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2.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drawings/drawing3.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drawings/drawing4.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xml"/>
  <Override PartName="/xl/charts/chart4.xml" ContentType="application/vnd.openxmlformats-officedocument.drawingml.chart+xml"/>
  <Override PartName="/xl/drawings/drawing9.xml" ContentType="application/vnd.openxmlformats-officedocument.drawing+xml"/>
  <Override PartName="/xl/charts/chart5.xml" ContentType="application/vnd.openxmlformats-officedocument.drawingml.chart+xml"/>
  <Override PartName="/xl/drawings/drawing10.xml" ContentType="application/vnd.openxmlformats-officedocument.drawing+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2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E:\C-Peng Liang\WorkDoc\PhD work\LDAC_development\LDAC-myself\LDAC_Manuscript_v7\LDAC software (v1.0)\LDAC Software (v1.2)\"/>
    </mc:Choice>
  </mc:AlternateContent>
  <xr:revisionPtr revIDLastSave="0" documentId="13_ncr:1_{51FB6C38-6404-46EB-939E-DAAABC1DCF5F}" xr6:coauthVersionLast="47" xr6:coauthVersionMax="47" xr10:uidLastSave="{00000000-0000-0000-0000-000000000000}"/>
  <workbookProtection workbookAlgorithmName="SHA-512" workbookHashValue="mNHIHkgni/so1TFAKT3GNlDkYM5G8F0amjqaYW/mHllhcX7RyK05QHtYG9Q0Wk+VkxBVOXds3upVhWIn598t0g==" workbookSaltValue="NlFqvv7QtfqWeO5GqvXUbg==" workbookSpinCount="100000" lockStructure="1"/>
  <bookViews>
    <workbookView xWindow="-120" yWindow="-120" windowWidth="29040" windowHeight="15840" tabRatio="918" xr2:uid="{00000000-000D-0000-FFFF-FFFF00000000}"/>
  </bookViews>
  <sheets>
    <sheet name="Summary" sheetId="1" r:id="rId1"/>
    <sheet name="De Calculation" sheetId="2" r:id="rId2"/>
    <sheet name="BatchDoseRate" sheetId="20" state="veryHidden" r:id="rId3"/>
    <sheet name="MAM-MAX" sheetId="18" state="veryHidden" r:id="rId4"/>
    <sheet name="DRAC" sheetId="3" state="veryHidden" r:id="rId5"/>
    <sheet name="MonteCarloDR" sheetId="4" state="veryHidden" r:id="rId6"/>
    <sheet name="Temp" sheetId="6" state="veryHidden" r:id="rId7"/>
    <sheet name="PasteCopy" sheetId="19" state="veryHidden" r:id="rId8"/>
    <sheet name="Conversion factors" sheetId="7" state="veryHidden" r:id="rId9"/>
    <sheet name="Alpha grain size attenuation" sheetId="8" state="veryHidden" r:id="rId10"/>
    <sheet name="Beta grain size attenuation" sheetId="9" state="veryHidden" r:id="rId11"/>
    <sheet name="Alpha etch depth attenuation" sheetId="10" state="veryHidden" r:id="rId12"/>
    <sheet name="Beta etch depth attenuation" sheetId="11" state="veryHidden" r:id="rId13"/>
    <sheet name="Shallow depth gamma scaling" sheetId="12" state="veryHidden" r:id="rId14"/>
    <sheet name="Cosmic dose rate (F, H, J)" sheetId="13" state="veryHidden" r:id="rId15"/>
    <sheet name="Correcting Field Strength" sheetId="14" state="veryHidden" r:id="rId16"/>
    <sheet name="Equivalent Dose Calculation" sheetId="15" state="veryHidden" r:id="rId17"/>
    <sheet name="Calibration Information" sheetId="16" state="veryHidden" r:id="rId18"/>
    <sheet name="Report" sheetId="5" state="veryHidden" r:id="rId19"/>
  </sheets>
  <functionGroups builtInGroupCount="19"/>
  <definedNames>
    <definedName name="_xlnm._FilterDatabase" localSheetId="9" hidden="1">'Alpha grain size attenuation'!$L$4:$X$1004</definedName>
    <definedName name="_xlnm._FilterDatabase" localSheetId="10" hidden="1">'Beta grain size attenuation'!$AL$4:$BT$1005</definedName>
    <definedName name="_xlnm._FilterDatabase" localSheetId="0" hidden="1">Summary!$C$7:$M$12</definedName>
    <definedName name="_xlnm.Print_Area" localSheetId="18">Report!$A$1:$AF$33</definedName>
    <definedName name="Z_0E0958A0_CA27_4D51_A4B2_87E58FC98B30_.wvu.FilterData" localSheetId="9" hidden="1">'Alpha grain size attenuation'!$L$4:$X$1004</definedName>
    <definedName name="Z_0E0958A0_CA27_4D51_A4B2_87E58FC98B30_.wvu.FilterData" localSheetId="10" hidden="1">'Beta grain size attenuation'!$AL$4:$BT$1005</definedName>
    <definedName name="Z_5F7B65FB_3629_484C_99F7_C769A18C2DDB_.wvu.FilterData" localSheetId="9" hidden="1">'Alpha grain size attenuation'!$L$4:$X$1004</definedName>
    <definedName name="Z_5F7B65FB_3629_484C_99F7_C769A18C2DDB_.wvu.FilterData" localSheetId="10" hidden="1">'Beta grain size attenuation'!$AL$4:$BT$1005</definedName>
    <definedName name="Z_A9D8DC52_F871_43AB_9FC4_781C7783690E_.wvu.FilterData" localSheetId="9" hidden="1">'Alpha grain size attenuation'!$L$4:$X$1004</definedName>
    <definedName name="Z_A9D8DC52_F871_43AB_9FC4_781C7783690E_.wvu.FilterData" localSheetId="10" hidden="1">'Beta grain size attenuation'!$AL$4:$BT$1005</definedName>
  </definedNames>
  <calcPr calcId="191029"/>
  <webPublishing css="0" allowPng="1" targetScreenSize="1152x882" dpi="120" codePage="1252"/>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5" i="7" l="1"/>
  <c r="K6" i="7"/>
  <c r="K5" i="7"/>
  <c r="AE33" i="5" l="1"/>
  <c r="O33" i="5"/>
  <c r="Z39" i="20"/>
  <c r="T39" i="20"/>
  <c r="N39" i="20"/>
  <c r="H39" i="20"/>
  <c r="AC39" i="20"/>
  <c r="W39" i="20"/>
  <c r="Q39" i="20"/>
  <c r="K39" i="20"/>
  <c r="E39" i="20"/>
  <c r="B39" i="20"/>
  <c r="P19" i="1" l="1"/>
  <c r="P20" i="1" s="1"/>
  <c r="N19" i="1"/>
  <c r="N20" i="1" s="1"/>
  <c r="P18" i="1"/>
  <c r="N18" i="1"/>
  <c r="N17" i="1"/>
  <c r="P17" i="1"/>
  <c r="K21" i="1" l="1"/>
  <c r="J25" i="5"/>
  <c r="B8" i="5" l="1"/>
  <c r="H31" i="3" l="1"/>
  <c r="T30" i="5"/>
  <c r="T29" i="5"/>
  <c r="E16" i="4" l="1"/>
  <c r="E18" i="4"/>
  <c r="E19" i="4"/>
  <c r="E20" i="4"/>
  <c r="E21" i="4"/>
  <c r="E22" i="4"/>
  <c r="E23" i="4"/>
  <c r="E24" i="4"/>
  <c r="E25" i="4"/>
  <c r="E17" i="4"/>
  <c r="C18" i="4"/>
  <c r="C19" i="4"/>
  <c r="C20" i="4"/>
  <c r="C21" i="4"/>
  <c r="C22" i="4"/>
  <c r="C23" i="4"/>
  <c r="C24" i="4"/>
  <c r="C25" i="4"/>
  <c r="C17" i="4"/>
  <c r="C16" i="4"/>
  <c r="E8" i="4"/>
  <c r="E9" i="4"/>
  <c r="E10" i="4"/>
  <c r="E11" i="4"/>
  <c r="E12" i="4"/>
  <c r="E13" i="4"/>
  <c r="E7" i="4"/>
  <c r="C9" i="4"/>
  <c r="C10" i="4"/>
  <c r="C11" i="4"/>
  <c r="C12" i="4"/>
  <c r="C13" i="4"/>
  <c r="C8" i="4"/>
  <c r="C7" i="4"/>
  <c r="P25" i="4" l="1"/>
  <c r="P24" i="4"/>
  <c r="P22" i="4"/>
  <c r="P21" i="4"/>
  <c r="P20" i="4"/>
  <c r="P18" i="4"/>
  <c r="P17" i="4"/>
  <c r="P16" i="4"/>
  <c r="P14" i="4"/>
  <c r="P13" i="4"/>
  <c r="P9" i="4"/>
  <c r="P8" i="4"/>
  <c r="R4" i="5" l="1"/>
  <c r="B24" i="5" l="1"/>
  <c r="T28" i="5" l="1"/>
  <c r="E25" i="5"/>
  <c r="T25" i="5" s="1"/>
  <c r="E32" i="5" l="1"/>
  <c r="J13" i="5"/>
  <c r="E59" i="1" l="1"/>
  <c r="R113" i="3" l="1"/>
  <c r="N6" i="7" l="1"/>
  <c r="M6" i="7"/>
  <c r="L6" i="7"/>
  <c r="O6" i="7" s="1"/>
  <c r="O5" i="7"/>
  <c r="O4" i="7"/>
  <c r="O3" i="7"/>
  <c r="J18" i="5" l="1"/>
  <c r="H5" i="16" l="1"/>
  <c r="G47" i="8"/>
  <c r="E48" i="8"/>
  <c r="AC65" i="9"/>
  <c r="AA65" i="9"/>
  <c r="AA62" i="9"/>
  <c r="E47" i="8"/>
  <c r="Y65" i="9"/>
  <c r="AC63" i="9"/>
  <c r="G48" i="8"/>
  <c r="AE57" i="9"/>
  <c r="AA63" i="9"/>
  <c r="AA64" i="9"/>
  <c r="AG59" i="9"/>
  <c r="G51" i="8"/>
  <c r="AE65" i="9"/>
  <c r="AE64" i="9"/>
  <c r="Y62" i="9"/>
  <c r="Y63" i="9"/>
  <c r="Y64" i="9"/>
  <c r="E51" i="8"/>
  <c r="AC62" i="9"/>
  <c r="AG66" i="9"/>
  <c r="AC64" i="9"/>
  <c r="X62" i="9"/>
  <c r="AF66" i="9"/>
  <c r="D51" i="8"/>
  <c r="AD65" i="9"/>
  <c r="AB63" i="9"/>
  <c r="AD64" i="9"/>
  <c r="X63" i="9"/>
  <c r="F51" i="8"/>
  <c r="AB62" i="9"/>
  <c r="Z62" i="9"/>
  <c r="X64" i="9"/>
  <c r="Z64" i="9"/>
  <c r="Z65" i="9"/>
  <c r="X65" i="9"/>
  <c r="AB64" i="9"/>
  <c r="AB65" i="9"/>
  <c r="Z63" i="9"/>
  <c r="O155" i="3" l="1"/>
  <c r="Q155" i="3"/>
  <c r="B7" i="15"/>
  <c r="B8" i="15"/>
  <c r="B6" i="15"/>
  <c r="B5" i="15"/>
  <c r="B33" i="5" l="1"/>
  <c r="J19" i="5"/>
  <c r="O32" i="5"/>
  <c r="N32" i="5"/>
  <c r="M32" i="5"/>
  <c r="L32" i="5"/>
  <c r="F32" i="5"/>
  <c r="B19" i="5" l="1"/>
  <c r="J32" i="5"/>
  <c r="O37" i="1"/>
  <c r="B29" i="15" l="1"/>
  <c r="B28" i="15"/>
  <c r="B26" i="15"/>
  <c r="B25" i="15"/>
  <c r="B23" i="15"/>
  <c r="B22" i="15"/>
  <c r="B20" i="15"/>
  <c r="B19" i="15"/>
  <c r="B17" i="15"/>
  <c r="B16" i="15"/>
  <c r="H14" i="15"/>
  <c r="B14" i="15"/>
  <c r="B13" i="15"/>
  <c r="F5" i="15"/>
  <c r="F7" i="15" s="1"/>
  <c r="AP39" i="11"/>
  <c r="AO39" i="11"/>
  <c r="AH39" i="11"/>
  <c r="AG39" i="11"/>
  <c r="AP38" i="11"/>
  <c r="AO38" i="11"/>
  <c r="AH38" i="11"/>
  <c r="AG38" i="11"/>
  <c r="AP37" i="11"/>
  <c r="AO37" i="11"/>
  <c r="AH37" i="11"/>
  <c r="AG37" i="11"/>
  <c r="AP36" i="11"/>
  <c r="AO36" i="11"/>
  <c r="AH36" i="11"/>
  <c r="AG36" i="11"/>
  <c r="AP35" i="11"/>
  <c r="AO35" i="11"/>
  <c r="AH35" i="11"/>
  <c r="AG35" i="11"/>
  <c r="AP34" i="11"/>
  <c r="AO34" i="11"/>
  <c r="AH34" i="11"/>
  <c r="AG34" i="11"/>
  <c r="AP33" i="11"/>
  <c r="AO33" i="11"/>
  <c r="AH33" i="11"/>
  <c r="AG33" i="11"/>
  <c r="AP32" i="11"/>
  <c r="AO32" i="11"/>
  <c r="AH32" i="11"/>
  <c r="AG32" i="11"/>
  <c r="F32" i="11"/>
  <c r="E21" i="11" s="1"/>
  <c r="D32" i="11"/>
  <c r="C14" i="11" s="1"/>
  <c r="AP31" i="11"/>
  <c r="AO31" i="11"/>
  <c r="AH31" i="11"/>
  <c r="AG31" i="11"/>
  <c r="AP30" i="11"/>
  <c r="AO30" i="11"/>
  <c r="AH30" i="11"/>
  <c r="AG30" i="11"/>
  <c r="AP29" i="11"/>
  <c r="AO29" i="11"/>
  <c r="AH29" i="11"/>
  <c r="AG29" i="11"/>
  <c r="AP28" i="11"/>
  <c r="AO28" i="11"/>
  <c r="AH28" i="11"/>
  <c r="AG28" i="11"/>
  <c r="AP27" i="11"/>
  <c r="AO27" i="11"/>
  <c r="AH27" i="11"/>
  <c r="AG27" i="11"/>
  <c r="AP26" i="11"/>
  <c r="AO26" i="11"/>
  <c r="AH26" i="11"/>
  <c r="AG26" i="11"/>
  <c r="U26" i="11"/>
  <c r="S26" i="11"/>
  <c r="Q26" i="11"/>
  <c r="N26" i="11"/>
  <c r="V26" i="11" s="1"/>
  <c r="L26" i="11"/>
  <c r="T26" i="11" s="1"/>
  <c r="J26" i="11"/>
  <c r="R26" i="11" s="1"/>
  <c r="AP25" i="11"/>
  <c r="AO25" i="11"/>
  <c r="AH25" i="11"/>
  <c r="AG25" i="11"/>
  <c r="U25" i="11"/>
  <c r="S25" i="11"/>
  <c r="Q25" i="11"/>
  <c r="N25" i="11"/>
  <c r="V25" i="11" s="1"/>
  <c r="L25" i="11"/>
  <c r="T25" i="11" s="1"/>
  <c r="J25" i="11"/>
  <c r="R25" i="11" s="1"/>
  <c r="AP24" i="11"/>
  <c r="AO24" i="11"/>
  <c r="AH24" i="11"/>
  <c r="AG24" i="11"/>
  <c r="U24" i="11"/>
  <c r="S24" i="11"/>
  <c r="Q24" i="11"/>
  <c r="N24" i="11"/>
  <c r="V24" i="11" s="1"/>
  <c r="L24" i="11"/>
  <c r="T24" i="11" s="1"/>
  <c r="J24" i="11"/>
  <c r="R24" i="11" s="1"/>
  <c r="AP23" i="11"/>
  <c r="AO23" i="11"/>
  <c r="AH23" i="11"/>
  <c r="AG23" i="11"/>
  <c r="U23" i="11"/>
  <c r="S23" i="11"/>
  <c r="Q23" i="11"/>
  <c r="N23" i="11"/>
  <c r="V23" i="11" s="1"/>
  <c r="L23" i="11"/>
  <c r="T23" i="11" s="1"/>
  <c r="J23" i="11"/>
  <c r="R23" i="11" s="1"/>
  <c r="AP22" i="11"/>
  <c r="AO22" i="11"/>
  <c r="AH22" i="11"/>
  <c r="AG22" i="11"/>
  <c r="U22" i="11"/>
  <c r="S22" i="11"/>
  <c r="Q22" i="11"/>
  <c r="N22" i="11"/>
  <c r="V22" i="11" s="1"/>
  <c r="L22" i="11"/>
  <c r="T22" i="11" s="1"/>
  <c r="J22" i="11"/>
  <c r="R22" i="11" s="1"/>
  <c r="AP21" i="11"/>
  <c r="AO21" i="11"/>
  <c r="AH21" i="11"/>
  <c r="AG21" i="11"/>
  <c r="H21" i="11"/>
  <c r="AP20" i="11"/>
  <c r="AO20" i="11"/>
  <c r="AH20" i="11"/>
  <c r="AG20" i="11"/>
  <c r="H20" i="11"/>
  <c r="AP19" i="11"/>
  <c r="AO19" i="11"/>
  <c r="AH19" i="11"/>
  <c r="AG19" i="11"/>
  <c r="U19" i="11"/>
  <c r="S19" i="11"/>
  <c r="Q19" i="11"/>
  <c r="N19" i="11"/>
  <c r="V19" i="11" s="1"/>
  <c r="L19" i="11"/>
  <c r="T19" i="11" s="1"/>
  <c r="J19" i="11"/>
  <c r="R19" i="11" s="1"/>
  <c r="H19" i="11"/>
  <c r="AP18" i="11"/>
  <c r="AO18" i="11"/>
  <c r="AH18" i="11"/>
  <c r="AG18" i="11"/>
  <c r="H18" i="11"/>
  <c r="AP17" i="11"/>
  <c r="AO17" i="11"/>
  <c r="AH17" i="11"/>
  <c r="AG17" i="11"/>
  <c r="U17" i="11"/>
  <c r="S17" i="11"/>
  <c r="Q17" i="11"/>
  <c r="N17" i="11"/>
  <c r="V17" i="11" s="1"/>
  <c r="L17" i="11"/>
  <c r="T17" i="11" s="1"/>
  <c r="J17" i="11"/>
  <c r="R17" i="11" s="1"/>
  <c r="H17" i="11"/>
  <c r="AP16" i="11"/>
  <c r="AO16" i="11"/>
  <c r="AH16" i="11"/>
  <c r="AG16" i="11"/>
  <c r="H16" i="11"/>
  <c r="AP15" i="11"/>
  <c r="AO15" i="11"/>
  <c r="AH15" i="11"/>
  <c r="AG15" i="11"/>
  <c r="U15" i="11"/>
  <c r="S15" i="11"/>
  <c r="Q15" i="11"/>
  <c r="N15" i="11"/>
  <c r="V15" i="11" s="1"/>
  <c r="L15" i="11"/>
  <c r="T15" i="11" s="1"/>
  <c r="J15" i="11"/>
  <c r="R15" i="11" s="1"/>
  <c r="H15" i="11"/>
  <c r="AP14" i="11"/>
  <c r="AO14" i="11"/>
  <c r="AH14" i="11"/>
  <c r="AG14" i="11"/>
  <c r="H14" i="11"/>
  <c r="AP13" i="11"/>
  <c r="AO13" i="11"/>
  <c r="AH13" i="11"/>
  <c r="AG13" i="11"/>
  <c r="U13" i="11"/>
  <c r="S13" i="11"/>
  <c r="Q13" i="11"/>
  <c r="N13" i="11"/>
  <c r="V13" i="11" s="1"/>
  <c r="L13" i="11"/>
  <c r="T13" i="11" s="1"/>
  <c r="J13" i="11"/>
  <c r="R13" i="11" s="1"/>
  <c r="H13" i="11"/>
  <c r="AP12" i="11"/>
  <c r="AO12" i="11"/>
  <c r="AH12" i="11"/>
  <c r="AG12" i="11"/>
  <c r="H12" i="11"/>
  <c r="AP11" i="11"/>
  <c r="AO11" i="11"/>
  <c r="AH11" i="11"/>
  <c r="AG11" i="11"/>
  <c r="U11" i="11"/>
  <c r="S11" i="11"/>
  <c r="Q11" i="11"/>
  <c r="N11" i="11"/>
  <c r="V11" i="11" s="1"/>
  <c r="L11" i="11"/>
  <c r="T11" i="11" s="1"/>
  <c r="J11" i="11"/>
  <c r="R11" i="11" s="1"/>
  <c r="H11" i="11"/>
  <c r="AP10" i="11"/>
  <c r="AO10" i="11"/>
  <c r="AH10" i="11"/>
  <c r="AG10" i="11"/>
  <c r="N9" i="11"/>
  <c r="L9" i="11"/>
  <c r="J9" i="11"/>
  <c r="R9" i="11" s="1"/>
  <c r="P36" i="10"/>
  <c r="O36" i="10"/>
  <c r="P35" i="10"/>
  <c r="O35" i="10"/>
  <c r="P34" i="10"/>
  <c r="O34" i="10"/>
  <c r="P33" i="10"/>
  <c r="O33" i="10"/>
  <c r="P32" i="10"/>
  <c r="O32" i="10"/>
  <c r="P31" i="10"/>
  <c r="O31" i="10"/>
  <c r="P30" i="10"/>
  <c r="O30" i="10"/>
  <c r="P29" i="10"/>
  <c r="O29" i="10"/>
  <c r="P28" i="10"/>
  <c r="O28" i="10"/>
  <c r="P27" i="10"/>
  <c r="O27" i="10"/>
  <c r="F27" i="10"/>
  <c r="D27" i="10"/>
  <c r="C21" i="10" s="1"/>
  <c r="P26" i="10"/>
  <c r="O26" i="10"/>
  <c r="P25" i="10"/>
  <c r="O25" i="10"/>
  <c r="P24" i="10"/>
  <c r="O24" i="10"/>
  <c r="P23" i="10"/>
  <c r="O23" i="10"/>
  <c r="P22" i="10"/>
  <c r="O22" i="10"/>
  <c r="P21" i="10"/>
  <c r="O21" i="10"/>
  <c r="H21" i="10"/>
  <c r="P20" i="10"/>
  <c r="O20" i="10"/>
  <c r="H20" i="10"/>
  <c r="P19" i="10"/>
  <c r="O19" i="10"/>
  <c r="H19" i="10"/>
  <c r="P18" i="10"/>
  <c r="O18" i="10"/>
  <c r="H18" i="10"/>
  <c r="P17" i="10"/>
  <c r="O17" i="10"/>
  <c r="H17" i="10"/>
  <c r="P16" i="10"/>
  <c r="O16" i="10"/>
  <c r="H16" i="10"/>
  <c r="P15" i="10"/>
  <c r="O15" i="10"/>
  <c r="H15" i="10"/>
  <c r="P14" i="10"/>
  <c r="O14" i="10"/>
  <c r="H14" i="10"/>
  <c r="P13" i="10"/>
  <c r="O13" i="10"/>
  <c r="H13" i="10"/>
  <c r="P12" i="10"/>
  <c r="O12" i="10"/>
  <c r="H12" i="10"/>
  <c r="P11" i="10"/>
  <c r="O11" i="10"/>
  <c r="H11" i="10"/>
  <c r="P10" i="10"/>
  <c r="O10" i="10"/>
  <c r="H10" i="10"/>
  <c r="P9" i="10"/>
  <c r="O9" i="10"/>
  <c r="H9" i="10"/>
  <c r="P8" i="10"/>
  <c r="O8" i="10"/>
  <c r="H8" i="10"/>
  <c r="P7" i="10"/>
  <c r="O7" i="10"/>
  <c r="H7" i="10"/>
  <c r="H6" i="10"/>
  <c r="BP1005" i="9"/>
  <c r="BN1005" i="9"/>
  <c r="BL1005" i="9"/>
  <c r="BH1005" i="9"/>
  <c r="BF1005" i="9"/>
  <c r="BD1005" i="9"/>
  <c r="BA1005" i="9"/>
  <c r="AZ1005" i="9"/>
  <c r="AX1005" i="9"/>
  <c r="AV1005" i="9"/>
  <c r="AS1005" i="9"/>
  <c r="AR1005" i="9"/>
  <c r="AP1005" i="9"/>
  <c r="AN1005" i="9"/>
  <c r="BP1004" i="9"/>
  <c r="BN1004" i="9"/>
  <c r="BL1004" i="9"/>
  <c r="BH1004" i="9"/>
  <c r="BF1004" i="9"/>
  <c r="BD1004" i="9"/>
  <c r="BA1004" i="9"/>
  <c r="AZ1004" i="9"/>
  <c r="AX1004" i="9"/>
  <c r="AV1004" i="9"/>
  <c r="AS1004" i="9"/>
  <c r="AR1004" i="9"/>
  <c r="AP1004" i="9"/>
  <c r="AN1004" i="9"/>
  <c r="BP1003" i="9"/>
  <c r="BN1003" i="9"/>
  <c r="BL1003" i="9"/>
  <c r="BH1003" i="9"/>
  <c r="BF1003" i="9"/>
  <c r="BD1003" i="9"/>
  <c r="BA1003" i="9"/>
  <c r="AZ1003" i="9"/>
  <c r="AX1003" i="9"/>
  <c r="AV1003" i="9"/>
  <c r="AS1003" i="9"/>
  <c r="AR1003" i="9"/>
  <c r="AP1003" i="9"/>
  <c r="AN1003" i="9"/>
  <c r="BP1002" i="9"/>
  <c r="BN1002" i="9"/>
  <c r="BL1002" i="9"/>
  <c r="BH1002" i="9"/>
  <c r="BF1002" i="9"/>
  <c r="BD1002" i="9"/>
  <c r="BA1002" i="9"/>
  <c r="AZ1002" i="9"/>
  <c r="AX1002" i="9"/>
  <c r="AV1002" i="9"/>
  <c r="AS1002" i="9"/>
  <c r="AR1002" i="9"/>
  <c r="AP1002" i="9"/>
  <c r="AN1002" i="9"/>
  <c r="BP1001" i="9"/>
  <c r="BN1001" i="9"/>
  <c r="BL1001" i="9"/>
  <c r="BH1001" i="9"/>
  <c r="BF1001" i="9"/>
  <c r="BD1001" i="9"/>
  <c r="BA1001" i="9"/>
  <c r="AZ1001" i="9"/>
  <c r="AX1001" i="9"/>
  <c r="AV1001" i="9"/>
  <c r="AS1001" i="9"/>
  <c r="AR1001" i="9"/>
  <c r="AP1001" i="9"/>
  <c r="AN1001" i="9"/>
  <c r="BP1000" i="9"/>
  <c r="BN1000" i="9"/>
  <c r="BL1000" i="9"/>
  <c r="BH1000" i="9"/>
  <c r="BF1000" i="9"/>
  <c r="BD1000" i="9"/>
  <c r="BA1000" i="9"/>
  <c r="AZ1000" i="9"/>
  <c r="AX1000" i="9"/>
  <c r="AV1000" i="9"/>
  <c r="AS1000" i="9"/>
  <c r="AR1000" i="9"/>
  <c r="AP1000" i="9"/>
  <c r="AN1000" i="9"/>
  <c r="BP999" i="9"/>
  <c r="BN999" i="9"/>
  <c r="BL999" i="9"/>
  <c r="BH999" i="9"/>
  <c r="BF999" i="9"/>
  <c r="BD999" i="9"/>
  <c r="BA999" i="9"/>
  <c r="AZ999" i="9"/>
  <c r="AX999" i="9"/>
  <c r="AV999" i="9"/>
  <c r="AS999" i="9"/>
  <c r="AR999" i="9"/>
  <c r="AP999" i="9"/>
  <c r="AN999" i="9"/>
  <c r="BP998" i="9"/>
  <c r="BN998" i="9"/>
  <c r="BL998" i="9"/>
  <c r="BH998" i="9"/>
  <c r="BF998" i="9"/>
  <c r="BD998" i="9"/>
  <c r="BA998" i="9"/>
  <c r="AZ998" i="9"/>
  <c r="AX998" i="9"/>
  <c r="AV998" i="9"/>
  <c r="AS998" i="9"/>
  <c r="AR998" i="9"/>
  <c r="AP998" i="9"/>
  <c r="AN998" i="9"/>
  <c r="BP997" i="9"/>
  <c r="BN997" i="9"/>
  <c r="BL997" i="9"/>
  <c r="BH997" i="9"/>
  <c r="BF997" i="9"/>
  <c r="BD997" i="9"/>
  <c r="BA997" i="9"/>
  <c r="AZ997" i="9"/>
  <c r="AX997" i="9"/>
  <c r="AV997" i="9"/>
  <c r="AS997" i="9"/>
  <c r="AR997" i="9"/>
  <c r="AP997" i="9"/>
  <c r="AN997" i="9"/>
  <c r="BP996" i="9"/>
  <c r="BN996" i="9"/>
  <c r="BL996" i="9"/>
  <c r="BH996" i="9"/>
  <c r="BF996" i="9"/>
  <c r="BD996" i="9"/>
  <c r="BA996" i="9"/>
  <c r="AZ996" i="9"/>
  <c r="AX996" i="9"/>
  <c r="AV996" i="9"/>
  <c r="AS996" i="9"/>
  <c r="AR996" i="9"/>
  <c r="AP996" i="9"/>
  <c r="AN996" i="9"/>
  <c r="BP995" i="9"/>
  <c r="BN995" i="9"/>
  <c r="BL995" i="9"/>
  <c r="BH995" i="9"/>
  <c r="BF995" i="9"/>
  <c r="BD995" i="9"/>
  <c r="BA995" i="9"/>
  <c r="AZ995" i="9"/>
  <c r="AX995" i="9"/>
  <c r="AV995" i="9"/>
  <c r="AS995" i="9"/>
  <c r="AR995" i="9"/>
  <c r="AP995" i="9"/>
  <c r="AN995" i="9"/>
  <c r="BP994" i="9"/>
  <c r="BN994" i="9"/>
  <c r="BL994" i="9"/>
  <c r="BH994" i="9"/>
  <c r="BF994" i="9"/>
  <c r="BD994" i="9"/>
  <c r="BA994" i="9"/>
  <c r="AZ994" i="9"/>
  <c r="AX994" i="9"/>
  <c r="AV994" i="9"/>
  <c r="AS994" i="9"/>
  <c r="AR994" i="9"/>
  <c r="AP994" i="9"/>
  <c r="AN994" i="9"/>
  <c r="BP993" i="9"/>
  <c r="BN993" i="9"/>
  <c r="BL993" i="9"/>
  <c r="BH993" i="9"/>
  <c r="BF993" i="9"/>
  <c r="BD993" i="9"/>
  <c r="BA993" i="9"/>
  <c r="AZ993" i="9"/>
  <c r="AX993" i="9"/>
  <c r="AV993" i="9"/>
  <c r="AS993" i="9"/>
  <c r="AR993" i="9"/>
  <c r="AP993" i="9"/>
  <c r="AN993" i="9"/>
  <c r="BP992" i="9"/>
  <c r="BN992" i="9"/>
  <c r="BL992" i="9"/>
  <c r="BH992" i="9"/>
  <c r="BF992" i="9"/>
  <c r="BD992" i="9"/>
  <c r="BA992" i="9"/>
  <c r="AZ992" i="9"/>
  <c r="AX992" i="9"/>
  <c r="AV992" i="9"/>
  <c r="AS992" i="9"/>
  <c r="AR992" i="9"/>
  <c r="AP992" i="9"/>
  <c r="AN992" i="9"/>
  <c r="BP991" i="9"/>
  <c r="BN991" i="9"/>
  <c r="BL991" i="9"/>
  <c r="BH991" i="9"/>
  <c r="BF991" i="9"/>
  <c r="BD991" i="9"/>
  <c r="BA991" i="9"/>
  <c r="AZ991" i="9"/>
  <c r="AX991" i="9"/>
  <c r="AV991" i="9"/>
  <c r="AS991" i="9"/>
  <c r="AR991" i="9"/>
  <c r="AP991" i="9"/>
  <c r="AN991" i="9"/>
  <c r="BP990" i="9"/>
  <c r="BN990" i="9"/>
  <c r="BL990" i="9"/>
  <c r="BH990" i="9"/>
  <c r="BF990" i="9"/>
  <c r="BD990" i="9"/>
  <c r="BA990" i="9"/>
  <c r="AZ990" i="9"/>
  <c r="AX990" i="9"/>
  <c r="AV990" i="9"/>
  <c r="AS990" i="9"/>
  <c r="AR990" i="9"/>
  <c r="AP990" i="9"/>
  <c r="AN990" i="9"/>
  <c r="BP989" i="9"/>
  <c r="BN989" i="9"/>
  <c r="BL989" i="9"/>
  <c r="BH989" i="9"/>
  <c r="BF989" i="9"/>
  <c r="BD989" i="9"/>
  <c r="BA989" i="9"/>
  <c r="AZ989" i="9"/>
  <c r="AX989" i="9"/>
  <c r="AV989" i="9"/>
  <c r="AS989" i="9"/>
  <c r="AR989" i="9"/>
  <c r="AP989" i="9"/>
  <c r="AN989" i="9"/>
  <c r="BP988" i="9"/>
  <c r="BN988" i="9"/>
  <c r="BL988" i="9"/>
  <c r="BH988" i="9"/>
  <c r="BF988" i="9"/>
  <c r="BD988" i="9"/>
  <c r="BA988" i="9"/>
  <c r="AZ988" i="9"/>
  <c r="AX988" i="9"/>
  <c r="AV988" i="9"/>
  <c r="AS988" i="9"/>
  <c r="AR988" i="9"/>
  <c r="AP988" i="9"/>
  <c r="AN988" i="9"/>
  <c r="BP987" i="9"/>
  <c r="BN987" i="9"/>
  <c r="BL987" i="9"/>
  <c r="BH987" i="9"/>
  <c r="BF987" i="9"/>
  <c r="BD987" i="9"/>
  <c r="BA987" i="9"/>
  <c r="AZ987" i="9"/>
  <c r="AX987" i="9"/>
  <c r="AV987" i="9"/>
  <c r="AS987" i="9"/>
  <c r="AR987" i="9"/>
  <c r="AP987" i="9"/>
  <c r="AN987" i="9"/>
  <c r="BP986" i="9"/>
  <c r="BN986" i="9"/>
  <c r="BL986" i="9"/>
  <c r="BH986" i="9"/>
  <c r="BF986" i="9"/>
  <c r="BD986" i="9"/>
  <c r="BA986" i="9"/>
  <c r="AZ986" i="9"/>
  <c r="AX986" i="9"/>
  <c r="AV986" i="9"/>
  <c r="AS986" i="9"/>
  <c r="AR986" i="9"/>
  <c r="AP986" i="9"/>
  <c r="AN986" i="9"/>
  <c r="BP985" i="9"/>
  <c r="BN985" i="9"/>
  <c r="BL985" i="9"/>
  <c r="BH985" i="9"/>
  <c r="BF985" i="9"/>
  <c r="BD985" i="9"/>
  <c r="BA985" i="9"/>
  <c r="AZ985" i="9"/>
  <c r="AX985" i="9"/>
  <c r="AV985" i="9"/>
  <c r="AS985" i="9"/>
  <c r="AR985" i="9"/>
  <c r="AP985" i="9"/>
  <c r="AN985" i="9"/>
  <c r="BP984" i="9"/>
  <c r="BN984" i="9"/>
  <c r="BL984" i="9"/>
  <c r="BH984" i="9"/>
  <c r="BF984" i="9"/>
  <c r="BD984" i="9"/>
  <c r="BA984" i="9"/>
  <c r="AZ984" i="9"/>
  <c r="AX984" i="9"/>
  <c r="AV984" i="9"/>
  <c r="AS984" i="9"/>
  <c r="AR984" i="9"/>
  <c r="AP984" i="9"/>
  <c r="AN984" i="9"/>
  <c r="BP983" i="9"/>
  <c r="BN983" i="9"/>
  <c r="BL983" i="9"/>
  <c r="BH983" i="9"/>
  <c r="BF983" i="9"/>
  <c r="BD983" i="9"/>
  <c r="BA983" i="9"/>
  <c r="AZ983" i="9"/>
  <c r="AX983" i="9"/>
  <c r="AV983" i="9"/>
  <c r="AS983" i="9"/>
  <c r="AR983" i="9"/>
  <c r="AP983" i="9"/>
  <c r="AN983" i="9"/>
  <c r="BP982" i="9"/>
  <c r="BN982" i="9"/>
  <c r="BL982" i="9"/>
  <c r="BH982" i="9"/>
  <c r="BF982" i="9"/>
  <c r="BD982" i="9"/>
  <c r="BA982" i="9"/>
  <c r="AZ982" i="9"/>
  <c r="AX982" i="9"/>
  <c r="AV982" i="9"/>
  <c r="AS982" i="9"/>
  <c r="AR982" i="9"/>
  <c r="AP982" i="9"/>
  <c r="AN982" i="9"/>
  <c r="BP981" i="9"/>
  <c r="BN981" i="9"/>
  <c r="BL981" i="9"/>
  <c r="BH981" i="9"/>
  <c r="BF981" i="9"/>
  <c r="BD981" i="9"/>
  <c r="BA981" i="9"/>
  <c r="AZ981" i="9"/>
  <c r="AX981" i="9"/>
  <c r="AV981" i="9"/>
  <c r="AS981" i="9"/>
  <c r="AR981" i="9"/>
  <c r="AP981" i="9"/>
  <c r="AN981" i="9"/>
  <c r="BP980" i="9"/>
  <c r="BN980" i="9"/>
  <c r="BL980" i="9"/>
  <c r="BH980" i="9"/>
  <c r="BF980" i="9"/>
  <c r="BD980" i="9"/>
  <c r="BA980" i="9"/>
  <c r="AZ980" i="9"/>
  <c r="AX980" i="9"/>
  <c r="AV980" i="9"/>
  <c r="AS980" i="9"/>
  <c r="AR980" i="9"/>
  <c r="AP980" i="9"/>
  <c r="AN980" i="9"/>
  <c r="BP979" i="9"/>
  <c r="BN979" i="9"/>
  <c r="BL979" i="9"/>
  <c r="BH979" i="9"/>
  <c r="BF979" i="9"/>
  <c r="BD979" i="9"/>
  <c r="BA979" i="9"/>
  <c r="AZ979" i="9"/>
  <c r="AX979" i="9"/>
  <c r="AV979" i="9"/>
  <c r="AS979" i="9"/>
  <c r="AR979" i="9"/>
  <c r="AP979" i="9"/>
  <c r="AN979" i="9"/>
  <c r="BP978" i="9"/>
  <c r="BN978" i="9"/>
  <c r="BL978" i="9"/>
  <c r="BH978" i="9"/>
  <c r="BF978" i="9"/>
  <c r="BD978" i="9"/>
  <c r="BA978" i="9"/>
  <c r="AZ978" i="9"/>
  <c r="AX978" i="9"/>
  <c r="AV978" i="9"/>
  <c r="AS978" i="9"/>
  <c r="AR978" i="9"/>
  <c r="AP978" i="9"/>
  <c r="AN978" i="9"/>
  <c r="BP977" i="9"/>
  <c r="BN977" i="9"/>
  <c r="BL977" i="9"/>
  <c r="BH977" i="9"/>
  <c r="BF977" i="9"/>
  <c r="BD977" i="9"/>
  <c r="BA977" i="9"/>
  <c r="AZ977" i="9"/>
  <c r="AX977" i="9"/>
  <c r="AV977" i="9"/>
  <c r="AS977" i="9"/>
  <c r="AR977" i="9"/>
  <c r="AP977" i="9"/>
  <c r="AN977" i="9"/>
  <c r="BP976" i="9"/>
  <c r="BN976" i="9"/>
  <c r="BL976" i="9"/>
  <c r="BH976" i="9"/>
  <c r="BF976" i="9"/>
  <c r="BD976" i="9"/>
  <c r="BA976" i="9"/>
  <c r="AZ976" i="9"/>
  <c r="AX976" i="9"/>
  <c r="AV976" i="9"/>
  <c r="AS976" i="9"/>
  <c r="AR976" i="9"/>
  <c r="AP976" i="9"/>
  <c r="AN976" i="9"/>
  <c r="BP975" i="9"/>
  <c r="BN975" i="9"/>
  <c r="BL975" i="9"/>
  <c r="BH975" i="9"/>
  <c r="BF975" i="9"/>
  <c r="BD975" i="9"/>
  <c r="BA975" i="9"/>
  <c r="AZ975" i="9"/>
  <c r="AX975" i="9"/>
  <c r="AV975" i="9"/>
  <c r="AS975" i="9"/>
  <c r="AR975" i="9"/>
  <c r="AP975" i="9"/>
  <c r="AN975" i="9"/>
  <c r="BP974" i="9"/>
  <c r="BN974" i="9"/>
  <c r="BL974" i="9"/>
  <c r="BH974" i="9"/>
  <c r="BF974" i="9"/>
  <c r="BD974" i="9"/>
  <c r="BA974" i="9"/>
  <c r="AZ974" i="9"/>
  <c r="AX974" i="9"/>
  <c r="AV974" i="9"/>
  <c r="AS974" i="9"/>
  <c r="AR974" i="9"/>
  <c r="AP974" i="9"/>
  <c r="AN974" i="9"/>
  <c r="BP973" i="9"/>
  <c r="BN973" i="9"/>
  <c r="BL973" i="9"/>
  <c r="BH973" i="9"/>
  <c r="BF973" i="9"/>
  <c r="BD973" i="9"/>
  <c r="BA973" i="9"/>
  <c r="AZ973" i="9"/>
  <c r="AX973" i="9"/>
  <c r="AV973" i="9"/>
  <c r="AS973" i="9"/>
  <c r="AR973" i="9"/>
  <c r="AP973" i="9"/>
  <c r="AN973" i="9"/>
  <c r="BP972" i="9"/>
  <c r="BN972" i="9"/>
  <c r="BL972" i="9"/>
  <c r="BH972" i="9"/>
  <c r="BF972" i="9"/>
  <c r="BD972" i="9"/>
  <c r="BA972" i="9"/>
  <c r="AZ972" i="9"/>
  <c r="AX972" i="9"/>
  <c r="AV972" i="9"/>
  <c r="AS972" i="9"/>
  <c r="AR972" i="9"/>
  <c r="AP972" i="9"/>
  <c r="AN972" i="9"/>
  <c r="BP971" i="9"/>
  <c r="BN971" i="9"/>
  <c r="BL971" i="9"/>
  <c r="BH971" i="9"/>
  <c r="BF971" i="9"/>
  <c r="BD971" i="9"/>
  <c r="BA971" i="9"/>
  <c r="AZ971" i="9"/>
  <c r="AX971" i="9"/>
  <c r="AV971" i="9"/>
  <c r="AS971" i="9"/>
  <c r="AR971" i="9"/>
  <c r="AP971" i="9"/>
  <c r="AN971" i="9"/>
  <c r="BP970" i="9"/>
  <c r="BN970" i="9"/>
  <c r="BL970" i="9"/>
  <c r="BH970" i="9"/>
  <c r="BF970" i="9"/>
  <c r="BD970" i="9"/>
  <c r="BA970" i="9"/>
  <c r="AZ970" i="9"/>
  <c r="AX970" i="9"/>
  <c r="AV970" i="9"/>
  <c r="AS970" i="9"/>
  <c r="AR970" i="9"/>
  <c r="AP970" i="9"/>
  <c r="AN970" i="9"/>
  <c r="BP969" i="9"/>
  <c r="BN969" i="9"/>
  <c r="BL969" i="9"/>
  <c r="BH969" i="9"/>
  <c r="BF969" i="9"/>
  <c r="BD969" i="9"/>
  <c r="BA969" i="9"/>
  <c r="AZ969" i="9"/>
  <c r="AX969" i="9"/>
  <c r="AV969" i="9"/>
  <c r="AS969" i="9"/>
  <c r="AR969" i="9"/>
  <c r="AP969" i="9"/>
  <c r="AN969" i="9"/>
  <c r="BP968" i="9"/>
  <c r="BN968" i="9"/>
  <c r="BL968" i="9"/>
  <c r="BH968" i="9"/>
  <c r="BF968" i="9"/>
  <c r="BD968" i="9"/>
  <c r="BA968" i="9"/>
  <c r="AZ968" i="9"/>
  <c r="AX968" i="9"/>
  <c r="AV968" i="9"/>
  <c r="AS968" i="9"/>
  <c r="AR968" i="9"/>
  <c r="AP968" i="9"/>
  <c r="AN968" i="9"/>
  <c r="BP967" i="9"/>
  <c r="BN967" i="9"/>
  <c r="BL967" i="9"/>
  <c r="BH967" i="9"/>
  <c r="BF967" i="9"/>
  <c r="BD967" i="9"/>
  <c r="BA967" i="9"/>
  <c r="AZ967" i="9"/>
  <c r="AX967" i="9"/>
  <c r="AV967" i="9"/>
  <c r="AS967" i="9"/>
  <c r="AR967" i="9"/>
  <c r="AP967" i="9"/>
  <c r="AN967" i="9"/>
  <c r="BP966" i="9"/>
  <c r="BN966" i="9"/>
  <c r="BL966" i="9"/>
  <c r="BH966" i="9"/>
  <c r="BF966" i="9"/>
  <c r="BD966" i="9"/>
  <c r="BA966" i="9"/>
  <c r="AZ966" i="9"/>
  <c r="AX966" i="9"/>
  <c r="AV966" i="9"/>
  <c r="AS966" i="9"/>
  <c r="AR966" i="9"/>
  <c r="AP966" i="9"/>
  <c r="AN966" i="9"/>
  <c r="BP965" i="9"/>
  <c r="BN965" i="9"/>
  <c r="BL965" i="9"/>
  <c r="BH965" i="9"/>
  <c r="BF965" i="9"/>
  <c r="BD965" i="9"/>
  <c r="BA965" i="9"/>
  <c r="AZ965" i="9"/>
  <c r="AX965" i="9"/>
  <c r="AV965" i="9"/>
  <c r="AS965" i="9"/>
  <c r="AR965" i="9"/>
  <c r="AP965" i="9"/>
  <c r="AN965" i="9"/>
  <c r="BP964" i="9"/>
  <c r="BN964" i="9"/>
  <c r="BL964" i="9"/>
  <c r="BH964" i="9"/>
  <c r="BF964" i="9"/>
  <c r="BD964" i="9"/>
  <c r="BA964" i="9"/>
  <c r="AZ964" i="9"/>
  <c r="AX964" i="9"/>
  <c r="AV964" i="9"/>
  <c r="AS964" i="9"/>
  <c r="AR964" i="9"/>
  <c r="AP964" i="9"/>
  <c r="AN964" i="9"/>
  <c r="BP963" i="9"/>
  <c r="BN963" i="9"/>
  <c r="BL963" i="9"/>
  <c r="BH963" i="9"/>
  <c r="BF963" i="9"/>
  <c r="BD963" i="9"/>
  <c r="BA963" i="9"/>
  <c r="AZ963" i="9"/>
  <c r="AX963" i="9"/>
  <c r="AV963" i="9"/>
  <c r="AS963" i="9"/>
  <c r="AR963" i="9"/>
  <c r="AP963" i="9"/>
  <c r="AN963" i="9"/>
  <c r="BP962" i="9"/>
  <c r="BN962" i="9"/>
  <c r="BL962" i="9"/>
  <c r="BH962" i="9"/>
  <c r="BF962" i="9"/>
  <c r="BD962" i="9"/>
  <c r="BA962" i="9"/>
  <c r="AZ962" i="9"/>
  <c r="AX962" i="9"/>
  <c r="AV962" i="9"/>
  <c r="AS962" i="9"/>
  <c r="AR962" i="9"/>
  <c r="AP962" i="9"/>
  <c r="AN962" i="9"/>
  <c r="BP961" i="9"/>
  <c r="BN961" i="9"/>
  <c r="BL961" i="9"/>
  <c r="BH961" i="9"/>
  <c r="BF961" i="9"/>
  <c r="BD961" i="9"/>
  <c r="BA961" i="9"/>
  <c r="AZ961" i="9"/>
  <c r="AX961" i="9"/>
  <c r="AV961" i="9"/>
  <c r="AS961" i="9"/>
  <c r="AR961" i="9"/>
  <c r="AP961" i="9"/>
  <c r="AN961" i="9"/>
  <c r="BP960" i="9"/>
  <c r="BN960" i="9"/>
  <c r="BL960" i="9"/>
  <c r="BH960" i="9"/>
  <c r="BF960" i="9"/>
  <c r="BD960" i="9"/>
  <c r="BA960" i="9"/>
  <c r="AZ960" i="9"/>
  <c r="AX960" i="9"/>
  <c r="AV960" i="9"/>
  <c r="AS960" i="9"/>
  <c r="AR960" i="9"/>
  <c r="AP960" i="9"/>
  <c r="AN960" i="9"/>
  <c r="BP959" i="9"/>
  <c r="BN959" i="9"/>
  <c r="BL959" i="9"/>
  <c r="BH959" i="9"/>
  <c r="BF959" i="9"/>
  <c r="BD959" i="9"/>
  <c r="BA959" i="9"/>
  <c r="AZ959" i="9"/>
  <c r="AX959" i="9"/>
  <c r="AV959" i="9"/>
  <c r="AS959" i="9"/>
  <c r="AR959" i="9"/>
  <c r="AP959" i="9"/>
  <c r="AN959" i="9"/>
  <c r="BP958" i="9"/>
  <c r="BN958" i="9"/>
  <c r="BL958" i="9"/>
  <c r="BH958" i="9"/>
  <c r="BF958" i="9"/>
  <c r="BD958" i="9"/>
  <c r="BA958" i="9"/>
  <c r="AZ958" i="9"/>
  <c r="AX958" i="9"/>
  <c r="AV958" i="9"/>
  <c r="AS958" i="9"/>
  <c r="AR958" i="9"/>
  <c r="AP958" i="9"/>
  <c r="AN958" i="9"/>
  <c r="BP957" i="9"/>
  <c r="BN957" i="9"/>
  <c r="BL957" i="9"/>
  <c r="BH957" i="9"/>
  <c r="BF957" i="9"/>
  <c r="BD957" i="9"/>
  <c r="BA957" i="9"/>
  <c r="AZ957" i="9"/>
  <c r="AX957" i="9"/>
  <c r="AV957" i="9"/>
  <c r="AS957" i="9"/>
  <c r="AR957" i="9"/>
  <c r="AP957" i="9"/>
  <c r="AN957" i="9"/>
  <c r="BP956" i="9"/>
  <c r="BN956" i="9"/>
  <c r="BL956" i="9"/>
  <c r="BH956" i="9"/>
  <c r="BF956" i="9"/>
  <c r="BD956" i="9"/>
  <c r="BA956" i="9"/>
  <c r="AZ956" i="9"/>
  <c r="AX956" i="9"/>
  <c r="AV956" i="9"/>
  <c r="AS956" i="9"/>
  <c r="AR956" i="9"/>
  <c r="AP956" i="9"/>
  <c r="AN956" i="9"/>
  <c r="BP955" i="9"/>
  <c r="BN955" i="9"/>
  <c r="BL955" i="9"/>
  <c r="BH955" i="9"/>
  <c r="BF955" i="9"/>
  <c r="BD955" i="9"/>
  <c r="BA955" i="9"/>
  <c r="AZ955" i="9"/>
  <c r="AX955" i="9"/>
  <c r="AV955" i="9"/>
  <c r="AS955" i="9"/>
  <c r="AR955" i="9"/>
  <c r="AP955" i="9"/>
  <c r="AN955" i="9"/>
  <c r="BP954" i="9"/>
  <c r="BN954" i="9"/>
  <c r="BL954" i="9"/>
  <c r="BH954" i="9"/>
  <c r="BF954" i="9"/>
  <c r="BD954" i="9"/>
  <c r="BA954" i="9"/>
  <c r="AZ954" i="9"/>
  <c r="AX954" i="9"/>
  <c r="AV954" i="9"/>
  <c r="AS954" i="9"/>
  <c r="AR954" i="9"/>
  <c r="AP954" i="9"/>
  <c r="AN954" i="9"/>
  <c r="BP953" i="9"/>
  <c r="BN953" i="9"/>
  <c r="BL953" i="9"/>
  <c r="BH953" i="9"/>
  <c r="BF953" i="9"/>
  <c r="BD953" i="9"/>
  <c r="BA953" i="9"/>
  <c r="AZ953" i="9"/>
  <c r="AX953" i="9"/>
  <c r="AV953" i="9"/>
  <c r="AS953" i="9"/>
  <c r="AR953" i="9"/>
  <c r="AP953" i="9"/>
  <c r="AN953" i="9"/>
  <c r="BP952" i="9"/>
  <c r="BN952" i="9"/>
  <c r="BL952" i="9"/>
  <c r="BH952" i="9"/>
  <c r="BF952" i="9"/>
  <c r="BD952" i="9"/>
  <c r="BA952" i="9"/>
  <c r="AZ952" i="9"/>
  <c r="AX952" i="9"/>
  <c r="AV952" i="9"/>
  <c r="AS952" i="9"/>
  <c r="AR952" i="9"/>
  <c r="AP952" i="9"/>
  <c r="AN952" i="9"/>
  <c r="BP951" i="9"/>
  <c r="BN951" i="9"/>
  <c r="BL951" i="9"/>
  <c r="BH951" i="9"/>
  <c r="BF951" i="9"/>
  <c r="BD951" i="9"/>
  <c r="BA951" i="9"/>
  <c r="AZ951" i="9"/>
  <c r="AX951" i="9"/>
  <c r="AV951" i="9"/>
  <c r="AS951" i="9"/>
  <c r="AR951" i="9"/>
  <c r="AP951" i="9"/>
  <c r="AN951" i="9"/>
  <c r="BP950" i="9"/>
  <c r="BN950" i="9"/>
  <c r="BL950" i="9"/>
  <c r="BH950" i="9"/>
  <c r="BF950" i="9"/>
  <c r="BD950" i="9"/>
  <c r="BA950" i="9"/>
  <c r="AZ950" i="9"/>
  <c r="AX950" i="9"/>
  <c r="AV950" i="9"/>
  <c r="AS950" i="9"/>
  <c r="AR950" i="9"/>
  <c r="AP950" i="9"/>
  <c r="AN950" i="9"/>
  <c r="BP949" i="9"/>
  <c r="BN949" i="9"/>
  <c r="BL949" i="9"/>
  <c r="BH949" i="9"/>
  <c r="BF949" i="9"/>
  <c r="BD949" i="9"/>
  <c r="BA949" i="9"/>
  <c r="AZ949" i="9"/>
  <c r="AX949" i="9"/>
  <c r="AV949" i="9"/>
  <c r="AS949" i="9"/>
  <c r="AR949" i="9"/>
  <c r="AP949" i="9"/>
  <c r="AN949" i="9"/>
  <c r="BP948" i="9"/>
  <c r="BN948" i="9"/>
  <c r="BL948" i="9"/>
  <c r="BH948" i="9"/>
  <c r="BF948" i="9"/>
  <c r="BD948" i="9"/>
  <c r="BA948" i="9"/>
  <c r="AZ948" i="9"/>
  <c r="AX948" i="9"/>
  <c r="AV948" i="9"/>
  <c r="AS948" i="9"/>
  <c r="AR948" i="9"/>
  <c r="AP948" i="9"/>
  <c r="AN948" i="9"/>
  <c r="BP947" i="9"/>
  <c r="BN947" i="9"/>
  <c r="BL947" i="9"/>
  <c r="BH947" i="9"/>
  <c r="BF947" i="9"/>
  <c r="BD947" i="9"/>
  <c r="BA947" i="9"/>
  <c r="AZ947" i="9"/>
  <c r="AX947" i="9"/>
  <c r="AV947" i="9"/>
  <c r="AS947" i="9"/>
  <c r="AR947" i="9"/>
  <c r="AP947" i="9"/>
  <c r="AN947" i="9"/>
  <c r="BP946" i="9"/>
  <c r="BN946" i="9"/>
  <c r="BL946" i="9"/>
  <c r="BH946" i="9"/>
  <c r="BF946" i="9"/>
  <c r="BD946" i="9"/>
  <c r="BA946" i="9"/>
  <c r="AZ946" i="9"/>
  <c r="AX946" i="9"/>
  <c r="AV946" i="9"/>
  <c r="AS946" i="9"/>
  <c r="AR946" i="9"/>
  <c r="AP946" i="9"/>
  <c r="AN946" i="9"/>
  <c r="BP945" i="9"/>
  <c r="BN945" i="9"/>
  <c r="BL945" i="9"/>
  <c r="BH945" i="9"/>
  <c r="BF945" i="9"/>
  <c r="BD945" i="9"/>
  <c r="BA945" i="9"/>
  <c r="AZ945" i="9"/>
  <c r="AX945" i="9"/>
  <c r="AV945" i="9"/>
  <c r="AS945" i="9"/>
  <c r="AR945" i="9"/>
  <c r="AP945" i="9"/>
  <c r="AN945" i="9"/>
  <c r="BP944" i="9"/>
  <c r="BN944" i="9"/>
  <c r="BL944" i="9"/>
  <c r="BH944" i="9"/>
  <c r="BF944" i="9"/>
  <c r="BD944" i="9"/>
  <c r="BA944" i="9"/>
  <c r="AZ944" i="9"/>
  <c r="AX944" i="9"/>
  <c r="AV944" i="9"/>
  <c r="AS944" i="9"/>
  <c r="AR944" i="9"/>
  <c r="AP944" i="9"/>
  <c r="AN944" i="9"/>
  <c r="BP943" i="9"/>
  <c r="BN943" i="9"/>
  <c r="BL943" i="9"/>
  <c r="BH943" i="9"/>
  <c r="BF943" i="9"/>
  <c r="BD943" i="9"/>
  <c r="BA943" i="9"/>
  <c r="AZ943" i="9"/>
  <c r="AX943" i="9"/>
  <c r="AV943" i="9"/>
  <c r="AS943" i="9"/>
  <c r="AR943" i="9"/>
  <c r="AP943" i="9"/>
  <c r="AN943" i="9"/>
  <c r="BP942" i="9"/>
  <c r="BN942" i="9"/>
  <c r="BL942" i="9"/>
  <c r="BH942" i="9"/>
  <c r="BF942" i="9"/>
  <c r="BD942" i="9"/>
  <c r="BA942" i="9"/>
  <c r="AZ942" i="9"/>
  <c r="AX942" i="9"/>
  <c r="AV942" i="9"/>
  <c r="AS942" i="9"/>
  <c r="AR942" i="9"/>
  <c r="AP942" i="9"/>
  <c r="AN942" i="9"/>
  <c r="BP941" i="9"/>
  <c r="BN941" i="9"/>
  <c r="BL941" i="9"/>
  <c r="BH941" i="9"/>
  <c r="BF941" i="9"/>
  <c r="BD941" i="9"/>
  <c r="BA941" i="9"/>
  <c r="AZ941" i="9"/>
  <c r="AX941" i="9"/>
  <c r="AV941" i="9"/>
  <c r="AS941" i="9"/>
  <c r="AR941" i="9"/>
  <c r="AP941" i="9"/>
  <c r="AN941" i="9"/>
  <c r="BP940" i="9"/>
  <c r="BN940" i="9"/>
  <c r="BL940" i="9"/>
  <c r="BH940" i="9"/>
  <c r="BF940" i="9"/>
  <c r="BD940" i="9"/>
  <c r="BA940" i="9"/>
  <c r="AZ940" i="9"/>
  <c r="AX940" i="9"/>
  <c r="AV940" i="9"/>
  <c r="AS940" i="9"/>
  <c r="AR940" i="9"/>
  <c r="AP940" i="9"/>
  <c r="AN940" i="9"/>
  <c r="BP939" i="9"/>
  <c r="BN939" i="9"/>
  <c r="BL939" i="9"/>
  <c r="BH939" i="9"/>
  <c r="BF939" i="9"/>
  <c r="BD939" i="9"/>
  <c r="BA939" i="9"/>
  <c r="AZ939" i="9"/>
  <c r="AX939" i="9"/>
  <c r="AV939" i="9"/>
  <c r="AS939" i="9"/>
  <c r="AR939" i="9"/>
  <c r="AP939" i="9"/>
  <c r="AN939" i="9"/>
  <c r="BP938" i="9"/>
  <c r="BN938" i="9"/>
  <c r="BL938" i="9"/>
  <c r="BH938" i="9"/>
  <c r="BF938" i="9"/>
  <c r="BD938" i="9"/>
  <c r="BA938" i="9"/>
  <c r="AZ938" i="9"/>
  <c r="AX938" i="9"/>
  <c r="AV938" i="9"/>
  <c r="AS938" i="9"/>
  <c r="AR938" i="9"/>
  <c r="AP938" i="9"/>
  <c r="AN938" i="9"/>
  <c r="BP937" i="9"/>
  <c r="BN937" i="9"/>
  <c r="BL937" i="9"/>
  <c r="BH937" i="9"/>
  <c r="BF937" i="9"/>
  <c r="BD937" i="9"/>
  <c r="BA937" i="9"/>
  <c r="AZ937" i="9"/>
  <c r="AX937" i="9"/>
  <c r="AV937" i="9"/>
  <c r="AS937" i="9"/>
  <c r="AR937" i="9"/>
  <c r="AP937" i="9"/>
  <c r="AN937" i="9"/>
  <c r="BP936" i="9"/>
  <c r="BN936" i="9"/>
  <c r="BL936" i="9"/>
  <c r="BH936" i="9"/>
  <c r="BF936" i="9"/>
  <c r="BD936" i="9"/>
  <c r="BA936" i="9"/>
  <c r="AZ936" i="9"/>
  <c r="AX936" i="9"/>
  <c r="AV936" i="9"/>
  <c r="AS936" i="9"/>
  <c r="AR936" i="9"/>
  <c r="AP936" i="9"/>
  <c r="AN936" i="9"/>
  <c r="BP935" i="9"/>
  <c r="BN935" i="9"/>
  <c r="BL935" i="9"/>
  <c r="BH935" i="9"/>
  <c r="BF935" i="9"/>
  <c r="BD935" i="9"/>
  <c r="BA935" i="9"/>
  <c r="AZ935" i="9"/>
  <c r="AX935" i="9"/>
  <c r="AV935" i="9"/>
  <c r="AS935" i="9"/>
  <c r="AR935" i="9"/>
  <c r="AP935" i="9"/>
  <c r="AN935" i="9"/>
  <c r="BP934" i="9"/>
  <c r="BN934" i="9"/>
  <c r="BL934" i="9"/>
  <c r="BH934" i="9"/>
  <c r="BF934" i="9"/>
  <c r="BD934" i="9"/>
  <c r="BA934" i="9"/>
  <c r="AZ934" i="9"/>
  <c r="AX934" i="9"/>
  <c r="AV934" i="9"/>
  <c r="AS934" i="9"/>
  <c r="AR934" i="9"/>
  <c r="AP934" i="9"/>
  <c r="AN934" i="9"/>
  <c r="BP933" i="9"/>
  <c r="BN933" i="9"/>
  <c r="BL933" i="9"/>
  <c r="BH933" i="9"/>
  <c r="BF933" i="9"/>
  <c r="BD933" i="9"/>
  <c r="BA933" i="9"/>
  <c r="AZ933" i="9"/>
  <c r="AX933" i="9"/>
  <c r="AV933" i="9"/>
  <c r="AS933" i="9"/>
  <c r="AR933" i="9"/>
  <c r="AP933" i="9"/>
  <c r="AN933" i="9"/>
  <c r="BP932" i="9"/>
  <c r="BN932" i="9"/>
  <c r="BL932" i="9"/>
  <c r="BH932" i="9"/>
  <c r="BF932" i="9"/>
  <c r="BD932" i="9"/>
  <c r="BA932" i="9"/>
  <c r="AZ932" i="9"/>
  <c r="AX932" i="9"/>
  <c r="AV932" i="9"/>
  <c r="AS932" i="9"/>
  <c r="AR932" i="9"/>
  <c r="AP932" i="9"/>
  <c r="AN932" i="9"/>
  <c r="BP931" i="9"/>
  <c r="BN931" i="9"/>
  <c r="BL931" i="9"/>
  <c r="BH931" i="9"/>
  <c r="BF931" i="9"/>
  <c r="BD931" i="9"/>
  <c r="BA931" i="9"/>
  <c r="AZ931" i="9"/>
  <c r="AX931" i="9"/>
  <c r="AV931" i="9"/>
  <c r="AS931" i="9"/>
  <c r="AR931" i="9"/>
  <c r="AP931" i="9"/>
  <c r="AN931" i="9"/>
  <c r="BP930" i="9"/>
  <c r="BN930" i="9"/>
  <c r="BL930" i="9"/>
  <c r="BH930" i="9"/>
  <c r="BF930" i="9"/>
  <c r="BD930" i="9"/>
  <c r="BA930" i="9"/>
  <c r="AZ930" i="9"/>
  <c r="AX930" i="9"/>
  <c r="AV930" i="9"/>
  <c r="AS930" i="9"/>
  <c r="AR930" i="9"/>
  <c r="AP930" i="9"/>
  <c r="AN930" i="9"/>
  <c r="BP929" i="9"/>
  <c r="BN929" i="9"/>
  <c r="BL929" i="9"/>
  <c r="BH929" i="9"/>
  <c r="BF929" i="9"/>
  <c r="BD929" i="9"/>
  <c r="BA929" i="9"/>
  <c r="AZ929" i="9"/>
  <c r="AX929" i="9"/>
  <c r="AV929" i="9"/>
  <c r="AS929" i="9"/>
  <c r="AR929" i="9"/>
  <c r="AP929" i="9"/>
  <c r="AN929" i="9"/>
  <c r="BP928" i="9"/>
  <c r="BN928" i="9"/>
  <c r="BL928" i="9"/>
  <c r="BH928" i="9"/>
  <c r="BF928" i="9"/>
  <c r="BD928" i="9"/>
  <c r="BA928" i="9"/>
  <c r="AZ928" i="9"/>
  <c r="AX928" i="9"/>
  <c r="AV928" i="9"/>
  <c r="AS928" i="9"/>
  <c r="AR928" i="9"/>
  <c r="AP928" i="9"/>
  <c r="AN928" i="9"/>
  <c r="BP927" i="9"/>
  <c r="BN927" i="9"/>
  <c r="BL927" i="9"/>
  <c r="BH927" i="9"/>
  <c r="BF927" i="9"/>
  <c r="BD927" i="9"/>
  <c r="BA927" i="9"/>
  <c r="AZ927" i="9"/>
  <c r="AX927" i="9"/>
  <c r="AV927" i="9"/>
  <c r="AS927" i="9"/>
  <c r="AR927" i="9"/>
  <c r="AP927" i="9"/>
  <c r="AN927" i="9"/>
  <c r="BP926" i="9"/>
  <c r="BN926" i="9"/>
  <c r="BL926" i="9"/>
  <c r="BH926" i="9"/>
  <c r="BF926" i="9"/>
  <c r="BD926" i="9"/>
  <c r="BA926" i="9"/>
  <c r="AZ926" i="9"/>
  <c r="AX926" i="9"/>
  <c r="AV926" i="9"/>
  <c r="AS926" i="9"/>
  <c r="AR926" i="9"/>
  <c r="AP926" i="9"/>
  <c r="AN926" i="9"/>
  <c r="BP925" i="9"/>
  <c r="BN925" i="9"/>
  <c r="BL925" i="9"/>
  <c r="BH925" i="9"/>
  <c r="BF925" i="9"/>
  <c r="BD925" i="9"/>
  <c r="BA925" i="9"/>
  <c r="AZ925" i="9"/>
  <c r="AX925" i="9"/>
  <c r="AV925" i="9"/>
  <c r="AS925" i="9"/>
  <c r="AR925" i="9"/>
  <c r="AP925" i="9"/>
  <c r="AN925" i="9"/>
  <c r="BP924" i="9"/>
  <c r="BN924" i="9"/>
  <c r="BL924" i="9"/>
  <c r="BH924" i="9"/>
  <c r="BF924" i="9"/>
  <c r="BD924" i="9"/>
  <c r="BA924" i="9"/>
  <c r="AZ924" i="9"/>
  <c r="AX924" i="9"/>
  <c r="AV924" i="9"/>
  <c r="AS924" i="9"/>
  <c r="AR924" i="9"/>
  <c r="AP924" i="9"/>
  <c r="AN924" i="9"/>
  <c r="BP923" i="9"/>
  <c r="BN923" i="9"/>
  <c r="BL923" i="9"/>
  <c r="BH923" i="9"/>
  <c r="BF923" i="9"/>
  <c r="BD923" i="9"/>
  <c r="BA923" i="9"/>
  <c r="AZ923" i="9"/>
  <c r="AX923" i="9"/>
  <c r="AV923" i="9"/>
  <c r="AS923" i="9"/>
  <c r="AR923" i="9"/>
  <c r="AP923" i="9"/>
  <c r="AN923" i="9"/>
  <c r="BP922" i="9"/>
  <c r="BN922" i="9"/>
  <c r="BL922" i="9"/>
  <c r="BH922" i="9"/>
  <c r="BF922" i="9"/>
  <c r="BD922" i="9"/>
  <c r="BA922" i="9"/>
  <c r="AZ922" i="9"/>
  <c r="AX922" i="9"/>
  <c r="AV922" i="9"/>
  <c r="AS922" i="9"/>
  <c r="AR922" i="9"/>
  <c r="AP922" i="9"/>
  <c r="AN922" i="9"/>
  <c r="BP921" i="9"/>
  <c r="BN921" i="9"/>
  <c r="BL921" i="9"/>
  <c r="BH921" i="9"/>
  <c r="BF921" i="9"/>
  <c r="BD921" i="9"/>
  <c r="BA921" i="9"/>
  <c r="AZ921" i="9"/>
  <c r="AX921" i="9"/>
  <c r="AV921" i="9"/>
  <c r="AS921" i="9"/>
  <c r="AR921" i="9"/>
  <c r="AP921" i="9"/>
  <c r="AN921" i="9"/>
  <c r="BP920" i="9"/>
  <c r="BN920" i="9"/>
  <c r="BL920" i="9"/>
  <c r="BH920" i="9"/>
  <c r="BF920" i="9"/>
  <c r="BD920" i="9"/>
  <c r="BA920" i="9"/>
  <c r="AZ920" i="9"/>
  <c r="AX920" i="9"/>
  <c r="AV920" i="9"/>
  <c r="AS920" i="9"/>
  <c r="AR920" i="9"/>
  <c r="AP920" i="9"/>
  <c r="AN920" i="9"/>
  <c r="BP919" i="9"/>
  <c r="BN919" i="9"/>
  <c r="BL919" i="9"/>
  <c r="BH919" i="9"/>
  <c r="BF919" i="9"/>
  <c r="BD919" i="9"/>
  <c r="BA919" i="9"/>
  <c r="AZ919" i="9"/>
  <c r="AX919" i="9"/>
  <c r="AV919" i="9"/>
  <c r="AS919" i="9"/>
  <c r="AR919" i="9"/>
  <c r="AP919" i="9"/>
  <c r="AN919" i="9"/>
  <c r="BP918" i="9"/>
  <c r="BN918" i="9"/>
  <c r="BL918" i="9"/>
  <c r="BH918" i="9"/>
  <c r="BF918" i="9"/>
  <c r="BD918" i="9"/>
  <c r="BA918" i="9"/>
  <c r="AZ918" i="9"/>
  <c r="AX918" i="9"/>
  <c r="AV918" i="9"/>
  <c r="AS918" i="9"/>
  <c r="AR918" i="9"/>
  <c r="AP918" i="9"/>
  <c r="AN918" i="9"/>
  <c r="BP917" i="9"/>
  <c r="BN917" i="9"/>
  <c r="BL917" i="9"/>
  <c r="BH917" i="9"/>
  <c r="BF917" i="9"/>
  <c r="BD917" i="9"/>
  <c r="BA917" i="9"/>
  <c r="AZ917" i="9"/>
  <c r="AX917" i="9"/>
  <c r="AV917" i="9"/>
  <c r="AS917" i="9"/>
  <c r="AR917" i="9"/>
  <c r="AP917" i="9"/>
  <c r="AN917" i="9"/>
  <c r="BP916" i="9"/>
  <c r="BN916" i="9"/>
  <c r="BL916" i="9"/>
  <c r="BH916" i="9"/>
  <c r="BF916" i="9"/>
  <c r="BD916" i="9"/>
  <c r="BA916" i="9"/>
  <c r="AZ916" i="9"/>
  <c r="AX916" i="9"/>
  <c r="AV916" i="9"/>
  <c r="AS916" i="9"/>
  <c r="AR916" i="9"/>
  <c r="AP916" i="9"/>
  <c r="AN916" i="9"/>
  <c r="BP915" i="9"/>
  <c r="BN915" i="9"/>
  <c r="BL915" i="9"/>
  <c r="BH915" i="9"/>
  <c r="BF915" i="9"/>
  <c r="BD915" i="9"/>
  <c r="BA915" i="9"/>
  <c r="AZ915" i="9"/>
  <c r="AX915" i="9"/>
  <c r="AV915" i="9"/>
  <c r="AS915" i="9"/>
  <c r="AR915" i="9"/>
  <c r="AP915" i="9"/>
  <c r="AN915" i="9"/>
  <c r="BP914" i="9"/>
  <c r="BN914" i="9"/>
  <c r="BL914" i="9"/>
  <c r="BH914" i="9"/>
  <c r="BF914" i="9"/>
  <c r="BD914" i="9"/>
  <c r="BA914" i="9"/>
  <c r="AZ914" i="9"/>
  <c r="AX914" i="9"/>
  <c r="AV914" i="9"/>
  <c r="AS914" i="9"/>
  <c r="AR914" i="9"/>
  <c r="AP914" i="9"/>
  <c r="AN914" i="9"/>
  <c r="BP913" i="9"/>
  <c r="BN913" i="9"/>
  <c r="BL913" i="9"/>
  <c r="BH913" i="9"/>
  <c r="BF913" i="9"/>
  <c r="BD913" i="9"/>
  <c r="BA913" i="9"/>
  <c r="AZ913" i="9"/>
  <c r="AX913" i="9"/>
  <c r="AV913" i="9"/>
  <c r="AS913" i="9"/>
  <c r="AR913" i="9"/>
  <c r="AP913" i="9"/>
  <c r="AN913" i="9"/>
  <c r="BP912" i="9"/>
  <c r="BN912" i="9"/>
  <c r="BL912" i="9"/>
  <c r="BH912" i="9"/>
  <c r="BF912" i="9"/>
  <c r="BD912" i="9"/>
  <c r="BA912" i="9"/>
  <c r="AZ912" i="9"/>
  <c r="AX912" i="9"/>
  <c r="AV912" i="9"/>
  <c r="AS912" i="9"/>
  <c r="AR912" i="9"/>
  <c r="AP912" i="9"/>
  <c r="AN912" i="9"/>
  <c r="BP911" i="9"/>
  <c r="BN911" i="9"/>
  <c r="BL911" i="9"/>
  <c r="BH911" i="9"/>
  <c r="BF911" i="9"/>
  <c r="BD911" i="9"/>
  <c r="BA911" i="9"/>
  <c r="AZ911" i="9"/>
  <c r="AX911" i="9"/>
  <c r="AV911" i="9"/>
  <c r="AS911" i="9"/>
  <c r="AR911" i="9"/>
  <c r="AP911" i="9"/>
  <c r="AN911" i="9"/>
  <c r="BP910" i="9"/>
  <c r="BN910" i="9"/>
  <c r="BL910" i="9"/>
  <c r="BH910" i="9"/>
  <c r="BF910" i="9"/>
  <c r="BD910" i="9"/>
  <c r="BA910" i="9"/>
  <c r="AZ910" i="9"/>
  <c r="AX910" i="9"/>
  <c r="AV910" i="9"/>
  <c r="AS910" i="9"/>
  <c r="AR910" i="9"/>
  <c r="AP910" i="9"/>
  <c r="AN910" i="9"/>
  <c r="BP909" i="9"/>
  <c r="BN909" i="9"/>
  <c r="BL909" i="9"/>
  <c r="BH909" i="9"/>
  <c r="BF909" i="9"/>
  <c r="BD909" i="9"/>
  <c r="BA909" i="9"/>
  <c r="AZ909" i="9"/>
  <c r="AX909" i="9"/>
  <c r="AV909" i="9"/>
  <c r="AS909" i="9"/>
  <c r="AR909" i="9"/>
  <c r="AP909" i="9"/>
  <c r="AN909" i="9"/>
  <c r="BP908" i="9"/>
  <c r="BN908" i="9"/>
  <c r="BL908" i="9"/>
  <c r="BH908" i="9"/>
  <c r="BF908" i="9"/>
  <c r="BD908" i="9"/>
  <c r="BA908" i="9"/>
  <c r="AZ908" i="9"/>
  <c r="AX908" i="9"/>
  <c r="AV908" i="9"/>
  <c r="AS908" i="9"/>
  <c r="AR908" i="9"/>
  <c r="AP908" i="9"/>
  <c r="AN908" i="9"/>
  <c r="BP907" i="9"/>
  <c r="BN907" i="9"/>
  <c r="BL907" i="9"/>
  <c r="BH907" i="9"/>
  <c r="BF907" i="9"/>
  <c r="BD907" i="9"/>
  <c r="BA907" i="9"/>
  <c r="AZ907" i="9"/>
  <c r="AX907" i="9"/>
  <c r="AV907" i="9"/>
  <c r="AS907" i="9"/>
  <c r="AR907" i="9"/>
  <c r="AP907" i="9"/>
  <c r="AN907" i="9"/>
  <c r="BP906" i="9"/>
  <c r="BN906" i="9"/>
  <c r="BL906" i="9"/>
  <c r="BH906" i="9"/>
  <c r="BF906" i="9"/>
  <c r="BD906" i="9"/>
  <c r="BA906" i="9"/>
  <c r="AZ906" i="9"/>
  <c r="AX906" i="9"/>
  <c r="AV906" i="9"/>
  <c r="AS906" i="9"/>
  <c r="AR906" i="9"/>
  <c r="AP906" i="9"/>
  <c r="AN906" i="9"/>
  <c r="BP905" i="9"/>
  <c r="BN905" i="9"/>
  <c r="BL905" i="9"/>
  <c r="BH905" i="9"/>
  <c r="BF905" i="9"/>
  <c r="BD905" i="9"/>
  <c r="BA905" i="9"/>
  <c r="AZ905" i="9"/>
  <c r="AX905" i="9"/>
  <c r="AV905" i="9"/>
  <c r="AS905" i="9"/>
  <c r="AR905" i="9"/>
  <c r="AP905" i="9"/>
  <c r="AN905" i="9"/>
  <c r="BP904" i="9"/>
  <c r="BN904" i="9"/>
  <c r="BL904" i="9"/>
  <c r="BH904" i="9"/>
  <c r="BF904" i="9"/>
  <c r="BD904" i="9"/>
  <c r="BA904" i="9"/>
  <c r="AZ904" i="9"/>
  <c r="AX904" i="9"/>
  <c r="AV904" i="9"/>
  <c r="AS904" i="9"/>
  <c r="AR904" i="9"/>
  <c r="AP904" i="9"/>
  <c r="AN904" i="9"/>
  <c r="BP903" i="9"/>
  <c r="BN903" i="9"/>
  <c r="BL903" i="9"/>
  <c r="BH903" i="9"/>
  <c r="BF903" i="9"/>
  <c r="BD903" i="9"/>
  <c r="BA903" i="9"/>
  <c r="AZ903" i="9"/>
  <c r="AX903" i="9"/>
  <c r="AV903" i="9"/>
  <c r="AS903" i="9"/>
  <c r="AR903" i="9"/>
  <c r="AP903" i="9"/>
  <c r="AN903" i="9"/>
  <c r="BP902" i="9"/>
  <c r="BN902" i="9"/>
  <c r="BL902" i="9"/>
  <c r="BH902" i="9"/>
  <c r="BF902" i="9"/>
  <c r="BD902" i="9"/>
  <c r="BA902" i="9"/>
  <c r="AZ902" i="9"/>
  <c r="AX902" i="9"/>
  <c r="AV902" i="9"/>
  <c r="AS902" i="9"/>
  <c r="AR902" i="9"/>
  <c r="AP902" i="9"/>
  <c r="AN902" i="9"/>
  <c r="BP901" i="9"/>
  <c r="BN901" i="9"/>
  <c r="BL901" i="9"/>
  <c r="BH901" i="9"/>
  <c r="BF901" i="9"/>
  <c r="BD901" i="9"/>
  <c r="BA901" i="9"/>
  <c r="AZ901" i="9"/>
  <c r="AX901" i="9"/>
  <c r="AV901" i="9"/>
  <c r="AS901" i="9"/>
  <c r="AR901" i="9"/>
  <c r="AP901" i="9"/>
  <c r="AN901" i="9"/>
  <c r="BP900" i="9"/>
  <c r="BN900" i="9"/>
  <c r="BL900" i="9"/>
  <c r="BH900" i="9"/>
  <c r="BF900" i="9"/>
  <c r="BD900" i="9"/>
  <c r="BA900" i="9"/>
  <c r="AZ900" i="9"/>
  <c r="AX900" i="9"/>
  <c r="AV900" i="9"/>
  <c r="AS900" i="9"/>
  <c r="AR900" i="9"/>
  <c r="AP900" i="9"/>
  <c r="AN900" i="9"/>
  <c r="BP899" i="9"/>
  <c r="BN899" i="9"/>
  <c r="BL899" i="9"/>
  <c r="BH899" i="9"/>
  <c r="BF899" i="9"/>
  <c r="BD899" i="9"/>
  <c r="BA899" i="9"/>
  <c r="AZ899" i="9"/>
  <c r="AX899" i="9"/>
  <c r="AV899" i="9"/>
  <c r="AS899" i="9"/>
  <c r="AR899" i="9"/>
  <c r="AP899" i="9"/>
  <c r="AN899" i="9"/>
  <c r="BP898" i="9"/>
  <c r="BN898" i="9"/>
  <c r="BL898" i="9"/>
  <c r="BH898" i="9"/>
  <c r="BF898" i="9"/>
  <c r="BD898" i="9"/>
  <c r="BA898" i="9"/>
  <c r="AZ898" i="9"/>
  <c r="AX898" i="9"/>
  <c r="AV898" i="9"/>
  <c r="AS898" i="9"/>
  <c r="AR898" i="9"/>
  <c r="AP898" i="9"/>
  <c r="AN898" i="9"/>
  <c r="BP897" i="9"/>
  <c r="BN897" i="9"/>
  <c r="BL897" i="9"/>
  <c r="BH897" i="9"/>
  <c r="BF897" i="9"/>
  <c r="BD897" i="9"/>
  <c r="BA897" i="9"/>
  <c r="AZ897" i="9"/>
  <c r="AX897" i="9"/>
  <c r="AV897" i="9"/>
  <c r="AS897" i="9"/>
  <c r="AR897" i="9"/>
  <c r="AP897" i="9"/>
  <c r="AN897" i="9"/>
  <c r="BP896" i="9"/>
  <c r="BN896" i="9"/>
  <c r="BL896" i="9"/>
  <c r="BH896" i="9"/>
  <c r="BF896" i="9"/>
  <c r="BD896" i="9"/>
  <c r="BA896" i="9"/>
  <c r="AZ896" i="9"/>
  <c r="AX896" i="9"/>
  <c r="AV896" i="9"/>
  <c r="AS896" i="9"/>
  <c r="AR896" i="9"/>
  <c r="AP896" i="9"/>
  <c r="AN896" i="9"/>
  <c r="BP895" i="9"/>
  <c r="BN895" i="9"/>
  <c r="BL895" i="9"/>
  <c r="BH895" i="9"/>
  <c r="BF895" i="9"/>
  <c r="BD895" i="9"/>
  <c r="BA895" i="9"/>
  <c r="AZ895" i="9"/>
  <c r="AX895" i="9"/>
  <c r="AV895" i="9"/>
  <c r="AS895" i="9"/>
  <c r="AR895" i="9"/>
  <c r="AP895" i="9"/>
  <c r="AN895" i="9"/>
  <c r="BP894" i="9"/>
  <c r="BN894" i="9"/>
  <c r="BL894" i="9"/>
  <c r="BH894" i="9"/>
  <c r="BF894" i="9"/>
  <c r="BD894" i="9"/>
  <c r="BA894" i="9"/>
  <c r="AZ894" i="9"/>
  <c r="AX894" i="9"/>
  <c r="AV894" i="9"/>
  <c r="AS894" i="9"/>
  <c r="AR894" i="9"/>
  <c r="AP894" i="9"/>
  <c r="AN894" i="9"/>
  <c r="BP893" i="9"/>
  <c r="BN893" i="9"/>
  <c r="BL893" i="9"/>
  <c r="BH893" i="9"/>
  <c r="BF893" i="9"/>
  <c r="BD893" i="9"/>
  <c r="BA893" i="9"/>
  <c r="AZ893" i="9"/>
  <c r="AX893" i="9"/>
  <c r="AV893" i="9"/>
  <c r="AS893" i="9"/>
  <c r="AR893" i="9"/>
  <c r="AP893" i="9"/>
  <c r="AN893" i="9"/>
  <c r="BP892" i="9"/>
  <c r="BN892" i="9"/>
  <c r="BL892" i="9"/>
  <c r="BH892" i="9"/>
  <c r="BF892" i="9"/>
  <c r="BD892" i="9"/>
  <c r="BA892" i="9"/>
  <c r="AZ892" i="9"/>
  <c r="AX892" i="9"/>
  <c r="AV892" i="9"/>
  <c r="AS892" i="9"/>
  <c r="AR892" i="9"/>
  <c r="AP892" i="9"/>
  <c r="AN892" i="9"/>
  <c r="BP891" i="9"/>
  <c r="BN891" i="9"/>
  <c r="BL891" i="9"/>
  <c r="BH891" i="9"/>
  <c r="BF891" i="9"/>
  <c r="BD891" i="9"/>
  <c r="BA891" i="9"/>
  <c r="AZ891" i="9"/>
  <c r="AX891" i="9"/>
  <c r="AV891" i="9"/>
  <c r="AS891" i="9"/>
  <c r="AR891" i="9"/>
  <c r="AP891" i="9"/>
  <c r="AN891" i="9"/>
  <c r="BP890" i="9"/>
  <c r="BN890" i="9"/>
  <c r="BL890" i="9"/>
  <c r="BH890" i="9"/>
  <c r="BF890" i="9"/>
  <c r="BD890" i="9"/>
  <c r="BA890" i="9"/>
  <c r="AZ890" i="9"/>
  <c r="AX890" i="9"/>
  <c r="AV890" i="9"/>
  <c r="AS890" i="9"/>
  <c r="AR890" i="9"/>
  <c r="AP890" i="9"/>
  <c r="AN890" i="9"/>
  <c r="BP889" i="9"/>
  <c r="BN889" i="9"/>
  <c r="BL889" i="9"/>
  <c r="BH889" i="9"/>
  <c r="BF889" i="9"/>
  <c r="BD889" i="9"/>
  <c r="BA889" i="9"/>
  <c r="AZ889" i="9"/>
  <c r="AX889" i="9"/>
  <c r="AV889" i="9"/>
  <c r="AS889" i="9"/>
  <c r="AR889" i="9"/>
  <c r="AP889" i="9"/>
  <c r="AN889" i="9"/>
  <c r="BP888" i="9"/>
  <c r="BN888" i="9"/>
  <c r="BL888" i="9"/>
  <c r="BH888" i="9"/>
  <c r="BF888" i="9"/>
  <c r="BD888" i="9"/>
  <c r="BA888" i="9"/>
  <c r="AZ888" i="9"/>
  <c r="AX888" i="9"/>
  <c r="AV888" i="9"/>
  <c r="AS888" i="9"/>
  <c r="AR888" i="9"/>
  <c r="AP888" i="9"/>
  <c r="AN888" i="9"/>
  <c r="BP887" i="9"/>
  <c r="BN887" i="9"/>
  <c r="BL887" i="9"/>
  <c r="BH887" i="9"/>
  <c r="BF887" i="9"/>
  <c r="BD887" i="9"/>
  <c r="BA887" i="9"/>
  <c r="AZ887" i="9"/>
  <c r="AX887" i="9"/>
  <c r="AV887" i="9"/>
  <c r="AS887" i="9"/>
  <c r="AR887" i="9"/>
  <c r="AP887" i="9"/>
  <c r="AN887" i="9"/>
  <c r="BP886" i="9"/>
  <c r="BN886" i="9"/>
  <c r="BL886" i="9"/>
  <c r="BH886" i="9"/>
  <c r="BF886" i="9"/>
  <c r="BD886" i="9"/>
  <c r="BA886" i="9"/>
  <c r="AZ886" i="9"/>
  <c r="AX886" i="9"/>
  <c r="AV886" i="9"/>
  <c r="AS886" i="9"/>
  <c r="AR886" i="9"/>
  <c r="AP886" i="9"/>
  <c r="AN886" i="9"/>
  <c r="BP885" i="9"/>
  <c r="BN885" i="9"/>
  <c r="BL885" i="9"/>
  <c r="BH885" i="9"/>
  <c r="BF885" i="9"/>
  <c r="BD885" i="9"/>
  <c r="BA885" i="9"/>
  <c r="AZ885" i="9"/>
  <c r="AX885" i="9"/>
  <c r="AV885" i="9"/>
  <c r="AS885" i="9"/>
  <c r="AR885" i="9"/>
  <c r="AP885" i="9"/>
  <c r="AN885" i="9"/>
  <c r="BP884" i="9"/>
  <c r="BN884" i="9"/>
  <c r="BL884" i="9"/>
  <c r="BH884" i="9"/>
  <c r="BF884" i="9"/>
  <c r="BD884" i="9"/>
  <c r="BA884" i="9"/>
  <c r="AZ884" i="9"/>
  <c r="AX884" i="9"/>
  <c r="AV884" i="9"/>
  <c r="AS884" i="9"/>
  <c r="AR884" i="9"/>
  <c r="AP884" i="9"/>
  <c r="AN884" i="9"/>
  <c r="BP883" i="9"/>
  <c r="BN883" i="9"/>
  <c r="BL883" i="9"/>
  <c r="BH883" i="9"/>
  <c r="BF883" i="9"/>
  <c r="BD883" i="9"/>
  <c r="BA883" i="9"/>
  <c r="AZ883" i="9"/>
  <c r="AX883" i="9"/>
  <c r="AV883" i="9"/>
  <c r="AS883" i="9"/>
  <c r="AR883" i="9"/>
  <c r="AP883" i="9"/>
  <c r="AN883" i="9"/>
  <c r="BP882" i="9"/>
  <c r="BN882" i="9"/>
  <c r="BL882" i="9"/>
  <c r="BH882" i="9"/>
  <c r="BF882" i="9"/>
  <c r="BD882" i="9"/>
  <c r="BA882" i="9"/>
  <c r="AZ882" i="9"/>
  <c r="AX882" i="9"/>
  <c r="AV882" i="9"/>
  <c r="AS882" i="9"/>
  <c r="AR882" i="9"/>
  <c r="AP882" i="9"/>
  <c r="AN882" i="9"/>
  <c r="BP881" i="9"/>
  <c r="BN881" i="9"/>
  <c r="BL881" i="9"/>
  <c r="BH881" i="9"/>
  <c r="BF881" i="9"/>
  <c r="BD881" i="9"/>
  <c r="BA881" i="9"/>
  <c r="AZ881" i="9"/>
  <c r="AX881" i="9"/>
  <c r="AV881" i="9"/>
  <c r="AS881" i="9"/>
  <c r="AR881" i="9"/>
  <c r="AP881" i="9"/>
  <c r="AN881" i="9"/>
  <c r="BP880" i="9"/>
  <c r="BN880" i="9"/>
  <c r="BL880" i="9"/>
  <c r="BH880" i="9"/>
  <c r="BF880" i="9"/>
  <c r="BD880" i="9"/>
  <c r="BA880" i="9"/>
  <c r="AZ880" i="9"/>
  <c r="AX880" i="9"/>
  <c r="AV880" i="9"/>
  <c r="AS880" i="9"/>
  <c r="AR880" i="9"/>
  <c r="AP880" i="9"/>
  <c r="AN880" i="9"/>
  <c r="BP879" i="9"/>
  <c r="BN879" i="9"/>
  <c r="BL879" i="9"/>
  <c r="BH879" i="9"/>
  <c r="BF879" i="9"/>
  <c r="BD879" i="9"/>
  <c r="BA879" i="9"/>
  <c r="AZ879" i="9"/>
  <c r="AX879" i="9"/>
  <c r="AV879" i="9"/>
  <c r="AS879" i="9"/>
  <c r="AR879" i="9"/>
  <c r="AP879" i="9"/>
  <c r="AN879" i="9"/>
  <c r="BP878" i="9"/>
  <c r="BN878" i="9"/>
  <c r="BL878" i="9"/>
  <c r="BH878" i="9"/>
  <c r="BF878" i="9"/>
  <c r="BD878" i="9"/>
  <c r="BA878" i="9"/>
  <c r="AZ878" i="9"/>
  <c r="AX878" i="9"/>
  <c r="AV878" i="9"/>
  <c r="AS878" i="9"/>
  <c r="AR878" i="9"/>
  <c r="AP878" i="9"/>
  <c r="AN878" i="9"/>
  <c r="BP877" i="9"/>
  <c r="BN877" i="9"/>
  <c r="BL877" i="9"/>
  <c r="BH877" i="9"/>
  <c r="BF877" i="9"/>
  <c r="BD877" i="9"/>
  <c r="BA877" i="9"/>
  <c r="AZ877" i="9"/>
  <c r="AX877" i="9"/>
  <c r="AV877" i="9"/>
  <c r="AS877" i="9"/>
  <c r="AR877" i="9"/>
  <c r="AP877" i="9"/>
  <c r="AN877" i="9"/>
  <c r="BP876" i="9"/>
  <c r="BN876" i="9"/>
  <c r="BL876" i="9"/>
  <c r="BH876" i="9"/>
  <c r="BF876" i="9"/>
  <c r="BD876" i="9"/>
  <c r="BA876" i="9"/>
  <c r="AZ876" i="9"/>
  <c r="AX876" i="9"/>
  <c r="AV876" i="9"/>
  <c r="AS876" i="9"/>
  <c r="AR876" i="9"/>
  <c r="AP876" i="9"/>
  <c r="AN876" i="9"/>
  <c r="BP875" i="9"/>
  <c r="BN875" i="9"/>
  <c r="BL875" i="9"/>
  <c r="BH875" i="9"/>
  <c r="BF875" i="9"/>
  <c r="BD875" i="9"/>
  <c r="BA875" i="9"/>
  <c r="AZ875" i="9"/>
  <c r="AX875" i="9"/>
  <c r="AV875" i="9"/>
  <c r="AS875" i="9"/>
  <c r="AR875" i="9"/>
  <c r="AP875" i="9"/>
  <c r="AN875" i="9"/>
  <c r="BP874" i="9"/>
  <c r="BN874" i="9"/>
  <c r="BL874" i="9"/>
  <c r="BH874" i="9"/>
  <c r="BF874" i="9"/>
  <c r="BD874" i="9"/>
  <c r="BA874" i="9"/>
  <c r="AZ874" i="9"/>
  <c r="AX874" i="9"/>
  <c r="AV874" i="9"/>
  <c r="AS874" i="9"/>
  <c r="AR874" i="9"/>
  <c r="AP874" i="9"/>
  <c r="AN874" i="9"/>
  <c r="BP873" i="9"/>
  <c r="BN873" i="9"/>
  <c r="BL873" i="9"/>
  <c r="BH873" i="9"/>
  <c r="BF873" i="9"/>
  <c r="BD873" i="9"/>
  <c r="BA873" i="9"/>
  <c r="AZ873" i="9"/>
  <c r="AX873" i="9"/>
  <c r="AV873" i="9"/>
  <c r="AS873" i="9"/>
  <c r="AR873" i="9"/>
  <c r="AP873" i="9"/>
  <c r="AN873" i="9"/>
  <c r="BP872" i="9"/>
  <c r="BN872" i="9"/>
  <c r="BL872" i="9"/>
  <c r="BH872" i="9"/>
  <c r="BF872" i="9"/>
  <c r="BD872" i="9"/>
  <c r="BA872" i="9"/>
  <c r="AZ872" i="9"/>
  <c r="AX872" i="9"/>
  <c r="AV872" i="9"/>
  <c r="AS872" i="9"/>
  <c r="AR872" i="9"/>
  <c r="AP872" i="9"/>
  <c r="AN872" i="9"/>
  <c r="BP871" i="9"/>
  <c r="BN871" i="9"/>
  <c r="BL871" i="9"/>
  <c r="BH871" i="9"/>
  <c r="BF871" i="9"/>
  <c r="BD871" i="9"/>
  <c r="BA871" i="9"/>
  <c r="AZ871" i="9"/>
  <c r="AX871" i="9"/>
  <c r="AV871" i="9"/>
  <c r="AS871" i="9"/>
  <c r="AR871" i="9"/>
  <c r="AP871" i="9"/>
  <c r="AN871" i="9"/>
  <c r="BP870" i="9"/>
  <c r="BN870" i="9"/>
  <c r="BL870" i="9"/>
  <c r="BH870" i="9"/>
  <c r="BF870" i="9"/>
  <c r="BD870" i="9"/>
  <c r="BA870" i="9"/>
  <c r="AZ870" i="9"/>
  <c r="AX870" i="9"/>
  <c r="AV870" i="9"/>
  <c r="AS870" i="9"/>
  <c r="AR870" i="9"/>
  <c r="AP870" i="9"/>
  <c r="AN870" i="9"/>
  <c r="BP869" i="9"/>
  <c r="BN869" i="9"/>
  <c r="BL869" i="9"/>
  <c r="BH869" i="9"/>
  <c r="BF869" i="9"/>
  <c r="BD869" i="9"/>
  <c r="BA869" i="9"/>
  <c r="AZ869" i="9"/>
  <c r="AX869" i="9"/>
  <c r="AV869" i="9"/>
  <c r="AS869" i="9"/>
  <c r="AR869" i="9"/>
  <c r="AP869" i="9"/>
  <c r="AN869" i="9"/>
  <c r="BP868" i="9"/>
  <c r="BN868" i="9"/>
  <c r="BL868" i="9"/>
  <c r="BH868" i="9"/>
  <c r="BF868" i="9"/>
  <c r="BD868" i="9"/>
  <c r="BA868" i="9"/>
  <c r="AZ868" i="9"/>
  <c r="AX868" i="9"/>
  <c r="AV868" i="9"/>
  <c r="AS868" i="9"/>
  <c r="AR868" i="9"/>
  <c r="AP868" i="9"/>
  <c r="AN868" i="9"/>
  <c r="BP867" i="9"/>
  <c r="BN867" i="9"/>
  <c r="BL867" i="9"/>
  <c r="BH867" i="9"/>
  <c r="BF867" i="9"/>
  <c r="BD867" i="9"/>
  <c r="BA867" i="9"/>
  <c r="AZ867" i="9"/>
  <c r="AX867" i="9"/>
  <c r="AV867" i="9"/>
  <c r="AS867" i="9"/>
  <c r="AR867" i="9"/>
  <c r="AP867" i="9"/>
  <c r="AN867" i="9"/>
  <c r="BP866" i="9"/>
  <c r="BN866" i="9"/>
  <c r="BL866" i="9"/>
  <c r="BH866" i="9"/>
  <c r="BF866" i="9"/>
  <c r="BD866" i="9"/>
  <c r="BA866" i="9"/>
  <c r="AZ866" i="9"/>
  <c r="AX866" i="9"/>
  <c r="AV866" i="9"/>
  <c r="AS866" i="9"/>
  <c r="AR866" i="9"/>
  <c r="AP866" i="9"/>
  <c r="AN866" i="9"/>
  <c r="BP865" i="9"/>
  <c r="BN865" i="9"/>
  <c r="BL865" i="9"/>
  <c r="BH865" i="9"/>
  <c r="BF865" i="9"/>
  <c r="BD865" i="9"/>
  <c r="BA865" i="9"/>
  <c r="AZ865" i="9"/>
  <c r="AX865" i="9"/>
  <c r="AV865" i="9"/>
  <c r="AS865" i="9"/>
  <c r="AR865" i="9"/>
  <c r="AP865" i="9"/>
  <c r="AN865" i="9"/>
  <c r="BP864" i="9"/>
  <c r="BN864" i="9"/>
  <c r="BL864" i="9"/>
  <c r="BH864" i="9"/>
  <c r="BF864" i="9"/>
  <c r="BD864" i="9"/>
  <c r="BA864" i="9"/>
  <c r="AZ864" i="9"/>
  <c r="AX864" i="9"/>
  <c r="AV864" i="9"/>
  <c r="AS864" i="9"/>
  <c r="AR864" i="9"/>
  <c r="AP864" i="9"/>
  <c r="AN864" i="9"/>
  <c r="BP863" i="9"/>
  <c r="BN863" i="9"/>
  <c r="BL863" i="9"/>
  <c r="BH863" i="9"/>
  <c r="BF863" i="9"/>
  <c r="BD863" i="9"/>
  <c r="BA863" i="9"/>
  <c r="AZ863" i="9"/>
  <c r="AX863" i="9"/>
  <c r="AV863" i="9"/>
  <c r="AS863" i="9"/>
  <c r="AR863" i="9"/>
  <c r="AP863" i="9"/>
  <c r="AN863" i="9"/>
  <c r="BP862" i="9"/>
  <c r="BN862" i="9"/>
  <c r="BL862" i="9"/>
  <c r="BH862" i="9"/>
  <c r="BF862" i="9"/>
  <c r="BD862" i="9"/>
  <c r="BA862" i="9"/>
  <c r="AZ862" i="9"/>
  <c r="AX862" i="9"/>
  <c r="AV862" i="9"/>
  <c r="AS862" i="9"/>
  <c r="AR862" i="9"/>
  <c r="AP862" i="9"/>
  <c r="AN862" i="9"/>
  <c r="BP861" i="9"/>
  <c r="BN861" i="9"/>
  <c r="BL861" i="9"/>
  <c r="BH861" i="9"/>
  <c r="BF861" i="9"/>
  <c r="BD861" i="9"/>
  <c r="BA861" i="9"/>
  <c r="AZ861" i="9"/>
  <c r="AX861" i="9"/>
  <c r="AV861" i="9"/>
  <c r="AS861" i="9"/>
  <c r="AR861" i="9"/>
  <c r="AP861" i="9"/>
  <c r="AN861" i="9"/>
  <c r="BP860" i="9"/>
  <c r="BN860" i="9"/>
  <c r="BL860" i="9"/>
  <c r="BH860" i="9"/>
  <c r="BF860" i="9"/>
  <c r="BD860" i="9"/>
  <c r="BA860" i="9"/>
  <c r="AZ860" i="9"/>
  <c r="AX860" i="9"/>
  <c r="AV860" i="9"/>
  <c r="AS860" i="9"/>
  <c r="AR860" i="9"/>
  <c r="AP860" i="9"/>
  <c r="AN860" i="9"/>
  <c r="BP859" i="9"/>
  <c r="BN859" i="9"/>
  <c r="BL859" i="9"/>
  <c r="BH859" i="9"/>
  <c r="BF859" i="9"/>
  <c r="BD859" i="9"/>
  <c r="BA859" i="9"/>
  <c r="AZ859" i="9"/>
  <c r="AX859" i="9"/>
  <c r="AV859" i="9"/>
  <c r="AS859" i="9"/>
  <c r="AR859" i="9"/>
  <c r="AP859" i="9"/>
  <c r="AN859" i="9"/>
  <c r="BP858" i="9"/>
  <c r="BN858" i="9"/>
  <c r="BL858" i="9"/>
  <c r="BH858" i="9"/>
  <c r="BF858" i="9"/>
  <c r="BD858" i="9"/>
  <c r="BA858" i="9"/>
  <c r="AZ858" i="9"/>
  <c r="AX858" i="9"/>
  <c r="AV858" i="9"/>
  <c r="AS858" i="9"/>
  <c r="AR858" i="9"/>
  <c r="AP858" i="9"/>
  <c r="AN858" i="9"/>
  <c r="BP857" i="9"/>
  <c r="BN857" i="9"/>
  <c r="BL857" i="9"/>
  <c r="BH857" i="9"/>
  <c r="BF857" i="9"/>
  <c r="BD857" i="9"/>
  <c r="BA857" i="9"/>
  <c r="AZ857" i="9"/>
  <c r="AX857" i="9"/>
  <c r="AV857" i="9"/>
  <c r="AS857" i="9"/>
  <c r="AR857" i="9"/>
  <c r="AP857" i="9"/>
  <c r="AN857" i="9"/>
  <c r="BP856" i="9"/>
  <c r="BN856" i="9"/>
  <c r="BL856" i="9"/>
  <c r="BH856" i="9"/>
  <c r="BF856" i="9"/>
  <c r="BD856" i="9"/>
  <c r="BA856" i="9"/>
  <c r="AZ856" i="9"/>
  <c r="AX856" i="9"/>
  <c r="AV856" i="9"/>
  <c r="AS856" i="9"/>
  <c r="AR856" i="9"/>
  <c r="AP856" i="9"/>
  <c r="AN856" i="9"/>
  <c r="BP855" i="9"/>
  <c r="BN855" i="9"/>
  <c r="BL855" i="9"/>
  <c r="BH855" i="9"/>
  <c r="BF855" i="9"/>
  <c r="BD855" i="9"/>
  <c r="BA855" i="9"/>
  <c r="AZ855" i="9"/>
  <c r="AX855" i="9"/>
  <c r="AV855" i="9"/>
  <c r="AS855" i="9"/>
  <c r="AR855" i="9"/>
  <c r="AP855" i="9"/>
  <c r="AN855" i="9"/>
  <c r="BP854" i="9"/>
  <c r="BN854" i="9"/>
  <c r="BL854" i="9"/>
  <c r="BH854" i="9"/>
  <c r="BF854" i="9"/>
  <c r="BD854" i="9"/>
  <c r="BA854" i="9"/>
  <c r="AZ854" i="9"/>
  <c r="AX854" i="9"/>
  <c r="AV854" i="9"/>
  <c r="AS854" i="9"/>
  <c r="AR854" i="9"/>
  <c r="AP854" i="9"/>
  <c r="AN854" i="9"/>
  <c r="BP853" i="9"/>
  <c r="BN853" i="9"/>
  <c r="BL853" i="9"/>
  <c r="BH853" i="9"/>
  <c r="BF853" i="9"/>
  <c r="BD853" i="9"/>
  <c r="BA853" i="9"/>
  <c r="AZ853" i="9"/>
  <c r="AX853" i="9"/>
  <c r="AV853" i="9"/>
  <c r="AS853" i="9"/>
  <c r="AR853" i="9"/>
  <c r="AP853" i="9"/>
  <c r="AN853" i="9"/>
  <c r="BP852" i="9"/>
  <c r="BN852" i="9"/>
  <c r="BL852" i="9"/>
  <c r="BH852" i="9"/>
  <c r="BF852" i="9"/>
  <c r="BD852" i="9"/>
  <c r="BA852" i="9"/>
  <c r="AZ852" i="9"/>
  <c r="AX852" i="9"/>
  <c r="AV852" i="9"/>
  <c r="AS852" i="9"/>
  <c r="AR852" i="9"/>
  <c r="AP852" i="9"/>
  <c r="AN852" i="9"/>
  <c r="BP851" i="9"/>
  <c r="BN851" i="9"/>
  <c r="BL851" i="9"/>
  <c r="BH851" i="9"/>
  <c r="BF851" i="9"/>
  <c r="BD851" i="9"/>
  <c r="BA851" i="9"/>
  <c r="AZ851" i="9"/>
  <c r="AX851" i="9"/>
  <c r="AV851" i="9"/>
  <c r="AS851" i="9"/>
  <c r="AR851" i="9"/>
  <c r="AP851" i="9"/>
  <c r="AN851" i="9"/>
  <c r="BP850" i="9"/>
  <c r="BN850" i="9"/>
  <c r="BL850" i="9"/>
  <c r="BH850" i="9"/>
  <c r="BF850" i="9"/>
  <c r="BD850" i="9"/>
  <c r="BA850" i="9"/>
  <c r="AZ850" i="9"/>
  <c r="AX850" i="9"/>
  <c r="AV850" i="9"/>
  <c r="AS850" i="9"/>
  <c r="AR850" i="9"/>
  <c r="AP850" i="9"/>
  <c r="AN850" i="9"/>
  <c r="BP849" i="9"/>
  <c r="BN849" i="9"/>
  <c r="BL849" i="9"/>
  <c r="BH849" i="9"/>
  <c r="BF849" i="9"/>
  <c r="BD849" i="9"/>
  <c r="BA849" i="9"/>
  <c r="AZ849" i="9"/>
  <c r="AX849" i="9"/>
  <c r="AV849" i="9"/>
  <c r="AS849" i="9"/>
  <c r="AR849" i="9"/>
  <c r="AP849" i="9"/>
  <c r="AN849" i="9"/>
  <c r="BP848" i="9"/>
  <c r="BN848" i="9"/>
  <c r="BL848" i="9"/>
  <c r="BH848" i="9"/>
  <c r="BF848" i="9"/>
  <c r="BD848" i="9"/>
  <c r="BA848" i="9"/>
  <c r="AZ848" i="9"/>
  <c r="AX848" i="9"/>
  <c r="AV848" i="9"/>
  <c r="AS848" i="9"/>
  <c r="AR848" i="9"/>
  <c r="AP848" i="9"/>
  <c r="AN848" i="9"/>
  <c r="BP847" i="9"/>
  <c r="BN847" i="9"/>
  <c r="BL847" i="9"/>
  <c r="BH847" i="9"/>
  <c r="BF847" i="9"/>
  <c r="BD847" i="9"/>
  <c r="BA847" i="9"/>
  <c r="AZ847" i="9"/>
  <c r="AX847" i="9"/>
  <c r="AV847" i="9"/>
  <c r="AS847" i="9"/>
  <c r="AR847" i="9"/>
  <c r="AP847" i="9"/>
  <c r="AN847" i="9"/>
  <c r="BP846" i="9"/>
  <c r="BN846" i="9"/>
  <c r="BL846" i="9"/>
  <c r="BH846" i="9"/>
  <c r="BF846" i="9"/>
  <c r="BD846" i="9"/>
  <c r="BA846" i="9"/>
  <c r="AZ846" i="9"/>
  <c r="AX846" i="9"/>
  <c r="AV846" i="9"/>
  <c r="AS846" i="9"/>
  <c r="AR846" i="9"/>
  <c r="AP846" i="9"/>
  <c r="AN846" i="9"/>
  <c r="BP845" i="9"/>
  <c r="BN845" i="9"/>
  <c r="BL845" i="9"/>
  <c r="BH845" i="9"/>
  <c r="BF845" i="9"/>
  <c r="BD845" i="9"/>
  <c r="BA845" i="9"/>
  <c r="AZ845" i="9"/>
  <c r="AX845" i="9"/>
  <c r="AV845" i="9"/>
  <c r="AS845" i="9"/>
  <c r="AR845" i="9"/>
  <c r="AP845" i="9"/>
  <c r="AN845" i="9"/>
  <c r="BP844" i="9"/>
  <c r="BN844" i="9"/>
  <c r="BL844" i="9"/>
  <c r="BH844" i="9"/>
  <c r="BF844" i="9"/>
  <c r="BD844" i="9"/>
  <c r="BA844" i="9"/>
  <c r="AZ844" i="9"/>
  <c r="AX844" i="9"/>
  <c r="AV844" i="9"/>
  <c r="AS844" i="9"/>
  <c r="AR844" i="9"/>
  <c r="AP844" i="9"/>
  <c r="AN844" i="9"/>
  <c r="BP843" i="9"/>
  <c r="BN843" i="9"/>
  <c r="BL843" i="9"/>
  <c r="BH843" i="9"/>
  <c r="BF843" i="9"/>
  <c r="BD843" i="9"/>
  <c r="BA843" i="9"/>
  <c r="AZ843" i="9"/>
  <c r="AX843" i="9"/>
  <c r="AV843" i="9"/>
  <c r="AS843" i="9"/>
  <c r="AR843" i="9"/>
  <c r="AP843" i="9"/>
  <c r="AN843" i="9"/>
  <c r="BP842" i="9"/>
  <c r="BN842" i="9"/>
  <c r="BL842" i="9"/>
  <c r="BH842" i="9"/>
  <c r="BF842" i="9"/>
  <c r="BD842" i="9"/>
  <c r="BA842" i="9"/>
  <c r="AZ842" i="9"/>
  <c r="AX842" i="9"/>
  <c r="AV842" i="9"/>
  <c r="AS842" i="9"/>
  <c r="AR842" i="9"/>
  <c r="AP842" i="9"/>
  <c r="AN842" i="9"/>
  <c r="BP841" i="9"/>
  <c r="BN841" i="9"/>
  <c r="BL841" i="9"/>
  <c r="BH841" i="9"/>
  <c r="BF841" i="9"/>
  <c r="BD841" i="9"/>
  <c r="BA841" i="9"/>
  <c r="AZ841" i="9"/>
  <c r="AX841" i="9"/>
  <c r="AV841" i="9"/>
  <c r="AS841" i="9"/>
  <c r="AR841" i="9"/>
  <c r="AP841" i="9"/>
  <c r="AN841" i="9"/>
  <c r="BP840" i="9"/>
  <c r="BN840" i="9"/>
  <c r="BL840" i="9"/>
  <c r="BH840" i="9"/>
  <c r="BF840" i="9"/>
  <c r="BD840" i="9"/>
  <c r="BA840" i="9"/>
  <c r="AZ840" i="9"/>
  <c r="AX840" i="9"/>
  <c r="AV840" i="9"/>
  <c r="AS840" i="9"/>
  <c r="AR840" i="9"/>
  <c r="AP840" i="9"/>
  <c r="AN840" i="9"/>
  <c r="BP839" i="9"/>
  <c r="BN839" i="9"/>
  <c r="BL839" i="9"/>
  <c r="BH839" i="9"/>
  <c r="BF839" i="9"/>
  <c r="BD839" i="9"/>
  <c r="BA839" i="9"/>
  <c r="AZ839" i="9"/>
  <c r="AX839" i="9"/>
  <c r="AV839" i="9"/>
  <c r="AS839" i="9"/>
  <c r="AR839" i="9"/>
  <c r="AP839" i="9"/>
  <c r="AN839" i="9"/>
  <c r="BP838" i="9"/>
  <c r="BN838" i="9"/>
  <c r="BL838" i="9"/>
  <c r="BH838" i="9"/>
  <c r="BF838" i="9"/>
  <c r="BD838" i="9"/>
  <c r="BA838" i="9"/>
  <c r="AZ838" i="9"/>
  <c r="AX838" i="9"/>
  <c r="AV838" i="9"/>
  <c r="AS838" i="9"/>
  <c r="AR838" i="9"/>
  <c r="AP838" i="9"/>
  <c r="AN838" i="9"/>
  <c r="BP837" i="9"/>
  <c r="BN837" i="9"/>
  <c r="BL837" i="9"/>
  <c r="BH837" i="9"/>
  <c r="BF837" i="9"/>
  <c r="BD837" i="9"/>
  <c r="BA837" i="9"/>
  <c r="AZ837" i="9"/>
  <c r="AX837" i="9"/>
  <c r="AV837" i="9"/>
  <c r="AS837" i="9"/>
  <c r="AR837" i="9"/>
  <c r="AP837" i="9"/>
  <c r="AN837" i="9"/>
  <c r="BP836" i="9"/>
  <c r="BN836" i="9"/>
  <c r="BL836" i="9"/>
  <c r="BH836" i="9"/>
  <c r="BF836" i="9"/>
  <c r="BD836" i="9"/>
  <c r="BA836" i="9"/>
  <c r="AZ836" i="9"/>
  <c r="AX836" i="9"/>
  <c r="AV836" i="9"/>
  <c r="AS836" i="9"/>
  <c r="AR836" i="9"/>
  <c r="AP836" i="9"/>
  <c r="AN836" i="9"/>
  <c r="BP835" i="9"/>
  <c r="BN835" i="9"/>
  <c r="BL835" i="9"/>
  <c r="BH835" i="9"/>
  <c r="BF835" i="9"/>
  <c r="BD835" i="9"/>
  <c r="BA835" i="9"/>
  <c r="AZ835" i="9"/>
  <c r="AX835" i="9"/>
  <c r="AV835" i="9"/>
  <c r="AS835" i="9"/>
  <c r="AR835" i="9"/>
  <c r="AP835" i="9"/>
  <c r="AN835" i="9"/>
  <c r="BP834" i="9"/>
  <c r="BN834" i="9"/>
  <c r="BL834" i="9"/>
  <c r="BH834" i="9"/>
  <c r="BF834" i="9"/>
  <c r="BD834" i="9"/>
  <c r="BA834" i="9"/>
  <c r="AZ834" i="9"/>
  <c r="AX834" i="9"/>
  <c r="AV834" i="9"/>
  <c r="AS834" i="9"/>
  <c r="AR834" i="9"/>
  <c r="AP834" i="9"/>
  <c r="AN834" i="9"/>
  <c r="BP833" i="9"/>
  <c r="BN833" i="9"/>
  <c r="BL833" i="9"/>
  <c r="BH833" i="9"/>
  <c r="BF833" i="9"/>
  <c r="BD833" i="9"/>
  <c r="BA833" i="9"/>
  <c r="AZ833" i="9"/>
  <c r="AX833" i="9"/>
  <c r="AV833" i="9"/>
  <c r="AS833" i="9"/>
  <c r="AR833" i="9"/>
  <c r="AP833" i="9"/>
  <c r="AN833" i="9"/>
  <c r="BP832" i="9"/>
  <c r="BN832" i="9"/>
  <c r="BL832" i="9"/>
  <c r="BH832" i="9"/>
  <c r="BF832" i="9"/>
  <c r="BD832" i="9"/>
  <c r="BA832" i="9"/>
  <c r="AZ832" i="9"/>
  <c r="AX832" i="9"/>
  <c r="AV832" i="9"/>
  <c r="AS832" i="9"/>
  <c r="AR832" i="9"/>
  <c r="AP832" i="9"/>
  <c r="AN832" i="9"/>
  <c r="BP831" i="9"/>
  <c r="BN831" i="9"/>
  <c r="BL831" i="9"/>
  <c r="BH831" i="9"/>
  <c r="BF831" i="9"/>
  <c r="BD831" i="9"/>
  <c r="BA831" i="9"/>
  <c r="AZ831" i="9"/>
  <c r="AX831" i="9"/>
  <c r="AV831" i="9"/>
  <c r="AS831" i="9"/>
  <c r="AR831" i="9"/>
  <c r="AP831" i="9"/>
  <c r="AN831" i="9"/>
  <c r="BP830" i="9"/>
  <c r="BN830" i="9"/>
  <c r="BL830" i="9"/>
  <c r="BH830" i="9"/>
  <c r="BF830" i="9"/>
  <c r="BD830" i="9"/>
  <c r="BA830" i="9"/>
  <c r="AZ830" i="9"/>
  <c r="AX830" i="9"/>
  <c r="AV830" i="9"/>
  <c r="AS830" i="9"/>
  <c r="AR830" i="9"/>
  <c r="AP830" i="9"/>
  <c r="AN830" i="9"/>
  <c r="BP829" i="9"/>
  <c r="BN829" i="9"/>
  <c r="BL829" i="9"/>
  <c r="BH829" i="9"/>
  <c r="BF829" i="9"/>
  <c r="BD829" i="9"/>
  <c r="BA829" i="9"/>
  <c r="AZ829" i="9"/>
  <c r="AX829" i="9"/>
  <c r="AV829" i="9"/>
  <c r="AS829" i="9"/>
  <c r="AR829" i="9"/>
  <c r="AP829" i="9"/>
  <c r="AN829" i="9"/>
  <c r="BP828" i="9"/>
  <c r="BN828" i="9"/>
  <c r="BL828" i="9"/>
  <c r="BH828" i="9"/>
  <c r="BF828" i="9"/>
  <c r="BD828" i="9"/>
  <c r="BA828" i="9"/>
  <c r="AZ828" i="9"/>
  <c r="AX828" i="9"/>
  <c r="AV828" i="9"/>
  <c r="AS828" i="9"/>
  <c r="AR828" i="9"/>
  <c r="AP828" i="9"/>
  <c r="AN828" i="9"/>
  <c r="BP827" i="9"/>
  <c r="BN827" i="9"/>
  <c r="BL827" i="9"/>
  <c r="BH827" i="9"/>
  <c r="BF827" i="9"/>
  <c r="BD827" i="9"/>
  <c r="BA827" i="9"/>
  <c r="AZ827" i="9"/>
  <c r="AX827" i="9"/>
  <c r="AV827" i="9"/>
  <c r="AS827" i="9"/>
  <c r="AR827" i="9"/>
  <c r="AP827" i="9"/>
  <c r="AN827" i="9"/>
  <c r="BP826" i="9"/>
  <c r="BN826" i="9"/>
  <c r="BL826" i="9"/>
  <c r="BH826" i="9"/>
  <c r="BF826" i="9"/>
  <c r="BD826" i="9"/>
  <c r="BA826" i="9"/>
  <c r="AZ826" i="9"/>
  <c r="AX826" i="9"/>
  <c r="AV826" i="9"/>
  <c r="AS826" i="9"/>
  <c r="AR826" i="9"/>
  <c r="AP826" i="9"/>
  <c r="AN826" i="9"/>
  <c r="BP825" i="9"/>
  <c r="BN825" i="9"/>
  <c r="BL825" i="9"/>
  <c r="BH825" i="9"/>
  <c r="BF825" i="9"/>
  <c r="BD825" i="9"/>
  <c r="BA825" i="9"/>
  <c r="AZ825" i="9"/>
  <c r="AX825" i="9"/>
  <c r="AV825" i="9"/>
  <c r="AS825" i="9"/>
  <c r="AR825" i="9"/>
  <c r="AP825" i="9"/>
  <c r="AN825" i="9"/>
  <c r="BP824" i="9"/>
  <c r="BN824" i="9"/>
  <c r="BL824" i="9"/>
  <c r="BH824" i="9"/>
  <c r="BF824" i="9"/>
  <c r="BD824" i="9"/>
  <c r="BA824" i="9"/>
  <c r="AZ824" i="9"/>
  <c r="AX824" i="9"/>
  <c r="AV824" i="9"/>
  <c r="AS824" i="9"/>
  <c r="AR824" i="9"/>
  <c r="AP824" i="9"/>
  <c r="AN824" i="9"/>
  <c r="BP823" i="9"/>
  <c r="BN823" i="9"/>
  <c r="BL823" i="9"/>
  <c r="BH823" i="9"/>
  <c r="BF823" i="9"/>
  <c r="BD823" i="9"/>
  <c r="BA823" i="9"/>
  <c r="AZ823" i="9"/>
  <c r="AX823" i="9"/>
  <c r="AV823" i="9"/>
  <c r="AS823" i="9"/>
  <c r="AR823" i="9"/>
  <c r="AP823" i="9"/>
  <c r="AN823" i="9"/>
  <c r="BP822" i="9"/>
  <c r="BN822" i="9"/>
  <c r="BL822" i="9"/>
  <c r="BH822" i="9"/>
  <c r="BF822" i="9"/>
  <c r="BD822" i="9"/>
  <c r="BA822" i="9"/>
  <c r="AZ822" i="9"/>
  <c r="AX822" i="9"/>
  <c r="AV822" i="9"/>
  <c r="AS822" i="9"/>
  <c r="AR822" i="9"/>
  <c r="AP822" i="9"/>
  <c r="AN822" i="9"/>
  <c r="BP821" i="9"/>
  <c r="BN821" i="9"/>
  <c r="BL821" i="9"/>
  <c r="BH821" i="9"/>
  <c r="BF821" i="9"/>
  <c r="BD821" i="9"/>
  <c r="BA821" i="9"/>
  <c r="AZ821" i="9"/>
  <c r="AX821" i="9"/>
  <c r="AV821" i="9"/>
  <c r="AS821" i="9"/>
  <c r="AR821" i="9"/>
  <c r="AP821" i="9"/>
  <c r="AN821" i="9"/>
  <c r="BP820" i="9"/>
  <c r="BN820" i="9"/>
  <c r="BL820" i="9"/>
  <c r="BH820" i="9"/>
  <c r="BF820" i="9"/>
  <c r="BD820" i="9"/>
  <c r="BA820" i="9"/>
  <c r="AZ820" i="9"/>
  <c r="AX820" i="9"/>
  <c r="AV820" i="9"/>
  <c r="AS820" i="9"/>
  <c r="AR820" i="9"/>
  <c r="AP820" i="9"/>
  <c r="AN820" i="9"/>
  <c r="BP819" i="9"/>
  <c r="BN819" i="9"/>
  <c r="BL819" i="9"/>
  <c r="BH819" i="9"/>
  <c r="BF819" i="9"/>
  <c r="BD819" i="9"/>
  <c r="BA819" i="9"/>
  <c r="AZ819" i="9"/>
  <c r="AX819" i="9"/>
  <c r="AV819" i="9"/>
  <c r="AS819" i="9"/>
  <c r="AR819" i="9"/>
  <c r="AP819" i="9"/>
  <c r="AN819" i="9"/>
  <c r="BP818" i="9"/>
  <c r="BN818" i="9"/>
  <c r="BL818" i="9"/>
  <c r="BH818" i="9"/>
  <c r="BF818" i="9"/>
  <c r="BD818" i="9"/>
  <c r="BA818" i="9"/>
  <c r="AZ818" i="9"/>
  <c r="AX818" i="9"/>
  <c r="AV818" i="9"/>
  <c r="AS818" i="9"/>
  <c r="AR818" i="9"/>
  <c r="AP818" i="9"/>
  <c r="AN818" i="9"/>
  <c r="BP817" i="9"/>
  <c r="BN817" i="9"/>
  <c r="BL817" i="9"/>
  <c r="BH817" i="9"/>
  <c r="BF817" i="9"/>
  <c r="BD817" i="9"/>
  <c r="BA817" i="9"/>
  <c r="AZ817" i="9"/>
  <c r="AX817" i="9"/>
  <c r="AV817" i="9"/>
  <c r="AS817" i="9"/>
  <c r="AR817" i="9"/>
  <c r="AP817" i="9"/>
  <c r="AN817" i="9"/>
  <c r="BP816" i="9"/>
  <c r="BN816" i="9"/>
  <c r="BL816" i="9"/>
  <c r="BH816" i="9"/>
  <c r="BF816" i="9"/>
  <c r="BD816" i="9"/>
  <c r="BA816" i="9"/>
  <c r="AZ816" i="9"/>
  <c r="AX816" i="9"/>
  <c r="AV816" i="9"/>
  <c r="AS816" i="9"/>
  <c r="AR816" i="9"/>
  <c r="AP816" i="9"/>
  <c r="AN816" i="9"/>
  <c r="BP815" i="9"/>
  <c r="BN815" i="9"/>
  <c r="BL815" i="9"/>
  <c r="BH815" i="9"/>
  <c r="BF815" i="9"/>
  <c r="BD815" i="9"/>
  <c r="BA815" i="9"/>
  <c r="AZ815" i="9"/>
  <c r="AX815" i="9"/>
  <c r="AV815" i="9"/>
  <c r="AS815" i="9"/>
  <c r="AR815" i="9"/>
  <c r="AP815" i="9"/>
  <c r="AN815" i="9"/>
  <c r="BP814" i="9"/>
  <c r="BN814" i="9"/>
  <c r="BL814" i="9"/>
  <c r="BH814" i="9"/>
  <c r="BF814" i="9"/>
  <c r="BD814" i="9"/>
  <c r="BA814" i="9"/>
  <c r="AZ814" i="9"/>
  <c r="AX814" i="9"/>
  <c r="AV814" i="9"/>
  <c r="AS814" i="9"/>
  <c r="AR814" i="9"/>
  <c r="AP814" i="9"/>
  <c r="AN814" i="9"/>
  <c r="BP813" i="9"/>
  <c r="BN813" i="9"/>
  <c r="BL813" i="9"/>
  <c r="BH813" i="9"/>
  <c r="BF813" i="9"/>
  <c r="BD813" i="9"/>
  <c r="BA813" i="9"/>
  <c r="AZ813" i="9"/>
  <c r="AX813" i="9"/>
  <c r="AV813" i="9"/>
  <c r="AS813" i="9"/>
  <c r="AR813" i="9"/>
  <c r="AP813" i="9"/>
  <c r="AN813" i="9"/>
  <c r="BP812" i="9"/>
  <c r="BN812" i="9"/>
  <c r="BL812" i="9"/>
  <c r="BH812" i="9"/>
  <c r="BF812" i="9"/>
  <c r="BD812" i="9"/>
  <c r="BA812" i="9"/>
  <c r="AZ812" i="9"/>
  <c r="AX812" i="9"/>
  <c r="AV812" i="9"/>
  <c r="AS812" i="9"/>
  <c r="AR812" i="9"/>
  <c r="AP812" i="9"/>
  <c r="AN812" i="9"/>
  <c r="BP811" i="9"/>
  <c r="BN811" i="9"/>
  <c r="BL811" i="9"/>
  <c r="BH811" i="9"/>
  <c r="BF811" i="9"/>
  <c r="BD811" i="9"/>
  <c r="BA811" i="9"/>
  <c r="AZ811" i="9"/>
  <c r="AX811" i="9"/>
  <c r="AV811" i="9"/>
  <c r="AS811" i="9"/>
  <c r="AR811" i="9"/>
  <c r="AP811" i="9"/>
  <c r="AN811" i="9"/>
  <c r="BP810" i="9"/>
  <c r="BN810" i="9"/>
  <c r="BL810" i="9"/>
  <c r="BH810" i="9"/>
  <c r="BF810" i="9"/>
  <c r="BD810" i="9"/>
  <c r="BA810" i="9"/>
  <c r="AZ810" i="9"/>
  <c r="AX810" i="9"/>
  <c r="AV810" i="9"/>
  <c r="AS810" i="9"/>
  <c r="AR810" i="9"/>
  <c r="AP810" i="9"/>
  <c r="AN810" i="9"/>
  <c r="BP809" i="9"/>
  <c r="BN809" i="9"/>
  <c r="BL809" i="9"/>
  <c r="BH809" i="9"/>
  <c r="BF809" i="9"/>
  <c r="BD809" i="9"/>
  <c r="BA809" i="9"/>
  <c r="AZ809" i="9"/>
  <c r="AX809" i="9"/>
  <c r="AV809" i="9"/>
  <c r="AS809" i="9"/>
  <c r="AR809" i="9"/>
  <c r="AP809" i="9"/>
  <c r="AN809" i="9"/>
  <c r="BP808" i="9"/>
  <c r="BN808" i="9"/>
  <c r="BL808" i="9"/>
  <c r="BH808" i="9"/>
  <c r="BF808" i="9"/>
  <c r="BD808" i="9"/>
  <c r="BA808" i="9"/>
  <c r="AZ808" i="9"/>
  <c r="AX808" i="9"/>
  <c r="AV808" i="9"/>
  <c r="AS808" i="9"/>
  <c r="AR808" i="9"/>
  <c r="AP808" i="9"/>
  <c r="AN808" i="9"/>
  <c r="BP807" i="9"/>
  <c r="BN807" i="9"/>
  <c r="BL807" i="9"/>
  <c r="BH807" i="9"/>
  <c r="BF807" i="9"/>
  <c r="BD807" i="9"/>
  <c r="BA807" i="9"/>
  <c r="AZ807" i="9"/>
  <c r="AX807" i="9"/>
  <c r="AV807" i="9"/>
  <c r="AS807" i="9"/>
  <c r="AR807" i="9"/>
  <c r="AP807" i="9"/>
  <c r="AN807" i="9"/>
  <c r="BP806" i="9"/>
  <c r="BN806" i="9"/>
  <c r="BL806" i="9"/>
  <c r="BH806" i="9"/>
  <c r="BF806" i="9"/>
  <c r="BD806" i="9"/>
  <c r="BA806" i="9"/>
  <c r="AZ806" i="9"/>
  <c r="AX806" i="9"/>
  <c r="AV806" i="9"/>
  <c r="AS806" i="9"/>
  <c r="AR806" i="9"/>
  <c r="AP806" i="9"/>
  <c r="AN806" i="9"/>
  <c r="BP805" i="9"/>
  <c r="BN805" i="9"/>
  <c r="BL805" i="9"/>
  <c r="BH805" i="9"/>
  <c r="BF805" i="9"/>
  <c r="BD805" i="9"/>
  <c r="BA805" i="9"/>
  <c r="AZ805" i="9"/>
  <c r="AX805" i="9"/>
  <c r="AV805" i="9"/>
  <c r="AS805" i="9"/>
  <c r="AR805" i="9"/>
  <c r="AP805" i="9"/>
  <c r="AN805" i="9"/>
  <c r="BP804" i="9"/>
  <c r="BN804" i="9"/>
  <c r="BL804" i="9"/>
  <c r="BH804" i="9"/>
  <c r="BF804" i="9"/>
  <c r="BD804" i="9"/>
  <c r="BA804" i="9"/>
  <c r="AZ804" i="9"/>
  <c r="AX804" i="9"/>
  <c r="AV804" i="9"/>
  <c r="AS804" i="9"/>
  <c r="AR804" i="9"/>
  <c r="AP804" i="9"/>
  <c r="AN804" i="9"/>
  <c r="BP803" i="9"/>
  <c r="BN803" i="9"/>
  <c r="BL803" i="9"/>
  <c r="BH803" i="9"/>
  <c r="BF803" i="9"/>
  <c r="BD803" i="9"/>
  <c r="BA803" i="9"/>
  <c r="AZ803" i="9"/>
  <c r="AX803" i="9"/>
  <c r="AV803" i="9"/>
  <c r="AS803" i="9"/>
  <c r="AR803" i="9"/>
  <c r="AP803" i="9"/>
  <c r="AN803" i="9"/>
  <c r="BP802" i="9"/>
  <c r="BN802" i="9"/>
  <c r="BL802" i="9"/>
  <c r="BH802" i="9"/>
  <c r="BF802" i="9"/>
  <c r="BD802" i="9"/>
  <c r="BA802" i="9"/>
  <c r="AZ802" i="9"/>
  <c r="AX802" i="9"/>
  <c r="AV802" i="9"/>
  <c r="AS802" i="9"/>
  <c r="AR802" i="9"/>
  <c r="AP802" i="9"/>
  <c r="AN802" i="9"/>
  <c r="BP801" i="9"/>
  <c r="BN801" i="9"/>
  <c r="BL801" i="9"/>
  <c r="BH801" i="9"/>
  <c r="BF801" i="9"/>
  <c r="BD801" i="9"/>
  <c r="BA801" i="9"/>
  <c r="AZ801" i="9"/>
  <c r="AX801" i="9"/>
  <c r="AV801" i="9"/>
  <c r="AS801" i="9"/>
  <c r="AR801" i="9"/>
  <c r="AP801" i="9"/>
  <c r="AN801" i="9"/>
  <c r="BP800" i="9"/>
  <c r="BN800" i="9"/>
  <c r="BL800" i="9"/>
  <c r="BH800" i="9"/>
  <c r="BF800" i="9"/>
  <c r="BD800" i="9"/>
  <c r="BA800" i="9"/>
  <c r="AZ800" i="9"/>
  <c r="AX800" i="9"/>
  <c r="AV800" i="9"/>
  <c r="AS800" i="9"/>
  <c r="AR800" i="9"/>
  <c r="AP800" i="9"/>
  <c r="AN800" i="9"/>
  <c r="BP799" i="9"/>
  <c r="BN799" i="9"/>
  <c r="BL799" i="9"/>
  <c r="BH799" i="9"/>
  <c r="BF799" i="9"/>
  <c r="BD799" i="9"/>
  <c r="BA799" i="9"/>
  <c r="AZ799" i="9"/>
  <c r="AX799" i="9"/>
  <c r="AV799" i="9"/>
  <c r="AS799" i="9"/>
  <c r="AR799" i="9"/>
  <c r="AP799" i="9"/>
  <c r="AN799" i="9"/>
  <c r="BP798" i="9"/>
  <c r="BN798" i="9"/>
  <c r="BL798" i="9"/>
  <c r="BH798" i="9"/>
  <c r="BF798" i="9"/>
  <c r="BD798" i="9"/>
  <c r="BA798" i="9"/>
  <c r="AZ798" i="9"/>
  <c r="AX798" i="9"/>
  <c r="AV798" i="9"/>
  <c r="AS798" i="9"/>
  <c r="AR798" i="9"/>
  <c r="AP798" i="9"/>
  <c r="AN798" i="9"/>
  <c r="BP797" i="9"/>
  <c r="BN797" i="9"/>
  <c r="BL797" i="9"/>
  <c r="BH797" i="9"/>
  <c r="BF797" i="9"/>
  <c r="BD797" i="9"/>
  <c r="BA797" i="9"/>
  <c r="AZ797" i="9"/>
  <c r="AX797" i="9"/>
  <c r="AV797" i="9"/>
  <c r="AS797" i="9"/>
  <c r="AR797" i="9"/>
  <c r="AP797" i="9"/>
  <c r="AN797" i="9"/>
  <c r="BP796" i="9"/>
  <c r="BN796" i="9"/>
  <c r="BL796" i="9"/>
  <c r="BH796" i="9"/>
  <c r="BF796" i="9"/>
  <c r="BD796" i="9"/>
  <c r="BA796" i="9"/>
  <c r="AZ796" i="9"/>
  <c r="AX796" i="9"/>
  <c r="AV796" i="9"/>
  <c r="AS796" i="9"/>
  <c r="AR796" i="9"/>
  <c r="AP796" i="9"/>
  <c r="AN796" i="9"/>
  <c r="BP795" i="9"/>
  <c r="BN795" i="9"/>
  <c r="BL795" i="9"/>
  <c r="BH795" i="9"/>
  <c r="BF795" i="9"/>
  <c r="BD795" i="9"/>
  <c r="BA795" i="9"/>
  <c r="AZ795" i="9"/>
  <c r="AX795" i="9"/>
  <c r="AV795" i="9"/>
  <c r="AS795" i="9"/>
  <c r="AR795" i="9"/>
  <c r="AP795" i="9"/>
  <c r="AN795" i="9"/>
  <c r="BP794" i="9"/>
  <c r="BN794" i="9"/>
  <c r="BL794" i="9"/>
  <c r="BH794" i="9"/>
  <c r="BF794" i="9"/>
  <c r="BD794" i="9"/>
  <c r="BA794" i="9"/>
  <c r="AZ794" i="9"/>
  <c r="AX794" i="9"/>
  <c r="AV794" i="9"/>
  <c r="AS794" i="9"/>
  <c r="AR794" i="9"/>
  <c r="AP794" i="9"/>
  <c r="AN794" i="9"/>
  <c r="BP793" i="9"/>
  <c r="BN793" i="9"/>
  <c r="BL793" i="9"/>
  <c r="BH793" i="9"/>
  <c r="BF793" i="9"/>
  <c r="BD793" i="9"/>
  <c r="BA793" i="9"/>
  <c r="AZ793" i="9"/>
  <c r="AX793" i="9"/>
  <c r="AV793" i="9"/>
  <c r="AS793" i="9"/>
  <c r="AR793" i="9"/>
  <c r="AP793" i="9"/>
  <c r="AN793" i="9"/>
  <c r="BP792" i="9"/>
  <c r="BN792" i="9"/>
  <c r="BL792" i="9"/>
  <c r="BH792" i="9"/>
  <c r="BF792" i="9"/>
  <c r="BD792" i="9"/>
  <c r="BA792" i="9"/>
  <c r="AZ792" i="9"/>
  <c r="AX792" i="9"/>
  <c r="AV792" i="9"/>
  <c r="AS792" i="9"/>
  <c r="AR792" i="9"/>
  <c r="AP792" i="9"/>
  <c r="AN792" i="9"/>
  <c r="BP791" i="9"/>
  <c r="BN791" i="9"/>
  <c r="BL791" i="9"/>
  <c r="BH791" i="9"/>
  <c r="BF791" i="9"/>
  <c r="BD791" i="9"/>
  <c r="BA791" i="9"/>
  <c r="AZ791" i="9"/>
  <c r="AX791" i="9"/>
  <c r="AV791" i="9"/>
  <c r="AS791" i="9"/>
  <c r="AR791" i="9"/>
  <c r="AP791" i="9"/>
  <c r="AN791" i="9"/>
  <c r="BP790" i="9"/>
  <c r="BN790" i="9"/>
  <c r="BL790" i="9"/>
  <c r="BH790" i="9"/>
  <c r="BF790" i="9"/>
  <c r="BD790" i="9"/>
  <c r="BA790" i="9"/>
  <c r="AZ790" i="9"/>
  <c r="AX790" i="9"/>
  <c r="AV790" i="9"/>
  <c r="AS790" i="9"/>
  <c r="AR790" i="9"/>
  <c r="AP790" i="9"/>
  <c r="AN790" i="9"/>
  <c r="BP789" i="9"/>
  <c r="BN789" i="9"/>
  <c r="BL789" i="9"/>
  <c r="BH789" i="9"/>
  <c r="BF789" i="9"/>
  <c r="BD789" i="9"/>
  <c r="BA789" i="9"/>
  <c r="AZ789" i="9"/>
  <c r="AX789" i="9"/>
  <c r="AV789" i="9"/>
  <c r="AS789" i="9"/>
  <c r="AR789" i="9"/>
  <c r="AP789" i="9"/>
  <c r="AN789" i="9"/>
  <c r="BP788" i="9"/>
  <c r="BN788" i="9"/>
  <c r="BL788" i="9"/>
  <c r="BH788" i="9"/>
  <c r="BF788" i="9"/>
  <c r="BD788" i="9"/>
  <c r="BA788" i="9"/>
  <c r="AZ788" i="9"/>
  <c r="AX788" i="9"/>
  <c r="AV788" i="9"/>
  <c r="AS788" i="9"/>
  <c r="AR788" i="9"/>
  <c r="AP788" i="9"/>
  <c r="AN788" i="9"/>
  <c r="BP787" i="9"/>
  <c r="BN787" i="9"/>
  <c r="BL787" i="9"/>
  <c r="BH787" i="9"/>
  <c r="BF787" i="9"/>
  <c r="BD787" i="9"/>
  <c r="BA787" i="9"/>
  <c r="AZ787" i="9"/>
  <c r="AX787" i="9"/>
  <c r="AV787" i="9"/>
  <c r="AS787" i="9"/>
  <c r="AR787" i="9"/>
  <c r="AP787" i="9"/>
  <c r="AN787" i="9"/>
  <c r="BP786" i="9"/>
  <c r="BN786" i="9"/>
  <c r="BL786" i="9"/>
  <c r="BH786" i="9"/>
  <c r="BF786" i="9"/>
  <c r="BD786" i="9"/>
  <c r="BA786" i="9"/>
  <c r="AZ786" i="9"/>
  <c r="AX786" i="9"/>
  <c r="AV786" i="9"/>
  <c r="AS786" i="9"/>
  <c r="AR786" i="9"/>
  <c r="AP786" i="9"/>
  <c r="AN786" i="9"/>
  <c r="BP785" i="9"/>
  <c r="BN785" i="9"/>
  <c r="BL785" i="9"/>
  <c r="BH785" i="9"/>
  <c r="BF785" i="9"/>
  <c r="BD785" i="9"/>
  <c r="BA785" i="9"/>
  <c r="AZ785" i="9"/>
  <c r="AX785" i="9"/>
  <c r="AV785" i="9"/>
  <c r="AS785" i="9"/>
  <c r="AR785" i="9"/>
  <c r="AP785" i="9"/>
  <c r="AN785" i="9"/>
  <c r="BP784" i="9"/>
  <c r="BN784" i="9"/>
  <c r="BL784" i="9"/>
  <c r="BH784" i="9"/>
  <c r="BF784" i="9"/>
  <c r="BD784" i="9"/>
  <c r="BA784" i="9"/>
  <c r="AZ784" i="9"/>
  <c r="AX784" i="9"/>
  <c r="AV784" i="9"/>
  <c r="AS784" i="9"/>
  <c r="AR784" i="9"/>
  <c r="AP784" i="9"/>
  <c r="AN784" i="9"/>
  <c r="BP783" i="9"/>
  <c r="BN783" i="9"/>
  <c r="BL783" i="9"/>
  <c r="BH783" i="9"/>
  <c r="BF783" i="9"/>
  <c r="BD783" i="9"/>
  <c r="BA783" i="9"/>
  <c r="AZ783" i="9"/>
  <c r="AX783" i="9"/>
  <c r="AV783" i="9"/>
  <c r="AS783" i="9"/>
  <c r="AR783" i="9"/>
  <c r="AP783" i="9"/>
  <c r="AN783" i="9"/>
  <c r="BP782" i="9"/>
  <c r="BN782" i="9"/>
  <c r="BL782" i="9"/>
  <c r="BH782" i="9"/>
  <c r="BF782" i="9"/>
  <c r="BD782" i="9"/>
  <c r="BA782" i="9"/>
  <c r="AZ782" i="9"/>
  <c r="AX782" i="9"/>
  <c r="AV782" i="9"/>
  <c r="AS782" i="9"/>
  <c r="AR782" i="9"/>
  <c r="AP782" i="9"/>
  <c r="AN782" i="9"/>
  <c r="BP781" i="9"/>
  <c r="BN781" i="9"/>
  <c r="BL781" i="9"/>
  <c r="BH781" i="9"/>
  <c r="BF781" i="9"/>
  <c r="BD781" i="9"/>
  <c r="BA781" i="9"/>
  <c r="AZ781" i="9"/>
  <c r="AX781" i="9"/>
  <c r="AV781" i="9"/>
  <c r="AS781" i="9"/>
  <c r="AR781" i="9"/>
  <c r="AP781" i="9"/>
  <c r="AN781" i="9"/>
  <c r="BP780" i="9"/>
  <c r="BN780" i="9"/>
  <c r="BL780" i="9"/>
  <c r="BH780" i="9"/>
  <c r="BF780" i="9"/>
  <c r="BD780" i="9"/>
  <c r="BA780" i="9"/>
  <c r="AZ780" i="9"/>
  <c r="AX780" i="9"/>
  <c r="AV780" i="9"/>
  <c r="AS780" i="9"/>
  <c r="AR780" i="9"/>
  <c r="AP780" i="9"/>
  <c r="AN780" i="9"/>
  <c r="BP779" i="9"/>
  <c r="BN779" i="9"/>
  <c r="BL779" i="9"/>
  <c r="BH779" i="9"/>
  <c r="BF779" i="9"/>
  <c r="BD779" i="9"/>
  <c r="BA779" i="9"/>
  <c r="AZ779" i="9"/>
  <c r="AX779" i="9"/>
  <c r="AV779" i="9"/>
  <c r="AS779" i="9"/>
  <c r="AR779" i="9"/>
  <c r="AP779" i="9"/>
  <c r="AN779" i="9"/>
  <c r="BP778" i="9"/>
  <c r="BN778" i="9"/>
  <c r="BL778" i="9"/>
  <c r="BH778" i="9"/>
  <c r="BF778" i="9"/>
  <c r="BD778" i="9"/>
  <c r="BA778" i="9"/>
  <c r="AZ778" i="9"/>
  <c r="AX778" i="9"/>
  <c r="AV778" i="9"/>
  <c r="AS778" i="9"/>
  <c r="AR778" i="9"/>
  <c r="AP778" i="9"/>
  <c r="AN778" i="9"/>
  <c r="BP777" i="9"/>
  <c r="BN777" i="9"/>
  <c r="BL777" i="9"/>
  <c r="BH777" i="9"/>
  <c r="BF777" i="9"/>
  <c r="BD777" i="9"/>
  <c r="BA777" i="9"/>
  <c r="AZ777" i="9"/>
  <c r="AX777" i="9"/>
  <c r="AV777" i="9"/>
  <c r="AS777" i="9"/>
  <c r="AR777" i="9"/>
  <c r="AP777" i="9"/>
  <c r="AN777" i="9"/>
  <c r="BP776" i="9"/>
  <c r="BN776" i="9"/>
  <c r="BL776" i="9"/>
  <c r="BH776" i="9"/>
  <c r="BF776" i="9"/>
  <c r="BD776" i="9"/>
  <c r="BA776" i="9"/>
  <c r="AZ776" i="9"/>
  <c r="AX776" i="9"/>
  <c r="AV776" i="9"/>
  <c r="AS776" i="9"/>
  <c r="AR776" i="9"/>
  <c r="AP776" i="9"/>
  <c r="AN776" i="9"/>
  <c r="BP775" i="9"/>
  <c r="BN775" i="9"/>
  <c r="BL775" i="9"/>
  <c r="BH775" i="9"/>
  <c r="BF775" i="9"/>
  <c r="BD775" i="9"/>
  <c r="BA775" i="9"/>
  <c r="AZ775" i="9"/>
  <c r="AX775" i="9"/>
  <c r="AV775" i="9"/>
  <c r="AS775" i="9"/>
  <c r="AR775" i="9"/>
  <c r="AP775" i="9"/>
  <c r="AN775" i="9"/>
  <c r="BP774" i="9"/>
  <c r="BN774" i="9"/>
  <c r="BL774" i="9"/>
  <c r="BH774" i="9"/>
  <c r="BF774" i="9"/>
  <c r="BD774" i="9"/>
  <c r="BA774" i="9"/>
  <c r="AZ774" i="9"/>
  <c r="AX774" i="9"/>
  <c r="AV774" i="9"/>
  <c r="AS774" i="9"/>
  <c r="AR774" i="9"/>
  <c r="AP774" i="9"/>
  <c r="AN774" i="9"/>
  <c r="BP773" i="9"/>
  <c r="BN773" i="9"/>
  <c r="BL773" i="9"/>
  <c r="BH773" i="9"/>
  <c r="BF773" i="9"/>
  <c r="BD773" i="9"/>
  <c r="BA773" i="9"/>
  <c r="AZ773" i="9"/>
  <c r="AX773" i="9"/>
  <c r="AV773" i="9"/>
  <c r="AS773" i="9"/>
  <c r="AR773" i="9"/>
  <c r="AP773" i="9"/>
  <c r="AN773" i="9"/>
  <c r="BP772" i="9"/>
  <c r="BN772" i="9"/>
  <c r="BL772" i="9"/>
  <c r="BH772" i="9"/>
  <c r="BF772" i="9"/>
  <c r="BD772" i="9"/>
  <c r="BA772" i="9"/>
  <c r="AZ772" i="9"/>
  <c r="AX772" i="9"/>
  <c r="AV772" i="9"/>
  <c r="AS772" i="9"/>
  <c r="AR772" i="9"/>
  <c r="AP772" i="9"/>
  <c r="AN772" i="9"/>
  <c r="BP771" i="9"/>
  <c r="BN771" i="9"/>
  <c r="BL771" i="9"/>
  <c r="BH771" i="9"/>
  <c r="BF771" i="9"/>
  <c r="BD771" i="9"/>
  <c r="BA771" i="9"/>
  <c r="AZ771" i="9"/>
  <c r="AX771" i="9"/>
  <c r="AV771" i="9"/>
  <c r="AS771" i="9"/>
  <c r="AR771" i="9"/>
  <c r="AP771" i="9"/>
  <c r="AN771" i="9"/>
  <c r="BP770" i="9"/>
  <c r="BN770" i="9"/>
  <c r="BL770" i="9"/>
  <c r="BH770" i="9"/>
  <c r="BF770" i="9"/>
  <c r="BD770" i="9"/>
  <c r="BA770" i="9"/>
  <c r="AZ770" i="9"/>
  <c r="AX770" i="9"/>
  <c r="AV770" i="9"/>
  <c r="AS770" i="9"/>
  <c r="AR770" i="9"/>
  <c r="AP770" i="9"/>
  <c r="AN770" i="9"/>
  <c r="BP769" i="9"/>
  <c r="BN769" i="9"/>
  <c r="BL769" i="9"/>
  <c r="BH769" i="9"/>
  <c r="BF769" i="9"/>
  <c r="BD769" i="9"/>
  <c r="BA769" i="9"/>
  <c r="AZ769" i="9"/>
  <c r="AX769" i="9"/>
  <c r="AV769" i="9"/>
  <c r="AS769" i="9"/>
  <c r="AR769" i="9"/>
  <c r="AP769" i="9"/>
  <c r="AN769" i="9"/>
  <c r="BP768" i="9"/>
  <c r="BN768" i="9"/>
  <c r="BL768" i="9"/>
  <c r="BH768" i="9"/>
  <c r="BF768" i="9"/>
  <c r="BD768" i="9"/>
  <c r="BA768" i="9"/>
  <c r="AZ768" i="9"/>
  <c r="AX768" i="9"/>
  <c r="AV768" i="9"/>
  <c r="AS768" i="9"/>
  <c r="AR768" i="9"/>
  <c r="AP768" i="9"/>
  <c r="AN768" i="9"/>
  <c r="BP767" i="9"/>
  <c r="BN767" i="9"/>
  <c r="BL767" i="9"/>
  <c r="BH767" i="9"/>
  <c r="BF767" i="9"/>
  <c r="BD767" i="9"/>
  <c r="BA767" i="9"/>
  <c r="AZ767" i="9"/>
  <c r="AX767" i="9"/>
  <c r="AV767" i="9"/>
  <c r="AS767" i="9"/>
  <c r="AR767" i="9"/>
  <c r="AP767" i="9"/>
  <c r="AN767" i="9"/>
  <c r="BP766" i="9"/>
  <c r="BN766" i="9"/>
  <c r="BL766" i="9"/>
  <c r="BH766" i="9"/>
  <c r="BF766" i="9"/>
  <c r="BD766" i="9"/>
  <c r="BA766" i="9"/>
  <c r="AZ766" i="9"/>
  <c r="AX766" i="9"/>
  <c r="AV766" i="9"/>
  <c r="AS766" i="9"/>
  <c r="AR766" i="9"/>
  <c r="AP766" i="9"/>
  <c r="AN766" i="9"/>
  <c r="BP765" i="9"/>
  <c r="BN765" i="9"/>
  <c r="BL765" i="9"/>
  <c r="BH765" i="9"/>
  <c r="BF765" i="9"/>
  <c r="BD765" i="9"/>
  <c r="BA765" i="9"/>
  <c r="AZ765" i="9"/>
  <c r="AX765" i="9"/>
  <c r="AV765" i="9"/>
  <c r="AS765" i="9"/>
  <c r="AR765" i="9"/>
  <c r="AP765" i="9"/>
  <c r="AN765" i="9"/>
  <c r="BP764" i="9"/>
  <c r="BN764" i="9"/>
  <c r="BL764" i="9"/>
  <c r="BH764" i="9"/>
  <c r="BF764" i="9"/>
  <c r="BD764" i="9"/>
  <c r="BA764" i="9"/>
  <c r="AZ764" i="9"/>
  <c r="AX764" i="9"/>
  <c r="AV764" i="9"/>
  <c r="AS764" i="9"/>
  <c r="AR764" i="9"/>
  <c r="AP764" i="9"/>
  <c r="AN764" i="9"/>
  <c r="BP763" i="9"/>
  <c r="BN763" i="9"/>
  <c r="BL763" i="9"/>
  <c r="BH763" i="9"/>
  <c r="BF763" i="9"/>
  <c r="BD763" i="9"/>
  <c r="BA763" i="9"/>
  <c r="AZ763" i="9"/>
  <c r="AX763" i="9"/>
  <c r="AV763" i="9"/>
  <c r="AS763" i="9"/>
  <c r="AR763" i="9"/>
  <c r="AP763" i="9"/>
  <c r="AN763" i="9"/>
  <c r="BP762" i="9"/>
  <c r="BN762" i="9"/>
  <c r="BL762" i="9"/>
  <c r="BH762" i="9"/>
  <c r="BF762" i="9"/>
  <c r="BD762" i="9"/>
  <c r="BA762" i="9"/>
  <c r="AZ762" i="9"/>
  <c r="AX762" i="9"/>
  <c r="AV762" i="9"/>
  <c r="AS762" i="9"/>
  <c r="AR762" i="9"/>
  <c r="AP762" i="9"/>
  <c r="AN762" i="9"/>
  <c r="BP761" i="9"/>
  <c r="BN761" i="9"/>
  <c r="BL761" i="9"/>
  <c r="BH761" i="9"/>
  <c r="BF761" i="9"/>
  <c r="BD761" i="9"/>
  <c r="BA761" i="9"/>
  <c r="AZ761" i="9"/>
  <c r="AX761" i="9"/>
  <c r="AV761" i="9"/>
  <c r="AS761" i="9"/>
  <c r="AR761" i="9"/>
  <c r="AP761" i="9"/>
  <c r="AN761" i="9"/>
  <c r="BP760" i="9"/>
  <c r="BN760" i="9"/>
  <c r="BL760" i="9"/>
  <c r="BH760" i="9"/>
  <c r="BF760" i="9"/>
  <c r="BD760" i="9"/>
  <c r="BA760" i="9"/>
  <c r="AZ760" i="9"/>
  <c r="AX760" i="9"/>
  <c r="AV760" i="9"/>
  <c r="AS760" i="9"/>
  <c r="AR760" i="9"/>
  <c r="AP760" i="9"/>
  <c r="AN760" i="9"/>
  <c r="BP759" i="9"/>
  <c r="BN759" i="9"/>
  <c r="BL759" i="9"/>
  <c r="BH759" i="9"/>
  <c r="BF759" i="9"/>
  <c r="BD759" i="9"/>
  <c r="BA759" i="9"/>
  <c r="AZ759" i="9"/>
  <c r="AX759" i="9"/>
  <c r="AV759" i="9"/>
  <c r="AS759" i="9"/>
  <c r="AR759" i="9"/>
  <c r="AP759" i="9"/>
  <c r="AN759" i="9"/>
  <c r="BP758" i="9"/>
  <c r="BN758" i="9"/>
  <c r="BL758" i="9"/>
  <c r="BH758" i="9"/>
  <c r="BF758" i="9"/>
  <c r="BD758" i="9"/>
  <c r="BA758" i="9"/>
  <c r="AZ758" i="9"/>
  <c r="AX758" i="9"/>
  <c r="AV758" i="9"/>
  <c r="AS758" i="9"/>
  <c r="AR758" i="9"/>
  <c r="AP758" i="9"/>
  <c r="AN758" i="9"/>
  <c r="BP757" i="9"/>
  <c r="BN757" i="9"/>
  <c r="BL757" i="9"/>
  <c r="BH757" i="9"/>
  <c r="BF757" i="9"/>
  <c r="BD757" i="9"/>
  <c r="BA757" i="9"/>
  <c r="AZ757" i="9"/>
  <c r="AX757" i="9"/>
  <c r="AV757" i="9"/>
  <c r="AS757" i="9"/>
  <c r="AR757" i="9"/>
  <c r="AP757" i="9"/>
  <c r="AN757" i="9"/>
  <c r="BP756" i="9"/>
  <c r="BN756" i="9"/>
  <c r="BL756" i="9"/>
  <c r="BH756" i="9"/>
  <c r="BF756" i="9"/>
  <c r="BD756" i="9"/>
  <c r="BA756" i="9"/>
  <c r="AZ756" i="9"/>
  <c r="AX756" i="9"/>
  <c r="AV756" i="9"/>
  <c r="AS756" i="9"/>
  <c r="AR756" i="9"/>
  <c r="AP756" i="9"/>
  <c r="AN756" i="9"/>
  <c r="BP755" i="9"/>
  <c r="BN755" i="9"/>
  <c r="BL755" i="9"/>
  <c r="BH755" i="9"/>
  <c r="BF755" i="9"/>
  <c r="BD755" i="9"/>
  <c r="BA755" i="9"/>
  <c r="AZ755" i="9"/>
  <c r="AX755" i="9"/>
  <c r="AV755" i="9"/>
  <c r="AS755" i="9"/>
  <c r="AR755" i="9"/>
  <c r="AP755" i="9"/>
  <c r="AN755" i="9"/>
  <c r="BP754" i="9"/>
  <c r="BN754" i="9"/>
  <c r="BL754" i="9"/>
  <c r="BH754" i="9"/>
  <c r="BF754" i="9"/>
  <c r="BD754" i="9"/>
  <c r="BA754" i="9"/>
  <c r="AZ754" i="9"/>
  <c r="AX754" i="9"/>
  <c r="AV754" i="9"/>
  <c r="AS754" i="9"/>
  <c r="AR754" i="9"/>
  <c r="AP754" i="9"/>
  <c r="AN754" i="9"/>
  <c r="BP753" i="9"/>
  <c r="BN753" i="9"/>
  <c r="BL753" i="9"/>
  <c r="BH753" i="9"/>
  <c r="BF753" i="9"/>
  <c r="BD753" i="9"/>
  <c r="BA753" i="9"/>
  <c r="AZ753" i="9"/>
  <c r="AX753" i="9"/>
  <c r="AV753" i="9"/>
  <c r="AS753" i="9"/>
  <c r="AR753" i="9"/>
  <c r="AP753" i="9"/>
  <c r="AN753" i="9"/>
  <c r="BP752" i="9"/>
  <c r="BN752" i="9"/>
  <c r="BL752" i="9"/>
  <c r="BH752" i="9"/>
  <c r="BF752" i="9"/>
  <c r="BD752" i="9"/>
  <c r="BA752" i="9"/>
  <c r="AZ752" i="9"/>
  <c r="AX752" i="9"/>
  <c r="AV752" i="9"/>
  <c r="AS752" i="9"/>
  <c r="AR752" i="9"/>
  <c r="AP752" i="9"/>
  <c r="AN752" i="9"/>
  <c r="BP751" i="9"/>
  <c r="BN751" i="9"/>
  <c r="BL751" i="9"/>
  <c r="BH751" i="9"/>
  <c r="BF751" i="9"/>
  <c r="BD751" i="9"/>
  <c r="BA751" i="9"/>
  <c r="AZ751" i="9"/>
  <c r="AX751" i="9"/>
  <c r="AV751" i="9"/>
  <c r="AS751" i="9"/>
  <c r="AR751" i="9"/>
  <c r="AP751" i="9"/>
  <c r="AN751" i="9"/>
  <c r="BP750" i="9"/>
  <c r="BN750" i="9"/>
  <c r="BL750" i="9"/>
  <c r="BH750" i="9"/>
  <c r="BF750" i="9"/>
  <c r="BD750" i="9"/>
  <c r="BA750" i="9"/>
  <c r="AZ750" i="9"/>
  <c r="AX750" i="9"/>
  <c r="AV750" i="9"/>
  <c r="AS750" i="9"/>
  <c r="AR750" i="9"/>
  <c r="AP750" i="9"/>
  <c r="AN750" i="9"/>
  <c r="BP749" i="9"/>
  <c r="BN749" i="9"/>
  <c r="BL749" i="9"/>
  <c r="BH749" i="9"/>
  <c r="BF749" i="9"/>
  <c r="BD749" i="9"/>
  <c r="BA749" i="9"/>
  <c r="AZ749" i="9"/>
  <c r="AX749" i="9"/>
  <c r="AV749" i="9"/>
  <c r="AS749" i="9"/>
  <c r="AR749" i="9"/>
  <c r="AP749" i="9"/>
  <c r="AN749" i="9"/>
  <c r="BP748" i="9"/>
  <c r="BN748" i="9"/>
  <c r="BL748" i="9"/>
  <c r="BH748" i="9"/>
  <c r="BF748" i="9"/>
  <c r="BD748" i="9"/>
  <c r="BA748" i="9"/>
  <c r="AZ748" i="9"/>
  <c r="AX748" i="9"/>
  <c r="AV748" i="9"/>
  <c r="AS748" i="9"/>
  <c r="AR748" i="9"/>
  <c r="AP748" i="9"/>
  <c r="AN748" i="9"/>
  <c r="BP747" i="9"/>
  <c r="BN747" i="9"/>
  <c r="BL747" i="9"/>
  <c r="BH747" i="9"/>
  <c r="BF747" i="9"/>
  <c r="BD747" i="9"/>
  <c r="BA747" i="9"/>
  <c r="AZ747" i="9"/>
  <c r="AX747" i="9"/>
  <c r="AV747" i="9"/>
  <c r="AS747" i="9"/>
  <c r="AR747" i="9"/>
  <c r="AP747" i="9"/>
  <c r="AN747" i="9"/>
  <c r="BP746" i="9"/>
  <c r="BN746" i="9"/>
  <c r="BL746" i="9"/>
  <c r="BH746" i="9"/>
  <c r="BF746" i="9"/>
  <c r="BD746" i="9"/>
  <c r="BA746" i="9"/>
  <c r="AZ746" i="9"/>
  <c r="AX746" i="9"/>
  <c r="AV746" i="9"/>
  <c r="AS746" i="9"/>
  <c r="AR746" i="9"/>
  <c r="AP746" i="9"/>
  <c r="AN746" i="9"/>
  <c r="BP745" i="9"/>
  <c r="BN745" i="9"/>
  <c r="BL745" i="9"/>
  <c r="BH745" i="9"/>
  <c r="BF745" i="9"/>
  <c r="BD745" i="9"/>
  <c r="BA745" i="9"/>
  <c r="AZ745" i="9"/>
  <c r="AX745" i="9"/>
  <c r="AV745" i="9"/>
  <c r="AS745" i="9"/>
  <c r="AR745" i="9"/>
  <c r="AP745" i="9"/>
  <c r="AN745" i="9"/>
  <c r="BP744" i="9"/>
  <c r="BN744" i="9"/>
  <c r="BL744" i="9"/>
  <c r="BH744" i="9"/>
  <c r="BF744" i="9"/>
  <c r="BD744" i="9"/>
  <c r="BA744" i="9"/>
  <c r="AZ744" i="9"/>
  <c r="AX744" i="9"/>
  <c r="AV744" i="9"/>
  <c r="AS744" i="9"/>
  <c r="AR744" i="9"/>
  <c r="AP744" i="9"/>
  <c r="AN744" i="9"/>
  <c r="BP743" i="9"/>
  <c r="BN743" i="9"/>
  <c r="BL743" i="9"/>
  <c r="BH743" i="9"/>
  <c r="BF743" i="9"/>
  <c r="BD743" i="9"/>
  <c r="BA743" i="9"/>
  <c r="AZ743" i="9"/>
  <c r="AX743" i="9"/>
  <c r="AV743" i="9"/>
  <c r="AS743" i="9"/>
  <c r="AR743" i="9"/>
  <c r="AP743" i="9"/>
  <c r="AN743" i="9"/>
  <c r="BP742" i="9"/>
  <c r="BN742" i="9"/>
  <c r="BL742" i="9"/>
  <c r="BH742" i="9"/>
  <c r="BF742" i="9"/>
  <c r="BD742" i="9"/>
  <c r="BA742" i="9"/>
  <c r="AZ742" i="9"/>
  <c r="AX742" i="9"/>
  <c r="AV742" i="9"/>
  <c r="AS742" i="9"/>
  <c r="AR742" i="9"/>
  <c r="AP742" i="9"/>
  <c r="AN742" i="9"/>
  <c r="BP741" i="9"/>
  <c r="BN741" i="9"/>
  <c r="BL741" i="9"/>
  <c r="BH741" i="9"/>
  <c r="BF741" i="9"/>
  <c r="BD741" i="9"/>
  <c r="BA741" i="9"/>
  <c r="AZ741" i="9"/>
  <c r="AX741" i="9"/>
  <c r="AV741" i="9"/>
  <c r="AS741" i="9"/>
  <c r="AR741" i="9"/>
  <c r="AP741" i="9"/>
  <c r="AN741" i="9"/>
  <c r="BP740" i="9"/>
  <c r="BN740" i="9"/>
  <c r="BL740" i="9"/>
  <c r="BH740" i="9"/>
  <c r="BF740" i="9"/>
  <c r="BD740" i="9"/>
  <c r="BA740" i="9"/>
  <c r="AZ740" i="9"/>
  <c r="AX740" i="9"/>
  <c r="AV740" i="9"/>
  <c r="AS740" i="9"/>
  <c r="AR740" i="9"/>
  <c r="AP740" i="9"/>
  <c r="AN740" i="9"/>
  <c r="BP739" i="9"/>
  <c r="BN739" i="9"/>
  <c r="BL739" i="9"/>
  <c r="BH739" i="9"/>
  <c r="BF739" i="9"/>
  <c r="BD739" i="9"/>
  <c r="BA739" i="9"/>
  <c r="AZ739" i="9"/>
  <c r="AX739" i="9"/>
  <c r="AV739" i="9"/>
  <c r="AS739" i="9"/>
  <c r="AR739" i="9"/>
  <c r="AP739" i="9"/>
  <c r="AN739" i="9"/>
  <c r="BP738" i="9"/>
  <c r="BN738" i="9"/>
  <c r="BL738" i="9"/>
  <c r="BH738" i="9"/>
  <c r="BF738" i="9"/>
  <c r="BD738" i="9"/>
  <c r="BA738" i="9"/>
  <c r="AZ738" i="9"/>
  <c r="AX738" i="9"/>
  <c r="AV738" i="9"/>
  <c r="AS738" i="9"/>
  <c r="AR738" i="9"/>
  <c r="AP738" i="9"/>
  <c r="AN738" i="9"/>
  <c r="BP737" i="9"/>
  <c r="BN737" i="9"/>
  <c r="BL737" i="9"/>
  <c r="BH737" i="9"/>
  <c r="BF737" i="9"/>
  <c r="BD737" i="9"/>
  <c r="BA737" i="9"/>
  <c r="AZ737" i="9"/>
  <c r="AX737" i="9"/>
  <c r="AV737" i="9"/>
  <c r="AS737" i="9"/>
  <c r="AR737" i="9"/>
  <c r="AP737" i="9"/>
  <c r="AN737" i="9"/>
  <c r="BP736" i="9"/>
  <c r="BN736" i="9"/>
  <c r="BL736" i="9"/>
  <c r="BH736" i="9"/>
  <c r="BF736" i="9"/>
  <c r="BD736" i="9"/>
  <c r="BA736" i="9"/>
  <c r="AZ736" i="9"/>
  <c r="AX736" i="9"/>
  <c r="AV736" i="9"/>
  <c r="AS736" i="9"/>
  <c r="AR736" i="9"/>
  <c r="AP736" i="9"/>
  <c r="AN736" i="9"/>
  <c r="BP735" i="9"/>
  <c r="BN735" i="9"/>
  <c r="BL735" i="9"/>
  <c r="BH735" i="9"/>
  <c r="BF735" i="9"/>
  <c r="BD735" i="9"/>
  <c r="BA735" i="9"/>
  <c r="AZ735" i="9"/>
  <c r="AX735" i="9"/>
  <c r="AV735" i="9"/>
  <c r="AS735" i="9"/>
  <c r="AR735" i="9"/>
  <c r="AP735" i="9"/>
  <c r="AN735" i="9"/>
  <c r="BP734" i="9"/>
  <c r="BN734" i="9"/>
  <c r="BL734" i="9"/>
  <c r="BH734" i="9"/>
  <c r="BF734" i="9"/>
  <c r="BD734" i="9"/>
  <c r="BA734" i="9"/>
  <c r="AZ734" i="9"/>
  <c r="AX734" i="9"/>
  <c r="AV734" i="9"/>
  <c r="AS734" i="9"/>
  <c r="AR734" i="9"/>
  <c r="AP734" i="9"/>
  <c r="AN734" i="9"/>
  <c r="BP733" i="9"/>
  <c r="BN733" i="9"/>
  <c r="BL733" i="9"/>
  <c r="BH733" i="9"/>
  <c r="BF733" i="9"/>
  <c r="BD733" i="9"/>
  <c r="BA733" i="9"/>
  <c r="AZ733" i="9"/>
  <c r="AX733" i="9"/>
  <c r="AV733" i="9"/>
  <c r="AS733" i="9"/>
  <c r="AR733" i="9"/>
  <c r="AP733" i="9"/>
  <c r="AN733" i="9"/>
  <c r="BP732" i="9"/>
  <c r="BN732" i="9"/>
  <c r="BL732" i="9"/>
  <c r="BH732" i="9"/>
  <c r="BF732" i="9"/>
  <c r="BD732" i="9"/>
  <c r="BA732" i="9"/>
  <c r="AZ732" i="9"/>
  <c r="AX732" i="9"/>
  <c r="AV732" i="9"/>
  <c r="AS732" i="9"/>
  <c r="AR732" i="9"/>
  <c r="AP732" i="9"/>
  <c r="AN732" i="9"/>
  <c r="BP731" i="9"/>
  <c r="BN731" i="9"/>
  <c r="BL731" i="9"/>
  <c r="BH731" i="9"/>
  <c r="BF731" i="9"/>
  <c r="BD731" i="9"/>
  <c r="BA731" i="9"/>
  <c r="AZ731" i="9"/>
  <c r="AX731" i="9"/>
  <c r="AV731" i="9"/>
  <c r="AS731" i="9"/>
  <c r="AR731" i="9"/>
  <c r="AP731" i="9"/>
  <c r="AN731" i="9"/>
  <c r="BP730" i="9"/>
  <c r="BN730" i="9"/>
  <c r="BL730" i="9"/>
  <c r="BH730" i="9"/>
  <c r="BF730" i="9"/>
  <c r="BD730" i="9"/>
  <c r="BA730" i="9"/>
  <c r="AZ730" i="9"/>
  <c r="AX730" i="9"/>
  <c r="AV730" i="9"/>
  <c r="AS730" i="9"/>
  <c r="AR730" i="9"/>
  <c r="AP730" i="9"/>
  <c r="AN730" i="9"/>
  <c r="BP729" i="9"/>
  <c r="BN729" i="9"/>
  <c r="BL729" i="9"/>
  <c r="BH729" i="9"/>
  <c r="BF729" i="9"/>
  <c r="BD729" i="9"/>
  <c r="BA729" i="9"/>
  <c r="AZ729" i="9"/>
  <c r="AX729" i="9"/>
  <c r="AV729" i="9"/>
  <c r="AS729" i="9"/>
  <c r="AR729" i="9"/>
  <c r="AP729" i="9"/>
  <c r="AN729" i="9"/>
  <c r="BP728" i="9"/>
  <c r="BN728" i="9"/>
  <c r="BL728" i="9"/>
  <c r="BH728" i="9"/>
  <c r="BF728" i="9"/>
  <c r="BD728" i="9"/>
  <c r="BA728" i="9"/>
  <c r="AZ728" i="9"/>
  <c r="AX728" i="9"/>
  <c r="AV728" i="9"/>
  <c r="AS728" i="9"/>
  <c r="AR728" i="9"/>
  <c r="AP728" i="9"/>
  <c r="AN728" i="9"/>
  <c r="BP727" i="9"/>
  <c r="BN727" i="9"/>
  <c r="BL727" i="9"/>
  <c r="BH727" i="9"/>
  <c r="BF727" i="9"/>
  <c r="BD727" i="9"/>
  <c r="BA727" i="9"/>
  <c r="AZ727" i="9"/>
  <c r="AX727" i="9"/>
  <c r="AV727" i="9"/>
  <c r="AS727" i="9"/>
  <c r="AR727" i="9"/>
  <c r="AP727" i="9"/>
  <c r="AN727" i="9"/>
  <c r="BP726" i="9"/>
  <c r="BN726" i="9"/>
  <c r="BL726" i="9"/>
  <c r="BH726" i="9"/>
  <c r="BF726" i="9"/>
  <c r="BD726" i="9"/>
  <c r="BA726" i="9"/>
  <c r="AZ726" i="9"/>
  <c r="AX726" i="9"/>
  <c r="AV726" i="9"/>
  <c r="AS726" i="9"/>
  <c r="AR726" i="9"/>
  <c r="AP726" i="9"/>
  <c r="AN726" i="9"/>
  <c r="BP725" i="9"/>
  <c r="BN725" i="9"/>
  <c r="BL725" i="9"/>
  <c r="BH725" i="9"/>
  <c r="BF725" i="9"/>
  <c r="BD725" i="9"/>
  <c r="BA725" i="9"/>
  <c r="AZ725" i="9"/>
  <c r="AX725" i="9"/>
  <c r="AV725" i="9"/>
  <c r="AS725" i="9"/>
  <c r="AR725" i="9"/>
  <c r="AP725" i="9"/>
  <c r="AN725" i="9"/>
  <c r="BP724" i="9"/>
  <c r="BN724" i="9"/>
  <c r="BL724" i="9"/>
  <c r="BH724" i="9"/>
  <c r="BF724" i="9"/>
  <c r="BD724" i="9"/>
  <c r="BA724" i="9"/>
  <c r="AZ724" i="9"/>
  <c r="AX724" i="9"/>
  <c r="AV724" i="9"/>
  <c r="AS724" i="9"/>
  <c r="AR724" i="9"/>
  <c r="AP724" i="9"/>
  <c r="AN724" i="9"/>
  <c r="BP723" i="9"/>
  <c r="BN723" i="9"/>
  <c r="BL723" i="9"/>
  <c r="BH723" i="9"/>
  <c r="BF723" i="9"/>
  <c r="BD723" i="9"/>
  <c r="BA723" i="9"/>
  <c r="AZ723" i="9"/>
  <c r="AX723" i="9"/>
  <c r="AV723" i="9"/>
  <c r="AS723" i="9"/>
  <c r="AR723" i="9"/>
  <c r="AP723" i="9"/>
  <c r="AN723" i="9"/>
  <c r="BP722" i="9"/>
  <c r="BN722" i="9"/>
  <c r="BL722" i="9"/>
  <c r="BH722" i="9"/>
  <c r="BF722" i="9"/>
  <c r="BD722" i="9"/>
  <c r="BA722" i="9"/>
  <c r="AZ722" i="9"/>
  <c r="AX722" i="9"/>
  <c r="AV722" i="9"/>
  <c r="AS722" i="9"/>
  <c r="AR722" i="9"/>
  <c r="AP722" i="9"/>
  <c r="AN722" i="9"/>
  <c r="BP721" i="9"/>
  <c r="BN721" i="9"/>
  <c r="BL721" i="9"/>
  <c r="BH721" i="9"/>
  <c r="BF721" i="9"/>
  <c r="BD721" i="9"/>
  <c r="BA721" i="9"/>
  <c r="AZ721" i="9"/>
  <c r="AX721" i="9"/>
  <c r="AV721" i="9"/>
  <c r="AS721" i="9"/>
  <c r="AR721" i="9"/>
  <c r="AP721" i="9"/>
  <c r="AN721" i="9"/>
  <c r="BP720" i="9"/>
  <c r="BN720" i="9"/>
  <c r="BL720" i="9"/>
  <c r="BH720" i="9"/>
  <c r="BF720" i="9"/>
  <c r="BD720" i="9"/>
  <c r="BA720" i="9"/>
  <c r="AZ720" i="9"/>
  <c r="AX720" i="9"/>
  <c r="AV720" i="9"/>
  <c r="AS720" i="9"/>
  <c r="AR720" i="9"/>
  <c r="AP720" i="9"/>
  <c r="AN720" i="9"/>
  <c r="BP719" i="9"/>
  <c r="BN719" i="9"/>
  <c r="BL719" i="9"/>
  <c r="BH719" i="9"/>
  <c r="BF719" i="9"/>
  <c r="BD719" i="9"/>
  <c r="BA719" i="9"/>
  <c r="AZ719" i="9"/>
  <c r="AX719" i="9"/>
  <c r="AV719" i="9"/>
  <c r="AS719" i="9"/>
  <c r="AR719" i="9"/>
  <c r="AP719" i="9"/>
  <c r="AN719" i="9"/>
  <c r="BP718" i="9"/>
  <c r="BN718" i="9"/>
  <c r="BL718" i="9"/>
  <c r="BH718" i="9"/>
  <c r="BF718" i="9"/>
  <c r="BD718" i="9"/>
  <c r="BA718" i="9"/>
  <c r="AZ718" i="9"/>
  <c r="AX718" i="9"/>
  <c r="AV718" i="9"/>
  <c r="AS718" i="9"/>
  <c r="AR718" i="9"/>
  <c r="AP718" i="9"/>
  <c r="AN718" i="9"/>
  <c r="BP717" i="9"/>
  <c r="BN717" i="9"/>
  <c r="BL717" i="9"/>
  <c r="BH717" i="9"/>
  <c r="BF717" i="9"/>
  <c r="BD717" i="9"/>
  <c r="BA717" i="9"/>
  <c r="AZ717" i="9"/>
  <c r="AX717" i="9"/>
  <c r="AV717" i="9"/>
  <c r="AS717" i="9"/>
  <c r="AR717" i="9"/>
  <c r="AP717" i="9"/>
  <c r="AN717" i="9"/>
  <c r="BP716" i="9"/>
  <c r="BN716" i="9"/>
  <c r="BL716" i="9"/>
  <c r="BH716" i="9"/>
  <c r="BF716" i="9"/>
  <c r="BD716" i="9"/>
  <c r="BA716" i="9"/>
  <c r="AZ716" i="9"/>
  <c r="AX716" i="9"/>
  <c r="AV716" i="9"/>
  <c r="AS716" i="9"/>
  <c r="AR716" i="9"/>
  <c r="AP716" i="9"/>
  <c r="AN716" i="9"/>
  <c r="BP715" i="9"/>
  <c r="BN715" i="9"/>
  <c r="BL715" i="9"/>
  <c r="BH715" i="9"/>
  <c r="BF715" i="9"/>
  <c r="BD715" i="9"/>
  <c r="BA715" i="9"/>
  <c r="AZ715" i="9"/>
  <c r="AX715" i="9"/>
  <c r="AV715" i="9"/>
  <c r="AS715" i="9"/>
  <c r="AR715" i="9"/>
  <c r="AP715" i="9"/>
  <c r="AN715" i="9"/>
  <c r="BP714" i="9"/>
  <c r="BN714" i="9"/>
  <c r="BL714" i="9"/>
  <c r="BH714" i="9"/>
  <c r="BF714" i="9"/>
  <c r="BD714" i="9"/>
  <c r="BA714" i="9"/>
  <c r="AZ714" i="9"/>
  <c r="AX714" i="9"/>
  <c r="AV714" i="9"/>
  <c r="AS714" i="9"/>
  <c r="AR714" i="9"/>
  <c r="AP714" i="9"/>
  <c r="AN714" i="9"/>
  <c r="BP713" i="9"/>
  <c r="BN713" i="9"/>
  <c r="BL713" i="9"/>
  <c r="BH713" i="9"/>
  <c r="BF713" i="9"/>
  <c r="BD713" i="9"/>
  <c r="BA713" i="9"/>
  <c r="AZ713" i="9"/>
  <c r="AX713" i="9"/>
  <c r="AV713" i="9"/>
  <c r="AS713" i="9"/>
  <c r="AR713" i="9"/>
  <c r="AP713" i="9"/>
  <c r="AN713" i="9"/>
  <c r="BP712" i="9"/>
  <c r="BN712" i="9"/>
  <c r="BL712" i="9"/>
  <c r="BH712" i="9"/>
  <c r="BF712" i="9"/>
  <c r="BD712" i="9"/>
  <c r="BA712" i="9"/>
  <c r="AZ712" i="9"/>
  <c r="AX712" i="9"/>
  <c r="AV712" i="9"/>
  <c r="AS712" i="9"/>
  <c r="AR712" i="9"/>
  <c r="AP712" i="9"/>
  <c r="AN712" i="9"/>
  <c r="BP711" i="9"/>
  <c r="BN711" i="9"/>
  <c r="BL711" i="9"/>
  <c r="BH711" i="9"/>
  <c r="BF711" i="9"/>
  <c r="BD711" i="9"/>
  <c r="BA711" i="9"/>
  <c r="AZ711" i="9"/>
  <c r="AX711" i="9"/>
  <c r="AV711" i="9"/>
  <c r="AS711" i="9"/>
  <c r="AR711" i="9"/>
  <c r="AP711" i="9"/>
  <c r="AN711" i="9"/>
  <c r="BP710" i="9"/>
  <c r="BN710" i="9"/>
  <c r="BL710" i="9"/>
  <c r="BH710" i="9"/>
  <c r="BF710" i="9"/>
  <c r="BD710" i="9"/>
  <c r="BA710" i="9"/>
  <c r="AZ710" i="9"/>
  <c r="AX710" i="9"/>
  <c r="AV710" i="9"/>
  <c r="AS710" i="9"/>
  <c r="AR710" i="9"/>
  <c r="AP710" i="9"/>
  <c r="AN710" i="9"/>
  <c r="BP709" i="9"/>
  <c r="BN709" i="9"/>
  <c r="BL709" i="9"/>
  <c r="BH709" i="9"/>
  <c r="BF709" i="9"/>
  <c r="BD709" i="9"/>
  <c r="BA709" i="9"/>
  <c r="AZ709" i="9"/>
  <c r="AX709" i="9"/>
  <c r="AV709" i="9"/>
  <c r="AS709" i="9"/>
  <c r="AR709" i="9"/>
  <c r="AP709" i="9"/>
  <c r="AN709" i="9"/>
  <c r="BP708" i="9"/>
  <c r="BN708" i="9"/>
  <c r="BL708" i="9"/>
  <c r="BH708" i="9"/>
  <c r="BF708" i="9"/>
  <c r="BD708" i="9"/>
  <c r="BA708" i="9"/>
  <c r="AZ708" i="9"/>
  <c r="AX708" i="9"/>
  <c r="AV708" i="9"/>
  <c r="AS708" i="9"/>
  <c r="AR708" i="9"/>
  <c r="AP708" i="9"/>
  <c r="AN708" i="9"/>
  <c r="BP707" i="9"/>
  <c r="BN707" i="9"/>
  <c r="BL707" i="9"/>
  <c r="BH707" i="9"/>
  <c r="BF707" i="9"/>
  <c r="BD707" i="9"/>
  <c r="BA707" i="9"/>
  <c r="AZ707" i="9"/>
  <c r="AX707" i="9"/>
  <c r="AV707" i="9"/>
  <c r="AS707" i="9"/>
  <c r="AR707" i="9"/>
  <c r="AP707" i="9"/>
  <c r="AN707" i="9"/>
  <c r="BP706" i="9"/>
  <c r="BN706" i="9"/>
  <c r="BL706" i="9"/>
  <c r="BH706" i="9"/>
  <c r="BF706" i="9"/>
  <c r="BD706" i="9"/>
  <c r="BA706" i="9"/>
  <c r="AZ706" i="9"/>
  <c r="AX706" i="9"/>
  <c r="AV706" i="9"/>
  <c r="AS706" i="9"/>
  <c r="AR706" i="9"/>
  <c r="AP706" i="9"/>
  <c r="AN706" i="9"/>
  <c r="BP705" i="9"/>
  <c r="BN705" i="9"/>
  <c r="BL705" i="9"/>
  <c r="BH705" i="9"/>
  <c r="BF705" i="9"/>
  <c r="BD705" i="9"/>
  <c r="BA705" i="9"/>
  <c r="AZ705" i="9"/>
  <c r="AX705" i="9"/>
  <c r="AV705" i="9"/>
  <c r="AS705" i="9"/>
  <c r="AR705" i="9"/>
  <c r="AP705" i="9"/>
  <c r="AN705" i="9"/>
  <c r="BP704" i="9"/>
  <c r="BN704" i="9"/>
  <c r="BL704" i="9"/>
  <c r="BH704" i="9"/>
  <c r="BF704" i="9"/>
  <c r="BD704" i="9"/>
  <c r="BA704" i="9"/>
  <c r="AZ704" i="9"/>
  <c r="AX704" i="9"/>
  <c r="AV704" i="9"/>
  <c r="AS704" i="9"/>
  <c r="AR704" i="9"/>
  <c r="AP704" i="9"/>
  <c r="AN704" i="9"/>
  <c r="BP703" i="9"/>
  <c r="BN703" i="9"/>
  <c r="BL703" i="9"/>
  <c r="BH703" i="9"/>
  <c r="BF703" i="9"/>
  <c r="BD703" i="9"/>
  <c r="BA703" i="9"/>
  <c r="AZ703" i="9"/>
  <c r="AX703" i="9"/>
  <c r="AV703" i="9"/>
  <c r="AS703" i="9"/>
  <c r="AR703" i="9"/>
  <c r="AP703" i="9"/>
  <c r="AN703" i="9"/>
  <c r="BP702" i="9"/>
  <c r="BN702" i="9"/>
  <c r="BL702" i="9"/>
  <c r="BH702" i="9"/>
  <c r="BF702" i="9"/>
  <c r="BD702" i="9"/>
  <c r="BA702" i="9"/>
  <c r="AZ702" i="9"/>
  <c r="AX702" i="9"/>
  <c r="AV702" i="9"/>
  <c r="AS702" i="9"/>
  <c r="AR702" i="9"/>
  <c r="AP702" i="9"/>
  <c r="AN702" i="9"/>
  <c r="BP701" i="9"/>
  <c r="BN701" i="9"/>
  <c r="BL701" i="9"/>
  <c r="BH701" i="9"/>
  <c r="BF701" i="9"/>
  <c r="BD701" i="9"/>
  <c r="BA701" i="9"/>
  <c r="AZ701" i="9"/>
  <c r="AX701" i="9"/>
  <c r="AV701" i="9"/>
  <c r="AS701" i="9"/>
  <c r="AR701" i="9"/>
  <c r="AP701" i="9"/>
  <c r="AN701" i="9"/>
  <c r="BP700" i="9"/>
  <c r="BN700" i="9"/>
  <c r="BL700" i="9"/>
  <c r="BH700" i="9"/>
  <c r="BF700" i="9"/>
  <c r="BD700" i="9"/>
  <c r="BA700" i="9"/>
  <c r="AZ700" i="9"/>
  <c r="AX700" i="9"/>
  <c r="AV700" i="9"/>
  <c r="AS700" i="9"/>
  <c r="AR700" i="9"/>
  <c r="AP700" i="9"/>
  <c r="AN700" i="9"/>
  <c r="BP699" i="9"/>
  <c r="BN699" i="9"/>
  <c r="BL699" i="9"/>
  <c r="BH699" i="9"/>
  <c r="BF699" i="9"/>
  <c r="BD699" i="9"/>
  <c r="BA699" i="9"/>
  <c r="AZ699" i="9"/>
  <c r="AX699" i="9"/>
  <c r="AV699" i="9"/>
  <c r="AS699" i="9"/>
  <c r="AR699" i="9"/>
  <c r="AP699" i="9"/>
  <c r="AN699" i="9"/>
  <c r="BP698" i="9"/>
  <c r="BN698" i="9"/>
  <c r="BL698" i="9"/>
  <c r="BH698" i="9"/>
  <c r="BF698" i="9"/>
  <c r="BD698" i="9"/>
  <c r="BA698" i="9"/>
  <c r="AZ698" i="9"/>
  <c r="AX698" i="9"/>
  <c r="AV698" i="9"/>
  <c r="AS698" i="9"/>
  <c r="AR698" i="9"/>
  <c r="AP698" i="9"/>
  <c r="AN698" i="9"/>
  <c r="BP697" i="9"/>
  <c r="BN697" i="9"/>
  <c r="BL697" i="9"/>
  <c r="BH697" i="9"/>
  <c r="BF697" i="9"/>
  <c r="BD697" i="9"/>
  <c r="BA697" i="9"/>
  <c r="AZ697" i="9"/>
  <c r="AX697" i="9"/>
  <c r="AV697" i="9"/>
  <c r="AS697" i="9"/>
  <c r="AR697" i="9"/>
  <c r="AP697" i="9"/>
  <c r="AN697" i="9"/>
  <c r="BP696" i="9"/>
  <c r="BN696" i="9"/>
  <c r="BL696" i="9"/>
  <c r="BH696" i="9"/>
  <c r="BF696" i="9"/>
  <c r="BD696" i="9"/>
  <c r="BA696" i="9"/>
  <c r="AZ696" i="9"/>
  <c r="AX696" i="9"/>
  <c r="AV696" i="9"/>
  <c r="AS696" i="9"/>
  <c r="AR696" i="9"/>
  <c r="AP696" i="9"/>
  <c r="AN696" i="9"/>
  <c r="BP695" i="9"/>
  <c r="BN695" i="9"/>
  <c r="BL695" i="9"/>
  <c r="BH695" i="9"/>
  <c r="BF695" i="9"/>
  <c r="BD695" i="9"/>
  <c r="BA695" i="9"/>
  <c r="AZ695" i="9"/>
  <c r="AX695" i="9"/>
  <c r="AV695" i="9"/>
  <c r="AS695" i="9"/>
  <c r="AR695" i="9"/>
  <c r="AP695" i="9"/>
  <c r="AN695" i="9"/>
  <c r="BP694" i="9"/>
  <c r="BN694" i="9"/>
  <c r="BL694" i="9"/>
  <c r="BH694" i="9"/>
  <c r="BF694" i="9"/>
  <c r="BD694" i="9"/>
  <c r="BA694" i="9"/>
  <c r="AZ694" i="9"/>
  <c r="AX694" i="9"/>
  <c r="AV694" i="9"/>
  <c r="AS694" i="9"/>
  <c r="AR694" i="9"/>
  <c r="AP694" i="9"/>
  <c r="AN694" i="9"/>
  <c r="BP693" i="9"/>
  <c r="BN693" i="9"/>
  <c r="BL693" i="9"/>
  <c r="BH693" i="9"/>
  <c r="BF693" i="9"/>
  <c r="BD693" i="9"/>
  <c r="BA693" i="9"/>
  <c r="AZ693" i="9"/>
  <c r="AX693" i="9"/>
  <c r="AV693" i="9"/>
  <c r="AS693" i="9"/>
  <c r="AR693" i="9"/>
  <c r="AP693" i="9"/>
  <c r="AN693" i="9"/>
  <c r="BP692" i="9"/>
  <c r="BN692" i="9"/>
  <c r="BL692" i="9"/>
  <c r="BH692" i="9"/>
  <c r="BF692" i="9"/>
  <c r="BD692" i="9"/>
  <c r="BA692" i="9"/>
  <c r="AZ692" i="9"/>
  <c r="AX692" i="9"/>
  <c r="AV692" i="9"/>
  <c r="AS692" i="9"/>
  <c r="AR692" i="9"/>
  <c r="AP692" i="9"/>
  <c r="AN692" i="9"/>
  <c r="BP691" i="9"/>
  <c r="BN691" i="9"/>
  <c r="BL691" i="9"/>
  <c r="BH691" i="9"/>
  <c r="BF691" i="9"/>
  <c r="BD691" i="9"/>
  <c r="BA691" i="9"/>
  <c r="AZ691" i="9"/>
  <c r="AX691" i="9"/>
  <c r="AV691" i="9"/>
  <c r="AS691" i="9"/>
  <c r="AR691" i="9"/>
  <c r="AP691" i="9"/>
  <c r="AN691" i="9"/>
  <c r="BP690" i="9"/>
  <c r="BN690" i="9"/>
  <c r="BL690" i="9"/>
  <c r="BH690" i="9"/>
  <c r="BF690" i="9"/>
  <c r="BD690" i="9"/>
  <c r="BA690" i="9"/>
  <c r="AZ690" i="9"/>
  <c r="AX690" i="9"/>
  <c r="AV690" i="9"/>
  <c r="AS690" i="9"/>
  <c r="AR690" i="9"/>
  <c r="AP690" i="9"/>
  <c r="AN690" i="9"/>
  <c r="BP689" i="9"/>
  <c r="BN689" i="9"/>
  <c r="BL689" i="9"/>
  <c r="BH689" i="9"/>
  <c r="BF689" i="9"/>
  <c r="BD689" i="9"/>
  <c r="BA689" i="9"/>
  <c r="AZ689" i="9"/>
  <c r="AX689" i="9"/>
  <c r="AV689" i="9"/>
  <c r="AS689" i="9"/>
  <c r="AR689" i="9"/>
  <c r="AP689" i="9"/>
  <c r="AN689" i="9"/>
  <c r="BP688" i="9"/>
  <c r="BN688" i="9"/>
  <c r="BL688" i="9"/>
  <c r="BH688" i="9"/>
  <c r="BF688" i="9"/>
  <c r="BD688" i="9"/>
  <c r="BA688" i="9"/>
  <c r="AZ688" i="9"/>
  <c r="AX688" i="9"/>
  <c r="AV688" i="9"/>
  <c r="AS688" i="9"/>
  <c r="AR688" i="9"/>
  <c r="AP688" i="9"/>
  <c r="AN688" i="9"/>
  <c r="BP687" i="9"/>
  <c r="BN687" i="9"/>
  <c r="BL687" i="9"/>
  <c r="BH687" i="9"/>
  <c r="BF687" i="9"/>
  <c r="BD687" i="9"/>
  <c r="BA687" i="9"/>
  <c r="AZ687" i="9"/>
  <c r="AX687" i="9"/>
  <c r="AV687" i="9"/>
  <c r="AS687" i="9"/>
  <c r="AR687" i="9"/>
  <c r="AP687" i="9"/>
  <c r="AN687" i="9"/>
  <c r="BP686" i="9"/>
  <c r="BN686" i="9"/>
  <c r="BL686" i="9"/>
  <c r="BH686" i="9"/>
  <c r="BF686" i="9"/>
  <c r="BD686" i="9"/>
  <c r="BA686" i="9"/>
  <c r="AZ686" i="9"/>
  <c r="AX686" i="9"/>
  <c r="AV686" i="9"/>
  <c r="AS686" i="9"/>
  <c r="AR686" i="9"/>
  <c r="AP686" i="9"/>
  <c r="AN686" i="9"/>
  <c r="BP685" i="9"/>
  <c r="BN685" i="9"/>
  <c r="BL685" i="9"/>
  <c r="BH685" i="9"/>
  <c r="BF685" i="9"/>
  <c r="BD685" i="9"/>
  <c r="BA685" i="9"/>
  <c r="AZ685" i="9"/>
  <c r="AX685" i="9"/>
  <c r="AV685" i="9"/>
  <c r="AS685" i="9"/>
  <c r="AR685" i="9"/>
  <c r="AP685" i="9"/>
  <c r="AN685" i="9"/>
  <c r="BP684" i="9"/>
  <c r="BN684" i="9"/>
  <c r="BL684" i="9"/>
  <c r="BH684" i="9"/>
  <c r="BF684" i="9"/>
  <c r="BD684" i="9"/>
  <c r="BA684" i="9"/>
  <c r="AZ684" i="9"/>
  <c r="AX684" i="9"/>
  <c r="AV684" i="9"/>
  <c r="AS684" i="9"/>
  <c r="AR684" i="9"/>
  <c r="AP684" i="9"/>
  <c r="AN684" i="9"/>
  <c r="BP683" i="9"/>
  <c r="BN683" i="9"/>
  <c r="BL683" i="9"/>
  <c r="BH683" i="9"/>
  <c r="BF683" i="9"/>
  <c r="BD683" i="9"/>
  <c r="BA683" i="9"/>
  <c r="AZ683" i="9"/>
  <c r="AX683" i="9"/>
  <c r="AV683" i="9"/>
  <c r="AS683" i="9"/>
  <c r="AR683" i="9"/>
  <c r="AP683" i="9"/>
  <c r="AN683" i="9"/>
  <c r="BP682" i="9"/>
  <c r="BN682" i="9"/>
  <c r="BL682" i="9"/>
  <c r="BH682" i="9"/>
  <c r="BF682" i="9"/>
  <c r="BD682" i="9"/>
  <c r="BA682" i="9"/>
  <c r="AZ682" i="9"/>
  <c r="AX682" i="9"/>
  <c r="AV682" i="9"/>
  <c r="AS682" i="9"/>
  <c r="AR682" i="9"/>
  <c r="AP682" i="9"/>
  <c r="AN682" i="9"/>
  <c r="BP681" i="9"/>
  <c r="BN681" i="9"/>
  <c r="BL681" i="9"/>
  <c r="BH681" i="9"/>
  <c r="BF681" i="9"/>
  <c r="BD681" i="9"/>
  <c r="BA681" i="9"/>
  <c r="AZ681" i="9"/>
  <c r="AX681" i="9"/>
  <c r="AV681" i="9"/>
  <c r="AS681" i="9"/>
  <c r="AR681" i="9"/>
  <c r="AP681" i="9"/>
  <c r="AN681" i="9"/>
  <c r="BP680" i="9"/>
  <c r="BN680" i="9"/>
  <c r="BL680" i="9"/>
  <c r="BH680" i="9"/>
  <c r="BF680" i="9"/>
  <c r="BD680" i="9"/>
  <c r="BA680" i="9"/>
  <c r="AZ680" i="9"/>
  <c r="AX680" i="9"/>
  <c r="AV680" i="9"/>
  <c r="AS680" i="9"/>
  <c r="AR680" i="9"/>
  <c r="AP680" i="9"/>
  <c r="AN680" i="9"/>
  <c r="BP679" i="9"/>
  <c r="BN679" i="9"/>
  <c r="BL679" i="9"/>
  <c r="BH679" i="9"/>
  <c r="BF679" i="9"/>
  <c r="BD679" i="9"/>
  <c r="BA679" i="9"/>
  <c r="AZ679" i="9"/>
  <c r="AX679" i="9"/>
  <c r="AV679" i="9"/>
  <c r="AS679" i="9"/>
  <c r="AR679" i="9"/>
  <c r="AP679" i="9"/>
  <c r="AN679" i="9"/>
  <c r="BP678" i="9"/>
  <c r="BN678" i="9"/>
  <c r="BL678" i="9"/>
  <c r="BH678" i="9"/>
  <c r="BF678" i="9"/>
  <c r="BD678" i="9"/>
  <c r="BA678" i="9"/>
  <c r="AZ678" i="9"/>
  <c r="AX678" i="9"/>
  <c r="AV678" i="9"/>
  <c r="AS678" i="9"/>
  <c r="AR678" i="9"/>
  <c r="AP678" i="9"/>
  <c r="AN678" i="9"/>
  <c r="BP677" i="9"/>
  <c r="BN677" i="9"/>
  <c r="BL677" i="9"/>
  <c r="BH677" i="9"/>
  <c r="BF677" i="9"/>
  <c r="BD677" i="9"/>
  <c r="BA677" i="9"/>
  <c r="AZ677" i="9"/>
  <c r="AX677" i="9"/>
  <c r="AV677" i="9"/>
  <c r="AS677" i="9"/>
  <c r="AR677" i="9"/>
  <c r="AP677" i="9"/>
  <c r="AN677" i="9"/>
  <c r="BP676" i="9"/>
  <c r="BN676" i="9"/>
  <c r="BL676" i="9"/>
  <c r="BH676" i="9"/>
  <c r="BF676" i="9"/>
  <c r="BD676" i="9"/>
  <c r="BA676" i="9"/>
  <c r="AZ676" i="9"/>
  <c r="AX676" i="9"/>
  <c r="AV676" i="9"/>
  <c r="AS676" i="9"/>
  <c r="AR676" i="9"/>
  <c r="AP676" i="9"/>
  <c r="AN676" i="9"/>
  <c r="BP675" i="9"/>
  <c r="BN675" i="9"/>
  <c r="BL675" i="9"/>
  <c r="BH675" i="9"/>
  <c r="BF675" i="9"/>
  <c r="BD675" i="9"/>
  <c r="BA675" i="9"/>
  <c r="AZ675" i="9"/>
  <c r="AX675" i="9"/>
  <c r="AV675" i="9"/>
  <c r="AS675" i="9"/>
  <c r="AR675" i="9"/>
  <c r="AP675" i="9"/>
  <c r="AN675" i="9"/>
  <c r="BP674" i="9"/>
  <c r="BN674" i="9"/>
  <c r="BL674" i="9"/>
  <c r="BH674" i="9"/>
  <c r="BF674" i="9"/>
  <c r="BD674" i="9"/>
  <c r="BA674" i="9"/>
  <c r="AZ674" i="9"/>
  <c r="AX674" i="9"/>
  <c r="AV674" i="9"/>
  <c r="AS674" i="9"/>
  <c r="AR674" i="9"/>
  <c r="AP674" i="9"/>
  <c r="AN674" i="9"/>
  <c r="BP673" i="9"/>
  <c r="BN673" i="9"/>
  <c r="BL673" i="9"/>
  <c r="BH673" i="9"/>
  <c r="BF673" i="9"/>
  <c r="BD673" i="9"/>
  <c r="BA673" i="9"/>
  <c r="AZ673" i="9"/>
  <c r="AX673" i="9"/>
  <c r="AV673" i="9"/>
  <c r="AS673" i="9"/>
  <c r="AR673" i="9"/>
  <c r="AP673" i="9"/>
  <c r="AN673" i="9"/>
  <c r="BP672" i="9"/>
  <c r="BN672" i="9"/>
  <c r="BL672" i="9"/>
  <c r="BH672" i="9"/>
  <c r="BF672" i="9"/>
  <c r="BD672" i="9"/>
  <c r="BA672" i="9"/>
  <c r="AZ672" i="9"/>
  <c r="AX672" i="9"/>
  <c r="AV672" i="9"/>
  <c r="AS672" i="9"/>
  <c r="AR672" i="9"/>
  <c r="AP672" i="9"/>
  <c r="AN672" i="9"/>
  <c r="BP671" i="9"/>
  <c r="BN671" i="9"/>
  <c r="BL671" i="9"/>
  <c r="BH671" i="9"/>
  <c r="BF671" i="9"/>
  <c r="BD671" i="9"/>
  <c r="BA671" i="9"/>
  <c r="AZ671" i="9"/>
  <c r="AX671" i="9"/>
  <c r="AV671" i="9"/>
  <c r="AS671" i="9"/>
  <c r="AR671" i="9"/>
  <c r="AP671" i="9"/>
  <c r="AN671" i="9"/>
  <c r="BP670" i="9"/>
  <c r="BN670" i="9"/>
  <c r="BL670" i="9"/>
  <c r="BH670" i="9"/>
  <c r="BF670" i="9"/>
  <c r="BD670" i="9"/>
  <c r="BA670" i="9"/>
  <c r="AZ670" i="9"/>
  <c r="AX670" i="9"/>
  <c r="AV670" i="9"/>
  <c r="AS670" i="9"/>
  <c r="AR670" i="9"/>
  <c r="AP670" i="9"/>
  <c r="AN670" i="9"/>
  <c r="BP669" i="9"/>
  <c r="BN669" i="9"/>
  <c r="BL669" i="9"/>
  <c r="BH669" i="9"/>
  <c r="BF669" i="9"/>
  <c r="BD669" i="9"/>
  <c r="BA669" i="9"/>
  <c r="AZ669" i="9"/>
  <c r="AX669" i="9"/>
  <c r="AV669" i="9"/>
  <c r="AS669" i="9"/>
  <c r="AR669" i="9"/>
  <c r="AP669" i="9"/>
  <c r="AN669" i="9"/>
  <c r="BP668" i="9"/>
  <c r="BN668" i="9"/>
  <c r="BL668" i="9"/>
  <c r="BH668" i="9"/>
  <c r="BF668" i="9"/>
  <c r="BD668" i="9"/>
  <c r="BA668" i="9"/>
  <c r="AZ668" i="9"/>
  <c r="AX668" i="9"/>
  <c r="AV668" i="9"/>
  <c r="AS668" i="9"/>
  <c r="AR668" i="9"/>
  <c r="AP668" i="9"/>
  <c r="AN668" i="9"/>
  <c r="BP667" i="9"/>
  <c r="BN667" i="9"/>
  <c r="BL667" i="9"/>
  <c r="BH667" i="9"/>
  <c r="BF667" i="9"/>
  <c r="BD667" i="9"/>
  <c r="BA667" i="9"/>
  <c r="AZ667" i="9"/>
  <c r="AX667" i="9"/>
  <c r="AV667" i="9"/>
  <c r="AS667" i="9"/>
  <c r="AR667" i="9"/>
  <c r="AP667" i="9"/>
  <c r="AN667" i="9"/>
  <c r="BP666" i="9"/>
  <c r="BN666" i="9"/>
  <c r="BL666" i="9"/>
  <c r="BH666" i="9"/>
  <c r="BF666" i="9"/>
  <c r="BD666" i="9"/>
  <c r="BA666" i="9"/>
  <c r="AZ666" i="9"/>
  <c r="AX666" i="9"/>
  <c r="AV666" i="9"/>
  <c r="AS666" i="9"/>
  <c r="AR666" i="9"/>
  <c r="AP666" i="9"/>
  <c r="AN666" i="9"/>
  <c r="BP665" i="9"/>
  <c r="BN665" i="9"/>
  <c r="BL665" i="9"/>
  <c r="BH665" i="9"/>
  <c r="BF665" i="9"/>
  <c r="BD665" i="9"/>
  <c r="BA665" i="9"/>
  <c r="AZ665" i="9"/>
  <c r="AX665" i="9"/>
  <c r="AV665" i="9"/>
  <c r="AS665" i="9"/>
  <c r="AR665" i="9"/>
  <c r="AP665" i="9"/>
  <c r="AN665" i="9"/>
  <c r="BP664" i="9"/>
  <c r="BN664" i="9"/>
  <c r="BL664" i="9"/>
  <c r="BH664" i="9"/>
  <c r="BF664" i="9"/>
  <c r="BD664" i="9"/>
  <c r="BA664" i="9"/>
  <c r="AZ664" i="9"/>
  <c r="AX664" i="9"/>
  <c r="AV664" i="9"/>
  <c r="AS664" i="9"/>
  <c r="AR664" i="9"/>
  <c r="AP664" i="9"/>
  <c r="AN664" i="9"/>
  <c r="BP663" i="9"/>
  <c r="BN663" i="9"/>
  <c r="BL663" i="9"/>
  <c r="BH663" i="9"/>
  <c r="BF663" i="9"/>
  <c r="BD663" i="9"/>
  <c r="BA663" i="9"/>
  <c r="AZ663" i="9"/>
  <c r="AX663" i="9"/>
  <c r="AV663" i="9"/>
  <c r="AS663" i="9"/>
  <c r="AR663" i="9"/>
  <c r="AP663" i="9"/>
  <c r="AN663" i="9"/>
  <c r="BP662" i="9"/>
  <c r="BN662" i="9"/>
  <c r="BL662" i="9"/>
  <c r="BH662" i="9"/>
  <c r="BF662" i="9"/>
  <c r="BD662" i="9"/>
  <c r="BA662" i="9"/>
  <c r="AZ662" i="9"/>
  <c r="AX662" i="9"/>
  <c r="AV662" i="9"/>
  <c r="AS662" i="9"/>
  <c r="AR662" i="9"/>
  <c r="AP662" i="9"/>
  <c r="AN662" i="9"/>
  <c r="BP661" i="9"/>
  <c r="BN661" i="9"/>
  <c r="BL661" i="9"/>
  <c r="BH661" i="9"/>
  <c r="BF661" i="9"/>
  <c r="BD661" i="9"/>
  <c r="BA661" i="9"/>
  <c r="AZ661" i="9"/>
  <c r="AX661" i="9"/>
  <c r="AV661" i="9"/>
  <c r="AS661" i="9"/>
  <c r="AR661" i="9"/>
  <c r="AP661" i="9"/>
  <c r="AN661" i="9"/>
  <c r="BP660" i="9"/>
  <c r="BN660" i="9"/>
  <c r="BL660" i="9"/>
  <c r="BH660" i="9"/>
  <c r="BF660" i="9"/>
  <c r="BD660" i="9"/>
  <c r="BA660" i="9"/>
  <c r="AZ660" i="9"/>
  <c r="AX660" i="9"/>
  <c r="AV660" i="9"/>
  <c r="AS660" i="9"/>
  <c r="AR660" i="9"/>
  <c r="AP660" i="9"/>
  <c r="AN660" i="9"/>
  <c r="BP659" i="9"/>
  <c r="BN659" i="9"/>
  <c r="BL659" i="9"/>
  <c r="BH659" i="9"/>
  <c r="BF659" i="9"/>
  <c r="BD659" i="9"/>
  <c r="BA659" i="9"/>
  <c r="AZ659" i="9"/>
  <c r="AX659" i="9"/>
  <c r="AV659" i="9"/>
  <c r="AS659" i="9"/>
  <c r="AR659" i="9"/>
  <c r="AP659" i="9"/>
  <c r="AN659" i="9"/>
  <c r="BP658" i="9"/>
  <c r="BN658" i="9"/>
  <c r="BL658" i="9"/>
  <c r="BH658" i="9"/>
  <c r="BF658" i="9"/>
  <c r="BD658" i="9"/>
  <c r="BA658" i="9"/>
  <c r="AZ658" i="9"/>
  <c r="AX658" i="9"/>
  <c r="AV658" i="9"/>
  <c r="AS658" i="9"/>
  <c r="AR658" i="9"/>
  <c r="AP658" i="9"/>
  <c r="AN658" i="9"/>
  <c r="BP657" i="9"/>
  <c r="BN657" i="9"/>
  <c r="BL657" i="9"/>
  <c r="BH657" i="9"/>
  <c r="BF657" i="9"/>
  <c r="BD657" i="9"/>
  <c r="BA657" i="9"/>
  <c r="AZ657" i="9"/>
  <c r="AX657" i="9"/>
  <c r="AV657" i="9"/>
  <c r="AS657" i="9"/>
  <c r="AR657" i="9"/>
  <c r="AP657" i="9"/>
  <c r="AN657" i="9"/>
  <c r="BP656" i="9"/>
  <c r="BN656" i="9"/>
  <c r="BL656" i="9"/>
  <c r="BH656" i="9"/>
  <c r="BF656" i="9"/>
  <c r="BD656" i="9"/>
  <c r="BA656" i="9"/>
  <c r="AZ656" i="9"/>
  <c r="AX656" i="9"/>
  <c r="AV656" i="9"/>
  <c r="AS656" i="9"/>
  <c r="AR656" i="9"/>
  <c r="AP656" i="9"/>
  <c r="AN656" i="9"/>
  <c r="BP655" i="9"/>
  <c r="BN655" i="9"/>
  <c r="BL655" i="9"/>
  <c r="BH655" i="9"/>
  <c r="BF655" i="9"/>
  <c r="BD655" i="9"/>
  <c r="BA655" i="9"/>
  <c r="AZ655" i="9"/>
  <c r="AX655" i="9"/>
  <c r="AV655" i="9"/>
  <c r="AS655" i="9"/>
  <c r="AR655" i="9"/>
  <c r="AP655" i="9"/>
  <c r="AN655" i="9"/>
  <c r="BP654" i="9"/>
  <c r="BN654" i="9"/>
  <c r="BL654" i="9"/>
  <c r="BH654" i="9"/>
  <c r="BF654" i="9"/>
  <c r="BD654" i="9"/>
  <c r="BA654" i="9"/>
  <c r="AZ654" i="9"/>
  <c r="AX654" i="9"/>
  <c r="AV654" i="9"/>
  <c r="AS654" i="9"/>
  <c r="AR654" i="9"/>
  <c r="AP654" i="9"/>
  <c r="AN654" i="9"/>
  <c r="BP653" i="9"/>
  <c r="BN653" i="9"/>
  <c r="BL653" i="9"/>
  <c r="BH653" i="9"/>
  <c r="BF653" i="9"/>
  <c r="BD653" i="9"/>
  <c r="BA653" i="9"/>
  <c r="AZ653" i="9"/>
  <c r="AX653" i="9"/>
  <c r="AV653" i="9"/>
  <c r="AS653" i="9"/>
  <c r="AR653" i="9"/>
  <c r="AP653" i="9"/>
  <c r="AN653" i="9"/>
  <c r="BP652" i="9"/>
  <c r="BN652" i="9"/>
  <c r="BL652" i="9"/>
  <c r="BH652" i="9"/>
  <c r="BF652" i="9"/>
  <c r="BD652" i="9"/>
  <c r="BA652" i="9"/>
  <c r="AZ652" i="9"/>
  <c r="AX652" i="9"/>
  <c r="AV652" i="9"/>
  <c r="AS652" i="9"/>
  <c r="AR652" i="9"/>
  <c r="AP652" i="9"/>
  <c r="AN652" i="9"/>
  <c r="BP651" i="9"/>
  <c r="BN651" i="9"/>
  <c r="BL651" i="9"/>
  <c r="BH651" i="9"/>
  <c r="BF651" i="9"/>
  <c r="BD651" i="9"/>
  <c r="BA651" i="9"/>
  <c r="AZ651" i="9"/>
  <c r="AX651" i="9"/>
  <c r="AV651" i="9"/>
  <c r="AS651" i="9"/>
  <c r="AR651" i="9"/>
  <c r="AP651" i="9"/>
  <c r="AN651" i="9"/>
  <c r="BP650" i="9"/>
  <c r="BN650" i="9"/>
  <c r="BL650" i="9"/>
  <c r="BH650" i="9"/>
  <c r="BF650" i="9"/>
  <c r="BD650" i="9"/>
  <c r="BA650" i="9"/>
  <c r="AZ650" i="9"/>
  <c r="AX650" i="9"/>
  <c r="AV650" i="9"/>
  <c r="AS650" i="9"/>
  <c r="AR650" i="9"/>
  <c r="AP650" i="9"/>
  <c r="AN650" i="9"/>
  <c r="BP649" i="9"/>
  <c r="BN649" i="9"/>
  <c r="BL649" i="9"/>
  <c r="BH649" i="9"/>
  <c r="BF649" i="9"/>
  <c r="BD649" i="9"/>
  <c r="BA649" i="9"/>
  <c r="AZ649" i="9"/>
  <c r="AX649" i="9"/>
  <c r="AV649" i="9"/>
  <c r="AS649" i="9"/>
  <c r="AR649" i="9"/>
  <c r="AP649" i="9"/>
  <c r="AN649" i="9"/>
  <c r="BP648" i="9"/>
  <c r="BN648" i="9"/>
  <c r="BL648" i="9"/>
  <c r="BH648" i="9"/>
  <c r="BF648" i="9"/>
  <c r="BD648" i="9"/>
  <c r="BA648" i="9"/>
  <c r="AZ648" i="9"/>
  <c r="AX648" i="9"/>
  <c r="AV648" i="9"/>
  <c r="AS648" i="9"/>
  <c r="AR648" i="9"/>
  <c r="AP648" i="9"/>
  <c r="AN648" i="9"/>
  <c r="BP647" i="9"/>
  <c r="BN647" i="9"/>
  <c r="BL647" i="9"/>
  <c r="BH647" i="9"/>
  <c r="BF647" i="9"/>
  <c r="BD647" i="9"/>
  <c r="BA647" i="9"/>
  <c r="AZ647" i="9"/>
  <c r="AX647" i="9"/>
  <c r="AV647" i="9"/>
  <c r="AS647" i="9"/>
  <c r="AR647" i="9"/>
  <c r="AP647" i="9"/>
  <c r="AN647" i="9"/>
  <c r="BP646" i="9"/>
  <c r="BN646" i="9"/>
  <c r="BL646" i="9"/>
  <c r="BH646" i="9"/>
  <c r="BF646" i="9"/>
  <c r="BD646" i="9"/>
  <c r="BA646" i="9"/>
  <c r="AZ646" i="9"/>
  <c r="AX646" i="9"/>
  <c r="AV646" i="9"/>
  <c r="AS646" i="9"/>
  <c r="AR646" i="9"/>
  <c r="AP646" i="9"/>
  <c r="AN646" i="9"/>
  <c r="BP645" i="9"/>
  <c r="BN645" i="9"/>
  <c r="BL645" i="9"/>
  <c r="BH645" i="9"/>
  <c r="BF645" i="9"/>
  <c r="BD645" i="9"/>
  <c r="BA645" i="9"/>
  <c r="AZ645" i="9"/>
  <c r="AX645" i="9"/>
  <c r="AV645" i="9"/>
  <c r="AS645" i="9"/>
  <c r="AR645" i="9"/>
  <c r="AP645" i="9"/>
  <c r="AN645" i="9"/>
  <c r="BP644" i="9"/>
  <c r="BN644" i="9"/>
  <c r="BL644" i="9"/>
  <c r="BH644" i="9"/>
  <c r="BF644" i="9"/>
  <c r="BD644" i="9"/>
  <c r="BA644" i="9"/>
  <c r="AZ644" i="9"/>
  <c r="AX644" i="9"/>
  <c r="AV644" i="9"/>
  <c r="AS644" i="9"/>
  <c r="AR644" i="9"/>
  <c r="AP644" i="9"/>
  <c r="AN644" i="9"/>
  <c r="BP643" i="9"/>
  <c r="BN643" i="9"/>
  <c r="BL643" i="9"/>
  <c r="BH643" i="9"/>
  <c r="BF643" i="9"/>
  <c r="BD643" i="9"/>
  <c r="BA643" i="9"/>
  <c r="AZ643" i="9"/>
  <c r="AX643" i="9"/>
  <c r="AV643" i="9"/>
  <c r="AS643" i="9"/>
  <c r="AR643" i="9"/>
  <c r="AP643" i="9"/>
  <c r="AN643" i="9"/>
  <c r="BP642" i="9"/>
  <c r="BN642" i="9"/>
  <c r="BL642" i="9"/>
  <c r="BH642" i="9"/>
  <c r="BF642" i="9"/>
  <c r="BD642" i="9"/>
  <c r="BA642" i="9"/>
  <c r="AZ642" i="9"/>
  <c r="AX642" i="9"/>
  <c r="AV642" i="9"/>
  <c r="AS642" i="9"/>
  <c r="AR642" i="9"/>
  <c r="AP642" i="9"/>
  <c r="AN642" i="9"/>
  <c r="BP641" i="9"/>
  <c r="BN641" i="9"/>
  <c r="BL641" i="9"/>
  <c r="BH641" i="9"/>
  <c r="BF641" i="9"/>
  <c r="BD641" i="9"/>
  <c r="BA641" i="9"/>
  <c r="AZ641" i="9"/>
  <c r="AX641" i="9"/>
  <c r="AV641" i="9"/>
  <c r="AS641" i="9"/>
  <c r="AR641" i="9"/>
  <c r="AP641" i="9"/>
  <c r="AN641" i="9"/>
  <c r="BP640" i="9"/>
  <c r="BN640" i="9"/>
  <c r="BL640" i="9"/>
  <c r="BH640" i="9"/>
  <c r="BF640" i="9"/>
  <c r="BD640" i="9"/>
  <c r="BA640" i="9"/>
  <c r="AZ640" i="9"/>
  <c r="AX640" i="9"/>
  <c r="AV640" i="9"/>
  <c r="AS640" i="9"/>
  <c r="AR640" i="9"/>
  <c r="AP640" i="9"/>
  <c r="AN640" i="9"/>
  <c r="BP639" i="9"/>
  <c r="BN639" i="9"/>
  <c r="BL639" i="9"/>
  <c r="BH639" i="9"/>
  <c r="BF639" i="9"/>
  <c r="BD639" i="9"/>
  <c r="BA639" i="9"/>
  <c r="AZ639" i="9"/>
  <c r="AX639" i="9"/>
  <c r="AV639" i="9"/>
  <c r="AS639" i="9"/>
  <c r="AR639" i="9"/>
  <c r="AP639" i="9"/>
  <c r="AN639" i="9"/>
  <c r="BP638" i="9"/>
  <c r="BN638" i="9"/>
  <c r="BL638" i="9"/>
  <c r="BH638" i="9"/>
  <c r="BF638" i="9"/>
  <c r="BD638" i="9"/>
  <c r="BA638" i="9"/>
  <c r="AZ638" i="9"/>
  <c r="AX638" i="9"/>
  <c r="AV638" i="9"/>
  <c r="AS638" i="9"/>
  <c r="AR638" i="9"/>
  <c r="AP638" i="9"/>
  <c r="AN638" i="9"/>
  <c r="BP637" i="9"/>
  <c r="BN637" i="9"/>
  <c r="BL637" i="9"/>
  <c r="BH637" i="9"/>
  <c r="BF637" i="9"/>
  <c r="BD637" i="9"/>
  <c r="BA637" i="9"/>
  <c r="AZ637" i="9"/>
  <c r="AX637" i="9"/>
  <c r="AV637" i="9"/>
  <c r="AS637" i="9"/>
  <c r="AR637" i="9"/>
  <c r="AP637" i="9"/>
  <c r="AN637" i="9"/>
  <c r="BP636" i="9"/>
  <c r="BN636" i="9"/>
  <c r="BL636" i="9"/>
  <c r="BH636" i="9"/>
  <c r="BF636" i="9"/>
  <c r="BD636" i="9"/>
  <c r="BA636" i="9"/>
  <c r="AZ636" i="9"/>
  <c r="AX636" i="9"/>
  <c r="AV636" i="9"/>
  <c r="AS636" i="9"/>
  <c r="AR636" i="9"/>
  <c r="AP636" i="9"/>
  <c r="AN636" i="9"/>
  <c r="BP635" i="9"/>
  <c r="BN635" i="9"/>
  <c r="BL635" i="9"/>
  <c r="BH635" i="9"/>
  <c r="BF635" i="9"/>
  <c r="BD635" i="9"/>
  <c r="BA635" i="9"/>
  <c r="AZ635" i="9"/>
  <c r="AX635" i="9"/>
  <c r="AV635" i="9"/>
  <c r="AS635" i="9"/>
  <c r="AR635" i="9"/>
  <c r="AP635" i="9"/>
  <c r="AN635" i="9"/>
  <c r="BP634" i="9"/>
  <c r="BN634" i="9"/>
  <c r="BL634" i="9"/>
  <c r="BH634" i="9"/>
  <c r="BF634" i="9"/>
  <c r="BD634" i="9"/>
  <c r="BA634" i="9"/>
  <c r="AZ634" i="9"/>
  <c r="AX634" i="9"/>
  <c r="AV634" i="9"/>
  <c r="AS634" i="9"/>
  <c r="AR634" i="9"/>
  <c r="AP634" i="9"/>
  <c r="AN634" i="9"/>
  <c r="BP633" i="9"/>
  <c r="BN633" i="9"/>
  <c r="BL633" i="9"/>
  <c r="BH633" i="9"/>
  <c r="BF633" i="9"/>
  <c r="BD633" i="9"/>
  <c r="BA633" i="9"/>
  <c r="AZ633" i="9"/>
  <c r="AX633" i="9"/>
  <c r="AV633" i="9"/>
  <c r="AS633" i="9"/>
  <c r="AR633" i="9"/>
  <c r="AP633" i="9"/>
  <c r="AN633" i="9"/>
  <c r="BP632" i="9"/>
  <c r="BN632" i="9"/>
  <c r="BL632" i="9"/>
  <c r="BH632" i="9"/>
  <c r="BF632" i="9"/>
  <c r="BD632" i="9"/>
  <c r="BA632" i="9"/>
  <c r="AZ632" i="9"/>
  <c r="AX632" i="9"/>
  <c r="AV632" i="9"/>
  <c r="AS632" i="9"/>
  <c r="AR632" i="9"/>
  <c r="AP632" i="9"/>
  <c r="AN632" i="9"/>
  <c r="BP631" i="9"/>
  <c r="BN631" i="9"/>
  <c r="BL631" i="9"/>
  <c r="BH631" i="9"/>
  <c r="BF631" i="9"/>
  <c r="BD631" i="9"/>
  <c r="BA631" i="9"/>
  <c r="AZ631" i="9"/>
  <c r="AX631" i="9"/>
  <c r="AV631" i="9"/>
  <c r="AS631" i="9"/>
  <c r="AR631" i="9"/>
  <c r="AP631" i="9"/>
  <c r="AN631" i="9"/>
  <c r="BP630" i="9"/>
  <c r="BN630" i="9"/>
  <c r="BL630" i="9"/>
  <c r="BH630" i="9"/>
  <c r="BF630" i="9"/>
  <c r="BD630" i="9"/>
  <c r="BA630" i="9"/>
  <c r="AZ630" i="9"/>
  <c r="AX630" i="9"/>
  <c r="AV630" i="9"/>
  <c r="AS630" i="9"/>
  <c r="AR630" i="9"/>
  <c r="AP630" i="9"/>
  <c r="AN630" i="9"/>
  <c r="BP629" i="9"/>
  <c r="BN629" i="9"/>
  <c r="BL629" i="9"/>
  <c r="BH629" i="9"/>
  <c r="BF629" i="9"/>
  <c r="BD629" i="9"/>
  <c r="BA629" i="9"/>
  <c r="AZ629" i="9"/>
  <c r="AX629" i="9"/>
  <c r="AV629" i="9"/>
  <c r="AS629" i="9"/>
  <c r="AR629" i="9"/>
  <c r="AP629" i="9"/>
  <c r="AN629" i="9"/>
  <c r="BP628" i="9"/>
  <c r="BN628" i="9"/>
  <c r="BL628" i="9"/>
  <c r="BH628" i="9"/>
  <c r="BF628" i="9"/>
  <c r="BD628" i="9"/>
  <c r="BA628" i="9"/>
  <c r="AZ628" i="9"/>
  <c r="AX628" i="9"/>
  <c r="AV628" i="9"/>
  <c r="AS628" i="9"/>
  <c r="AR628" i="9"/>
  <c r="AP628" i="9"/>
  <c r="AN628" i="9"/>
  <c r="BP627" i="9"/>
  <c r="BN627" i="9"/>
  <c r="BL627" i="9"/>
  <c r="BH627" i="9"/>
  <c r="BF627" i="9"/>
  <c r="BD627" i="9"/>
  <c r="BA627" i="9"/>
  <c r="AZ627" i="9"/>
  <c r="AX627" i="9"/>
  <c r="AV627" i="9"/>
  <c r="AS627" i="9"/>
  <c r="AR627" i="9"/>
  <c r="AP627" i="9"/>
  <c r="AN627" i="9"/>
  <c r="BP626" i="9"/>
  <c r="BN626" i="9"/>
  <c r="BL626" i="9"/>
  <c r="BH626" i="9"/>
  <c r="BF626" i="9"/>
  <c r="BD626" i="9"/>
  <c r="BA626" i="9"/>
  <c r="AZ626" i="9"/>
  <c r="AX626" i="9"/>
  <c r="AV626" i="9"/>
  <c r="AS626" i="9"/>
  <c r="AR626" i="9"/>
  <c r="AP626" i="9"/>
  <c r="AN626" i="9"/>
  <c r="BP625" i="9"/>
  <c r="BN625" i="9"/>
  <c r="BL625" i="9"/>
  <c r="BH625" i="9"/>
  <c r="BF625" i="9"/>
  <c r="BD625" i="9"/>
  <c r="BA625" i="9"/>
  <c r="AZ625" i="9"/>
  <c r="AX625" i="9"/>
  <c r="AV625" i="9"/>
  <c r="AS625" i="9"/>
  <c r="AR625" i="9"/>
  <c r="AP625" i="9"/>
  <c r="AN625" i="9"/>
  <c r="BP624" i="9"/>
  <c r="BN624" i="9"/>
  <c r="BL624" i="9"/>
  <c r="BH624" i="9"/>
  <c r="BF624" i="9"/>
  <c r="BD624" i="9"/>
  <c r="BA624" i="9"/>
  <c r="AZ624" i="9"/>
  <c r="AX624" i="9"/>
  <c r="AV624" i="9"/>
  <c r="AS624" i="9"/>
  <c r="AR624" i="9"/>
  <c r="AP624" i="9"/>
  <c r="AN624" i="9"/>
  <c r="BP623" i="9"/>
  <c r="BN623" i="9"/>
  <c r="BL623" i="9"/>
  <c r="BH623" i="9"/>
  <c r="BF623" i="9"/>
  <c r="BD623" i="9"/>
  <c r="BA623" i="9"/>
  <c r="AZ623" i="9"/>
  <c r="AX623" i="9"/>
  <c r="AV623" i="9"/>
  <c r="AS623" i="9"/>
  <c r="AR623" i="9"/>
  <c r="AP623" i="9"/>
  <c r="AN623" i="9"/>
  <c r="BP622" i="9"/>
  <c r="BN622" i="9"/>
  <c r="BL622" i="9"/>
  <c r="BH622" i="9"/>
  <c r="BF622" i="9"/>
  <c r="BD622" i="9"/>
  <c r="BA622" i="9"/>
  <c r="AZ622" i="9"/>
  <c r="AX622" i="9"/>
  <c r="AV622" i="9"/>
  <c r="AS622" i="9"/>
  <c r="AR622" i="9"/>
  <c r="AP622" i="9"/>
  <c r="AN622" i="9"/>
  <c r="BP621" i="9"/>
  <c r="BN621" i="9"/>
  <c r="BL621" i="9"/>
  <c r="BH621" i="9"/>
  <c r="BF621" i="9"/>
  <c r="BD621" i="9"/>
  <c r="BA621" i="9"/>
  <c r="AZ621" i="9"/>
  <c r="AX621" i="9"/>
  <c r="AV621" i="9"/>
  <c r="AS621" i="9"/>
  <c r="AR621" i="9"/>
  <c r="AP621" i="9"/>
  <c r="AN621" i="9"/>
  <c r="BP620" i="9"/>
  <c r="BN620" i="9"/>
  <c r="BL620" i="9"/>
  <c r="BH620" i="9"/>
  <c r="BF620" i="9"/>
  <c r="BD620" i="9"/>
  <c r="BA620" i="9"/>
  <c r="AZ620" i="9"/>
  <c r="AX620" i="9"/>
  <c r="AV620" i="9"/>
  <c r="AS620" i="9"/>
  <c r="AR620" i="9"/>
  <c r="AP620" i="9"/>
  <c r="AN620" i="9"/>
  <c r="BP619" i="9"/>
  <c r="BN619" i="9"/>
  <c r="BL619" i="9"/>
  <c r="BH619" i="9"/>
  <c r="BF619" i="9"/>
  <c r="BD619" i="9"/>
  <c r="BA619" i="9"/>
  <c r="AZ619" i="9"/>
  <c r="AX619" i="9"/>
  <c r="AV619" i="9"/>
  <c r="AS619" i="9"/>
  <c r="AR619" i="9"/>
  <c r="AP619" i="9"/>
  <c r="AN619" i="9"/>
  <c r="BP618" i="9"/>
  <c r="BN618" i="9"/>
  <c r="BL618" i="9"/>
  <c r="BH618" i="9"/>
  <c r="BF618" i="9"/>
  <c r="BD618" i="9"/>
  <c r="BA618" i="9"/>
  <c r="AZ618" i="9"/>
  <c r="AX618" i="9"/>
  <c r="AV618" i="9"/>
  <c r="AS618" i="9"/>
  <c r="AR618" i="9"/>
  <c r="AP618" i="9"/>
  <c r="AN618" i="9"/>
  <c r="BP617" i="9"/>
  <c r="BN617" i="9"/>
  <c r="BL617" i="9"/>
  <c r="BH617" i="9"/>
  <c r="BF617" i="9"/>
  <c r="BD617" i="9"/>
  <c r="BA617" i="9"/>
  <c r="AZ617" i="9"/>
  <c r="AX617" i="9"/>
  <c r="AV617" i="9"/>
  <c r="AS617" i="9"/>
  <c r="AR617" i="9"/>
  <c r="AP617" i="9"/>
  <c r="AN617" i="9"/>
  <c r="BP616" i="9"/>
  <c r="BN616" i="9"/>
  <c r="BL616" i="9"/>
  <c r="BH616" i="9"/>
  <c r="BF616" i="9"/>
  <c r="BD616" i="9"/>
  <c r="BA616" i="9"/>
  <c r="AZ616" i="9"/>
  <c r="AX616" i="9"/>
  <c r="AV616" i="9"/>
  <c r="AS616" i="9"/>
  <c r="AR616" i="9"/>
  <c r="AP616" i="9"/>
  <c r="AN616" i="9"/>
  <c r="BP615" i="9"/>
  <c r="BN615" i="9"/>
  <c r="BL615" i="9"/>
  <c r="BH615" i="9"/>
  <c r="BF615" i="9"/>
  <c r="BD615" i="9"/>
  <c r="BA615" i="9"/>
  <c r="AZ615" i="9"/>
  <c r="AX615" i="9"/>
  <c r="AV615" i="9"/>
  <c r="AS615" i="9"/>
  <c r="AR615" i="9"/>
  <c r="AP615" i="9"/>
  <c r="AN615" i="9"/>
  <c r="BP614" i="9"/>
  <c r="BN614" i="9"/>
  <c r="BL614" i="9"/>
  <c r="BH614" i="9"/>
  <c r="BF614" i="9"/>
  <c r="BD614" i="9"/>
  <c r="BA614" i="9"/>
  <c r="AZ614" i="9"/>
  <c r="AX614" i="9"/>
  <c r="AV614" i="9"/>
  <c r="AS614" i="9"/>
  <c r="AR614" i="9"/>
  <c r="AP614" i="9"/>
  <c r="AN614" i="9"/>
  <c r="BP613" i="9"/>
  <c r="BN613" i="9"/>
  <c r="BL613" i="9"/>
  <c r="BH613" i="9"/>
  <c r="BF613" i="9"/>
  <c r="BD613" i="9"/>
  <c r="BA613" i="9"/>
  <c r="AZ613" i="9"/>
  <c r="AX613" i="9"/>
  <c r="AV613" i="9"/>
  <c r="AS613" i="9"/>
  <c r="AR613" i="9"/>
  <c r="AP613" i="9"/>
  <c r="AN613" i="9"/>
  <c r="BP612" i="9"/>
  <c r="BN612" i="9"/>
  <c r="BL612" i="9"/>
  <c r="BH612" i="9"/>
  <c r="BF612" i="9"/>
  <c r="BD612" i="9"/>
  <c r="BA612" i="9"/>
  <c r="AZ612" i="9"/>
  <c r="AX612" i="9"/>
  <c r="AV612" i="9"/>
  <c r="AS612" i="9"/>
  <c r="AR612" i="9"/>
  <c r="AP612" i="9"/>
  <c r="AN612" i="9"/>
  <c r="BP611" i="9"/>
  <c r="BN611" i="9"/>
  <c r="BL611" i="9"/>
  <c r="BH611" i="9"/>
  <c r="BF611" i="9"/>
  <c r="BD611" i="9"/>
  <c r="BA611" i="9"/>
  <c r="AZ611" i="9"/>
  <c r="AX611" i="9"/>
  <c r="AV611" i="9"/>
  <c r="AS611" i="9"/>
  <c r="AR611" i="9"/>
  <c r="AP611" i="9"/>
  <c r="AN611" i="9"/>
  <c r="BP610" i="9"/>
  <c r="BN610" i="9"/>
  <c r="BL610" i="9"/>
  <c r="BH610" i="9"/>
  <c r="BF610" i="9"/>
  <c r="BD610" i="9"/>
  <c r="BA610" i="9"/>
  <c r="AZ610" i="9"/>
  <c r="AX610" i="9"/>
  <c r="AV610" i="9"/>
  <c r="AS610" i="9"/>
  <c r="AR610" i="9"/>
  <c r="AP610" i="9"/>
  <c r="AN610" i="9"/>
  <c r="BP609" i="9"/>
  <c r="BN609" i="9"/>
  <c r="BL609" i="9"/>
  <c r="BH609" i="9"/>
  <c r="BF609" i="9"/>
  <c r="BD609" i="9"/>
  <c r="BA609" i="9"/>
  <c r="AZ609" i="9"/>
  <c r="AX609" i="9"/>
  <c r="AV609" i="9"/>
  <c r="AS609" i="9"/>
  <c r="AR609" i="9"/>
  <c r="AP609" i="9"/>
  <c r="AN609" i="9"/>
  <c r="BP608" i="9"/>
  <c r="BN608" i="9"/>
  <c r="BL608" i="9"/>
  <c r="BH608" i="9"/>
  <c r="BF608" i="9"/>
  <c r="BD608" i="9"/>
  <c r="BA608" i="9"/>
  <c r="AZ608" i="9"/>
  <c r="AX608" i="9"/>
  <c r="AV608" i="9"/>
  <c r="AS608" i="9"/>
  <c r="AR608" i="9"/>
  <c r="AP608" i="9"/>
  <c r="AN608" i="9"/>
  <c r="BP607" i="9"/>
  <c r="BN607" i="9"/>
  <c r="BL607" i="9"/>
  <c r="BH607" i="9"/>
  <c r="BF607" i="9"/>
  <c r="BD607" i="9"/>
  <c r="BA607" i="9"/>
  <c r="AZ607" i="9"/>
  <c r="AX607" i="9"/>
  <c r="AV607" i="9"/>
  <c r="AS607" i="9"/>
  <c r="AR607" i="9"/>
  <c r="AP607" i="9"/>
  <c r="AN607" i="9"/>
  <c r="BP606" i="9"/>
  <c r="BN606" i="9"/>
  <c r="BL606" i="9"/>
  <c r="BH606" i="9"/>
  <c r="BF606" i="9"/>
  <c r="BD606" i="9"/>
  <c r="BA606" i="9"/>
  <c r="AZ606" i="9"/>
  <c r="AX606" i="9"/>
  <c r="AV606" i="9"/>
  <c r="AS606" i="9"/>
  <c r="AR606" i="9"/>
  <c r="AP606" i="9"/>
  <c r="AN606" i="9"/>
  <c r="BP605" i="9"/>
  <c r="BN605" i="9"/>
  <c r="BL605" i="9"/>
  <c r="BH605" i="9"/>
  <c r="BF605" i="9"/>
  <c r="BD605" i="9"/>
  <c r="BA605" i="9"/>
  <c r="AZ605" i="9"/>
  <c r="AX605" i="9"/>
  <c r="AV605" i="9"/>
  <c r="AS605" i="9"/>
  <c r="AR605" i="9"/>
  <c r="AP605" i="9"/>
  <c r="AN605" i="9"/>
  <c r="BP604" i="9"/>
  <c r="BN604" i="9"/>
  <c r="BL604" i="9"/>
  <c r="BH604" i="9"/>
  <c r="BF604" i="9"/>
  <c r="BD604" i="9"/>
  <c r="BA604" i="9"/>
  <c r="AZ604" i="9"/>
  <c r="AX604" i="9"/>
  <c r="AV604" i="9"/>
  <c r="AS604" i="9"/>
  <c r="AR604" i="9"/>
  <c r="AP604" i="9"/>
  <c r="AN604" i="9"/>
  <c r="BP603" i="9"/>
  <c r="BN603" i="9"/>
  <c r="BL603" i="9"/>
  <c r="BH603" i="9"/>
  <c r="BF603" i="9"/>
  <c r="BD603" i="9"/>
  <c r="BA603" i="9"/>
  <c r="AZ603" i="9"/>
  <c r="AX603" i="9"/>
  <c r="AV603" i="9"/>
  <c r="AS603" i="9"/>
  <c r="AR603" i="9"/>
  <c r="AP603" i="9"/>
  <c r="AN603" i="9"/>
  <c r="BP602" i="9"/>
  <c r="BN602" i="9"/>
  <c r="BL602" i="9"/>
  <c r="BH602" i="9"/>
  <c r="BF602" i="9"/>
  <c r="BD602" i="9"/>
  <c r="BA602" i="9"/>
  <c r="AZ602" i="9"/>
  <c r="AX602" i="9"/>
  <c r="AV602" i="9"/>
  <c r="AS602" i="9"/>
  <c r="AR602" i="9"/>
  <c r="AP602" i="9"/>
  <c r="AN602" i="9"/>
  <c r="BP601" i="9"/>
  <c r="BN601" i="9"/>
  <c r="BL601" i="9"/>
  <c r="BH601" i="9"/>
  <c r="BF601" i="9"/>
  <c r="BD601" i="9"/>
  <c r="BA601" i="9"/>
  <c r="AZ601" i="9"/>
  <c r="AX601" i="9"/>
  <c r="AV601" i="9"/>
  <c r="AS601" i="9"/>
  <c r="AR601" i="9"/>
  <c r="AP601" i="9"/>
  <c r="AN601" i="9"/>
  <c r="BP600" i="9"/>
  <c r="BN600" i="9"/>
  <c r="BL600" i="9"/>
  <c r="BH600" i="9"/>
  <c r="BF600" i="9"/>
  <c r="BD600" i="9"/>
  <c r="BA600" i="9"/>
  <c r="AZ600" i="9"/>
  <c r="AX600" i="9"/>
  <c r="AV600" i="9"/>
  <c r="AS600" i="9"/>
  <c r="AR600" i="9"/>
  <c r="AP600" i="9"/>
  <c r="AN600" i="9"/>
  <c r="BP599" i="9"/>
  <c r="BN599" i="9"/>
  <c r="BL599" i="9"/>
  <c r="BH599" i="9"/>
  <c r="BF599" i="9"/>
  <c r="BD599" i="9"/>
  <c r="BA599" i="9"/>
  <c r="AZ599" i="9"/>
  <c r="AX599" i="9"/>
  <c r="AV599" i="9"/>
  <c r="AS599" i="9"/>
  <c r="AR599" i="9"/>
  <c r="AP599" i="9"/>
  <c r="AN599" i="9"/>
  <c r="BP598" i="9"/>
  <c r="BN598" i="9"/>
  <c r="BL598" i="9"/>
  <c r="BH598" i="9"/>
  <c r="BF598" i="9"/>
  <c r="BD598" i="9"/>
  <c r="BA598" i="9"/>
  <c r="AZ598" i="9"/>
  <c r="AX598" i="9"/>
  <c r="AV598" i="9"/>
  <c r="AS598" i="9"/>
  <c r="AR598" i="9"/>
  <c r="AP598" i="9"/>
  <c r="AN598" i="9"/>
  <c r="BP597" i="9"/>
  <c r="BN597" i="9"/>
  <c r="BL597" i="9"/>
  <c r="BH597" i="9"/>
  <c r="BF597" i="9"/>
  <c r="BD597" i="9"/>
  <c r="BA597" i="9"/>
  <c r="AZ597" i="9"/>
  <c r="AX597" i="9"/>
  <c r="AV597" i="9"/>
  <c r="AS597" i="9"/>
  <c r="AR597" i="9"/>
  <c r="AP597" i="9"/>
  <c r="AN597" i="9"/>
  <c r="BP596" i="9"/>
  <c r="BN596" i="9"/>
  <c r="BL596" i="9"/>
  <c r="BH596" i="9"/>
  <c r="BF596" i="9"/>
  <c r="BD596" i="9"/>
  <c r="BA596" i="9"/>
  <c r="AZ596" i="9"/>
  <c r="AX596" i="9"/>
  <c r="AV596" i="9"/>
  <c r="AS596" i="9"/>
  <c r="AR596" i="9"/>
  <c r="AP596" i="9"/>
  <c r="AN596" i="9"/>
  <c r="BP595" i="9"/>
  <c r="BN595" i="9"/>
  <c r="BL595" i="9"/>
  <c r="BH595" i="9"/>
  <c r="BF595" i="9"/>
  <c r="BD595" i="9"/>
  <c r="BA595" i="9"/>
  <c r="AZ595" i="9"/>
  <c r="AX595" i="9"/>
  <c r="AV595" i="9"/>
  <c r="AS595" i="9"/>
  <c r="AR595" i="9"/>
  <c r="AP595" i="9"/>
  <c r="AN595" i="9"/>
  <c r="BP594" i="9"/>
  <c r="BN594" i="9"/>
  <c r="BL594" i="9"/>
  <c r="BH594" i="9"/>
  <c r="BF594" i="9"/>
  <c r="BD594" i="9"/>
  <c r="BA594" i="9"/>
  <c r="AZ594" i="9"/>
  <c r="AX594" i="9"/>
  <c r="AV594" i="9"/>
  <c r="AS594" i="9"/>
  <c r="AR594" i="9"/>
  <c r="AP594" i="9"/>
  <c r="AN594" i="9"/>
  <c r="BP593" i="9"/>
  <c r="BN593" i="9"/>
  <c r="BL593" i="9"/>
  <c r="BH593" i="9"/>
  <c r="BF593" i="9"/>
  <c r="BD593" i="9"/>
  <c r="BA593" i="9"/>
  <c r="AZ593" i="9"/>
  <c r="AX593" i="9"/>
  <c r="AV593" i="9"/>
  <c r="AS593" i="9"/>
  <c r="AR593" i="9"/>
  <c r="AP593" i="9"/>
  <c r="AN593" i="9"/>
  <c r="BP592" i="9"/>
  <c r="BN592" i="9"/>
  <c r="BL592" i="9"/>
  <c r="BH592" i="9"/>
  <c r="BF592" i="9"/>
  <c r="BD592" i="9"/>
  <c r="BA592" i="9"/>
  <c r="AZ592" i="9"/>
  <c r="AX592" i="9"/>
  <c r="AV592" i="9"/>
  <c r="AS592" i="9"/>
  <c r="AR592" i="9"/>
  <c r="AP592" i="9"/>
  <c r="AN592" i="9"/>
  <c r="BP591" i="9"/>
  <c r="BN591" i="9"/>
  <c r="BL591" i="9"/>
  <c r="BH591" i="9"/>
  <c r="BF591" i="9"/>
  <c r="BD591" i="9"/>
  <c r="BA591" i="9"/>
  <c r="AZ591" i="9"/>
  <c r="AX591" i="9"/>
  <c r="AV591" i="9"/>
  <c r="AS591" i="9"/>
  <c r="AR591" i="9"/>
  <c r="AP591" i="9"/>
  <c r="AN591" i="9"/>
  <c r="BP590" i="9"/>
  <c r="BN590" i="9"/>
  <c r="BL590" i="9"/>
  <c r="BH590" i="9"/>
  <c r="BF590" i="9"/>
  <c r="BD590" i="9"/>
  <c r="BA590" i="9"/>
  <c r="AZ590" i="9"/>
  <c r="AX590" i="9"/>
  <c r="AV590" i="9"/>
  <c r="AS590" i="9"/>
  <c r="AR590" i="9"/>
  <c r="AP590" i="9"/>
  <c r="AN590" i="9"/>
  <c r="BP589" i="9"/>
  <c r="BN589" i="9"/>
  <c r="BL589" i="9"/>
  <c r="BH589" i="9"/>
  <c r="BF589" i="9"/>
  <c r="BD589" i="9"/>
  <c r="BA589" i="9"/>
  <c r="AZ589" i="9"/>
  <c r="AX589" i="9"/>
  <c r="AV589" i="9"/>
  <c r="AS589" i="9"/>
  <c r="AR589" i="9"/>
  <c r="AP589" i="9"/>
  <c r="AN589" i="9"/>
  <c r="BP588" i="9"/>
  <c r="BN588" i="9"/>
  <c r="BL588" i="9"/>
  <c r="BH588" i="9"/>
  <c r="BF588" i="9"/>
  <c r="BD588" i="9"/>
  <c r="BA588" i="9"/>
  <c r="AZ588" i="9"/>
  <c r="AX588" i="9"/>
  <c r="AV588" i="9"/>
  <c r="AS588" i="9"/>
  <c r="AR588" i="9"/>
  <c r="AP588" i="9"/>
  <c r="AN588" i="9"/>
  <c r="BP587" i="9"/>
  <c r="BN587" i="9"/>
  <c r="BL587" i="9"/>
  <c r="BH587" i="9"/>
  <c r="BF587" i="9"/>
  <c r="BD587" i="9"/>
  <c r="BA587" i="9"/>
  <c r="AZ587" i="9"/>
  <c r="AX587" i="9"/>
  <c r="AV587" i="9"/>
  <c r="AS587" i="9"/>
  <c r="AR587" i="9"/>
  <c r="AP587" i="9"/>
  <c r="AN587" i="9"/>
  <c r="BP586" i="9"/>
  <c r="BN586" i="9"/>
  <c r="BL586" i="9"/>
  <c r="BH586" i="9"/>
  <c r="BF586" i="9"/>
  <c r="BD586" i="9"/>
  <c r="BA586" i="9"/>
  <c r="AZ586" i="9"/>
  <c r="AX586" i="9"/>
  <c r="AV586" i="9"/>
  <c r="AS586" i="9"/>
  <c r="AR586" i="9"/>
  <c r="AP586" i="9"/>
  <c r="AN586" i="9"/>
  <c r="BP585" i="9"/>
  <c r="BN585" i="9"/>
  <c r="BL585" i="9"/>
  <c r="BH585" i="9"/>
  <c r="BF585" i="9"/>
  <c r="BD585" i="9"/>
  <c r="BA585" i="9"/>
  <c r="AZ585" i="9"/>
  <c r="AX585" i="9"/>
  <c r="AV585" i="9"/>
  <c r="AS585" i="9"/>
  <c r="AR585" i="9"/>
  <c r="AP585" i="9"/>
  <c r="AN585" i="9"/>
  <c r="BP584" i="9"/>
  <c r="BN584" i="9"/>
  <c r="BL584" i="9"/>
  <c r="BH584" i="9"/>
  <c r="BF584" i="9"/>
  <c r="BD584" i="9"/>
  <c r="BA584" i="9"/>
  <c r="AZ584" i="9"/>
  <c r="AX584" i="9"/>
  <c r="AV584" i="9"/>
  <c r="AS584" i="9"/>
  <c r="AR584" i="9"/>
  <c r="AP584" i="9"/>
  <c r="AN584" i="9"/>
  <c r="BP583" i="9"/>
  <c r="BN583" i="9"/>
  <c r="BL583" i="9"/>
  <c r="BH583" i="9"/>
  <c r="BF583" i="9"/>
  <c r="BD583" i="9"/>
  <c r="BA583" i="9"/>
  <c r="AZ583" i="9"/>
  <c r="AX583" i="9"/>
  <c r="AV583" i="9"/>
  <c r="AS583" i="9"/>
  <c r="AR583" i="9"/>
  <c r="AP583" i="9"/>
  <c r="AN583" i="9"/>
  <c r="BP582" i="9"/>
  <c r="BN582" i="9"/>
  <c r="BL582" i="9"/>
  <c r="BH582" i="9"/>
  <c r="BF582" i="9"/>
  <c r="BD582" i="9"/>
  <c r="BA582" i="9"/>
  <c r="AZ582" i="9"/>
  <c r="AX582" i="9"/>
  <c r="AV582" i="9"/>
  <c r="AS582" i="9"/>
  <c r="AR582" i="9"/>
  <c r="AP582" i="9"/>
  <c r="AN582" i="9"/>
  <c r="BP581" i="9"/>
  <c r="BN581" i="9"/>
  <c r="BL581" i="9"/>
  <c r="BH581" i="9"/>
  <c r="BF581" i="9"/>
  <c r="BD581" i="9"/>
  <c r="BA581" i="9"/>
  <c r="AZ581" i="9"/>
  <c r="AX581" i="9"/>
  <c r="AV581" i="9"/>
  <c r="AS581" i="9"/>
  <c r="AR581" i="9"/>
  <c r="AP581" i="9"/>
  <c r="AN581" i="9"/>
  <c r="BP580" i="9"/>
  <c r="BN580" i="9"/>
  <c r="BL580" i="9"/>
  <c r="BH580" i="9"/>
  <c r="BF580" i="9"/>
  <c r="BD580" i="9"/>
  <c r="BA580" i="9"/>
  <c r="AZ580" i="9"/>
  <c r="AX580" i="9"/>
  <c r="AV580" i="9"/>
  <c r="AS580" i="9"/>
  <c r="AR580" i="9"/>
  <c r="AP580" i="9"/>
  <c r="AN580" i="9"/>
  <c r="BP579" i="9"/>
  <c r="BN579" i="9"/>
  <c r="BL579" i="9"/>
  <c r="BH579" i="9"/>
  <c r="BF579" i="9"/>
  <c r="BD579" i="9"/>
  <c r="BA579" i="9"/>
  <c r="AZ579" i="9"/>
  <c r="AX579" i="9"/>
  <c r="AV579" i="9"/>
  <c r="AS579" i="9"/>
  <c r="AR579" i="9"/>
  <c r="AP579" i="9"/>
  <c r="AN579" i="9"/>
  <c r="BP578" i="9"/>
  <c r="BN578" i="9"/>
  <c r="BL578" i="9"/>
  <c r="BH578" i="9"/>
  <c r="BF578" i="9"/>
  <c r="BD578" i="9"/>
  <c r="BA578" i="9"/>
  <c r="AZ578" i="9"/>
  <c r="AX578" i="9"/>
  <c r="AV578" i="9"/>
  <c r="AS578" i="9"/>
  <c r="AR578" i="9"/>
  <c r="AP578" i="9"/>
  <c r="AN578" i="9"/>
  <c r="BP577" i="9"/>
  <c r="BN577" i="9"/>
  <c r="BL577" i="9"/>
  <c r="BH577" i="9"/>
  <c r="BF577" i="9"/>
  <c r="BD577" i="9"/>
  <c r="BA577" i="9"/>
  <c r="AZ577" i="9"/>
  <c r="AX577" i="9"/>
  <c r="AV577" i="9"/>
  <c r="AS577" i="9"/>
  <c r="AR577" i="9"/>
  <c r="AP577" i="9"/>
  <c r="AN577" i="9"/>
  <c r="BP576" i="9"/>
  <c r="BN576" i="9"/>
  <c r="BL576" i="9"/>
  <c r="BH576" i="9"/>
  <c r="BF576" i="9"/>
  <c r="BD576" i="9"/>
  <c r="BA576" i="9"/>
  <c r="AZ576" i="9"/>
  <c r="AX576" i="9"/>
  <c r="AV576" i="9"/>
  <c r="AS576" i="9"/>
  <c r="AR576" i="9"/>
  <c r="AP576" i="9"/>
  <c r="AN576" i="9"/>
  <c r="BP575" i="9"/>
  <c r="BN575" i="9"/>
  <c r="BL575" i="9"/>
  <c r="BH575" i="9"/>
  <c r="BF575" i="9"/>
  <c r="BD575" i="9"/>
  <c r="BA575" i="9"/>
  <c r="AZ575" i="9"/>
  <c r="AX575" i="9"/>
  <c r="AV575" i="9"/>
  <c r="AS575" i="9"/>
  <c r="AR575" i="9"/>
  <c r="AP575" i="9"/>
  <c r="AN575" i="9"/>
  <c r="BP574" i="9"/>
  <c r="BN574" i="9"/>
  <c r="BL574" i="9"/>
  <c r="BH574" i="9"/>
  <c r="BF574" i="9"/>
  <c r="BD574" i="9"/>
  <c r="BA574" i="9"/>
  <c r="AZ574" i="9"/>
  <c r="AX574" i="9"/>
  <c r="AV574" i="9"/>
  <c r="AS574" i="9"/>
  <c r="AR574" i="9"/>
  <c r="AP574" i="9"/>
  <c r="AN574" i="9"/>
  <c r="BP573" i="9"/>
  <c r="BN573" i="9"/>
  <c r="BL573" i="9"/>
  <c r="BH573" i="9"/>
  <c r="BF573" i="9"/>
  <c r="BD573" i="9"/>
  <c r="BA573" i="9"/>
  <c r="AZ573" i="9"/>
  <c r="AX573" i="9"/>
  <c r="AV573" i="9"/>
  <c r="AS573" i="9"/>
  <c r="AR573" i="9"/>
  <c r="AP573" i="9"/>
  <c r="AN573" i="9"/>
  <c r="BP572" i="9"/>
  <c r="BN572" i="9"/>
  <c r="BL572" i="9"/>
  <c r="BH572" i="9"/>
  <c r="BF572" i="9"/>
  <c r="BD572" i="9"/>
  <c r="BA572" i="9"/>
  <c r="AZ572" i="9"/>
  <c r="AX572" i="9"/>
  <c r="AV572" i="9"/>
  <c r="AS572" i="9"/>
  <c r="AR572" i="9"/>
  <c r="AP572" i="9"/>
  <c r="AN572" i="9"/>
  <c r="BP571" i="9"/>
  <c r="BN571" i="9"/>
  <c r="BL571" i="9"/>
  <c r="BH571" i="9"/>
  <c r="BF571" i="9"/>
  <c r="BD571" i="9"/>
  <c r="BA571" i="9"/>
  <c r="AZ571" i="9"/>
  <c r="AX571" i="9"/>
  <c r="AV571" i="9"/>
  <c r="AS571" i="9"/>
  <c r="AR571" i="9"/>
  <c r="AP571" i="9"/>
  <c r="AN571" i="9"/>
  <c r="BP570" i="9"/>
  <c r="BN570" i="9"/>
  <c r="BL570" i="9"/>
  <c r="BH570" i="9"/>
  <c r="BF570" i="9"/>
  <c r="BD570" i="9"/>
  <c r="BA570" i="9"/>
  <c r="AZ570" i="9"/>
  <c r="AX570" i="9"/>
  <c r="AV570" i="9"/>
  <c r="AS570" i="9"/>
  <c r="AR570" i="9"/>
  <c r="AP570" i="9"/>
  <c r="AN570" i="9"/>
  <c r="BP569" i="9"/>
  <c r="BN569" i="9"/>
  <c r="BL569" i="9"/>
  <c r="BH569" i="9"/>
  <c r="BF569" i="9"/>
  <c r="BD569" i="9"/>
  <c r="BA569" i="9"/>
  <c r="AZ569" i="9"/>
  <c r="AX569" i="9"/>
  <c r="AV569" i="9"/>
  <c r="AS569" i="9"/>
  <c r="AR569" i="9"/>
  <c r="AP569" i="9"/>
  <c r="AN569" i="9"/>
  <c r="BP568" i="9"/>
  <c r="BN568" i="9"/>
  <c r="BL568" i="9"/>
  <c r="BH568" i="9"/>
  <c r="BF568" i="9"/>
  <c r="BD568" i="9"/>
  <c r="BA568" i="9"/>
  <c r="AZ568" i="9"/>
  <c r="AX568" i="9"/>
  <c r="AV568" i="9"/>
  <c r="AS568" i="9"/>
  <c r="AR568" i="9"/>
  <c r="AP568" i="9"/>
  <c r="AN568" i="9"/>
  <c r="BP567" i="9"/>
  <c r="BN567" i="9"/>
  <c r="BL567" i="9"/>
  <c r="BH567" i="9"/>
  <c r="BF567" i="9"/>
  <c r="BD567" i="9"/>
  <c r="BA567" i="9"/>
  <c r="AZ567" i="9"/>
  <c r="AX567" i="9"/>
  <c r="AV567" i="9"/>
  <c r="AS567" i="9"/>
  <c r="AR567" i="9"/>
  <c r="AP567" i="9"/>
  <c r="AN567" i="9"/>
  <c r="BP566" i="9"/>
  <c r="BN566" i="9"/>
  <c r="BL566" i="9"/>
  <c r="BH566" i="9"/>
  <c r="BF566" i="9"/>
  <c r="BD566" i="9"/>
  <c r="BA566" i="9"/>
  <c r="AZ566" i="9"/>
  <c r="AX566" i="9"/>
  <c r="AV566" i="9"/>
  <c r="AS566" i="9"/>
  <c r="AR566" i="9"/>
  <c r="AP566" i="9"/>
  <c r="AN566" i="9"/>
  <c r="BP565" i="9"/>
  <c r="BN565" i="9"/>
  <c r="BL565" i="9"/>
  <c r="BH565" i="9"/>
  <c r="BF565" i="9"/>
  <c r="BD565" i="9"/>
  <c r="BA565" i="9"/>
  <c r="AZ565" i="9"/>
  <c r="AX565" i="9"/>
  <c r="AV565" i="9"/>
  <c r="AS565" i="9"/>
  <c r="AR565" i="9"/>
  <c r="AP565" i="9"/>
  <c r="AN565" i="9"/>
  <c r="BP564" i="9"/>
  <c r="BN564" i="9"/>
  <c r="BL564" i="9"/>
  <c r="BH564" i="9"/>
  <c r="BF564" i="9"/>
  <c r="BD564" i="9"/>
  <c r="BA564" i="9"/>
  <c r="AZ564" i="9"/>
  <c r="AX564" i="9"/>
  <c r="AV564" i="9"/>
  <c r="AS564" i="9"/>
  <c r="AR564" i="9"/>
  <c r="AP564" i="9"/>
  <c r="AN564" i="9"/>
  <c r="BP563" i="9"/>
  <c r="BN563" i="9"/>
  <c r="BL563" i="9"/>
  <c r="BH563" i="9"/>
  <c r="BF563" i="9"/>
  <c r="BD563" i="9"/>
  <c r="BA563" i="9"/>
  <c r="AZ563" i="9"/>
  <c r="AX563" i="9"/>
  <c r="AV563" i="9"/>
  <c r="AS563" i="9"/>
  <c r="AR563" i="9"/>
  <c r="AP563" i="9"/>
  <c r="AN563" i="9"/>
  <c r="BP562" i="9"/>
  <c r="BN562" i="9"/>
  <c r="BL562" i="9"/>
  <c r="BH562" i="9"/>
  <c r="BF562" i="9"/>
  <c r="BD562" i="9"/>
  <c r="BA562" i="9"/>
  <c r="AZ562" i="9"/>
  <c r="AX562" i="9"/>
  <c r="AV562" i="9"/>
  <c r="AS562" i="9"/>
  <c r="AR562" i="9"/>
  <c r="AP562" i="9"/>
  <c r="AN562" i="9"/>
  <c r="BP561" i="9"/>
  <c r="BN561" i="9"/>
  <c r="BL561" i="9"/>
  <c r="BH561" i="9"/>
  <c r="BF561" i="9"/>
  <c r="BD561" i="9"/>
  <c r="BA561" i="9"/>
  <c r="AZ561" i="9"/>
  <c r="AX561" i="9"/>
  <c r="AV561" i="9"/>
  <c r="AS561" i="9"/>
  <c r="AR561" i="9"/>
  <c r="AP561" i="9"/>
  <c r="AN561" i="9"/>
  <c r="BP560" i="9"/>
  <c r="BN560" i="9"/>
  <c r="BL560" i="9"/>
  <c r="BH560" i="9"/>
  <c r="BF560" i="9"/>
  <c r="BD560" i="9"/>
  <c r="BA560" i="9"/>
  <c r="AZ560" i="9"/>
  <c r="AX560" i="9"/>
  <c r="AV560" i="9"/>
  <c r="AS560" i="9"/>
  <c r="AR560" i="9"/>
  <c r="AP560" i="9"/>
  <c r="AN560" i="9"/>
  <c r="BP559" i="9"/>
  <c r="BN559" i="9"/>
  <c r="BL559" i="9"/>
  <c r="BH559" i="9"/>
  <c r="BF559" i="9"/>
  <c r="BD559" i="9"/>
  <c r="BA559" i="9"/>
  <c r="AZ559" i="9"/>
  <c r="AX559" i="9"/>
  <c r="AV559" i="9"/>
  <c r="AS559" i="9"/>
  <c r="AR559" i="9"/>
  <c r="AP559" i="9"/>
  <c r="AN559" i="9"/>
  <c r="BP558" i="9"/>
  <c r="BN558" i="9"/>
  <c r="BL558" i="9"/>
  <c r="BH558" i="9"/>
  <c r="BF558" i="9"/>
  <c r="BD558" i="9"/>
  <c r="BA558" i="9"/>
  <c r="AZ558" i="9"/>
  <c r="AX558" i="9"/>
  <c r="AV558" i="9"/>
  <c r="AS558" i="9"/>
  <c r="AR558" i="9"/>
  <c r="AP558" i="9"/>
  <c r="AN558" i="9"/>
  <c r="BP557" i="9"/>
  <c r="BN557" i="9"/>
  <c r="BL557" i="9"/>
  <c r="BH557" i="9"/>
  <c r="BF557" i="9"/>
  <c r="BD557" i="9"/>
  <c r="BA557" i="9"/>
  <c r="AZ557" i="9"/>
  <c r="AX557" i="9"/>
  <c r="AV557" i="9"/>
  <c r="AS557" i="9"/>
  <c r="AR557" i="9"/>
  <c r="AP557" i="9"/>
  <c r="AN557" i="9"/>
  <c r="BP556" i="9"/>
  <c r="BN556" i="9"/>
  <c r="BL556" i="9"/>
  <c r="BH556" i="9"/>
  <c r="BF556" i="9"/>
  <c r="BD556" i="9"/>
  <c r="BA556" i="9"/>
  <c r="AZ556" i="9"/>
  <c r="AX556" i="9"/>
  <c r="AV556" i="9"/>
  <c r="AS556" i="9"/>
  <c r="AR556" i="9"/>
  <c r="AP556" i="9"/>
  <c r="AN556" i="9"/>
  <c r="BP555" i="9"/>
  <c r="BN555" i="9"/>
  <c r="BL555" i="9"/>
  <c r="BH555" i="9"/>
  <c r="BF555" i="9"/>
  <c r="BD555" i="9"/>
  <c r="BA555" i="9"/>
  <c r="AZ555" i="9"/>
  <c r="AX555" i="9"/>
  <c r="AV555" i="9"/>
  <c r="AS555" i="9"/>
  <c r="AR555" i="9"/>
  <c r="AP555" i="9"/>
  <c r="AN555" i="9"/>
  <c r="BP554" i="9"/>
  <c r="BN554" i="9"/>
  <c r="BL554" i="9"/>
  <c r="BH554" i="9"/>
  <c r="BF554" i="9"/>
  <c r="BD554" i="9"/>
  <c r="BA554" i="9"/>
  <c r="AZ554" i="9"/>
  <c r="AX554" i="9"/>
  <c r="AV554" i="9"/>
  <c r="AS554" i="9"/>
  <c r="AR554" i="9"/>
  <c r="AP554" i="9"/>
  <c r="AN554" i="9"/>
  <c r="BP553" i="9"/>
  <c r="BN553" i="9"/>
  <c r="BL553" i="9"/>
  <c r="BH553" i="9"/>
  <c r="BF553" i="9"/>
  <c r="BD553" i="9"/>
  <c r="BA553" i="9"/>
  <c r="AZ553" i="9"/>
  <c r="AX553" i="9"/>
  <c r="AV553" i="9"/>
  <c r="AS553" i="9"/>
  <c r="AR553" i="9"/>
  <c r="AP553" i="9"/>
  <c r="AN553" i="9"/>
  <c r="BP552" i="9"/>
  <c r="BN552" i="9"/>
  <c r="BL552" i="9"/>
  <c r="BH552" i="9"/>
  <c r="BF552" i="9"/>
  <c r="BD552" i="9"/>
  <c r="BA552" i="9"/>
  <c r="AZ552" i="9"/>
  <c r="AX552" i="9"/>
  <c r="AV552" i="9"/>
  <c r="AS552" i="9"/>
  <c r="AR552" i="9"/>
  <c r="AP552" i="9"/>
  <c r="AN552" i="9"/>
  <c r="BP551" i="9"/>
  <c r="BN551" i="9"/>
  <c r="BL551" i="9"/>
  <c r="BH551" i="9"/>
  <c r="BF551" i="9"/>
  <c r="BD551" i="9"/>
  <c r="BA551" i="9"/>
  <c r="AZ551" i="9"/>
  <c r="AX551" i="9"/>
  <c r="AV551" i="9"/>
  <c r="AS551" i="9"/>
  <c r="AR551" i="9"/>
  <c r="AP551" i="9"/>
  <c r="AN551" i="9"/>
  <c r="BP550" i="9"/>
  <c r="BN550" i="9"/>
  <c r="BL550" i="9"/>
  <c r="BH550" i="9"/>
  <c r="BF550" i="9"/>
  <c r="BD550" i="9"/>
  <c r="BA550" i="9"/>
  <c r="AZ550" i="9"/>
  <c r="AX550" i="9"/>
  <c r="AV550" i="9"/>
  <c r="AS550" i="9"/>
  <c r="AR550" i="9"/>
  <c r="AP550" i="9"/>
  <c r="AN550" i="9"/>
  <c r="BP549" i="9"/>
  <c r="BN549" i="9"/>
  <c r="BL549" i="9"/>
  <c r="BH549" i="9"/>
  <c r="BF549" i="9"/>
  <c r="BD549" i="9"/>
  <c r="BA549" i="9"/>
  <c r="AZ549" i="9"/>
  <c r="AX549" i="9"/>
  <c r="AV549" i="9"/>
  <c r="AS549" i="9"/>
  <c r="AR549" i="9"/>
  <c r="AP549" i="9"/>
  <c r="AN549" i="9"/>
  <c r="BP548" i="9"/>
  <c r="BN548" i="9"/>
  <c r="BL548" i="9"/>
  <c r="BH548" i="9"/>
  <c r="BF548" i="9"/>
  <c r="BD548" i="9"/>
  <c r="BA548" i="9"/>
  <c r="AZ548" i="9"/>
  <c r="AX548" i="9"/>
  <c r="AV548" i="9"/>
  <c r="AS548" i="9"/>
  <c r="AR548" i="9"/>
  <c r="AP548" i="9"/>
  <c r="AN548" i="9"/>
  <c r="BP547" i="9"/>
  <c r="BN547" i="9"/>
  <c r="BL547" i="9"/>
  <c r="BH547" i="9"/>
  <c r="BF547" i="9"/>
  <c r="BD547" i="9"/>
  <c r="BA547" i="9"/>
  <c r="AZ547" i="9"/>
  <c r="AX547" i="9"/>
  <c r="AV547" i="9"/>
  <c r="AS547" i="9"/>
  <c r="AR547" i="9"/>
  <c r="AP547" i="9"/>
  <c r="AN547" i="9"/>
  <c r="BP546" i="9"/>
  <c r="BN546" i="9"/>
  <c r="BL546" i="9"/>
  <c r="BH546" i="9"/>
  <c r="BF546" i="9"/>
  <c r="BD546" i="9"/>
  <c r="BA546" i="9"/>
  <c r="AZ546" i="9"/>
  <c r="AX546" i="9"/>
  <c r="AV546" i="9"/>
  <c r="AS546" i="9"/>
  <c r="AR546" i="9"/>
  <c r="AP546" i="9"/>
  <c r="AN546" i="9"/>
  <c r="BP545" i="9"/>
  <c r="BN545" i="9"/>
  <c r="BL545" i="9"/>
  <c r="BH545" i="9"/>
  <c r="BF545" i="9"/>
  <c r="BD545" i="9"/>
  <c r="BA545" i="9"/>
  <c r="AZ545" i="9"/>
  <c r="AX545" i="9"/>
  <c r="AV545" i="9"/>
  <c r="AS545" i="9"/>
  <c r="AR545" i="9"/>
  <c r="AP545" i="9"/>
  <c r="AN545" i="9"/>
  <c r="BP544" i="9"/>
  <c r="BN544" i="9"/>
  <c r="BL544" i="9"/>
  <c r="BH544" i="9"/>
  <c r="BF544" i="9"/>
  <c r="BD544" i="9"/>
  <c r="BA544" i="9"/>
  <c r="AZ544" i="9"/>
  <c r="AX544" i="9"/>
  <c r="AV544" i="9"/>
  <c r="AS544" i="9"/>
  <c r="AR544" i="9"/>
  <c r="AP544" i="9"/>
  <c r="AN544" i="9"/>
  <c r="BP543" i="9"/>
  <c r="BN543" i="9"/>
  <c r="BL543" i="9"/>
  <c r="BH543" i="9"/>
  <c r="BF543" i="9"/>
  <c r="BD543" i="9"/>
  <c r="BA543" i="9"/>
  <c r="AZ543" i="9"/>
  <c r="AX543" i="9"/>
  <c r="AV543" i="9"/>
  <c r="AS543" i="9"/>
  <c r="AR543" i="9"/>
  <c r="AP543" i="9"/>
  <c r="AN543" i="9"/>
  <c r="BP542" i="9"/>
  <c r="BN542" i="9"/>
  <c r="BL542" i="9"/>
  <c r="BH542" i="9"/>
  <c r="BF542" i="9"/>
  <c r="BD542" i="9"/>
  <c r="BA542" i="9"/>
  <c r="AZ542" i="9"/>
  <c r="AX542" i="9"/>
  <c r="AV542" i="9"/>
  <c r="AS542" i="9"/>
  <c r="AR542" i="9"/>
  <c r="AP542" i="9"/>
  <c r="AN542" i="9"/>
  <c r="BP541" i="9"/>
  <c r="BN541" i="9"/>
  <c r="BL541" i="9"/>
  <c r="BH541" i="9"/>
  <c r="BF541" i="9"/>
  <c r="BD541" i="9"/>
  <c r="BA541" i="9"/>
  <c r="AZ541" i="9"/>
  <c r="AX541" i="9"/>
  <c r="AV541" i="9"/>
  <c r="AS541" i="9"/>
  <c r="AR541" i="9"/>
  <c r="AP541" i="9"/>
  <c r="AN541" i="9"/>
  <c r="BP540" i="9"/>
  <c r="BN540" i="9"/>
  <c r="BL540" i="9"/>
  <c r="BH540" i="9"/>
  <c r="BF540" i="9"/>
  <c r="BD540" i="9"/>
  <c r="BA540" i="9"/>
  <c r="AZ540" i="9"/>
  <c r="AX540" i="9"/>
  <c r="AV540" i="9"/>
  <c r="AS540" i="9"/>
  <c r="AR540" i="9"/>
  <c r="AP540" i="9"/>
  <c r="AN540" i="9"/>
  <c r="BP539" i="9"/>
  <c r="BN539" i="9"/>
  <c r="BL539" i="9"/>
  <c r="BH539" i="9"/>
  <c r="BF539" i="9"/>
  <c r="BD539" i="9"/>
  <c r="BA539" i="9"/>
  <c r="AZ539" i="9"/>
  <c r="AX539" i="9"/>
  <c r="AV539" i="9"/>
  <c r="AS539" i="9"/>
  <c r="AR539" i="9"/>
  <c r="AP539" i="9"/>
  <c r="AN539" i="9"/>
  <c r="BP538" i="9"/>
  <c r="BN538" i="9"/>
  <c r="BL538" i="9"/>
  <c r="BH538" i="9"/>
  <c r="BF538" i="9"/>
  <c r="BD538" i="9"/>
  <c r="BA538" i="9"/>
  <c r="AZ538" i="9"/>
  <c r="AX538" i="9"/>
  <c r="AV538" i="9"/>
  <c r="AS538" i="9"/>
  <c r="AR538" i="9"/>
  <c r="AP538" i="9"/>
  <c r="AN538" i="9"/>
  <c r="BP537" i="9"/>
  <c r="BN537" i="9"/>
  <c r="BL537" i="9"/>
  <c r="BH537" i="9"/>
  <c r="BF537" i="9"/>
  <c r="BD537" i="9"/>
  <c r="BA537" i="9"/>
  <c r="AZ537" i="9"/>
  <c r="AX537" i="9"/>
  <c r="AV537" i="9"/>
  <c r="AS537" i="9"/>
  <c r="AR537" i="9"/>
  <c r="AP537" i="9"/>
  <c r="AN537" i="9"/>
  <c r="BP536" i="9"/>
  <c r="BN536" i="9"/>
  <c r="BL536" i="9"/>
  <c r="BH536" i="9"/>
  <c r="BF536" i="9"/>
  <c r="BD536" i="9"/>
  <c r="BA536" i="9"/>
  <c r="AZ536" i="9"/>
  <c r="AX536" i="9"/>
  <c r="AV536" i="9"/>
  <c r="AS536" i="9"/>
  <c r="AR536" i="9"/>
  <c r="AP536" i="9"/>
  <c r="AN536" i="9"/>
  <c r="BP535" i="9"/>
  <c r="BN535" i="9"/>
  <c r="BL535" i="9"/>
  <c r="BH535" i="9"/>
  <c r="BF535" i="9"/>
  <c r="BD535" i="9"/>
  <c r="BA535" i="9"/>
  <c r="AZ535" i="9"/>
  <c r="AX535" i="9"/>
  <c r="AV535" i="9"/>
  <c r="AS535" i="9"/>
  <c r="AR535" i="9"/>
  <c r="AP535" i="9"/>
  <c r="AN535" i="9"/>
  <c r="BP534" i="9"/>
  <c r="BN534" i="9"/>
  <c r="BL534" i="9"/>
  <c r="BH534" i="9"/>
  <c r="BF534" i="9"/>
  <c r="BD534" i="9"/>
  <c r="BA534" i="9"/>
  <c r="AZ534" i="9"/>
  <c r="AX534" i="9"/>
  <c r="AV534" i="9"/>
  <c r="AS534" i="9"/>
  <c r="AR534" i="9"/>
  <c r="AP534" i="9"/>
  <c r="AN534" i="9"/>
  <c r="BP533" i="9"/>
  <c r="BN533" i="9"/>
  <c r="BL533" i="9"/>
  <c r="BH533" i="9"/>
  <c r="BF533" i="9"/>
  <c r="BD533" i="9"/>
  <c r="BA533" i="9"/>
  <c r="AZ533" i="9"/>
  <c r="AX533" i="9"/>
  <c r="AV533" i="9"/>
  <c r="AS533" i="9"/>
  <c r="AR533" i="9"/>
  <c r="AP533" i="9"/>
  <c r="AN533" i="9"/>
  <c r="BP532" i="9"/>
  <c r="BN532" i="9"/>
  <c r="BL532" i="9"/>
  <c r="BH532" i="9"/>
  <c r="BF532" i="9"/>
  <c r="BD532" i="9"/>
  <c r="BA532" i="9"/>
  <c r="AZ532" i="9"/>
  <c r="AX532" i="9"/>
  <c r="AV532" i="9"/>
  <c r="AS532" i="9"/>
  <c r="AR532" i="9"/>
  <c r="AP532" i="9"/>
  <c r="AN532" i="9"/>
  <c r="BP531" i="9"/>
  <c r="BN531" i="9"/>
  <c r="BL531" i="9"/>
  <c r="BH531" i="9"/>
  <c r="BF531" i="9"/>
  <c r="BD531" i="9"/>
  <c r="BA531" i="9"/>
  <c r="AZ531" i="9"/>
  <c r="AX531" i="9"/>
  <c r="AV531" i="9"/>
  <c r="AS531" i="9"/>
  <c r="AR531" i="9"/>
  <c r="AP531" i="9"/>
  <c r="AN531" i="9"/>
  <c r="BP530" i="9"/>
  <c r="BN530" i="9"/>
  <c r="BL530" i="9"/>
  <c r="BH530" i="9"/>
  <c r="BF530" i="9"/>
  <c r="BD530" i="9"/>
  <c r="BA530" i="9"/>
  <c r="AZ530" i="9"/>
  <c r="AX530" i="9"/>
  <c r="AV530" i="9"/>
  <c r="AS530" i="9"/>
  <c r="AR530" i="9"/>
  <c r="AP530" i="9"/>
  <c r="AN530" i="9"/>
  <c r="BP529" i="9"/>
  <c r="BN529" i="9"/>
  <c r="BL529" i="9"/>
  <c r="BH529" i="9"/>
  <c r="BF529" i="9"/>
  <c r="BD529" i="9"/>
  <c r="BA529" i="9"/>
  <c r="AZ529" i="9"/>
  <c r="AX529" i="9"/>
  <c r="AV529" i="9"/>
  <c r="AS529" i="9"/>
  <c r="AR529" i="9"/>
  <c r="AP529" i="9"/>
  <c r="AN529" i="9"/>
  <c r="BP528" i="9"/>
  <c r="BN528" i="9"/>
  <c r="BL528" i="9"/>
  <c r="BH528" i="9"/>
  <c r="BF528" i="9"/>
  <c r="BD528" i="9"/>
  <c r="BA528" i="9"/>
  <c r="AZ528" i="9"/>
  <c r="AX528" i="9"/>
  <c r="AV528" i="9"/>
  <c r="AS528" i="9"/>
  <c r="AR528" i="9"/>
  <c r="AP528" i="9"/>
  <c r="AN528" i="9"/>
  <c r="BP527" i="9"/>
  <c r="BN527" i="9"/>
  <c r="BL527" i="9"/>
  <c r="BH527" i="9"/>
  <c r="BF527" i="9"/>
  <c r="BD527" i="9"/>
  <c r="BA527" i="9"/>
  <c r="AZ527" i="9"/>
  <c r="AX527" i="9"/>
  <c r="AV527" i="9"/>
  <c r="AS527" i="9"/>
  <c r="AR527" i="9"/>
  <c r="AP527" i="9"/>
  <c r="AN527" i="9"/>
  <c r="BP526" i="9"/>
  <c r="BN526" i="9"/>
  <c r="BL526" i="9"/>
  <c r="BH526" i="9"/>
  <c r="BF526" i="9"/>
  <c r="BD526" i="9"/>
  <c r="BA526" i="9"/>
  <c r="AZ526" i="9"/>
  <c r="AX526" i="9"/>
  <c r="AV526" i="9"/>
  <c r="AS526" i="9"/>
  <c r="AR526" i="9"/>
  <c r="AP526" i="9"/>
  <c r="AN526" i="9"/>
  <c r="BP525" i="9"/>
  <c r="BN525" i="9"/>
  <c r="BL525" i="9"/>
  <c r="BH525" i="9"/>
  <c r="BF525" i="9"/>
  <c r="BD525" i="9"/>
  <c r="BA525" i="9"/>
  <c r="AZ525" i="9"/>
  <c r="AX525" i="9"/>
  <c r="AV525" i="9"/>
  <c r="AS525" i="9"/>
  <c r="AR525" i="9"/>
  <c r="AP525" i="9"/>
  <c r="AN525" i="9"/>
  <c r="BP524" i="9"/>
  <c r="BN524" i="9"/>
  <c r="BL524" i="9"/>
  <c r="BH524" i="9"/>
  <c r="BF524" i="9"/>
  <c r="BD524" i="9"/>
  <c r="BA524" i="9"/>
  <c r="AZ524" i="9"/>
  <c r="AX524" i="9"/>
  <c r="AV524" i="9"/>
  <c r="AS524" i="9"/>
  <c r="AR524" i="9"/>
  <c r="AP524" i="9"/>
  <c r="AN524" i="9"/>
  <c r="BP523" i="9"/>
  <c r="BN523" i="9"/>
  <c r="BL523" i="9"/>
  <c r="BH523" i="9"/>
  <c r="BF523" i="9"/>
  <c r="BD523" i="9"/>
  <c r="BA523" i="9"/>
  <c r="AZ523" i="9"/>
  <c r="AX523" i="9"/>
  <c r="AV523" i="9"/>
  <c r="AS523" i="9"/>
  <c r="AR523" i="9"/>
  <c r="AP523" i="9"/>
  <c r="AN523" i="9"/>
  <c r="BP522" i="9"/>
  <c r="BN522" i="9"/>
  <c r="BL522" i="9"/>
  <c r="BH522" i="9"/>
  <c r="BF522" i="9"/>
  <c r="BD522" i="9"/>
  <c r="BA522" i="9"/>
  <c r="AZ522" i="9"/>
  <c r="AX522" i="9"/>
  <c r="AV522" i="9"/>
  <c r="AS522" i="9"/>
  <c r="AR522" i="9"/>
  <c r="AP522" i="9"/>
  <c r="AN522" i="9"/>
  <c r="BP521" i="9"/>
  <c r="BN521" i="9"/>
  <c r="BL521" i="9"/>
  <c r="BH521" i="9"/>
  <c r="BF521" i="9"/>
  <c r="BD521" i="9"/>
  <c r="BA521" i="9"/>
  <c r="AZ521" i="9"/>
  <c r="AX521" i="9"/>
  <c r="AV521" i="9"/>
  <c r="AS521" i="9"/>
  <c r="AR521" i="9"/>
  <c r="AP521" i="9"/>
  <c r="AN521" i="9"/>
  <c r="BP520" i="9"/>
  <c r="BN520" i="9"/>
  <c r="BL520" i="9"/>
  <c r="BH520" i="9"/>
  <c r="BF520" i="9"/>
  <c r="BD520" i="9"/>
  <c r="BA520" i="9"/>
  <c r="AZ520" i="9"/>
  <c r="AX520" i="9"/>
  <c r="AV520" i="9"/>
  <c r="AS520" i="9"/>
  <c r="AR520" i="9"/>
  <c r="AP520" i="9"/>
  <c r="AN520" i="9"/>
  <c r="BP519" i="9"/>
  <c r="BN519" i="9"/>
  <c r="BL519" i="9"/>
  <c r="BH519" i="9"/>
  <c r="BF519" i="9"/>
  <c r="BD519" i="9"/>
  <c r="BA519" i="9"/>
  <c r="AZ519" i="9"/>
  <c r="AX519" i="9"/>
  <c r="AV519" i="9"/>
  <c r="AS519" i="9"/>
  <c r="AR519" i="9"/>
  <c r="AP519" i="9"/>
  <c r="AN519" i="9"/>
  <c r="BP518" i="9"/>
  <c r="BN518" i="9"/>
  <c r="BL518" i="9"/>
  <c r="BH518" i="9"/>
  <c r="BF518" i="9"/>
  <c r="BD518" i="9"/>
  <c r="BA518" i="9"/>
  <c r="AZ518" i="9"/>
  <c r="AX518" i="9"/>
  <c r="AV518" i="9"/>
  <c r="AS518" i="9"/>
  <c r="AR518" i="9"/>
  <c r="AP518" i="9"/>
  <c r="AN518" i="9"/>
  <c r="BP517" i="9"/>
  <c r="BN517" i="9"/>
  <c r="BL517" i="9"/>
  <c r="BH517" i="9"/>
  <c r="BF517" i="9"/>
  <c r="BD517" i="9"/>
  <c r="BA517" i="9"/>
  <c r="AZ517" i="9"/>
  <c r="AX517" i="9"/>
  <c r="AV517" i="9"/>
  <c r="AS517" i="9"/>
  <c r="AR517" i="9"/>
  <c r="AP517" i="9"/>
  <c r="AN517" i="9"/>
  <c r="BP516" i="9"/>
  <c r="BN516" i="9"/>
  <c r="BL516" i="9"/>
  <c r="BH516" i="9"/>
  <c r="BF516" i="9"/>
  <c r="BD516" i="9"/>
  <c r="BA516" i="9"/>
  <c r="AZ516" i="9"/>
  <c r="AX516" i="9"/>
  <c r="AV516" i="9"/>
  <c r="AS516" i="9"/>
  <c r="AR516" i="9"/>
  <c r="AP516" i="9"/>
  <c r="AN516" i="9"/>
  <c r="BP515" i="9"/>
  <c r="BN515" i="9"/>
  <c r="BL515" i="9"/>
  <c r="BH515" i="9"/>
  <c r="BF515" i="9"/>
  <c r="BD515" i="9"/>
  <c r="BA515" i="9"/>
  <c r="AZ515" i="9"/>
  <c r="AX515" i="9"/>
  <c r="AV515" i="9"/>
  <c r="AS515" i="9"/>
  <c r="AR515" i="9"/>
  <c r="AP515" i="9"/>
  <c r="AN515" i="9"/>
  <c r="BP514" i="9"/>
  <c r="BN514" i="9"/>
  <c r="BL514" i="9"/>
  <c r="BH514" i="9"/>
  <c r="BF514" i="9"/>
  <c r="BD514" i="9"/>
  <c r="BA514" i="9"/>
  <c r="AZ514" i="9"/>
  <c r="AX514" i="9"/>
  <c r="AV514" i="9"/>
  <c r="AS514" i="9"/>
  <c r="AR514" i="9"/>
  <c r="AP514" i="9"/>
  <c r="AN514" i="9"/>
  <c r="BP513" i="9"/>
  <c r="BN513" i="9"/>
  <c r="BL513" i="9"/>
  <c r="BH513" i="9"/>
  <c r="BF513" i="9"/>
  <c r="BD513" i="9"/>
  <c r="BA513" i="9"/>
  <c r="AZ513" i="9"/>
  <c r="AX513" i="9"/>
  <c r="AV513" i="9"/>
  <c r="AS513" i="9"/>
  <c r="AR513" i="9"/>
  <c r="AP513" i="9"/>
  <c r="AN513" i="9"/>
  <c r="BP512" i="9"/>
  <c r="BN512" i="9"/>
  <c r="BL512" i="9"/>
  <c r="BH512" i="9"/>
  <c r="BF512" i="9"/>
  <c r="BD512" i="9"/>
  <c r="BA512" i="9"/>
  <c r="AZ512" i="9"/>
  <c r="AX512" i="9"/>
  <c r="AV512" i="9"/>
  <c r="AS512" i="9"/>
  <c r="AR512" i="9"/>
  <c r="AP512" i="9"/>
  <c r="AN512" i="9"/>
  <c r="BP511" i="9"/>
  <c r="BN511" i="9"/>
  <c r="BL511" i="9"/>
  <c r="BH511" i="9"/>
  <c r="BF511" i="9"/>
  <c r="BD511" i="9"/>
  <c r="BA511" i="9"/>
  <c r="AZ511" i="9"/>
  <c r="AX511" i="9"/>
  <c r="AV511" i="9"/>
  <c r="AS511" i="9"/>
  <c r="AR511" i="9"/>
  <c r="AP511" i="9"/>
  <c r="AN511" i="9"/>
  <c r="BP510" i="9"/>
  <c r="BN510" i="9"/>
  <c r="BL510" i="9"/>
  <c r="BH510" i="9"/>
  <c r="BF510" i="9"/>
  <c r="BD510" i="9"/>
  <c r="BA510" i="9"/>
  <c r="AZ510" i="9"/>
  <c r="AX510" i="9"/>
  <c r="AV510" i="9"/>
  <c r="AS510" i="9"/>
  <c r="AR510" i="9"/>
  <c r="AP510" i="9"/>
  <c r="AN510" i="9"/>
  <c r="BP509" i="9"/>
  <c r="BN509" i="9"/>
  <c r="BL509" i="9"/>
  <c r="BH509" i="9"/>
  <c r="BF509" i="9"/>
  <c r="BD509" i="9"/>
  <c r="BA509" i="9"/>
  <c r="AZ509" i="9"/>
  <c r="AX509" i="9"/>
  <c r="AV509" i="9"/>
  <c r="AS509" i="9"/>
  <c r="AR509" i="9"/>
  <c r="AP509" i="9"/>
  <c r="AN509" i="9"/>
  <c r="BP508" i="9"/>
  <c r="BN508" i="9"/>
  <c r="BL508" i="9"/>
  <c r="BH508" i="9"/>
  <c r="BF508" i="9"/>
  <c r="BD508" i="9"/>
  <c r="BA508" i="9"/>
  <c r="AZ508" i="9"/>
  <c r="AX508" i="9"/>
  <c r="AV508" i="9"/>
  <c r="AS508" i="9"/>
  <c r="AR508" i="9"/>
  <c r="AP508" i="9"/>
  <c r="AN508" i="9"/>
  <c r="BP507" i="9"/>
  <c r="BN507" i="9"/>
  <c r="BL507" i="9"/>
  <c r="BH507" i="9"/>
  <c r="BF507" i="9"/>
  <c r="BD507" i="9"/>
  <c r="BA507" i="9"/>
  <c r="AZ507" i="9"/>
  <c r="AX507" i="9"/>
  <c r="AV507" i="9"/>
  <c r="AS507" i="9"/>
  <c r="AR507" i="9"/>
  <c r="AP507" i="9"/>
  <c r="AN507" i="9"/>
  <c r="BP506" i="9"/>
  <c r="BN506" i="9"/>
  <c r="BL506" i="9"/>
  <c r="BH506" i="9"/>
  <c r="BF506" i="9"/>
  <c r="BD506" i="9"/>
  <c r="BA506" i="9"/>
  <c r="AZ506" i="9"/>
  <c r="AX506" i="9"/>
  <c r="AV506" i="9"/>
  <c r="AS506" i="9"/>
  <c r="AR506" i="9"/>
  <c r="AP506" i="9"/>
  <c r="AN506" i="9"/>
  <c r="BP505" i="9"/>
  <c r="BN505" i="9"/>
  <c r="BL505" i="9"/>
  <c r="BH505" i="9"/>
  <c r="BF505" i="9"/>
  <c r="BD505" i="9"/>
  <c r="BA505" i="9"/>
  <c r="AZ505" i="9"/>
  <c r="AX505" i="9"/>
  <c r="AV505" i="9"/>
  <c r="AS505" i="9"/>
  <c r="AR505" i="9"/>
  <c r="AP505" i="9"/>
  <c r="AN505" i="9"/>
  <c r="BP504" i="9"/>
  <c r="BN504" i="9"/>
  <c r="BL504" i="9"/>
  <c r="BH504" i="9"/>
  <c r="BF504" i="9"/>
  <c r="BD504" i="9"/>
  <c r="BA504" i="9"/>
  <c r="AZ504" i="9"/>
  <c r="AX504" i="9"/>
  <c r="AV504" i="9"/>
  <c r="AS504" i="9"/>
  <c r="AR504" i="9"/>
  <c r="AP504" i="9"/>
  <c r="AN504" i="9"/>
  <c r="BP503" i="9"/>
  <c r="BN503" i="9"/>
  <c r="BL503" i="9"/>
  <c r="BH503" i="9"/>
  <c r="BF503" i="9"/>
  <c r="BD503" i="9"/>
  <c r="BA503" i="9"/>
  <c r="AZ503" i="9"/>
  <c r="AX503" i="9"/>
  <c r="AV503" i="9"/>
  <c r="AS503" i="9"/>
  <c r="AR503" i="9"/>
  <c r="AP503" i="9"/>
  <c r="AN503" i="9"/>
  <c r="BP502" i="9"/>
  <c r="BN502" i="9"/>
  <c r="BL502" i="9"/>
  <c r="BH502" i="9"/>
  <c r="BF502" i="9"/>
  <c r="BD502" i="9"/>
  <c r="BA502" i="9"/>
  <c r="AZ502" i="9"/>
  <c r="AX502" i="9"/>
  <c r="AV502" i="9"/>
  <c r="AS502" i="9"/>
  <c r="AR502" i="9"/>
  <c r="AP502" i="9"/>
  <c r="AN502" i="9"/>
  <c r="BP501" i="9"/>
  <c r="BN501" i="9"/>
  <c r="BL501" i="9"/>
  <c r="BH501" i="9"/>
  <c r="BF501" i="9"/>
  <c r="BD501" i="9"/>
  <c r="BA501" i="9"/>
  <c r="AZ501" i="9"/>
  <c r="AX501" i="9"/>
  <c r="AV501" i="9"/>
  <c r="AS501" i="9"/>
  <c r="AR501" i="9"/>
  <c r="AP501" i="9"/>
  <c r="AN501" i="9"/>
  <c r="BP500" i="9"/>
  <c r="BN500" i="9"/>
  <c r="BL500" i="9"/>
  <c r="BH500" i="9"/>
  <c r="BF500" i="9"/>
  <c r="BD500" i="9"/>
  <c r="BA500" i="9"/>
  <c r="AZ500" i="9"/>
  <c r="AX500" i="9"/>
  <c r="AV500" i="9"/>
  <c r="AS500" i="9"/>
  <c r="AR500" i="9"/>
  <c r="AP500" i="9"/>
  <c r="AN500" i="9"/>
  <c r="BP499" i="9"/>
  <c r="BN499" i="9"/>
  <c r="BL499" i="9"/>
  <c r="BH499" i="9"/>
  <c r="BF499" i="9"/>
  <c r="BD499" i="9"/>
  <c r="BA499" i="9"/>
  <c r="AZ499" i="9"/>
  <c r="AX499" i="9"/>
  <c r="AV499" i="9"/>
  <c r="AS499" i="9"/>
  <c r="AR499" i="9"/>
  <c r="AP499" i="9"/>
  <c r="AN499" i="9"/>
  <c r="BP498" i="9"/>
  <c r="BN498" i="9"/>
  <c r="BL498" i="9"/>
  <c r="BH498" i="9"/>
  <c r="BF498" i="9"/>
  <c r="BD498" i="9"/>
  <c r="BA498" i="9"/>
  <c r="AZ498" i="9"/>
  <c r="AX498" i="9"/>
  <c r="AV498" i="9"/>
  <c r="AS498" i="9"/>
  <c r="AR498" i="9"/>
  <c r="AP498" i="9"/>
  <c r="AN498" i="9"/>
  <c r="BP497" i="9"/>
  <c r="BN497" i="9"/>
  <c r="BL497" i="9"/>
  <c r="BH497" i="9"/>
  <c r="BF497" i="9"/>
  <c r="BD497" i="9"/>
  <c r="BA497" i="9"/>
  <c r="AZ497" i="9"/>
  <c r="AX497" i="9"/>
  <c r="AV497" i="9"/>
  <c r="AS497" i="9"/>
  <c r="AR497" i="9"/>
  <c r="AP497" i="9"/>
  <c r="AN497" i="9"/>
  <c r="BP496" i="9"/>
  <c r="BN496" i="9"/>
  <c r="BL496" i="9"/>
  <c r="BH496" i="9"/>
  <c r="BF496" i="9"/>
  <c r="BD496" i="9"/>
  <c r="BA496" i="9"/>
  <c r="AZ496" i="9"/>
  <c r="AX496" i="9"/>
  <c r="AV496" i="9"/>
  <c r="AS496" i="9"/>
  <c r="AR496" i="9"/>
  <c r="AP496" i="9"/>
  <c r="AN496" i="9"/>
  <c r="BP495" i="9"/>
  <c r="BN495" i="9"/>
  <c r="BL495" i="9"/>
  <c r="BH495" i="9"/>
  <c r="BF495" i="9"/>
  <c r="BD495" i="9"/>
  <c r="BA495" i="9"/>
  <c r="AZ495" i="9"/>
  <c r="AX495" i="9"/>
  <c r="AV495" i="9"/>
  <c r="AS495" i="9"/>
  <c r="AR495" i="9"/>
  <c r="AP495" i="9"/>
  <c r="AN495" i="9"/>
  <c r="BP494" i="9"/>
  <c r="BN494" i="9"/>
  <c r="BL494" i="9"/>
  <c r="BH494" i="9"/>
  <c r="BF494" i="9"/>
  <c r="BD494" i="9"/>
  <c r="BA494" i="9"/>
  <c r="AZ494" i="9"/>
  <c r="AX494" i="9"/>
  <c r="AV494" i="9"/>
  <c r="AS494" i="9"/>
  <c r="AR494" i="9"/>
  <c r="AP494" i="9"/>
  <c r="AN494" i="9"/>
  <c r="BP493" i="9"/>
  <c r="BN493" i="9"/>
  <c r="BL493" i="9"/>
  <c r="BH493" i="9"/>
  <c r="BF493" i="9"/>
  <c r="BD493" i="9"/>
  <c r="BA493" i="9"/>
  <c r="AZ493" i="9"/>
  <c r="AX493" i="9"/>
  <c r="AV493" i="9"/>
  <c r="AS493" i="9"/>
  <c r="AR493" i="9"/>
  <c r="AP493" i="9"/>
  <c r="AN493" i="9"/>
  <c r="BP492" i="9"/>
  <c r="BN492" i="9"/>
  <c r="BL492" i="9"/>
  <c r="BH492" i="9"/>
  <c r="BF492" i="9"/>
  <c r="BD492" i="9"/>
  <c r="BA492" i="9"/>
  <c r="AZ492" i="9"/>
  <c r="AX492" i="9"/>
  <c r="AV492" i="9"/>
  <c r="AS492" i="9"/>
  <c r="AR492" i="9"/>
  <c r="AP492" i="9"/>
  <c r="AN492" i="9"/>
  <c r="BP491" i="9"/>
  <c r="BN491" i="9"/>
  <c r="BL491" i="9"/>
  <c r="BH491" i="9"/>
  <c r="BF491" i="9"/>
  <c r="BD491" i="9"/>
  <c r="BA491" i="9"/>
  <c r="AZ491" i="9"/>
  <c r="AX491" i="9"/>
  <c r="AV491" i="9"/>
  <c r="AS491" i="9"/>
  <c r="AR491" i="9"/>
  <c r="AP491" i="9"/>
  <c r="AN491" i="9"/>
  <c r="BP490" i="9"/>
  <c r="BN490" i="9"/>
  <c r="BL490" i="9"/>
  <c r="BH490" i="9"/>
  <c r="BF490" i="9"/>
  <c r="BD490" i="9"/>
  <c r="BA490" i="9"/>
  <c r="AZ490" i="9"/>
  <c r="AX490" i="9"/>
  <c r="AV490" i="9"/>
  <c r="AS490" i="9"/>
  <c r="AR490" i="9"/>
  <c r="AP490" i="9"/>
  <c r="AN490" i="9"/>
  <c r="BP489" i="9"/>
  <c r="BN489" i="9"/>
  <c r="BL489" i="9"/>
  <c r="BH489" i="9"/>
  <c r="BF489" i="9"/>
  <c r="BD489" i="9"/>
  <c r="BA489" i="9"/>
  <c r="AZ489" i="9"/>
  <c r="AX489" i="9"/>
  <c r="AV489" i="9"/>
  <c r="AS489" i="9"/>
  <c r="AR489" i="9"/>
  <c r="AP489" i="9"/>
  <c r="AN489" i="9"/>
  <c r="BP488" i="9"/>
  <c r="BN488" i="9"/>
  <c r="BL488" i="9"/>
  <c r="BH488" i="9"/>
  <c r="BF488" i="9"/>
  <c r="BD488" i="9"/>
  <c r="BA488" i="9"/>
  <c r="AZ488" i="9"/>
  <c r="AX488" i="9"/>
  <c r="AV488" i="9"/>
  <c r="AS488" i="9"/>
  <c r="AR488" i="9"/>
  <c r="AP488" i="9"/>
  <c r="AN488" i="9"/>
  <c r="BP487" i="9"/>
  <c r="BN487" i="9"/>
  <c r="BL487" i="9"/>
  <c r="BH487" i="9"/>
  <c r="BF487" i="9"/>
  <c r="BD487" i="9"/>
  <c r="BA487" i="9"/>
  <c r="AZ487" i="9"/>
  <c r="AX487" i="9"/>
  <c r="AV487" i="9"/>
  <c r="AS487" i="9"/>
  <c r="AR487" i="9"/>
  <c r="AP487" i="9"/>
  <c r="AN487" i="9"/>
  <c r="BP486" i="9"/>
  <c r="BN486" i="9"/>
  <c r="BL486" i="9"/>
  <c r="BH486" i="9"/>
  <c r="BF486" i="9"/>
  <c r="BD486" i="9"/>
  <c r="BA486" i="9"/>
  <c r="AZ486" i="9"/>
  <c r="AX486" i="9"/>
  <c r="AV486" i="9"/>
  <c r="AS486" i="9"/>
  <c r="AR486" i="9"/>
  <c r="AP486" i="9"/>
  <c r="AN486" i="9"/>
  <c r="BP485" i="9"/>
  <c r="BN485" i="9"/>
  <c r="BL485" i="9"/>
  <c r="BH485" i="9"/>
  <c r="BF485" i="9"/>
  <c r="BD485" i="9"/>
  <c r="BA485" i="9"/>
  <c r="AZ485" i="9"/>
  <c r="AX485" i="9"/>
  <c r="AV485" i="9"/>
  <c r="AS485" i="9"/>
  <c r="AR485" i="9"/>
  <c r="AP485" i="9"/>
  <c r="AN485" i="9"/>
  <c r="BP484" i="9"/>
  <c r="BN484" i="9"/>
  <c r="BL484" i="9"/>
  <c r="BH484" i="9"/>
  <c r="BF484" i="9"/>
  <c r="BD484" i="9"/>
  <c r="BA484" i="9"/>
  <c r="AZ484" i="9"/>
  <c r="AX484" i="9"/>
  <c r="AV484" i="9"/>
  <c r="AS484" i="9"/>
  <c r="AR484" i="9"/>
  <c r="AP484" i="9"/>
  <c r="AN484" i="9"/>
  <c r="BP483" i="9"/>
  <c r="BN483" i="9"/>
  <c r="BL483" i="9"/>
  <c r="BH483" i="9"/>
  <c r="BF483" i="9"/>
  <c r="BD483" i="9"/>
  <c r="BA483" i="9"/>
  <c r="AZ483" i="9"/>
  <c r="AX483" i="9"/>
  <c r="AV483" i="9"/>
  <c r="AS483" i="9"/>
  <c r="AR483" i="9"/>
  <c r="AP483" i="9"/>
  <c r="AN483" i="9"/>
  <c r="BP482" i="9"/>
  <c r="BN482" i="9"/>
  <c r="BL482" i="9"/>
  <c r="BH482" i="9"/>
  <c r="BF482" i="9"/>
  <c r="BD482" i="9"/>
  <c r="BA482" i="9"/>
  <c r="AZ482" i="9"/>
  <c r="AX482" i="9"/>
  <c r="AV482" i="9"/>
  <c r="AS482" i="9"/>
  <c r="AR482" i="9"/>
  <c r="AP482" i="9"/>
  <c r="AN482" i="9"/>
  <c r="BP481" i="9"/>
  <c r="BN481" i="9"/>
  <c r="BL481" i="9"/>
  <c r="BH481" i="9"/>
  <c r="BF481" i="9"/>
  <c r="BD481" i="9"/>
  <c r="BA481" i="9"/>
  <c r="AZ481" i="9"/>
  <c r="AX481" i="9"/>
  <c r="AV481" i="9"/>
  <c r="AS481" i="9"/>
  <c r="AR481" i="9"/>
  <c r="AP481" i="9"/>
  <c r="AN481" i="9"/>
  <c r="BP480" i="9"/>
  <c r="BN480" i="9"/>
  <c r="BL480" i="9"/>
  <c r="BH480" i="9"/>
  <c r="BF480" i="9"/>
  <c r="BD480" i="9"/>
  <c r="BA480" i="9"/>
  <c r="AZ480" i="9"/>
  <c r="AX480" i="9"/>
  <c r="AV480" i="9"/>
  <c r="AS480" i="9"/>
  <c r="AR480" i="9"/>
  <c r="AP480" i="9"/>
  <c r="AN480" i="9"/>
  <c r="BP479" i="9"/>
  <c r="BN479" i="9"/>
  <c r="BL479" i="9"/>
  <c r="BH479" i="9"/>
  <c r="BF479" i="9"/>
  <c r="BD479" i="9"/>
  <c r="BA479" i="9"/>
  <c r="AZ479" i="9"/>
  <c r="AX479" i="9"/>
  <c r="AV479" i="9"/>
  <c r="AS479" i="9"/>
  <c r="AR479" i="9"/>
  <c r="AP479" i="9"/>
  <c r="AN479" i="9"/>
  <c r="BP478" i="9"/>
  <c r="BN478" i="9"/>
  <c r="BL478" i="9"/>
  <c r="BH478" i="9"/>
  <c r="BF478" i="9"/>
  <c r="BD478" i="9"/>
  <c r="BA478" i="9"/>
  <c r="AZ478" i="9"/>
  <c r="AX478" i="9"/>
  <c r="AV478" i="9"/>
  <c r="AS478" i="9"/>
  <c r="AR478" i="9"/>
  <c r="AP478" i="9"/>
  <c r="AN478" i="9"/>
  <c r="BP477" i="9"/>
  <c r="BN477" i="9"/>
  <c r="BL477" i="9"/>
  <c r="BH477" i="9"/>
  <c r="BF477" i="9"/>
  <c r="BD477" i="9"/>
  <c r="BA477" i="9"/>
  <c r="AZ477" i="9"/>
  <c r="AX477" i="9"/>
  <c r="AV477" i="9"/>
  <c r="AS477" i="9"/>
  <c r="AR477" i="9"/>
  <c r="AP477" i="9"/>
  <c r="AN477" i="9"/>
  <c r="BP476" i="9"/>
  <c r="BN476" i="9"/>
  <c r="BL476" i="9"/>
  <c r="BH476" i="9"/>
  <c r="BF476" i="9"/>
  <c r="BD476" i="9"/>
  <c r="BA476" i="9"/>
  <c r="AZ476" i="9"/>
  <c r="AX476" i="9"/>
  <c r="AV476" i="9"/>
  <c r="AS476" i="9"/>
  <c r="AR476" i="9"/>
  <c r="AP476" i="9"/>
  <c r="AN476" i="9"/>
  <c r="BP475" i="9"/>
  <c r="BN475" i="9"/>
  <c r="BL475" i="9"/>
  <c r="BH475" i="9"/>
  <c r="BF475" i="9"/>
  <c r="BD475" i="9"/>
  <c r="BA475" i="9"/>
  <c r="AZ475" i="9"/>
  <c r="AX475" i="9"/>
  <c r="AV475" i="9"/>
  <c r="AS475" i="9"/>
  <c r="AR475" i="9"/>
  <c r="AP475" i="9"/>
  <c r="AN475" i="9"/>
  <c r="BP474" i="9"/>
  <c r="BN474" i="9"/>
  <c r="BL474" i="9"/>
  <c r="BH474" i="9"/>
  <c r="BF474" i="9"/>
  <c r="BD474" i="9"/>
  <c r="BA474" i="9"/>
  <c r="AZ474" i="9"/>
  <c r="AX474" i="9"/>
  <c r="AV474" i="9"/>
  <c r="AS474" i="9"/>
  <c r="AR474" i="9"/>
  <c r="AP474" i="9"/>
  <c r="AN474" i="9"/>
  <c r="BP473" i="9"/>
  <c r="BN473" i="9"/>
  <c r="BL473" i="9"/>
  <c r="BH473" i="9"/>
  <c r="BF473" i="9"/>
  <c r="BD473" i="9"/>
  <c r="BA473" i="9"/>
  <c r="AZ473" i="9"/>
  <c r="AX473" i="9"/>
  <c r="AV473" i="9"/>
  <c r="AS473" i="9"/>
  <c r="AR473" i="9"/>
  <c r="AP473" i="9"/>
  <c r="AN473" i="9"/>
  <c r="BP472" i="9"/>
  <c r="BN472" i="9"/>
  <c r="BL472" i="9"/>
  <c r="BH472" i="9"/>
  <c r="BF472" i="9"/>
  <c r="BD472" i="9"/>
  <c r="BA472" i="9"/>
  <c r="AZ472" i="9"/>
  <c r="AX472" i="9"/>
  <c r="AV472" i="9"/>
  <c r="AS472" i="9"/>
  <c r="AR472" i="9"/>
  <c r="AP472" i="9"/>
  <c r="AN472" i="9"/>
  <c r="BP471" i="9"/>
  <c r="BN471" i="9"/>
  <c r="BL471" i="9"/>
  <c r="BH471" i="9"/>
  <c r="BF471" i="9"/>
  <c r="BD471" i="9"/>
  <c r="BA471" i="9"/>
  <c r="AZ471" i="9"/>
  <c r="AX471" i="9"/>
  <c r="AV471" i="9"/>
  <c r="AS471" i="9"/>
  <c r="AR471" i="9"/>
  <c r="AP471" i="9"/>
  <c r="AN471" i="9"/>
  <c r="BP470" i="9"/>
  <c r="BN470" i="9"/>
  <c r="BL470" i="9"/>
  <c r="BH470" i="9"/>
  <c r="BF470" i="9"/>
  <c r="BD470" i="9"/>
  <c r="BA470" i="9"/>
  <c r="AZ470" i="9"/>
  <c r="AX470" i="9"/>
  <c r="AV470" i="9"/>
  <c r="AS470" i="9"/>
  <c r="AR470" i="9"/>
  <c r="AP470" i="9"/>
  <c r="AN470" i="9"/>
  <c r="BP469" i="9"/>
  <c r="BN469" i="9"/>
  <c r="BL469" i="9"/>
  <c r="BH469" i="9"/>
  <c r="BF469" i="9"/>
  <c r="BD469" i="9"/>
  <c r="BA469" i="9"/>
  <c r="AZ469" i="9"/>
  <c r="AX469" i="9"/>
  <c r="AV469" i="9"/>
  <c r="AS469" i="9"/>
  <c r="AR469" i="9"/>
  <c r="AP469" i="9"/>
  <c r="AN469" i="9"/>
  <c r="BP468" i="9"/>
  <c r="BN468" i="9"/>
  <c r="BL468" i="9"/>
  <c r="BH468" i="9"/>
  <c r="BF468" i="9"/>
  <c r="BD468" i="9"/>
  <c r="BA468" i="9"/>
  <c r="AZ468" i="9"/>
  <c r="AX468" i="9"/>
  <c r="AV468" i="9"/>
  <c r="AS468" i="9"/>
  <c r="AR468" i="9"/>
  <c r="AP468" i="9"/>
  <c r="AN468" i="9"/>
  <c r="BP467" i="9"/>
  <c r="BN467" i="9"/>
  <c r="BL467" i="9"/>
  <c r="BH467" i="9"/>
  <c r="BF467" i="9"/>
  <c r="BD467" i="9"/>
  <c r="BA467" i="9"/>
  <c r="AZ467" i="9"/>
  <c r="AX467" i="9"/>
  <c r="AV467" i="9"/>
  <c r="AS467" i="9"/>
  <c r="AR467" i="9"/>
  <c r="AP467" i="9"/>
  <c r="AN467" i="9"/>
  <c r="BP466" i="9"/>
  <c r="BN466" i="9"/>
  <c r="BL466" i="9"/>
  <c r="BH466" i="9"/>
  <c r="BF466" i="9"/>
  <c r="BD466" i="9"/>
  <c r="BA466" i="9"/>
  <c r="AZ466" i="9"/>
  <c r="AX466" i="9"/>
  <c r="AV466" i="9"/>
  <c r="AS466" i="9"/>
  <c r="AR466" i="9"/>
  <c r="AP466" i="9"/>
  <c r="AN466" i="9"/>
  <c r="BP465" i="9"/>
  <c r="BN465" i="9"/>
  <c r="BL465" i="9"/>
  <c r="BH465" i="9"/>
  <c r="BF465" i="9"/>
  <c r="BD465" i="9"/>
  <c r="BA465" i="9"/>
  <c r="AZ465" i="9"/>
  <c r="AX465" i="9"/>
  <c r="AV465" i="9"/>
  <c r="AS465" i="9"/>
  <c r="AR465" i="9"/>
  <c r="AP465" i="9"/>
  <c r="AN465" i="9"/>
  <c r="BP464" i="9"/>
  <c r="BN464" i="9"/>
  <c r="BL464" i="9"/>
  <c r="BH464" i="9"/>
  <c r="BF464" i="9"/>
  <c r="BD464" i="9"/>
  <c r="BA464" i="9"/>
  <c r="AZ464" i="9"/>
  <c r="AX464" i="9"/>
  <c r="AV464" i="9"/>
  <c r="AS464" i="9"/>
  <c r="AR464" i="9"/>
  <c r="AP464" i="9"/>
  <c r="AN464" i="9"/>
  <c r="BP463" i="9"/>
  <c r="BN463" i="9"/>
  <c r="BL463" i="9"/>
  <c r="BH463" i="9"/>
  <c r="BF463" i="9"/>
  <c r="BD463" i="9"/>
  <c r="BA463" i="9"/>
  <c r="AZ463" i="9"/>
  <c r="AX463" i="9"/>
  <c r="AV463" i="9"/>
  <c r="AS463" i="9"/>
  <c r="AR463" i="9"/>
  <c r="AP463" i="9"/>
  <c r="AN463" i="9"/>
  <c r="BP462" i="9"/>
  <c r="BN462" i="9"/>
  <c r="BL462" i="9"/>
  <c r="BH462" i="9"/>
  <c r="BF462" i="9"/>
  <c r="BD462" i="9"/>
  <c r="BA462" i="9"/>
  <c r="AZ462" i="9"/>
  <c r="AX462" i="9"/>
  <c r="AV462" i="9"/>
  <c r="AS462" i="9"/>
  <c r="AR462" i="9"/>
  <c r="AP462" i="9"/>
  <c r="AN462" i="9"/>
  <c r="BP461" i="9"/>
  <c r="BN461" i="9"/>
  <c r="BL461" i="9"/>
  <c r="BH461" i="9"/>
  <c r="BF461" i="9"/>
  <c r="BD461" i="9"/>
  <c r="BA461" i="9"/>
  <c r="AZ461" i="9"/>
  <c r="AX461" i="9"/>
  <c r="AV461" i="9"/>
  <c r="AS461" i="9"/>
  <c r="AR461" i="9"/>
  <c r="AP461" i="9"/>
  <c r="AN461" i="9"/>
  <c r="BP460" i="9"/>
  <c r="BN460" i="9"/>
  <c r="BL460" i="9"/>
  <c r="BH460" i="9"/>
  <c r="BF460" i="9"/>
  <c r="BD460" i="9"/>
  <c r="BA460" i="9"/>
  <c r="AZ460" i="9"/>
  <c r="AX460" i="9"/>
  <c r="AV460" i="9"/>
  <c r="AS460" i="9"/>
  <c r="AR460" i="9"/>
  <c r="AP460" i="9"/>
  <c r="AN460" i="9"/>
  <c r="BP459" i="9"/>
  <c r="BN459" i="9"/>
  <c r="BL459" i="9"/>
  <c r="BH459" i="9"/>
  <c r="BF459" i="9"/>
  <c r="BD459" i="9"/>
  <c r="BA459" i="9"/>
  <c r="AZ459" i="9"/>
  <c r="AX459" i="9"/>
  <c r="AV459" i="9"/>
  <c r="AS459" i="9"/>
  <c r="AR459" i="9"/>
  <c r="AP459" i="9"/>
  <c r="AN459" i="9"/>
  <c r="BP458" i="9"/>
  <c r="BN458" i="9"/>
  <c r="BL458" i="9"/>
  <c r="BH458" i="9"/>
  <c r="BF458" i="9"/>
  <c r="BD458" i="9"/>
  <c r="BA458" i="9"/>
  <c r="AZ458" i="9"/>
  <c r="AX458" i="9"/>
  <c r="AV458" i="9"/>
  <c r="AS458" i="9"/>
  <c r="AR458" i="9"/>
  <c r="AP458" i="9"/>
  <c r="AN458" i="9"/>
  <c r="BP457" i="9"/>
  <c r="BN457" i="9"/>
  <c r="BL457" i="9"/>
  <c r="BH457" i="9"/>
  <c r="BF457" i="9"/>
  <c r="BD457" i="9"/>
  <c r="BA457" i="9"/>
  <c r="AZ457" i="9"/>
  <c r="AX457" i="9"/>
  <c r="AV457" i="9"/>
  <c r="AS457" i="9"/>
  <c r="AR457" i="9"/>
  <c r="AP457" i="9"/>
  <c r="AN457" i="9"/>
  <c r="BP456" i="9"/>
  <c r="BN456" i="9"/>
  <c r="BL456" i="9"/>
  <c r="BH456" i="9"/>
  <c r="BF456" i="9"/>
  <c r="BD456" i="9"/>
  <c r="BA456" i="9"/>
  <c r="AZ456" i="9"/>
  <c r="AX456" i="9"/>
  <c r="AV456" i="9"/>
  <c r="AS456" i="9"/>
  <c r="AR456" i="9"/>
  <c r="AP456" i="9"/>
  <c r="AN456" i="9"/>
  <c r="BP455" i="9"/>
  <c r="BN455" i="9"/>
  <c r="BL455" i="9"/>
  <c r="BH455" i="9"/>
  <c r="BF455" i="9"/>
  <c r="BD455" i="9"/>
  <c r="BA455" i="9"/>
  <c r="AZ455" i="9"/>
  <c r="AX455" i="9"/>
  <c r="AV455" i="9"/>
  <c r="AS455" i="9"/>
  <c r="AR455" i="9"/>
  <c r="AP455" i="9"/>
  <c r="AN455" i="9"/>
  <c r="BP454" i="9"/>
  <c r="BN454" i="9"/>
  <c r="BL454" i="9"/>
  <c r="BH454" i="9"/>
  <c r="BF454" i="9"/>
  <c r="BD454" i="9"/>
  <c r="BA454" i="9"/>
  <c r="AZ454" i="9"/>
  <c r="AX454" i="9"/>
  <c r="AV454" i="9"/>
  <c r="AS454" i="9"/>
  <c r="AR454" i="9"/>
  <c r="AP454" i="9"/>
  <c r="AN454" i="9"/>
  <c r="BP453" i="9"/>
  <c r="BN453" i="9"/>
  <c r="BL453" i="9"/>
  <c r="BH453" i="9"/>
  <c r="BF453" i="9"/>
  <c r="BD453" i="9"/>
  <c r="BA453" i="9"/>
  <c r="AZ453" i="9"/>
  <c r="AX453" i="9"/>
  <c r="AV453" i="9"/>
  <c r="AS453" i="9"/>
  <c r="AR453" i="9"/>
  <c r="AP453" i="9"/>
  <c r="AN453" i="9"/>
  <c r="BP452" i="9"/>
  <c r="BN452" i="9"/>
  <c r="BL452" i="9"/>
  <c r="BH452" i="9"/>
  <c r="BF452" i="9"/>
  <c r="BD452" i="9"/>
  <c r="BA452" i="9"/>
  <c r="AZ452" i="9"/>
  <c r="AX452" i="9"/>
  <c r="AV452" i="9"/>
  <c r="AS452" i="9"/>
  <c r="AR452" i="9"/>
  <c r="AP452" i="9"/>
  <c r="AN452" i="9"/>
  <c r="BP451" i="9"/>
  <c r="BN451" i="9"/>
  <c r="BL451" i="9"/>
  <c r="BH451" i="9"/>
  <c r="BF451" i="9"/>
  <c r="BD451" i="9"/>
  <c r="BA451" i="9"/>
  <c r="AZ451" i="9"/>
  <c r="AX451" i="9"/>
  <c r="AV451" i="9"/>
  <c r="AS451" i="9"/>
  <c r="AR451" i="9"/>
  <c r="AP451" i="9"/>
  <c r="AN451" i="9"/>
  <c r="BP450" i="9"/>
  <c r="BN450" i="9"/>
  <c r="BL450" i="9"/>
  <c r="BH450" i="9"/>
  <c r="BF450" i="9"/>
  <c r="BD450" i="9"/>
  <c r="BA450" i="9"/>
  <c r="AZ450" i="9"/>
  <c r="AX450" i="9"/>
  <c r="AV450" i="9"/>
  <c r="AS450" i="9"/>
  <c r="AR450" i="9"/>
  <c r="AP450" i="9"/>
  <c r="AN450" i="9"/>
  <c r="BP449" i="9"/>
  <c r="BN449" i="9"/>
  <c r="BL449" i="9"/>
  <c r="BH449" i="9"/>
  <c r="BF449" i="9"/>
  <c r="BD449" i="9"/>
  <c r="BA449" i="9"/>
  <c r="AZ449" i="9"/>
  <c r="AX449" i="9"/>
  <c r="AV449" i="9"/>
  <c r="AS449" i="9"/>
  <c r="AR449" i="9"/>
  <c r="AP449" i="9"/>
  <c r="AN449" i="9"/>
  <c r="BP448" i="9"/>
  <c r="BN448" i="9"/>
  <c r="BL448" i="9"/>
  <c r="BH448" i="9"/>
  <c r="BF448" i="9"/>
  <c r="BD448" i="9"/>
  <c r="BA448" i="9"/>
  <c r="AZ448" i="9"/>
  <c r="AX448" i="9"/>
  <c r="AV448" i="9"/>
  <c r="AS448" i="9"/>
  <c r="AR448" i="9"/>
  <c r="AP448" i="9"/>
  <c r="AN448" i="9"/>
  <c r="BP447" i="9"/>
  <c r="BN447" i="9"/>
  <c r="BL447" i="9"/>
  <c r="BH447" i="9"/>
  <c r="BF447" i="9"/>
  <c r="BD447" i="9"/>
  <c r="BA447" i="9"/>
  <c r="AZ447" i="9"/>
  <c r="AX447" i="9"/>
  <c r="AV447" i="9"/>
  <c r="AS447" i="9"/>
  <c r="AR447" i="9"/>
  <c r="AP447" i="9"/>
  <c r="AN447" i="9"/>
  <c r="BP446" i="9"/>
  <c r="BN446" i="9"/>
  <c r="BL446" i="9"/>
  <c r="BH446" i="9"/>
  <c r="BF446" i="9"/>
  <c r="BD446" i="9"/>
  <c r="BA446" i="9"/>
  <c r="AZ446" i="9"/>
  <c r="AX446" i="9"/>
  <c r="AV446" i="9"/>
  <c r="AS446" i="9"/>
  <c r="AR446" i="9"/>
  <c r="AP446" i="9"/>
  <c r="AN446" i="9"/>
  <c r="BP445" i="9"/>
  <c r="BN445" i="9"/>
  <c r="BL445" i="9"/>
  <c r="BH445" i="9"/>
  <c r="BF445" i="9"/>
  <c r="BD445" i="9"/>
  <c r="BA445" i="9"/>
  <c r="AZ445" i="9"/>
  <c r="AX445" i="9"/>
  <c r="AV445" i="9"/>
  <c r="AS445" i="9"/>
  <c r="AR445" i="9"/>
  <c r="AP445" i="9"/>
  <c r="AN445" i="9"/>
  <c r="BP444" i="9"/>
  <c r="BN444" i="9"/>
  <c r="BL444" i="9"/>
  <c r="BH444" i="9"/>
  <c r="BF444" i="9"/>
  <c r="BD444" i="9"/>
  <c r="BA444" i="9"/>
  <c r="AZ444" i="9"/>
  <c r="AX444" i="9"/>
  <c r="AV444" i="9"/>
  <c r="AS444" i="9"/>
  <c r="AR444" i="9"/>
  <c r="AP444" i="9"/>
  <c r="AN444" i="9"/>
  <c r="BP443" i="9"/>
  <c r="BN443" i="9"/>
  <c r="BL443" i="9"/>
  <c r="BH443" i="9"/>
  <c r="BF443" i="9"/>
  <c r="BD443" i="9"/>
  <c r="BA443" i="9"/>
  <c r="AZ443" i="9"/>
  <c r="AX443" i="9"/>
  <c r="AV443" i="9"/>
  <c r="AS443" i="9"/>
  <c r="AR443" i="9"/>
  <c r="AP443" i="9"/>
  <c r="AN443" i="9"/>
  <c r="BP442" i="9"/>
  <c r="BN442" i="9"/>
  <c r="BL442" i="9"/>
  <c r="BH442" i="9"/>
  <c r="BF442" i="9"/>
  <c r="BD442" i="9"/>
  <c r="BA442" i="9"/>
  <c r="AZ442" i="9"/>
  <c r="AX442" i="9"/>
  <c r="AV442" i="9"/>
  <c r="AS442" i="9"/>
  <c r="AR442" i="9"/>
  <c r="AP442" i="9"/>
  <c r="AN442" i="9"/>
  <c r="BP441" i="9"/>
  <c r="BN441" i="9"/>
  <c r="BL441" i="9"/>
  <c r="BH441" i="9"/>
  <c r="BF441" i="9"/>
  <c r="BD441" i="9"/>
  <c r="BA441" i="9"/>
  <c r="AZ441" i="9"/>
  <c r="AX441" i="9"/>
  <c r="AV441" i="9"/>
  <c r="AS441" i="9"/>
  <c r="AR441" i="9"/>
  <c r="AP441" i="9"/>
  <c r="AN441" i="9"/>
  <c r="BP440" i="9"/>
  <c r="BN440" i="9"/>
  <c r="BL440" i="9"/>
  <c r="BH440" i="9"/>
  <c r="BF440" i="9"/>
  <c r="BD440" i="9"/>
  <c r="BA440" i="9"/>
  <c r="AZ440" i="9"/>
  <c r="AX440" i="9"/>
  <c r="AV440" i="9"/>
  <c r="AS440" i="9"/>
  <c r="AR440" i="9"/>
  <c r="AP440" i="9"/>
  <c r="AN440" i="9"/>
  <c r="BP439" i="9"/>
  <c r="BN439" i="9"/>
  <c r="BL439" i="9"/>
  <c r="BH439" i="9"/>
  <c r="BF439" i="9"/>
  <c r="BD439" i="9"/>
  <c r="BA439" i="9"/>
  <c r="AZ439" i="9"/>
  <c r="AX439" i="9"/>
  <c r="AV439" i="9"/>
  <c r="AS439" i="9"/>
  <c r="AR439" i="9"/>
  <c r="AP439" i="9"/>
  <c r="AN439" i="9"/>
  <c r="BP438" i="9"/>
  <c r="BN438" i="9"/>
  <c r="BL438" i="9"/>
  <c r="BH438" i="9"/>
  <c r="BF438" i="9"/>
  <c r="BD438" i="9"/>
  <c r="BA438" i="9"/>
  <c r="AZ438" i="9"/>
  <c r="AX438" i="9"/>
  <c r="AV438" i="9"/>
  <c r="AS438" i="9"/>
  <c r="AR438" i="9"/>
  <c r="AP438" i="9"/>
  <c r="AN438" i="9"/>
  <c r="BP437" i="9"/>
  <c r="BN437" i="9"/>
  <c r="BL437" i="9"/>
  <c r="BH437" i="9"/>
  <c r="BF437" i="9"/>
  <c r="BD437" i="9"/>
  <c r="BA437" i="9"/>
  <c r="AZ437" i="9"/>
  <c r="AX437" i="9"/>
  <c r="AV437" i="9"/>
  <c r="AS437" i="9"/>
  <c r="AR437" i="9"/>
  <c r="AP437" i="9"/>
  <c r="AN437" i="9"/>
  <c r="BP436" i="9"/>
  <c r="BN436" i="9"/>
  <c r="BL436" i="9"/>
  <c r="BH436" i="9"/>
  <c r="BF436" i="9"/>
  <c r="BD436" i="9"/>
  <c r="BA436" i="9"/>
  <c r="AZ436" i="9"/>
  <c r="AX436" i="9"/>
  <c r="AV436" i="9"/>
  <c r="AS436" i="9"/>
  <c r="AR436" i="9"/>
  <c r="AP436" i="9"/>
  <c r="AN436" i="9"/>
  <c r="BP435" i="9"/>
  <c r="BN435" i="9"/>
  <c r="BL435" i="9"/>
  <c r="BH435" i="9"/>
  <c r="BF435" i="9"/>
  <c r="BD435" i="9"/>
  <c r="BA435" i="9"/>
  <c r="AZ435" i="9"/>
  <c r="AX435" i="9"/>
  <c r="AV435" i="9"/>
  <c r="AS435" i="9"/>
  <c r="AR435" i="9"/>
  <c r="AP435" i="9"/>
  <c r="AN435" i="9"/>
  <c r="BP434" i="9"/>
  <c r="BN434" i="9"/>
  <c r="BL434" i="9"/>
  <c r="BH434" i="9"/>
  <c r="BF434" i="9"/>
  <c r="BD434" i="9"/>
  <c r="BA434" i="9"/>
  <c r="AZ434" i="9"/>
  <c r="AX434" i="9"/>
  <c r="AV434" i="9"/>
  <c r="AS434" i="9"/>
  <c r="AR434" i="9"/>
  <c r="AP434" i="9"/>
  <c r="AN434" i="9"/>
  <c r="BP433" i="9"/>
  <c r="BN433" i="9"/>
  <c r="BL433" i="9"/>
  <c r="BH433" i="9"/>
  <c r="BF433" i="9"/>
  <c r="BD433" i="9"/>
  <c r="BA433" i="9"/>
  <c r="AZ433" i="9"/>
  <c r="AX433" i="9"/>
  <c r="AV433" i="9"/>
  <c r="AS433" i="9"/>
  <c r="AR433" i="9"/>
  <c r="AP433" i="9"/>
  <c r="AN433" i="9"/>
  <c r="BP432" i="9"/>
  <c r="BN432" i="9"/>
  <c r="BL432" i="9"/>
  <c r="BH432" i="9"/>
  <c r="BF432" i="9"/>
  <c r="BD432" i="9"/>
  <c r="BA432" i="9"/>
  <c r="AZ432" i="9"/>
  <c r="AX432" i="9"/>
  <c r="AV432" i="9"/>
  <c r="AS432" i="9"/>
  <c r="AR432" i="9"/>
  <c r="AP432" i="9"/>
  <c r="AN432" i="9"/>
  <c r="BP431" i="9"/>
  <c r="BN431" i="9"/>
  <c r="BL431" i="9"/>
  <c r="BH431" i="9"/>
  <c r="BF431" i="9"/>
  <c r="BD431" i="9"/>
  <c r="BA431" i="9"/>
  <c r="AZ431" i="9"/>
  <c r="AX431" i="9"/>
  <c r="AV431" i="9"/>
  <c r="AS431" i="9"/>
  <c r="AR431" i="9"/>
  <c r="AP431" i="9"/>
  <c r="AN431" i="9"/>
  <c r="BP430" i="9"/>
  <c r="BN430" i="9"/>
  <c r="BL430" i="9"/>
  <c r="BH430" i="9"/>
  <c r="BF430" i="9"/>
  <c r="BD430" i="9"/>
  <c r="BA430" i="9"/>
  <c r="AZ430" i="9"/>
  <c r="AX430" i="9"/>
  <c r="AV430" i="9"/>
  <c r="AS430" i="9"/>
  <c r="AR430" i="9"/>
  <c r="AP430" i="9"/>
  <c r="AN430" i="9"/>
  <c r="BP429" i="9"/>
  <c r="BN429" i="9"/>
  <c r="BL429" i="9"/>
  <c r="BH429" i="9"/>
  <c r="BF429" i="9"/>
  <c r="BD429" i="9"/>
  <c r="BA429" i="9"/>
  <c r="AZ429" i="9"/>
  <c r="AX429" i="9"/>
  <c r="AV429" i="9"/>
  <c r="AS429" i="9"/>
  <c r="AR429" i="9"/>
  <c r="AP429" i="9"/>
  <c r="AN429" i="9"/>
  <c r="BP428" i="9"/>
  <c r="BN428" i="9"/>
  <c r="BL428" i="9"/>
  <c r="BH428" i="9"/>
  <c r="BF428" i="9"/>
  <c r="BD428" i="9"/>
  <c r="BA428" i="9"/>
  <c r="AZ428" i="9"/>
  <c r="AX428" i="9"/>
  <c r="AV428" i="9"/>
  <c r="AS428" i="9"/>
  <c r="AR428" i="9"/>
  <c r="AP428" i="9"/>
  <c r="AN428" i="9"/>
  <c r="BP427" i="9"/>
  <c r="BN427" i="9"/>
  <c r="BL427" i="9"/>
  <c r="BH427" i="9"/>
  <c r="BF427" i="9"/>
  <c r="BD427" i="9"/>
  <c r="BA427" i="9"/>
  <c r="AZ427" i="9"/>
  <c r="AX427" i="9"/>
  <c r="AV427" i="9"/>
  <c r="AS427" i="9"/>
  <c r="AR427" i="9"/>
  <c r="AP427" i="9"/>
  <c r="AN427" i="9"/>
  <c r="BP426" i="9"/>
  <c r="BN426" i="9"/>
  <c r="BL426" i="9"/>
  <c r="BH426" i="9"/>
  <c r="BF426" i="9"/>
  <c r="BD426" i="9"/>
  <c r="BA426" i="9"/>
  <c r="AZ426" i="9"/>
  <c r="AX426" i="9"/>
  <c r="AV426" i="9"/>
  <c r="AS426" i="9"/>
  <c r="AR426" i="9"/>
  <c r="AP426" i="9"/>
  <c r="AN426" i="9"/>
  <c r="BP425" i="9"/>
  <c r="BN425" i="9"/>
  <c r="BL425" i="9"/>
  <c r="BH425" i="9"/>
  <c r="BF425" i="9"/>
  <c r="BD425" i="9"/>
  <c r="BA425" i="9"/>
  <c r="AZ425" i="9"/>
  <c r="AX425" i="9"/>
  <c r="AV425" i="9"/>
  <c r="AS425" i="9"/>
  <c r="AR425" i="9"/>
  <c r="AP425" i="9"/>
  <c r="AN425" i="9"/>
  <c r="BP424" i="9"/>
  <c r="BN424" i="9"/>
  <c r="BL424" i="9"/>
  <c r="BH424" i="9"/>
  <c r="BF424" i="9"/>
  <c r="BD424" i="9"/>
  <c r="BA424" i="9"/>
  <c r="AZ424" i="9"/>
  <c r="AX424" i="9"/>
  <c r="AV424" i="9"/>
  <c r="AS424" i="9"/>
  <c r="AR424" i="9"/>
  <c r="AP424" i="9"/>
  <c r="AN424" i="9"/>
  <c r="BP423" i="9"/>
  <c r="BN423" i="9"/>
  <c r="BL423" i="9"/>
  <c r="BH423" i="9"/>
  <c r="BF423" i="9"/>
  <c r="BD423" i="9"/>
  <c r="BA423" i="9"/>
  <c r="AZ423" i="9"/>
  <c r="AX423" i="9"/>
  <c r="AV423" i="9"/>
  <c r="AS423" i="9"/>
  <c r="AR423" i="9"/>
  <c r="AP423" i="9"/>
  <c r="AN423" i="9"/>
  <c r="BP422" i="9"/>
  <c r="BN422" i="9"/>
  <c r="BL422" i="9"/>
  <c r="BH422" i="9"/>
  <c r="BF422" i="9"/>
  <c r="BD422" i="9"/>
  <c r="BA422" i="9"/>
  <c r="AZ422" i="9"/>
  <c r="AX422" i="9"/>
  <c r="AV422" i="9"/>
  <c r="AS422" i="9"/>
  <c r="AR422" i="9"/>
  <c r="AP422" i="9"/>
  <c r="AN422" i="9"/>
  <c r="BP421" i="9"/>
  <c r="BN421" i="9"/>
  <c r="BL421" i="9"/>
  <c r="BH421" i="9"/>
  <c r="BF421" i="9"/>
  <c r="BD421" i="9"/>
  <c r="BA421" i="9"/>
  <c r="AZ421" i="9"/>
  <c r="AX421" i="9"/>
  <c r="AV421" i="9"/>
  <c r="AS421" i="9"/>
  <c r="AR421" i="9"/>
  <c r="AP421" i="9"/>
  <c r="AN421" i="9"/>
  <c r="BP420" i="9"/>
  <c r="BN420" i="9"/>
  <c r="BL420" i="9"/>
  <c r="BH420" i="9"/>
  <c r="BF420" i="9"/>
  <c r="BD420" i="9"/>
  <c r="BA420" i="9"/>
  <c r="AZ420" i="9"/>
  <c r="AX420" i="9"/>
  <c r="AV420" i="9"/>
  <c r="AS420" i="9"/>
  <c r="AR420" i="9"/>
  <c r="AP420" i="9"/>
  <c r="AN420" i="9"/>
  <c r="BP419" i="9"/>
  <c r="BN419" i="9"/>
  <c r="BL419" i="9"/>
  <c r="BH419" i="9"/>
  <c r="BF419" i="9"/>
  <c r="BD419" i="9"/>
  <c r="BA419" i="9"/>
  <c r="AZ419" i="9"/>
  <c r="AX419" i="9"/>
  <c r="AV419" i="9"/>
  <c r="AS419" i="9"/>
  <c r="AR419" i="9"/>
  <c r="AP419" i="9"/>
  <c r="AN419" i="9"/>
  <c r="BP418" i="9"/>
  <c r="BN418" i="9"/>
  <c r="BL418" i="9"/>
  <c r="BH418" i="9"/>
  <c r="BF418" i="9"/>
  <c r="BD418" i="9"/>
  <c r="BA418" i="9"/>
  <c r="AZ418" i="9"/>
  <c r="AX418" i="9"/>
  <c r="AV418" i="9"/>
  <c r="AS418" i="9"/>
  <c r="AR418" i="9"/>
  <c r="AP418" i="9"/>
  <c r="AN418" i="9"/>
  <c r="BP417" i="9"/>
  <c r="BN417" i="9"/>
  <c r="BL417" i="9"/>
  <c r="BH417" i="9"/>
  <c r="BF417" i="9"/>
  <c r="BD417" i="9"/>
  <c r="BA417" i="9"/>
  <c r="AZ417" i="9"/>
  <c r="AX417" i="9"/>
  <c r="AV417" i="9"/>
  <c r="AS417" i="9"/>
  <c r="AR417" i="9"/>
  <c r="AP417" i="9"/>
  <c r="AN417" i="9"/>
  <c r="BP416" i="9"/>
  <c r="BN416" i="9"/>
  <c r="BL416" i="9"/>
  <c r="BH416" i="9"/>
  <c r="BF416" i="9"/>
  <c r="BD416" i="9"/>
  <c r="BA416" i="9"/>
  <c r="AZ416" i="9"/>
  <c r="AX416" i="9"/>
  <c r="AV416" i="9"/>
  <c r="AS416" i="9"/>
  <c r="AR416" i="9"/>
  <c r="AP416" i="9"/>
  <c r="AN416" i="9"/>
  <c r="BP415" i="9"/>
  <c r="BN415" i="9"/>
  <c r="BL415" i="9"/>
  <c r="BH415" i="9"/>
  <c r="BF415" i="9"/>
  <c r="BD415" i="9"/>
  <c r="BA415" i="9"/>
  <c r="AZ415" i="9"/>
  <c r="AX415" i="9"/>
  <c r="AV415" i="9"/>
  <c r="AS415" i="9"/>
  <c r="AR415" i="9"/>
  <c r="AP415" i="9"/>
  <c r="AN415" i="9"/>
  <c r="BP414" i="9"/>
  <c r="BN414" i="9"/>
  <c r="BL414" i="9"/>
  <c r="BH414" i="9"/>
  <c r="BF414" i="9"/>
  <c r="BD414" i="9"/>
  <c r="BA414" i="9"/>
  <c r="AZ414" i="9"/>
  <c r="AX414" i="9"/>
  <c r="AV414" i="9"/>
  <c r="AS414" i="9"/>
  <c r="AR414" i="9"/>
  <c r="AP414" i="9"/>
  <c r="AN414" i="9"/>
  <c r="BP413" i="9"/>
  <c r="BN413" i="9"/>
  <c r="BL413" i="9"/>
  <c r="BH413" i="9"/>
  <c r="BF413" i="9"/>
  <c r="BD413" i="9"/>
  <c r="BA413" i="9"/>
  <c r="AZ413" i="9"/>
  <c r="AX413" i="9"/>
  <c r="AV413" i="9"/>
  <c r="AS413" i="9"/>
  <c r="AR413" i="9"/>
  <c r="AP413" i="9"/>
  <c r="AN413" i="9"/>
  <c r="BP412" i="9"/>
  <c r="BN412" i="9"/>
  <c r="BL412" i="9"/>
  <c r="BH412" i="9"/>
  <c r="BF412" i="9"/>
  <c r="BD412" i="9"/>
  <c r="BA412" i="9"/>
  <c r="AZ412" i="9"/>
  <c r="AX412" i="9"/>
  <c r="AV412" i="9"/>
  <c r="AS412" i="9"/>
  <c r="AR412" i="9"/>
  <c r="AP412" i="9"/>
  <c r="AN412" i="9"/>
  <c r="BP411" i="9"/>
  <c r="BN411" i="9"/>
  <c r="BL411" i="9"/>
  <c r="BH411" i="9"/>
  <c r="BF411" i="9"/>
  <c r="BD411" i="9"/>
  <c r="BA411" i="9"/>
  <c r="AZ411" i="9"/>
  <c r="AX411" i="9"/>
  <c r="AV411" i="9"/>
  <c r="AS411" i="9"/>
  <c r="AR411" i="9"/>
  <c r="AP411" i="9"/>
  <c r="AN411" i="9"/>
  <c r="BP410" i="9"/>
  <c r="BN410" i="9"/>
  <c r="BL410" i="9"/>
  <c r="BH410" i="9"/>
  <c r="BF410" i="9"/>
  <c r="BD410" i="9"/>
  <c r="BA410" i="9"/>
  <c r="AZ410" i="9"/>
  <c r="AX410" i="9"/>
  <c r="AV410" i="9"/>
  <c r="AS410" i="9"/>
  <c r="AR410" i="9"/>
  <c r="AP410" i="9"/>
  <c r="AN410" i="9"/>
  <c r="BP409" i="9"/>
  <c r="BN409" i="9"/>
  <c r="BL409" i="9"/>
  <c r="BH409" i="9"/>
  <c r="BF409" i="9"/>
  <c r="BD409" i="9"/>
  <c r="BA409" i="9"/>
  <c r="AZ409" i="9"/>
  <c r="AX409" i="9"/>
  <c r="AV409" i="9"/>
  <c r="AS409" i="9"/>
  <c r="AR409" i="9"/>
  <c r="AP409" i="9"/>
  <c r="AN409" i="9"/>
  <c r="BP408" i="9"/>
  <c r="BN408" i="9"/>
  <c r="BL408" i="9"/>
  <c r="BH408" i="9"/>
  <c r="BF408" i="9"/>
  <c r="BD408" i="9"/>
  <c r="BA408" i="9"/>
  <c r="AZ408" i="9"/>
  <c r="AX408" i="9"/>
  <c r="AV408" i="9"/>
  <c r="AS408" i="9"/>
  <c r="AR408" i="9"/>
  <c r="AP408" i="9"/>
  <c r="AN408" i="9"/>
  <c r="BP407" i="9"/>
  <c r="BN407" i="9"/>
  <c r="BL407" i="9"/>
  <c r="BH407" i="9"/>
  <c r="BF407" i="9"/>
  <c r="BD407" i="9"/>
  <c r="BA407" i="9"/>
  <c r="AZ407" i="9"/>
  <c r="AX407" i="9"/>
  <c r="AV407" i="9"/>
  <c r="AS407" i="9"/>
  <c r="AR407" i="9"/>
  <c r="AP407" i="9"/>
  <c r="AN407" i="9"/>
  <c r="BP406" i="9"/>
  <c r="BN406" i="9"/>
  <c r="BL406" i="9"/>
  <c r="BH406" i="9"/>
  <c r="BF406" i="9"/>
  <c r="BD406" i="9"/>
  <c r="BA406" i="9"/>
  <c r="AZ406" i="9"/>
  <c r="AX406" i="9"/>
  <c r="AV406" i="9"/>
  <c r="AS406" i="9"/>
  <c r="AR406" i="9"/>
  <c r="AP406" i="9"/>
  <c r="AN406" i="9"/>
  <c r="BP405" i="9"/>
  <c r="BN405" i="9"/>
  <c r="BL405" i="9"/>
  <c r="BH405" i="9"/>
  <c r="BF405" i="9"/>
  <c r="BD405" i="9"/>
  <c r="BA405" i="9"/>
  <c r="AZ405" i="9"/>
  <c r="AX405" i="9"/>
  <c r="AV405" i="9"/>
  <c r="AS405" i="9"/>
  <c r="AR405" i="9"/>
  <c r="AP405" i="9"/>
  <c r="AN405" i="9"/>
  <c r="BP404" i="9"/>
  <c r="BN404" i="9"/>
  <c r="BL404" i="9"/>
  <c r="BH404" i="9"/>
  <c r="BF404" i="9"/>
  <c r="BD404" i="9"/>
  <c r="BA404" i="9"/>
  <c r="AZ404" i="9"/>
  <c r="AX404" i="9"/>
  <c r="AV404" i="9"/>
  <c r="AS404" i="9"/>
  <c r="AR404" i="9"/>
  <c r="AP404" i="9"/>
  <c r="AN404" i="9"/>
  <c r="BP403" i="9"/>
  <c r="BN403" i="9"/>
  <c r="BL403" i="9"/>
  <c r="BH403" i="9"/>
  <c r="BF403" i="9"/>
  <c r="BD403" i="9"/>
  <c r="BA403" i="9"/>
  <c r="AZ403" i="9"/>
  <c r="AX403" i="9"/>
  <c r="AV403" i="9"/>
  <c r="AS403" i="9"/>
  <c r="AR403" i="9"/>
  <c r="AP403" i="9"/>
  <c r="AN403" i="9"/>
  <c r="BP402" i="9"/>
  <c r="BN402" i="9"/>
  <c r="BL402" i="9"/>
  <c r="BH402" i="9"/>
  <c r="BF402" i="9"/>
  <c r="BD402" i="9"/>
  <c r="BA402" i="9"/>
  <c r="AZ402" i="9"/>
  <c r="AX402" i="9"/>
  <c r="AV402" i="9"/>
  <c r="AS402" i="9"/>
  <c r="AR402" i="9"/>
  <c r="AP402" i="9"/>
  <c r="AN402" i="9"/>
  <c r="BP401" i="9"/>
  <c r="BN401" i="9"/>
  <c r="BL401" i="9"/>
  <c r="BH401" i="9"/>
  <c r="BF401" i="9"/>
  <c r="BD401" i="9"/>
  <c r="BA401" i="9"/>
  <c r="AZ401" i="9"/>
  <c r="AX401" i="9"/>
  <c r="AV401" i="9"/>
  <c r="AS401" i="9"/>
  <c r="AR401" i="9"/>
  <c r="AP401" i="9"/>
  <c r="AN401" i="9"/>
  <c r="BP400" i="9"/>
  <c r="BN400" i="9"/>
  <c r="BL400" i="9"/>
  <c r="BH400" i="9"/>
  <c r="BF400" i="9"/>
  <c r="BD400" i="9"/>
  <c r="BA400" i="9"/>
  <c r="AZ400" i="9"/>
  <c r="AX400" i="9"/>
  <c r="AV400" i="9"/>
  <c r="AS400" i="9"/>
  <c r="AR400" i="9"/>
  <c r="AP400" i="9"/>
  <c r="AN400" i="9"/>
  <c r="BP399" i="9"/>
  <c r="BN399" i="9"/>
  <c r="BL399" i="9"/>
  <c r="BH399" i="9"/>
  <c r="BF399" i="9"/>
  <c r="BD399" i="9"/>
  <c r="BA399" i="9"/>
  <c r="AZ399" i="9"/>
  <c r="AX399" i="9"/>
  <c r="AV399" i="9"/>
  <c r="AS399" i="9"/>
  <c r="AR399" i="9"/>
  <c r="AP399" i="9"/>
  <c r="AN399" i="9"/>
  <c r="BP398" i="9"/>
  <c r="BN398" i="9"/>
  <c r="BL398" i="9"/>
  <c r="BH398" i="9"/>
  <c r="BF398" i="9"/>
  <c r="BD398" i="9"/>
  <c r="BA398" i="9"/>
  <c r="AZ398" i="9"/>
  <c r="AX398" i="9"/>
  <c r="AV398" i="9"/>
  <c r="AS398" i="9"/>
  <c r="AR398" i="9"/>
  <c r="AP398" i="9"/>
  <c r="AN398" i="9"/>
  <c r="BP397" i="9"/>
  <c r="BN397" i="9"/>
  <c r="BL397" i="9"/>
  <c r="BH397" i="9"/>
  <c r="BF397" i="9"/>
  <c r="BD397" i="9"/>
  <c r="BA397" i="9"/>
  <c r="AZ397" i="9"/>
  <c r="AX397" i="9"/>
  <c r="AV397" i="9"/>
  <c r="AS397" i="9"/>
  <c r="AR397" i="9"/>
  <c r="AP397" i="9"/>
  <c r="AN397" i="9"/>
  <c r="BP396" i="9"/>
  <c r="BN396" i="9"/>
  <c r="BL396" i="9"/>
  <c r="BH396" i="9"/>
  <c r="BF396" i="9"/>
  <c r="BD396" i="9"/>
  <c r="BA396" i="9"/>
  <c r="AZ396" i="9"/>
  <c r="AX396" i="9"/>
  <c r="AV396" i="9"/>
  <c r="AS396" i="9"/>
  <c r="AR396" i="9"/>
  <c r="AP396" i="9"/>
  <c r="AN396" i="9"/>
  <c r="BP395" i="9"/>
  <c r="BN395" i="9"/>
  <c r="BL395" i="9"/>
  <c r="BH395" i="9"/>
  <c r="BF395" i="9"/>
  <c r="BD395" i="9"/>
  <c r="BA395" i="9"/>
  <c r="AZ395" i="9"/>
  <c r="AX395" i="9"/>
  <c r="AV395" i="9"/>
  <c r="AS395" i="9"/>
  <c r="AR395" i="9"/>
  <c r="AP395" i="9"/>
  <c r="AN395" i="9"/>
  <c r="BP394" i="9"/>
  <c r="BN394" i="9"/>
  <c r="BL394" i="9"/>
  <c r="BH394" i="9"/>
  <c r="BF394" i="9"/>
  <c r="BD394" i="9"/>
  <c r="BA394" i="9"/>
  <c r="AZ394" i="9"/>
  <c r="AX394" i="9"/>
  <c r="AV394" i="9"/>
  <c r="AS394" i="9"/>
  <c r="AR394" i="9"/>
  <c r="AP394" i="9"/>
  <c r="AN394" i="9"/>
  <c r="BP393" i="9"/>
  <c r="BN393" i="9"/>
  <c r="BL393" i="9"/>
  <c r="BH393" i="9"/>
  <c r="BF393" i="9"/>
  <c r="BD393" i="9"/>
  <c r="BA393" i="9"/>
  <c r="AZ393" i="9"/>
  <c r="AX393" i="9"/>
  <c r="AV393" i="9"/>
  <c r="AS393" i="9"/>
  <c r="AR393" i="9"/>
  <c r="AP393" i="9"/>
  <c r="AN393" i="9"/>
  <c r="BP392" i="9"/>
  <c r="BN392" i="9"/>
  <c r="BL392" i="9"/>
  <c r="BH392" i="9"/>
  <c r="BF392" i="9"/>
  <c r="BD392" i="9"/>
  <c r="BA392" i="9"/>
  <c r="AZ392" i="9"/>
  <c r="AX392" i="9"/>
  <c r="AV392" i="9"/>
  <c r="AS392" i="9"/>
  <c r="AR392" i="9"/>
  <c r="AP392" i="9"/>
  <c r="AN392" i="9"/>
  <c r="BP391" i="9"/>
  <c r="BN391" i="9"/>
  <c r="BL391" i="9"/>
  <c r="BH391" i="9"/>
  <c r="BF391" i="9"/>
  <c r="BD391" i="9"/>
  <c r="BA391" i="9"/>
  <c r="AZ391" i="9"/>
  <c r="AX391" i="9"/>
  <c r="AV391" i="9"/>
  <c r="AS391" i="9"/>
  <c r="AR391" i="9"/>
  <c r="AP391" i="9"/>
  <c r="AN391" i="9"/>
  <c r="BP390" i="9"/>
  <c r="BN390" i="9"/>
  <c r="BL390" i="9"/>
  <c r="BH390" i="9"/>
  <c r="BF390" i="9"/>
  <c r="BD390" i="9"/>
  <c r="BA390" i="9"/>
  <c r="AZ390" i="9"/>
  <c r="AX390" i="9"/>
  <c r="AV390" i="9"/>
  <c r="AS390" i="9"/>
  <c r="AR390" i="9"/>
  <c r="AP390" i="9"/>
  <c r="AN390" i="9"/>
  <c r="BP389" i="9"/>
  <c r="BN389" i="9"/>
  <c r="BL389" i="9"/>
  <c r="BH389" i="9"/>
  <c r="BF389" i="9"/>
  <c r="BD389" i="9"/>
  <c r="BA389" i="9"/>
  <c r="AZ389" i="9"/>
  <c r="AX389" i="9"/>
  <c r="AV389" i="9"/>
  <c r="AS389" i="9"/>
  <c r="AR389" i="9"/>
  <c r="AP389" i="9"/>
  <c r="AN389" i="9"/>
  <c r="BP388" i="9"/>
  <c r="BN388" i="9"/>
  <c r="BL388" i="9"/>
  <c r="BH388" i="9"/>
  <c r="BF388" i="9"/>
  <c r="BD388" i="9"/>
  <c r="BA388" i="9"/>
  <c r="AZ388" i="9"/>
  <c r="AX388" i="9"/>
  <c r="AV388" i="9"/>
  <c r="AS388" i="9"/>
  <c r="AR388" i="9"/>
  <c r="AP388" i="9"/>
  <c r="AN388" i="9"/>
  <c r="BP387" i="9"/>
  <c r="BN387" i="9"/>
  <c r="BL387" i="9"/>
  <c r="BH387" i="9"/>
  <c r="BF387" i="9"/>
  <c r="BD387" i="9"/>
  <c r="BA387" i="9"/>
  <c r="AZ387" i="9"/>
  <c r="AX387" i="9"/>
  <c r="AV387" i="9"/>
  <c r="AS387" i="9"/>
  <c r="AR387" i="9"/>
  <c r="AP387" i="9"/>
  <c r="AN387" i="9"/>
  <c r="BP386" i="9"/>
  <c r="BN386" i="9"/>
  <c r="BL386" i="9"/>
  <c r="BH386" i="9"/>
  <c r="BF386" i="9"/>
  <c r="BD386" i="9"/>
  <c r="BA386" i="9"/>
  <c r="AZ386" i="9"/>
  <c r="AX386" i="9"/>
  <c r="AV386" i="9"/>
  <c r="AS386" i="9"/>
  <c r="AR386" i="9"/>
  <c r="AP386" i="9"/>
  <c r="AN386" i="9"/>
  <c r="BP385" i="9"/>
  <c r="BN385" i="9"/>
  <c r="BL385" i="9"/>
  <c r="BH385" i="9"/>
  <c r="BF385" i="9"/>
  <c r="BD385" i="9"/>
  <c r="BA385" i="9"/>
  <c r="AZ385" i="9"/>
  <c r="AX385" i="9"/>
  <c r="AV385" i="9"/>
  <c r="AS385" i="9"/>
  <c r="AR385" i="9"/>
  <c r="AP385" i="9"/>
  <c r="AN385" i="9"/>
  <c r="BP384" i="9"/>
  <c r="BN384" i="9"/>
  <c r="BL384" i="9"/>
  <c r="BH384" i="9"/>
  <c r="BF384" i="9"/>
  <c r="BD384" i="9"/>
  <c r="BA384" i="9"/>
  <c r="AZ384" i="9"/>
  <c r="AX384" i="9"/>
  <c r="AV384" i="9"/>
  <c r="AS384" i="9"/>
  <c r="AR384" i="9"/>
  <c r="AP384" i="9"/>
  <c r="AN384" i="9"/>
  <c r="BP383" i="9"/>
  <c r="BN383" i="9"/>
  <c r="BL383" i="9"/>
  <c r="BH383" i="9"/>
  <c r="BF383" i="9"/>
  <c r="BD383" i="9"/>
  <c r="BA383" i="9"/>
  <c r="AZ383" i="9"/>
  <c r="AX383" i="9"/>
  <c r="AV383" i="9"/>
  <c r="AS383" i="9"/>
  <c r="AR383" i="9"/>
  <c r="AP383" i="9"/>
  <c r="AN383" i="9"/>
  <c r="BP382" i="9"/>
  <c r="BN382" i="9"/>
  <c r="BL382" i="9"/>
  <c r="BH382" i="9"/>
  <c r="BF382" i="9"/>
  <c r="BD382" i="9"/>
  <c r="BA382" i="9"/>
  <c r="AZ382" i="9"/>
  <c r="AX382" i="9"/>
  <c r="AV382" i="9"/>
  <c r="AS382" i="9"/>
  <c r="AR382" i="9"/>
  <c r="AP382" i="9"/>
  <c r="AN382" i="9"/>
  <c r="BP381" i="9"/>
  <c r="BN381" i="9"/>
  <c r="BL381" i="9"/>
  <c r="BH381" i="9"/>
  <c r="BF381" i="9"/>
  <c r="BD381" i="9"/>
  <c r="BA381" i="9"/>
  <c r="AZ381" i="9"/>
  <c r="AX381" i="9"/>
  <c r="AV381" i="9"/>
  <c r="AS381" i="9"/>
  <c r="AR381" i="9"/>
  <c r="AP381" i="9"/>
  <c r="AN381" i="9"/>
  <c r="BP380" i="9"/>
  <c r="BN380" i="9"/>
  <c r="BL380" i="9"/>
  <c r="BH380" i="9"/>
  <c r="BF380" i="9"/>
  <c r="BD380" i="9"/>
  <c r="BA380" i="9"/>
  <c r="AZ380" i="9"/>
  <c r="AX380" i="9"/>
  <c r="AV380" i="9"/>
  <c r="AS380" i="9"/>
  <c r="AR380" i="9"/>
  <c r="AP380" i="9"/>
  <c r="AN380" i="9"/>
  <c r="BP379" i="9"/>
  <c r="BN379" i="9"/>
  <c r="BL379" i="9"/>
  <c r="BH379" i="9"/>
  <c r="BF379" i="9"/>
  <c r="BD379" i="9"/>
  <c r="BA379" i="9"/>
  <c r="AZ379" i="9"/>
  <c r="AX379" i="9"/>
  <c r="AV379" i="9"/>
  <c r="AS379" i="9"/>
  <c r="AR379" i="9"/>
  <c r="AP379" i="9"/>
  <c r="AN379" i="9"/>
  <c r="BP378" i="9"/>
  <c r="BN378" i="9"/>
  <c r="BL378" i="9"/>
  <c r="BH378" i="9"/>
  <c r="BF378" i="9"/>
  <c r="BD378" i="9"/>
  <c r="BA378" i="9"/>
  <c r="AZ378" i="9"/>
  <c r="AX378" i="9"/>
  <c r="AV378" i="9"/>
  <c r="AS378" i="9"/>
  <c r="AR378" i="9"/>
  <c r="AP378" i="9"/>
  <c r="AN378" i="9"/>
  <c r="BP377" i="9"/>
  <c r="BN377" i="9"/>
  <c r="BL377" i="9"/>
  <c r="BH377" i="9"/>
  <c r="BF377" i="9"/>
  <c r="BD377" i="9"/>
  <c r="BA377" i="9"/>
  <c r="AZ377" i="9"/>
  <c r="AX377" i="9"/>
  <c r="AV377" i="9"/>
  <c r="AS377" i="9"/>
  <c r="AR377" i="9"/>
  <c r="AP377" i="9"/>
  <c r="AN377" i="9"/>
  <c r="BP376" i="9"/>
  <c r="BN376" i="9"/>
  <c r="BL376" i="9"/>
  <c r="BH376" i="9"/>
  <c r="BF376" i="9"/>
  <c r="BD376" i="9"/>
  <c r="BA376" i="9"/>
  <c r="AZ376" i="9"/>
  <c r="AX376" i="9"/>
  <c r="AV376" i="9"/>
  <c r="AS376" i="9"/>
  <c r="AR376" i="9"/>
  <c r="AP376" i="9"/>
  <c r="AN376" i="9"/>
  <c r="BP375" i="9"/>
  <c r="BN375" i="9"/>
  <c r="BL375" i="9"/>
  <c r="BH375" i="9"/>
  <c r="BF375" i="9"/>
  <c r="BD375" i="9"/>
  <c r="BA375" i="9"/>
  <c r="AZ375" i="9"/>
  <c r="AX375" i="9"/>
  <c r="AV375" i="9"/>
  <c r="AS375" i="9"/>
  <c r="AR375" i="9"/>
  <c r="AP375" i="9"/>
  <c r="AN375" i="9"/>
  <c r="BP374" i="9"/>
  <c r="BN374" i="9"/>
  <c r="BL374" i="9"/>
  <c r="BH374" i="9"/>
  <c r="BF374" i="9"/>
  <c r="BD374" i="9"/>
  <c r="BA374" i="9"/>
  <c r="AZ374" i="9"/>
  <c r="AX374" i="9"/>
  <c r="AV374" i="9"/>
  <c r="AS374" i="9"/>
  <c r="AR374" i="9"/>
  <c r="AP374" i="9"/>
  <c r="AN374" i="9"/>
  <c r="BP373" i="9"/>
  <c r="BN373" i="9"/>
  <c r="BL373" i="9"/>
  <c r="BH373" i="9"/>
  <c r="BF373" i="9"/>
  <c r="BD373" i="9"/>
  <c r="BA373" i="9"/>
  <c r="AZ373" i="9"/>
  <c r="AX373" i="9"/>
  <c r="AV373" i="9"/>
  <c r="AS373" i="9"/>
  <c r="AR373" i="9"/>
  <c r="AP373" i="9"/>
  <c r="AN373" i="9"/>
  <c r="BP372" i="9"/>
  <c r="BN372" i="9"/>
  <c r="BL372" i="9"/>
  <c r="BH372" i="9"/>
  <c r="BF372" i="9"/>
  <c r="BD372" i="9"/>
  <c r="BA372" i="9"/>
  <c r="AZ372" i="9"/>
  <c r="AX372" i="9"/>
  <c r="AV372" i="9"/>
  <c r="AS372" i="9"/>
  <c r="AR372" i="9"/>
  <c r="AP372" i="9"/>
  <c r="AN372" i="9"/>
  <c r="BP371" i="9"/>
  <c r="BN371" i="9"/>
  <c r="BL371" i="9"/>
  <c r="BH371" i="9"/>
  <c r="BF371" i="9"/>
  <c r="BD371" i="9"/>
  <c r="BA371" i="9"/>
  <c r="AZ371" i="9"/>
  <c r="AX371" i="9"/>
  <c r="AV371" i="9"/>
  <c r="AS371" i="9"/>
  <c r="AR371" i="9"/>
  <c r="AP371" i="9"/>
  <c r="AN371" i="9"/>
  <c r="BP370" i="9"/>
  <c r="BN370" i="9"/>
  <c r="BL370" i="9"/>
  <c r="BH370" i="9"/>
  <c r="BF370" i="9"/>
  <c r="BD370" i="9"/>
  <c r="BA370" i="9"/>
  <c r="AZ370" i="9"/>
  <c r="AX370" i="9"/>
  <c r="AV370" i="9"/>
  <c r="AS370" i="9"/>
  <c r="AR370" i="9"/>
  <c r="AP370" i="9"/>
  <c r="AN370" i="9"/>
  <c r="BP369" i="9"/>
  <c r="BN369" i="9"/>
  <c r="BL369" i="9"/>
  <c r="BH369" i="9"/>
  <c r="BF369" i="9"/>
  <c r="BD369" i="9"/>
  <c r="BA369" i="9"/>
  <c r="AZ369" i="9"/>
  <c r="AX369" i="9"/>
  <c r="AV369" i="9"/>
  <c r="AS369" i="9"/>
  <c r="AR369" i="9"/>
  <c r="AP369" i="9"/>
  <c r="AN369" i="9"/>
  <c r="BP368" i="9"/>
  <c r="BN368" i="9"/>
  <c r="BL368" i="9"/>
  <c r="BH368" i="9"/>
  <c r="BF368" i="9"/>
  <c r="BD368" i="9"/>
  <c r="BA368" i="9"/>
  <c r="AZ368" i="9"/>
  <c r="AX368" i="9"/>
  <c r="AV368" i="9"/>
  <c r="AS368" i="9"/>
  <c r="AR368" i="9"/>
  <c r="AP368" i="9"/>
  <c r="AN368" i="9"/>
  <c r="BP367" i="9"/>
  <c r="BN367" i="9"/>
  <c r="BL367" i="9"/>
  <c r="BH367" i="9"/>
  <c r="BF367" i="9"/>
  <c r="BD367" i="9"/>
  <c r="BA367" i="9"/>
  <c r="AZ367" i="9"/>
  <c r="AX367" i="9"/>
  <c r="AV367" i="9"/>
  <c r="AS367" i="9"/>
  <c r="AR367" i="9"/>
  <c r="AP367" i="9"/>
  <c r="AN367" i="9"/>
  <c r="BP366" i="9"/>
  <c r="BN366" i="9"/>
  <c r="BL366" i="9"/>
  <c r="BH366" i="9"/>
  <c r="BF366" i="9"/>
  <c r="BD366" i="9"/>
  <c r="BA366" i="9"/>
  <c r="AZ366" i="9"/>
  <c r="AX366" i="9"/>
  <c r="AV366" i="9"/>
  <c r="AS366" i="9"/>
  <c r="AR366" i="9"/>
  <c r="AP366" i="9"/>
  <c r="AN366" i="9"/>
  <c r="BP365" i="9"/>
  <c r="BN365" i="9"/>
  <c r="BL365" i="9"/>
  <c r="BH365" i="9"/>
  <c r="BF365" i="9"/>
  <c r="BD365" i="9"/>
  <c r="BA365" i="9"/>
  <c r="AZ365" i="9"/>
  <c r="AX365" i="9"/>
  <c r="AV365" i="9"/>
  <c r="AS365" i="9"/>
  <c r="AR365" i="9"/>
  <c r="AP365" i="9"/>
  <c r="AN365" i="9"/>
  <c r="BP364" i="9"/>
  <c r="BN364" i="9"/>
  <c r="BL364" i="9"/>
  <c r="BH364" i="9"/>
  <c r="BF364" i="9"/>
  <c r="BD364" i="9"/>
  <c r="BA364" i="9"/>
  <c r="AZ364" i="9"/>
  <c r="AX364" i="9"/>
  <c r="AV364" i="9"/>
  <c r="AS364" i="9"/>
  <c r="AR364" i="9"/>
  <c r="AP364" i="9"/>
  <c r="AN364" i="9"/>
  <c r="BP363" i="9"/>
  <c r="BN363" i="9"/>
  <c r="BL363" i="9"/>
  <c r="BH363" i="9"/>
  <c r="BF363" i="9"/>
  <c r="BD363" i="9"/>
  <c r="BA363" i="9"/>
  <c r="AZ363" i="9"/>
  <c r="AX363" i="9"/>
  <c r="AV363" i="9"/>
  <c r="AS363" i="9"/>
  <c r="AR363" i="9"/>
  <c r="AP363" i="9"/>
  <c r="AN363" i="9"/>
  <c r="BP362" i="9"/>
  <c r="BN362" i="9"/>
  <c r="BL362" i="9"/>
  <c r="BH362" i="9"/>
  <c r="BF362" i="9"/>
  <c r="BD362" i="9"/>
  <c r="BA362" i="9"/>
  <c r="AZ362" i="9"/>
  <c r="AX362" i="9"/>
  <c r="AV362" i="9"/>
  <c r="AS362" i="9"/>
  <c r="AR362" i="9"/>
  <c r="AP362" i="9"/>
  <c r="AN362" i="9"/>
  <c r="BP361" i="9"/>
  <c r="BN361" i="9"/>
  <c r="BL361" i="9"/>
  <c r="BH361" i="9"/>
  <c r="BF361" i="9"/>
  <c r="BD361" i="9"/>
  <c r="BA361" i="9"/>
  <c r="AZ361" i="9"/>
  <c r="AX361" i="9"/>
  <c r="AV361" i="9"/>
  <c r="AS361" i="9"/>
  <c r="AR361" i="9"/>
  <c r="AP361" i="9"/>
  <c r="AN361" i="9"/>
  <c r="BP360" i="9"/>
  <c r="BN360" i="9"/>
  <c r="BL360" i="9"/>
  <c r="BH360" i="9"/>
  <c r="BF360" i="9"/>
  <c r="BD360" i="9"/>
  <c r="BA360" i="9"/>
  <c r="AZ360" i="9"/>
  <c r="AX360" i="9"/>
  <c r="AV360" i="9"/>
  <c r="AS360" i="9"/>
  <c r="AR360" i="9"/>
  <c r="AP360" i="9"/>
  <c r="AN360" i="9"/>
  <c r="BP359" i="9"/>
  <c r="BN359" i="9"/>
  <c r="BL359" i="9"/>
  <c r="BH359" i="9"/>
  <c r="BF359" i="9"/>
  <c r="BD359" i="9"/>
  <c r="BA359" i="9"/>
  <c r="AZ359" i="9"/>
  <c r="AX359" i="9"/>
  <c r="AV359" i="9"/>
  <c r="AS359" i="9"/>
  <c r="AR359" i="9"/>
  <c r="AP359" i="9"/>
  <c r="AN359" i="9"/>
  <c r="BP358" i="9"/>
  <c r="BN358" i="9"/>
  <c r="BL358" i="9"/>
  <c r="BH358" i="9"/>
  <c r="BF358" i="9"/>
  <c r="BD358" i="9"/>
  <c r="BA358" i="9"/>
  <c r="AZ358" i="9"/>
  <c r="AX358" i="9"/>
  <c r="AV358" i="9"/>
  <c r="AS358" i="9"/>
  <c r="AR358" i="9"/>
  <c r="AP358" i="9"/>
  <c r="AN358" i="9"/>
  <c r="BP357" i="9"/>
  <c r="BN357" i="9"/>
  <c r="BL357" i="9"/>
  <c r="BH357" i="9"/>
  <c r="BF357" i="9"/>
  <c r="BD357" i="9"/>
  <c r="BA357" i="9"/>
  <c r="AZ357" i="9"/>
  <c r="AX357" i="9"/>
  <c r="AV357" i="9"/>
  <c r="AS357" i="9"/>
  <c r="AR357" i="9"/>
  <c r="AP357" i="9"/>
  <c r="AN357" i="9"/>
  <c r="BP356" i="9"/>
  <c r="BN356" i="9"/>
  <c r="BL356" i="9"/>
  <c r="BH356" i="9"/>
  <c r="BF356" i="9"/>
  <c r="BD356" i="9"/>
  <c r="BA356" i="9"/>
  <c r="AZ356" i="9"/>
  <c r="AX356" i="9"/>
  <c r="AV356" i="9"/>
  <c r="AS356" i="9"/>
  <c r="AR356" i="9"/>
  <c r="AP356" i="9"/>
  <c r="AN356" i="9"/>
  <c r="BP355" i="9"/>
  <c r="BN355" i="9"/>
  <c r="BL355" i="9"/>
  <c r="BH355" i="9"/>
  <c r="BF355" i="9"/>
  <c r="BD355" i="9"/>
  <c r="BA355" i="9"/>
  <c r="AZ355" i="9"/>
  <c r="AX355" i="9"/>
  <c r="AV355" i="9"/>
  <c r="AS355" i="9"/>
  <c r="AR355" i="9"/>
  <c r="AP355" i="9"/>
  <c r="AN355" i="9"/>
  <c r="BP354" i="9"/>
  <c r="BN354" i="9"/>
  <c r="BL354" i="9"/>
  <c r="BH354" i="9"/>
  <c r="BF354" i="9"/>
  <c r="BD354" i="9"/>
  <c r="BA354" i="9"/>
  <c r="AZ354" i="9"/>
  <c r="AX354" i="9"/>
  <c r="AV354" i="9"/>
  <c r="AS354" i="9"/>
  <c r="AR354" i="9"/>
  <c r="AP354" i="9"/>
  <c r="AN354" i="9"/>
  <c r="BP353" i="9"/>
  <c r="BN353" i="9"/>
  <c r="BL353" i="9"/>
  <c r="BH353" i="9"/>
  <c r="BF353" i="9"/>
  <c r="BD353" i="9"/>
  <c r="BA353" i="9"/>
  <c r="AZ353" i="9"/>
  <c r="AX353" i="9"/>
  <c r="AV353" i="9"/>
  <c r="AS353" i="9"/>
  <c r="AR353" i="9"/>
  <c r="AP353" i="9"/>
  <c r="AN353" i="9"/>
  <c r="BP352" i="9"/>
  <c r="BN352" i="9"/>
  <c r="BL352" i="9"/>
  <c r="BH352" i="9"/>
  <c r="BF352" i="9"/>
  <c r="BD352" i="9"/>
  <c r="BA352" i="9"/>
  <c r="AZ352" i="9"/>
  <c r="AX352" i="9"/>
  <c r="AV352" i="9"/>
  <c r="AS352" i="9"/>
  <c r="AR352" i="9"/>
  <c r="AP352" i="9"/>
  <c r="AN352" i="9"/>
  <c r="BP351" i="9"/>
  <c r="BN351" i="9"/>
  <c r="BL351" i="9"/>
  <c r="BH351" i="9"/>
  <c r="BF351" i="9"/>
  <c r="BD351" i="9"/>
  <c r="BA351" i="9"/>
  <c r="AZ351" i="9"/>
  <c r="AX351" i="9"/>
  <c r="AV351" i="9"/>
  <c r="AS351" i="9"/>
  <c r="AR351" i="9"/>
  <c r="AP351" i="9"/>
  <c r="AN351" i="9"/>
  <c r="BP350" i="9"/>
  <c r="BN350" i="9"/>
  <c r="BL350" i="9"/>
  <c r="BH350" i="9"/>
  <c r="BF350" i="9"/>
  <c r="BD350" i="9"/>
  <c r="BA350" i="9"/>
  <c r="AZ350" i="9"/>
  <c r="AX350" i="9"/>
  <c r="AV350" i="9"/>
  <c r="AS350" i="9"/>
  <c r="AR350" i="9"/>
  <c r="AP350" i="9"/>
  <c r="AN350" i="9"/>
  <c r="BP349" i="9"/>
  <c r="BN349" i="9"/>
  <c r="BL349" i="9"/>
  <c r="BH349" i="9"/>
  <c r="BF349" i="9"/>
  <c r="BD349" i="9"/>
  <c r="BA349" i="9"/>
  <c r="AZ349" i="9"/>
  <c r="AX349" i="9"/>
  <c r="AV349" i="9"/>
  <c r="AS349" i="9"/>
  <c r="AR349" i="9"/>
  <c r="AP349" i="9"/>
  <c r="AN349" i="9"/>
  <c r="BP348" i="9"/>
  <c r="BN348" i="9"/>
  <c r="BL348" i="9"/>
  <c r="BH348" i="9"/>
  <c r="BF348" i="9"/>
  <c r="BD348" i="9"/>
  <c r="BA348" i="9"/>
  <c r="AZ348" i="9"/>
  <c r="AX348" i="9"/>
  <c r="AV348" i="9"/>
  <c r="AS348" i="9"/>
  <c r="AR348" i="9"/>
  <c r="AP348" i="9"/>
  <c r="AN348" i="9"/>
  <c r="BP347" i="9"/>
  <c r="BN347" i="9"/>
  <c r="BL347" i="9"/>
  <c r="BH347" i="9"/>
  <c r="BF347" i="9"/>
  <c r="BD347" i="9"/>
  <c r="BA347" i="9"/>
  <c r="AZ347" i="9"/>
  <c r="AX347" i="9"/>
  <c r="AV347" i="9"/>
  <c r="AS347" i="9"/>
  <c r="AR347" i="9"/>
  <c r="AP347" i="9"/>
  <c r="AN347" i="9"/>
  <c r="BP346" i="9"/>
  <c r="BN346" i="9"/>
  <c r="BL346" i="9"/>
  <c r="BH346" i="9"/>
  <c r="BF346" i="9"/>
  <c r="BD346" i="9"/>
  <c r="BA346" i="9"/>
  <c r="AZ346" i="9"/>
  <c r="AX346" i="9"/>
  <c r="AV346" i="9"/>
  <c r="AS346" i="9"/>
  <c r="AR346" i="9"/>
  <c r="AP346" i="9"/>
  <c r="AN346" i="9"/>
  <c r="BP345" i="9"/>
  <c r="BN345" i="9"/>
  <c r="BL345" i="9"/>
  <c r="BH345" i="9"/>
  <c r="BF345" i="9"/>
  <c r="BD345" i="9"/>
  <c r="BA345" i="9"/>
  <c r="AZ345" i="9"/>
  <c r="AX345" i="9"/>
  <c r="AV345" i="9"/>
  <c r="AS345" i="9"/>
  <c r="AR345" i="9"/>
  <c r="AP345" i="9"/>
  <c r="AN345" i="9"/>
  <c r="BP344" i="9"/>
  <c r="BN344" i="9"/>
  <c r="BL344" i="9"/>
  <c r="BH344" i="9"/>
  <c r="BF344" i="9"/>
  <c r="BD344" i="9"/>
  <c r="BA344" i="9"/>
  <c r="AZ344" i="9"/>
  <c r="AX344" i="9"/>
  <c r="AV344" i="9"/>
  <c r="AS344" i="9"/>
  <c r="AR344" i="9"/>
  <c r="AP344" i="9"/>
  <c r="AN344" i="9"/>
  <c r="BP343" i="9"/>
  <c r="BN343" i="9"/>
  <c r="BL343" i="9"/>
  <c r="BH343" i="9"/>
  <c r="BF343" i="9"/>
  <c r="BD343" i="9"/>
  <c r="BA343" i="9"/>
  <c r="AZ343" i="9"/>
  <c r="AX343" i="9"/>
  <c r="AV343" i="9"/>
  <c r="AS343" i="9"/>
  <c r="AR343" i="9"/>
  <c r="AP343" i="9"/>
  <c r="AN343" i="9"/>
  <c r="BP342" i="9"/>
  <c r="BN342" i="9"/>
  <c r="BL342" i="9"/>
  <c r="BH342" i="9"/>
  <c r="BF342" i="9"/>
  <c r="BD342" i="9"/>
  <c r="BA342" i="9"/>
  <c r="AZ342" i="9"/>
  <c r="AX342" i="9"/>
  <c r="AV342" i="9"/>
  <c r="AS342" i="9"/>
  <c r="AR342" i="9"/>
  <c r="AP342" i="9"/>
  <c r="AN342" i="9"/>
  <c r="BP341" i="9"/>
  <c r="BN341" i="9"/>
  <c r="BL341" i="9"/>
  <c r="BH341" i="9"/>
  <c r="BF341" i="9"/>
  <c r="BD341" i="9"/>
  <c r="BA341" i="9"/>
  <c r="AZ341" i="9"/>
  <c r="AX341" i="9"/>
  <c r="AV341" i="9"/>
  <c r="AS341" i="9"/>
  <c r="AR341" i="9"/>
  <c r="AP341" i="9"/>
  <c r="AN341" i="9"/>
  <c r="BP340" i="9"/>
  <c r="BN340" i="9"/>
  <c r="BL340" i="9"/>
  <c r="BH340" i="9"/>
  <c r="BF340" i="9"/>
  <c r="BD340" i="9"/>
  <c r="BA340" i="9"/>
  <c r="AZ340" i="9"/>
  <c r="AX340" i="9"/>
  <c r="AV340" i="9"/>
  <c r="AS340" i="9"/>
  <c r="AR340" i="9"/>
  <c r="AP340" i="9"/>
  <c r="AN340" i="9"/>
  <c r="BP339" i="9"/>
  <c r="BN339" i="9"/>
  <c r="BL339" i="9"/>
  <c r="BH339" i="9"/>
  <c r="BF339" i="9"/>
  <c r="BD339" i="9"/>
  <c r="BA339" i="9"/>
  <c r="AZ339" i="9"/>
  <c r="AX339" i="9"/>
  <c r="AV339" i="9"/>
  <c r="AS339" i="9"/>
  <c r="AR339" i="9"/>
  <c r="AP339" i="9"/>
  <c r="AN339" i="9"/>
  <c r="BP338" i="9"/>
  <c r="BN338" i="9"/>
  <c r="BL338" i="9"/>
  <c r="BH338" i="9"/>
  <c r="BF338" i="9"/>
  <c r="BD338" i="9"/>
  <c r="BA338" i="9"/>
  <c r="AZ338" i="9"/>
  <c r="AX338" i="9"/>
  <c r="AV338" i="9"/>
  <c r="AS338" i="9"/>
  <c r="AR338" i="9"/>
  <c r="AP338" i="9"/>
  <c r="AN338" i="9"/>
  <c r="BP337" i="9"/>
  <c r="BN337" i="9"/>
  <c r="BL337" i="9"/>
  <c r="BH337" i="9"/>
  <c r="BF337" i="9"/>
  <c r="BD337" i="9"/>
  <c r="BA337" i="9"/>
  <c r="AZ337" i="9"/>
  <c r="AX337" i="9"/>
  <c r="AV337" i="9"/>
  <c r="AS337" i="9"/>
  <c r="AR337" i="9"/>
  <c r="AP337" i="9"/>
  <c r="AN337" i="9"/>
  <c r="BP336" i="9"/>
  <c r="BN336" i="9"/>
  <c r="BL336" i="9"/>
  <c r="BH336" i="9"/>
  <c r="BF336" i="9"/>
  <c r="BD336" i="9"/>
  <c r="BA336" i="9"/>
  <c r="AZ336" i="9"/>
  <c r="AX336" i="9"/>
  <c r="AV336" i="9"/>
  <c r="AS336" i="9"/>
  <c r="AR336" i="9"/>
  <c r="AP336" i="9"/>
  <c r="AN336" i="9"/>
  <c r="BP335" i="9"/>
  <c r="BN335" i="9"/>
  <c r="BL335" i="9"/>
  <c r="BH335" i="9"/>
  <c r="BF335" i="9"/>
  <c r="BD335" i="9"/>
  <c r="BA335" i="9"/>
  <c r="AZ335" i="9"/>
  <c r="AX335" i="9"/>
  <c r="AV335" i="9"/>
  <c r="AS335" i="9"/>
  <c r="AR335" i="9"/>
  <c r="AP335" i="9"/>
  <c r="AN335" i="9"/>
  <c r="BP334" i="9"/>
  <c r="BN334" i="9"/>
  <c r="BL334" i="9"/>
  <c r="BH334" i="9"/>
  <c r="BF334" i="9"/>
  <c r="BD334" i="9"/>
  <c r="BA334" i="9"/>
  <c r="AZ334" i="9"/>
  <c r="AX334" i="9"/>
  <c r="AV334" i="9"/>
  <c r="AS334" i="9"/>
  <c r="AR334" i="9"/>
  <c r="AP334" i="9"/>
  <c r="AN334" i="9"/>
  <c r="BP333" i="9"/>
  <c r="BN333" i="9"/>
  <c r="BL333" i="9"/>
  <c r="BH333" i="9"/>
  <c r="BF333" i="9"/>
  <c r="BD333" i="9"/>
  <c r="BA333" i="9"/>
  <c r="AZ333" i="9"/>
  <c r="AX333" i="9"/>
  <c r="AV333" i="9"/>
  <c r="AS333" i="9"/>
  <c r="AR333" i="9"/>
  <c r="AP333" i="9"/>
  <c r="AN333" i="9"/>
  <c r="BP332" i="9"/>
  <c r="BN332" i="9"/>
  <c r="BL332" i="9"/>
  <c r="BH332" i="9"/>
  <c r="BF332" i="9"/>
  <c r="BD332" i="9"/>
  <c r="BA332" i="9"/>
  <c r="AZ332" i="9"/>
  <c r="AX332" i="9"/>
  <c r="AV332" i="9"/>
  <c r="AS332" i="9"/>
  <c r="AR332" i="9"/>
  <c r="AP332" i="9"/>
  <c r="AN332" i="9"/>
  <c r="BP331" i="9"/>
  <c r="BN331" i="9"/>
  <c r="BL331" i="9"/>
  <c r="BH331" i="9"/>
  <c r="BF331" i="9"/>
  <c r="BD331" i="9"/>
  <c r="BA331" i="9"/>
  <c r="AZ331" i="9"/>
  <c r="AX331" i="9"/>
  <c r="AV331" i="9"/>
  <c r="AS331" i="9"/>
  <c r="AR331" i="9"/>
  <c r="AP331" i="9"/>
  <c r="AN331" i="9"/>
  <c r="BP330" i="9"/>
  <c r="BN330" i="9"/>
  <c r="BL330" i="9"/>
  <c r="BH330" i="9"/>
  <c r="BF330" i="9"/>
  <c r="BD330" i="9"/>
  <c r="BA330" i="9"/>
  <c r="AZ330" i="9"/>
  <c r="AX330" i="9"/>
  <c r="AV330" i="9"/>
  <c r="AS330" i="9"/>
  <c r="AR330" i="9"/>
  <c r="AP330" i="9"/>
  <c r="AN330" i="9"/>
  <c r="BP329" i="9"/>
  <c r="BN329" i="9"/>
  <c r="BL329" i="9"/>
  <c r="BH329" i="9"/>
  <c r="BF329" i="9"/>
  <c r="BD329" i="9"/>
  <c r="BA329" i="9"/>
  <c r="AZ329" i="9"/>
  <c r="AX329" i="9"/>
  <c r="AV329" i="9"/>
  <c r="AS329" i="9"/>
  <c r="AR329" i="9"/>
  <c r="AP329" i="9"/>
  <c r="AN329" i="9"/>
  <c r="BP328" i="9"/>
  <c r="BN328" i="9"/>
  <c r="BL328" i="9"/>
  <c r="BH328" i="9"/>
  <c r="BF328" i="9"/>
  <c r="BD328" i="9"/>
  <c r="BA328" i="9"/>
  <c r="AZ328" i="9"/>
  <c r="AX328" i="9"/>
  <c r="AV328" i="9"/>
  <c r="AS328" i="9"/>
  <c r="AR328" i="9"/>
  <c r="AP328" i="9"/>
  <c r="AN328" i="9"/>
  <c r="BP327" i="9"/>
  <c r="BN327" i="9"/>
  <c r="BL327" i="9"/>
  <c r="BH327" i="9"/>
  <c r="BF327" i="9"/>
  <c r="BD327" i="9"/>
  <c r="BA327" i="9"/>
  <c r="AZ327" i="9"/>
  <c r="AX327" i="9"/>
  <c r="AV327" i="9"/>
  <c r="AS327" i="9"/>
  <c r="AR327" i="9"/>
  <c r="AP327" i="9"/>
  <c r="AN327" i="9"/>
  <c r="BP326" i="9"/>
  <c r="BN326" i="9"/>
  <c r="BL326" i="9"/>
  <c r="BH326" i="9"/>
  <c r="BF326" i="9"/>
  <c r="BD326" i="9"/>
  <c r="BA326" i="9"/>
  <c r="AZ326" i="9"/>
  <c r="AX326" i="9"/>
  <c r="AV326" i="9"/>
  <c r="AS326" i="9"/>
  <c r="AR326" i="9"/>
  <c r="AP326" i="9"/>
  <c r="AN326" i="9"/>
  <c r="BP325" i="9"/>
  <c r="BN325" i="9"/>
  <c r="BL325" i="9"/>
  <c r="BH325" i="9"/>
  <c r="BF325" i="9"/>
  <c r="BD325" i="9"/>
  <c r="BA325" i="9"/>
  <c r="AZ325" i="9"/>
  <c r="AX325" i="9"/>
  <c r="AV325" i="9"/>
  <c r="AS325" i="9"/>
  <c r="AR325" i="9"/>
  <c r="AP325" i="9"/>
  <c r="AN325" i="9"/>
  <c r="BP324" i="9"/>
  <c r="BN324" i="9"/>
  <c r="BL324" i="9"/>
  <c r="BH324" i="9"/>
  <c r="BF324" i="9"/>
  <c r="BD324" i="9"/>
  <c r="BA324" i="9"/>
  <c r="AZ324" i="9"/>
  <c r="AX324" i="9"/>
  <c r="AV324" i="9"/>
  <c r="AS324" i="9"/>
  <c r="AR324" i="9"/>
  <c r="AP324" i="9"/>
  <c r="AN324" i="9"/>
  <c r="BP323" i="9"/>
  <c r="BN323" i="9"/>
  <c r="BL323" i="9"/>
  <c r="BH323" i="9"/>
  <c r="BF323" i="9"/>
  <c r="BD323" i="9"/>
  <c r="BA323" i="9"/>
  <c r="AZ323" i="9"/>
  <c r="AX323" i="9"/>
  <c r="AV323" i="9"/>
  <c r="AS323" i="9"/>
  <c r="AR323" i="9"/>
  <c r="AP323" i="9"/>
  <c r="AN323" i="9"/>
  <c r="BP322" i="9"/>
  <c r="BN322" i="9"/>
  <c r="BL322" i="9"/>
  <c r="BH322" i="9"/>
  <c r="BF322" i="9"/>
  <c r="BD322" i="9"/>
  <c r="BA322" i="9"/>
  <c r="AZ322" i="9"/>
  <c r="AX322" i="9"/>
  <c r="AV322" i="9"/>
  <c r="AS322" i="9"/>
  <c r="AR322" i="9"/>
  <c r="AP322" i="9"/>
  <c r="AN322" i="9"/>
  <c r="BP321" i="9"/>
  <c r="BN321" i="9"/>
  <c r="BL321" i="9"/>
  <c r="BH321" i="9"/>
  <c r="BF321" i="9"/>
  <c r="BD321" i="9"/>
  <c r="BA321" i="9"/>
  <c r="AZ321" i="9"/>
  <c r="AX321" i="9"/>
  <c r="AV321" i="9"/>
  <c r="AS321" i="9"/>
  <c r="AR321" i="9"/>
  <c r="AP321" i="9"/>
  <c r="AN321" i="9"/>
  <c r="BP320" i="9"/>
  <c r="BN320" i="9"/>
  <c r="BL320" i="9"/>
  <c r="BH320" i="9"/>
  <c r="BF320" i="9"/>
  <c r="BD320" i="9"/>
  <c r="BA320" i="9"/>
  <c r="AZ320" i="9"/>
  <c r="AX320" i="9"/>
  <c r="AV320" i="9"/>
  <c r="AS320" i="9"/>
  <c r="AR320" i="9"/>
  <c r="AP320" i="9"/>
  <c r="AN320" i="9"/>
  <c r="BP319" i="9"/>
  <c r="BN319" i="9"/>
  <c r="BL319" i="9"/>
  <c r="BH319" i="9"/>
  <c r="BF319" i="9"/>
  <c r="BD319" i="9"/>
  <c r="BA319" i="9"/>
  <c r="AZ319" i="9"/>
  <c r="AX319" i="9"/>
  <c r="AV319" i="9"/>
  <c r="AS319" i="9"/>
  <c r="AR319" i="9"/>
  <c r="AP319" i="9"/>
  <c r="AN319" i="9"/>
  <c r="BP318" i="9"/>
  <c r="BN318" i="9"/>
  <c r="BL318" i="9"/>
  <c r="BH318" i="9"/>
  <c r="BF318" i="9"/>
  <c r="BD318" i="9"/>
  <c r="BA318" i="9"/>
  <c r="AZ318" i="9"/>
  <c r="AX318" i="9"/>
  <c r="AV318" i="9"/>
  <c r="AS318" i="9"/>
  <c r="AR318" i="9"/>
  <c r="AP318" i="9"/>
  <c r="AN318" i="9"/>
  <c r="BP317" i="9"/>
  <c r="BN317" i="9"/>
  <c r="BL317" i="9"/>
  <c r="BH317" i="9"/>
  <c r="BF317" i="9"/>
  <c r="BD317" i="9"/>
  <c r="BA317" i="9"/>
  <c r="AZ317" i="9"/>
  <c r="AX317" i="9"/>
  <c r="AV317" i="9"/>
  <c r="AS317" i="9"/>
  <c r="AR317" i="9"/>
  <c r="AP317" i="9"/>
  <c r="AN317" i="9"/>
  <c r="BP316" i="9"/>
  <c r="BN316" i="9"/>
  <c r="BL316" i="9"/>
  <c r="BH316" i="9"/>
  <c r="BF316" i="9"/>
  <c r="BD316" i="9"/>
  <c r="BA316" i="9"/>
  <c r="AZ316" i="9"/>
  <c r="AX316" i="9"/>
  <c r="AV316" i="9"/>
  <c r="AS316" i="9"/>
  <c r="AR316" i="9"/>
  <c r="AP316" i="9"/>
  <c r="AN316" i="9"/>
  <c r="BP315" i="9"/>
  <c r="BN315" i="9"/>
  <c r="BL315" i="9"/>
  <c r="BH315" i="9"/>
  <c r="BF315" i="9"/>
  <c r="BD315" i="9"/>
  <c r="BA315" i="9"/>
  <c r="AZ315" i="9"/>
  <c r="AX315" i="9"/>
  <c r="AV315" i="9"/>
  <c r="AS315" i="9"/>
  <c r="AR315" i="9"/>
  <c r="AP315" i="9"/>
  <c r="AN315" i="9"/>
  <c r="BP314" i="9"/>
  <c r="BN314" i="9"/>
  <c r="BL314" i="9"/>
  <c r="BH314" i="9"/>
  <c r="BF314" i="9"/>
  <c r="BD314" i="9"/>
  <c r="BA314" i="9"/>
  <c r="AZ314" i="9"/>
  <c r="AX314" i="9"/>
  <c r="AV314" i="9"/>
  <c r="AS314" i="9"/>
  <c r="AR314" i="9"/>
  <c r="AP314" i="9"/>
  <c r="AN314" i="9"/>
  <c r="BP313" i="9"/>
  <c r="BN313" i="9"/>
  <c r="BL313" i="9"/>
  <c r="BH313" i="9"/>
  <c r="BF313" i="9"/>
  <c r="BD313" i="9"/>
  <c r="BA313" i="9"/>
  <c r="AZ313" i="9"/>
  <c r="AX313" i="9"/>
  <c r="AV313" i="9"/>
  <c r="AS313" i="9"/>
  <c r="AR313" i="9"/>
  <c r="AP313" i="9"/>
  <c r="AN313" i="9"/>
  <c r="BP312" i="9"/>
  <c r="BN312" i="9"/>
  <c r="BL312" i="9"/>
  <c r="BH312" i="9"/>
  <c r="BF312" i="9"/>
  <c r="BD312" i="9"/>
  <c r="BA312" i="9"/>
  <c r="AZ312" i="9"/>
  <c r="AX312" i="9"/>
  <c r="AV312" i="9"/>
  <c r="AS312" i="9"/>
  <c r="AR312" i="9"/>
  <c r="AP312" i="9"/>
  <c r="AN312" i="9"/>
  <c r="BP311" i="9"/>
  <c r="BN311" i="9"/>
  <c r="BL311" i="9"/>
  <c r="BH311" i="9"/>
  <c r="BF311" i="9"/>
  <c r="BD311" i="9"/>
  <c r="BA311" i="9"/>
  <c r="AZ311" i="9"/>
  <c r="AX311" i="9"/>
  <c r="AV311" i="9"/>
  <c r="AS311" i="9"/>
  <c r="AR311" i="9"/>
  <c r="AP311" i="9"/>
  <c r="AN311" i="9"/>
  <c r="BP310" i="9"/>
  <c r="BN310" i="9"/>
  <c r="BL310" i="9"/>
  <c r="BH310" i="9"/>
  <c r="BF310" i="9"/>
  <c r="BD310" i="9"/>
  <c r="BA310" i="9"/>
  <c r="AZ310" i="9"/>
  <c r="AX310" i="9"/>
  <c r="AV310" i="9"/>
  <c r="AS310" i="9"/>
  <c r="AR310" i="9"/>
  <c r="AP310" i="9"/>
  <c r="AN310" i="9"/>
  <c r="BP309" i="9"/>
  <c r="BN309" i="9"/>
  <c r="BL309" i="9"/>
  <c r="BH309" i="9"/>
  <c r="BF309" i="9"/>
  <c r="BD309" i="9"/>
  <c r="BA309" i="9"/>
  <c r="AZ309" i="9"/>
  <c r="AX309" i="9"/>
  <c r="AV309" i="9"/>
  <c r="AS309" i="9"/>
  <c r="AR309" i="9"/>
  <c r="AP309" i="9"/>
  <c r="AN309" i="9"/>
  <c r="BP308" i="9"/>
  <c r="BN308" i="9"/>
  <c r="BL308" i="9"/>
  <c r="BH308" i="9"/>
  <c r="BF308" i="9"/>
  <c r="BD308" i="9"/>
  <c r="BA308" i="9"/>
  <c r="AZ308" i="9"/>
  <c r="AX308" i="9"/>
  <c r="AV308" i="9"/>
  <c r="AS308" i="9"/>
  <c r="AR308" i="9"/>
  <c r="AP308" i="9"/>
  <c r="AN308" i="9"/>
  <c r="BP307" i="9"/>
  <c r="BN307" i="9"/>
  <c r="BL307" i="9"/>
  <c r="BH307" i="9"/>
  <c r="BF307" i="9"/>
  <c r="BD307" i="9"/>
  <c r="BA307" i="9"/>
  <c r="AZ307" i="9"/>
  <c r="AX307" i="9"/>
  <c r="AV307" i="9"/>
  <c r="AS307" i="9"/>
  <c r="AR307" i="9"/>
  <c r="AP307" i="9"/>
  <c r="AN307" i="9"/>
  <c r="BP306" i="9"/>
  <c r="BN306" i="9"/>
  <c r="BL306" i="9"/>
  <c r="BH306" i="9"/>
  <c r="BF306" i="9"/>
  <c r="BD306" i="9"/>
  <c r="BA306" i="9"/>
  <c r="AZ306" i="9"/>
  <c r="AX306" i="9"/>
  <c r="AV306" i="9"/>
  <c r="AS306" i="9"/>
  <c r="AR306" i="9"/>
  <c r="AP306" i="9"/>
  <c r="AN306" i="9"/>
  <c r="BP305" i="9"/>
  <c r="BN305" i="9"/>
  <c r="BL305" i="9"/>
  <c r="BH305" i="9"/>
  <c r="BF305" i="9"/>
  <c r="BD305" i="9"/>
  <c r="BA305" i="9"/>
  <c r="AZ305" i="9"/>
  <c r="AX305" i="9"/>
  <c r="AV305" i="9"/>
  <c r="AS305" i="9"/>
  <c r="AR305" i="9"/>
  <c r="AP305" i="9"/>
  <c r="AN305" i="9"/>
  <c r="BP304" i="9"/>
  <c r="BN304" i="9"/>
  <c r="BL304" i="9"/>
  <c r="BH304" i="9"/>
  <c r="BF304" i="9"/>
  <c r="BD304" i="9"/>
  <c r="BA304" i="9"/>
  <c r="AZ304" i="9"/>
  <c r="AX304" i="9"/>
  <c r="AV304" i="9"/>
  <c r="AS304" i="9"/>
  <c r="AR304" i="9"/>
  <c r="AP304" i="9"/>
  <c r="AN304" i="9"/>
  <c r="BP303" i="9"/>
  <c r="BN303" i="9"/>
  <c r="BL303" i="9"/>
  <c r="BH303" i="9"/>
  <c r="BF303" i="9"/>
  <c r="BD303" i="9"/>
  <c r="BA303" i="9"/>
  <c r="AZ303" i="9"/>
  <c r="AX303" i="9"/>
  <c r="AV303" i="9"/>
  <c r="AS303" i="9"/>
  <c r="AR303" i="9"/>
  <c r="AP303" i="9"/>
  <c r="AN303" i="9"/>
  <c r="BP302" i="9"/>
  <c r="BN302" i="9"/>
  <c r="BL302" i="9"/>
  <c r="BH302" i="9"/>
  <c r="BF302" i="9"/>
  <c r="BD302" i="9"/>
  <c r="BA302" i="9"/>
  <c r="AZ302" i="9"/>
  <c r="AX302" i="9"/>
  <c r="AV302" i="9"/>
  <c r="AS302" i="9"/>
  <c r="AR302" i="9"/>
  <c r="AP302" i="9"/>
  <c r="AN302" i="9"/>
  <c r="BP301" i="9"/>
  <c r="BN301" i="9"/>
  <c r="BL301" i="9"/>
  <c r="BH301" i="9"/>
  <c r="BF301" i="9"/>
  <c r="BD301" i="9"/>
  <c r="BA301" i="9"/>
  <c r="AZ301" i="9"/>
  <c r="AX301" i="9"/>
  <c r="AV301" i="9"/>
  <c r="AS301" i="9"/>
  <c r="AR301" i="9"/>
  <c r="AP301" i="9"/>
  <c r="AN301" i="9"/>
  <c r="BP300" i="9"/>
  <c r="BN300" i="9"/>
  <c r="BL300" i="9"/>
  <c r="BH300" i="9"/>
  <c r="BF300" i="9"/>
  <c r="BD300" i="9"/>
  <c r="BA300" i="9"/>
  <c r="AZ300" i="9"/>
  <c r="AX300" i="9"/>
  <c r="AV300" i="9"/>
  <c r="AS300" i="9"/>
  <c r="AR300" i="9"/>
  <c r="AP300" i="9"/>
  <c r="AN300" i="9"/>
  <c r="BP299" i="9"/>
  <c r="BN299" i="9"/>
  <c r="BL299" i="9"/>
  <c r="BH299" i="9"/>
  <c r="BF299" i="9"/>
  <c r="BD299" i="9"/>
  <c r="BA299" i="9"/>
  <c r="AZ299" i="9"/>
  <c r="AX299" i="9"/>
  <c r="AV299" i="9"/>
  <c r="AS299" i="9"/>
  <c r="AR299" i="9"/>
  <c r="AP299" i="9"/>
  <c r="AN299" i="9"/>
  <c r="BP298" i="9"/>
  <c r="BN298" i="9"/>
  <c r="BL298" i="9"/>
  <c r="BH298" i="9"/>
  <c r="BF298" i="9"/>
  <c r="BD298" i="9"/>
  <c r="BA298" i="9"/>
  <c r="AZ298" i="9"/>
  <c r="AX298" i="9"/>
  <c r="AV298" i="9"/>
  <c r="AS298" i="9"/>
  <c r="AR298" i="9"/>
  <c r="AP298" i="9"/>
  <c r="AN298" i="9"/>
  <c r="BP297" i="9"/>
  <c r="BN297" i="9"/>
  <c r="BL297" i="9"/>
  <c r="BH297" i="9"/>
  <c r="BF297" i="9"/>
  <c r="BD297" i="9"/>
  <c r="BA297" i="9"/>
  <c r="AZ297" i="9"/>
  <c r="AX297" i="9"/>
  <c r="AV297" i="9"/>
  <c r="AS297" i="9"/>
  <c r="AR297" i="9"/>
  <c r="AP297" i="9"/>
  <c r="AN297" i="9"/>
  <c r="BP296" i="9"/>
  <c r="BN296" i="9"/>
  <c r="BL296" i="9"/>
  <c r="BH296" i="9"/>
  <c r="BF296" i="9"/>
  <c r="BD296" i="9"/>
  <c r="BA296" i="9"/>
  <c r="AZ296" i="9"/>
  <c r="AX296" i="9"/>
  <c r="AV296" i="9"/>
  <c r="AS296" i="9"/>
  <c r="AR296" i="9"/>
  <c r="AP296" i="9"/>
  <c r="AN296" i="9"/>
  <c r="BP295" i="9"/>
  <c r="BN295" i="9"/>
  <c r="BL295" i="9"/>
  <c r="BH295" i="9"/>
  <c r="BF295" i="9"/>
  <c r="BD295" i="9"/>
  <c r="BA295" i="9"/>
  <c r="AZ295" i="9"/>
  <c r="AX295" i="9"/>
  <c r="AV295" i="9"/>
  <c r="AS295" i="9"/>
  <c r="AR295" i="9"/>
  <c r="AP295" i="9"/>
  <c r="AN295" i="9"/>
  <c r="BP294" i="9"/>
  <c r="BN294" i="9"/>
  <c r="BL294" i="9"/>
  <c r="BH294" i="9"/>
  <c r="BF294" i="9"/>
  <c r="BD294" i="9"/>
  <c r="BA294" i="9"/>
  <c r="AZ294" i="9"/>
  <c r="AX294" i="9"/>
  <c r="AV294" i="9"/>
  <c r="AS294" i="9"/>
  <c r="AR294" i="9"/>
  <c r="AP294" i="9"/>
  <c r="AN294" i="9"/>
  <c r="BP293" i="9"/>
  <c r="BN293" i="9"/>
  <c r="BL293" i="9"/>
  <c r="BH293" i="9"/>
  <c r="BF293" i="9"/>
  <c r="BD293" i="9"/>
  <c r="BA293" i="9"/>
  <c r="AZ293" i="9"/>
  <c r="AX293" i="9"/>
  <c r="AV293" i="9"/>
  <c r="AS293" i="9"/>
  <c r="AR293" i="9"/>
  <c r="AP293" i="9"/>
  <c r="AN293" i="9"/>
  <c r="BP292" i="9"/>
  <c r="BN292" i="9"/>
  <c r="BL292" i="9"/>
  <c r="BH292" i="9"/>
  <c r="BF292" i="9"/>
  <c r="BD292" i="9"/>
  <c r="BA292" i="9"/>
  <c r="AZ292" i="9"/>
  <c r="AX292" i="9"/>
  <c r="AV292" i="9"/>
  <c r="AS292" i="9"/>
  <c r="AR292" i="9"/>
  <c r="AP292" i="9"/>
  <c r="AN292" i="9"/>
  <c r="BP291" i="9"/>
  <c r="BN291" i="9"/>
  <c r="BL291" i="9"/>
  <c r="BH291" i="9"/>
  <c r="BF291" i="9"/>
  <c r="BD291" i="9"/>
  <c r="BA291" i="9"/>
  <c r="AZ291" i="9"/>
  <c r="AX291" i="9"/>
  <c r="AV291" i="9"/>
  <c r="AS291" i="9"/>
  <c r="AR291" i="9"/>
  <c r="AP291" i="9"/>
  <c r="AN291" i="9"/>
  <c r="BP290" i="9"/>
  <c r="BN290" i="9"/>
  <c r="BL290" i="9"/>
  <c r="BH290" i="9"/>
  <c r="BF290" i="9"/>
  <c r="BD290" i="9"/>
  <c r="BA290" i="9"/>
  <c r="AZ290" i="9"/>
  <c r="AX290" i="9"/>
  <c r="AV290" i="9"/>
  <c r="AS290" i="9"/>
  <c r="AR290" i="9"/>
  <c r="AP290" i="9"/>
  <c r="AN290" i="9"/>
  <c r="BP289" i="9"/>
  <c r="BN289" i="9"/>
  <c r="BL289" i="9"/>
  <c r="BH289" i="9"/>
  <c r="BF289" i="9"/>
  <c r="BD289" i="9"/>
  <c r="BA289" i="9"/>
  <c r="AZ289" i="9"/>
  <c r="AX289" i="9"/>
  <c r="AV289" i="9"/>
  <c r="AS289" i="9"/>
  <c r="AR289" i="9"/>
  <c r="AP289" i="9"/>
  <c r="AN289" i="9"/>
  <c r="BP288" i="9"/>
  <c r="BN288" i="9"/>
  <c r="BL288" i="9"/>
  <c r="BH288" i="9"/>
  <c r="BF288" i="9"/>
  <c r="BD288" i="9"/>
  <c r="BA288" i="9"/>
  <c r="AZ288" i="9"/>
  <c r="AX288" i="9"/>
  <c r="AV288" i="9"/>
  <c r="AS288" i="9"/>
  <c r="AR288" i="9"/>
  <c r="AP288" i="9"/>
  <c r="AN288" i="9"/>
  <c r="BP287" i="9"/>
  <c r="BN287" i="9"/>
  <c r="BL287" i="9"/>
  <c r="BH287" i="9"/>
  <c r="BF287" i="9"/>
  <c r="BD287" i="9"/>
  <c r="BA287" i="9"/>
  <c r="AZ287" i="9"/>
  <c r="AX287" i="9"/>
  <c r="AV287" i="9"/>
  <c r="AS287" i="9"/>
  <c r="AR287" i="9"/>
  <c r="AP287" i="9"/>
  <c r="AN287" i="9"/>
  <c r="BP286" i="9"/>
  <c r="BN286" i="9"/>
  <c r="BL286" i="9"/>
  <c r="BH286" i="9"/>
  <c r="BF286" i="9"/>
  <c r="BD286" i="9"/>
  <c r="BA286" i="9"/>
  <c r="AZ286" i="9"/>
  <c r="AX286" i="9"/>
  <c r="AV286" i="9"/>
  <c r="AS286" i="9"/>
  <c r="AR286" i="9"/>
  <c r="AP286" i="9"/>
  <c r="AN286" i="9"/>
  <c r="BP285" i="9"/>
  <c r="BN285" i="9"/>
  <c r="BL285" i="9"/>
  <c r="BH285" i="9"/>
  <c r="BF285" i="9"/>
  <c r="BD285" i="9"/>
  <c r="BA285" i="9"/>
  <c r="AZ285" i="9"/>
  <c r="AX285" i="9"/>
  <c r="AV285" i="9"/>
  <c r="AS285" i="9"/>
  <c r="AR285" i="9"/>
  <c r="AP285" i="9"/>
  <c r="AN285" i="9"/>
  <c r="BP284" i="9"/>
  <c r="BN284" i="9"/>
  <c r="BL284" i="9"/>
  <c r="BH284" i="9"/>
  <c r="BF284" i="9"/>
  <c r="BD284" i="9"/>
  <c r="BA284" i="9"/>
  <c r="AZ284" i="9"/>
  <c r="AX284" i="9"/>
  <c r="AV284" i="9"/>
  <c r="AS284" i="9"/>
  <c r="AR284" i="9"/>
  <c r="AP284" i="9"/>
  <c r="AN284" i="9"/>
  <c r="BP283" i="9"/>
  <c r="BN283" i="9"/>
  <c r="BL283" i="9"/>
  <c r="BH283" i="9"/>
  <c r="BF283" i="9"/>
  <c r="BD283" i="9"/>
  <c r="BA283" i="9"/>
  <c r="AZ283" i="9"/>
  <c r="AX283" i="9"/>
  <c r="AV283" i="9"/>
  <c r="AS283" i="9"/>
  <c r="AR283" i="9"/>
  <c r="AP283" i="9"/>
  <c r="AN283" i="9"/>
  <c r="BP282" i="9"/>
  <c r="BN282" i="9"/>
  <c r="BL282" i="9"/>
  <c r="BH282" i="9"/>
  <c r="BF282" i="9"/>
  <c r="BD282" i="9"/>
  <c r="BA282" i="9"/>
  <c r="AZ282" i="9"/>
  <c r="AX282" i="9"/>
  <c r="AV282" i="9"/>
  <c r="AS282" i="9"/>
  <c r="AR282" i="9"/>
  <c r="AP282" i="9"/>
  <c r="AN282" i="9"/>
  <c r="BP281" i="9"/>
  <c r="BN281" i="9"/>
  <c r="BL281" i="9"/>
  <c r="BH281" i="9"/>
  <c r="BF281" i="9"/>
  <c r="BD281" i="9"/>
  <c r="BA281" i="9"/>
  <c r="AZ281" i="9"/>
  <c r="AX281" i="9"/>
  <c r="AV281" i="9"/>
  <c r="AS281" i="9"/>
  <c r="AR281" i="9"/>
  <c r="AP281" i="9"/>
  <c r="AN281" i="9"/>
  <c r="BP280" i="9"/>
  <c r="BN280" i="9"/>
  <c r="BL280" i="9"/>
  <c r="BH280" i="9"/>
  <c r="BF280" i="9"/>
  <c r="BD280" i="9"/>
  <c r="BA280" i="9"/>
  <c r="AZ280" i="9"/>
  <c r="AX280" i="9"/>
  <c r="AV280" i="9"/>
  <c r="AS280" i="9"/>
  <c r="AR280" i="9"/>
  <c r="AP280" i="9"/>
  <c r="AN280" i="9"/>
  <c r="BP279" i="9"/>
  <c r="BN279" i="9"/>
  <c r="BL279" i="9"/>
  <c r="BH279" i="9"/>
  <c r="BF279" i="9"/>
  <c r="BD279" i="9"/>
  <c r="BA279" i="9"/>
  <c r="AZ279" i="9"/>
  <c r="AX279" i="9"/>
  <c r="AV279" i="9"/>
  <c r="AS279" i="9"/>
  <c r="AR279" i="9"/>
  <c r="AP279" i="9"/>
  <c r="AN279" i="9"/>
  <c r="BP278" i="9"/>
  <c r="BN278" i="9"/>
  <c r="BL278" i="9"/>
  <c r="BH278" i="9"/>
  <c r="BF278" i="9"/>
  <c r="BD278" i="9"/>
  <c r="BA278" i="9"/>
  <c r="AZ278" i="9"/>
  <c r="AX278" i="9"/>
  <c r="AV278" i="9"/>
  <c r="AS278" i="9"/>
  <c r="AR278" i="9"/>
  <c r="AP278" i="9"/>
  <c r="AN278" i="9"/>
  <c r="BP277" i="9"/>
  <c r="BN277" i="9"/>
  <c r="BL277" i="9"/>
  <c r="BH277" i="9"/>
  <c r="BF277" i="9"/>
  <c r="BD277" i="9"/>
  <c r="BA277" i="9"/>
  <c r="AZ277" i="9"/>
  <c r="AX277" i="9"/>
  <c r="AV277" i="9"/>
  <c r="AS277" i="9"/>
  <c r="AR277" i="9"/>
  <c r="AP277" i="9"/>
  <c r="AN277" i="9"/>
  <c r="BP276" i="9"/>
  <c r="BN276" i="9"/>
  <c r="BL276" i="9"/>
  <c r="BH276" i="9"/>
  <c r="BF276" i="9"/>
  <c r="BD276" i="9"/>
  <c r="BA276" i="9"/>
  <c r="AZ276" i="9"/>
  <c r="AX276" i="9"/>
  <c r="AV276" i="9"/>
  <c r="AS276" i="9"/>
  <c r="AR276" i="9"/>
  <c r="AP276" i="9"/>
  <c r="AN276" i="9"/>
  <c r="BP275" i="9"/>
  <c r="BN275" i="9"/>
  <c r="BL275" i="9"/>
  <c r="BH275" i="9"/>
  <c r="BF275" i="9"/>
  <c r="BD275" i="9"/>
  <c r="BA275" i="9"/>
  <c r="AZ275" i="9"/>
  <c r="AX275" i="9"/>
  <c r="AV275" i="9"/>
  <c r="AS275" i="9"/>
  <c r="AR275" i="9"/>
  <c r="AP275" i="9"/>
  <c r="AN275" i="9"/>
  <c r="BP274" i="9"/>
  <c r="BN274" i="9"/>
  <c r="BL274" i="9"/>
  <c r="BH274" i="9"/>
  <c r="BF274" i="9"/>
  <c r="BD274" i="9"/>
  <c r="BA274" i="9"/>
  <c r="AZ274" i="9"/>
  <c r="AX274" i="9"/>
  <c r="AV274" i="9"/>
  <c r="AS274" i="9"/>
  <c r="AR274" i="9"/>
  <c r="AP274" i="9"/>
  <c r="AN274" i="9"/>
  <c r="BP273" i="9"/>
  <c r="BN273" i="9"/>
  <c r="BL273" i="9"/>
  <c r="BH273" i="9"/>
  <c r="BF273" i="9"/>
  <c r="BD273" i="9"/>
  <c r="BA273" i="9"/>
  <c r="AZ273" i="9"/>
  <c r="AX273" i="9"/>
  <c r="AV273" i="9"/>
  <c r="AS273" i="9"/>
  <c r="AR273" i="9"/>
  <c r="AP273" i="9"/>
  <c r="AN273" i="9"/>
  <c r="BP272" i="9"/>
  <c r="BN272" i="9"/>
  <c r="BL272" i="9"/>
  <c r="BH272" i="9"/>
  <c r="BF272" i="9"/>
  <c r="BD272" i="9"/>
  <c r="BA272" i="9"/>
  <c r="AZ272" i="9"/>
  <c r="AX272" i="9"/>
  <c r="AV272" i="9"/>
  <c r="AS272" i="9"/>
  <c r="AR272" i="9"/>
  <c r="AP272" i="9"/>
  <c r="AN272" i="9"/>
  <c r="BP271" i="9"/>
  <c r="BN271" i="9"/>
  <c r="BL271" i="9"/>
  <c r="BH271" i="9"/>
  <c r="BF271" i="9"/>
  <c r="BD271" i="9"/>
  <c r="BA271" i="9"/>
  <c r="AZ271" i="9"/>
  <c r="AX271" i="9"/>
  <c r="AV271" i="9"/>
  <c r="AS271" i="9"/>
  <c r="AR271" i="9"/>
  <c r="AP271" i="9"/>
  <c r="AN271" i="9"/>
  <c r="BP270" i="9"/>
  <c r="BN270" i="9"/>
  <c r="BL270" i="9"/>
  <c r="BH270" i="9"/>
  <c r="BF270" i="9"/>
  <c r="BD270" i="9"/>
  <c r="BA270" i="9"/>
  <c r="AZ270" i="9"/>
  <c r="AX270" i="9"/>
  <c r="AV270" i="9"/>
  <c r="AS270" i="9"/>
  <c r="AR270" i="9"/>
  <c r="AP270" i="9"/>
  <c r="AN270" i="9"/>
  <c r="BP269" i="9"/>
  <c r="BN269" i="9"/>
  <c r="BL269" i="9"/>
  <c r="BH269" i="9"/>
  <c r="BF269" i="9"/>
  <c r="BD269" i="9"/>
  <c r="BA269" i="9"/>
  <c r="AZ269" i="9"/>
  <c r="AX269" i="9"/>
  <c r="AV269" i="9"/>
  <c r="AS269" i="9"/>
  <c r="AR269" i="9"/>
  <c r="AP269" i="9"/>
  <c r="AN269" i="9"/>
  <c r="BP268" i="9"/>
  <c r="BN268" i="9"/>
  <c r="BL268" i="9"/>
  <c r="BH268" i="9"/>
  <c r="BF268" i="9"/>
  <c r="BD268" i="9"/>
  <c r="BA268" i="9"/>
  <c r="AZ268" i="9"/>
  <c r="AX268" i="9"/>
  <c r="AV268" i="9"/>
  <c r="AS268" i="9"/>
  <c r="AR268" i="9"/>
  <c r="AP268" i="9"/>
  <c r="AN268" i="9"/>
  <c r="BP267" i="9"/>
  <c r="BN267" i="9"/>
  <c r="BL267" i="9"/>
  <c r="BH267" i="9"/>
  <c r="BF267" i="9"/>
  <c r="BD267" i="9"/>
  <c r="BA267" i="9"/>
  <c r="AZ267" i="9"/>
  <c r="AX267" i="9"/>
  <c r="AV267" i="9"/>
  <c r="AS267" i="9"/>
  <c r="AR267" i="9"/>
  <c r="AP267" i="9"/>
  <c r="AN267" i="9"/>
  <c r="BP266" i="9"/>
  <c r="BN266" i="9"/>
  <c r="BL266" i="9"/>
  <c r="BH266" i="9"/>
  <c r="BF266" i="9"/>
  <c r="BD266" i="9"/>
  <c r="BA266" i="9"/>
  <c r="AZ266" i="9"/>
  <c r="AX266" i="9"/>
  <c r="AV266" i="9"/>
  <c r="AS266" i="9"/>
  <c r="AR266" i="9"/>
  <c r="AP266" i="9"/>
  <c r="AN266" i="9"/>
  <c r="BP265" i="9"/>
  <c r="BN265" i="9"/>
  <c r="BL265" i="9"/>
  <c r="BH265" i="9"/>
  <c r="BF265" i="9"/>
  <c r="BD265" i="9"/>
  <c r="BA265" i="9"/>
  <c r="AZ265" i="9"/>
  <c r="AX265" i="9"/>
  <c r="AV265" i="9"/>
  <c r="AS265" i="9"/>
  <c r="AR265" i="9"/>
  <c r="AP265" i="9"/>
  <c r="AN265" i="9"/>
  <c r="BP264" i="9"/>
  <c r="BN264" i="9"/>
  <c r="BL264" i="9"/>
  <c r="BH264" i="9"/>
  <c r="BF264" i="9"/>
  <c r="BD264" i="9"/>
  <c r="BA264" i="9"/>
  <c r="AZ264" i="9"/>
  <c r="AX264" i="9"/>
  <c r="AV264" i="9"/>
  <c r="AS264" i="9"/>
  <c r="AR264" i="9"/>
  <c r="AP264" i="9"/>
  <c r="AN264" i="9"/>
  <c r="BP263" i="9"/>
  <c r="BN263" i="9"/>
  <c r="BL263" i="9"/>
  <c r="BH263" i="9"/>
  <c r="BF263" i="9"/>
  <c r="BD263" i="9"/>
  <c r="BA263" i="9"/>
  <c r="AZ263" i="9"/>
  <c r="AX263" i="9"/>
  <c r="AV263" i="9"/>
  <c r="AS263" i="9"/>
  <c r="AR263" i="9"/>
  <c r="AP263" i="9"/>
  <c r="AN263" i="9"/>
  <c r="BP262" i="9"/>
  <c r="BN262" i="9"/>
  <c r="BL262" i="9"/>
  <c r="BH262" i="9"/>
  <c r="BF262" i="9"/>
  <c r="BD262" i="9"/>
  <c r="BA262" i="9"/>
  <c r="AZ262" i="9"/>
  <c r="AX262" i="9"/>
  <c r="AV262" i="9"/>
  <c r="AS262" i="9"/>
  <c r="AR262" i="9"/>
  <c r="AP262" i="9"/>
  <c r="AN262" i="9"/>
  <c r="BP261" i="9"/>
  <c r="BN261" i="9"/>
  <c r="BL261" i="9"/>
  <c r="BH261" i="9"/>
  <c r="BF261" i="9"/>
  <c r="BD261" i="9"/>
  <c r="BA261" i="9"/>
  <c r="AZ261" i="9"/>
  <c r="AX261" i="9"/>
  <c r="AV261" i="9"/>
  <c r="AS261" i="9"/>
  <c r="AR261" i="9"/>
  <c r="AP261" i="9"/>
  <c r="AN261" i="9"/>
  <c r="BP260" i="9"/>
  <c r="BN260" i="9"/>
  <c r="BL260" i="9"/>
  <c r="BH260" i="9"/>
  <c r="BF260" i="9"/>
  <c r="BD260" i="9"/>
  <c r="BA260" i="9"/>
  <c r="AZ260" i="9"/>
  <c r="AX260" i="9"/>
  <c r="AV260" i="9"/>
  <c r="AS260" i="9"/>
  <c r="AR260" i="9"/>
  <c r="AP260" i="9"/>
  <c r="AN260" i="9"/>
  <c r="BP259" i="9"/>
  <c r="BN259" i="9"/>
  <c r="BL259" i="9"/>
  <c r="BH259" i="9"/>
  <c r="BF259" i="9"/>
  <c r="BD259" i="9"/>
  <c r="BA259" i="9"/>
  <c r="AZ259" i="9"/>
  <c r="AX259" i="9"/>
  <c r="AV259" i="9"/>
  <c r="AS259" i="9"/>
  <c r="AR259" i="9"/>
  <c r="AP259" i="9"/>
  <c r="AN259" i="9"/>
  <c r="BP258" i="9"/>
  <c r="BN258" i="9"/>
  <c r="BL258" i="9"/>
  <c r="BH258" i="9"/>
  <c r="BF258" i="9"/>
  <c r="BD258" i="9"/>
  <c r="BA258" i="9"/>
  <c r="AZ258" i="9"/>
  <c r="AX258" i="9"/>
  <c r="AV258" i="9"/>
  <c r="AS258" i="9"/>
  <c r="AR258" i="9"/>
  <c r="AP258" i="9"/>
  <c r="AN258" i="9"/>
  <c r="BP257" i="9"/>
  <c r="BN257" i="9"/>
  <c r="BL257" i="9"/>
  <c r="BH257" i="9"/>
  <c r="BF257" i="9"/>
  <c r="BD257" i="9"/>
  <c r="BA257" i="9"/>
  <c r="AZ257" i="9"/>
  <c r="AX257" i="9"/>
  <c r="AV257" i="9"/>
  <c r="AS257" i="9"/>
  <c r="AR257" i="9"/>
  <c r="AP257" i="9"/>
  <c r="AN257" i="9"/>
  <c r="BP256" i="9"/>
  <c r="BN256" i="9"/>
  <c r="BL256" i="9"/>
  <c r="BH256" i="9"/>
  <c r="BF256" i="9"/>
  <c r="BD256" i="9"/>
  <c r="BA256" i="9"/>
  <c r="AZ256" i="9"/>
  <c r="AX256" i="9"/>
  <c r="AV256" i="9"/>
  <c r="AS256" i="9"/>
  <c r="AR256" i="9"/>
  <c r="AP256" i="9"/>
  <c r="AN256" i="9"/>
  <c r="BP255" i="9"/>
  <c r="BN255" i="9"/>
  <c r="BL255" i="9"/>
  <c r="BH255" i="9"/>
  <c r="BF255" i="9"/>
  <c r="BD255" i="9"/>
  <c r="BA255" i="9"/>
  <c r="AZ255" i="9"/>
  <c r="AX255" i="9"/>
  <c r="AV255" i="9"/>
  <c r="AS255" i="9"/>
  <c r="AR255" i="9"/>
  <c r="AP255" i="9"/>
  <c r="AN255" i="9"/>
  <c r="BP254" i="9"/>
  <c r="BN254" i="9"/>
  <c r="BL254" i="9"/>
  <c r="BH254" i="9"/>
  <c r="BF254" i="9"/>
  <c r="BD254" i="9"/>
  <c r="BA254" i="9"/>
  <c r="AZ254" i="9"/>
  <c r="AX254" i="9"/>
  <c r="AV254" i="9"/>
  <c r="AS254" i="9"/>
  <c r="AR254" i="9"/>
  <c r="AP254" i="9"/>
  <c r="AN254" i="9"/>
  <c r="BP253" i="9"/>
  <c r="BN253" i="9"/>
  <c r="BL253" i="9"/>
  <c r="BH253" i="9"/>
  <c r="BF253" i="9"/>
  <c r="BD253" i="9"/>
  <c r="BA253" i="9"/>
  <c r="AZ253" i="9"/>
  <c r="AX253" i="9"/>
  <c r="AV253" i="9"/>
  <c r="AS253" i="9"/>
  <c r="AR253" i="9"/>
  <c r="AP253" i="9"/>
  <c r="AN253" i="9"/>
  <c r="BP252" i="9"/>
  <c r="BN252" i="9"/>
  <c r="BL252" i="9"/>
  <c r="BH252" i="9"/>
  <c r="BF252" i="9"/>
  <c r="BD252" i="9"/>
  <c r="BA252" i="9"/>
  <c r="AZ252" i="9"/>
  <c r="AX252" i="9"/>
  <c r="AV252" i="9"/>
  <c r="AS252" i="9"/>
  <c r="AR252" i="9"/>
  <c r="AP252" i="9"/>
  <c r="AN252" i="9"/>
  <c r="BP251" i="9"/>
  <c r="BN251" i="9"/>
  <c r="BL251" i="9"/>
  <c r="BH251" i="9"/>
  <c r="BF251" i="9"/>
  <c r="BD251" i="9"/>
  <c r="BA251" i="9"/>
  <c r="AZ251" i="9"/>
  <c r="AX251" i="9"/>
  <c r="AV251" i="9"/>
  <c r="AS251" i="9"/>
  <c r="AR251" i="9"/>
  <c r="AP251" i="9"/>
  <c r="AN251" i="9"/>
  <c r="BP250" i="9"/>
  <c r="BN250" i="9"/>
  <c r="BL250" i="9"/>
  <c r="BH250" i="9"/>
  <c r="BF250" i="9"/>
  <c r="BD250" i="9"/>
  <c r="BA250" i="9"/>
  <c r="AZ250" i="9"/>
  <c r="AX250" i="9"/>
  <c r="AV250" i="9"/>
  <c r="AS250" i="9"/>
  <c r="AR250" i="9"/>
  <c r="AP250" i="9"/>
  <c r="AN250" i="9"/>
  <c r="BP249" i="9"/>
  <c r="BN249" i="9"/>
  <c r="BL249" i="9"/>
  <c r="BH249" i="9"/>
  <c r="BF249" i="9"/>
  <c r="BD249" i="9"/>
  <c r="BA249" i="9"/>
  <c r="AZ249" i="9"/>
  <c r="AX249" i="9"/>
  <c r="AV249" i="9"/>
  <c r="AS249" i="9"/>
  <c r="AR249" i="9"/>
  <c r="AP249" i="9"/>
  <c r="AN249" i="9"/>
  <c r="BP248" i="9"/>
  <c r="BN248" i="9"/>
  <c r="BL248" i="9"/>
  <c r="BH248" i="9"/>
  <c r="BF248" i="9"/>
  <c r="BD248" i="9"/>
  <c r="BA248" i="9"/>
  <c r="AZ248" i="9"/>
  <c r="AX248" i="9"/>
  <c r="AV248" i="9"/>
  <c r="AS248" i="9"/>
  <c r="AR248" i="9"/>
  <c r="AP248" i="9"/>
  <c r="AN248" i="9"/>
  <c r="BP247" i="9"/>
  <c r="BN247" i="9"/>
  <c r="BL247" i="9"/>
  <c r="BH247" i="9"/>
  <c r="BF247" i="9"/>
  <c r="BD247" i="9"/>
  <c r="BA247" i="9"/>
  <c r="AZ247" i="9"/>
  <c r="AX247" i="9"/>
  <c r="AV247" i="9"/>
  <c r="AS247" i="9"/>
  <c r="AR247" i="9"/>
  <c r="AP247" i="9"/>
  <c r="AN247" i="9"/>
  <c r="BP246" i="9"/>
  <c r="BN246" i="9"/>
  <c r="BL246" i="9"/>
  <c r="BH246" i="9"/>
  <c r="BF246" i="9"/>
  <c r="BD246" i="9"/>
  <c r="BA246" i="9"/>
  <c r="AZ246" i="9"/>
  <c r="AX246" i="9"/>
  <c r="AV246" i="9"/>
  <c r="AS246" i="9"/>
  <c r="AR246" i="9"/>
  <c r="AP246" i="9"/>
  <c r="AN246" i="9"/>
  <c r="BP245" i="9"/>
  <c r="BN245" i="9"/>
  <c r="BL245" i="9"/>
  <c r="BH245" i="9"/>
  <c r="BF245" i="9"/>
  <c r="BD245" i="9"/>
  <c r="BA245" i="9"/>
  <c r="AZ245" i="9"/>
  <c r="AX245" i="9"/>
  <c r="AV245" i="9"/>
  <c r="AS245" i="9"/>
  <c r="AR245" i="9"/>
  <c r="AP245" i="9"/>
  <c r="AN245" i="9"/>
  <c r="BP244" i="9"/>
  <c r="BN244" i="9"/>
  <c r="BL244" i="9"/>
  <c r="BH244" i="9"/>
  <c r="BF244" i="9"/>
  <c r="BD244" i="9"/>
  <c r="BA244" i="9"/>
  <c r="AZ244" i="9"/>
  <c r="AX244" i="9"/>
  <c r="AV244" i="9"/>
  <c r="AS244" i="9"/>
  <c r="AR244" i="9"/>
  <c r="AP244" i="9"/>
  <c r="AN244" i="9"/>
  <c r="BP243" i="9"/>
  <c r="BN243" i="9"/>
  <c r="BL243" i="9"/>
  <c r="BH243" i="9"/>
  <c r="BF243" i="9"/>
  <c r="BD243" i="9"/>
  <c r="BA243" i="9"/>
  <c r="AZ243" i="9"/>
  <c r="AX243" i="9"/>
  <c r="AV243" i="9"/>
  <c r="AS243" i="9"/>
  <c r="AR243" i="9"/>
  <c r="AP243" i="9"/>
  <c r="AN243" i="9"/>
  <c r="BP242" i="9"/>
  <c r="BN242" i="9"/>
  <c r="BL242" i="9"/>
  <c r="BH242" i="9"/>
  <c r="BF242" i="9"/>
  <c r="BD242" i="9"/>
  <c r="BA242" i="9"/>
  <c r="AZ242" i="9"/>
  <c r="AX242" i="9"/>
  <c r="AV242" i="9"/>
  <c r="AS242" i="9"/>
  <c r="AR242" i="9"/>
  <c r="AP242" i="9"/>
  <c r="AN242" i="9"/>
  <c r="BP241" i="9"/>
  <c r="BN241" i="9"/>
  <c r="BL241" i="9"/>
  <c r="BH241" i="9"/>
  <c r="BF241" i="9"/>
  <c r="BD241" i="9"/>
  <c r="BA241" i="9"/>
  <c r="AZ241" i="9"/>
  <c r="AX241" i="9"/>
  <c r="AV241" i="9"/>
  <c r="AS241" i="9"/>
  <c r="AR241" i="9"/>
  <c r="AP241" i="9"/>
  <c r="AN241" i="9"/>
  <c r="BP240" i="9"/>
  <c r="BN240" i="9"/>
  <c r="BL240" i="9"/>
  <c r="BH240" i="9"/>
  <c r="BF240" i="9"/>
  <c r="BD240" i="9"/>
  <c r="BA240" i="9"/>
  <c r="AZ240" i="9"/>
  <c r="AX240" i="9"/>
  <c r="AV240" i="9"/>
  <c r="AS240" i="9"/>
  <c r="AR240" i="9"/>
  <c r="AP240" i="9"/>
  <c r="AN240" i="9"/>
  <c r="BP239" i="9"/>
  <c r="BN239" i="9"/>
  <c r="BL239" i="9"/>
  <c r="BH239" i="9"/>
  <c r="BF239" i="9"/>
  <c r="BD239" i="9"/>
  <c r="BA239" i="9"/>
  <c r="AZ239" i="9"/>
  <c r="AX239" i="9"/>
  <c r="AV239" i="9"/>
  <c r="AS239" i="9"/>
  <c r="AR239" i="9"/>
  <c r="AP239" i="9"/>
  <c r="AN239" i="9"/>
  <c r="BP238" i="9"/>
  <c r="BN238" i="9"/>
  <c r="BL238" i="9"/>
  <c r="BH238" i="9"/>
  <c r="BF238" i="9"/>
  <c r="BD238" i="9"/>
  <c r="BA238" i="9"/>
  <c r="AZ238" i="9"/>
  <c r="AX238" i="9"/>
  <c r="AV238" i="9"/>
  <c r="AS238" i="9"/>
  <c r="AR238" i="9"/>
  <c r="AP238" i="9"/>
  <c r="AN238" i="9"/>
  <c r="BP237" i="9"/>
  <c r="BN237" i="9"/>
  <c r="BL237" i="9"/>
  <c r="BH237" i="9"/>
  <c r="BF237" i="9"/>
  <c r="BD237" i="9"/>
  <c r="BA237" i="9"/>
  <c r="AZ237" i="9"/>
  <c r="AX237" i="9"/>
  <c r="AV237" i="9"/>
  <c r="AS237" i="9"/>
  <c r="AR237" i="9"/>
  <c r="AP237" i="9"/>
  <c r="AN237" i="9"/>
  <c r="BP236" i="9"/>
  <c r="BN236" i="9"/>
  <c r="BL236" i="9"/>
  <c r="BH236" i="9"/>
  <c r="BF236" i="9"/>
  <c r="BD236" i="9"/>
  <c r="BA236" i="9"/>
  <c r="AZ236" i="9"/>
  <c r="AX236" i="9"/>
  <c r="AV236" i="9"/>
  <c r="AS236" i="9"/>
  <c r="AR236" i="9"/>
  <c r="AP236" i="9"/>
  <c r="AN236" i="9"/>
  <c r="BP235" i="9"/>
  <c r="BN235" i="9"/>
  <c r="BL235" i="9"/>
  <c r="BH235" i="9"/>
  <c r="BF235" i="9"/>
  <c r="BD235" i="9"/>
  <c r="BA235" i="9"/>
  <c r="AZ235" i="9"/>
  <c r="AX235" i="9"/>
  <c r="AV235" i="9"/>
  <c r="AS235" i="9"/>
  <c r="AR235" i="9"/>
  <c r="AP235" i="9"/>
  <c r="AN235" i="9"/>
  <c r="BP234" i="9"/>
  <c r="BN234" i="9"/>
  <c r="BL234" i="9"/>
  <c r="BH234" i="9"/>
  <c r="BF234" i="9"/>
  <c r="BD234" i="9"/>
  <c r="BA234" i="9"/>
  <c r="AZ234" i="9"/>
  <c r="AX234" i="9"/>
  <c r="AV234" i="9"/>
  <c r="AS234" i="9"/>
  <c r="AR234" i="9"/>
  <c r="AP234" i="9"/>
  <c r="AN234" i="9"/>
  <c r="BP233" i="9"/>
  <c r="BN233" i="9"/>
  <c r="BL233" i="9"/>
  <c r="BH233" i="9"/>
  <c r="BF233" i="9"/>
  <c r="BD233" i="9"/>
  <c r="BA233" i="9"/>
  <c r="AZ233" i="9"/>
  <c r="AX233" i="9"/>
  <c r="AV233" i="9"/>
  <c r="AS233" i="9"/>
  <c r="AR233" i="9"/>
  <c r="AP233" i="9"/>
  <c r="AN233" i="9"/>
  <c r="BP232" i="9"/>
  <c r="BN232" i="9"/>
  <c r="BL232" i="9"/>
  <c r="BH232" i="9"/>
  <c r="BF232" i="9"/>
  <c r="BD232" i="9"/>
  <c r="BA232" i="9"/>
  <c r="AZ232" i="9"/>
  <c r="AX232" i="9"/>
  <c r="AV232" i="9"/>
  <c r="AS232" i="9"/>
  <c r="AR232" i="9"/>
  <c r="AP232" i="9"/>
  <c r="AN232" i="9"/>
  <c r="BP231" i="9"/>
  <c r="BN231" i="9"/>
  <c r="BL231" i="9"/>
  <c r="BH231" i="9"/>
  <c r="BF231" i="9"/>
  <c r="BD231" i="9"/>
  <c r="BA231" i="9"/>
  <c r="AZ231" i="9"/>
  <c r="AX231" i="9"/>
  <c r="AV231" i="9"/>
  <c r="AS231" i="9"/>
  <c r="AR231" i="9"/>
  <c r="AP231" i="9"/>
  <c r="AN231" i="9"/>
  <c r="BP230" i="9"/>
  <c r="BN230" i="9"/>
  <c r="BL230" i="9"/>
  <c r="BH230" i="9"/>
  <c r="BF230" i="9"/>
  <c r="BD230" i="9"/>
  <c r="BA230" i="9"/>
  <c r="AZ230" i="9"/>
  <c r="AX230" i="9"/>
  <c r="AV230" i="9"/>
  <c r="AS230" i="9"/>
  <c r="AR230" i="9"/>
  <c r="AP230" i="9"/>
  <c r="AN230" i="9"/>
  <c r="BP229" i="9"/>
  <c r="BN229" i="9"/>
  <c r="BL229" i="9"/>
  <c r="BH229" i="9"/>
  <c r="BF229" i="9"/>
  <c r="BD229" i="9"/>
  <c r="BA229" i="9"/>
  <c r="AZ229" i="9"/>
  <c r="AX229" i="9"/>
  <c r="AV229" i="9"/>
  <c r="AS229" i="9"/>
  <c r="AR229" i="9"/>
  <c r="AP229" i="9"/>
  <c r="AN229" i="9"/>
  <c r="BP228" i="9"/>
  <c r="BN228" i="9"/>
  <c r="BL228" i="9"/>
  <c r="BH228" i="9"/>
  <c r="BF228" i="9"/>
  <c r="BD228" i="9"/>
  <c r="BA228" i="9"/>
  <c r="AZ228" i="9"/>
  <c r="AX228" i="9"/>
  <c r="AV228" i="9"/>
  <c r="AS228" i="9"/>
  <c r="AR228" i="9"/>
  <c r="AP228" i="9"/>
  <c r="AN228" i="9"/>
  <c r="BP227" i="9"/>
  <c r="BN227" i="9"/>
  <c r="BL227" i="9"/>
  <c r="BH227" i="9"/>
  <c r="BF227" i="9"/>
  <c r="BD227" i="9"/>
  <c r="BA227" i="9"/>
  <c r="AZ227" i="9"/>
  <c r="AX227" i="9"/>
  <c r="AV227" i="9"/>
  <c r="AS227" i="9"/>
  <c r="AR227" i="9"/>
  <c r="AP227" i="9"/>
  <c r="AN227" i="9"/>
  <c r="BP226" i="9"/>
  <c r="BN226" i="9"/>
  <c r="BL226" i="9"/>
  <c r="BH226" i="9"/>
  <c r="BF226" i="9"/>
  <c r="BD226" i="9"/>
  <c r="BA226" i="9"/>
  <c r="AZ226" i="9"/>
  <c r="AX226" i="9"/>
  <c r="AV226" i="9"/>
  <c r="AS226" i="9"/>
  <c r="AR226" i="9"/>
  <c r="AP226" i="9"/>
  <c r="AN226" i="9"/>
  <c r="BP225" i="9"/>
  <c r="BN225" i="9"/>
  <c r="BL225" i="9"/>
  <c r="BH225" i="9"/>
  <c r="BF225" i="9"/>
  <c r="BD225" i="9"/>
  <c r="BA225" i="9"/>
  <c r="AZ225" i="9"/>
  <c r="AX225" i="9"/>
  <c r="AV225" i="9"/>
  <c r="AS225" i="9"/>
  <c r="AR225" i="9"/>
  <c r="AP225" i="9"/>
  <c r="AN225" i="9"/>
  <c r="BP224" i="9"/>
  <c r="BN224" i="9"/>
  <c r="BL224" i="9"/>
  <c r="BH224" i="9"/>
  <c r="BF224" i="9"/>
  <c r="BD224" i="9"/>
  <c r="BA224" i="9"/>
  <c r="AZ224" i="9"/>
  <c r="AX224" i="9"/>
  <c r="AV224" i="9"/>
  <c r="AS224" i="9"/>
  <c r="AR224" i="9"/>
  <c r="AP224" i="9"/>
  <c r="AN224" i="9"/>
  <c r="BP223" i="9"/>
  <c r="BN223" i="9"/>
  <c r="BL223" i="9"/>
  <c r="BH223" i="9"/>
  <c r="BF223" i="9"/>
  <c r="BD223" i="9"/>
  <c r="BA223" i="9"/>
  <c r="AZ223" i="9"/>
  <c r="AX223" i="9"/>
  <c r="AV223" i="9"/>
  <c r="AS223" i="9"/>
  <c r="AR223" i="9"/>
  <c r="AP223" i="9"/>
  <c r="AN223" i="9"/>
  <c r="BP222" i="9"/>
  <c r="BN222" i="9"/>
  <c r="BL222" i="9"/>
  <c r="BH222" i="9"/>
  <c r="BF222" i="9"/>
  <c r="BD222" i="9"/>
  <c r="BA222" i="9"/>
  <c r="AZ222" i="9"/>
  <c r="AX222" i="9"/>
  <c r="AV222" i="9"/>
  <c r="AS222" i="9"/>
  <c r="AR222" i="9"/>
  <c r="AP222" i="9"/>
  <c r="AN222" i="9"/>
  <c r="BP221" i="9"/>
  <c r="BN221" i="9"/>
  <c r="BL221" i="9"/>
  <c r="BH221" i="9"/>
  <c r="BF221" i="9"/>
  <c r="BD221" i="9"/>
  <c r="BA221" i="9"/>
  <c r="AZ221" i="9"/>
  <c r="AX221" i="9"/>
  <c r="AV221" i="9"/>
  <c r="AS221" i="9"/>
  <c r="AR221" i="9"/>
  <c r="AP221" i="9"/>
  <c r="AN221" i="9"/>
  <c r="BP220" i="9"/>
  <c r="BN220" i="9"/>
  <c r="BL220" i="9"/>
  <c r="BH220" i="9"/>
  <c r="BF220" i="9"/>
  <c r="BD220" i="9"/>
  <c r="BA220" i="9"/>
  <c r="AZ220" i="9"/>
  <c r="AX220" i="9"/>
  <c r="AV220" i="9"/>
  <c r="AS220" i="9"/>
  <c r="AR220" i="9"/>
  <c r="AP220" i="9"/>
  <c r="AN220" i="9"/>
  <c r="BP219" i="9"/>
  <c r="BN219" i="9"/>
  <c r="BL219" i="9"/>
  <c r="BH219" i="9"/>
  <c r="BF219" i="9"/>
  <c r="BD219" i="9"/>
  <c r="BA219" i="9"/>
  <c r="AZ219" i="9"/>
  <c r="AX219" i="9"/>
  <c r="AV219" i="9"/>
  <c r="AS219" i="9"/>
  <c r="AR219" i="9"/>
  <c r="AP219" i="9"/>
  <c r="AN219" i="9"/>
  <c r="BP218" i="9"/>
  <c r="BN218" i="9"/>
  <c r="BL218" i="9"/>
  <c r="BH218" i="9"/>
  <c r="BF218" i="9"/>
  <c r="BD218" i="9"/>
  <c r="BA218" i="9"/>
  <c r="AZ218" i="9"/>
  <c r="AX218" i="9"/>
  <c r="AV218" i="9"/>
  <c r="AS218" i="9"/>
  <c r="AR218" i="9"/>
  <c r="AP218" i="9"/>
  <c r="AN218" i="9"/>
  <c r="BP217" i="9"/>
  <c r="BN217" i="9"/>
  <c r="BL217" i="9"/>
  <c r="BH217" i="9"/>
  <c r="BF217" i="9"/>
  <c r="BD217" i="9"/>
  <c r="BA217" i="9"/>
  <c r="AZ217" i="9"/>
  <c r="AX217" i="9"/>
  <c r="AV217" i="9"/>
  <c r="AS217" i="9"/>
  <c r="AR217" i="9"/>
  <c r="AP217" i="9"/>
  <c r="AN217" i="9"/>
  <c r="BP216" i="9"/>
  <c r="BN216" i="9"/>
  <c r="BL216" i="9"/>
  <c r="BH216" i="9"/>
  <c r="BF216" i="9"/>
  <c r="BD216" i="9"/>
  <c r="BA216" i="9"/>
  <c r="AZ216" i="9"/>
  <c r="AX216" i="9"/>
  <c r="AV216" i="9"/>
  <c r="AS216" i="9"/>
  <c r="AR216" i="9"/>
  <c r="AP216" i="9"/>
  <c r="AN216" i="9"/>
  <c r="BP215" i="9"/>
  <c r="BN215" i="9"/>
  <c r="BL215" i="9"/>
  <c r="BH215" i="9"/>
  <c r="BF215" i="9"/>
  <c r="BD215" i="9"/>
  <c r="BA215" i="9"/>
  <c r="AZ215" i="9"/>
  <c r="AX215" i="9"/>
  <c r="AV215" i="9"/>
  <c r="AS215" i="9"/>
  <c r="AR215" i="9"/>
  <c r="AP215" i="9"/>
  <c r="AN215" i="9"/>
  <c r="BP214" i="9"/>
  <c r="BN214" i="9"/>
  <c r="BL214" i="9"/>
  <c r="BH214" i="9"/>
  <c r="BF214" i="9"/>
  <c r="BD214" i="9"/>
  <c r="BA214" i="9"/>
  <c r="AZ214" i="9"/>
  <c r="AX214" i="9"/>
  <c r="AV214" i="9"/>
  <c r="AS214" i="9"/>
  <c r="AR214" i="9"/>
  <c r="AP214" i="9"/>
  <c r="AN214" i="9"/>
  <c r="BP213" i="9"/>
  <c r="BN213" i="9"/>
  <c r="BL213" i="9"/>
  <c r="BH213" i="9"/>
  <c r="BF213" i="9"/>
  <c r="BD213" i="9"/>
  <c r="BA213" i="9"/>
  <c r="AZ213" i="9"/>
  <c r="AX213" i="9"/>
  <c r="AV213" i="9"/>
  <c r="AS213" i="9"/>
  <c r="AR213" i="9"/>
  <c r="AP213" i="9"/>
  <c r="AN213" i="9"/>
  <c r="BP212" i="9"/>
  <c r="BN212" i="9"/>
  <c r="BL212" i="9"/>
  <c r="BH212" i="9"/>
  <c r="BF212" i="9"/>
  <c r="BD212" i="9"/>
  <c r="BA212" i="9"/>
  <c r="AZ212" i="9"/>
  <c r="AX212" i="9"/>
  <c r="AV212" i="9"/>
  <c r="AS212" i="9"/>
  <c r="AR212" i="9"/>
  <c r="AP212" i="9"/>
  <c r="AN212" i="9"/>
  <c r="BP211" i="9"/>
  <c r="BN211" i="9"/>
  <c r="BL211" i="9"/>
  <c r="BH211" i="9"/>
  <c r="BF211" i="9"/>
  <c r="BD211" i="9"/>
  <c r="BA211" i="9"/>
  <c r="AZ211" i="9"/>
  <c r="AX211" i="9"/>
  <c r="AV211" i="9"/>
  <c r="AS211" i="9"/>
  <c r="AR211" i="9"/>
  <c r="AP211" i="9"/>
  <c r="AN211" i="9"/>
  <c r="BP210" i="9"/>
  <c r="BN210" i="9"/>
  <c r="BL210" i="9"/>
  <c r="BH210" i="9"/>
  <c r="BF210" i="9"/>
  <c r="BD210" i="9"/>
  <c r="BA210" i="9"/>
  <c r="AZ210" i="9"/>
  <c r="AX210" i="9"/>
  <c r="AV210" i="9"/>
  <c r="AS210" i="9"/>
  <c r="AR210" i="9"/>
  <c r="AP210" i="9"/>
  <c r="AN210" i="9"/>
  <c r="BP209" i="9"/>
  <c r="BN209" i="9"/>
  <c r="BL209" i="9"/>
  <c r="BH209" i="9"/>
  <c r="BF209" i="9"/>
  <c r="BD209" i="9"/>
  <c r="BA209" i="9"/>
  <c r="AZ209" i="9"/>
  <c r="AX209" i="9"/>
  <c r="AV209" i="9"/>
  <c r="AS209" i="9"/>
  <c r="AR209" i="9"/>
  <c r="AP209" i="9"/>
  <c r="AN209" i="9"/>
  <c r="BP208" i="9"/>
  <c r="BN208" i="9"/>
  <c r="BL208" i="9"/>
  <c r="BH208" i="9"/>
  <c r="BF208" i="9"/>
  <c r="BD208" i="9"/>
  <c r="BA208" i="9"/>
  <c r="AZ208" i="9"/>
  <c r="AX208" i="9"/>
  <c r="AV208" i="9"/>
  <c r="AS208" i="9"/>
  <c r="AR208" i="9"/>
  <c r="AP208" i="9"/>
  <c r="AN208" i="9"/>
  <c r="BP207" i="9"/>
  <c r="BN207" i="9"/>
  <c r="BL207" i="9"/>
  <c r="BH207" i="9"/>
  <c r="BF207" i="9"/>
  <c r="BD207" i="9"/>
  <c r="BA207" i="9"/>
  <c r="AZ207" i="9"/>
  <c r="AX207" i="9"/>
  <c r="AV207" i="9"/>
  <c r="AS207" i="9"/>
  <c r="AR207" i="9"/>
  <c r="AP207" i="9"/>
  <c r="AN207" i="9"/>
  <c r="BP206" i="9"/>
  <c r="BN206" i="9"/>
  <c r="BL206" i="9"/>
  <c r="BH206" i="9"/>
  <c r="BF206" i="9"/>
  <c r="BD206" i="9"/>
  <c r="BA206" i="9"/>
  <c r="AZ206" i="9"/>
  <c r="AX206" i="9"/>
  <c r="AV206" i="9"/>
  <c r="AS206" i="9"/>
  <c r="AR206" i="9"/>
  <c r="AP206" i="9"/>
  <c r="AN206" i="9"/>
  <c r="BP205" i="9"/>
  <c r="BN205" i="9"/>
  <c r="BL205" i="9"/>
  <c r="BH205" i="9"/>
  <c r="BF205" i="9"/>
  <c r="BD205" i="9"/>
  <c r="BA205" i="9"/>
  <c r="AZ205" i="9"/>
  <c r="AX205" i="9"/>
  <c r="AV205" i="9"/>
  <c r="AS205" i="9"/>
  <c r="AR205" i="9"/>
  <c r="AP205" i="9"/>
  <c r="AN205" i="9"/>
  <c r="BP204" i="9"/>
  <c r="BN204" i="9"/>
  <c r="BL204" i="9"/>
  <c r="BH204" i="9"/>
  <c r="BF204" i="9"/>
  <c r="BD204" i="9"/>
  <c r="BA204" i="9"/>
  <c r="AZ204" i="9"/>
  <c r="AX204" i="9"/>
  <c r="AV204" i="9"/>
  <c r="AS204" i="9"/>
  <c r="AR204" i="9"/>
  <c r="AP204" i="9"/>
  <c r="AN204" i="9"/>
  <c r="BP203" i="9"/>
  <c r="BN203" i="9"/>
  <c r="BL203" i="9"/>
  <c r="BH203" i="9"/>
  <c r="BF203" i="9"/>
  <c r="BD203" i="9"/>
  <c r="BA203" i="9"/>
  <c r="AZ203" i="9"/>
  <c r="AX203" i="9"/>
  <c r="AV203" i="9"/>
  <c r="AS203" i="9"/>
  <c r="AR203" i="9"/>
  <c r="AP203" i="9"/>
  <c r="AN203" i="9"/>
  <c r="BP202" i="9"/>
  <c r="BN202" i="9"/>
  <c r="BL202" i="9"/>
  <c r="BH202" i="9"/>
  <c r="BF202" i="9"/>
  <c r="BD202" i="9"/>
  <c r="BA202" i="9"/>
  <c r="AZ202" i="9"/>
  <c r="AX202" i="9"/>
  <c r="AV202" i="9"/>
  <c r="AS202" i="9"/>
  <c r="AR202" i="9"/>
  <c r="AP202" i="9"/>
  <c r="AN202" i="9"/>
  <c r="BP201" i="9"/>
  <c r="BN201" i="9"/>
  <c r="BL201" i="9"/>
  <c r="BH201" i="9"/>
  <c r="BF201" i="9"/>
  <c r="BD201" i="9"/>
  <c r="BA201" i="9"/>
  <c r="AZ201" i="9"/>
  <c r="AX201" i="9"/>
  <c r="AV201" i="9"/>
  <c r="AS201" i="9"/>
  <c r="AR201" i="9"/>
  <c r="AP201" i="9"/>
  <c r="AN201" i="9"/>
  <c r="BP200" i="9"/>
  <c r="BN200" i="9"/>
  <c r="BL200" i="9"/>
  <c r="BH200" i="9"/>
  <c r="BF200" i="9"/>
  <c r="BD200" i="9"/>
  <c r="BA200" i="9"/>
  <c r="AZ200" i="9"/>
  <c r="AX200" i="9"/>
  <c r="AV200" i="9"/>
  <c r="AS200" i="9"/>
  <c r="AR200" i="9"/>
  <c r="AP200" i="9"/>
  <c r="AN200" i="9"/>
  <c r="BP199" i="9"/>
  <c r="BN199" i="9"/>
  <c r="BL199" i="9"/>
  <c r="BH199" i="9"/>
  <c r="BF199" i="9"/>
  <c r="BD199" i="9"/>
  <c r="BA199" i="9"/>
  <c r="AZ199" i="9"/>
  <c r="AX199" i="9"/>
  <c r="AV199" i="9"/>
  <c r="AS199" i="9"/>
  <c r="AR199" i="9"/>
  <c r="AP199" i="9"/>
  <c r="AN199" i="9"/>
  <c r="BP198" i="9"/>
  <c r="BN198" i="9"/>
  <c r="BL198" i="9"/>
  <c r="BH198" i="9"/>
  <c r="BF198" i="9"/>
  <c r="BD198" i="9"/>
  <c r="BA198" i="9"/>
  <c r="AZ198" i="9"/>
  <c r="AX198" i="9"/>
  <c r="AV198" i="9"/>
  <c r="AS198" i="9"/>
  <c r="AR198" i="9"/>
  <c r="AP198" i="9"/>
  <c r="AN198" i="9"/>
  <c r="BP197" i="9"/>
  <c r="BN197" i="9"/>
  <c r="BL197" i="9"/>
  <c r="BH197" i="9"/>
  <c r="BF197" i="9"/>
  <c r="BD197" i="9"/>
  <c r="BA197" i="9"/>
  <c r="AZ197" i="9"/>
  <c r="AX197" i="9"/>
  <c r="AV197" i="9"/>
  <c r="AS197" i="9"/>
  <c r="AR197" i="9"/>
  <c r="AP197" i="9"/>
  <c r="AN197" i="9"/>
  <c r="BP196" i="9"/>
  <c r="BN196" i="9"/>
  <c r="BL196" i="9"/>
  <c r="BH196" i="9"/>
  <c r="BF196" i="9"/>
  <c r="BD196" i="9"/>
  <c r="BA196" i="9"/>
  <c r="AZ196" i="9"/>
  <c r="AX196" i="9"/>
  <c r="AV196" i="9"/>
  <c r="AS196" i="9"/>
  <c r="AR196" i="9"/>
  <c r="AP196" i="9"/>
  <c r="AN196" i="9"/>
  <c r="BP195" i="9"/>
  <c r="BN195" i="9"/>
  <c r="BL195" i="9"/>
  <c r="BH195" i="9"/>
  <c r="BF195" i="9"/>
  <c r="BD195" i="9"/>
  <c r="BA195" i="9"/>
  <c r="AZ195" i="9"/>
  <c r="AX195" i="9"/>
  <c r="AV195" i="9"/>
  <c r="AS195" i="9"/>
  <c r="AR195" i="9"/>
  <c r="AP195" i="9"/>
  <c r="AN195" i="9"/>
  <c r="BP194" i="9"/>
  <c r="BN194" i="9"/>
  <c r="BL194" i="9"/>
  <c r="BH194" i="9"/>
  <c r="BF194" i="9"/>
  <c r="BD194" i="9"/>
  <c r="BA194" i="9"/>
  <c r="AZ194" i="9"/>
  <c r="AX194" i="9"/>
  <c r="AV194" i="9"/>
  <c r="AS194" i="9"/>
  <c r="AR194" i="9"/>
  <c r="AP194" i="9"/>
  <c r="AN194" i="9"/>
  <c r="BP193" i="9"/>
  <c r="BN193" i="9"/>
  <c r="BL193" i="9"/>
  <c r="BH193" i="9"/>
  <c r="BF193" i="9"/>
  <c r="BD193" i="9"/>
  <c r="BA193" i="9"/>
  <c r="AZ193" i="9"/>
  <c r="AX193" i="9"/>
  <c r="AV193" i="9"/>
  <c r="AS193" i="9"/>
  <c r="AR193" i="9"/>
  <c r="AP193" i="9"/>
  <c r="AN193" i="9"/>
  <c r="BP192" i="9"/>
  <c r="BN192" i="9"/>
  <c r="BL192" i="9"/>
  <c r="BH192" i="9"/>
  <c r="BF192" i="9"/>
  <c r="BD192" i="9"/>
  <c r="BA192" i="9"/>
  <c r="AZ192" i="9"/>
  <c r="AX192" i="9"/>
  <c r="AV192" i="9"/>
  <c r="AS192" i="9"/>
  <c r="AR192" i="9"/>
  <c r="AP192" i="9"/>
  <c r="AN192" i="9"/>
  <c r="BP191" i="9"/>
  <c r="BN191" i="9"/>
  <c r="BL191" i="9"/>
  <c r="BH191" i="9"/>
  <c r="BF191" i="9"/>
  <c r="BD191" i="9"/>
  <c r="BA191" i="9"/>
  <c r="AZ191" i="9"/>
  <c r="AX191" i="9"/>
  <c r="AV191" i="9"/>
  <c r="AS191" i="9"/>
  <c r="AR191" i="9"/>
  <c r="AP191" i="9"/>
  <c r="AN191" i="9"/>
  <c r="BP190" i="9"/>
  <c r="BN190" i="9"/>
  <c r="BL190" i="9"/>
  <c r="BH190" i="9"/>
  <c r="BF190" i="9"/>
  <c r="BD190" i="9"/>
  <c r="BA190" i="9"/>
  <c r="AZ190" i="9"/>
  <c r="AX190" i="9"/>
  <c r="AV190" i="9"/>
  <c r="AS190" i="9"/>
  <c r="AR190" i="9"/>
  <c r="AP190" i="9"/>
  <c r="AN190" i="9"/>
  <c r="BP189" i="9"/>
  <c r="BN189" i="9"/>
  <c r="BL189" i="9"/>
  <c r="BH189" i="9"/>
  <c r="BF189" i="9"/>
  <c r="BD189" i="9"/>
  <c r="BA189" i="9"/>
  <c r="AZ189" i="9"/>
  <c r="AX189" i="9"/>
  <c r="AV189" i="9"/>
  <c r="AS189" i="9"/>
  <c r="AR189" i="9"/>
  <c r="AP189" i="9"/>
  <c r="AN189" i="9"/>
  <c r="BP188" i="9"/>
  <c r="BN188" i="9"/>
  <c r="BL188" i="9"/>
  <c r="BH188" i="9"/>
  <c r="BF188" i="9"/>
  <c r="BD188" i="9"/>
  <c r="BA188" i="9"/>
  <c r="AZ188" i="9"/>
  <c r="AX188" i="9"/>
  <c r="AV188" i="9"/>
  <c r="AS188" i="9"/>
  <c r="AR188" i="9"/>
  <c r="AP188" i="9"/>
  <c r="AN188" i="9"/>
  <c r="BP187" i="9"/>
  <c r="BN187" i="9"/>
  <c r="BL187" i="9"/>
  <c r="BH187" i="9"/>
  <c r="BF187" i="9"/>
  <c r="BD187" i="9"/>
  <c r="BA187" i="9"/>
  <c r="AZ187" i="9"/>
  <c r="AX187" i="9"/>
  <c r="AV187" i="9"/>
  <c r="AS187" i="9"/>
  <c r="AR187" i="9"/>
  <c r="AP187" i="9"/>
  <c r="AN187" i="9"/>
  <c r="BP186" i="9"/>
  <c r="BN186" i="9"/>
  <c r="BL186" i="9"/>
  <c r="BH186" i="9"/>
  <c r="BF186" i="9"/>
  <c r="BD186" i="9"/>
  <c r="BA186" i="9"/>
  <c r="AZ186" i="9"/>
  <c r="AX186" i="9"/>
  <c r="AV186" i="9"/>
  <c r="AS186" i="9"/>
  <c r="AR186" i="9"/>
  <c r="AP186" i="9"/>
  <c r="AN186" i="9"/>
  <c r="BP185" i="9"/>
  <c r="BN185" i="9"/>
  <c r="BL185" i="9"/>
  <c r="BH185" i="9"/>
  <c r="BF185" i="9"/>
  <c r="BD185" i="9"/>
  <c r="BA185" i="9"/>
  <c r="AZ185" i="9"/>
  <c r="AX185" i="9"/>
  <c r="AV185" i="9"/>
  <c r="AS185" i="9"/>
  <c r="AR185" i="9"/>
  <c r="AP185" i="9"/>
  <c r="AN185" i="9"/>
  <c r="BP184" i="9"/>
  <c r="BN184" i="9"/>
  <c r="BL184" i="9"/>
  <c r="BH184" i="9"/>
  <c r="BF184" i="9"/>
  <c r="BD184" i="9"/>
  <c r="BA184" i="9"/>
  <c r="AZ184" i="9"/>
  <c r="AX184" i="9"/>
  <c r="AV184" i="9"/>
  <c r="AS184" i="9"/>
  <c r="AR184" i="9"/>
  <c r="AP184" i="9"/>
  <c r="AN184" i="9"/>
  <c r="BP183" i="9"/>
  <c r="BN183" i="9"/>
  <c r="BL183" i="9"/>
  <c r="BH183" i="9"/>
  <c r="BF183" i="9"/>
  <c r="BD183" i="9"/>
  <c r="BA183" i="9"/>
  <c r="AZ183" i="9"/>
  <c r="AX183" i="9"/>
  <c r="AV183" i="9"/>
  <c r="AS183" i="9"/>
  <c r="AR183" i="9"/>
  <c r="AP183" i="9"/>
  <c r="AN183" i="9"/>
  <c r="BP182" i="9"/>
  <c r="BN182" i="9"/>
  <c r="BL182" i="9"/>
  <c r="BH182" i="9"/>
  <c r="BF182" i="9"/>
  <c r="BD182" i="9"/>
  <c r="BA182" i="9"/>
  <c r="AZ182" i="9"/>
  <c r="AX182" i="9"/>
  <c r="AV182" i="9"/>
  <c r="AS182" i="9"/>
  <c r="AR182" i="9"/>
  <c r="AP182" i="9"/>
  <c r="AN182" i="9"/>
  <c r="BP181" i="9"/>
  <c r="BN181" i="9"/>
  <c r="BL181" i="9"/>
  <c r="BH181" i="9"/>
  <c r="BF181" i="9"/>
  <c r="BD181" i="9"/>
  <c r="BA181" i="9"/>
  <c r="AZ181" i="9"/>
  <c r="AX181" i="9"/>
  <c r="AV181" i="9"/>
  <c r="AS181" i="9"/>
  <c r="AR181" i="9"/>
  <c r="AP181" i="9"/>
  <c r="AN181" i="9"/>
  <c r="BP180" i="9"/>
  <c r="BN180" i="9"/>
  <c r="BL180" i="9"/>
  <c r="BH180" i="9"/>
  <c r="BF180" i="9"/>
  <c r="BD180" i="9"/>
  <c r="BA180" i="9"/>
  <c r="AZ180" i="9"/>
  <c r="AX180" i="9"/>
  <c r="AV180" i="9"/>
  <c r="AS180" i="9"/>
  <c r="AR180" i="9"/>
  <c r="AP180" i="9"/>
  <c r="AN180" i="9"/>
  <c r="BP179" i="9"/>
  <c r="BN179" i="9"/>
  <c r="BL179" i="9"/>
  <c r="BH179" i="9"/>
  <c r="BF179" i="9"/>
  <c r="BD179" i="9"/>
  <c r="BA179" i="9"/>
  <c r="AZ179" i="9"/>
  <c r="AX179" i="9"/>
  <c r="AV179" i="9"/>
  <c r="AS179" i="9"/>
  <c r="AR179" i="9"/>
  <c r="AP179" i="9"/>
  <c r="AN179" i="9"/>
  <c r="BP178" i="9"/>
  <c r="BN178" i="9"/>
  <c r="BL178" i="9"/>
  <c r="BH178" i="9"/>
  <c r="BF178" i="9"/>
  <c r="BD178" i="9"/>
  <c r="BA178" i="9"/>
  <c r="AZ178" i="9"/>
  <c r="AX178" i="9"/>
  <c r="AV178" i="9"/>
  <c r="AS178" i="9"/>
  <c r="AR178" i="9"/>
  <c r="AP178" i="9"/>
  <c r="AN178" i="9"/>
  <c r="BP177" i="9"/>
  <c r="BN177" i="9"/>
  <c r="BL177" i="9"/>
  <c r="BH177" i="9"/>
  <c r="BF177" i="9"/>
  <c r="BD177" i="9"/>
  <c r="BA177" i="9"/>
  <c r="AZ177" i="9"/>
  <c r="AX177" i="9"/>
  <c r="AV177" i="9"/>
  <c r="AS177" i="9"/>
  <c r="AR177" i="9"/>
  <c r="AP177" i="9"/>
  <c r="AN177" i="9"/>
  <c r="BP176" i="9"/>
  <c r="BN176" i="9"/>
  <c r="BL176" i="9"/>
  <c r="BH176" i="9"/>
  <c r="BF176" i="9"/>
  <c r="BD176" i="9"/>
  <c r="BA176" i="9"/>
  <c r="AZ176" i="9"/>
  <c r="AX176" i="9"/>
  <c r="AV176" i="9"/>
  <c r="AS176" i="9"/>
  <c r="AR176" i="9"/>
  <c r="AP176" i="9"/>
  <c r="AN176" i="9"/>
  <c r="BP175" i="9"/>
  <c r="BN175" i="9"/>
  <c r="BL175" i="9"/>
  <c r="BH175" i="9"/>
  <c r="BF175" i="9"/>
  <c r="BD175" i="9"/>
  <c r="BA175" i="9"/>
  <c r="AZ175" i="9"/>
  <c r="AX175" i="9"/>
  <c r="AV175" i="9"/>
  <c r="AS175" i="9"/>
  <c r="AR175" i="9"/>
  <c r="AP175" i="9"/>
  <c r="AN175" i="9"/>
  <c r="BP174" i="9"/>
  <c r="BN174" i="9"/>
  <c r="BL174" i="9"/>
  <c r="BH174" i="9"/>
  <c r="BF174" i="9"/>
  <c r="BD174" i="9"/>
  <c r="BA174" i="9"/>
  <c r="AZ174" i="9"/>
  <c r="AX174" i="9"/>
  <c r="AV174" i="9"/>
  <c r="AS174" i="9"/>
  <c r="AR174" i="9"/>
  <c r="AP174" i="9"/>
  <c r="AN174" i="9"/>
  <c r="BP173" i="9"/>
  <c r="BN173" i="9"/>
  <c r="BL173" i="9"/>
  <c r="BH173" i="9"/>
  <c r="BF173" i="9"/>
  <c r="BD173" i="9"/>
  <c r="BA173" i="9"/>
  <c r="AZ173" i="9"/>
  <c r="AX173" i="9"/>
  <c r="AV173" i="9"/>
  <c r="AS173" i="9"/>
  <c r="AR173" i="9"/>
  <c r="AP173" i="9"/>
  <c r="AN173" i="9"/>
  <c r="BP172" i="9"/>
  <c r="BN172" i="9"/>
  <c r="BL172" i="9"/>
  <c r="BH172" i="9"/>
  <c r="BF172" i="9"/>
  <c r="BD172" i="9"/>
  <c r="BA172" i="9"/>
  <c r="AZ172" i="9"/>
  <c r="AX172" i="9"/>
  <c r="AV172" i="9"/>
  <c r="AS172" i="9"/>
  <c r="AR172" i="9"/>
  <c r="AP172" i="9"/>
  <c r="AN172" i="9"/>
  <c r="BP171" i="9"/>
  <c r="BN171" i="9"/>
  <c r="BL171" i="9"/>
  <c r="BH171" i="9"/>
  <c r="BF171" i="9"/>
  <c r="BD171" i="9"/>
  <c r="BA171" i="9"/>
  <c r="AZ171" i="9"/>
  <c r="AX171" i="9"/>
  <c r="AV171" i="9"/>
  <c r="AS171" i="9"/>
  <c r="AR171" i="9"/>
  <c r="AP171" i="9"/>
  <c r="AN171" i="9"/>
  <c r="BP170" i="9"/>
  <c r="BN170" i="9"/>
  <c r="BL170" i="9"/>
  <c r="BH170" i="9"/>
  <c r="BF170" i="9"/>
  <c r="BD170" i="9"/>
  <c r="BA170" i="9"/>
  <c r="AZ170" i="9"/>
  <c r="AX170" i="9"/>
  <c r="AV170" i="9"/>
  <c r="AS170" i="9"/>
  <c r="AR170" i="9"/>
  <c r="AP170" i="9"/>
  <c r="AN170" i="9"/>
  <c r="BP169" i="9"/>
  <c r="BN169" i="9"/>
  <c r="BL169" i="9"/>
  <c r="BH169" i="9"/>
  <c r="BF169" i="9"/>
  <c r="BD169" i="9"/>
  <c r="BA169" i="9"/>
  <c r="AZ169" i="9"/>
  <c r="AX169" i="9"/>
  <c r="AV169" i="9"/>
  <c r="AS169" i="9"/>
  <c r="AR169" i="9"/>
  <c r="AP169" i="9"/>
  <c r="AN169" i="9"/>
  <c r="BP168" i="9"/>
  <c r="BN168" i="9"/>
  <c r="BL168" i="9"/>
  <c r="BH168" i="9"/>
  <c r="BF168" i="9"/>
  <c r="BD168" i="9"/>
  <c r="BA168" i="9"/>
  <c r="AZ168" i="9"/>
  <c r="AX168" i="9"/>
  <c r="AV168" i="9"/>
  <c r="AS168" i="9"/>
  <c r="AR168" i="9"/>
  <c r="AP168" i="9"/>
  <c r="AN168" i="9"/>
  <c r="BP167" i="9"/>
  <c r="BN167" i="9"/>
  <c r="BL167" i="9"/>
  <c r="BH167" i="9"/>
  <c r="BF167" i="9"/>
  <c r="BD167" i="9"/>
  <c r="BA167" i="9"/>
  <c r="AZ167" i="9"/>
  <c r="AX167" i="9"/>
  <c r="AV167" i="9"/>
  <c r="AS167" i="9"/>
  <c r="AR167" i="9"/>
  <c r="AP167" i="9"/>
  <c r="AN167" i="9"/>
  <c r="BP166" i="9"/>
  <c r="BN166" i="9"/>
  <c r="BL166" i="9"/>
  <c r="BH166" i="9"/>
  <c r="BF166" i="9"/>
  <c r="BD166" i="9"/>
  <c r="BA166" i="9"/>
  <c r="AZ166" i="9"/>
  <c r="AX166" i="9"/>
  <c r="AV166" i="9"/>
  <c r="AS166" i="9"/>
  <c r="AR166" i="9"/>
  <c r="AP166" i="9"/>
  <c r="AN166" i="9"/>
  <c r="BP165" i="9"/>
  <c r="BN165" i="9"/>
  <c r="BL165" i="9"/>
  <c r="BH165" i="9"/>
  <c r="BF165" i="9"/>
  <c r="BD165" i="9"/>
  <c r="BA165" i="9"/>
  <c r="AZ165" i="9"/>
  <c r="AX165" i="9"/>
  <c r="AV165" i="9"/>
  <c r="AS165" i="9"/>
  <c r="AR165" i="9"/>
  <c r="AP165" i="9"/>
  <c r="AN165" i="9"/>
  <c r="BP164" i="9"/>
  <c r="BN164" i="9"/>
  <c r="BL164" i="9"/>
  <c r="BH164" i="9"/>
  <c r="BF164" i="9"/>
  <c r="BD164" i="9"/>
  <c r="BA164" i="9"/>
  <c r="AZ164" i="9"/>
  <c r="AX164" i="9"/>
  <c r="AV164" i="9"/>
  <c r="AS164" i="9"/>
  <c r="AR164" i="9"/>
  <c r="AP164" i="9"/>
  <c r="AN164" i="9"/>
  <c r="BP163" i="9"/>
  <c r="BN163" i="9"/>
  <c r="BL163" i="9"/>
  <c r="BH163" i="9"/>
  <c r="BF163" i="9"/>
  <c r="BD163" i="9"/>
  <c r="BA163" i="9"/>
  <c r="AZ163" i="9"/>
  <c r="AX163" i="9"/>
  <c r="AV163" i="9"/>
  <c r="AS163" i="9"/>
  <c r="AR163" i="9"/>
  <c r="AP163" i="9"/>
  <c r="AN163" i="9"/>
  <c r="BP162" i="9"/>
  <c r="BN162" i="9"/>
  <c r="BL162" i="9"/>
  <c r="BH162" i="9"/>
  <c r="BF162" i="9"/>
  <c r="BD162" i="9"/>
  <c r="BA162" i="9"/>
  <c r="AZ162" i="9"/>
  <c r="AX162" i="9"/>
  <c r="AV162" i="9"/>
  <c r="AS162" i="9"/>
  <c r="AR162" i="9"/>
  <c r="AP162" i="9"/>
  <c r="AN162" i="9"/>
  <c r="BP161" i="9"/>
  <c r="BN161" i="9"/>
  <c r="BL161" i="9"/>
  <c r="BH161" i="9"/>
  <c r="BF161" i="9"/>
  <c r="BD161" i="9"/>
  <c r="BA161" i="9"/>
  <c r="AZ161" i="9"/>
  <c r="AX161" i="9"/>
  <c r="AV161" i="9"/>
  <c r="AS161" i="9"/>
  <c r="AR161" i="9"/>
  <c r="AP161" i="9"/>
  <c r="AN161" i="9"/>
  <c r="BP160" i="9"/>
  <c r="BN160" i="9"/>
  <c r="BL160" i="9"/>
  <c r="BH160" i="9"/>
  <c r="BF160" i="9"/>
  <c r="BD160" i="9"/>
  <c r="BA160" i="9"/>
  <c r="AZ160" i="9"/>
  <c r="AX160" i="9"/>
  <c r="AV160" i="9"/>
  <c r="AS160" i="9"/>
  <c r="AR160" i="9"/>
  <c r="AP160" i="9"/>
  <c r="AN160" i="9"/>
  <c r="BP159" i="9"/>
  <c r="BN159" i="9"/>
  <c r="BL159" i="9"/>
  <c r="BH159" i="9"/>
  <c r="BF159" i="9"/>
  <c r="BD159" i="9"/>
  <c r="BA159" i="9"/>
  <c r="AZ159" i="9"/>
  <c r="AX159" i="9"/>
  <c r="AV159" i="9"/>
  <c r="AS159" i="9"/>
  <c r="AR159" i="9"/>
  <c r="AP159" i="9"/>
  <c r="AN159" i="9"/>
  <c r="BP158" i="9"/>
  <c r="BN158" i="9"/>
  <c r="BL158" i="9"/>
  <c r="BH158" i="9"/>
  <c r="BF158" i="9"/>
  <c r="BD158" i="9"/>
  <c r="BA158" i="9"/>
  <c r="AZ158" i="9"/>
  <c r="AX158" i="9"/>
  <c r="AV158" i="9"/>
  <c r="AS158" i="9"/>
  <c r="AR158" i="9"/>
  <c r="AP158" i="9"/>
  <c r="AN158" i="9"/>
  <c r="BP157" i="9"/>
  <c r="BN157" i="9"/>
  <c r="BL157" i="9"/>
  <c r="BH157" i="9"/>
  <c r="BF157" i="9"/>
  <c r="BD157" i="9"/>
  <c r="BA157" i="9"/>
  <c r="AZ157" i="9"/>
  <c r="AX157" i="9"/>
  <c r="AV157" i="9"/>
  <c r="AS157" i="9"/>
  <c r="AR157" i="9"/>
  <c r="AP157" i="9"/>
  <c r="AN157" i="9"/>
  <c r="BP156" i="9"/>
  <c r="BN156" i="9"/>
  <c r="BL156" i="9"/>
  <c r="BH156" i="9"/>
  <c r="BF156" i="9"/>
  <c r="BD156" i="9"/>
  <c r="BA156" i="9"/>
  <c r="AZ156" i="9"/>
  <c r="AX156" i="9"/>
  <c r="AV156" i="9"/>
  <c r="AS156" i="9"/>
  <c r="AR156" i="9"/>
  <c r="AP156" i="9"/>
  <c r="AN156" i="9"/>
  <c r="BP155" i="9"/>
  <c r="BN155" i="9"/>
  <c r="BL155" i="9"/>
  <c r="BH155" i="9"/>
  <c r="BF155" i="9"/>
  <c r="BD155" i="9"/>
  <c r="AI211" i="9" s="1"/>
  <c r="BA155" i="9"/>
  <c r="AZ155" i="9"/>
  <c r="AX155" i="9"/>
  <c r="AV155" i="9"/>
  <c r="AS155" i="9"/>
  <c r="AR155" i="9"/>
  <c r="AP155" i="9"/>
  <c r="AN155" i="9"/>
  <c r="BP154" i="9"/>
  <c r="BN154" i="9"/>
  <c r="BL154" i="9"/>
  <c r="BH154" i="9"/>
  <c r="BF154" i="9"/>
  <c r="BD154" i="9"/>
  <c r="BA154" i="9"/>
  <c r="AZ154" i="9"/>
  <c r="AX154" i="9"/>
  <c r="AV154" i="9"/>
  <c r="AS154" i="9"/>
  <c r="AR154" i="9"/>
  <c r="AP154" i="9"/>
  <c r="AN154" i="9"/>
  <c r="BP153" i="9"/>
  <c r="BN153" i="9"/>
  <c r="BL153" i="9"/>
  <c r="BH153" i="9"/>
  <c r="BF153" i="9"/>
  <c r="BD153" i="9"/>
  <c r="BA153" i="9"/>
  <c r="AZ153" i="9"/>
  <c r="AX153" i="9"/>
  <c r="AV153" i="9"/>
  <c r="AS153" i="9"/>
  <c r="AR153" i="9"/>
  <c r="AP153" i="9"/>
  <c r="AN153" i="9"/>
  <c r="BP152" i="9"/>
  <c r="BN152" i="9"/>
  <c r="BL152" i="9"/>
  <c r="BH152" i="9"/>
  <c r="BF152" i="9"/>
  <c r="BD152" i="9"/>
  <c r="BA152" i="9"/>
  <c r="AZ152" i="9"/>
  <c r="AX152" i="9"/>
  <c r="AV152" i="9"/>
  <c r="AS152" i="9"/>
  <c r="AR152" i="9"/>
  <c r="AP152" i="9"/>
  <c r="AN152" i="9"/>
  <c r="BP151" i="9"/>
  <c r="BN151" i="9"/>
  <c r="BL151" i="9"/>
  <c r="BH151" i="9"/>
  <c r="BF151" i="9"/>
  <c r="BD151" i="9"/>
  <c r="BA151" i="9"/>
  <c r="AZ151" i="9"/>
  <c r="AX151" i="9"/>
  <c r="AV151" i="9"/>
  <c r="AS151" i="9"/>
  <c r="AR151" i="9"/>
  <c r="AP151" i="9"/>
  <c r="AN151" i="9"/>
  <c r="BP150" i="9"/>
  <c r="BN150" i="9"/>
  <c r="BL150" i="9"/>
  <c r="BH150" i="9"/>
  <c r="BF150" i="9"/>
  <c r="BD150" i="9"/>
  <c r="BA150" i="9"/>
  <c r="AZ150" i="9"/>
  <c r="AX150" i="9"/>
  <c r="AV150" i="9"/>
  <c r="AS150" i="9"/>
  <c r="AR150" i="9"/>
  <c r="AP150" i="9"/>
  <c r="AN150" i="9"/>
  <c r="BP149" i="9"/>
  <c r="BN149" i="9"/>
  <c r="BL149" i="9"/>
  <c r="BH149" i="9"/>
  <c r="BF149" i="9"/>
  <c r="BD149" i="9"/>
  <c r="BA149" i="9"/>
  <c r="AZ149" i="9"/>
  <c r="AX149" i="9"/>
  <c r="AV149" i="9"/>
  <c r="AS149" i="9"/>
  <c r="AR149" i="9"/>
  <c r="AP149" i="9"/>
  <c r="AN149" i="9"/>
  <c r="BP148" i="9"/>
  <c r="BN148" i="9"/>
  <c r="BL148" i="9"/>
  <c r="BH148" i="9"/>
  <c r="BF148" i="9"/>
  <c r="BD148" i="9"/>
  <c r="BA148" i="9"/>
  <c r="AZ148" i="9"/>
  <c r="AX148" i="9"/>
  <c r="AV148" i="9"/>
  <c r="AS148" i="9"/>
  <c r="AR148" i="9"/>
  <c r="AP148" i="9"/>
  <c r="AN148" i="9"/>
  <c r="BP147" i="9"/>
  <c r="BN147" i="9"/>
  <c r="BL147" i="9"/>
  <c r="BH147" i="9"/>
  <c r="BF147" i="9"/>
  <c r="BD147" i="9"/>
  <c r="BA147" i="9"/>
  <c r="AZ147" i="9"/>
  <c r="AX147" i="9"/>
  <c r="AV147" i="9"/>
  <c r="AS147" i="9"/>
  <c r="AR147" i="9"/>
  <c r="AP147" i="9"/>
  <c r="AN147" i="9"/>
  <c r="BP146" i="9"/>
  <c r="BN146" i="9"/>
  <c r="BL146" i="9"/>
  <c r="BH146" i="9"/>
  <c r="BF146" i="9"/>
  <c r="BD146" i="9"/>
  <c r="BA146" i="9"/>
  <c r="AZ146" i="9"/>
  <c r="AX146" i="9"/>
  <c r="AV146" i="9"/>
  <c r="AS146" i="9"/>
  <c r="AR146" i="9"/>
  <c r="AP146" i="9"/>
  <c r="AN146" i="9"/>
  <c r="BP145" i="9"/>
  <c r="BN145" i="9"/>
  <c r="BL145" i="9"/>
  <c r="BH145" i="9"/>
  <c r="BF145" i="9"/>
  <c r="BD145" i="9"/>
  <c r="BA145" i="9"/>
  <c r="AZ145" i="9"/>
  <c r="AX145" i="9"/>
  <c r="AV145" i="9"/>
  <c r="AS145" i="9"/>
  <c r="AR145" i="9"/>
  <c r="AP145" i="9"/>
  <c r="AN145" i="9"/>
  <c r="BP144" i="9"/>
  <c r="BN144" i="9"/>
  <c r="BL144" i="9"/>
  <c r="BH144" i="9"/>
  <c r="BF144" i="9"/>
  <c r="BD144" i="9"/>
  <c r="BA144" i="9"/>
  <c r="AZ144" i="9"/>
  <c r="AX144" i="9"/>
  <c r="AV144" i="9"/>
  <c r="AS144" i="9"/>
  <c r="AR144" i="9"/>
  <c r="AP144" i="9"/>
  <c r="AN144" i="9"/>
  <c r="BP143" i="9"/>
  <c r="BN143" i="9"/>
  <c r="BL143" i="9"/>
  <c r="BH143" i="9"/>
  <c r="BF143" i="9"/>
  <c r="BD143" i="9"/>
  <c r="BA143" i="9"/>
  <c r="AZ143" i="9"/>
  <c r="AX143" i="9"/>
  <c r="AV143" i="9"/>
  <c r="AS143" i="9"/>
  <c r="AR143" i="9"/>
  <c r="AP143" i="9"/>
  <c r="AN143" i="9"/>
  <c r="BP142" i="9"/>
  <c r="BN142" i="9"/>
  <c r="BL142" i="9"/>
  <c r="BH142" i="9"/>
  <c r="BF142" i="9"/>
  <c r="BD142" i="9"/>
  <c r="BA142" i="9"/>
  <c r="AZ142" i="9"/>
  <c r="AX142" i="9"/>
  <c r="AV142" i="9"/>
  <c r="AS142" i="9"/>
  <c r="AR142" i="9"/>
  <c r="AP142" i="9"/>
  <c r="AN142" i="9"/>
  <c r="BP141" i="9"/>
  <c r="BN141" i="9"/>
  <c r="BL141" i="9"/>
  <c r="BH141" i="9"/>
  <c r="BF141" i="9"/>
  <c r="BD141" i="9"/>
  <c r="BA141" i="9"/>
  <c r="AZ141" i="9"/>
  <c r="AX141" i="9"/>
  <c r="AV141" i="9"/>
  <c r="AS141" i="9"/>
  <c r="AR141" i="9"/>
  <c r="AP141" i="9"/>
  <c r="AN141" i="9"/>
  <c r="BP140" i="9"/>
  <c r="BN140" i="9"/>
  <c r="BL140" i="9"/>
  <c r="BH140" i="9"/>
  <c r="BF140" i="9"/>
  <c r="BD140" i="9"/>
  <c r="BA140" i="9"/>
  <c r="AZ140" i="9"/>
  <c r="AX140" i="9"/>
  <c r="AV140" i="9"/>
  <c r="AS140" i="9"/>
  <c r="AR140" i="9"/>
  <c r="AP140" i="9"/>
  <c r="AN140" i="9"/>
  <c r="BP139" i="9"/>
  <c r="BN139" i="9"/>
  <c r="BL139" i="9"/>
  <c r="BH139" i="9"/>
  <c r="BF139" i="9"/>
  <c r="BD139" i="9"/>
  <c r="BA139" i="9"/>
  <c r="AZ139" i="9"/>
  <c r="AX139" i="9"/>
  <c r="AV139" i="9"/>
  <c r="AS139" i="9"/>
  <c r="AR139" i="9"/>
  <c r="AP139" i="9"/>
  <c r="AN139" i="9"/>
  <c r="BP138" i="9"/>
  <c r="BN138" i="9"/>
  <c r="BL138" i="9"/>
  <c r="BH138" i="9"/>
  <c r="BF138" i="9"/>
  <c r="BD138" i="9"/>
  <c r="BA138" i="9"/>
  <c r="AZ138" i="9"/>
  <c r="AX138" i="9"/>
  <c r="AV138" i="9"/>
  <c r="AS138" i="9"/>
  <c r="AR138" i="9"/>
  <c r="AP138" i="9"/>
  <c r="AN138" i="9"/>
  <c r="BP137" i="9"/>
  <c r="BN137" i="9"/>
  <c r="BL137" i="9"/>
  <c r="BH137" i="9"/>
  <c r="BF137" i="9"/>
  <c r="BD137" i="9"/>
  <c r="BA137" i="9"/>
  <c r="AZ137" i="9"/>
  <c r="AX137" i="9"/>
  <c r="AV137" i="9"/>
  <c r="AS137" i="9"/>
  <c r="AR137" i="9"/>
  <c r="AP137" i="9"/>
  <c r="AN137" i="9"/>
  <c r="BP136" i="9"/>
  <c r="BN136" i="9"/>
  <c r="BL136" i="9"/>
  <c r="BH136" i="9"/>
  <c r="BF136" i="9"/>
  <c r="BD136" i="9"/>
  <c r="BA136" i="9"/>
  <c r="AZ136" i="9"/>
  <c r="AX136" i="9"/>
  <c r="AV136" i="9"/>
  <c r="AS136" i="9"/>
  <c r="AR136" i="9"/>
  <c r="AP136" i="9"/>
  <c r="AN136" i="9"/>
  <c r="BP135" i="9"/>
  <c r="BN135" i="9"/>
  <c r="BL135" i="9"/>
  <c r="BH135" i="9"/>
  <c r="BF135" i="9"/>
  <c r="BD135" i="9"/>
  <c r="BA135" i="9"/>
  <c r="AZ135" i="9"/>
  <c r="AX135" i="9"/>
  <c r="AV135" i="9"/>
  <c r="AS135" i="9"/>
  <c r="AR135" i="9"/>
  <c r="AP135" i="9"/>
  <c r="AN135" i="9"/>
  <c r="BP134" i="9"/>
  <c r="BN134" i="9"/>
  <c r="BL134" i="9"/>
  <c r="BH134" i="9"/>
  <c r="BF134" i="9"/>
  <c r="BD134" i="9"/>
  <c r="BA134" i="9"/>
  <c r="AZ134" i="9"/>
  <c r="AX134" i="9"/>
  <c r="AV134" i="9"/>
  <c r="AS134" i="9"/>
  <c r="AR134" i="9"/>
  <c r="AP134" i="9"/>
  <c r="AN134" i="9"/>
  <c r="BP133" i="9"/>
  <c r="BN133" i="9"/>
  <c r="BL133" i="9"/>
  <c r="BH133" i="9"/>
  <c r="BF133" i="9"/>
  <c r="BD133" i="9"/>
  <c r="BA133" i="9"/>
  <c r="AZ133" i="9"/>
  <c r="AX133" i="9"/>
  <c r="AV133" i="9"/>
  <c r="AS133" i="9"/>
  <c r="AR133" i="9"/>
  <c r="AP133" i="9"/>
  <c r="AN133" i="9"/>
  <c r="BP132" i="9"/>
  <c r="BN132" i="9"/>
  <c r="BL132" i="9"/>
  <c r="BH132" i="9"/>
  <c r="BF132" i="9"/>
  <c r="BD132" i="9"/>
  <c r="BA132" i="9"/>
  <c r="AZ132" i="9"/>
  <c r="AX132" i="9"/>
  <c r="AV132" i="9"/>
  <c r="AS132" i="9"/>
  <c r="AR132" i="9"/>
  <c r="AP132" i="9"/>
  <c r="AN132" i="9"/>
  <c r="BP131" i="9"/>
  <c r="BN131" i="9"/>
  <c r="BL131" i="9"/>
  <c r="BH131" i="9"/>
  <c r="BF131" i="9"/>
  <c r="BD131" i="9"/>
  <c r="BA131" i="9"/>
  <c r="AZ131" i="9"/>
  <c r="AX131" i="9"/>
  <c r="AV131" i="9"/>
  <c r="AS131" i="9"/>
  <c r="AR131" i="9"/>
  <c r="AP131" i="9"/>
  <c r="AN131" i="9"/>
  <c r="BP130" i="9"/>
  <c r="BN130" i="9"/>
  <c r="BL130" i="9"/>
  <c r="BH130" i="9"/>
  <c r="BF130" i="9"/>
  <c r="BD130" i="9"/>
  <c r="BA130" i="9"/>
  <c r="AZ130" i="9"/>
  <c r="AX130" i="9"/>
  <c r="AV130" i="9"/>
  <c r="AS130" i="9"/>
  <c r="AR130" i="9"/>
  <c r="AP130" i="9"/>
  <c r="AN130" i="9"/>
  <c r="BP129" i="9"/>
  <c r="BN129" i="9"/>
  <c r="BL129" i="9"/>
  <c r="BH129" i="9"/>
  <c r="BF129" i="9"/>
  <c r="BD129" i="9"/>
  <c r="BA129" i="9"/>
  <c r="AZ129" i="9"/>
  <c r="AX129" i="9"/>
  <c r="AV129" i="9"/>
  <c r="AS129" i="9"/>
  <c r="AR129" i="9"/>
  <c r="AP129" i="9"/>
  <c r="AN129" i="9"/>
  <c r="BP128" i="9"/>
  <c r="BN128" i="9"/>
  <c r="BL128" i="9"/>
  <c r="BH128" i="9"/>
  <c r="BF128" i="9"/>
  <c r="BD128" i="9"/>
  <c r="BA128" i="9"/>
  <c r="AZ128" i="9"/>
  <c r="AX128" i="9"/>
  <c r="AV128" i="9"/>
  <c r="AS128" i="9"/>
  <c r="AR128" i="9"/>
  <c r="AP128" i="9"/>
  <c r="AN128" i="9"/>
  <c r="BP127" i="9"/>
  <c r="BN127" i="9"/>
  <c r="BL127" i="9"/>
  <c r="BH127" i="9"/>
  <c r="BF127" i="9"/>
  <c r="BD127" i="9"/>
  <c r="BA127" i="9"/>
  <c r="AZ127" i="9"/>
  <c r="AX127" i="9"/>
  <c r="AV127" i="9"/>
  <c r="AS127" i="9"/>
  <c r="AR127" i="9"/>
  <c r="AP127" i="9"/>
  <c r="AN127" i="9"/>
  <c r="BP126" i="9"/>
  <c r="BN126" i="9"/>
  <c r="BL126" i="9"/>
  <c r="BH126" i="9"/>
  <c r="BF126" i="9"/>
  <c r="BD126" i="9"/>
  <c r="BA126" i="9"/>
  <c r="AZ126" i="9"/>
  <c r="AX126" i="9"/>
  <c r="AV126" i="9"/>
  <c r="AS126" i="9"/>
  <c r="AR126" i="9"/>
  <c r="AP126" i="9"/>
  <c r="AN126" i="9"/>
  <c r="BP125" i="9"/>
  <c r="BN125" i="9"/>
  <c r="BL125" i="9"/>
  <c r="BH125" i="9"/>
  <c r="BF125" i="9"/>
  <c r="BD125" i="9"/>
  <c r="BA125" i="9"/>
  <c r="AZ125" i="9"/>
  <c r="AX125" i="9"/>
  <c r="AV125" i="9"/>
  <c r="AS125" i="9"/>
  <c r="AR125" i="9"/>
  <c r="AP125" i="9"/>
  <c r="AN125" i="9"/>
  <c r="BP124" i="9"/>
  <c r="BN124" i="9"/>
  <c r="BL124" i="9"/>
  <c r="BH124" i="9"/>
  <c r="BF124" i="9"/>
  <c r="BD124" i="9"/>
  <c r="BA124" i="9"/>
  <c r="AZ124" i="9"/>
  <c r="AX124" i="9"/>
  <c r="AV124" i="9"/>
  <c r="AS124" i="9"/>
  <c r="AR124" i="9"/>
  <c r="AP124" i="9"/>
  <c r="AN124" i="9"/>
  <c r="BP123" i="9"/>
  <c r="BN123" i="9"/>
  <c r="BL123" i="9"/>
  <c r="BH123" i="9"/>
  <c r="BF123" i="9"/>
  <c r="BD123" i="9"/>
  <c r="BA123" i="9"/>
  <c r="AZ123" i="9"/>
  <c r="AX123" i="9"/>
  <c r="AV123" i="9"/>
  <c r="AS123" i="9"/>
  <c r="AR123" i="9"/>
  <c r="AP123" i="9"/>
  <c r="AN123" i="9"/>
  <c r="BP122" i="9"/>
  <c r="BN122" i="9"/>
  <c r="BL122" i="9"/>
  <c r="BH122" i="9"/>
  <c r="BF122" i="9"/>
  <c r="BD122" i="9"/>
  <c r="BA122" i="9"/>
  <c r="AZ122" i="9"/>
  <c r="AX122" i="9"/>
  <c r="AV122" i="9"/>
  <c r="AS122" i="9"/>
  <c r="AR122" i="9"/>
  <c r="AP122" i="9"/>
  <c r="AN122" i="9"/>
  <c r="BP121" i="9"/>
  <c r="BN121" i="9"/>
  <c r="BL121" i="9"/>
  <c r="BH121" i="9"/>
  <c r="BF121" i="9"/>
  <c r="BD121" i="9"/>
  <c r="BA121" i="9"/>
  <c r="AZ121" i="9"/>
  <c r="AX121" i="9"/>
  <c r="AV121" i="9"/>
  <c r="AS121" i="9"/>
  <c r="AR121" i="9"/>
  <c r="AP121" i="9"/>
  <c r="AN121" i="9"/>
  <c r="BP120" i="9"/>
  <c r="BN120" i="9"/>
  <c r="BL120" i="9"/>
  <c r="BH120" i="9"/>
  <c r="BF120" i="9"/>
  <c r="BD120" i="9"/>
  <c r="BA120" i="9"/>
  <c r="AZ120" i="9"/>
  <c r="AX120" i="9"/>
  <c r="AV120" i="9"/>
  <c r="AS120" i="9"/>
  <c r="AR120" i="9"/>
  <c r="AP120" i="9"/>
  <c r="AN120" i="9"/>
  <c r="BP119" i="9"/>
  <c r="BN119" i="9"/>
  <c r="BL119" i="9"/>
  <c r="BH119" i="9"/>
  <c r="BF119" i="9"/>
  <c r="BD119" i="9"/>
  <c r="BA119" i="9"/>
  <c r="AZ119" i="9"/>
  <c r="AX119" i="9"/>
  <c r="AV119" i="9"/>
  <c r="AS119" i="9"/>
  <c r="AR119" i="9"/>
  <c r="AP119" i="9"/>
  <c r="AN119" i="9"/>
  <c r="BP118" i="9"/>
  <c r="BN118" i="9"/>
  <c r="BL118" i="9"/>
  <c r="BH118" i="9"/>
  <c r="BF118" i="9"/>
  <c r="BD118" i="9"/>
  <c r="BA118" i="9"/>
  <c r="AZ118" i="9"/>
  <c r="AX118" i="9"/>
  <c r="AV118" i="9"/>
  <c r="AS118" i="9"/>
  <c r="AR118" i="9"/>
  <c r="AP118" i="9"/>
  <c r="AN118" i="9"/>
  <c r="BP117" i="9"/>
  <c r="BN117" i="9"/>
  <c r="BL117" i="9"/>
  <c r="BH117" i="9"/>
  <c r="BF117" i="9"/>
  <c r="BD117" i="9"/>
  <c r="BA117" i="9"/>
  <c r="AZ117" i="9"/>
  <c r="AX117" i="9"/>
  <c r="AV117" i="9"/>
  <c r="AS117" i="9"/>
  <c r="AR117" i="9"/>
  <c r="AP117" i="9"/>
  <c r="AN117" i="9"/>
  <c r="BP116" i="9"/>
  <c r="BN116" i="9"/>
  <c r="BL116" i="9"/>
  <c r="BH116" i="9"/>
  <c r="BF116" i="9"/>
  <c r="BD116" i="9"/>
  <c r="BA116" i="9"/>
  <c r="AZ116" i="9"/>
  <c r="AX116" i="9"/>
  <c r="AV116" i="9"/>
  <c r="AS116" i="9"/>
  <c r="AR116" i="9"/>
  <c r="AP116" i="9"/>
  <c r="AN116" i="9"/>
  <c r="BP115" i="9"/>
  <c r="BN115" i="9"/>
  <c r="BL115" i="9"/>
  <c r="BH115" i="9"/>
  <c r="BF115" i="9"/>
  <c r="BD115" i="9"/>
  <c r="BA115" i="9"/>
  <c r="AZ115" i="9"/>
  <c r="AX115" i="9"/>
  <c r="AV115" i="9"/>
  <c r="AS115" i="9"/>
  <c r="AR115" i="9"/>
  <c r="AP115" i="9"/>
  <c r="AN115" i="9"/>
  <c r="BP114" i="9"/>
  <c r="BN114" i="9"/>
  <c r="BL114" i="9"/>
  <c r="BH114" i="9"/>
  <c r="BF114" i="9"/>
  <c r="BD114" i="9"/>
  <c r="BA114" i="9"/>
  <c r="AZ114" i="9"/>
  <c r="AX114" i="9"/>
  <c r="AV114" i="9"/>
  <c r="AS114" i="9"/>
  <c r="AR114" i="9"/>
  <c r="AP114" i="9"/>
  <c r="AN114" i="9"/>
  <c r="BP113" i="9"/>
  <c r="BN113" i="9"/>
  <c r="BL113" i="9"/>
  <c r="BH113" i="9"/>
  <c r="BF113" i="9"/>
  <c r="BD113" i="9"/>
  <c r="BA113" i="9"/>
  <c r="AZ113" i="9"/>
  <c r="AX113" i="9"/>
  <c r="AV113" i="9"/>
  <c r="AS113" i="9"/>
  <c r="AR113" i="9"/>
  <c r="AP113" i="9"/>
  <c r="AN113" i="9"/>
  <c r="BP112" i="9"/>
  <c r="BN112" i="9"/>
  <c r="BL112" i="9"/>
  <c r="BH112" i="9"/>
  <c r="BF112" i="9"/>
  <c r="BD112" i="9"/>
  <c r="BA112" i="9"/>
  <c r="AZ112" i="9"/>
  <c r="AX112" i="9"/>
  <c r="AV112" i="9"/>
  <c r="AS112" i="9"/>
  <c r="AR112" i="9"/>
  <c r="AP112" i="9"/>
  <c r="AN112" i="9"/>
  <c r="BP111" i="9"/>
  <c r="BN111" i="9"/>
  <c r="BL111" i="9"/>
  <c r="BH111" i="9"/>
  <c r="BF111" i="9"/>
  <c r="BD111" i="9"/>
  <c r="BA111" i="9"/>
  <c r="AZ111" i="9"/>
  <c r="AX111" i="9"/>
  <c r="AV111" i="9"/>
  <c r="AS111" i="9"/>
  <c r="AR111" i="9"/>
  <c r="AP111" i="9"/>
  <c r="AN111" i="9"/>
  <c r="BP110" i="9"/>
  <c r="BN110" i="9"/>
  <c r="BL110" i="9"/>
  <c r="BH110" i="9"/>
  <c r="BF110" i="9"/>
  <c r="BD110" i="9"/>
  <c r="BA110" i="9"/>
  <c r="AZ110" i="9"/>
  <c r="AX110" i="9"/>
  <c r="AV110" i="9"/>
  <c r="AS110" i="9"/>
  <c r="AR110" i="9"/>
  <c r="AP110" i="9"/>
  <c r="AN110" i="9"/>
  <c r="BP109" i="9"/>
  <c r="BN109" i="9"/>
  <c r="BL109" i="9"/>
  <c r="BH109" i="9"/>
  <c r="BF109" i="9"/>
  <c r="BD109" i="9"/>
  <c r="BA109" i="9"/>
  <c r="AZ109" i="9"/>
  <c r="AX109" i="9"/>
  <c r="AV109" i="9"/>
  <c r="AS109" i="9"/>
  <c r="AR109" i="9"/>
  <c r="AP109" i="9"/>
  <c r="AN109" i="9"/>
  <c r="BP108" i="9"/>
  <c r="BN108" i="9"/>
  <c r="BL108" i="9"/>
  <c r="BH108" i="9"/>
  <c r="BF108" i="9"/>
  <c r="BD108" i="9"/>
  <c r="BA108" i="9"/>
  <c r="AZ108" i="9"/>
  <c r="AX108" i="9"/>
  <c r="AV108" i="9"/>
  <c r="AS108" i="9"/>
  <c r="AR108" i="9"/>
  <c r="AP108" i="9"/>
  <c r="AN108" i="9"/>
  <c r="BP107" i="9"/>
  <c r="BN107" i="9"/>
  <c r="BL107" i="9"/>
  <c r="BH107" i="9"/>
  <c r="BF107" i="9"/>
  <c r="BD107" i="9"/>
  <c r="BA107" i="9"/>
  <c r="AZ107" i="9"/>
  <c r="AX107" i="9"/>
  <c r="AV107" i="9"/>
  <c r="AS107" i="9"/>
  <c r="AR107" i="9"/>
  <c r="AP107" i="9"/>
  <c r="AN107" i="9"/>
  <c r="BP106" i="9"/>
  <c r="BN106" i="9"/>
  <c r="BL106" i="9"/>
  <c r="BH106" i="9"/>
  <c r="BF106" i="9"/>
  <c r="BD106" i="9"/>
  <c r="BA106" i="9"/>
  <c r="AZ106" i="9"/>
  <c r="AX106" i="9"/>
  <c r="AV106" i="9"/>
  <c r="AS106" i="9"/>
  <c r="AR106" i="9"/>
  <c r="AP106" i="9"/>
  <c r="AN106" i="9"/>
  <c r="BP105" i="9"/>
  <c r="BN105" i="9"/>
  <c r="BL105" i="9"/>
  <c r="BH105" i="9"/>
  <c r="BF105" i="9"/>
  <c r="BD105" i="9"/>
  <c r="BA105" i="9"/>
  <c r="AZ105" i="9"/>
  <c r="AX105" i="9"/>
  <c r="AV105" i="9"/>
  <c r="AS105" i="9"/>
  <c r="AR105" i="9"/>
  <c r="AP105" i="9"/>
  <c r="AN105" i="9"/>
  <c r="BP104" i="9"/>
  <c r="BN104" i="9"/>
  <c r="BL104" i="9"/>
  <c r="BH104" i="9"/>
  <c r="BF104" i="9"/>
  <c r="BD104" i="9"/>
  <c r="BA104" i="9"/>
  <c r="AZ104" i="9"/>
  <c r="AX104" i="9"/>
  <c r="AV104" i="9"/>
  <c r="AS104" i="9"/>
  <c r="AR104" i="9"/>
  <c r="AP104" i="9"/>
  <c r="AN104" i="9"/>
  <c r="BP103" i="9"/>
  <c r="BN103" i="9"/>
  <c r="BL103" i="9"/>
  <c r="BH103" i="9"/>
  <c r="BF103" i="9"/>
  <c r="BD103" i="9"/>
  <c r="BA103" i="9"/>
  <c r="AZ103" i="9"/>
  <c r="AX103" i="9"/>
  <c r="AV103" i="9"/>
  <c r="AS103" i="9"/>
  <c r="AR103" i="9"/>
  <c r="AP103" i="9"/>
  <c r="AN103" i="9"/>
  <c r="BP102" i="9"/>
  <c r="BN102" i="9"/>
  <c r="BL102" i="9"/>
  <c r="BH102" i="9"/>
  <c r="BF102" i="9"/>
  <c r="BD102" i="9"/>
  <c r="BA102" i="9"/>
  <c r="AZ102" i="9"/>
  <c r="AX102" i="9"/>
  <c r="AV102" i="9"/>
  <c r="AS102" i="9"/>
  <c r="AR102" i="9"/>
  <c r="AP102" i="9"/>
  <c r="AN102" i="9"/>
  <c r="BP101" i="9"/>
  <c r="BN101" i="9"/>
  <c r="BL101" i="9"/>
  <c r="BH101" i="9"/>
  <c r="BF101" i="9"/>
  <c r="BD101" i="9"/>
  <c r="BA101" i="9"/>
  <c r="AZ101" i="9"/>
  <c r="AX101" i="9"/>
  <c r="AV101" i="9"/>
  <c r="AS101" i="9"/>
  <c r="AR101" i="9"/>
  <c r="AP101" i="9"/>
  <c r="AN101" i="9"/>
  <c r="BP100" i="9"/>
  <c r="BN100" i="9"/>
  <c r="BL100" i="9"/>
  <c r="BH100" i="9"/>
  <c r="BF100" i="9"/>
  <c r="BD100" i="9"/>
  <c r="BA100" i="9"/>
  <c r="AZ100" i="9"/>
  <c r="AX100" i="9"/>
  <c r="AV100" i="9"/>
  <c r="AS100" i="9"/>
  <c r="AR100" i="9"/>
  <c r="AP100" i="9"/>
  <c r="AN100" i="9"/>
  <c r="BP99" i="9"/>
  <c r="BN99" i="9"/>
  <c r="BL99" i="9"/>
  <c r="BH99" i="9"/>
  <c r="BF99" i="9"/>
  <c r="BD99" i="9"/>
  <c r="BA99" i="9"/>
  <c r="AZ99" i="9"/>
  <c r="AX99" i="9"/>
  <c r="AV99" i="9"/>
  <c r="AS99" i="9"/>
  <c r="AR99" i="9"/>
  <c r="AP99" i="9"/>
  <c r="AN99" i="9"/>
  <c r="BP98" i="9"/>
  <c r="BN98" i="9"/>
  <c r="BL98" i="9"/>
  <c r="BH98" i="9"/>
  <c r="BF98" i="9"/>
  <c r="BD98" i="9"/>
  <c r="BA98" i="9"/>
  <c r="AZ98" i="9"/>
  <c r="AX98" i="9"/>
  <c r="AV98" i="9"/>
  <c r="AS98" i="9"/>
  <c r="AR98" i="9"/>
  <c r="AP98" i="9"/>
  <c r="AN98" i="9"/>
  <c r="BP97" i="9"/>
  <c r="BN97" i="9"/>
  <c r="BL97" i="9"/>
  <c r="BH97" i="9"/>
  <c r="BF97" i="9"/>
  <c r="BD97" i="9"/>
  <c r="BA97" i="9"/>
  <c r="AZ97" i="9"/>
  <c r="AX97" i="9"/>
  <c r="AV97" i="9"/>
  <c r="AS97" i="9"/>
  <c r="AR97" i="9"/>
  <c r="AP97" i="9"/>
  <c r="AN97" i="9"/>
  <c r="BP96" i="9"/>
  <c r="BN96" i="9"/>
  <c r="BL96" i="9"/>
  <c r="BH96" i="9"/>
  <c r="BF96" i="9"/>
  <c r="BD96" i="9"/>
  <c r="BA96" i="9"/>
  <c r="AZ96" i="9"/>
  <c r="AX96" i="9"/>
  <c r="AV96" i="9"/>
  <c r="AS96" i="9"/>
  <c r="AR96" i="9"/>
  <c r="AP96" i="9"/>
  <c r="AN96" i="9"/>
  <c r="BP95" i="9"/>
  <c r="BN95" i="9"/>
  <c r="BL95" i="9"/>
  <c r="BH95" i="9"/>
  <c r="BF95" i="9"/>
  <c r="BD95" i="9"/>
  <c r="BA95" i="9"/>
  <c r="AZ95" i="9"/>
  <c r="AX95" i="9"/>
  <c r="AV95" i="9"/>
  <c r="AS95" i="9"/>
  <c r="AR95" i="9"/>
  <c r="AP95" i="9"/>
  <c r="AN95" i="9"/>
  <c r="BP94" i="9"/>
  <c r="BN94" i="9"/>
  <c r="BL94" i="9"/>
  <c r="BH94" i="9"/>
  <c r="BF94" i="9"/>
  <c r="BD94" i="9"/>
  <c r="BA94" i="9"/>
  <c r="AZ94" i="9"/>
  <c r="AX94" i="9"/>
  <c r="AV94" i="9"/>
  <c r="AS94" i="9"/>
  <c r="AR94" i="9"/>
  <c r="AP94" i="9"/>
  <c r="AN94" i="9"/>
  <c r="BP93" i="9"/>
  <c r="BN93" i="9"/>
  <c r="BL93" i="9"/>
  <c r="BH93" i="9"/>
  <c r="BF93" i="9"/>
  <c r="BD93" i="9"/>
  <c r="BA93" i="9"/>
  <c r="AZ93" i="9"/>
  <c r="AX93" i="9"/>
  <c r="AV93" i="9"/>
  <c r="AS93" i="9"/>
  <c r="AR93" i="9"/>
  <c r="AP93" i="9"/>
  <c r="AN93" i="9"/>
  <c r="BP92" i="9"/>
  <c r="BN92" i="9"/>
  <c r="BL92" i="9"/>
  <c r="BH92" i="9"/>
  <c r="BF92" i="9"/>
  <c r="BD92" i="9"/>
  <c r="BA92" i="9"/>
  <c r="AZ92" i="9"/>
  <c r="AX92" i="9"/>
  <c r="AV92" i="9"/>
  <c r="AS92" i="9"/>
  <c r="AR92" i="9"/>
  <c r="AP92" i="9"/>
  <c r="AN92" i="9"/>
  <c r="BP91" i="9"/>
  <c r="BN91" i="9"/>
  <c r="BL91" i="9"/>
  <c r="BH91" i="9"/>
  <c r="BF91" i="9"/>
  <c r="BD91" i="9"/>
  <c r="BA91" i="9"/>
  <c r="AZ91" i="9"/>
  <c r="AX91" i="9"/>
  <c r="AV91" i="9"/>
  <c r="AS91" i="9"/>
  <c r="AR91" i="9"/>
  <c r="AP91" i="9"/>
  <c r="AN91" i="9"/>
  <c r="BP90" i="9"/>
  <c r="BN90" i="9"/>
  <c r="BL90" i="9"/>
  <c r="BH90" i="9"/>
  <c r="BF90" i="9"/>
  <c r="BD90" i="9"/>
  <c r="BA90" i="9"/>
  <c r="AZ90" i="9"/>
  <c r="AX90" i="9"/>
  <c r="AV90" i="9"/>
  <c r="AS90" i="9"/>
  <c r="AR90" i="9"/>
  <c r="AP90" i="9"/>
  <c r="AN90" i="9"/>
  <c r="BP89" i="9"/>
  <c r="BN89" i="9"/>
  <c r="BL89" i="9"/>
  <c r="BH89" i="9"/>
  <c r="BF89" i="9"/>
  <c r="BD89" i="9"/>
  <c r="BA89" i="9"/>
  <c r="AZ89" i="9"/>
  <c r="AX89" i="9"/>
  <c r="AV89" i="9"/>
  <c r="AS89" i="9"/>
  <c r="AR89" i="9"/>
  <c r="AP89" i="9"/>
  <c r="AN89" i="9"/>
  <c r="BP88" i="9"/>
  <c r="BN88" i="9"/>
  <c r="BL88" i="9"/>
  <c r="BH88" i="9"/>
  <c r="BF88" i="9"/>
  <c r="BD88" i="9"/>
  <c r="BA88" i="9"/>
  <c r="AZ88" i="9"/>
  <c r="AX88" i="9"/>
  <c r="AV88" i="9"/>
  <c r="AS88" i="9"/>
  <c r="AR88" i="9"/>
  <c r="AP88" i="9"/>
  <c r="AN88" i="9"/>
  <c r="BP87" i="9"/>
  <c r="BN87" i="9"/>
  <c r="BL87" i="9"/>
  <c r="BH87" i="9"/>
  <c r="BF87" i="9"/>
  <c r="BD87" i="9"/>
  <c r="BA87" i="9"/>
  <c r="AZ87" i="9"/>
  <c r="AX87" i="9"/>
  <c r="AV87" i="9"/>
  <c r="AS87" i="9"/>
  <c r="AR87" i="9"/>
  <c r="AP87" i="9"/>
  <c r="AN87" i="9"/>
  <c r="BP86" i="9"/>
  <c r="BN86" i="9"/>
  <c r="BL86" i="9"/>
  <c r="BH86" i="9"/>
  <c r="BF86" i="9"/>
  <c r="BD86" i="9"/>
  <c r="BA86" i="9"/>
  <c r="AZ86" i="9"/>
  <c r="AX86" i="9"/>
  <c r="AV86" i="9"/>
  <c r="AS86" i="9"/>
  <c r="AR86" i="9"/>
  <c r="AP86" i="9"/>
  <c r="AN86" i="9"/>
  <c r="BP85" i="9"/>
  <c r="BN85" i="9"/>
  <c r="BL85" i="9"/>
  <c r="BH85" i="9"/>
  <c r="BF85" i="9"/>
  <c r="BD85" i="9"/>
  <c r="BA85" i="9"/>
  <c r="AZ85" i="9"/>
  <c r="AX85" i="9"/>
  <c r="AV85" i="9"/>
  <c r="AS85" i="9"/>
  <c r="AR85" i="9"/>
  <c r="AP85" i="9"/>
  <c r="AN85" i="9"/>
  <c r="BP84" i="9"/>
  <c r="BN84" i="9"/>
  <c r="BL84" i="9"/>
  <c r="BH84" i="9"/>
  <c r="BF84" i="9"/>
  <c r="BD84" i="9"/>
  <c r="BA84" i="9"/>
  <c r="AZ84" i="9"/>
  <c r="AX84" i="9"/>
  <c r="AV84" i="9"/>
  <c r="AS84" i="9"/>
  <c r="AR84" i="9"/>
  <c r="AP84" i="9"/>
  <c r="AN84" i="9"/>
  <c r="BP83" i="9"/>
  <c r="BN83" i="9"/>
  <c r="BL83" i="9"/>
  <c r="BH83" i="9"/>
  <c r="BF83" i="9"/>
  <c r="BD83" i="9"/>
  <c r="BA83" i="9"/>
  <c r="AZ83" i="9"/>
  <c r="AX83" i="9"/>
  <c r="AV83" i="9"/>
  <c r="AS83" i="9"/>
  <c r="AR83" i="9"/>
  <c r="AP83" i="9"/>
  <c r="AN83" i="9"/>
  <c r="BP82" i="9"/>
  <c r="BN82" i="9"/>
  <c r="BL82" i="9"/>
  <c r="BH82" i="9"/>
  <c r="BF82" i="9"/>
  <c r="BD82" i="9"/>
  <c r="BA82" i="9"/>
  <c r="AZ82" i="9"/>
  <c r="AX82" i="9"/>
  <c r="AV82" i="9"/>
  <c r="AS82" i="9"/>
  <c r="AR82" i="9"/>
  <c r="AP82" i="9"/>
  <c r="AN82" i="9"/>
  <c r="BP81" i="9"/>
  <c r="BN81" i="9"/>
  <c r="BL81" i="9"/>
  <c r="BH81" i="9"/>
  <c r="BF81" i="9"/>
  <c r="BD81" i="9"/>
  <c r="BA81" i="9"/>
  <c r="AZ81" i="9"/>
  <c r="AX81" i="9"/>
  <c r="AV81" i="9"/>
  <c r="AS81" i="9"/>
  <c r="AR81" i="9"/>
  <c r="AP81" i="9"/>
  <c r="AN81" i="9"/>
  <c r="BP80" i="9"/>
  <c r="BN80" i="9"/>
  <c r="BL80" i="9"/>
  <c r="BH80" i="9"/>
  <c r="BF80" i="9"/>
  <c r="BD80" i="9"/>
  <c r="BA80" i="9"/>
  <c r="AZ80" i="9"/>
  <c r="AX80" i="9"/>
  <c r="AV80" i="9"/>
  <c r="AS80" i="9"/>
  <c r="AR80" i="9"/>
  <c r="AP80" i="9"/>
  <c r="AN80" i="9"/>
  <c r="BP79" i="9"/>
  <c r="BN79" i="9"/>
  <c r="BL79" i="9"/>
  <c r="BH79" i="9"/>
  <c r="BF79" i="9"/>
  <c r="BD79" i="9"/>
  <c r="BA79" i="9"/>
  <c r="AZ79" i="9"/>
  <c r="AX79" i="9"/>
  <c r="AV79" i="9"/>
  <c r="AS79" i="9"/>
  <c r="AR79" i="9"/>
  <c r="AP79" i="9"/>
  <c r="AN79" i="9"/>
  <c r="BP78" i="9"/>
  <c r="BN78" i="9"/>
  <c r="BL78" i="9"/>
  <c r="BH78" i="9"/>
  <c r="BF78" i="9"/>
  <c r="BD78" i="9"/>
  <c r="BA78" i="9"/>
  <c r="AZ78" i="9"/>
  <c r="AX78" i="9"/>
  <c r="AV78" i="9"/>
  <c r="AS78" i="9"/>
  <c r="AR78" i="9"/>
  <c r="AP78" i="9"/>
  <c r="AN78" i="9"/>
  <c r="BP77" i="9"/>
  <c r="BN77" i="9"/>
  <c r="BL77" i="9"/>
  <c r="BH77" i="9"/>
  <c r="BF77" i="9"/>
  <c r="BD77" i="9"/>
  <c r="BA77" i="9"/>
  <c r="AZ77" i="9"/>
  <c r="AX77" i="9"/>
  <c r="AV77" i="9"/>
  <c r="AS77" i="9"/>
  <c r="AR77" i="9"/>
  <c r="AP77" i="9"/>
  <c r="AN77" i="9"/>
  <c r="BP76" i="9"/>
  <c r="BN76" i="9"/>
  <c r="BL76" i="9"/>
  <c r="BH76" i="9"/>
  <c r="BF76" i="9"/>
  <c r="BD76" i="9"/>
  <c r="BA76" i="9"/>
  <c r="AZ76" i="9"/>
  <c r="AX76" i="9"/>
  <c r="AV76" i="9"/>
  <c r="AS76" i="9"/>
  <c r="AR76" i="9"/>
  <c r="AP76" i="9"/>
  <c r="AN76" i="9"/>
  <c r="BP75" i="9"/>
  <c r="BN75" i="9"/>
  <c r="BL75" i="9"/>
  <c r="BH75" i="9"/>
  <c r="BF75" i="9"/>
  <c r="BD75" i="9"/>
  <c r="BA75" i="9"/>
  <c r="AZ75" i="9"/>
  <c r="AX75" i="9"/>
  <c r="AV75" i="9"/>
  <c r="AS75" i="9"/>
  <c r="AR75" i="9"/>
  <c r="AP75" i="9"/>
  <c r="AN75" i="9"/>
  <c r="BP74" i="9"/>
  <c r="BN74" i="9"/>
  <c r="BL74" i="9"/>
  <c r="BH74" i="9"/>
  <c r="BF74" i="9"/>
  <c r="BD74" i="9"/>
  <c r="BA74" i="9"/>
  <c r="AZ74" i="9"/>
  <c r="AX74" i="9"/>
  <c r="AV74" i="9"/>
  <c r="AS74" i="9"/>
  <c r="AR74" i="9"/>
  <c r="AP74" i="9"/>
  <c r="AN74" i="9"/>
  <c r="BP73" i="9"/>
  <c r="BN73" i="9"/>
  <c r="BL73" i="9"/>
  <c r="BH73" i="9"/>
  <c r="BF73" i="9"/>
  <c r="BD73" i="9"/>
  <c r="BA73" i="9"/>
  <c r="AZ73" i="9"/>
  <c r="AX73" i="9"/>
  <c r="AV73" i="9"/>
  <c r="AS73" i="9"/>
  <c r="AR73" i="9"/>
  <c r="AP73" i="9"/>
  <c r="AN73" i="9"/>
  <c r="BP72" i="9"/>
  <c r="BN72" i="9"/>
  <c r="BL72" i="9"/>
  <c r="BH72" i="9"/>
  <c r="BF72" i="9"/>
  <c r="BD72" i="9"/>
  <c r="BA72" i="9"/>
  <c r="AZ72" i="9"/>
  <c r="AX72" i="9"/>
  <c r="AV72" i="9"/>
  <c r="AS72" i="9"/>
  <c r="AR72" i="9"/>
  <c r="AP72" i="9"/>
  <c r="AN72" i="9"/>
  <c r="BP71" i="9"/>
  <c r="BN71" i="9"/>
  <c r="BL71" i="9"/>
  <c r="BH71" i="9"/>
  <c r="BF71" i="9"/>
  <c r="BD71" i="9"/>
  <c r="BA71" i="9"/>
  <c r="AZ71" i="9"/>
  <c r="AX71" i="9"/>
  <c r="AV71" i="9"/>
  <c r="AS71" i="9"/>
  <c r="AR71" i="9"/>
  <c r="AP71" i="9"/>
  <c r="AN71" i="9"/>
  <c r="BP70" i="9"/>
  <c r="BN70" i="9"/>
  <c r="BL70" i="9"/>
  <c r="BH70" i="9"/>
  <c r="BF70" i="9"/>
  <c r="BD70" i="9"/>
  <c r="BA70" i="9"/>
  <c r="AZ70" i="9"/>
  <c r="AX70" i="9"/>
  <c r="AV70" i="9"/>
  <c r="AS70" i="9"/>
  <c r="AR70" i="9"/>
  <c r="AP70" i="9"/>
  <c r="AN70" i="9"/>
  <c r="BP69" i="9"/>
  <c r="BN69" i="9"/>
  <c r="BL69" i="9"/>
  <c r="BH69" i="9"/>
  <c r="BF69" i="9"/>
  <c r="BD69" i="9"/>
  <c r="BA69" i="9"/>
  <c r="AZ69" i="9"/>
  <c r="AX69" i="9"/>
  <c r="AV69" i="9"/>
  <c r="AS69" i="9"/>
  <c r="AR69" i="9"/>
  <c r="AP69" i="9"/>
  <c r="AN69" i="9"/>
  <c r="BP68" i="9"/>
  <c r="BN68" i="9"/>
  <c r="BL68" i="9"/>
  <c r="BH68" i="9"/>
  <c r="BF68" i="9"/>
  <c r="BD68" i="9"/>
  <c r="BA68" i="9"/>
  <c r="AZ68" i="9"/>
  <c r="AX68" i="9"/>
  <c r="AV68" i="9"/>
  <c r="AS68" i="9"/>
  <c r="AR68" i="9"/>
  <c r="AP68" i="9"/>
  <c r="AN68" i="9"/>
  <c r="BP67" i="9"/>
  <c r="BN67" i="9"/>
  <c r="BL67" i="9"/>
  <c r="BH67" i="9"/>
  <c r="BF67" i="9"/>
  <c r="BD67" i="9"/>
  <c r="BA67" i="9"/>
  <c r="AZ67" i="9"/>
  <c r="AX67" i="9"/>
  <c r="AV67" i="9"/>
  <c r="AS67" i="9"/>
  <c r="AR67" i="9"/>
  <c r="AP67" i="9"/>
  <c r="AN67" i="9"/>
  <c r="BP66" i="9"/>
  <c r="BN66" i="9"/>
  <c r="BL66" i="9"/>
  <c r="BH66" i="9"/>
  <c r="BF66" i="9"/>
  <c r="BD66" i="9"/>
  <c r="BA66" i="9"/>
  <c r="AZ66" i="9"/>
  <c r="AX66" i="9"/>
  <c r="AV66" i="9"/>
  <c r="AS66" i="9"/>
  <c r="AR66" i="9"/>
  <c r="AP66" i="9"/>
  <c r="AN66" i="9"/>
  <c r="BP65" i="9"/>
  <c r="BN65" i="9"/>
  <c r="BL65" i="9"/>
  <c r="BH65" i="9"/>
  <c r="BF65" i="9"/>
  <c r="BD65" i="9"/>
  <c r="BA65" i="9"/>
  <c r="AZ65" i="9"/>
  <c r="AX65" i="9"/>
  <c r="AV65" i="9"/>
  <c r="AS65" i="9"/>
  <c r="AR65" i="9"/>
  <c r="AP65" i="9"/>
  <c r="AN65" i="9"/>
  <c r="BP64" i="9"/>
  <c r="BN64" i="9"/>
  <c r="BL64" i="9"/>
  <c r="BH64" i="9"/>
  <c r="BF64" i="9"/>
  <c r="BD64" i="9"/>
  <c r="BA64" i="9"/>
  <c r="AZ64" i="9"/>
  <c r="AX64" i="9"/>
  <c r="AV64" i="9"/>
  <c r="AS64" i="9"/>
  <c r="AR64" i="9"/>
  <c r="AP64" i="9"/>
  <c r="AN64" i="9"/>
  <c r="BP63" i="9"/>
  <c r="BN63" i="9"/>
  <c r="BL63" i="9"/>
  <c r="BH63" i="9"/>
  <c r="BF63" i="9"/>
  <c r="BD63" i="9"/>
  <c r="BA63" i="9"/>
  <c r="AZ63" i="9"/>
  <c r="AX63" i="9"/>
  <c r="AV63" i="9"/>
  <c r="AS63" i="9"/>
  <c r="AR63" i="9"/>
  <c r="AP63" i="9"/>
  <c r="AN63" i="9"/>
  <c r="BP62" i="9"/>
  <c r="BN62" i="9"/>
  <c r="BL62" i="9"/>
  <c r="BH62" i="9"/>
  <c r="BF62" i="9"/>
  <c r="BD62" i="9"/>
  <c r="BA62" i="9"/>
  <c r="AZ62" i="9"/>
  <c r="AX62" i="9"/>
  <c r="AV62" i="9"/>
  <c r="AS62" i="9"/>
  <c r="AR62" i="9"/>
  <c r="AP62" i="9"/>
  <c r="AN62" i="9"/>
  <c r="BP61" i="9"/>
  <c r="BN61" i="9"/>
  <c r="BL61" i="9"/>
  <c r="BH61" i="9"/>
  <c r="BF61" i="9"/>
  <c r="BD61" i="9"/>
  <c r="BA61" i="9"/>
  <c r="AZ61" i="9"/>
  <c r="AX61" i="9"/>
  <c r="AV61" i="9"/>
  <c r="AS61" i="9"/>
  <c r="AR61" i="9"/>
  <c r="AP61" i="9"/>
  <c r="AN61" i="9"/>
  <c r="BP60" i="9"/>
  <c r="BN60" i="9"/>
  <c r="BL60" i="9"/>
  <c r="BH60" i="9"/>
  <c r="BF60" i="9"/>
  <c r="BD60" i="9"/>
  <c r="BA60" i="9"/>
  <c r="AZ60" i="9"/>
  <c r="AX60" i="9"/>
  <c r="AV60" i="9"/>
  <c r="AS60" i="9"/>
  <c r="AR60" i="9"/>
  <c r="AP60" i="9"/>
  <c r="AN60" i="9"/>
  <c r="BP59" i="9"/>
  <c r="BN59" i="9"/>
  <c r="BL59" i="9"/>
  <c r="BH59" i="9"/>
  <c r="BF59" i="9"/>
  <c r="BD59" i="9"/>
  <c r="BA59" i="9"/>
  <c r="AZ59" i="9"/>
  <c r="AX59" i="9"/>
  <c r="AV59" i="9"/>
  <c r="AS59" i="9"/>
  <c r="AR59" i="9"/>
  <c r="AP59" i="9"/>
  <c r="AN59" i="9"/>
  <c r="BP58" i="9"/>
  <c r="BN58" i="9"/>
  <c r="BL58" i="9"/>
  <c r="BH58" i="9"/>
  <c r="BF58" i="9"/>
  <c r="BD58" i="9"/>
  <c r="BA58" i="9"/>
  <c r="AZ58" i="9"/>
  <c r="AX58" i="9"/>
  <c r="AV58" i="9"/>
  <c r="AS58" i="9"/>
  <c r="AR58" i="9"/>
  <c r="AP58" i="9"/>
  <c r="AN58" i="9"/>
  <c r="BP57" i="9"/>
  <c r="BN57" i="9"/>
  <c r="BL57" i="9"/>
  <c r="BH57" i="9"/>
  <c r="BF57" i="9"/>
  <c r="BD57" i="9"/>
  <c r="BA57" i="9"/>
  <c r="AZ57" i="9"/>
  <c r="AX57" i="9"/>
  <c r="AV57" i="9"/>
  <c r="AS57" i="9"/>
  <c r="AR57" i="9"/>
  <c r="AP57" i="9"/>
  <c r="AN57" i="9"/>
  <c r="BP56" i="9"/>
  <c r="BN56" i="9"/>
  <c r="BL56" i="9"/>
  <c r="BH56" i="9"/>
  <c r="BF56" i="9"/>
  <c r="BD56" i="9"/>
  <c r="BA56" i="9"/>
  <c r="AZ56" i="9"/>
  <c r="AX56" i="9"/>
  <c r="AV56" i="9"/>
  <c r="AS56" i="9"/>
  <c r="AR56" i="9"/>
  <c r="AP56" i="9"/>
  <c r="AN56" i="9"/>
  <c r="BP55" i="9"/>
  <c r="BN55" i="9"/>
  <c r="BL55" i="9"/>
  <c r="BH55" i="9"/>
  <c r="BF55" i="9"/>
  <c r="BD55" i="9"/>
  <c r="BA55" i="9"/>
  <c r="AZ55" i="9"/>
  <c r="AX55" i="9"/>
  <c r="AV55" i="9"/>
  <c r="AS55" i="9"/>
  <c r="AR55" i="9"/>
  <c r="AP55" i="9"/>
  <c r="AN55" i="9"/>
  <c r="BP54" i="9"/>
  <c r="BN54" i="9"/>
  <c r="BL54" i="9"/>
  <c r="BH54" i="9"/>
  <c r="BF54" i="9"/>
  <c r="BD54" i="9"/>
  <c r="BA54" i="9"/>
  <c r="AZ54" i="9"/>
  <c r="AX54" i="9"/>
  <c r="AV54" i="9"/>
  <c r="AS54" i="9"/>
  <c r="AR54" i="9"/>
  <c r="AP54" i="9"/>
  <c r="AN54" i="9"/>
  <c r="BP53" i="9"/>
  <c r="BN53" i="9"/>
  <c r="BL53" i="9"/>
  <c r="BH53" i="9"/>
  <c r="BF53" i="9"/>
  <c r="BD53" i="9"/>
  <c r="BA53" i="9"/>
  <c r="AZ53" i="9"/>
  <c r="AX53" i="9"/>
  <c r="AV53" i="9"/>
  <c r="AS53" i="9"/>
  <c r="AR53" i="9"/>
  <c r="AP53" i="9"/>
  <c r="AN53" i="9"/>
  <c r="BP52" i="9"/>
  <c r="BN52" i="9"/>
  <c r="BL52" i="9"/>
  <c r="BH52" i="9"/>
  <c r="BF52" i="9"/>
  <c r="BD52" i="9"/>
  <c r="BA52" i="9"/>
  <c r="AZ52" i="9"/>
  <c r="AX52" i="9"/>
  <c r="AV52" i="9"/>
  <c r="AS52" i="9"/>
  <c r="AR52" i="9"/>
  <c r="AP52" i="9"/>
  <c r="AN52" i="9"/>
  <c r="BP51" i="9"/>
  <c r="BN51" i="9"/>
  <c r="BL51" i="9"/>
  <c r="BH51" i="9"/>
  <c r="BF51" i="9"/>
  <c r="BD51" i="9"/>
  <c r="BA51" i="9"/>
  <c r="AZ51" i="9"/>
  <c r="AX51" i="9"/>
  <c r="AV51" i="9"/>
  <c r="AS51" i="9"/>
  <c r="AR51" i="9"/>
  <c r="AP51" i="9"/>
  <c r="AN51" i="9"/>
  <c r="BP50" i="9"/>
  <c r="BN50" i="9"/>
  <c r="BL50" i="9"/>
  <c r="BH50" i="9"/>
  <c r="BF50" i="9"/>
  <c r="BD50" i="9"/>
  <c r="BA50" i="9"/>
  <c r="AZ50" i="9"/>
  <c r="AX50" i="9"/>
  <c r="AV50" i="9"/>
  <c r="AS50" i="9"/>
  <c r="AR50" i="9"/>
  <c r="AP50" i="9"/>
  <c r="AN50" i="9"/>
  <c r="Q50" i="9"/>
  <c r="P50" i="9"/>
  <c r="N50" i="9"/>
  <c r="L50" i="9"/>
  <c r="BP49" i="9"/>
  <c r="BN49" i="9"/>
  <c r="BL49" i="9"/>
  <c r="BH49" i="9"/>
  <c r="BF49" i="9"/>
  <c r="BD49" i="9"/>
  <c r="BA49" i="9"/>
  <c r="AZ49" i="9"/>
  <c r="AX49" i="9"/>
  <c r="AV49" i="9"/>
  <c r="AS49" i="9"/>
  <c r="AR49" i="9"/>
  <c r="AP49" i="9"/>
  <c r="AN49" i="9"/>
  <c r="Q49" i="9"/>
  <c r="P49" i="9"/>
  <c r="N49" i="9"/>
  <c r="L49" i="9"/>
  <c r="BP48" i="9"/>
  <c r="BN48" i="9"/>
  <c r="BL48" i="9"/>
  <c r="BH48" i="9"/>
  <c r="BF48" i="9"/>
  <c r="BD48" i="9"/>
  <c r="BA48" i="9"/>
  <c r="AZ48" i="9"/>
  <c r="AX48" i="9"/>
  <c r="AV48" i="9"/>
  <c r="AS48" i="9"/>
  <c r="AR48" i="9"/>
  <c r="AP48" i="9"/>
  <c r="AN48" i="9"/>
  <c r="Q48" i="9"/>
  <c r="P48" i="9"/>
  <c r="N48" i="9"/>
  <c r="L48" i="9"/>
  <c r="BP47" i="9"/>
  <c r="BN47" i="9"/>
  <c r="BL47" i="9"/>
  <c r="BH47" i="9"/>
  <c r="BF47" i="9"/>
  <c r="BD47" i="9"/>
  <c r="BA47" i="9"/>
  <c r="AZ47" i="9"/>
  <c r="AX47" i="9"/>
  <c r="AV47" i="9"/>
  <c r="AS47" i="9"/>
  <c r="AR47" i="9"/>
  <c r="AP47" i="9"/>
  <c r="AN47" i="9"/>
  <c r="Q47" i="9"/>
  <c r="P47" i="9"/>
  <c r="N47" i="9"/>
  <c r="L47" i="9"/>
  <c r="BP46" i="9"/>
  <c r="BN46" i="9"/>
  <c r="BL46" i="9"/>
  <c r="BH46" i="9"/>
  <c r="BF46" i="9"/>
  <c r="BD46" i="9"/>
  <c r="BA46" i="9"/>
  <c r="AZ46" i="9"/>
  <c r="AX46" i="9"/>
  <c r="AV46" i="9"/>
  <c r="AS46" i="9"/>
  <c r="AR46" i="9"/>
  <c r="AP46" i="9"/>
  <c r="AN46" i="9"/>
  <c r="Q46" i="9"/>
  <c r="P46" i="9"/>
  <c r="N46" i="9"/>
  <c r="L46" i="9"/>
  <c r="I46" i="9"/>
  <c r="F46" i="9"/>
  <c r="D46" i="9"/>
  <c r="BP45" i="9"/>
  <c r="BN45" i="9"/>
  <c r="BL45" i="9"/>
  <c r="BH45" i="9"/>
  <c r="BF45" i="9"/>
  <c r="BD45" i="9"/>
  <c r="BA45" i="9"/>
  <c r="AZ45" i="9"/>
  <c r="AX45" i="9"/>
  <c r="AV45" i="9"/>
  <c r="AS45" i="9"/>
  <c r="AR45" i="9"/>
  <c r="AP45" i="9"/>
  <c r="AN45" i="9"/>
  <c r="Q45" i="9"/>
  <c r="P45" i="9"/>
  <c r="N45" i="9"/>
  <c r="L45" i="9"/>
  <c r="I45" i="9"/>
  <c r="F45" i="9"/>
  <c r="D45" i="9"/>
  <c r="BP44" i="9"/>
  <c r="BN44" i="9"/>
  <c r="BL44" i="9"/>
  <c r="BH44" i="9"/>
  <c r="BF44" i="9"/>
  <c r="BD44" i="9"/>
  <c r="BA44" i="9"/>
  <c r="AZ44" i="9"/>
  <c r="AX44" i="9"/>
  <c r="AV44" i="9"/>
  <c r="AS44" i="9"/>
  <c r="AR44" i="9"/>
  <c r="AP44" i="9"/>
  <c r="AN44" i="9"/>
  <c r="Q44" i="9"/>
  <c r="P44" i="9"/>
  <c r="N44" i="9"/>
  <c r="L44" i="9"/>
  <c r="I44" i="9"/>
  <c r="F44" i="9"/>
  <c r="D44" i="9"/>
  <c r="BP43" i="9"/>
  <c r="BN43" i="9"/>
  <c r="BL43" i="9"/>
  <c r="BH43" i="9"/>
  <c r="BF43" i="9"/>
  <c r="BD43" i="9"/>
  <c r="BA43" i="9"/>
  <c r="AZ43" i="9"/>
  <c r="AX43" i="9"/>
  <c r="AV43" i="9"/>
  <c r="AS43" i="9"/>
  <c r="AR43" i="9"/>
  <c r="AP43" i="9"/>
  <c r="AN43" i="9"/>
  <c r="I43" i="9"/>
  <c r="F43" i="9"/>
  <c r="D43" i="9"/>
  <c r="BP42" i="9"/>
  <c r="BN42" i="9"/>
  <c r="BL42" i="9"/>
  <c r="BH42" i="9"/>
  <c r="BF42" i="9"/>
  <c r="BD42" i="9"/>
  <c r="BA42" i="9"/>
  <c r="AZ42" i="9"/>
  <c r="AX42" i="9"/>
  <c r="AV42" i="9"/>
  <c r="AS42" i="9"/>
  <c r="AR42" i="9"/>
  <c r="AP42" i="9"/>
  <c r="AN42" i="9"/>
  <c r="Q42" i="9"/>
  <c r="P42" i="9"/>
  <c r="N42" i="9"/>
  <c r="L42" i="9"/>
  <c r="I42" i="9"/>
  <c r="F42" i="9"/>
  <c r="D42" i="9"/>
  <c r="BP41" i="9"/>
  <c r="BN41" i="9"/>
  <c r="BL41" i="9"/>
  <c r="BH41" i="9"/>
  <c r="BF41" i="9"/>
  <c r="BD41" i="9"/>
  <c r="BA41" i="9"/>
  <c r="AZ41" i="9"/>
  <c r="AX41" i="9"/>
  <c r="AV41" i="9"/>
  <c r="AS41" i="9"/>
  <c r="AR41" i="9"/>
  <c r="AP41" i="9"/>
  <c r="AN41" i="9"/>
  <c r="Q41" i="9"/>
  <c r="P41" i="9"/>
  <c r="N41" i="9"/>
  <c r="L41" i="9"/>
  <c r="I41" i="9"/>
  <c r="F41" i="9"/>
  <c r="D41" i="9"/>
  <c r="BP40" i="9"/>
  <c r="BN40" i="9"/>
  <c r="BL40" i="9"/>
  <c r="BH40" i="9"/>
  <c r="BF40" i="9"/>
  <c r="BD40" i="9"/>
  <c r="BA40" i="9"/>
  <c r="AZ40" i="9"/>
  <c r="AX40" i="9"/>
  <c r="AV40" i="9"/>
  <c r="AS40" i="9"/>
  <c r="AR40" i="9"/>
  <c r="AP40" i="9"/>
  <c r="AN40" i="9"/>
  <c r="I40" i="9"/>
  <c r="F40" i="9"/>
  <c r="D40" i="9"/>
  <c r="BP39" i="9"/>
  <c r="BN39" i="9"/>
  <c r="BL39" i="9"/>
  <c r="BH39" i="9"/>
  <c r="BF39" i="9"/>
  <c r="BD39" i="9"/>
  <c r="BA39" i="9"/>
  <c r="AZ39" i="9"/>
  <c r="AX39" i="9"/>
  <c r="AV39" i="9"/>
  <c r="AS39" i="9"/>
  <c r="AR39" i="9"/>
  <c r="AP39" i="9"/>
  <c r="AN39" i="9"/>
  <c r="Q39" i="9"/>
  <c r="P39" i="9"/>
  <c r="N39" i="9"/>
  <c r="L39" i="9"/>
  <c r="BP38" i="9"/>
  <c r="BN38" i="9"/>
  <c r="BL38" i="9"/>
  <c r="BH38" i="9"/>
  <c r="BF38" i="9"/>
  <c r="BD38" i="9"/>
  <c r="BA38" i="9"/>
  <c r="AZ38" i="9"/>
  <c r="AX38" i="9"/>
  <c r="AV38" i="9"/>
  <c r="AS38" i="9"/>
  <c r="AR38" i="9"/>
  <c r="AP38" i="9"/>
  <c r="AN38" i="9"/>
  <c r="Q38" i="9"/>
  <c r="P38" i="9"/>
  <c r="N38" i="9"/>
  <c r="L38" i="9"/>
  <c r="I38" i="9"/>
  <c r="F38" i="9"/>
  <c r="D38" i="9"/>
  <c r="BP37" i="9"/>
  <c r="BN37" i="9"/>
  <c r="BL37" i="9"/>
  <c r="BH37" i="9"/>
  <c r="BF37" i="9"/>
  <c r="BD37" i="9"/>
  <c r="BA37" i="9"/>
  <c r="AZ37" i="9"/>
  <c r="AX37" i="9"/>
  <c r="AV37" i="9"/>
  <c r="AS37" i="9"/>
  <c r="AR37" i="9"/>
  <c r="AP37" i="9"/>
  <c r="AN37" i="9"/>
  <c r="I37" i="9"/>
  <c r="F37" i="9"/>
  <c r="D37" i="9"/>
  <c r="BP36" i="9"/>
  <c r="BN36" i="9"/>
  <c r="BL36" i="9"/>
  <c r="BH36" i="9"/>
  <c r="BF36" i="9"/>
  <c r="BD36" i="9"/>
  <c r="BA36" i="9"/>
  <c r="AZ36" i="9"/>
  <c r="AX36" i="9"/>
  <c r="AV36" i="9"/>
  <c r="AS36" i="9"/>
  <c r="AR36" i="9"/>
  <c r="AP36" i="9"/>
  <c r="AN36" i="9"/>
  <c r="Q36" i="9"/>
  <c r="P36" i="9"/>
  <c r="N36" i="9"/>
  <c r="L36" i="9"/>
  <c r="I36" i="9"/>
  <c r="F36" i="9"/>
  <c r="D36" i="9"/>
  <c r="BP35" i="9"/>
  <c r="BN35" i="9"/>
  <c r="BL35" i="9"/>
  <c r="BH35" i="9"/>
  <c r="BF35" i="9"/>
  <c r="BD35" i="9"/>
  <c r="BA35" i="9"/>
  <c r="AZ35" i="9"/>
  <c r="AX35" i="9"/>
  <c r="AV35" i="9"/>
  <c r="AS35" i="9"/>
  <c r="AR35" i="9"/>
  <c r="AP35" i="9"/>
  <c r="AN35" i="9"/>
  <c r="I35" i="9"/>
  <c r="F35" i="9"/>
  <c r="D35" i="9"/>
  <c r="BP34" i="9"/>
  <c r="BN34" i="9"/>
  <c r="BL34" i="9"/>
  <c r="BH34" i="9"/>
  <c r="BF34" i="9"/>
  <c r="BD34" i="9"/>
  <c r="BA34" i="9"/>
  <c r="AZ34" i="9"/>
  <c r="AX34" i="9"/>
  <c r="AV34" i="9"/>
  <c r="AS34" i="9"/>
  <c r="AR34" i="9"/>
  <c r="AP34" i="9"/>
  <c r="AN34" i="9"/>
  <c r="Q34" i="9"/>
  <c r="P34" i="9"/>
  <c r="N34" i="9"/>
  <c r="L34" i="9"/>
  <c r="I34" i="9"/>
  <c r="F34" i="9"/>
  <c r="D34" i="9"/>
  <c r="BP33" i="9"/>
  <c r="BN33" i="9"/>
  <c r="BL33" i="9"/>
  <c r="BH33" i="9"/>
  <c r="BF33" i="9"/>
  <c r="BD33" i="9"/>
  <c r="BA33" i="9"/>
  <c r="AZ33" i="9"/>
  <c r="AX33" i="9"/>
  <c r="AV33" i="9"/>
  <c r="AS33" i="9"/>
  <c r="AR33" i="9"/>
  <c r="AP33" i="9"/>
  <c r="AN33" i="9"/>
  <c r="AF33" i="9"/>
  <c r="AD33" i="9"/>
  <c r="AB33" i="9"/>
  <c r="X33" i="9"/>
  <c r="V33" i="9"/>
  <c r="T33" i="9"/>
  <c r="Q33" i="9"/>
  <c r="P33" i="9"/>
  <c r="N33" i="9"/>
  <c r="L33" i="9"/>
  <c r="I33" i="9"/>
  <c r="F33" i="9"/>
  <c r="D33" i="9"/>
  <c r="BP32" i="9"/>
  <c r="BN32" i="9"/>
  <c r="BL32" i="9"/>
  <c r="BH32" i="9"/>
  <c r="BF32" i="9"/>
  <c r="BD32" i="9"/>
  <c r="BA32" i="9"/>
  <c r="AZ32" i="9"/>
  <c r="AX32" i="9"/>
  <c r="AV32" i="9"/>
  <c r="AS32" i="9"/>
  <c r="AR32" i="9"/>
  <c r="AP32" i="9"/>
  <c r="AN32" i="9"/>
  <c r="AF32" i="9"/>
  <c r="AD32" i="9"/>
  <c r="AB32" i="9"/>
  <c r="X32" i="9"/>
  <c r="V32" i="9"/>
  <c r="T32" i="9"/>
  <c r="Q32" i="9"/>
  <c r="P32" i="9"/>
  <c r="N32" i="9"/>
  <c r="L32" i="9"/>
  <c r="I32" i="9"/>
  <c r="F32" i="9"/>
  <c r="D32" i="9"/>
  <c r="BP31" i="9"/>
  <c r="BN31" i="9"/>
  <c r="BL31" i="9"/>
  <c r="BH31" i="9"/>
  <c r="BF31" i="9"/>
  <c r="BD31" i="9"/>
  <c r="BA31" i="9"/>
  <c r="AZ31" i="9"/>
  <c r="AX31" i="9"/>
  <c r="AV31" i="9"/>
  <c r="AS31" i="9"/>
  <c r="AR31" i="9"/>
  <c r="AP31" i="9"/>
  <c r="AN31" i="9"/>
  <c r="AF31" i="9"/>
  <c r="AD31" i="9"/>
  <c r="AB31" i="9"/>
  <c r="X31" i="9"/>
  <c r="V31" i="9"/>
  <c r="T31" i="9"/>
  <c r="Q31" i="9"/>
  <c r="P31" i="9"/>
  <c r="N31" i="9"/>
  <c r="L31" i="9"/>
  <c r="I31" i="9"/>
  <c r="F31" i="9"/>
  <c r="D31" i="9"/>
  <c r="BP30" i="9"/>
  <c r="BN30" i="9"/>
  <c r="BL30" i="9"/>
  <c r="BH30" i="9"/>
  <c r="BF30" i="9"/>
  <c r="BD30" i="9"/>
  <c r="BA30" i="9"/>
  <c r="AZ30" i="9"/>
  <c r="AX30" i="9"/>
  <c r="AV30" i="9"/>
  <c r="AS30" i="9"/>
  <c r="AR30" i="9"/>
  <c r="AP30" i="9"/>
  <c r="AN30" i="9"/>
  <c r="I30" i="9"/>
  <c r="F30" i="9"/>
  <c r="D30" i="9"/>
  <c r="BP29" i="9"/>
  <c r="BN29" i="9"/>
  <c r="BL29" i="9"/>
  <c r="BH29" i="9"/>
  <c r="BF29" i="9"/>
  <c r="BD29" i="9"/>
  <c r="BA29" i="9"/>
  <c r="AZ29" i="9"/>
  <c r="AX29" i="9"/>
  <c r="AV29" i="9"/>
  <c r="AS29" i="9"/>
  <c r="AR29" i="9"/>
  <c r="AP29" i="9"/>
  <c r="AN29" i="9"/>
  <c r="AF29" i="9"/>
  <c r="AD29" i="9"/>
  <c r="AB29" i="9"/>
  <c r="X29" i="9"/>
  <c r="V29" i="9"/>
  <c r="T29" i="9"/>
  <c r="Q29" i="9"/>
  <c r="P29" i="9"/>
  <c r="N29" i="9"/>
  <c r="L29" i="9"/>
  <c r="I29" i="9"/>
  <c r="F29" i="9"/>
  <c r="D29" i="9"/>
  <c r="BP28" i="9"/>
  <c r="BN28" i="9"/>
  <c r="BL28" i="9"/>
  <c r="BH28" i="9"/>
  <c r="BF28" i="9"/>
  <c r="BD28" i="9"/>
  <c r="BA28" i="9"/>
  <c r="AZ28" i="9"/>
  <c r="AX28" i="9"/>
  <c r="AV28" i="9"/>
  <c r="AS28" i="9"/>
  <c r="AR28" i="9"/>
  <c r="AP28" i="9"/>
  <c r="AN28" i="9"/>
  <c r="AF28" i="9"/>
  <c r="AD28" i="9"/>
  <c r="AB28" i="9"/>
  <c r="X28" i="9"/>
  <c r="V28" i="9"/>
  <c r="T28" i="9"/>
  <c r="Q28" i="9"/>
  <c r="P28" i="9"/>
  <c r="N28" i="9"/>
  <c r="L28" i="9"/>
  <c r="I28" i="9"/>
  <c r="F28" i="9"/>
  <c r="D28" i="9"/>
  <c r="BP27" i="9"/>
  <c r="BN27" i="9"/>
  <c r="BL27" i="9"/>
  <c r="BH27" i="9"/>
  <c r="BF27" i="9"/>
  <c r="BD27" i="9"/>
  <c r="BA27" i="9"/>
  <c r="AZ27" i="9"/>
  <c r="AX27" i="9"/>
  <c r="AV27" i="9"/>
  <c r="AS27" i="9"/>
  <c r="AR27" i="9"/>
  <c r="AP27" i="9"/>
  <c r="AN27" i="9"/>
  <c r="AF27" i="9"/>
  <c r="AD27" i="9"/>
  <c r="AB27" i="9"/>
  <c r="X27" i="9"/>
  <c r="V27" i="9"/>
  <c r="T27" i="9"/>
  <c r="I27" i="9"/>
  <c r="F27" i="9"/>
  <c r="D27" i="9"/>
  <c r="BP26" i="9"/>
  <c r="BN26" i="9"/>
  <c r="BL26" i="9"/>
  <c r="BH26" i="9"/>
  <c r="BF26" i="9"/>
  <c r="BD26" i="9"/>
  <c r="BA26" i="9"/>
  <c r="AZ26" i="9"/>
  <c r="AX26" i="9"/>
  <c r="AV26" i="9"/>
  <c r="AS26" i="9"/>
  <c r="AR26" i="9"/>
  <c r="AP26" i="9"/>
  <c r="AN26" i="9"/>
  <c r="Q26" i="9"/>
  <c r="P26" i="9"/>
  <c r="N26" i="9"/>
  <c r="L26" i="9"/>
  <c r="BP25" i="9"/>
  <c r="BN25" i="9"/>
  <c r="BL25" i="9"/>
  <c r="BH25" i="9"/>
  <c r="BF25" i="9"/>
  <c r="BD25" i="9"/>
  <c r="BA25" i="9"/>
  <c r="AZ25" i="9"/>
  <c r="AX25" i="9"/>
  <c r="AV25" i="9"/>
  <c r="AS25" i="9"/>
  <c r="AR25" i="9"/>
  <c r="AP25" i="9"/>
  <c r="AN25" i="9"/>
  <c r="AF25" i="9"/>
  <c r="AD25" i="9"/>
  <c r="AB25" i="9"/>
  <c r="X25" i="9"/>
  <c r="V25" i="9"/>
  <c r="T25" i="9"/>
  <c r="Q25" i="9"/>
  <c r="P25" i="9"/>
  <c r="N25" i="9"/>
  <c r="L25" i="9"/>
  <c r="I25" i="9"/>
  <c r="F25" i="9"/>
  <c r="D25" i="9"/>
  <c r="BP24" i="9"/>
  <c r="BN24" i="9"/>
  <c r="BL24" i="9"/>
  <c r="BH24" i="9"/>
  <c r="BF24" i="9"/>
  <c r="BD24" i="9"/>
  <c r="BA24" i="9"/>
  <c r="AZ24" i="9"/>
  <c r="AX24" i="9"/>
  <c r="AV24" i="9"/>
  <c r="AS24" i="9"/>
  <c r="AR24" i="9"/>
  <c r="AP24" i="9"/>
  <c r="AN24" i="9"/>
  <c r="AF24" i="9"/>
  <c r="AD24" i="9"/>
  <c r="AB24" i="9"/>
  <c r="X24" i="9"/>
  <c r="V24" i="9"/>
  <c r="T24" i="9"/>
  <c r="I24" i="9"/>
  <c r="F24" i="9"/>
  <c r="D24" i="9"/>
  <c r="BP23" i="9"/>
  <c r="BN23" i="9"/>
  <c r="BL23" i="9"/>
  <c r="BH23" i="9"/>
  <c r="BF23" i="9"/>
  <c r="BD23" i="9"/>
  <c r="BA23" i="9"/>
  <c r="AZ23" i="9"/>
  <c r="AX23" i="9"/>
  <c r="AV23" i="9"/>
  <c r="AS23" i="9"/>
  <c r="AR23" i="9"/>
  <c r="AP23" i="9"/>
  <c r="AN23" i="9"/>
  <c r="AF23" i="9"/>
  <c r="AD23" i="9"/>
  <c r="AB23" i="9"/>
  <c r="X23" i="9"/>
  <c r="V23" i="9"/>
  <c r="T23" i="9"/>
  <c r="Q23" i="9"/>
  <c r="P23" i="9"/>
  <c r="N23" i="9"/>
  <c r="L23" i="9"/>
  <c r="I23" i="9"/>
  <c r="F23" i="9"/>
  <c r="D23" i="9"/>
  <c r="BP22" i="9"/>
  <c r="BN22" i="9"/>
  <c r="BL22" i="9"/>
  <c r="BH22" i="9"/>
  <c r="BF22" i="9"/>
  <c r="BD22" i="9"/>
  <c r="BA22" i="9"/>
  <c r="AZ22" i="9"/>
  <c r="AX22" i="9"/>
  <c r="AV22" i="9"/>
  <c r="AS22" i="9"/>
  <c r="AR22" i="9"/>
  <c r="AP22" i="9"/>
  <c r="AN22" i="9"/>
  <c r="AF22" i="9"/>
  <c r="AD22" i="9"/>
  <c r="AB22" i="9"/>
  <c r="X22" i="9"/>
  <c r="V22" i="9"/>
  <c r="T22" i="9"/>
  <c r="I22" i="9"/>
  <c r="F22" i="9"/>
  <c r="D22" i="9"/>
  <c r="BP21" i="9"/>
  <c r="BN21" i="9"/>
  <c r="BL21" i="9"/>
  <c r="BH21" i="9"/>
  <c r="BF21" i="9"/>
  <c r="BD21" i="9"/>
  <c r="BA21" i="9"/>
  <c r="AZ21" i="9"/>
  <c r="AX21" i="9"/>
  <c r="AV21" i="9"/>
  <c r="AS21" i="9"/>
  <c r="AR21" i="9"/>
  <c r="AP21" i="9"/>
  <c r="AN21" i="9"/>
  <c r="AF21" i="9"/>
  <c r="AD21" i="9"/>
  <c r="AB21" i="9"/>
  <c r="X21" i="9"/>
  <c r="V21" i="9"/>
  <c r="T21" i="9"/>
  <c r="Q21" i="9"/>
  <c r="P21" i="9"/>
  <c r="N21" i="9"/>
  <c r="L21" i="9"/>
  <c r="I21" i="9"/>
  <c r="F21" i="9"/>
  <c r="D21" i="9"/>
  <c r="BP20" i="9"/>
  <c r="BN20" i="9"/>
  <c r="BL20" i="9"/>
  <c r="BH20" i="9"/>
  <c r="BF20" i="9"/>
  <c r="BD20" i="9"/>
  <c r="BA20" i="9"/>
  <c r="AZ20" i="9"/>
  <c r="AX20" i="9"/>
  <c r="AV20" i="9"/>
  <c r="AS20" i="9"/>
  <c r="AR20" i="9"/>
  <c r="AP20" i="9"/>
  <c r="AN20" i="9"/>
  <c r="AF20" i="9"/>
  <c r="AD20" i="9"/>
  <c r="AB20" i="9"/>
  <c r="X20" i="9"/>
  <c r="V20" i="9"/>
  <c r="T20" i="9"/>
  <c r="Q20" i="9"/>
  <c r="P20" i="9"/>
  <c r="N20" i="9"/>
  <c r="L20" i="9"/>
  <c r="I20" i="9"/>
  <c r="F20" i="9"/>
  <c r="D20" i="9"/>
  <c r="BP19" i="9"/>
  <c r="BN19" i="9"/>
  <c r="BL19" i="9"/>
  <c r="BH19" i="9"/>
  <c r="BF19" i="9"/>
  <c r="BD19" i="9"/>
  <c r="BA19" i="9"/>
  <c r="AZ19" i="9"/>
  <c r="AX19" i="9"/>
  <c r="AV19" i="9"/>
  <c r="AS19" i="9"/>
  <c r="AR19" i="9"/>
  <c r="AP19" i="9"/>
  <c r="AN19" i="9"/>
  <c r="I19" i="9"/>
  <c r="F19" i="9"/>
  <c r="D19" i="9"/>
  <c r="BP18" i="9"/>
  <c r="BN18" i="9"/>
  <c r="BL18" i="9"/>
  <c r="BH18" i="9"/>
  <c r="BF18" i="9"/>
  <c r="BD18" i="9"/>
  <c r="BA18" i="9"/>
  <c r="AZ18" i="9"/>
  <c r="AX18" i="9"/>
  <c r="AV18" i="9"/>
  <c r="AS18" i="9"/>
  <c r="AR18" i="9"/>
  <c r="AP18" i="9"/>
  <c r="AN18" i="9"/>
  <c r="AF18" i="9"/>
  <c r="AD18" i="9"/>
  <c r="AB18" i="9"/>
  <c r="X18" i="9"/>
  <c r="V18" i="9"/>
  <c r="T18" i="9"/>
  <c r="Q18" i="9"/>
  <c r="P18" i="9"/>
  <c r="N18" i="9"/>
  <c r="L18" i="9"/>
  <c r="I18" i="9"/>
  <c r="F18" i="9"/>
  <c r="D18" i="9"/>
  <c r="BP17" i="9"/>
  <c r="BN17" i="9"/>
  <c r="BL17" i="9"/>
  <c r="BH17" i="9"/>
  <c r="BF17" i="9"/>
  <c r="BD17" i="9"/>
  <c r="BA17" i="9"/>
  <c r="AZ17" i="9"/>
  <c r="AX17" i="9"/>
  <c r="AV17" i="9"/>
  <c r="AS17" i="9"/>
  <c r="AR17" i="9"/>
  <c r="AP17" i="9"/>
  <c r="AN17" i="9"/>
  <c r="I17" i="9"/>
  <c r="F17" i="9"/>
  <c r="D17" i="9"/>
  <c r="BP16" i="9"/>
  <c r="BN16" i="9"/>
  <c r="BL16" i="9"/>
  <c r="BH16" i="9"/>
  <c r="BF16" i="9"/>
  <c r="BD16" i="9"/>
  <c r="BA16" i="9"/>
  <c r="AZ16" i="9"/>
  <c r="AX16" i="9"/>
  <c r="AV16" i="9"/>
  <c r="AS16" i="9"/>
  <c r="AR16" i="9"/>
  <c r="AP16" i="9"/>
  <c r="AN16" i="9"/>
  <c r="AF16" i="9"/>
  <c r="AD16" i="9"/>
  <c r="AB16" i="9"/>
  <c r="X16" i="9"/>
  <c r="V16" i="9"/>
  <c r="T16" i="9"/>
  <c r="Q16" i="9"/>
  <c r="P16" i="9"/>
  <c r="N16" i="9"/>
  <c r="L16" i="9"/>
  <c r="I16" i="9"/>
  <c r="F16" i="9"/>
  <c r="D16" i="9"/>
  <c r="BP15" i="9"/>
  <c r="BN15" i="9"/>
  <c r="BL15" i="9"/>
  <c r="BH15" i="9"/>
  <c r="BF15" i="9"/>
  <c r="BD15" i="9"/>
  <c r="BA15" i="9"/>
  <c r="AZ15" i="9"/>
  <c r="AX15" i="9"/>
  <c r="AV15" i="9"/>
  <c r="AS15" i="9"/>
  <c r="AR15" i="9"/>
  <c r="AP15" i="9"/>
  <c r="AN15" i="9"/>
  <c r="I15" i="9"/>
  <c r="F15" i="9"/>
  <c r="D15" i="9"/>
  <c r="BP14" i="9"/>
  <c r="BN14" i="9"/>
  <c r="BL14" i="9"/>
  <c r="BH14" i="9"/>
  <c r="BF14" i="9"/>
  <c r="BD14" i="9"/>
  <c r="BA14" i="9"/>
  <c r="AZ14" i="9"/>
  <c r="AX14" i="9"/>
  <c r="AV14" i="9"/>
  <c r="AS14" i="9"/>
  <c r="AR14" i="9"/>
  <c r="AP14" i="9"/>
  <c r="AN14" i="9"/>
  <c r="AF14" i="9"/>
  <c r="AD14" i="9"/>
  <c r="AB14" i="9"/>
  <c r="X14" i="9"/>
  <c r="V14" i="9"/>
  <c r="T14" i="9"/>
  <c r="Q14" i="9"/>
  <c r="P14" i="9"/>
  <c r="N14" i="9"/>
  <c r="L14" i="9"/>
  <c r="I14" i="9"/>
  <c r="F14" i="9"/>
  <c r="D14" i="9"/>
  <c r="BP13" i="9"/>
  <c r="BN13" i="9"/>
  <c r="BL13" i="9"/>
  <c r="BH13" i="9"/>
  <c r="BF13" i="9"/>
  <c r="BD13" i="9"/>
  <c r="BA13" i="9"/>
  <c r="AZ13" i="9"/>
  <c r="AX13" i="9"/>
  <c r="AV13" i="9"/>
  <c r="AS13" i="9"/>
  <c r="AR13" i="9"/>
  <c r="AP13" i="9"/>
  <c r="AN13" i="9"/>
  <c r="Q13" i="9"/>
  <c r="P13" i="9"/>
  <c r="N13" i="9"/>
  <c r="L13" i="9"/>
  <c r="I13" i="9"/>
  <c r="F13" i="9"/>
  <c r="D13" i="9"/>
  <c r="BP12" i="9"/>
  <c r="BN12" i="9"/>
  <c r="BL12" i="9"/>
  <c r="BH12" i="9"/>
  <c r="BF12" i="9"/>
  <c r="BD12" i="9"/>
  <c r="BA12" i="9"/>
  <c r="AZ12" i="9"/>
  <c r="AX12" i="9"/>
  <c r="AV12" i="9"/>
  <c r="AS12" i="9"/>
  <c r="AR12" i="9"/>
  <c r="AP12" i="9"/>
  <c r="AN12" i="9"/>
  <c r="Q12" i="9"/>
  <c r="P12" i="9"/>
  <c r="N12" i="9"/>
  <c r="L12" i="9"/>
  <c r="BP11" i="9"/>
  <c r="BN11" i="9"/>
  <c r="BL11" i="9"/>
  <c r="BH11" i="9"/>
  <c r="BF11" i="9"/>
  <c r="BD11" i="9"/>
  <c r="BA11" i="9"/>
  <c r="AZ11" i="9"/>
  <c r="AX11" i="9"/>
  <c r="AV11" i="9"/>
  <c r="AS11" i="9"/>
  <c r="AR11" i="9"/>
  <c r="AP11" i="9"/>
  <c r="AN11" i="9"/>
  <c r="AF11" i="9"/>
  <c r="AD11" i="9"/>
  <c r="AB11" i="9"/>
  <c r="X11" i="9"/>
  <c r="V11" i="9"/>
  <c r="T11" i="9"/>
  <c r="Q11" i="9"/>
  <c r="P11" i="9"/>
  <c r="N11" i="9"/>
  <c r="L11" i="9"/>
  <c r="I11" i="9"/>
  <c r="F11" i="9"/>
  <c r="D11" i="9"/>
  <c r="BP10" i="9"/>
  <c r="BN10" i="9"/>
  <c r="BL10" i="9"/>
  <c r="BH10" i="9"/>
  <c r="BF10" i="9"/>
  <c r="BD10" i="9"/>
  <c r="BA10" i="9"/>
  <c r="AZ10" i="9"/>
  <c r="AX10" i="9"/>
  <c r="AV10" i="9"/>
  <c r="AS10" i="9"/>
  <c r="AR10" i="9"/>
  <c r="AP10" i="9"/>
  <c r="AN10" i="9"/>
  <c r="Q10" i="9"/>
  <c r="P10" i="9"/>
  <c r="N10" i="9"/>
  <c r="L10" i="9"/>
  <c r="BP9" i="9"/>
  <c r="BN9" i="9"/>
  <c r="BL9" i="9"/>
  <c r="BH9" i="9"/>
  <c r="BF9" i="9"/>
  <c r="BD9" i="9"/>
  <c r="BA9" i="9"/>
  <c r="AZ9" i="9"/>
  <c r="AX9" i="9"/>
  <c r="AV9" i="9"/>
  <c r="AS9" i="9"/>
  <c r="AR9" i="9"/>
  <c r="AP9" i="9"/>
  <c r="AN9" i="9"/>
  <c r="I9" i="9"/>
  <c r="F9" i="9"/>
  <c r="D9" i="9"/>
  <c r="BP8" i="9"/>
  <c r="BN8" i="9"/>
  <c r="BL8" i="9"/>
  <c r="BH8" i="9"/>
  <c r="BF8" i="9"/>
  <c r="BD8" i="9"/>
  <c r="BA8" i="9"/>
  <c r="AZ8" i="9"/>
  <c r="AX8" i="9"/>
  <c r="AV8" i="9"/>
  <c r="AS8" i="9"/>
  <c r="AR8" i="9"/>
  <c r="AP8" i="9"/>
  <c r="AN8" i="9"/>
  <c r="Q8" i="9"/>
  <c r="P8" i="9"/>
  <c r="N8" i="9"/>
  <c r="L8" i="9"/>
  <c r="BP7" i="9"/>
  <c r="BN7" i="9"/>
  <c r="BL7" i="9"/>
  <c r="BH7" i="9"/>
  <c r="BF7" i="9"/>
  <c r="BD7" i="9"/>
  <c r="BA7" i="9"/>
  <c r="AZ7" i="9"/>
  <c r="AX7" i="9"/>
  <c r="AV7" i="9"/>
  <c r="AS7" i="9"/>
  <c r="AR7" i="9"/>
  <c r="AP7" i="9"/>
  <c r="AN7" i="9"/>
  <c r="Q7" i="9"/>
  <c r="P7" i="9"/>
  <c r="N7" i="9"/>
  <c r="L7" i="9"/>
  <c r="I7" i="9"/>
  <c r="F7" i="9"/>
  <c r="D7" i="9"/>
  <c r="BP6" i="9"/>
  <c r="BN6" i="9"/>
  <c r="BL6" i="9"/>
  <c r="BH6" i="9"/>
  <c r="BF6" i="9"/>
  <c r="BD6" i="9"/>
  <c r="BA6" i="9"/>
  <c r="AZ6" i="9"/>
  <c r="AX6" i="9"/>
  <c r="AV6" i="9"/>
  <c r="AS6" i="9"/>
  <c r="AR6" i="9"/>
  <c r="AP6" i="9"/>
  <c r="AN6" i="9"/>
  <c r="I6" i="9"/>
  <c r="D6" i="9"/>
  <c r="X1004" i="8"/>
  <c r="U1004" i="8"/>
  <c r="S1004" i="8"/>
  <c r="R1004" i="8"/>
  <c r="Q1004" i="8"/>
  <c r="X1003" i="8"/>
  <c r="U1003" i="8"/>
  <c r="S1003" i="8"/>
  <c r="R1003" i="8"/>
  <c r="Q1003" i="8"/>
  <c r="X1002" i="8"/>
  <c r="U1002" i="8"/>
  <c r="S1002" i="8"/>
  <c r="R1002" i="8"/>
  <c r="Q1002" i="8"/>
  <c r="X1001" i="8"/>
  <c r="U1001" i="8"/>
  <c r="S1001" i="8"/>
  <c r="R1001" i="8"/>
  <c r="Q1001" i="8"/>
  <c r="X1000" i="8"/>
  <c r="U1000" i="8"/>
  <c r="S1000" i="8"/>
  <c r="R1000" i="8"/>
  <c r="Q1000" i="8"/>
  <c r="X999" i="8"/>
  <c r="U999" i="8"/>
  <c r="S999" i="8"/>
  <c r="R999" i="8"/>
  <c r="Q999" i="8"/>
  <c r="X998" i="8"/>
  <c r="U998" i="8"/>
  <c r="S998" i="8"/>
  <c r="R998" i="8"/>
  <c r="Q998" i="8"/>
  <c r="X997" i="8"/>
  <c r="U997" i="8"/>
  <c r="S997" i="8"/>
  <c r="R997" i="8"/>
  <c r="Q997" i="8"/>
  <c r="X996" i="8"/>
  <c r="U996" i="8"/>
  <c r="S996" i="8"/>
  <c r="R996" i="8"/>
  <c r="Q996" i="8"/>
  <c r="X995" i="8"/>
  <c r="U995" i="8"/>
  <c r="S995" i="8"/>
  <c r="R995" i="8"/>
  <c r="Q995" i="8"/>
  <c r="X994" i="8"/>
  <c r="U994" i="8"/>
  <c r="S994" i="8"/>
  <c r="R994" i="8"/>
  <c r="Q994" i="8"/>
  <c r="X993" i="8"/>
  <c r="U993" i="8"/>
  <c r="S993" i="8"/>
  <c r="R993" i="8"/>
  <c r="Q993" i="8"/>
  <c r="X992" i="8"/>
  <c r="U992" i="8"/>
  <c r="S992" i="8"/>
  <c r="R992" i="8"/>
  <c r="Q992" i="8"/>
  <c r="X991" i="8"/>
  <c r="U991" i="8"/>
  <c r="S991" i="8"/>
  <c r="R991" i="8"/>
  <c r="Q991" i="8"/>
  <c r="X990" i="8"/>
  <c r="U990" i="8"/>
  <c r="S990" i="8"/>
  <c r="R990" i="8"/>
  <c r="Q990" i="8"/>
  <c r="X989" i="8"/>
  <c r="U989" i="8"/>
  <c r="S989" i="8"/>
  <c r="R989" i="8"/>
  <c r="Q989" i="8"/>
  <c r="X988" i="8"/>
  <c r="U988" i="8"/>
  <c r="S988" i="8"/>
  <c r="R988" i="8"/>
  <c r="Q988" i="8"/>
  <c r="X987" i="8"/>
  <c r="U987" i="8"/>
  <c r="S987" i="8"/>
  <c r="R987" i="8"/>
  <c r="Q987" i="8"/>
  <c r="X986" i="8"/>
  <c r="U986" i="8"/>
  <c r="S986" i="8"/>
  <c r="R986" i="8"/>
  <c r="Q986" i="8"/>
  <c r="X985" i="8"/>
  <c r="U985" i="8"/>
  <c r="S985" i="8"/>
  <c r="R985" i="8"/>
  <c r="Q985" i="8"/>
  <c r="X984" i="8"/>
  <c r="U984" i="8"/>
  <c r="S984" i="8"/>
  <c r="R984" i="8"/>
  <c r="Q984" i="8"/>
  <c r="X983" i="8"/>
  <c r="U983" i="8"/>
  <c r="S983" i="8"/>
  <c r="R983" i="8"/>
  <c r="Q983" i="8"/>
  <c r="X982" i="8"/>
  <c r="U982" i="8"/>
  <c r="S982" i="8"/>
  <c r="R982" i="8"/>
  <c r="Q982" i="8"/>
  <c r="X981" i="8"/>
  <c r="U981" i="8"/>
  <c r="S981" i="8"/>
  <c r="R981" i="8"/>
  <c r="Q981" i="8"/>
  <c r="X980" i="8"/>
  <c r="U980" i="8"/>
  <c r="S980" i="8"/>
  <c r="R980" i="8"/>
  <c r="Q980" i="8"/>
  <c r="X979" i="8"/>
  <c r="U979" i="8"/>
  <c r="S979" i="8"/>
  <c r="R979" i="8"/>
  <c r="Q979" i="8"/>
  <c r="X978" i="8"/>
  <c r="U978" i="8"/>
  <c r="S978" i="8"/>
  <c r="R978" i="8"/>
  <c r="Q978" i="8"/>
  <c r="X977" i="8"/>
  <c r="U977" i="8"/>
  <c r="S977" i="8"/>
  <c r="R977" i="8"/>
  <c r="Q977" i="8"/>
  <c r="X976" i="8"/>
  <c r="U976" i="8"/>
  <c r="S976" i="8"/>
  <c r="R976" i="8"/>
  <c r="Q976" i="8"/>
  <c r="X975" i="8"/>
  <c r="U975" i="8"/>
  <c r="S975" i="8"/>
  <c r="R975" i="8"/>
  <c r="Q975" i="8"/>
  <c r="X974" i="8"/>
  <c r="U974" i="8"/>
  <c r="S974" i="8"/>
  <c r="R974" i="8"/>
  <c r="Q974" i="8"/>
  <c r="X973" i="8"/>
  <c r="U973" i="8"/>
  <c r="S973" i="8"/>
  <c r="R973" i="8"/>
  <c r="Q973" i="8"/>
  <c r="X972" i="8"/>
  <c r="U972" i="8"/>
  <c r="S972" i="8"/>
  <c r="R972" i="8"/>
  <c r="Q972" i="8"/>
  <c r="X971" i="8"/>
  <c r="U971" i="8"/>
  <c r="S971" i="8"/>
  <c r="R971" i="8"/>
  <c r="Q971" i="8"/>
  <c r="X970" i="8"/>
  <c r="U970" i="8"/>
  <c r="S970" i="8"/>
  <c r="R970" i="8"/>
  <c r="Q970" i="8"/>
  <c r="X969" i="8"/>
  <c r="U969" i="8"/>
  <c r="S969" i="8"/>
  <c r="R969" i="8"/>
  <c r="Q969" i="8"/>
  <c r="X968" i="8"/>
  <c r="U968" i="8"/>
  <c r="S968" i="8"/>
  <c r="R968" i="8"/>
  <c r="Q968" i="8"/>
  <c r="X967" i="8"/>
  <c r="U967" i="8"/>
  <c r="S967" i="8"/>
  <c r="R967" i="8"/>
  <c r="Q967" i="8"/>
  <c r="X966" i="8"/>
  <c r="U966" i="8"/>
  <c r="S966" i="8"/>
  <c r="R966" i="8"/>
  <c r="Q966" i="8"/>
  <c r="X965" i="8"/>
  <c r="U965" i="8"/>
  <c r="S965" i="8"/>
  <c r="R965" i="8"/>
  <c r="Q965" i="8"/>
  <c r="X964" i="8"/>
  <c r="U964" i="8"/>
  <c r="S964" i="8"/>
  <c r="R964" i="8"/>
  <c r="Q964" i="8"/>
  <c r="X963" i="8"/>
  <c r="U963" i="8"/>
  <c r="S963" i="8"/>
  <c r="R963" i="8"/>
  <c r="Q963" i="8"/>
  <c r="X962" i="8"/>
  <c r="U962" i="8"/>
  <c r="S962" i="8"/>
  <c r="R962" i="8"/>
  <c r="Q962" i="8"/>
  <c r="X961" i="8"/>
  <c r="U961" i="8"/>
  <c r="S961" i="8"/>
  <c r="R961" i="8"/>
  <c r="Q961" i="8"/>
  <c r="X960" i="8"/>
  <c r="U960" i="8"/>
  <c r="S960" i="8"/>
  <c r="R960" i="8"/>
  <c r="Q960" i="8"/>
  <c r="X959" i="8"/>
  <c r="U959" i="8"/>
  <c r="S959" i="8"/>
  <c r="R959" i="8"/>
  <c r="Q959" i="8"/>
  <c r="X958" i="8"/>
  <c r="U958" i="8"/>
  <c r="S958" i="8"/>
  <c r="R958" i="8"/>
  <c r="Q958" i="8"/>
  <c r="X957" i="8"/>
  <c r="U957" i="8"/>
  <c r="S957" i="8"/>
  <c r="R957" i="8"/>
  <c r="Q957" i="8"/>
  <c r="X956" i="8"/>
  <c r="U956" i="8"/>
  <c r="S956" i="8"/>
  <c r="R956" i="8"/>
  <c r="Q956" i="8"/>
  <c r="X955" i="8"/>
  <c r="U955" i="8"/>
  <c r="S955" i="8"/>
  <c r="R955" i="8"/>
  <c r="Q955" i="8"/>
  <c r="X954" i="8"/>
  <c r="U954" i="8"/>
  <c r="S954" i="8"/>
  <c r="R954" i="8"/>
  <c r="Q954" i="8"/>
  <c r="X953" i="8"/>
  <c r="U953" i="8"/>
  <c r="S953" i="8"/>
  <c r="R953" i="8"/>
  <c r="Q953" i="8"/>
  <c r="X952" i="8"/>
  <c r="U952" i="8"/>
  <c r="S952" i="8"/>
  <c r="R952" i="8"/>
  <c r="Q952" i="8"/>
  <c r="X951" i="8"/>
  <c r="U951" i="8"/>
  <c r="S951" i="8"/>
  <c r="R951" i="8"/>
  <c r="Q951" i="8"/>
  <c r="X950" i="8"/>
  <c r="U950" i="8"/>
  <c r="S950" i="8"/>
  <c r="R950" i="8"/>
  <c r="Q950" i="8"/>
  <c r="X949" i="8"/>
  <c r="U949" i="8"/>
  <c r="S949" i="8"/>
  <c r="R949" i="8"/>
  <c r="Q949" i="8"/>
  <c r="X948" i="8"/>
  <c r="U948" i="8"/>
  <c r="S948" i="8"/>
  <c r="R948" i="8"/>
  <c r="Q948" i="8"/>
  <c r="X947" i="8"/>
  <c r="U947" i="8"/>
  <c r="S947" i="8"/>
  <c r="R947" i="8"/>
  <c r="Q947" i="8"/>
  <c r="X946" i="8"/>
  <c r="U946" i="8"/>
  <c r="S946" i="8"/>
  <c r="R946" i="8"/>
  <c r="Q946" i="8"/>
  <c r="X945" i="8"/>
  <c r="U945" i="8"/>
  <c r="S945" i="8"/>
  <c r="R945" i="8"/>
  <c r="Q945" i="8"/>
  <c r="X944" i="8"/>
  <c r="U944" i="8"/>
  <c r="S944" i="8"/>
  <c r="R944" i="8"/>
  <c r="Q944" i="8"/>
  <c r="X943" i="8"/>
  <c r="U943" i="8"/>
  <c r="S943" i="8"/>
  <c r="R943" i="8"/>
  <c r="Q943" i="8"/>
  <c r="X942" i="8"/>
  <c r="U942" i="8"/>
  <c r="S942" i="8"/>
  <c r="R942" i="8"/>
  <c r="Q942" i="8"/>
  <c r="X941" i="8"/>
  <c r="U941" i="8"/>
  <c r="S941" i="8"/>
  <c r="R941" i="8"/>
  <c r="Q941" i="8"/>
  <c r="X940" i="8"/>
  <c r="U940" i="8"/>
  <c r="S940" i="8"/>
  <c r="R940" i="8"/>
  <c r="Q940" i="8"/>
  <c r="X939" i="8"/>
  <c r="U939" i="8"/>
  <c r="S939" i="8"/>
  <c r="R939" i="8"/>
  <c r="Q939" i="8"/>
  <c r="X938" i="8"/>
  <c r="U938" i="8"/>
  <c r="S938" i="8"/>
  <c r="R938" i="8"/>
  <c r="Q938" i="8"/>
  <c r="X937" i="8"/>
  <c r="U937" i="8"/>
  <c r="S937" i="8"/>
  <c r="R937" i="8"/>
  <c r="Q937" i="8"/>
  <c r="X936" i="8"/>
  <c r="U936" i="8"/>
  <c r="S936" i="8"/>
  <c r="R936" i="8"/>
  <c r="Q936" i="8"/>
  <c r="X935" i="8"/>
  <c r="U935" i="8"/>
  <c r="S935" i="8"/>
  <c r="R935" i="8"/>
  <c r="Q935" i="8"/>
  <c r="X934" i="8"/>
  <c r="U934" i="8"/>
  <c r="S934" i="8"/>
  <c r="R934" i="8"/>
  <c r="Q934" i="8"/>
  <c r="X933" i="8"/>
  <c r="U933" i="8"/>
  <c r="S933" i="8"/>
  <c r="R933" i="8"/>
  <c r="Q933" i="8"/>
  <c r="X932" i="8"/>
  <c r="U932" i="8"/>
  <c r="S932" i="8"/>
  <c r="R932" i="8"/>
  <c r="Q932" i="8"/>
  <c r="X931" i="8"/>
  <c r="U931" i="8"/>
  <c r="S931" i="8"/>
  <c r="R931" i="8"/>
  <c r="Q931" i="8"/>
  <c r="X930" i="8"/>
  <c r="U930" i="8"/>
  <c r="S930" i="8"/>
  <c r="R930" i="8"/>
  <c r="Q930" i="8"/>
  <c r="X929" i="8"/>
  <c r="U929" i="8"/>
  <c r="S929" i="8"/>
  <c r="R929" i="8"/>
  <c r="Q929" i="8"/>
  <c r="X928" i="8"/>
  <c r="U928" i="8"/>
  <c r="S928" i="8"/>
  <c r="R928" i="8"/>
  <c r="Q928" i="8"/>
  <c r="X927" i="8"/>
  <c r="U927" i="8"/>
  <c r="S927" i="8"/>
  <c r="R927" i="8"/>
  <c r="Q927" i="8"/>
  <c r="X926" i="8"/>
  <c r="U926" i="8"/>
  <c r="S926" i="8"/>
  <c r="R926" i="8"/>
  <c r="Q926" i="8"/>
  <c r="X925" i="8"/>
  <c r="U925" i="8"/>
  <c r="S925" i="8"/>
  <c r="R925" i="8"/>
  <c r="Q925" i="8"/>
  <c r="X924" i="8"/>
  <c r="U924" i="8"/>
  <c r="S924" i="8"/>
  <c r="R924" i="8"/>
  <c r="Q924" i="8"/>
  <c r="X923" i="8"/>
  <c r="U923" i="8"/>
  <c r="S923" i="8"/>
  <c r="R923" i="8"/>
  <c r="Q923" i="8"/>
  <c r="X922" i="8"/>
  <c r="U922" i="8"/>
  <c r="S922" i="8"/>
  <c r="R922" i="8"/>
  <c r="Q922" i="8"/>
  <c r="X921" i="8"/>
  <c r="U921" i="8"/>
  <c r="S921" i="8"/>
  <c r="R921" i="8"/>
  <c r="Q921" i="8"/>
  <c r="X920" i="8"/>
  <c r="U920" i="8"/>
  <c r="S920" i="8"/>
  <c r="R920" i="8"/>
  <c r="Q920" i="8"/>
  <c r="X919" i="8"/>
  <c r="U919" i="8"/>
  <c r="S919" i="8"/>
  <c r="R919" i="8"/>
  <c r="Q919" i="8"/>
  <c r="X918" i="8"/>
  <c r="U918" i="8"/>
  <c r="S918" i="8"/>
  <c r="R918" i="8"/>
  <c r="Q918" i="8"/>
  <c r="X917" i="8"/>
  <c r="U917" i="8"/>
  <c r="S917" i="8"/>
  <c r="R917" i="8"/>
  <c r="Q917" i="8"/>
  <c r="X916" i="8"/>
  <c r="U916" i="8"/>
  <c r="S916" i="8"/>
  <c r="R916" i="8"/>
  <c r="Q916" i="8"/>
  <c r="X915" i="8"/>
  <c r="U915" i="8"/>
  <c r="S915" i="8"/>
  <c r="R915" i="8"/>
  <c r="Q915" i="8"/>
  <c r="X914" i="8"/>
  <c r="U914" i="8"/>
  <c r="S914" i="8"/>
  <c r="R914" i="8"/>
  <c r="Q914" i="8"/>
  <c r="X913" i="8"/>
  <c r="U913" i="8"/>
  <c r="S913" i="8"/>
  <c r="R913" i="8"/>
  <c r="Q913" i="8"/>
  <c r="X912" i="8"/>
  <c r="U912" i="8"/>
  <c r="S912" i="8"/>
  <c r="R912" i="8"/>
  <c r="Q912" i="8"/>
  <c r="X911" i="8"/>
  <c r="U911" i="8"/>
  <c r="S911" i="8"/>
  <c r="R911" i="8"/>
  <c r="Q911" i="8"/>
  <c r="X910" i="8"/>
  <c r="U910" i="8"/>
  <c r="S910" i="8"/>
  <c r="R910" i="8"/>
  <c r="Q910" i="8"/>
  <c r="X909" i="8"/>
  <c r="U909" i="8"/>
  <c r="S909" i="8"/>
  <c r="R909" i="8"/>
  <c r="Q909" i="8"/>
  <c r="X908" i="8"/>
  <c r="U908" i="8"/>
  <c r="S908" i="8"/>
  <c r="R908" i="8"/>
  <c r="Q908" i="8"/>
  <c r="X907" i="8"/>
  <c r="U907" i="8"/>
  <c r="S907" i="8"/>
  <c r="R907" i="8"/>
  <c r="Q907" i="8"/>
  <c r="X906" i="8"/>
  <c r="U906" i="8"/>
  <c r="S906" i="8"/>
  <c r="R906" i="8"/>
  <c r="Q906" i="8"/>
  <c r="X905" i="8"/>
  <c r="U905" i="8"/>
  <c r="S905" i="8"/>
  <c r="R905" i="8"/>
  <c r="Q905" i="8"/>
  <c r="X904" i="8"/>
  <c r="U904" i="8"/>
  <c r="S904" i="8"/>
  <c r="R904" i="8"/>
  <c r="Q904" i="8"/>
  <c r="X903" i="8"/>
  <c r="U903" i="8"/>
  <c r="S903" i="8"/>
  <c r="R903" i="8"/>
  <c r="Q903" i="8"/>
  <c r="X902" i="8"/>
  <c r="U902" i="8"/>
  <c r="S902" i="8"/>
  <c r="R902" i="8"/>
  <c r="Q902" i="8"/>
  <c r="X901" i="8"/>
  <c r="U901" i="8"/>
  <c r="S901" i="8"/>
  <c r="R901" i="8"/>
  <c r="Q901" i="8"/>
  <c r="X900" i="8"/>
  <c r="U900" i="8"/>
  <c r="S900" i="8"/>
  <c r="R900" i="8"/>
  <c r="Q900" i="8"/>
  <c r="X899" i="8"/>
  <c r="U899" i="8"/>
  <c r="S899" i="8"/>
  <c r="R899" i="8"/>
  <c r="Q899" i="8"/>
  <c r="X898" i="8"/>
  <c r="U898" i="8"/>
  <c r="S898" i="8"/>
  <c r="R898" i="8"/>
  <c r="Q898" i="8"/>
  <c r="X897" i="8"/>
  <c r="U897" i="8"/>
  <c r="S897" i="8"/>
  <c r="R897" i="8"/>
  <c r="Q897" i="8"/>
  <c r="X896" i="8"/>
  <c r="U896" i="8"/>
  <c r="S896" i="8"/>
  <c r="R896" i="8"/>
  <c r="Q896" i="8"/>
  <c r="X895" i="8"/>
  <c r="U895" i="8"/>
  <c r="S895" i="8"/>
  <c r="R895" i="8"/>
  <c r="Q895" i="8"/>
  <c r="X894" i="8"/>
  <c r="U894" i="8"/>
  <c r="S894" i="8"/>
  <c r="R894" i="8"/>
  <c r="Q894" i="8"/>
  <c r="X893" i="8"/>
  <c r="U893" i="8"/>
  <c r="S893" i="8"/>
  <c r="R893" i="8"/>
  <c r="Q893" i="8"/>
  <c r="X892" i="8"/>
  <c r="U892" i="8"/>
  <c r="S892" i="8"/>
  <c r="R892" i="8"/>
  <c r="Q892" i="8"/>
  <c r="X891" i="8"/>
  <c r="U891" i="8"/>
  <c r="S891" i="8"/>
  <c r="R891" i="8"/>
  <c r="Q891" i="8"/>
  <c r="X890" i="8"/>
  <c r="U890" i="8"/>
  <c r="S890" i="8"/>
  <c r="R890" i="8"/>
  <c r="Q890" i="8"/>
  <c r="X889" i="8"/>
  <c r="U889" i="8"/>
  <c r="S889" i="8"/>
  <c r="R889" i="8"/>
  <c r="Q889" i="8"/>
  <c r="X888" i="8"/>
  <c r="U888" i="8"/>
  <c r="S888" i="8"/>
  <c r="R888" i="8"/>
  <c r="Q888" i="8"/>
  <c r="X887" i="8"/>
  <c r="U887" i="8"/>
  <c r="S887" i="8"/>
  <c r="R887" i="8"/>
  <c r="Q887" i="8"/>
  <c r="X886" i="8"/>
  <c r="U886" i="8"/>
  <c r="S886" i="8"/>
  <c r="R886" i="8"/>
  <c r="Q886" i="8"/>
  <c r="X885" i="8"/>
  <c r="U885" i="8"/>
  <c r="S885" i="8"/>
  <c r="R885" i="8"/>
  <c r="Q885" i="8"/>
  <c r="X884" i="8"/>
  <c r="U884" i="8"/>
  <c r="S884" i="8"/>
  <c r="R884" i="8"/>
  <c r="Q884" i="8"/>
  <c r="X883" i="8"/>
  <c r="U883" i="8"/>
  <c r="S883" i="8"/>
  <c r="R883" i="8"/>
  <c r="Q883" i="8"/>
  <c r="X882" i="8"/>
  <c r="U882" i="8"/>
  <c r="S882" i="8"/>
  <c r="R882" i="8"/>
  <c r="Q882" i="8"/>
  <c r="X881" i="8"/>
  <c r="U881" i="8"/>
  <c r="S881" i="8"/>
  <c r="R881" i="8"/>
  <c r="Q881" i="8"/>
  <c r="X880" i="8"/>
  <c r="U880" i="8"/>
  <c r="S880" i="8"/>
  <c r="R880" i="8"/>
  <c r="Q880" i="8"/>
  <c r="X879" i="8"/>
  <c r="U879" i="8"/>
  <c r="S879" i="8"/>
  <c r="R879" i="8"/>
  <c r="Q879" i="8"/>
  <c r="X878" i="8"/>
  <c r="U878" i="8"/>
  <c r="S878" i="8"/>
  <c r="R878" i="8"/>
  <c r="Q878" i="8"/>
  <c r="X877" i="8"/>
  <c r="U877" i="8"/>
  <c r="S877" i="8"/>
  <c r="R877" i="8"/>
  <c r="Q877" i="8"/>
  <c r="X876" i="8"/>
  <c r="U876" i="8"/>
  <c r="S876" i="8"/>
  <c r="R876" i="8"/>
  <c r="Q876" i="8"/>
  <c r="X875" i="8"/>
  <c r="U875" i="8"/>
  <c r="S875" i="8"/>
  <c r="R875" i="8"/>
  <c r="Q875" i="8"/>
  <c r="X874" i="8"/>
  <c r="U874" i="8"/>
  <c r="S874" i="8"/>
  <c r="R874" i="8"/>
  <c r="Q874" i="8"/>
  <c r="X873" i="8"/>
  <c r="U873" i="8"/>
  <c r="S873" i="8"/>
  <c r="R873" i="8"/>
  <c r="Q873" i="8"/>
  <c r="X872" i="8"/>
  <c r="U872" i="8"/>
  <c r="S872" i="8"/>
  <c r="R872" i="8"/>
  <c r="Q872" i="8"/>
  <c r="X871" i="8"/>
  <c r="U871" i="8"/>
  <c r="S871" i="8"/>
  <c r="R871" i="8"/>
  <c r="Q871" i="8"/>
  <c r="X870" i="8"/>
  <c r="U870" i="8"/>
  <c r="S870" i="8"/>
  <c r="R870" i="8"/>
  <c r="Q870" i="8"/>
  <c r="X869" i="8"/>
  <c r="U869" i="8"/>
  <c r="S869" i="8"/>
  <c r="R869" i="8"/>
  <c r="Q869" i="8"/>
  <c r="X868" i="8"/>
  <c r="U868" i="8"/>
  <c r="S868" i="8"/>
  <c r="R868" i="8"/>
  <c r="Q868" i="8"/>
  <c r="X867" i="8"/>
  <c r="U867" i="8"/>
  <c r="S867" i="8"/>
  <c r="R867" i="8"/>
  <c r="Q867" i="8"/>
  <c r="X866" i="8"/>
  <c r="U866" i="8"/>
  <c r="S866" i="8"/>
  <c r="R866" i="8"/>
  <c r="Q866" i="8"/>
  <c r="X865" i="8"/>
  <c r="U865" i="8"/>
  <c r="S865" i="8"/>
  <c r="R865" i="8"/>
  <c r="Q865" i="8"/>
  <c r="X864" i="8"/>
  <c r="U864" i="8"/>
  <c r="S864" i="8"/>
  <c r="R864" i="8"/>
  <c r="Q864" i="8"/>
  <c r="X863" i="8"/>
  <c r="U863" i="8"/>
  <c r="S863" i="8"/>
  <c r="R863" i="8"/>
  <c r="Q863" i="8"/>
  <c r="X862" i="8"/>
  <c r="U862" i="8"/>
  <c r="S862" i="8"/>
  <c r="R862" i="8"/>
  <c r="Q862" i="8"/>
  <c r="X861" i="8"/>
  <c r="U861" i="8"/>
  <c r="S861" i="8"/>
  <c r="R861" i="8"/>
  <c r="Q861" i="8"/>
  <c r="X860" i="8"/>
  <c r="U860" i="8"/>
  <c r="S860" i="8"/>
  <c r="R860" i="8"/>
  <c r="Q860" i="8"/>
  <c r="X859" i="8"/>
  <c r="U859" i="8"/>
  <c r="S859" i="8"/>
  <c r="R859" i="8"/>
  <c r="Q859" i="8"/>
  <c r="X858" i="8"/>
  <c r="U858" i="8"/>
  <c r="S858" i="8"/>
  <c r="R858" i="8"/>
  <c r="Q858" i="8"/>
  <c r="X857" i="8"/>
  <c r="U857" i="8"/>
  <c r="S857" i="8"/>
  <c r="R857" i="8"/>
  <c r="Q857" i="8"/>
  <c r="X856" i="8"/>
  <c r="U856" i="8"/>
  <c r="S856" i="8"/>
  <c r="R856" i="8"/>
  <c r="Q856" i="8"/>
  <c r="X855" i="8"/>
  <c r="U855" i="8"/>
  <c r="S855" i="8"/>
  <c r="R855" i="8"/>
  <c r="Q855" i="8"/>
  <c r="X854" i="8"/>
  <c r="U854" i="8"/>
  <c r="S854" i="8"/>
  <c r="R854" i="8"/>
  <c r="Q854" i="8"/>
  <c r="X853" i="8"/>
  <c r="U853" i="8"/>
  <c r="S853" i="8"/>
  <c r="R853" i="8"/>
  <c r="Q853" i="8"/>
  <c r="X852" i="8"/>
  <c r="U852" i="8"/>
  <c r="S852" i="8"/>
  <c r="R852" i="8"/>
  <c r="Q852" i="8"/>
  <c r="X851" i="8"/>
  <c r="U851" i="8"/>
  <c r="S851" i="8"/>
  <c r="R851" i="8"/>
  <c r="Q851" i="8"/>
  <c r="X850" i="8"/>
  <c r="U850" i="8"/>
  <c r="S850" i="8"/>
  <c r="R850" i="8"/>
  <c r="Q850" i="8"/>
  <c r="X849" i="8"/>
  <c r="U849" i="8"/>
  <c r="S849" i="8"/>
  <c r="R849" i="8"/>
  <c r="Q849" i="8"/>
  <c r="X848" i="8"/>
  <c r="U848" i="8"/>
  <c r="S848" i="8"/>
  <c r="R848" i="8"/>
  <c r="Q848" i="8"/>
  <c r="X847" i="8"/>
  <c r="U847" i="8"/>
  <c r="S847" i="8"/>
  <c r="R847" i="8"/>
  <c r="Q847" i="8"/>
  <c r="X846" i="8"/>
  <c r="U846" i="8"/>
  <c r="S846" i="8"/>
  <c r="R846" i="8"/>
  <c r="Q846" i="8"/>
  <c r="X845" i="8"/>
  <c r="U845" i="8"/>
  <c r="S845" i="8"/>
  <c r="R845" i="8"/>
  <c r="Q845" i="8"/>
  <c r="X844" i="8"/>
  <c r="U844" i="8"/>
  <c r="S844" i="8"/>
  <c r="R844" i="8"/>
  <c r="Q844" i="8"/>
  <c r="X843" i="8"/>
  <c r="U843" i="8"/>
  <c r="S843" i="8"/>
  <c r="R843" i="8"/>
  <c r="Q843" i="8"/>
  <c r="X842" i="8"/>
  <c r="U842" i="8"/>
  <c r="S842" i="8"/>
  <c r="R842" i="8"/>
  <c r="Q842" i="8"/>
  <c r="X841" i="8"/>
  <c r="U841" i="8"/>
  <c r="S841" i="8"/>
  <c r="R841" i="8"/>
  <c r="Q841" i="8"/>
  <c r="X840" i="8"/>
  <c r="U840" i="8"/>
  <c r="S840" i="8"/>
  <c r="R840" i="8"/>
  <c r="Q840" i="8"/>
  <c r="X839" i="8"/>
  <c r="U839" i="8"/>
  <c r="S839" i="8"/>
  <c r="R839" i="8"/>
  <c r="Q839" i="8"/>
  <c r="X838" i="8"/>
  <c r="U838" i="8"/>
  <c r="S838" i="8"/>
  <c r="R838" i="8"/>
  <c r="Q838" i="8"/>
  <c r="X837" i="8"/>
  <c r="U837" i="8"/>
  <c r="S837" i="8"/>
  <c r="R837" i="8"/>
  <c r="Q837" i="8"/>
  <c r="X836" i="8"/>
  <c r="U836" i="8"/>
  <c r="S836" i="8"/>
  <c r="R836" i="8"/>
  <c r="Q836" i="8"/>
  <c r="X835" i="8"/>
  <c r="U835" i="8"/>
  <c r="S835" i="8"/>
  <c r="R835" i="8"/>
  <c r="Q835" i="8"/>
  <c r="X834" i="8"/>
  <c r="U834" i="8"/>
  <c r="S834" i="8"/>
  <c r="R834" i="8"/>
  <c r="Q834" i="8"/>
  <c r="X833" i="8"/>
  <c r="U833" i="8"/>
  <c r="S833" i="8"/>
  <c r="R833" i="8"/>
  <c r="Q833" i="8"/>
  <c r="X832" i="8"/>
  <c r="U832" i="8"/>
  <c r="S832" i="8"/>
  <c r="R832" i="8"/>
  <c r="Q832" i="8"/>
  <c r="X831" i="8"/>
  <c r="U831" i="8"/>
  <c r="S831" i="8"/>
  <c r="R831" i="8"/>
  <c r="Q831" i="8"/>
  <c r="X830" i="8"/>
  <c r="U830" i="8"/>
  <c r="S830" i="8"/>
  <c r="R830" i="8"/>
  <c r="Q830" i="8"/>
  <c r="X829" i="8"/>
  <c r="U829" i="8"/>
  <c r="S829" i="8"/>
  <c r="R829" i="8"/>
  <c r="Q829" i="8"/>
  <c r="X828" i="8"/>
  <c r="U828" i="8"/>
  <c r="S828" i="8"/>
  <c r="R828" i="8"/>
  <c r="Q828" i="8"/>
  <c r="X827" i="8"/>
  <c r="U827" i="8"/>
  <c r="S827" i="8"/>
  <c r="R827" i="8"/>
  <c r="Q827" i="8"/>
  <c r="X826" i="8"/>
  <c r="U826" i="8"/>
  <c r="S826" i="8"/>
  <c r="R826" i="8"/>
  <c r="Q826" i="8"/>
  <c r="X825" i="8"/>
  <c r="U825" i="8"/>
  <c r="S825" i="8"/>
  <c r="R825" i="8"/>
  <c r="Q825" i="8"/>
  <c r="X824" i="8"/>
  <c r="U824" i="8"/>
  <c r="S824" i="8"/>
  <c r="R824" i="8"/>
  <c r="Q824" i="8"/>
  <c r="X823" i="8"/>
  <c r="U823" i="8"/>
  <c r="S823" i="8"/>
  <c r="R823" i="8"/>
  <c r="Q823" i="8"/>
  <c r="X822" i="8"/>
  <c r="U822" i="8"/>
  <c r="S822" i="8"/>
  <c r="R822" i="8"/>
  <c r="Q822" i="8"/>
  <c r="X821" i="8"/>
  <c r="U821" i="8"/>
  <c r="S821" i="8"/>
  <c r="R821" i="8"/>
  <c r="Q821" i="8"/>
  <c r="X820" i="8"/>
  <c r="U820" i="8"/>
  <c r="S820" i="8"/>
  <c r="R820" i="8"/>
  <c r="Q820" i="8"/>
  <c r="X819" i="8"/>
  <c r="U819" i="8"/>
  <c r="S819" i="8"/>
  <c r="R819" i="8"/>
  <c r="Q819" i="8"/>
  <c r="X818" i="8"/>
  <c r="U818" i="8"/>
  <c r="S818" i="8"/>
  <c r="R818" i="8"/>
  <c r="Q818" i="8"/>
  <c r="X817" i="8"/>
  <c r="U817" i="8"/>
  <c r="S817" i="8"/>
  <c r="R817" i="8"/>
  <c r="Q817" i="8"/>
  <c r="X816" i="8"/>
  <c r="U816" i="8"/>
  <c r="S816" i="8"/>
  <c r="R816" i="8"/>
  <c r="Q816" i="8"/>
  <c r="X815" i="8"/>
  <c r="U815" i="8"/>
  <c r="S815" i="8"/>
  <c r="R815" i="8"/>
  <c r="Q815" i="8"/>
  <c r="X814" i="8"/>
  <c r="U814" i="8"/>
  <c r="S814" i="8"/>
  <c r="R814" i="8"/>
  <c r="Q814" i="8"/>
  <c r="X813" i="8"/>
  <c r="U813" i="8"/>
  <c r="S813" i="8"/>
  <c r="R813" i="8"/>
  <c r="Q813" i="8"/>
  <c r="X812" i="8"/>
  <c r="U812" i="8"/>
  <c r="S812" i="8"/>
  <c r="R812" i="8"/>
  <c r="Q812" i="8"/>
  <c r="X811" i="8"/>
  <c r="U811" i="8"/>
  <c r="S811" i="8"/>
  <c r="R811" i="8"/>
  <c r="Q811" i="8"/>
  <c r="X810" i="8"/>
  <c r="U810" i="8"/>
  <c r="S810" i="8"/>
  <c r="R810" i="8"/>
  <c r="Q810" i="8"/>
  <c r="X809" i="8"/>
  <c r="U809" i="8"/>
  <c r="S809" i="8"/>
  <c r="R809" i="8"/>
  <c r="Q809" i="8"/>
  <c r="X808" i="8"/>
  <c r="U808" i="8"/>
  <c r="S808" i="8"/>
  <c r="R808" i="8"/>
  <c r="Q808" i="8"/>
  <c r="X807" i="8"/>
  <c r="U807" i="8"/>
  <c r="S807" i="8"/>
  <c r="R807" i="8"/>
  <c r="Q807" i="8"/>
  <c r="X806" i="8"/>
  <c r="U806" i="8"/>
  <c r="S806" i="8"/>
  <c r="R806" i="8"/>
  <c r="Q806" i="8"/>
  <c r="X805" i="8"/>
  <c r="U805" i="8"/>
  <c r="S805" i="8"/>
  <c r="R805" i="8"/>
  <c r="Q805" i="8"/>
  <c r="X804" i="8"/>
  <c r="U804" i="8"/>
  <c r="S804" i="8"/>
  <c r="R804" i="8"/>
  <c r="Q804" i="8"/>
  <c r="X803" i="8"/>
  <c r="U803" i="8"/>
  <c r="S803" i="8"/>
  <c r="R803" i="8"/>
  <c r="Q803" i="8"/>
  <c r="X802" i="8"/>
  <c r="U802" i="8"/>
  <c r="S802" i="8"/>
  <c r="R802" i="8"/>
  <c r="Q802" i="8"/>
  <c r="X801" i="8"/>
  <c r="U801" i="8"/>
  <c r="S801" i="8"/>
  <c r="R801" i="8"/>
  <c r="Q801" i="8"/>
  <c r="X800" i="8"/>
  <c r="U800" i="8"/>
  <c r="S800" i="8"/>
  <c r="R800" i="8"/>
  <c r="Q800" i="8"/>
  <c r="X799" i="8"/>
  <c r="U799" i="8"/>
  <c r="S799" i="8"/>
  <c r="R799" i="8"/>
  <c r="Q799" i="8"/>
  <c r="X798" i="8"/>
  <c r="U798" i="8"/>
  <c r="S798" i="8"/>
  <c r="R798" i="8"/>
  <c r="Q798" i="8"/>
  <c r="X797" i="8"/>
  <c r="U797" i="8"/>
  <c r="S797" i="8"/>
  <c r="R797" i="8"/>
  <c r="Q797" i="8"/>
  <c r="X796" i="8"/>
  <c r="U796" i="8"/>
  <c r="S796" i="8"/>
  <c r="R796" i="8"/>
  <c r="Q796" i="8"/>
  <c r="X795" i="8"/>
  <c r="U795" i="8"/>
  <c r="S795" i="8"/>
  <c r="R795" i="8"/>
  <c r="Q795" i="8"/>
  <c r="X794" i="8"/>
  <c r="U794" i="8"/>
  <c r="S794" i="8"/>
  <c r="R794" i="8"/>
  <c r="Q794" i="8"/>
  <c r="X793" i="8"/>
  <c r="U793" i="8"/>
  <c r="S793" i="8"/>
  <c r="R793" i="8"/>
  <c r="Q793" i="8"/>
  <c r="X792" i="8"/>
  <c r="U792" i="8"/>
  <c r="S792" i="8"/>
  <c r="R792" i="8"/>
  <c r="Q792" i="8"/>
  <c r="X791" i="8"/>
  <c r="U791" i="8"/>
  <c r="S791" i="8"/>
  <c r="R791" i="8"/>
  <c r="Q791" i="8"/>
  <c r="X790" i="8"/>
  <c r="U790" i="8"/>
  <c r="S790" i="8"/>
  <c r="R790" i="8"/>
  <c r="Q790" i="8"/>
  <c r="X789" i="8"/>
  <c r="U789" i="8"/>
  <c r="S789" i="8"/>
  <c r="R789" i="8"/>
  <c r="Q789" i="8"/>
  <c r="X788" i="8"/>
  <c r="U788" i="8"/>
  <c r="S788" i="8"/>
  <c r="R788" i="8"/>
  <c r="Q788" i="8"/>
  <c r="X787" i="8"/>
  <c r="U787" i="8"/>
  <c r="S787" i="8"/>
  <c r="R787" i="8"/>
  <c r="Q787" i="8"/>
  <c r="X786" i="8"/>
  <c r="U786" i="8"/>
  <c r="S786" i="8"/>
  <c r="R786" i="8"/>
  <c r="Q786" i="8"/>
  <c r="X785" i="8"/>
  <c r="U785" i="8"/>
  <c r="S785" i="8"/>
  <c r="R785" i="8"/>
  <c r="Q785" i="8"/>
  <c r="X784" i="8"/>
  <c r="U784" i="8"/>
  <c r="S784" i="8"/>
  <c r="R784" i="8"/>
  <c r="Q784" i="8"/>
  <c r="X783" i="8"/>
  <c r="U783" i="8"/>
  <c r="S783" i="8"/>
  <c r="R783" i="8"/>
  <c r="Q783" i="8"/>
  <c r="X782" i="8"/>
  <c r="U782" i="8"/>
  <c r="S782" i="8"/>
  <c r="R782" i="8"/>
  <c r="Q782" i="8"/>
  <c r="X781" i="8"/>
  <c r="U781" i="8"/>
  <c r="S781" i="8"/>
  <c r="R781" i="8"/>
  <c r="Q781" i="8"/>
  <c r="X780" i="8"/>
  <c r="U780" i="8"/>
  <c r="S780" i="8"/>
  <c r="R780" i="8"/>
  <c r="Q780" i="8"/>
  <c r="X779" i="8"/>
  <c r="U779" i="8"/>
  <c r="S779" i="8"/>
  <c r="R779" i="8"/>
  <c r="Q779" i="8"/>
  <c r="X778" i="8"/>
  <c r="U778" i="8"/>
  <c r="S778" i="8"/>
  <c r="R778" i="8"/>
  <c r="Q778" i="8"/>
  <c r="X777" i="8"/>
  <c r="U777" i="8"/>
  <c r="S777" i="8"/>
  <c r="R777" i="8"/>
  <c r="Q777" i="8"/>
  <c r="X776" i="8"/>
  <c r="U776" i="8"/>
  <c r="S776" i="8"/>
  <c r="R776" i="8"/>
  <c r="Q776" i="8"/>
  <c r="X775" i="8"/>
  <c r="U775" i="8"/>
  <c r="S775" i="8"/>
  <c r="R775" i="8"/>
  <c r="Q775" i="8"/>
  <c r="X774" i="8"/>
  <c r="U774" i="8"/>
  <c r="S774" i="8"/>
  <c r="R774" i="8"/>
  <c r="Q774" i="8"/>
  <c r="X773" i="8"/>
  <c r="U773" i="8"/>
  <c r="S773" i="8"/>
  <c r="R773" i="8"/>
  <c r="Q773" i="8"/>
  <c r="X772" i="8"/>
  <c r="U772" i="8"/>
  <c r="S772" i="8"/>
  <c r="R772" i="8"/>
  <c r="Q772" i="8"/>
  <c r="X771" i="8"/>
  <c r="U771" i="8"/>
  <c r="S771" i="8"/>
  <c r="R771" i="8"/>
  <c r="Q771" i="8"/>
  <c r="X770" i="8"/>
  <c r="U770" i="8"/>
  <c r="S770" i="8"/>
  <c r="R770" i="8"/>
  <c r="Q770" i="8"/>
  <c r="X769" i="8"/>
  <c r="U769" i="8"/>
  <c r="S769" i="8"/>
  <c r="R769" i="8"/>
  <c r="Q769" i="8"/>
  <c r="X768" i="8"/>
  <c r="U768" i="8"/>
  <c r="S768" i="8"/>
  <c r="R768" i="8"/>
  <c r="Q768" i="8"/>
  <c r="X767" i="8"/>
  <c r="U767" i="8"/>
  <c r="S767" i="8"/>
  <c r="R767" i="8"/>
  <c r="Q767" i="8"/>
  <c r="X766" i="8"/>
  <c r="U766" i="8"/>
  <c r="S766" i="8"/>
  <c r="R766" i="8"/>
  <c r="Q766" i="8"/>
  <c r="X765" i="8"/>
  <c r="U765" i="8"/>
  <c r="S765" i="8"/>
  <c r="R765" i="8"/>
  <c r="Q765" i="8"/>
  <c r="X764" i="8"/>
  <c r="U764" i="8"/>
  <c r="S764" i="8"/>
  <c r="R764" i="8"/>
  <c r="Q764" i="8"/>
  <c r="X763" i="8"/>
  <c r="U763" i="8"/>
  <c r="S763" i="8"/>
  <c r="R763" i="8"/>
  <c r="Q763" i="8"/>
  <c r="X762" i="8"/>
  <c r="U762" i="8"/>
  <c r="S762" i="8"/>
  <c r="R762" i="8"/>
  <c r="Q762" i="8"/>
  <c r="X761" i="8"/>
  <c r="U761" i="8"/>
  <c r="S761" i="8"/>
  <c r="R761" i="8"/>
  <c r="Q761" i="8"/>
  <c r="X760" i="8"/>
  <c r="U760" i="8"/>
  <c r="S760" i="8"/>
  <c r="R760" i="8"/>
  <c r="Q760" i="8"/>
  <c r="X759" i="8"/>
  <c r="U759" i="8"/>
  <c r="S759" i="8"/>
  <c r="R759" i="8"/>
  <c r="Q759" i="8"/>
  <c r="X758" i="8"/>
  <c r="U758" i="8"/>
  <c r="S758" i="8"/>
  <c r="R758" i="8"/>
  <c r="Q758" i="8"/>
  <c r="X757" i="8"/>
  <c r="U757" i="8"/>
  <c r="S757" i="8"/>
  <c r="R757" i="8"/>
  <c r="Q757" i="8"/>
  <c r="X756" i="8"/>
  <c r="U756" i="8"/>
  <c r="S756" i="8"/>
  <c r="R756" i="8"/>
  <c r="Q756" i="8"/>
  <c r="X755" i="8"/>
  <c r="U755" i="8"/>
  <c r="S755" i="8"/>
  <c r="R755" i="8"/>
  <c r="Q755" i="8"/>
  <c r="X754" i="8"/>
  <c r="U754" i="8"/>
  <c r="S754" i="8"/>
  <c r="R754" i="8"/>
  <c r="Q754" i="8"/>
  <c r="X753" i="8"/>
  <c r="U753" i="8"/>
  <c r="S753" i="8"/>
  <c r="R753" i="8"/>
  <c r="Q753" i="8"/>
  <c r="X752" i="8"/>
  <c r="U752" i="8"/>
  <c r="S752" i="8"/>
  <c r="R752" i="8"/>
  <c r="Q752" i="8"/>
  <c r="X751" i="8"/>
  <c r="U751" i="8"/>
  <c r="S751" i="8"/>
  <c r="R751" i="8"/>
  <c r="Q751" i="8"/>
  <c r="X750" i="8"/>
  <c r="U750" i="8"/>
  <c r="S750" i="8"/>
  <c r="R750" i="8"/>
  <c r="Q750" i="8"/>
  <c r="X749" i="8"/>
  <c r="U749" i="8"/>
  <c r="S749" i="8"/>
  <c r="R749" i="8"/>
  <c r="Q749" i="8"/>
  <c r="X748" i="8"/>
  <c r="U748" i="8"/>
  <c r="S748" i="8"/>
  <c r="R748" i="8"/>
  <c r="Q748" i="8"/>
  <c r="X747" i="8"/>
  <c r="U747" i="8"/>
  <c r="S747" i="8"/>
  <c r="R747" i="8"/>
  <c r="Q747" i="8"/>
  <c r="X746" i="8"/>
  <c r="U746" i="8"/>
  <c r="S746" i="8"/>
  <c r="R746" i="8"/>
  <c r="Q746" i="8"/>
  <c r="X745" i="8"/>
  <c r="U745" i="8"/>
  <c r="S745" i="8"/>
  <c r="R745" i="8"/>
  <c r="Q745" i="8"/>
  <c r="X744" i="8"/>
  <c r="U744" i="8"/>
  <c r="S744" i="8"/>
  <c r="R744" i="8"/>
  <c r="Q744" i="8"/>
  <c r="X743" i="8"/>
  <c r="U743" i="8"/>
  <c r="S743" i="8"/>
  <c r="R743" i="8"/>
  <c r="Q743" i="8"/>
  <c r="X742" i="8"/>
  <c r="U742" i="8"/>
  <c r="S742" i="8"/>
  <c r="R742" i="8"/>
  <c r="Q742" i="8"/>
  <c r="X741" i="8"/>
  <c r="U741" i="8"/>
  <c r="S741" i="8"/>
  <c r="R741" i="8"/>
  <c r="Q741" i="8"/>
  <c r="X740" i="8"/>
  <c r="U740" i="8"/>
  <c r="S740" i="8"/>
  <c r="R740" i="8"/>
  <c r="Q740" i="8"/>
  <c r="X739" i="8"/>
  <c r="U739" i="8"/>
  <c r="S739" i="8"/>
  <c r="R739" i="8"/>
  <c r="Q739" i="8"/>
  <c r="X738" i="8"/>
  <c r="U738" i="8"/>
  <c r="S738" i="8"/>
  <c r="R738" i="8"/>
  <c r="Q738" i="8"/>
  <c r="X737" i="8"/>
  <c r="U737" i="8"/>
  <c r="S737" i="8"/>
  <c r="R737" i="8"/>
  <c r="Q737" i="8"/>
  <c r="X736" i="8"/>
  <c r="U736" i="8"/>
  <c r="S736" i="8"/>
  <c r="R736" i="8"/>
  <c r="Q736" i="8"/>
  <c r="X735" i="8"/>
  <c r="U735" i="8"/>
  <c r="S735" i="8"/>
  <c r="R735" i="8"/>
  <c r="Q735" i="8"/>
  <c r="X734" i="8"/>
  <c r="U734" i="8"/>
  <c r="S734" i="8"/>
  <c r="R734" i="8"/>
  <c r="Q734" i="8"/>
  <c r="X733" i="8"/>
  <c r="U733" i="8"/>
  <c r="S733" i="8"/>
  <c r="R733" i="8"/>
  <c r="Q733" i="8"/>
  <c r="X732" i="8"/>
  <c r="U732" i="8"/>
  <c r="S732" i="8"/>
  <c r="R732" i="8"/>
  <c r="Q732" i="8"/>
  <c r="X731" i="8"/>
  <c r="U731" i="8"/>
  <c r="S731" i="8"/>
  <c r="R731" i="8"/>
  <c r="Q731" i="8"/>
  <c r="X730" i="8"/>
  <c r="U730" i="8"/>
  <c r="S730" i="8"/>
  <c r="R730" i="8"/>
  <c r="Q730" i="8"/>
  <c r="X729" i="8"/>
  <c r="U729" i="8"/>
  <c r="S729" i="8"/>
  <c r="R729" i="8"/>
  <c r="Q729" i="8"/>
  <c r="X728" i="8"/>
  <c r="U728" i="8"/>
  <c r="S728" i="8"/>
  <c r="R728" i="8"/>
  <c r="Q728" i="8"/>
  <c r="X727" i="8"/>
  <c r="U727" i="8"/>
  <c r="S727" i="8"/>
  <c r="R727" i="8"/>
  <c r="Q727" i="8"/>
  <c r="X726" i="8"/>
  <c r="U726" i="8"/>
  <c r="S726" i="8"/>
  <c r="R726" i="8"/>
  <c r="Q726" i="8"/>
  <c r="X725" i="8"/>
  <c r="U725" i="8"/>
  <c r="S725" i="8"/>
  <c r="R725" i="8"/>
  <c r="Q725" i="8"/>
  <c r="X724" i="8"/>
  <c r="U724" i="8"/>
  <c r="S724" i="8"/>
  <c r="R724" i="8"/>
  <c r="Q724" i="8"/>
  <c r="X723" i="8"/>
  <c r="U723" i="8"/>
  <c r="S723" i="8"/>
  <c r="R723" i="8"/>
  <c r="Q723" i="8"/>
  <c r="X722" i="8"/>
  <c r="U722" i="8"/>
  <c r="S722" i="8"/>
  <c r="R722" i="8"/>
  <c r="Q722" i="8"/>
  <c r="X721" i="8"/>
  <c r="U721" i="8"/>
  <c r="S721" i="8"/>
  <c r="R721" i="8"/>
  <c r="Q721" i="8"/>
  <c r="X720" i="8"/>
  <c r="U720" i="8"/>
  <c r="S720" i="8"/>
  <c r="R720" i="8"/>
  <c r="Q720" i="8"/>
  <c r="X719" i="8"/>
  <c r="U719" i="8"/>
  <c r="S719" i="8"/>
  <c r="R719" i="8"/>
  <c r="Q719" i="8"/>
  <c r="X718" i="8"/>
  <c r="U718" i="8"/>
  <c r="S718" i="8"/>
  <c r="R718" i="8"/>
  <c r="Q718" i="8"/>
  <c r="X717" i="8"/>
  <c r="U717" i="8"/>
  <c r="S717" i="8"/>
  <c r="R717" i="8"/>
  <c r="Q717" i="8"/>
  <c r="X716" i="8"/>
  <c r="U716" i="8"/>
  <c r="S716" i="8"/>
  <c r="R716" i="8"/>
  <c r="Q716" i="8"/>
  <c r="X715" i="8"/>
  <c r="U715" i="8"/>
  <c r="S715" i="8"/>
  <c r="R715" i="8"/>
  <c r="Q715" i="8"/>
  <c r="X714" i="8"/>
  <c r="U714" i="8"/>
  <c r="S714" i="8"/>
  <c r="R714" i="8"/>
  <c r="Q714" i="8"/>
  <c r="X713" i="8"/>
  <c r="U713" i="8"/>
  <c r="S713" i="8"/>
  <c r="R713" i="8"/>
  <c r="Q713" i="8"/>
  <c r="X712" i="8"/>
  <c r="U712" i="8"/>
  <c r="S712" i="8"/>
  <c r="R712" i="8"/>
  <c r="Q712" i="8"/>
  <c r="X711" i="8"/>
  <c r="U711" i="8"/>
  <c r="S711" i="8"/>
  <c r="R711" i="8"/>
  <c r="Q711" i="8"/>
  <c r="X710" i="8"/>
  <c r="U710" i="8"/>
  <c r="S710" i="8"/>
  <c r="R710" i="8"/>
  <c r="Q710" i="8"/>
  <c r="X709" i="8"/>
  <c r="U709" i="8"/>
  <c r="S709" i="8"/>
  <c r="R709" i="8"/>
  <c r="Q709" i="8"/>
  <c r="X708" i="8"/>
  <c r="U708" i="8"/>
  <c r="S708" i="8"/>
  <c r="R708" i="8"/>
  <c r="Q708" i="8"/>
  <c r="X707" i="8"/>
  <c r="U707" i="8"/>
  <c r="S707" i="8"/>
  <c r="R707" i="8"/>
  <c r="Q707" i="8"/>
  <c r="X706" i="8"/>
  <c r="U706" i="8"/>
  <c r="S706" i="8"/>
  <c r="R706" i="8"/>
  <c r="Q706" i="8"/>
  <c r="X705" i="8"/>
  <c r="U705" i="8"/>
  <c r="S705" i="8"/>
  <c r="R705" i="8"/>
  <c r="Q705" i="8"/>
  <c r="X704" i="8"/>
  <c r="U704" i="8"/>
  <c r="S704" i="8"/>
  <c r="R704" i="8"/>
  <c r="Q704" i="8"/>
  <c r="X703" i="8"/>
  <c r="U703" i="8"/>
  <c r="S703" i="8"/>
  <c r="R703" i="8"/>
  <c r="Q703" i="8"/>
  <c r="X702" i="8"/>
  <c r="U702" i="8"/>
  <c r="S702" i="8"/>
  <c r="R702" i="8"/>
  <c r="Q702" i="8"/>
  <c r="X701" i="8"/>
  <c r="U701" i="8"/>
  <c r="S701" i="8"/>
  <c r="R701" i="8"/>
  <c r="Q701" i="8"/>
  <c r="X700" i="8"/>
  <c r="U700" i="8"/>
  <c r="S700" i="8"/>
  <c r="R700" i="8"/>
  <c r="Q700" i="8"/>
  <c r="X699" i="8"/>
  <c r="U699" i="8"/>
  <c r="S699" i="8"/>
  <c r="R699" i="8"/>
  <c r="Q699" i="8"/>
  <c r="X698" i="8"/>
  <c r="U698" i="8"/>
  <c r="S698" i="8"/>
  <c r="R698" i="8"/>
  <c r="Q698" i="8"/>
  <c r="X697" i="8"/>
  <c r="U697" i="8"/>
  <c r="S697" i="8"/>
  <c r="R697" i="8"/>
  <c r="Q697" i="8"/>
  <c r="X696" i="8"/>
  <c r="U696" i="8"/>
  <c r="S696" i="8"/>
  <c r="R696" i="8"/>
  <c r="Q696" i="8"/>
  <c r="X695" i="8"/>
  <c r="U695" i="8"/>
  <c r="S695" i="8"/>
  <c r="R695" i="8"/>
  <c r="Q695" i="8"/>
  <c r="X694" i="8"/>
  <c r="U694" i="8"/>
  <c r="S694" i="8"/>
  <c r="R694" i="8"/>
  <c r="Q694" i="8"/>
  <c r="X693" i="8"/>
  <c r="U693" i="8"/>
  <c r="S693" i="8"/>
  <c r="R693" i="8"/>
  <c r="Q693" i="8"/>
  <c r="X692" i="8"/>
  <c r="U692" i="8"/>
  <c r="S692" i="8"/>
  <c r="R692" i="8"/>
  <c r="Q692" i="8"/>
  <c r="X691" i="8"/>
  <c r="U691" i="8"/>
  <c r="S691" i="8"/>
  <c r="R691" i="8"/>
  <c r="Q691" i="8"/>
  <c r="X690" i="8"/>
  <c r="U690" i="8"/>
  <c r="S690" i="8"/>
  <c r="R690" i="8"/>
  <c r="Q690" i="8"/>
  <c r="X689" i="8"/>
  <c r="U689" i="8"/>
  <c r="S689" i="8"/>
  <c r="R689" i="8"/>
  <c r="Q689" i="8"/>
  <c r="X688" i="8"/>
  <c r="U688" i="8"/>
  <c r="S688" i="8"/>
  <c r="R688" i="8"/>
  <c r="Q688" i="8"/>
  <c r="X687" i="8"/>
  <c r="U687" i="8"/>
  <c r="S687" i="8"/>
  <c r="R687" i="8"/>
  <c r="Q687" i="8"/>
  <c r="X686" i="8"/>
  <c r="U686" i="8"/>
  <c r="S686" i="8"/>
  <c r="R686" i="8"/>
  <c r="Q686" i="8"/>
  <c r="X685" i="8"/>
  <c r="U685" i="8"/>
  <c r="S685" i="8"/>
  <c r="R685" i="8"/>
  <c r="Q685" i="8"/>
  <c r="X684" i="8"/>
  <c r="U684" i="8"/>
  <c r="S684" i="8"/>
  <c r="R684" i="8"/>
  <c r="Q684" i="8"/>
  <c r="X683" i="8"/>
  <c r="U683" i="8"/>
  <c r="S683" i="8"/>
  <c r="R683" i="8"/>
  <c r="Q683" i="8"/>
  <c r="X682" i="8"/>
  <c r="U682" i="8"/>
  <c r="S682" i="8"/>
  <c r="R682" i="8"/>
  <c r="Q682" i="8"/>
  <c r="X681" i="8"/>
  <c r="U681" i="8"/>
  <c r="S681" i="8"/>
  <c r="R681" i="8"/>
  <c r="Q681" i="8"/>
  <c r="X680" i="8"/>
  <c r="U680" i="8"/>
  <c r="S680" i="8"/>
  <c r="R680" i="8"/>
  <c r="Q680" i="8"/>
  <c r="X679" i="8"/>
  <c r="U679" i="8"/>
  <c r="S679" i="8"/>
  <c r="R679" i="8"/>
  <c r="Q679" i="8"/>
  <c r="X678" i="8"/>
  <c r="U678" i="8"/>
  <c r="S678" i="8"/>
  <c r="R678" i="8"/>
  <c r="Q678" i="8"/>
  <c r="X677" i="8"/>
  <c r="U677" i="8"/>
  <c r="S677" i="8"/>
  <c r="R677" i="8"/>
  <c r="Q677" i="8"/>
  <c r="X676" i="8"/>
  <c r="U676" i="8"/>
  <c r="S676" i="8"/>
  <c r="R676" i="8"/>
  <c r="Q676" i="8"/>
  <c r="X675" i="8"/>
  <c r="U675" i="8"/>
  <c r="S675" i="8"/>
  <c r="R675" i="8"/>
  <c r="Q675" i="8"/>
  <c r="X674" i="8"/>
  <c r="U674" i="8"/>
  <c r="S674" i="8"/>
  <c r="R674" i="8"/>
  <c r="Q674" i="8"/>
  <c r="X673" i="8"/>
  <c r="U673" i="8"/>
  <c r="S673" i="8"/>
  <c r="R673" i="8"/>
  <c r="Q673" i="8"/>
  <c r="X672" i="8"/>
  <c r="U672" i="8"/>
  <c r="S672" i="8"/>
  <c r="R672" i="8"/>
  <c r="Q672" i="8"/>
  <c r="X671" i="8"/>
  <c r="U671" i="8"/>
  <c r="S671" i="8"/>
  <c r="R671" i="8"/>
  <c r="Q671" i="8"/>
  <c r="X670" i="8"/>
  <c r="U670" i="8"/>
  <c r="S670" i="8"/>
  <c r="R670" i="8"/>
  <c r="Q670" i="8"/>
  <c r="X669" i="8"/>
  <c r="U669" i="8"/>
  <c r="S669" i="8"/>
  <c r="R669" i="8"/>
  <c r="Q669" i="8"/>
  <c r="X668" i="8"/>
  <c r="U668" i="8"/>
  <c r="S668" i="8"/>
  <c r="R668" i="8"/>
  <c r="Q668" i="8"/>
  <c r="X667" i="8"/>
  <c r="U667" i="8"/>
  <c r="S667" i="8"/>
  <c r="R667" i="8"/>
  <c r="Q667" i="8"/>
  <c r="X666" i="8"/>
  <c r="U666" i="8"/>
  <c r="S666" i="8"/>
  <c r="R666" i="8"/>
  <c r="Q666" i="8"/>
  <c r="X665" i="8"/>
  <c r="U665" i="8"/>
  <c r="S665" i="8"/>
  <c r="R665" i="8"/>
  <c r="Q665" i="8"/>
  <c r="X664" i="8"/>
  <c r="U664" i="8"/>
  <c r="S664" i="8"/>
  <c r="R664" i="8"/>
  <c r="Q664" i="8"/>
  <c r="X663" i="8"/>
  <c r="U663" i="8"/>
  <c r="S663" i="8"/>
  <c r="R663" i="8"/>
  <c r="Q663" i="8"/>
  <c r="X662" i="8"/>
  <c r="U662" i="8"/>
  <c r="S662" i="8"/>
  <c r="R662" i="8"/>
  <c r="Q662" i="8"/>
  <c r="X661" i="8"/>
  <c r="U661" i="8"/>
  <c r="S661" i="8"/>
  <c r="R661" i="8"/>
  <c r="Q661" i="8"/>
  <c r="X660" i="8"/>
  <c r="U660" i="8"/>
  <c r="S660" i="8"/>
  <c r="R660" i="8"/>
  <c r="Q660" i="8"/>
  <c r="X659" i="8"/>
  <c r="U659" i="8"/>
  <c r="S659" i="8"/>
  <c r="R659" i="8"/>
  <c r="Q659" i="8"/>
  <c r="X658" i="8"/>
  <c r="U658" i="8"/>
  <c r="S658" i="8"/>
  <c r="R658" i="8"/>
  <c r="Q658" i="8"/>
  <c r="X657" i="8"/>
  <c r="U657" i="8"/>
  <c r="S657" i="8"/>
  <c r="R657" i="8"/>
  <c r="Q657" i="8"/>
  <c r="X656" i="8"/>
  <c r="U656" i="8"/>
  <c r="S656" i="8"/>
  <c r="R656" i="8"/>
  <c r="Q656" i="8"/>
  <c r="X655" i="8"/>
  <c r="U655" i="8"/>
  <c r="S655" i="8"/>
  <c r="R655" i="8"/>
  <c r="Q655" i="8"/>
  <c r="X654" i="8"/>
  <c r="U654" i="8"/>
  <c r="S654" i="8"/>
  <c r="R654" i="8"/>
  <c r="Q654" i="8"/>
  <c r="X653" i="8"/>
  <c r="U653" i="8"/>
  <c r="S653" i="8"/>
  <c r="R653" i="8"/>
  <c r="Q653" i="8"/>
  <c r="X652" i="8"/>
  <c r="U652" i="8"/>
  <c r="S652" i="8"/>
  <c r="R652" i="8"/>
  <c r="Q652" i="8"/>
  <c r="X651" i="8"/>
  <c r="U651" i="8"/>
  <c r="S651" i="8"/>
  <c r="R651" i="8"/>
  <c r="Q651" i="8"/>
  <c r="X650" i="8"/>
  <c r="U650" i="8"/>
  <c r="S650" i="8"/>
  <c r="R650" i="8"/>
  <c r="Q650" i="8"/>
  <c r="X649" i="8"/>
  <c r="U649" i="8"/>
  <c r="S649" i="8"/>
  <c r="R649" i="8"/>
  <c r="Q649" i="8"/>
  <c r="X648" i="8"/>
  <c r="U648" i="8"/>
  <c r="S648" i="8"/>
  <c r="R648" i="8"/>
  <c r="Q648" i="8"/>
  <c r="X647" i="8"/>
  <c r="U647" i="8"/>
  <c r="S647" i="8"/>
  <c r="R647" i="8"/>
  <c r="Q647" i="8"/>
  <c r="X646" i="8"/>
  <c r="U646" i="8"/>
  <c r="S646" i="8"/>
  <c r="R646" i="8"/>
  <c r="Q646" i="8"/>
  <c r="X645" i="8"/>
  <c r="U645" i="8"/>
  <c r="S645" i="8"/>
  <c r="R645" i="8"/>
  <c r="Q645" i="8"/>
  <c r="X644" i="8"/>
  <c r="U644" i="8"/>
  <c r="S644" i="8"/>
  <c r="R644" i="8"/>
  <c r="Q644" i="8"/>
  <c r="X643" i="8"/>
  <c r="U643" i="8"/>
  <c r="S643" i="8"/>
  <c r="R643" i="8"/>
  <c r="Q643" i="8"/>
  <c r="X642" i="8"/>
  <c r="U642" i="8"/>
  <c r="S642" i="8"/>
  <c r="R642" i="8"/>
  <c r="Q642" i="8"/>
  <c r="X641" i="8"/>
  <c r="U641" i="8"/>
  <c r="S641" i="8"/>
  <c r="R641" i="8"/>
  <c r="Q641" i="8"/>
  <c r="X640" i="8"/>
  <c r="U640" i="8"/>
  <c r="S640" i="8"/>
  <c r="R640" i="8"/>
  <c r="Q640" i="8"/>
  <c r="X639" i="8"/>
  <c r="U639" i="8"/>
  <c r="S639" i="8"/>
  <c r="R639" i="8"/>
  <c r="Q639" i="8"/>
  <c r="X638" i="8"/>
  <c r="U638" i="8"/>
  <c r="S638" i="8"/>
  <c r="R638" i="8"/>
  <c r="Q638" i="8"/>
  <c r="X637" i="8"/>
  <c r="U637" i="8"/>
  <c r="S637" i="8"/>
  <c r="R637" i="8"/>
  <c r="Q637" i="8"/>
  <c r="X636" i="8"/>
  <c r="U636" i="8"/>
  <c r="S636" i="8"/>
  <c r="R636" i="8"/>
  <c r="Q636" i="8"/>
  <c r="X635" i="8"/>
  <c r="U635" i="8"/>
  <c r="S635" i="8"/>
  <c r="R635" i="8"/>
  <c r="Q635" i="8"/>
  <c r="X634" i="8"/>
  <c r="U634" i="8"/>
  <c r="S634" i="8"/>
  <c r="R634" i="8"/>
  <c r="Q634" i="8"/>
  <c r="X633" i="8"/>
  <c r="U633" i="8"/>
  <c r="S633" i="8"/>
  <c r="R633" i="8"/>
  <c r="Q633" i="8"/>
  <c r="X632" i="8"/>
  <c r="U632" i="8"/>
  <c r="S632" i="8"/>
  <c r="R632" i="8"/>
  <c r="Q632" i="8"/>
  <c r="X631" i="8"/>
  <c r="U631" i="8"/>
  <c r="S631" i="8"/>
  <c r="R631" i="8"/>
  <c r="Q631" i="8"/>
  <c r="X630" i="8"/>
  <c r="U630" i="8"/>
  <c r="S630" i="8"/>
  <c r="R630" i="8"/>
  <c r="Q630" i="8"/>
  <c r="X629" i="8"/>
  <c r="U629" i="8"/>
  <c r="S629" i="8"/>
  <c r="R629" i="8"/>
  <c r="Q629" i="8"/>
  <c r="X628" i="8"/>
  <c r="U628" i="8"/>
  <c r="S628" i="8"/>
  <c r="R628" i="8"/>
  <c r="Q628" i="8"/>
  <c r="X627" i="8"/>
  <c r="U627" i="8"/>
  <c r="S627" i="8"/>
  <c r="R627" i="8"/>
  <c r="Q627" i="8"/>
  <c r="X626" i="8"/>
  <c r="U626" i="8"/>
  <c r="S626" i="8"/>
  <c r="R626" i="8"/>
  <c r="Q626" i="8"/>
  <c r="X625" i="8"/>
  <c r="U625" i="8"/>
  <c r="S625" i="8"/>
  <c r="R625" i="8"/>
  <c r="Q625" i="8"/>
  <c r="X624" i="8"/>
  <c r="U624" i="8"/>
  <c r="S624" i="8"/>
  <c r="R624" i="8"/>
  <c r="Q624" i="8"/>
  <c r="X623" i="8"/>
  <c r="U623" i="8"/>
  <c r="S623" i="8"/>
  <c r="R623" i="8"/>
  <c r="Q623" i="8"/>
  <c r="X622" i="8"/>
  <c r="U622" i="8"/>
  <c r="S622" i="8"/>
  <c r="R622" i="8"/>
  <c r="Q622" i="8"/>
  <c r="X621" i="8"/>
  <c r="U621" i="8"/>
  <c r="S621" i="8"/>
  <c r="R621" i="8"/>
  <c r="Q621" i="8"/>
  <c r="X620" i="8"/>
  <c r="U620" i="8"/>
  <c r="S620" i="8"/>
  <c r="R620" i="8"/>
  <c r="Q620" i="8"/>
  <c r="X619" i="8"/>
  <c r="U619" i="8"/>
  <c r="S619" i="8"/>
  <c r="R619" i="8"/>
  <c r="Q619" i="8"/>
  <c r="X618" i="8"/>
  <c r="U618" i="8"/>
  <c r="S618" i="8"/>
  <c r="R618" i="8"/>
  <c r="Q618" i="8"/>
  <c r="X617" i="8"/>
  <c r="U617" i="8"/>
  <c r="S617" i="8"/>
  <c r="R617" i="8"/>
  <c r="Q617" i="8"/>
  <c r="X616" i="8"/>
  <c r="U616" i="8"/>
  <c r="S616" i="8"/>
  <c r="R616" i="8"/>
  <c r="Q616" i="8"/>
  <c r="X615" i="8"/>
  <c r="U615" i="8"/>
  <c r="S615" i="8"/>
  <c r="R615" i="8"/>
  <c r="Q615" i="8"/>
  <c r="X614" i="8"/>
  <c r="U614" i="8"/>
  <c r="S614" i="8"/>
  <c r="R614" i="8"/>
  <c r="Q614" i="8"/>
  <c r="X613" i="8"/>
  <c r="U613" i="8"/>
  <c r="S613" i="8"/>
  <c r="R613" i="8"/>
  <c r="Q613" i="8"/>
  <c r="X612" i="8"/>
  <c r="U612" i="8"/>
  <c r="S612" i="8"/>
  <c r="R612" i="8"/>
  <c r="Q612" i="8"/>
  <c r="X611" i="8"/>
  <c r="U611" i="8"/>
  <c r="S611" i="8"/>
  <c r="R611" i="8"/>
  <c r="Q611" i="8"/>
  <c r="X610" i="8"/>
  <c r="U610" i="8"/>
  <c r="S610" i="8"/>
  <c r="R610" i="8"/>
  <c r="Q610" i="8"/>
  <c r="X609" i="8"/>
  <c r="U609" i="8"/>
  <c r="S609" i="8"/>
  <c r="R609" i="8"/>
  <c r="Q609" i="8"/>
  <c r="X608" i="8"/>
  <c r="U608" i="8"/>
  <c r="S608" i="8"/>
  <c r="R608" i="8"/>
  <c r="Q608" i="8"/>
  <c r="X607" i="8"/>
  <c r="U607" i="8"/>
  <c r="S607" i="8"/>
  <c r="R607" i="8"/>
  <c r="Q607" i="8"/>
  <c r="X606" i="8"/>
  <c r="U606" i="8"/>
  <c r="S606" i="8"/>
  <c r="R606" i="8"/>
  <c r="Q606" i="8"/>
  <c r="X605" i="8"/>
  <c r="U605" i="8"/>
  <c r="S605" i="8"/>
  <c r="R605" i="8"/>
  <c r="Q605" i="8"/>
  <c r="X604" i="8"/>
  <c r="U604" i="8"/>
  <c r="S604" i="8"/>
  <c r="R604" i="8"/>
  <c r="Q604" i="8"/>
  <c r="X603" i="8"/>
  <c r="U603" i="8"/>
  <c r="S603" i="8"/>
  <c r="R603" i="8"/>
  <c r="Q603" i="8"/>
  <c r="X602" i="8"/>
  <c r="U602" i="8"/>
  <c r="S602" i="8"/>
  <c r="R602" i="8"/>
  <c r="Q602" i="8"/>
  <c r="X601" i="8"/>
  <c r="U601" i="8"/>
  <c r="S601" i="8"/>
  <c r="R601" i="8"/>
  <c r="Q601" i="8"/>
  <c r="X600" i="8"/>
  <c r="U600" i="8"/>
  <c r="S600" i="8"/>
  <c r="R600" i="8"/>
  <c r="Q600" i="8"/>
  <c r="X599" i="8"/>
  <c r="U599" i="8"/>
  <c r="S599" i="8"/>
  <c r="R599" i="8"/>
  <c r="Q599" i="8"/>
  <c r="X598" i="8"/>
  <c r="U598" i="8"/>
  <c r="S598" i="8"/>
  <c r="R598" i="8"/>
  <c r="Q598" i="8"/>
  <c r="X597" i="8"/>
  <c r="U597" i="8"/>
  <c r="S597" i="8"/>
  <c r="R597" i="8"/>
  <c r="Q597" i="8"/>
  <c r="X596" i="8"/>
  <c r="U596" i="8"/>
  <c r="S596" i="8"/>
  <c r="R596" i="8"/>
  <c r="Q596" i="8"/>
  <c r="X595" i="8"/>
  <c r="U595" i="8"/>
  <c r="S595" i="8"/>
  <c r="R595" i="8"/>
  <c r="Q595" i="8"/>
  <c r="X594" i="8"/>
  <c r="U594" i="8"/>
  <c r="S594" i="8"/>
  <c r="R594" i="8"/>
  <c r="Q594" i="8"/>
  <c r="X593" i="8"/>
  <c r="U593" i="8"/>
  <c r="S593" i="8"/>
  <c r="R593" i="8"/>
  <c r="Q593" i="8"/>
  <c r="X592" i="8"/>
  <c r="U592" i="8"/>
  <c r="S592" i="8"/>
  <c r="R592" i="8"/>
  <c r="Q592" i="8"/>
  <c r="X591" i="8"/>
  <c r="U591" i="8"/>
  <c r="S591" i="8"/>
  <c r="R591" i="8"/>
  <c r="Q591" i="8"/>
  <c r="X590" i="8"/>
  <c r="U590" i="8"/>
  <c r="S590" i="8"/>
  <c r="R590" i="8"/>
  <c r="Q590" i="8"/>
  <c r="X589" i="8"/>
  <c r="U589" i="8"/>
  <c r="S589" i="8"/>
  <c r="R589" i="8"/>
  <c r="Q589" i="8"/>
  <c r="X588" i="8"/>
  <c r="U588" i="8"/>
  <c r="S588" i="8"/>
  <c r="R588" i="8"/>
  <c r="Q588" i="8"/>
  <c r="X587" i="8"/>
  <c r="U587" i="8"/>
  <c r="S587" i="8"/>
  <c r="R587" i="8"/>
  <c r="Q587" i="8"/>
  <c r="X586" i="8"/>
  <c r="U586" i="8"/>
  <c r="S586" i="8"/>
  <c r="R586" i="8"/>
  <c r="Q586" i="8"/>
  <c r="X585" i="8"/>
  <c r="U585" i="8"/>
  <c r="S585" i="8"/>
  <c r="R585" i="8"/>
  <c r="Q585" i="8"/>
  <c r="X584" i="8"/>
  <c r="U584" i="8"/>
  <c r="S584" i="8"/>
  <c r="R584" i="8"/>
  <c r="Q584" i="8"/>
  <c r="X583" i="8"/>
  <c r="U583" i="8"/>
  <c r="S583" i="8"/>
  <c r="R583" i="8"/>
  <c r="Q583" i="8"/>
  <c r="X582" i="8"/>
  <c r="U582" i="8"/>
  <c r="S582" i="8"/>
  <c r="R582" i="8"/>
  <c r="Q582" i="8"/>
  <c r="X581" i="8"/>
  <c r="U581" i="8"/>
  <c r="S581" i="8"/>
  <c r="R581" i="8"/>
  <c r="Q581" i="8"/>
  <c r="X580" i="8"/>
  <c r="U580" i="8"/>
  <c r="S580" i="8"/>
  <c r="R580" i="8"/>
  <c r="Q580" i="8"/>
  <c r="X579" i="8"/>
  <c r="U579" i="8"/>
  <c r="S579" i="8"/>
  <c r="R579" i="8"/>
  <c r="Q579" i="8"/>
  <c r="X578" i="8"/>
  <c r="U578" i="8"/>
  <c r="S578" i="8"/>
  <c r="R578" i="8"/>
  <c r="Q578" i="8"/>
  <c r="X577" i="8"/>
  <c r="U577" i="8"/>
  <c r="S577" i="8"/>
  <c r="R577" i="8"/>
  <c r="Q577" i="8"/>
  <c r="X576" i="8"/>
  <c r="U576" i="8"/>
  <c r="S576" i="8"/>
  <c r="R576" i="8"/>
  <c r="Q576" i="8"/>
  <c r="X575" i="8"/>
  <c r="U575" i="8"/>
  <c r="S575" i="8"/>
  <c r="R575" i="8"/>
  <c r="Q575" i="8"/>
  <c r="X574" i="8"/>
  <c r="U574" i="8"/>
  <c r="S574" i="8"/>
  <c r="R574" i="8"/>
  <c r="Q574" i="8"/>
  <c r="X573" i="8"/>
  <c r="U573" i="8"/>
  <c r="S573" i="8"/>
  <c r="R573" i="8"/>
  <c r="Q573" i="8"/>
  <c r="X572" i="8"/>
  <c r="U572" i="8"/>
  <c r="S572" i="8"/>
  <c r="R572" i="8"/>
  <c r="Q572" i="8"/>
  <c r="X571" i="8"/>
  <c r="U571" i="8"/>
  <c r="S571" i="8"/>
  <c r="R571" i="8"/>
  <c r="Q571" i="8"/>
  <c r="X570" i="8"/>
  <c r="U570" i="8"/>
  <c r="S570" i="8"/>
  <c r="R570" i="8"/>
  <c r="Q570" i="8"/>
  <c r="X569" i="8"/>
  <c r="U569" i="8"/>
  <c r="S569" i="8"/>
  <c r="R569" i="8"/>
  <c r="Q569" i="8"/>
  <c r="X568" i="8"/>
  <c r="U568" i="8"/>
  <c r="S568" i="8"/>
  <c r="R568" i="8"/>
  <c r="Q568" i="8"/>
  <c r="X567" i="8"/>
  <c r="U567" i="8"/>
  <c r="S567" i="8"/>
  <c r="R567" i="8"/>
  <c r="Q567" i="8"/>
  <c r="X566" i="8"/>
  <c r="U566" i="8"/>
  <c r="S566" i="8"/>
  <c r="R566" i="8"/>
  <c r="Q566" i="8"/>
  <c r="X565" i="8"/>
  <c r="U565" i="8"/>
  <c r="S565" i="8"/>
  <c r="R565" i="8"/>
  <c r="Q565" i="8"/>
  <c r="X564" i="8"/>
  <c r="U564" i="8"/>
  <c r="S564" i="8"/>
  <c r="R564" i="8"/>
  <c r="Q564" i="8"/>
  <c r="X563" i="8"/>
  <c r="U563" i="8"/>
  <c r="S563" i="8"/>
  <c r="R563" i="8"/>
  <c r="Q563" i="8"/>
  <c r="X562" i="8"/>
  <c r="U562" i="8"/>
  <c r="S562" i="8"/>
  <c r="R562" i="8"/>
  <c r="Q562" i="8"/>
  <c r="X561" i="8"/>
  <c r="U561" i="8"/>
  <c r="S561" i="8"/>
  <c r="R561" i="8"/>
  <c r="Q561" i="8"/>
  <c r="X560" i="8"/>
  <c r="U560" i="8"/>
  <c r="S560" i="8"/>
  <c r="R560" i="8"/>
  <c r="Q560" i="8"/>
  <c r="X559" i="8"/>
  <c r="U559" i="8"/>
  <c r="S559" i="8"/>
  <c r="R559" i="8"/>
  <c r="Q559" i="8"/>
  <c r="X558" i="8"/>
  <c r="U558" i="8"/>
  <c r="S558" i="8"/>
  <c r="R558" i="8"/>
  <c r="Q558" i="8"/>
  <c r="X557" i="8"/>
  <c r="U557" i="8"/>
  <c r="S557" i="8"/>
  <c r="R557" i="8"/>
  <c r="Q557" i="8"/>
  <c r="X556" i="8"/>
  <c r="U556" i="8"/>
  <c r="S556" i="8"/>
  <c r="R556" i="8"/>
  <c r="Q556" i="8"/>
  <c r="X555" i="8"/>
  <c r="U555" i="8"/>
  <c r="S555" i="8"/>
  <c r="R555" i="8"/>
  <c r="Q555" i="8"/>
  <c r="X554" i="8"/>
  <c r="U554" i="8"/>
  <c r="S554" i="8"/>
  <c r="R554" i="8"/>
  <c r="Q554" i="8"/>
  <c r="X553" i="8"/>
  <c r="U553" i="8"/>
  <c r="S553" i="8"/>
  <c r="R553" i="8"/>
  <c r="Q553" i="8"/>
  <c r="X552" i="8"/>
  <c r="U552" i="8"/>
  <c r="S552" i="8"/>
  <c r="R552" i="8"/>
  <c r="Q552" i="8"/>
  <c r="X551" i="8"/>
  <c r="U551" i="8"/>
  <c r="S551" i="8"/>
  <c r="R551" i="8"/>
  <c r="Q551" i="8"/>
  <c r="X550" i="8"/>
  <c r="U550" i="8"/>
  <c r="S550" i="8"/>
  <c r="R550" i="8"/>
  <c r="Q550" i="8"/>
  <c r="X549" i="8"/>
  <c r="U549" i="8"/>
  <c r="S549" i="8"/>
  <c r="R549" i="8"/>
  <c r="Q549" i="8"/>
  <c r="X548" i="8"/>
  <c r="U548" i="8"/>
  <c r="S548" i="8"/>
  <c r="R548" i="8"/>
  <c r="Q548" i="8"/>
  <c r="X547" i="8"/>
  <c r="U547" i="8"/>
  <c r="S547" i="8"/>
  <c r="R547" i="8"/>
  <c r="Q547" i="8"/>
  <c r="X546" i="8"/>
  <c r="U546" i="8"/>
  <c r="S546" i="8"/>
  <c r="R546" i="8"/>
  <c r="Q546" i="8"/>
  <c r="X545" i="8"/>
  <c r="U545" i="8"/>
  <c r="S545" i="8"/>
  <c r="R545" i="8"/>
  <c r="Q545" i="8"/>
  <c r="X544" i="8"/>
  <c r="U544" i="8"/>
  <c r="S544" i="8"/>
  <c r="R544" i="8"/>
  <c r="Q544" i="8"/>
  <c r="X543" i="8"/>
  <c r="U543" i="8"/>
  <c r="S543" i="8"/>
  <c r="R543" i="8"/>
  <c r="Q543" i="8"/>
  <c r="X542" i="8"/>
  <c r="U542" i="8"/>
  <c r="S542" i="8"/>
  <c r="R542" i="8"/>
  <c r="Q542" i="8"/>
  <c r="X541" i="8"/>
  <c r="U541" i="8"/>
  <c r="S541" i="8"/>
  <c r="R541" i="8"/>
  <c r="Q541" i="8"/>
  <c r="X540" i="8"/>
  <c r="U540" i="8"/>
  <c r="S540" i="8"/>
  <c r="R540" i="8"/>
  <c r="Q540" i="8"/>
  <c r="X539" i="8"/>
  <c r="U539" i="8"/>
  <c r="S539" i="8"/>
  <c r="R539" i="8"/>
  <c r="Q539" i="8"/>
  <c r="X538" i="8"/>
  <c r="U538" i="8"/>
  <c r="S538" i="8"/>
  <c r="R538" i="8"/>
  <c r="Q538" i="8"/>
  <c r="X537" i="8"/>
  <c r="U537" i="8"/>
  <c r="S537" i="8"/>
  <c r="R537" i="8"/>
  <c r="Q537" i="8"/>
  <c r="X536" i="8"/>
  <c r="U536" i="8"/>
  <c r="S536" i="8"/>
  <c r="R536" i="8"/>
  <c r="Q536" i="8"/>
  <c r="X535" i="8"/>
  <c r="U535" i="8"/>
  <c r="S535" i="8"/>
  <c r="R535" i="8"/>
  <c r="Q535" i="8"/>
  <c r="X534" i="8"/>
  <c r="U534" i="8"/>
  <c r="S534" i="8"/>
  <c r="R534" i="8"/>
  <c r="Q534" i="8"/>
  <c r="X533" i="8"/>
  <c r="U533" i="8"/>
  <c r="S533" i="8"/>
  <c r="R533" i="8"/>
  <c r="Q533" i="8"/>
  <c r="X532" i="8"/>
  <c r="U532" i="8"/>
  <c r="S532" i="8"/>
  <c r="R532" i="8"/>
  <c r="Q532" i="8"/>
  <c r="X531" i="8"/>
  <c r="U531" i="8"/>
  <c r="S531" i="8"/>
  <c r="R531" i="8"/>
  <c r="Q531" i="8"/>
  <c r="X530" i="8"/>
  <c r="U530" i="8"/>
  <c r="S530" i="8"/>
  <c r="R530" i="8"/>
  <c r="Q530" i="8"/>
  <c r="X529" i="8"/>
  <c r="U529" i="8"/>
  <c r="S529" i="8"/>
  <c r="R529" i="8"/>
  <c r="Q529" i="8"/>
  <c r="X528" i="8"/>
  <c r="U528" i="8"/>
  <c r="S528" i="8"/>
  <c r="R528" i="8"/>
  <c r="Q528" i="8"/>
  <c r="X527" i="8"/>
  <c r="U527" i="8"/>
  <c r="S527" i="8"/>
  <c r="R527" i="8"/>
  <c r="Q527" i="8"/>
  <c r="X526" i="8"/>
  <c r="U526" i="8"/>
  <c r="S526" i="8"/>
  <c r="R526" i="8"/>
  <c r="Q526" i="8"/>
  <c r="X525" i="8"/>
  <c r="U525" i="8"/>
  <c r="S525" i="8"/>
  <c r="R525" i="8"/>
  <c r="Q525" i="8"/>
  <c r="X524" i="8"/>
  <c r="U524" i="8"/>
  <c r="S524" i="8"/>
  <c r="R524" i="8"/>
  <c r="Q524" i="8"/>
  <c r="X523" i="8"/>
  <c r="U523" i="8"/>
  <c r="S523" i="8"/>
  <c r="R523" i="8"/>
  <c r="Q523" i="8"/>
  <c r="X522" i="8"/>
  <c r="U522" i="8"/>
  <c r="S522" i="8"/>
  <c r="R522" i="8"/>
  <c r="Q522" i="8"/>
  <c r="X521" i="8"/>
  <c r="U521" i="8"/>
  <c r="S521" i="8"/>
  <c r="R521" i="8"/>
  <c r="Q521" i="8"/>
  <c r="X520" i="8"/>
  <c r="U520" i="8"/>
  <c r="S520" i="8"/>
  <c r="R520" i="8"/>
  <c r="Q520" i="8"/>
  <c r="X519" i="8"/>
  <c r="U519" i="8"/>
  <c r="S519" i="8"/>
  <c r="R519" i="8"/>
  <c r="Q519" i="8"/>
  <c r="X518" i="8"/>
  <c r="U518" i="8"/>
  <c r="S518" i="8"/>
  <c r="R518" i="8"/>
  <c r="Q518" i="8"/>
  <c r="X517" i="8"/>
  <c r="U517" i="8"/>
  <c r="S517" i="8"/>
  <c r="R517" i="8"/>
  <c r="Q517" i="8"/>
  <c r="X516" i="8"/>
  <c r="U516" i="8"/>
  <c r="S516" i="8"/>
  <c r="R516" i="8"/>
  <c r="Q516" i="8"/>
  <c r="X515" i="8"/>
  <c r="U515" i="8"/>
  <c r="S515" i="8"/>
  <c r="R515" i="8"/>
  <c r="Q515" i="8"/>
  <c r="X514" i="8"/>
  <c r="U514" i="8"/>
  <c r="S514" i="8"/>
  <c r="R514" i="8"/>
  <c r="Q514" i="8"/>
  <c r="X513" i="8"/>
  <c r="U513" i="8"/>
  <c r="S513" i="8"/>
  <c r="R513" i="8"/>
  <c r="Q513" i="8"/>
  <c r="X512" i="8"/>
  <c r="U512" i="8"/>
  <c r="S512" i="8"/>
  <c r="R512" i="8"/>
  <c r="Q512" i="8"/>
  <c r="X511" i="8"/>
  <c r="U511" i="8"/>
  <c r="S511" i="8"/>
  <c r="R511" i="8"/>
  <c r="Q511" i="8"/>
  <c r="X510" i="8"/>
  <c r="U510" i="8"/>
  <c r="S510" i="8"/>
  <c r="R510" i="8"/>
  <c r="Q510" i="8"/>
  <c r="X509" i="8"/>
  <c r="U509" i="8"/>
  <c r="S509" i="8"/>
  <c r="R509" i="8"/>
  <c r="Q509" i="8"/>
  <c r="X508" i="8"/>
  <c r="U508" i="8"/>
  <c r="S508" i="8"/>
  <c r="R508" i="8"/>
  <c r="Q508" i="8"/>
  <c r="X507" i="8"/>
  <c r="U507" i="8"/>
  <c r="S507" i="8"/>
  <c r="R507" i="8"/>
  <c r="Q507" i="8"/>
  <c r="X506" i="8"/>
  <c r="U506" i="8"/>
  <c r="S506" i="8"/>
  <c r="R506" i="8"/>
  <c r="Q506" i="8"/>
  <c r="X505" i="8"/>
  <c r="U505" i="8"/>
  <c r="S505" i="8"/>
  <c r="R505" i="8"/>
  <c r="Q505" i="8"/>
  <c r="X504" i="8"/>
  <c r="U504" i="8"/>
  <c r="S504" i="8"/>
  <c r="R504" i="8"/>
  <c r="Q504" i="8"/>
  <c r="X503" i="8"/>
  <c r="U503" i="8"/>
  <c r="S503" i="8"/>
  <c r="R503" i="8"/>
  <c r="Q503" i="8"/>
  <c r="X502" i="8"/>
  <c r="U502" i="8"/>
  <c r="S502" i="8"/>
  <c r="R502" i="8"/>
  <c r="Q502" i="8"/>
  <c r="X501" i="8"/>
  <c r="U501" i="8"/>
  <c r="S501" i="8"/>
  <c r="R501" i="8"/>
  <c r="Q501" i="8"/>
  <c r="X500" i="8"/>
  <c r="U500" i="8"/>
  <c r="S500" i="8"/>
  <c r="R500" i="8"/>
  <c r="Q500" i="8"/>
  <c r="X499" i="8"/>
  <c r="U499" i="8"/>
  <c r="S499" i="8"/>
  <c r="R499" i="8"/>
  <c r="Q499" i="8"/>
  <c r="X498" i="8"/>
  <c r="U498" i="8"/>
  <c r="S498" i="8"/>
  <c r="R498" i="8"/>
  <c r="Q498" i="8"/>
  <c r="X497" i="8"/>
  <c r="U497" i="8"/>
  <c r="S497" i="8"/>
  <c r="R497" i="8"/>
  <c r="Q497" i="8"/>
  <c r="X496" i="8"/>
  <c r="U496" i="8"/>
  <c r="S496" i="8"/>
  <c r="R496" i="8"/>
  <c r="Q496" i="8"/>
  <c r="X495" i="8"/>
  <c r="U495" i="8"/>
  <c r="S495" i="8"/>
  <c r="R495" i="8"/>
  <c r="Q495" i="8"/>
  <c r="X494" i="8"/>
  <c r="U494" i="8"/>
  <c r="S494" i="8"/>
  <c r="R494" i="8"/>
  <c r="Q494" i="8"/>
  <c r="X493" i="8"/>
  <c r="U493" i="8"/>
  <c r="S493" i="8"/>
  <c r="R493" i="8"/>
  <c r="Q493" i="8"/>
  <c r="X492" i="8"/>
  <c r="U492" i="8"/>
  <c r="S492" i="8"/>
  <c r="R492" i="8"/>
  <c r="Q492" i="8"/>
  <c r="X491" i="8"/>
  <c r="U491" i="8"/>
  <c r="S491" i="8"/>
  <c r="R491" i="8"/>
  <c r="Q491" i="8"/>
  <c r="X490" i="8"/>
  <c r="U490" i="8"/>
  <c r="S490" i="8"/>
  <c r="R490" i="8"/>
  <c r="Q490" i="8"/>
  <c r="X489" i="8"/>
  <c r="U489" i="8"/>
  <c r="S489" i="8"/>
  <c r="R489" i="8"/>
  <c r="Q489" i="8"/>
  <c r="X488" i="8"/>
  <c r="U488" i="8"/>
  <c r="S488" i="8"/>
  <c r="R488" i="8"/>
  <c r="Q488" i="8"/>
  <c r="X487" i="8"/>
  <c r="U487" i="8"/>
  <c r="S487" i="8"/>
  <c r="R487" i="8"/>
  <c r="Q487" i="8"/>
  <c r="X486" i="8"/>
  <c r="U486" i="8"/>
  <c r="S486" i="8"/>
  <c r="R486" i="8"/>
  <c r="Q486" i="8"/>
  <c r="X485" i="8"/>
  <c r="U485" i="8"/>
  <c r="S485" i="8"/>
  <c r="R485" i="8"/>
  <c r="Q485" i="8"/>
  <c r="X484" i="8"/>
  <c r="U484" i="8"/>
  <c r="S484" i="8"/>
  <c r="R484" i="8"/>
  <c r="Q484" i="8"/>
  <c r="X483" i="8"/>
  <c r="U483" i="8"/>
  <c r="S483" i="8"/>
  <c r="R483" i="8"/>
  <c r="Q483" i="8"/>
  <c r="X482" i="8"/>
  <c r="U482" i="8"/>
  <c r="S482" i="8"/>
  <c r="R482" i="8"/>
  <c r="Q482" i="8"/>
  <c r="X481" i="8"/>
  <c r="U481" i="8"/>
  <c r="S481" i="8"/>
  <c r="R481" i="8"/>
  <c r="Q481" i="8"/>
  <c r="X480" i="8"/>
  <c r="U480" i="8"/>
  <c r="S480" i="8"/>
  <c r="R480" i="8"/>
  <c r="Q480" i="8"/>
  <c r="X479" i="8"/>
  <c r="U479" i="8"/>
  <c r="S479" i="8"/>
  <c r="R479" i="8"/>
  <c r="Q479" i="8"/>
  <c r="X478" i="8"/>
  <c r="U478" i="8"/>
  <c r="S478" i="8"/>
  <c r="R478" i="8"/>
  <c r="Q478" i="8"/>
  <c r="X477" i="8"/>
  <c r="U477" i="8"/>
  <c r="S477" i="8"/>
  <c r="R477" i="8"/>
  <c r="Q477" i="8"/>
  <c r="X476" i="8"/>
  <c r="U476" i="8"/>
  <c r="S476" i="8"/>
  <c r="R476" i="8"/>
  <c r="Q476" i="8"/>
  <c r="X475" i="8"/>
  <c r="U475" i="8"/>
  <c r="S475" i="8"/>
  <c r="R475" i="8"/>
  <c r="Q475" i="8"/>
  <c r="X474" i="8"/>
  <c r="U474" i="8"/>
  <c r="S474" i="8"/>
  <c r="R474" i="8"/>
  <c r="Q474" i="8"/>
  <c r="X473" i="8"/>
  <c r="U473" i="8"/>
  <c r="S473" i="8"/>
  <c r="R473" i="8"/>
  <c r="Q473" i="8"/>
  <c r="X472" i="8"/>
  <c r="U472" i="8"/>
  <c r="S472" i="8"/>
  <c r="R472" i="8"/>
  <c r="Q472" i="8"/>
  <c r="X471" i="8"/>
  <c r="U471" i="8"/>
  <c r="S471" i="8"/>
  <c r="R471" i="8"/>
  <c r="Q471" i="8"/>
  <c r="X470" i="8"/>
  <c r="U470" i="8"/>
  <c r="S470" i="8"/>
  <c r="R470" i="8"/>
  <c r="Q470" i="8"/>
  <c r="X469" i="8"/>
  <c r="U469" i="8"/>
  <c r="S469" i="8"/>
  <c r="R469" i="8"/>
  <c r="Q469" i="8"/>
  <c r="X468" i="8"/>
  <c r="U468" i="8"/>
  <c r="S468" i="8"/>
  <c r="R468" i="8"/>
  <c r="Q468" i="8"/>
  <c r="X467" i="8"/>
  <c r="U467" i="8"/>
  <c r="S467" i="8"/>
  <c r="R467" i="8"/>
  <c r="Q467" i="8"/>
  <c r="X466" i="8"/>
  <c r="U466" i="8"/>
  <c r="S466" i="8"/>
  <c r="R466" i="8"/>
  <c r="Q466" i="8"/>
  <c r="X465" i="8"/>
  <c r="U465" i="8"/>
  <c r="S465" i="8"/>
  <c r="R465" i="8"/>
  <c r="Q465" i="8"/>
  <c r="X464" i="8"/>
  <c r="U464" i="8"/>
  <c r="S464" i="8"/>
  <c r="R464" i="8"/>
  <c r="Q464" i="8"/>
  <c r="X463" i="8"/>
  <c r="U463" i="8"/>
  <c r="S463" i="8"/>
  <c r="R463" i="8"/>
  <c r="Q463" i="8"/>
  <c r="X462" i="8"/>
  <c r="U462" i="8"/>
  <c r="S462" i="8"/>
  <c r="R462" i="8"/>
  <c r="Q462" i="8"/>
  <c r="X461" i="8"/>
  <c r="U461" i="8"/>
  <c r="S461" i="8"/>
  <c r="R461" i="8"/>
  <c r="Q461" i="8"/>
  <c r="X460" i="8"/>
  <c r="U460" i="8"/>
  <c r="S460" i="8"/>
  <c r="R460" i="8"/>
  <c r="Q460" i="8"/>
  <c r="X459" i="8"/>
  <c r="U459" i="8"/>
  <c r="S459" i="8"/>
  <c r="R459" i="8"/>
  <c r="Q459" i="8"/>
  <c r="X458" i="8"/>
  <c r="U458" i="8"/>
  <c r="S458" i="8"/>
  <c r="R458" i="8"/>
  <c r="Q458" i="8"/>
  <c r="X457" i="8"/>
  <c r="U457" i="8"/>
  <c r="S457" i="8"/>
  <c r="R457" i="8"/>
  <c r="Q457" i="8"/>
  <c r="X456" i="8"/>
  <c r="U456" i="8"/>
  <c r="S456" i="8"/>
  <c r="R456" i="8"/>
  <c r="Q456" i="8"/>
  <c r="X455" i="8"/>
  <c r="U455" i="8"/>
  <c r="S455" i="8"/>
  <c r="R455" i="8"/>
  <c r="Q455" i="8"/>
  <c r="X454" i="8"/>
  <c r="U454" i="8"/>
  <c r="S454" i="8"/>
  <c r="R454" i="8"/>
  <c r="Q454" i="8"/>
  <c r="X453" i="8"/>
  <c r="U453" i="8"/>
  <c r="S453" i="8"/>
  <c r="R453" i="8"/>
  <c r="Q453" i="8"/>
  <c r="X452" i="8"/>
  <c r="U452" i="8"/>
  <c r="S452" i="8"/>
  <c r="R452" i="8"/>
  <c r="Q452" i="8"/>
  <c r="X451" i="8"/>
  <c r="U451" i="8"/>
  <c r="S451" i="8"/>
  <c r="R451" i="8"/>
  <c r="Q451" i="8"/>
  <c r="X450" i="8"/>
  <c r="U450" i="8"/>
  <c r="S450" i="8"/>
  <c r="R450" i="8"/>
  <c r="Q450" i="8"/>
  <c r="X449" i="8"/>
  <c r="U449" i="8"/>
  <c r="S449" i="8"/>
  <c r="R449" i="8"/>
  <c r="Q449" i="8"/>
  <c r="X448" i="8"/>
  <c r="U448" i="8"/>
  <c r="S448" i="8"/>
  <c r="R448" i="8"/>
  <c r="Q448" i="8"/>
  <c r="X447" i="8"/>
  <c r="U447" i="8"/>
  <c r="S447" i="8"/>
  <c r="R447" i="8"/>
  <c r="Q447" i="8"/>
  <c r="X446" i="8"/>
  <c r="U446" i="8"/>
  <c r="S446" i="8"/>
  <c r="R446" i="8"/>
  <c r="Q446" i="8"/>
  <c r="X445" i="8"/>
  <c r="U445" i="8"/>
  <c r="S445" i="8"/>
  <c r="R445" i="8"/>
  <c r="Q445" i="8"/>
  <c r="X444" i="8"/>
  <c r="U444" i="8"/>
  <c r="S444" i="8"/>
  <c r="R444" i="8"/>
  <c r="Q444" i="8"/>
  <c r="X443" i="8"/>
  <c r="U443" i="8"/>
  <c r="S443" i="8"/>
  <c r="R443" i="8"/>
  <c r="Q443" i="8"/>
  <c r="X442" i="8"/>
  <c r="U442" i="8"/>
  <c r="S442" i="8"/>
  <c r="R442" i="8"/>
  <c r="Q442" i="8"/>
  <c r="X441" i="8"/>
  <c r="U441" i="8"/>
  <c r="S441" i="8"/>
  <c r="R441" i="8"/>
  <c r="Q441" i="8"/>
  <c r="X440" i="8"/>
  <c r="U440" i="8"/>
  <c r="S440" i="8"/>
  <c r="R440" i="8"/>
  <c r="Q440" i="8"/>
  <c r="X439" i="8"/>
  <c r="U439" i="8"/>
  <c r="S439" i="8"/>
  <c r="R439" i="8"/>
  <c r="Q439" i="8"/>
  <c r="X438" i="8"/>
  <c r="U438" i="8"/>
  <c r="S438" i="8"/>
  <c r="R438" i="8"/>
  <c r="Q438" i="8"/>
  <c r="X437" i="8"/>
  <c r="U437" i="8"/>
  <c r="S437" i="8"/>
  <c r="R437" i="8"/>
  <c r="Q437" i="8"/>
  <c r="X436" i="8"/>
  <c r="U436" i="8"/>
  <c r="S436" i="8"/>
  <c r="R436" i="8"/>
  <c r="Q436" i="8"/>
  <c r="X435" i="8"/>
  <c r="U435" i="8"/>
  <c r="S435" i="8"/>
  <c r="R435" i="8"/>
  <c r="Q435" i="8"/>
  <c r="X434" i="8"/>
  <c r="U434" i="8"/>
  <c r="S434" i="8"/>
  <c r="R434" i="8"/>
  <c r="Q434" i="8"/>
  <c r="X433" i="8"/>
  <c r="U433" i="8"/>
  <c r="S433" i="8"/>
  <c r="R433" i="8"/>
  <c r="Q433" i="8"/>
  <c r="X432" i="8"/>
  <c r="U432" i="8"/>
  <c r="S432" i="8"/>
  <c r="R432" i="8"/>
  <c r="Q432" i="8"/>
  <c r="X431" i="8"/>
  <c r="U431" i="8"/>
  <c r="S431" i="8"/>
  <c r="R431" i="8"/>
  <c r="Q431" i="8"/>
  <c r="X430" i="8"/>
  <c r="U430" i="8"/>
  <c r="S430" i="8"/>
  <c r="R430" i="8"/>
  <c r="Q430" i="8"/>
  <c r="X429" i="8"/>
  <c r="U429" i="8"/>
  <c r="S429" i="8"/>
  <c r="R429" i="8"/>
  <c r="Q429" i="8"/>
  <c r="X428" i="8"/>
  <c r="U428" i="8"/>
  <c r="S428" i="8"/>
  <c r="R428" i="8"/>
  <c r="Q428" i="8"/>
  <c r="X427" i="8"/>
  <c r="U427" i="8"/>
  <c r="S427" i="8"/>
  <c r="R427" i="8"/>
  <c r="Q427" i="8"/>
  <c r="X426" i="8"/>
  <c r="U426" i="8"/>
  <c r="S426" i="8"/>
  <c r="R426" i="8"/>
  <c r="Q426" i="8"/>
  <c r="X425" i="8"/>
  <c r="U425" i="8"/>
  <c r="S425" i="8"/>
  <c r="R425" i="8"/>
  <c r="Q425" i="8"/>
  <c r="X424" i="8"/>
  <c r="U424" i="8"/>
  <c r="S424" i="8"/>
  <c r="R424" i="8"/>
  <c r="Q424" i="8"/>
  <c r="X423" i="8"/>
  <c r="U423" i="8"/>
  <c r="S423" i="8"/>
  <c r="R423" i="8"/>
  <c r="Q423" i="8"/>
  <c r="X422" i="8"/>
  <c r="U422" i="8"/>
  <c r="S422" i="8"/>
  <c r="R422" i="8"/>
  <c r="Q422" i="8"/>
  <c r="X421" i="8"/>
  <c r="U421" i="8"/>
  <c r="S421" i="8"/>
  <c r="R421" i="8"/>
  <c r="Q421" i="8"/>
  <c r="X420" i="8"/>
  <c r="U420" i="8"/>
  <c r="S420" i="8"/>
  <c r="R420" i="8"/>
  <c r="Q420" i="8"/>
  <c r="X419" i="8"/>
  <c r="U419" i="8"/>
  <c r="S419" i="8"/>
  <c r="R419" i="8"/>
  <c r="Q419" i="8"/>
  <c r="X418" i="8"/>
  <c r="U418" i="8"/>
  <c r="S418" i="8"/>
  <c r="R418" i="8"/>
  <c r="Q418" i="8"/>
  <c r="X417" i="8"/>
  <c r="U417" i="8"/>
  <c r="S417" i="8"/>
  <c r="R417" i="8"/>
  <c r="Q417" i="8"/>
  <c r="X416" i="8"/>
  <c r="U416" i="8"/>
  <c r="S416" i="8"/>
  <c r="R416" i="8"/>
  <c r="Q416" i="8"/>
  <c r="X415" i="8"/>
  <c r="U415" i="8"/>
  <c r="S415" i="8"/>
  <c r="R415" i="8"/>
  <c r="Q415" i="8"/>
  <c r="X414" i="8"/>
  <c r="U414" i="8"/>
  <c r="S414" i="8"/>
  <c r="R414" i="8"/>
  <c r="Q414" i="8"/>
  <c r="X413" i="8"/>
  <c r="U413" i="8"/>
  <c r="S413" i="8"/>
  <c r="R413" i="8"/>
  <c r="Q413" i="8"/>
  <c r="X412" i="8"/>
  <c r="U412" i="8"/>
  <c r="S412" i="8"/>
  <c r="R412" i="8"/>
  <c r="Q412" i="8"/>
  <c r="X411" i="8"/>
  <c r="U411" i="8"/>
  <c r="S411" i="8"/>
  <c r="R411" i="8"/>
  <c r="Q411" i="8"/>
  <c r="X410" i="8"/>
  <c r="U410" i="8"/>
  <c r="S410" i="8"/>
  <c r="R410" i="8"/>
  <c r="Q410" i="8"/>
  <c r="X409" i="8"/>
  <c r="U409" i="8"/>
  <c r="S409" i="8"/>
  <c r="R409" i="8"/>
  <c r="Q409" i="8"/>
  <c r="X408" i="8"/>
  <c r="U408" i="8"/>
  <c r="S408" i="8"/>
  <c r="R408" i="8"/>
  <c r="Q408" i="8"/>
  <c r="X407" i="8"/>
  <c r="U407" i="8"/>
  <c r="S407" i="8"/>
  <c r="R407" i="8"/>
  <c r="Q407" i="8"/>
  <c r="X406" i="8"/>
  <c r="U406" i="8"/>
  <c r="S406" i="8"/>
  <c r="R406" i="8"/>
  <c r="Q406" i="8"/>
  <c r="X405" i="8"/>
  <c r="U405" i="8"/>
  <c r="S405" i="8"/>
  <c r="R405" i="8"/>
  <c r="Q405" i="8"/>
  <c r="X404" i="8"/>
  <c r="U404" i="8"/>
  <c r="S404" i="8"/>
  <c r="R404" i="8"/>
  <c r="Q404" i="8"/>
  <c r="X403" i="8"/>
  <c r="U403" i="8"/>
  <c r="S403" i="8"/>
  <c r="R403" i="8"/>
  <c r="Q403" i="8"/>
  <c r="X402" i="8"/>
  <c r="U402" i="8"/>
  <c r="S402" i="8"/>
  <c r="R402" i="8"/>
  <c r="Q402" i="8"/>
  <c r="X401" i="8"/>
  <c r="U401" i="8"/>
  <c r="S401" i="8"/>
  <c r="R401" i="8"/>
  <c r="Q401" i="8"/>
  <c r="X400" i="8"/>
  <c r="U400" i="8"/>
  <c r="S400" i="8"/>
  <c r="R400" i="8"/>
  <c r="Q400" i="8"/>
  <c r="X399" i="8"/>
  <c r="U399" i="8"/>
  <c r="S399" i="8"/>
  <c r="R399" i="8"/>
  <c r="Q399" i="8"/>
  <c r="X398" i="8"/>
  <c r="U398" i="8"/>
  <c r="S398" i="8"/>
  <c r="R398" i="8"/>
  <c r="Q398" i="8"/>
  <c r="X397" i="8"/>
  <c r="U397" i="8"/>
  <c r="S397" i="8"/>
  <c r="R397" i="8"/>
  <c r="Q397" i="8"/>
  <c r="X396" i="8"/>
  <c r="U396" i="8"/>
  <c r="S396" i="8"/>
  <c r="R396" i="8"/>
  <c r="Q396" i="8"/>
  <c r="X395" i="8"/>
  <c r="U395" i="8"/>
  <c r="S395" i="8"/>
  <c r="R395" i="8"/>
  <c r="Q395" i="8"/>
  <c r="X394" i="8"/>
  <c r="U394" i="8"/>
  <c r="S394" i="8"/>
  <c r="R394" i="8"/>
  <c r="Q394" i="8"/>
  <c r="X393" i="8"/>
  <c r="U393" i="8"/>
  <c r="S393" i="8"/>
  <c r="R393" i="8"/>
  <c r="Q393" i="8"/>
  <c r="X392" i="8"/>
  <c r="U392" i="8"/>
  <c r="S392" i="8"/>
  <c r="R392" i="8"/>
  <c r="Q392" i="8"/>
  <c r="X391" i="8"/>
  <c r="U391" i="8"/>
  <c r="S391" i="8"/>
  <c r="R391" i="8"/>
  <c r="Q391" i="8"/>
  <c r="X390" i="8"/>
  <c r="U390" i="8"/>
  <c r="S390" i="8"/>
  <c r="R390" i="8"/>
  <c r="Q390" i="8"/>
  <c r="X389" i="8"/>
  <c r="U389" i="8"/>
  <c r="S389" i="8"/>
  <c r="R389" i="8"/>
  <c r="Q389" i="8"/>
  <c r="X388" i="8"/>
  <c r="U388" i="8"/>
  <c r="S388" i="8"/>
  <c r="R388" i="8"/>
  <c r="Q388" i="8"/>
  <c r="X387" i="8"/>
  <c r="U387" i="8"/>
  <c r="S387" i="8"/>
  <c r="R387" i="8"/>
  <c r="Q387" i="8"/>
  <c r="X386" i="8"/>
  <c r="U386" i="8"/>
  <c r="S386" i="8"/>
  <c r="R386" i="8"/>
  <c r="Q386" i="8"/>
  <c r="X385" i="8"/>
  <c r="U385" i="8"/>
  <c r="S385" i="8"/>
  <c r="R385" i="8"/>
  <c r="Q385" i="8"/>
  <c r="X384" i="8"/>
  <c r="U384" i="8"/>
  <c r="S384" i="8"/>
  <c r="R384" i="8"/>
  <c r="Q384" i="8"/>
  <c r="X383" i="8"/>
  <c r="U383" i="8"/>
  <c r="S383" i="8"/>
  <c r="R383" i="8"/>
  <c r="Q383" i="8"/>
  <c r="X382" i="8"/>
  <c r="U382" i="8"/>
  <c r="S382" i="8"/>
  <c r="R382" i="8"/>
  <c r="Q382" i="8"/>
  <c r="X381" i="8"/>
  <c r="U381" i="8"/>
  <c r="S381" i="8"/>
  <c r="R381" i="8"/>
  <c r="Q381" i="8"/>
  <c r="X380" i="8"/>
  <c r="U380" i="8"/>
  <c r="S380" i="8"/>
  <c r="R380" i="8"/>
  <c r="Q380" i="8"/>
  <c r="X379" i="8"/>
  <c r="U379" i="8"/>
  <c r="S379" i="8"/>
  <c r="R379" i="8"/>
  <c r="Q379" i="8"/>
  <c r="X378" i="8"/>
  <c r="U378" i="8"/>
  <c r="S378" i="8"/>
  <c r="R378" i="8"/>
  <c r="Q378" i="8"/>
  <c r="X377" i="8"/>
  <c r="U377" i="8"/>
  <c r="S377" i="8"/>
  <c r="R377" i="8"/>
  <c r="Q377" i="8"/>
  <c r="X376" i="8"/>
  <c r="U376" i="8"/>
  <c r="S376" i="8"/>
  <c r="R376" i="8"/>
  <c r="Q376" i="8"/>
  <c r="X375" i="8"/>
  <c r="U375" i="8"/>
  <c r="S375" i="8"/>
  <c r="R375" i="8"/>
  <c r="Q375" i="8"/>
  <c r="X374" i="8"/>
  <c r="U374" i="8"/>
  <c r="S374" i="8"/>
  <c r="R374" i="8"/>
  <c r="Q374" i="8"/>
  <c r="X373" i="8"/>
  <c r="U373" i="8"/>
  <c r="S373" i="8"/>
  <c r="R373" i="8"/>
  <c r="Q373" i="8"/>
  <c r="X372" i="8"/>
  <c r="U372" i="8"/>
  <c r="S372" i="8"/>
  <c r="R372" i="8"/>
  <c r="Q372" i="8"/>
  <c r="X371" i="8"/>
  <c r="U371" i="8"/>
  <c r="S371" i="8"/>
  <c r="R371" i="8"/>
  <c r="Q371" i="8"/>
  <c r="X370" i="8"/>
  <c r="U370" i="8"/>
  <c r="S370" i="8"/>
  <c r="R370" i="8"/>
  <c r="Q370" i="8"/>
  <c r="X369" i="8"/>
  <c r="U369" i="8"/>
  <c r="S369" i="8"/>
  <c r="R369" i="8"/>
  <c r="Q369" i="8"/>
  <c r="X368" i="8"/>
  <c r="U368" i="8"/>
  <c r="S368" i="8"/>
  <c r="R368" i="8"/>
  <c r="Q368" i="8"/>
  <c r="X367" i="8"/>
  <c r="U367" i="8"/>
  <c r="S367" i="8"/>
  <c r="R367" i="8"/>
  <c r="Q367" i="8"/>
  <c r="X366" i="8"/>
  <c r="U366" i="8"/>
  <c r="S366" i="8"/>
  <c r="R366" i="8"/>
  <c r="Q366" i="8"/>
  <c r="X365" i="8"/>
  <c r="U365" i="8"/>
  <c r="S365" i="8"/>
  <c r="R365" i="8"/>
  <c r="Q365" i="8"/>
  <c r="X364" i="8"/>
  <c r="U364" i="8"/>
  <c r="S364" i="8"/>
  <c r="R364" i="8"/>
  <c r="Q364" i="8"/>
  <c r="X363" i="8"/>
  <c r="U363" i="8"/>
  <c r="S363" i="8"/>
  <c r="R363" i="8"/>
  <c r="Q363" i="8"/>
  <c r="X362" i="8"/>
  <c r="U362" i="8"/>
  <c r="S362" i="8"/>
  <c r="R362" i="8"/>
  <c r="Q362" i="8"/>
  <c r="X361" i="8"/>
  <c r="U361" i="8"/>
  <c r="S361" i="8"/>
  <c r="R361" i="8"/>
  <c r="Q361" i="8"/>
  <c r="X360" i="8"/>
  <c r="U360" i="8"/>
  <c r="S360" i="8"/>
  <c r="R360" i="8"/>
  <c r="Q360" i="8"/>
  <c r="X359" i="8"/>
  <c r="U359" i="8"/>
  <c r="S359" i="8"/>
  <c r="R359" i="8"/>
  <c r="Q359" i="8"/>
  <c r="X358" i="8"/>
  <c r="U358" i="8"/>
  <c r="S358" i="8"/>
  <c r="R358" i="8"/>
  <c r="Q358" i="8"/>
  <c r="X357" i="8"/>
  <c r="U357" i="8"/>
  <c r="S357" i="8"/>
  <c r="R357" i="8"/>
  <c r="Q357" i="8"/>
  <c r="X356" i="8"/>
  <c r="U356" i="8"/>
  <c r="S356" i="8"/>
  <c r="R356" i="8"/>
  <c r="Q356" i="8"/>
  <c r="X355" i="8"/>
  <c r="U355" i="8"/>
  <c r="S355" i="8"/>
  <c r="R355" i="8"/>
  <c r="Q355" i="8"/>
  <c r="X354" i="8"/>
  <c r="U354" i="8"/>
  <c r="S354" i="8"/>
  <c r="R354" i="8"/>
  <c r="Q354" i="8"/>
  <c r="X353" i="8"/>
  <c r="U353" i="8"/>
  <c r="S353" i="8"/>
  <c r="R353" i="8"/>
  <c r="Q353" i="8"/>
  <c r="X352" i="8"/>
  <c r="U352" i="8"/>
  <c r="S352" i="8"/>
  <c r="R352" i="8"/>
  <c r="Q352" i="8"/>
  <c r="X351" i="8"/>
  <c r="U351" i="8"/>
  <c r="S351" i="8"/>
  <c r="R351" i="8"/>
  <c r="Q351" i="8"/>
  <c r="X350" i="8"/>
  <c r="U350" i="8"/>
  <c r="S350" i="8"/>
  <c r="R350" i="8"/>
  <c r="Q350" i="8"/>
  <c r="X349" i="8"/>
  <c r="U349" i="8"/>
  <c r="S349" i="8"/>
  <c r="R349" i="8"/>
  <c r="Q349" i="8"/>
  <c r="X348" i="8"/>
  <c r="U348" i="8"/>
  <c r="S348" i="8"/>
  <c r="R348" i="8"/>
  <c r="Q348" i="8"/>
  <c r="X347" i="8"/>
  <c r="U347" i="8"/>
  <c r="S347" i="8"/>
  <c r="R347" i="8"/>
  <c r="Q347" i="8"/>
  <c r="X346" i="8"/>
  <c r="U346" i="8"/>
  <c r="S346" i="8"/>
  <c r="R346" i="8"/>
  <c r="Q346" i="8"/>
  <c r="X345" i="8"/>
  <c r="U345" i="8"/>
  <c r="S345" i="8"/>
  <c r="R345" i="8"/>
  <c r="Q345" i="8"/>
  <c r="X344" i="8"/>
  <c r="U344" i="8"/>
  <c r="S344" i="8"/>
  <c r="R344" i="8"/>
  <c r="Q344" i="8"/>
  <c r="X343" i="8"/>
  <c r="U343" i="8"/>
  <c r="S343" i="8"/>
  <c r="R343" i="8"/>
  <c r="Q343" i="8"/>
  <c r="X342" i="8"/>
  <c r="U342" i="8"/>
  <c r="S342" i="8"/>
  <c r="R342" i="8"/>
  <c r="Q342" i="8"/>
  <c r="X341" i="8"/>
  <c r="U341" i="8"/>
  <c r="S341" i="8"/>
  <c r="R341" i="8"/>
  <c r="Q341" i="8"/>
  <c r="X340" i="8"/>
  <c r="U340" i="8"/>
  <c r="S340" i="8"/>
  <c r="R340" i="8"/>
  <c r="Q340" i="8"/>
  <c r="X339" i="8"/>
  <c r="U339" i="8"/>
  <c r="S339" i="8"/>
  <c r="R339" i="8"/>
  <c r="Q339" i="8"/>
  <c r="X338" i="8"/>
  <c r="U338" i="8"/>
  <c r="S338" i="8"/>
  <c r="R338" i="8"/>
  <c r="Q338" i="8"/>
  <c r="X337" i="8"/>
  <c r="U337" i="8"/>
  <c r="S337" i="8"/>
  <c r="R337" i="8"/>
  <c r="Q337" i="8"/>
  <c r="X336" i="8"/>
  <c r="U336" i="8"/>
  <c r="S336" i="8"/>
  <c r="R336" i="8"/>
  <c r="Q336" i="8"/>
  <c r="X335" i="8"/>
  <c r="U335" i="8"/>
  <c r="S335" i="8"/>
  <c r="R335" i="8"/>
  <c r="Q335" i="8"/>
  <c r="X334" i="8"/>
  <c r="U334" i="8"/>
  <c r="S334" i="8"/>
  <c r="R334" i="8"/>
  <c r="Q334" i="8"/>
  <c r="X333" i="8"/>
  <c r="U333" i="8"/>
  <c r="S333" i="8"/>
  <c r="R333" i="8"/>
  <c r="Q333" i="8"/>
  <c r="X332" i="8"/>
  <c r="U332" i="8"/>
  <c r="S332" i="8"/>
  <c r="R332" i="8"/>
  <c r="Q332" i="8"/>
  <c r="X331" i="8"/>
  <c r="U331" i="8"/>
  <c r="S331" i="8"/>
  <c r="R331" i="8"/>
  <c r="Q331" i="8"/>
  <c r="X330" i="8"/>
  <c r="U330" i="8"/>
  <c r="S330" i="8"/>
  <c r="R330" i="8"/>
  <c r="Q330" i="8"/>
  <c r="X329" i="8"/>
  <c r="U329" i="8"/>
  <c r="S329" i="8"/>
  <c r="R329" i="8"/>
  <c r="Q329" i="8"/>
  <c r="X328" i="8"/>
  <c r="U328" i="8"/>
  <c r="S328" i="8"/>
  <c r="R328" i="8"/>
  <c r="Q328" i="8"/>
  <c r="X327" i="8"/>
  <c r="U327" i="8"/>
  <c r="S327" i="8"/>
  <c r="R327" i="8"/>
  <c r="Q327" i="8"/>
  <c r="X326" i="8"/>
  <c r="U326" i="8"/>
  <c r="S326" i="8"/>
  <c r="R326" i="8"/>
  <c r="Q326" i="8"/>
  <c r="X325" i="8"/>
  <c r="U325" i="8"/>
  <c r="S325" i="8"/>
  <c r="R325" i="8"/>
  <c r="Q325" i="8"/>
  <c r="X324" i="8"/>
  <c r="U324" i="8"/>
  <c r="S324" i="8"/>
  <c r="R324" i="8"/>
  <c r="Q324" i="8"/>
  <c r="X323" i="8"/>
  <c r="U323" i="8"/>
  <c r="S323" i="8"/>
  <c r="R323" i="8"/>
  <c r="Q323" i="8"/>
  <c r="X322" i="8"/>
  <c r="U322" i="8"/>
  <c r="S322" i="8"/>
  <c r="R322" i="8"/>
  <c r="Q322" i="8"/>
  <c r="X321" i="8"/>
  <c r="U321" i="8"/>
  <c r="S321" i="8"/>
  <c r="R321" i="8"/>
  <c r="Q321" i="8"/>
  <c r="X320" i="8"/>
  <c r="U320" i="8"/>
  <c r="S320" i="8"/>
  <c r="R320" i="8"/>
  <c r="Q320" i="8"/>
  <c r="X319" i="8"/>
  <c r="U319" i="8"/>
  <c r="S319" i="8"/>
  <c r="R319" i="8"/>
  <c r="Q319" i="8"/>
  <c r="X318" i="8"/>
  <c r="U318" i="8"/>
  <c r="S318" i="8"/>
  <c r="R318" i="8"/>
  <c r="Q318" i="8"/>
  <c r="X317" i="8"/>
  <c r="U317" i="8"/>
  <c r="S317" i="8"/>
  <c r="R317" i="8"/>
  <c r="Q317" i="8"/>
  <c r="X316" i="8"/>
  <c r="U316" i="8"/>
  <c r="S316" i="8"/>
  <c r="R316" i="8"/>
  <c r="Q316" i="8"/>
  <c r="X315" i="8"/>
  <c r="U315" i="8"/>
  <c r="S315" i="8"/>
  <c r="R315" i="8"/>
  <c r="Q315" i="8"/>
  <c r="X314" i="8"/>
  <c r="U314" i="8"/>
  <c r="S314" i="8"/>
  <c r="R314" i="8"/>
  <c r="Q314" i="8"/>
  <c r="X313" i="8"/>
  <c r="U313" i="8"/>
  <c r="S313" i="8"/>
  <c r="R313" i="8"/>
  <c r="Q313" i="8"/>
  <c r="X312" i="8"/>
  <c r="U312" i="8"/>
  <c r="S312" i="8"/>
  <c r="R312" i="8"/>
  <c r="Q312" i="8"/>
  <c r="X311" i="8"/>
  <c r="U311" i="8"/>
  <c r="S311" i="8"/>
  <c r="R311" i="8"/>
  <c r="Q311" i="8"/>
  <c r="X310" i="8"/>
  <c r="U310" i="8"/>
  <c r="S310" i="8"/>
  <c r="R310" i="8"/>
  <c r="Q310" i="8"/>
  <c r="X309" i="8"/>
  <c r="U309" i="8"/>
  <c r="S309" i="8"/>
  <c r="R309" i="8"/>
  <c r="Q309" i="8"/>
  <c r="X308" i="8"/>
  <c r="U308" i="8"/>
  <c r="S308" i="8"/>
  <c r="R308" i="8"/>
  <c r="Q308" i="8"/>
  <c r="X307" i="8"/>
  <c r="U307" i="8"/>
  <c r="S307" i="8"/>
  <c r="R307" i="8"/>
  <c r="Q307" i="8"/>
  <c r="X306" i="8"/>
  <c r="U306" i="8"/>
  <c r="S306" i="8"/>
  <c r="R306" i="8"/>
  <c r="Q306" i="8"/>
  <c r="X305" i="8"/>
  <c r="U305" i="8"/>
  <c r="S305" i="8"/>
  <c r="R305" i="8"/>
  <c r="Q305" i="8"/>
  <c r="X304" i="8"/>
  <c r="U304" i="8"/>
  <c r="S304" i="8"/>
  <c r="R304" i="8"/>
  <c r="Q304" i="8"/>
  <c r="X303" i="8"/>
  <c r="U303" i="8"/>
  <c r="S303" i="8"/>
  <c r="R303" i="8"/>
  <c r="Q303" i="8"/>
  <c r="X302" i="8"/>
  <c r="U302" i="8"/>
  <c r="S302" i="8"/>
  <c r="R302" i="8"/>
  <c r="Q302" i="8"/>
  <c r="X301" i="8"/>
  <c r="U301" i="8"/>
  <c r="S301" i="8"/>
  <c r="R301" i="8"/>
  <c r="Q301" i="8"/>
  <c r="X300" i="8"/>
  <c r="U300" i="8"/>
  <c r="S300" i="8"/>
  <c r="R300" i="8"/>
  <c r="Q300" i="8"/>
  <c r="X299" i="8"/>
  <c r="U299" i="8"/>
  <c r="S299" i="8"/>
  <c r="R299" i="8"/>
  <c r="Q299" i="8"/>
  <c r="X298" i="8"/>
  <c r="U298" i="8"/>
  <c r="S298" i="8"/>
  <c r="R298" i="8"/>
  <c r="Q298" i="8"/>
  <c r="X297" i="8"/>
  <c r="U297" i="8"/>
  <c r="S297" i="8"/>
  <c r="R297" i="8"/>
  <c r="Q297" i="8"/>
  <c r="X296" i="8"/>
  <c r="U296" i="8"/>
  <c r="S296" i="8"/>
  <c r="R296" i="8"/>
  <c r="Q296" i="8"/>
  <c r="X295" i="8"/>
  <c r="U295" i="8"/>
  <c r="S295" i="8"/>
  <c r="R295" i="8"/>
  <c r="Q295" i="8"/>
  <c r="X294" i="8"/>
  <c r="U294" i="8"/>
  <c r="S294" i="8"/>
  <c r="R294" i="8"/>
  <c r="Q294" i="8"/>
  <c r="X293" i="8"/>
  <c r="U293" i="8"/>
  <c r="S293" i="8"/>
  <c r="R293" i="8"/>
  <c r="Q293" i="8"/>
  <c r="X292" i="8"/>
  <c r="U292" i="8"/>
  <c r="S292" i="8"/>
  <c r="R292" i="8"/>
  <c r="Q292" i="8"/>
  <c r="X291" i="8"/>
  <c r="U291" i="8"/>
  <c r="S291" i="8"/>
  <c r="R291" i="8"/>
  <c r="Q291" i="8"/>
  <c r="X290" i="8"/>
  <c r="U290" i="8"/>
  <c r="S290" i="8"/>
  <c r="R290" i="8"/>
  <c r="Q290" i="8"/>
  <c r="X289" i="8"/>
  <c r="U289" i="8"/>
  <c r="S289" i="8"/>
  <c r="R289" i="8"/>
  <c r="Q289" i="8"/>
  <c r="X288" i="8"/>
  <c r="U288" i="8"/>
  <c r="S288" i="8"/>
  <c r="R288" i="8"/>
  <c r="Q288" i="8"/>
  <c r="X287" i="8"/>
  <c r="U287" i="8"/>
  <c r="S287" i="8"/>
  <c r="R287" i="8"/>
  <c r="Q287" i="8"/>
  <c r="X286" i="8"/>
  <c r="U286" i="8"/>
  <c r="S286" i="8"/>
  <c r="R286" i="8"/>
  <c r="Q286" i="8"/>
  <c r="X285" i="8"/>
  <c r="U285" i="8"/>
  <c r="S285" i="8"/>
  <c r="R285" i="8"/>
  <c r="Q285" i="8"/>
  <c r="X284" i="8"/>
  <c r="U284" i="8"/>
  <c r="S284" i="8"/>
  <c r="R284" i="8"/>
  <c r="Q284" i="8"/>
  <c r="X283" i="8"/>
  <c r="U283" i="8"/>
  <c r="S283" i="8"/>
  <c r="R283" i="8"/>
  <c r="Q283" i="8"/>
  <c r="X282" i="8"/>
  <c r="U282" i="8"/>
  <c r="S282" i="8"/>
  <c r="R282" i="8"/>
  <c r="Q282" i="8"/>
  <c r="X281" i="8"/>
  <c r="U281" i="8"/>
  <c r="S281" i="8"/>
  <c r="R281" i="8"/>
  <c r="Q281" i="8"/>
  <c r="X280" i="8"/>
  <c r="U280" i="8"/>
  <c r="S280" i="8"/>
  <c r="R280" i="8"/>
  <c r="Q280" i="8"/>
  <c r="X279" i="8"/>
  <c r="U279" i="8"/>
  <c r="S279" i="8"/>
  <c r="R279" i="8"/>
  <c r="Q279" i="8"/>
  <c r="X278" i="8"/>
  <c r="U278" i="8"/>
  <c r="S278" i="8"/>
  <c r="R278" i="8"/>
  <c r="Q278" i="8"/>
  <c r="X277" i="8"/>
  <c r="U277" i="8"/>
  <c r="S277" i="8"/>
  <c r="R277" i="8"/>
  <c r="Q277" i="8"/>
  <c r="X276" i="8"/>
  <c r="U276" i="8"/>
  <c r="S276" i="8"/>
  <c r="R276" i="8"/>
  <c r="Q276" i="8"/>
  <c r="X275" i="8"/>
  <c r="U275" i="8"/>
  <c r="S275" i="8"/>
  <c r="R275" i="8"/>
  <c r="Q275" i="8"/>
  <c r="X274" i="8"/>
  <c r="U274" i="8"/>
  <c r="S274" i="8"/>
  <c r="R274" i="8"/>
  <c r="Q274" i="8"/>
  <c r="X273" i="8"/>
  <c r="U273" i="8"/>
  <c r="S273" i="8"/>
  <c r="R273" i="8"/>
  <c r="Q273" i="8"/>
  <c r="X272" i="8"/>
  <c r="U272" i="8"/>
  <c r="S272" i="8"/>
  <c r="R272" i="8"/>
  <c r="Q272" i="8"/>
  <c r="X271" i="8"/>
  <c r="U271" i="8"/>
  <c r="S271" i="8"/>
  <c r="R271" i="8"/>
  <c r="Q271" i="8"/>
  <c r="X270" i="8"/>
  <c r="U270" i="8"/>
  <c r="S270" i="8"/>
  <c r="R270" i="8"/>
  <c r="Q270" i="8"/>
  <c r="X269" i="8"/>
  <c r="U269" i="8"/>
  <c r="S269" i="8"/>
  <c r="R269" i="8"/>
  <c r="Q269" i="8"/>
  <c r="X268" i="8"/>
  <c r="U268" i="8"/>
  <c r="S268" i="8"/>
  <c r="R268" i="8"/>
  <c r="Q268" i="8"/>
  <c r="X267" i="8"/>
  <c r="U267" i="8"/>
  <c r="S267" i="8"/>
  <c r="R267" i="8"/>
  <c r="Q267" i="8"/>
  <c r="X266" i="8"/>
  <c r="U266" i="8"/>
  <c r="S266" i="8"/>
  <c r="R266" i="8"/>
  <c r="Q266" i="8"/>
  <c r="X265" i="8"/>
  <c r="U265" i="8"/>
  <c r="S265" i="8"/>
  <c r="R265" i="8"/>
  <c r="Q265" i="8"/>
  <c r="X264" i="8"/>
  <c r="U264" i="8"/>
  <c r="S264" i="8"/>
  <c r="R264" i="8"/>
  <c r="Q264" i="8"/>
  <c r="X263" i="8"/>
  <c r="U263" i="8"/>
  <c r="S263" i="8"/>
  <c r="R263" i="8"/>
  <c r="Q263" i="8"/>
  <c r="X262" i="8"/>
  <c r="U262" i="8"/>
  <c r="S262" i="8"/>
  <c r="R262" i="8"/>
  <c r="Q262" i="8"/>
  <c r="X261" i="8"/>
  <c r="U261" i="8"/>
  <c r="S261" i="8"/>
  <c r="R261" i="8"/>
  <c r="Q261" i="8"/>
  <c r="X260" i="8"/>
  <c r="U260" i="8"/>
  <c r="S260" i="8"/>
  <c r="R260" i="8"/>
  <c r="Q260" i="8"/>
  <c r="X259" i="8"/>
  <c r="U259" i="8"/>
  <c r="S259" i="8"/>
  <c r="R259" i="8"/>
  <c r="Q259" i="8"/>
  <c r="X258" i="8"/>
  <c r="U258" i="8"/>
  <c r="S258" i="8"/>
  <c r="R258" i="8"/>
  <c r="Q258" i="8"/>
  <c r="X257" i="8"/>
  <c r="U257" i="8"/>
  <c r="S257" i="8"/>
  <c r="R257" i="8"/>
  <c r="Q257" i="8"/>
  <c r="X256" i="8"/>
  <c r="U256" i="8"/>
  <c r="S256" i="8"/>
  <c r="R256" i="8"/>
  <c r="Q256" i="8"/>
  <c r="X255" i="8"/>
  <c r="U255" i="8"/>
  <c r="S255" i="8"/>
  <c r="R255" i="8"/>
  <c r="Q255" i="8"/>
  <c r="X254" i="8"/>
  <c r="U254" i="8"/>
  <c r="S254" i="8"/>
  <c r="R254" i="8"/>
  <c r="Q254" i="8"/>
  <c r="X253" i="8"/>
  <c r="U253" i="8"/>
  <c r="S253" i="8"/>
  <c r="R253" i="8"/>
  <c r="Q253" i="8"/>
  <c r="X252" i="8"/>
  <c r="U252" i="8"/>
  <c r="S252" i="8"/>
  <c r="R252" i="8"/>
  <c r="Q252" i="8"/>
  <c r="X251" i="8"/>
  <c r="U251" i="8"/>
  <c r="S251" i="8"/>
  <c r="R251" i="8"/>
  <c r="Q251" i="8"/>
  <c r="X250" i="8"/>
  <c r="U250" i="8"/>
  <c r="S250" i="8"/>
  <c r="R250" i="8"/>
  <c r="Q250" i="8"/>
  <c r="X249" i="8"/>
  <c r="U249" i="8"/>
  <c r="S249" i="8"/>
  <c r="R249" i="8"/>
  <c r="Q249" i="8"/>
  <c r="X248" i="8"/>
  <c r="U248" i="8"/>
  <c r="S248" i="8"/>
  <c r="R248" i="8"/>
  <c r="Q248" i="8"/>
  <c r="X247" i="8"/>
  <c r="U247" i="8"/>
  <c r="S247" i="8"/>
  <c r="R247" i="8"/>
  <c r="Q247" i="8"/>
  <c r="X246" i="8"/>
  <c r="U246" i="8"/>
  <c r="S246" i="8"/>
  <c r="R246" i="8"/>
  <c r="Q246" i="8"/>
  <c r="X245" i="8"/>
  <c r="U245" i="8"/>
  <c r="S245" i="8"/>
  <c r="R245" i="8"/>
  <c r="Q245" i="8"/>
  <c r="X244" i="8"/>
  <c r="U244" i="8"/>
  <c r="S244" i="8"/>
  <c r="R244" i="8"/>
  <c r="Q244" i="8"/>
  <c r="X243" i="8"/>
  <c r="U243" i="8"/>
  <c r="S243" i="8"/>
  <c r="R243" i="8"/>
  <c r="Q243" i="8"/>
  <c r="X242" i="8"/>
  <c r="U242" i="8"/>
  <c r="S242" i="8"/>
  <c r="R242" i="8"/>
  <c r="Q242" i="8"/>
  <c r="X241" i="8"/>
  <c r="U241" i="8"/>
  <c r="S241" i="8"/>
  <c r="R241" i="8"/>
  <c r="Q241" i="8"/>
  <c r="X240" i="8"/>
  <c r="U240" i="8"/>
  <c r="S240" i="8"/>
  <c r="R240" i="8"/>
  <c r="Q240" i="8"/>
  <c r="X239" i="8"/>
  <c r="U239" i="8"/>
  <c r="S239" i="8"/>
  <c r="R239" i="8"/>
  <c r="Q239" i="8"/>
  <c r="X238" i="8"/>
  <c r="U238" i="8"/>
  <c r="S238" i="8"/>
  <c r="R238" i="8"/>
  <c r="Q238" i="8"/>
  <c r="X237" i="8"/>
  <c r="U237" i="8"/>
  <c r="S237" i="8"/>
  <c r="R237" i="8"/>
  <c r="Q237" i="8"/>
  <c r="X236" i="8"/>
  <c r="U236" i="8"/>
  <c r="S236" i="8"/>
  <c r="R236" i="8"/>
  <c r="Q236" i="8"/>
  <c r="X235" i="8"/>
  <c r="U235" i="8"/>
  <c r="S235" i="8"/>
  <c r="R235" i="8"/>
  <c r="Q235" i="8"/>
  <c r="X234" i="8"/>
  <c r="U234" i="8"/>
  <c r="S234" i="8"/>
  <c r="R234" i="8"/>
  <c r="Q234" i="8"/>
  <c r="X233" i="8"/>
  <c r="U233" i="8"/>
  <c r="S233" i="8"/>
  <c r="R233" i="8"/>
  <c r="Q233" i="8"/>
  <c r="X232" i="8"/>
  <c r="U232" i="8"/>
  <c r="S232" i="8"/>
  <c r="R232" i="8"/>
  <c r="Q232" i="8"/>
  <c r="X231" i="8"/>
  <c r="U231" i="8"/>
  <c r="S231" i="8"/>
  <c r="R231" i="8"/>
  <c r="Q231" i="8"/>
  <c r="X230" i="8"/>
  <c r="U230" i="8"/>
  <c r="S230" i="8"/>
  <c r="R230" i="8"/>
  <c r="Q230" i="8"/>
  <c r="X229" i="8"/>
  <c r="U229" i="8"/>
  <c r="S229" i="8"/>
  <c r="R229" i="8"/>
  <c r="Q229" i="8"/>
  <c r="X228" i="8"/>
  <c r="U228" i="8"/>
  <c r="S228" i="8"/>
  <c r="R228" i="8"/>
  <c r="Q228" i="8"/>
  <c r="X227" i="8"/>
  <c r="U227" i="8"/>
  <c r="S227" i="8"/>
  <c r="R227" i="8"/>
  <c r="Q227" i="8"/>
  <c r="X226" i="8"/>
  <c r="U226" i="8"/>
  <c r="S226" i="8"/>
  <c r="R226" i="8"/>
  <c r="Q226" i="8"/>
  <c r="X225" i="8"/>
  <c r="U225" i="8"/>
  <c r="S225" i="8"/>
  <c r="R225" i="8"/>
  <c r="Q225" i="8"/>
  <c r="X224" i="8"/>
  <c r="U224" i="8"/>
  <c r="S224" i="8"/>
  <c r="R224" i="8"/>
  <c r="Q224" i="8"/>
  <c r="X223" i="8"/>
  <c r="U223" i="8"/>
  <c r="S223" i="8"/>
  <c r="R223" i="8"/>
  <c r="Q223" i="8"/>
  <c r="X222" i="8"/>
  <c r="U222" i="8"/>
  <c r="S222" i="8"/>
  <c r="R222" i="8"/>
  <c r="Q222" i="8"/>
  <c r="X221" i="8"/>
  <c r="U221" i="8"/>
  <c r="S221" i="8"/>
  <c r="R221" i="8"/>
  <c r="Q221" i="8"/>
  <c r="X220" i="8"/>
  <c r="U220" i="8"/>
  <c r="S220" i="8"/>
  <c r="R220" i="8"/>
  <c r="Q220" i="8"/>
  <c r="X219" i="8"/>
  <c r="U219" i="8"/>
  <c r="S219" i="8"/>
  <c r="R219" i="8"/>
  <c r="Q219" i="8"/>
  <c r="X218" i="8"/>
  <c r="U218" i="8"/>
  <c r="S218" i="8"/>
  <c r="R218" i="8"/>
  <c r="Q218" i="8"/>
  <c r="X217" i="8"/>
  <c r="U217" i="8"/>
  <c r="S217" i="8"/>
  <c r="R217" i="8"/>
  <c r="Q217" i="8"/>
  <c r="X216" i="8"/>
  <c r="U216" i="8"/>
  <c r="S216" i="8"/>
  <c r="R216" i="8"/>
  <c r="Q216" i="8"/>
  <c r="X215" i="8"/>
  <c r="U215" i="8"/>
  <c r="S215" i="8"/>
  <c r="R215" i="8"/>
  <c r="Q215" i="8"/>
  <c r="X214" i="8"/>
  <c r="U214" i="8"/>
  <c r="S214" i="8"/>
  <c r="R214" i="8"/>
  <c r="Q214" i="8"/>
  <c r="X213" i="8"/>
  <c r="U213" i="8"/>
  <c r="S213" i="8"/>
  <c r="R213" i="8"/>
  <c r="Q213" i="8"/>
  <c r="X212" i="8"/>
  <c r="U212" i="8"/>
  <c r="S212" i="8"/>
  <c r="R212" i="8"/>
  <c r="Q212" i="8"/>
  <c r="X211" i="8"/>
  <c r="U211" i="8"/>
  <c r="S211" i="8"/>
  <c r="R211" i="8"/>
  <c r="Q211" i="8"/>
  <c r="X210" i="8"/>
  <c r="U210" i="8"/>
  <c r="S210" i="8"/>
  <c r="R210" i="8"/>
  <c r="Q210" i="8"/>
  <c r="X209" i="8"/>
  <c r="U209" i="8"/>
  <c r="S209" i="8"/>
  <c r="R209" i="8"/>
  <c r="Q209" i="8"/>
  <c r="X208" i="8"/>
  <c r="U208" i="8"/>
  <c r="S208" i="8"/>
  <c r="R208" i="8"/>
  <c r="Q208" i="8"/>
  <c r="X207" i="8"/>
  <c r="U207" i="8"/>
  <c r="S207" i="8"/>
  <c r="R207" i="8"/>
  <c r="Q207" i="8"/>
  <c r="X206" i="8"/>
  <c r="U206" i="8"/>
  <c r="S206" i="8"/>
  <c r="R206" i="8"/>
  <c r="Q206" i="8"/>
  <c r="X205" i="8"/>
  <c r="U205" i="8"/>
  <c r="S205" i="8"/>
  <c r="R205" i="8"/>
  <c r="Q205" i="8"/>
  <c r="X204" i="8"/>
  <c r="U204" i="8"/>
  <c r="S204" i="8"/>
  <c r="R204" i="8"/>
  <c r="Q204" i="8"/>
  <c r="X203" i="8"/>
  <c r="U203" i="8"/>
  <c r="S203" i="8"/>
  <c r="R203" i="8"/>
  <c r="Q203" i="8"/>
  <c r="X202" i="8"/>
  <c r="U202" i="8"/>
  <c r="S202" i="8"/>
  <c r="R202" i="8"/>
  <c r="Q202" i="8"/>
  <c r="X201" i="8"/>
  <c r="U201" i="8"/>
  <c r="S201" i="8"/>
  <c r="R201" i="8"/>
  <c r="Q201" i="8"/>
  <c r="X200" i="8"/>
  <c r="U200" i="8"/>
  <c r="S200" i="8"/>
  <c r="R200" i="8"/>
  <c r="Q200" i="8"/>
  <c r="X199" i="8"/>
  <c r="U199" i="8"/>
  <c r="S199" i="8"/>
  <c r="R199" i="8"/>
  <c r="Q199" i="8"/>
  <c r="X198" i="8"/>
  <c r="U198" i="8"/>
  <c r="S198" i="8"/>
  <c r="R198" i="8"/>
  <c r="Q198" i="8"/>
  <c r="X197" i="8"/>
  <c r="U197" i="8"/>
  <c r="S197" i="8"/>
  <c r="R197" i="8"/>
  <c r="Q197" i="8"/>
  <c r="X196" i="8"/>
  <c r="U196" i="8"/>
  <c r="S196" i="8"/>
  <c r="R196" i="8"/>
  <c r="Q196" i="8"/>
  <c r="X195" i="8"/>
  <c r="U195" i="8"/>
  <c r="S195" i="8"/>
  <c r="R195" i="8"/>
  <c r="Q195" i="8"/>
  <c r="X194" i="8"/>
  <c r="U194" i="8"/>
  <c r="S194" i="8"/>
  <c r="R194" i="8"/>
  <c r="Q194" i="8"/>
  <c r="X193" i="8"/>
  <c r="U193" i="8"/>
  <c r="S193" i="8"/>
  <c r="R193" i="8"/>
  <c r="Q193" i="8"/>
  <c r="X192" i="8"/>
  <c r="U192" i="8"/>
  <c r="S192" i="8"/>
  <c r="R192" i="8"/>
  <c r="Q192" i="8"/>
  <c r="X191" i="8"/>
  <c r="U191" i="8"/>
  <c r="S191" i="8"/>
  <c r="R191" i="8"/>
  <c r="Q191" i="8"/>
  <c r="X190" i="8"/>
  <c r="U190" i="8"/>
  <c r="S190" i="8"/>
  <c r="R190" i="8"/>
  <c r="Q190" i="8"/>
  <c r="X189" i="8"/>
  <c r="U189" i="8"/>
  <c r="S189" i="8"/>
  <c r="R189" i="8"/>
  <c r="Q189" i="8"/>
  <c r="X188" i="8"/>
  <c r="U188" i="8"/>
  <c r="S188" i="8"/>
  <c r="R188" i="8"/>
  <c r="Q188" i="8"/>
  <c r="X187" i="8"/>
  <c r="U187" i="8"/>
  <c r="S187" i="8"/>
  <c r="R187" i="8"/>
  <c r="Q187" i="8"/>
  <c r="X186" i="8"/>
  <c r="U186" i="8"/>
  <c r="S186" i="8"/>
  <c r="R186" i="8"/>
  <c r="Q186" i="8"/>
  <c r="X185" i="8"/>
  <c r="U185" i="8"/>
  <c r="S185" i="8"/>
  <c r="R185" i="8"/>
  <c r="Q185" i="8"/>
  <c r="X184" i="8"/>
  <c r="U184" i="8"/>
  <c r="S184" i="8"/>
  <c r="R184" i="8"/>
  <c r="Q184" i="8"/>
  <c r="X183" i="8"/>
  <c r="U183" i="8"/>
  <c r="S183" i="8"/>
  <c r="R183" i="8"/>
  <c r="Q183" i="8"/>
  <c r="X182" i="8"/>
  <c r="U182" i="8"/>
  <c r="S182" i="8"/>
  <c r="R182" i="8"/>
  <c r="Q182" i="8"/>
  <c r="X181" i="8"/>
  <c r="U181" i="8"/>
  <c r="S181" i="8"/>
  <c r="R181" i="8"/>
  <c r="Q181" i="8"/>
  <c r="X180" i="8"/>
  <c r="U180" i="8"/>
  <c r="S180" i="8"/>
  <c r="R180" i="8"/>
  <c r="Q180" i="8"/>
  <c r="X179" i="8"/>
  <c r="U179" i="8"/>
  <c r="S179" i="8"/>
  <c r="R179" i="8"/>
  <c r="Q179" i="8"/>
  <c r="X178" i="8"/>
  <c r="U178" i="8"/>
  <c r="S178" i="8"/>
  <c r="R178" i="8"/>
  <c r="Q178" i="8"/>
  <c r="X177" i="8"/>
  <c r="U177" i="8"/>
  <c r="S177" i="8"/>
  <c r="R177" i="8"/>
  <c r="Q177" i="8"/>
  <c r="X176" i="8"/>
  <c r="U176" i="8"/>
  <c r="S176" i="8"/>
  <c r="R176" i="8"/>
  <c r="Q176" i="8"/>
  <c r="X175" i="8"/>
  <c r="U175" i="8"/>
  <c r="S175" i="8"/>
  <c r="R175" i="8"/>
  <c r="Q175" i="8"/>
  <c r="X174" i="8"/>
  <c r="U174" i="8"/>
  <c r="S174" i="8"/>
  <c r="R174" i="8"/>
  <c r="Q174" i="8"/>
  <c r="X173" i="8"/>
  <c r="U173" i="8"/>
  <c r="S173" i="8"/>
  <c r="R173" i="8"/>
  <c r="Q173" i="8"/>
  <c r="X172" i="8"/>
  <c r="U172" i="8"/>
  <c r="S172" i="8"/>
  <c r="R172" i="8"/>
  <c r="Q172" i="8"/>
  <c r="X171" i="8"/>
  <c r="U171" i="8"/>
  <c r="S171" i="8"/>
  <c r="R171" i="8"/>
  <c r="Q171" i="8"/>
  <c r="X170" i="8"/>
  <c r="U170" i="8"/>
  <c r="S170" i="8"/>
  <c r="R170" i="8"/>
  <c r="Q170" i="8"/>
  <c r="X169" i="8"/>
  <c r="U169" i="8"/>
  <c r="S169" i="8"/>
  <c r="R169" i="8"/>
  <c r="Q169" i="8"/>
  <c r="X168" i="8"/>
  <c r="U168" i="8"/>
  <c r="S168" i="8"/>
  <c r="R168" i="8"/>
  <c r="Q168" i="8"/>
  <c r="X167" i="8"/>
  <c r="U167" i="8"/>
  <c r="S167" i="8"/>
  <c r="R167" i="8"/>
  <c r="Q167" i="8"/>
  <c r="X166" i="8"/>
  <c r="U166" i="8"/>
  <c r="S166" i="8"/>
  <c r="R166" i="8"/>
  <c r="Q166" i="8"/>
  <c r="X165" i="8"/>
  <c r="U165" i="8"/>
  <c r="S165" i="8"/>
  <c r="R165" i="8"/>
  <c r="Q165" i="8"/>
  <c r="X164" i="8"/>
  <c r="U164" i="8"/>
  <c r="S164" i="8"/>
  <c r="R164" i="8"/>
  <c r="Q164" i="8"/>
  <c r="X163" i="8"/>
  <c r="U163" i="8"/>
  <c r="S163" i="8"/>
  <c r="R163" i="8"/>
  <c r="Q163" i="8"/>
  <c r="X162" i="8"/>
  <c r="U162" i="8"/>
  <c r="S162" i="8"/>
  <c r="R162" i="8"/>
  <c r="Q162" i="8"/>
  <c r="X161" i="8"/>
  <c r="U161" i="8"/>
  <c r="S161" i="8"/>
  <c r="R161" i="8"/>
  <c r="Q161" i="8"/>
  <c r="X160" i="8"/>
  <c r="U160" i="8"/>
  <c r="S160" i="8"/>
  <c r="R160" i="8"/>
  <c r="Q160" i="8"/>
  <c r="X159" i="8"/>
  <c r="U159" i="8"/>
  <c r="S159" i="8"/>
  <c r="R159" i="8"/>
  <c r="Q159" i="8"/>
  <c r="X158" i="8"/>
  <c r="U158" i="8"/>
  <c r="S158" i="8"/>
  <c r="R158" i="8"/>
  <c r="Q158" i="8"/>
  <c r="X157" i="8"/>
  <c r="U157" i="8"/>
  <c r="S157" i="8"/>
  <c r="R157" i="8"/>
  <c r="Q157" i="8"/>
  <c r="X156" i="8"/>
  <c r="U156" i="8"/>
  <c r="S156" i="8"/>
  <c r="R156" i="8"/>
  <c r="Q156" i="8"/>
  <c r="X155" i="8"/>
  <c r="U155" i="8"/>
  <c r="S155" i="8"/>
  <c r="R155" i="8"/>
  <c r="Q155" i="8"/>
  <c r="X154" i="8"/>
  <c r="U154" i="8"/>
  <c r="S154" i="8"/>
  <c r="R154" i="8"/>
  <c r="Q154" i="8"/>
  <c r="X153" i="8"/>
  <c r="U153" i="8"/>
  <c r="S153" i="8"/>
  <c r="R153" i="8"/>
  <c r="Q153" i="8"/>
  <c r="X152" i="8"/>
  <c r="U152" i="8"/>
  <c r="S152" i="8"/>
  <c r="R152" i="8"/>
  <c r="Q152" i="8"/>
  <c r="X151" i="8"/>
  <c r="U151" i="8"/>
  <c r="S151" i="8"/>
  <c r="R151" i="8"/>
  <c r="Q151" i="8"/>
  <c r="X150" i="8"/>
  <c r="U150" i="8"/>
  <c r="S150" i="8"/>
  <c r="R150" i="8"/>
  <c r="Q150" i="8"/>
  <c r="X149" i="8"/>
  <c r="U149" i="8"/>
  <c r="S149" i="8"/>
  <c r="R149" i="8"/>
  <c r="Q149" i="8"/>
  <c r="X148" i="8"/>
  <c r="U148" i="8"/>
  <c r="S148" i="8"/>
  <c r="R148" i="8"/>
  <c r="Q148" i="8"/>
  <c r="X147" i="8"/>
  <c r="U147" i="8"/>
  <c r="S147" i="8"/>
  <c r="R147" i="8"/>
  <c r="Q147" i="8"/>
  <c r="X146" i="8"/>
  <c r="U146" i="8"/>
  <c r="S146" i="8"/>
  <c r="R146" i="8"/>
  <c r="Q146" i="8"/>
  <c r="X145" i="8"/>
  <c r="U145" i="8"/>
  <c r="S145" i="8"/>
  <c r="R145" i="8"/>
  <c r="Q145" i="8"/>
  <c r="X144" i="8"/>
  <c r="U144" i="8"/>
  <c r="S144" i="8"/>
  <c r="R144" i="8"/>
  <c r="Q144" i="8"/>
  <c r="X143" i="8"/>
  <c r="U143" i="8"/>
  <c r="S143" i="8"/>
  <c r="R143" i="8"/>
  <c r="Q143" i="8"/>
  <c r="X142" i="8"/>
  <c r="U142" i="8"/>
  <c r="S142" i="8"/>
  <c r="R142" i="8"/>
  <c r="Q142" i="8"/>
  <c r="X141" i="8"/>
  <c r="U141" i="8"/>
  <c r="S141" i="8"/>
  <c r="R141" i="8"/>
  <c r="Q141" i="8"/>
  <c r="X140" i="8"/>
  <c r="U140" i="8"/>
  <c r="S140" i="8"/>
  <c r="R140" i="8"/>
  <c r="Q140" i="8"/>
  <c r="X139" i="8"/>
  <c r="U139" i="8"/>
  <c r="S139" i="8"/>
  <c r="R139" i="8"/>
  <c r="Q139" i="8"/>
  <c r="X138" i="8"/>
  <c r="U138" i="8"/>
  <c r="S138" i="8"/>
  <c r="R138" i="8"/>
  <c r="Q138" i="8"/>
  <c r="X137" i="8"/>
  <c r="U137" i="8"/>
  <c r="S137" i="8"/>
  <c r="R137" i="8"/>
  <c r="Q137" i="8"/>
  <c r="X136" i="8"/>
  <c r="U136" i="8"/>
  <c r="S136" i="8"/>
  <c r="R136" i="8"/>
  <c r="Q136" i="8"/>
  <c r="X135" i="8"/>
  <c r="U135" i="8"/>
  <c r="S135" i="8"/>
  <c r="R135" i="8"/>
  <c r="Q135" i="8"/>
  <c r="X134" i="8"/>
  <c r="U134" i="8"/>
  <c r="S134" i="8"/>
  <c r="R134" i="8"/>
  <c r="Q134" i="8"/>
  <c r="X133" i="8"/>
  <c r="U133" i="8"/>
  <c r="S133" i="8"/>
  <c r="R133" i="8"/>
  <c r="Q133" i="8"/>
  <c r="X132" i="8"/>
  <c r="U132" i="8"/>
  <c r="S132" i="8"/>
  <c r="R132" i="8"/>
  <c r="Q132" i="8"/>
  <c r="X131" i="8"/>
  <c r="U131" i="8"/>
  <c r="S131" i="8"/>
  <c r="R131" i="8"/>
  <c r="Q131" i="8"/>
  <c r="X130" i="8"/>
  <c r="U130" i="8"/>
  <c r="S130" i="8"/>
  <c r="R130" i="8"/>
  <c r="Q130" i="8"/>
  <c r="X129" i="8"/>
  <c r="U129" i="8"/>
  <c r="S129" i="8"/>
  <c r="R129" i="8"/>
  <c r="Q129" i="8"/>
  <c r="X128" i="8"/>
  <c r="U128" i="8"/>
  <c r="S128" i="8"/>
  <c r="R128" i="8"/>
  <c r="Q128" i="8"/>
  <c r="X127" i="8"/>
  <c r="U127" i="8"/>
  <c r="S127" i="8"/>
  <c r="R127" i="8"/>
  <c r="Q127" i="8"/>
  <c r="X126" i="8"/>
  <c r="U126" i="8"/>
  <c r="S126" i="8"/>
  <c r="R126" i="8"/>
  <c r="Q126" i="8"/>
  <c r="X125" i="8"/>
  <c r="U125" i="8"/>
  <c r="S125" i="8"/>
  <c r="R125" i="8"/>
  <c r="Q125" i="8"/>
  <c r="X124" i="8"/>
  <c r="U124" i="8"/>
  <c r="S124" i="8"/>
  <c r="R124" i="8"/>
  <c r="Q124" i="8"/>
  <c r="X123" i="8"/>
  <c r="U123" i="8"/>
  <c r="S123" i="8"/>
  <c r="R123" i="8"/>
  <c r="Q123" i="8"/>
  <c r="X122" i="8"/>
  <c r="U122" i="8"/>
  <c r="S122" i="8"/>
  <c r="R122" i="8"/>
  <c r="Q122" i="8"/>
  <c r="X121" i="8"/>
  <c r="U121" i="8"/>
  <c r="S121" i="8"/>
  <c r="R121" i="8"/>
  <c r="Q121" i="8"/>
  <c r="X120" i="8"/>
  <c r="U120" i="8"/>
  <c r="S120" i="8"/>
  <c r="R120" i="8"/>
  <c r="Q120" i="8"/>
  <c r="X119" i="8"/>
  <c r="U119" i="8"/>
  <c r="S119" i="8"/>
  <c r="R119" i="8"/>
  <c r="Q119" i="8"/>
  <c r="X118" i="8"/>
  <c r="U118" i="8"/>
  <c r="S118" i="8"/>
  <c r="R118" i="8"/>
  <c r="Q118" i="8"/>
  <c r="X117" i="8"/>
  <c r="U117" i="8"/>
  <c r="S117" i="8"/>
  <c r="R117" i="8"/>
  <c r="Q117" i="8"/>
  <c r="X116" i="8"/>
  <c r="U116" i="8"/>
  <c r="S116" i="8"/>
  <c r="R116" i="8"/>
  <c r="Q116" i="8"/>
  <c r="X115" i="8"/>
  <c r="U115" i="8"/>
  <c r="S115" i="8"/>
  <c r="R115" i="8"/>
  <c r="Q115" i="8"/>
  <c r="X114" i="8"/>
  <c r="U114" i="8"/>
  <c r="S114" i="8"/>
  <c r="R114" i="8"/>
  <c r="Q114" i="8"/>
  <c r="X113" i="8"/>
  <c r="U113" i="8"/>
  <c r="S113" i="8"/>
  <c r="R113" i="8"/>
  <c r="Q113" i="8"/>
  <c r="X112" i="8"/>
  <c r="U112" i="8"/>
  <c r="S112" i="8"/>
  <c r="R112" i="8"/>
  <c r="Q112" i="8"/>
  <c r="X111" i="8"/>
  <c r="U111" i="8"/>
  <c r="S111" i="8"/>
  <c r="R111" i="8"/>
  <c r="Q111" i="8"/>
  <c r="X110" i="8"/>
  <c r="U110" i="8"/>
  <c r="S110" i="8"/>
  <c r="R110" i="8"/>
  <c r="Q110" i="8"/>
  <c r="X109" i="8"/>
  <c r="U109" i="8"/>
  <c r="S109" i="8"/>
  <c r="R109" i="8"/>
  <c r="Q109" i="8"/>
  <c r="X108" i="8"/>
  <c r="U108" i="8"/>
  <c r="S108" i="8"/>
  <c r="R108" i="8"/>
  <c r="Q108" i="8"/>
  <c r="X107" i="8"/>
  <c r="U107" i="8"/>
  <c r="S107" i="8"/>
  <c r="R107" i="8"/>
  <c r="Q107" i="8"/>
  <c r="X106" i="8"/>
  <c r="U106" i="8"/>
  <c r="S106" i="8"/>
  <c r="R106" i="8"/>
  <c r="Q106" i="8"/>
  <c r="X105" i="8"/>
  <c r="U105" i="8"/>
  <c r="S105" i="8"/>
  <c r="R105" i="8"/>
  <c r="Q105" i="8"/>
  <c r="X104" i="8"/>
  <c r="U104" i="8"/>
  <c r="S104" i="8"/>
  <c r="R104" i="8"/>
  <c r="Q104" i="8"/>
  <c r="X103" i="8"/>
  <c r="U103" i="8"/>
  <c r="S103" i="8"/>
  <c r="R103" i="8"/>
  <c r="Q103" i="8"/>
  <c r="X102" i="8"/>
  <c r="U102" i="8"/>
  <c r="S102" i="8"/>
  <c r="R102" i="8"/>
  <c r="Q102" i="8"/>
  <c r="X101" i="8"/>
  <c r="U101" i="8"/>
  <c r="S101" i="8"/>
  <c r="R101" i="8"/>
  <c r="Q101" i="8"/>
  <c r="X100" i="8"/>
  <c r="U100" i="8"/>
  <c r="S100" i="8"/>
  <c r="R100" i="8"/>
  <c r="Q100" i="8"/>
  <c r="X99" i="8"/>
  <c r="U99" i="8"/>
  <c r="S99" i="8"/>
  <c r="R99" i="8"/>
  <c r="Q99" i="8"/>
  <c r="X98" i="8"/>
  <c r="U98" i="8"/>
  <c r="S98" i="8"/>
  <c r="R98" i="8"/>
  <c r="Q98" i="8"/>
  <c r="X97" i="8"/>
  <c r="U97" i="8"/>
  <c r="S97" i="8"/>
  <c r="R97" i="8"/>
  <c r="Q97" i="8"/>
  <c r="X96" i="8"/>
  <c r="U96" i="8"/>
  <c r="S96" i="8"/>
  <c r="R96" i="8"/>
  <c r="Q96" i="8"/>
  <c r="X95" i="8"/>
  <c r="U95" i="8"/>
  <c r="S95" i="8"/>
  <c r="R95" i="8"/>
  <c r="Q95" i="8"/>
  <c r="X94" i="8"/>
  <c r="U94" i="8"/>
  <c r="S94" i="8"/>
  <c r="R94" i="8"/>
  <c r="Q94" i="8"/>
  <c r="X93" i="8"/>
  <c r="U93" i="8"/>
  <c r="S93" i="8"/>
  <c r="R93" i="8"/>
  <c r="Q93" i="8"/>
  <c r="X92" i="8"/>
  <c r="U92" i="8"/>
  <c r="S92" i="8"/>
  <c r="R92" i="8"/>
  <c r="Q92" i="8"/>
  <c r="X91" i="8"/>
  <c r="U91" i="8"/>
  <c r="S91" i="8"/>
  <c r="R91" i="8"/>
  <c r="Q91" i="8"/>
  <c r="X90" i="8"/>
  <c r="U90" i="8"/>
  <c r="S90" i="8"/>
  <c r="R90" i="8"/>
  <c r="Q90" i="8"/>
  <c r="X89" i="8"/>
  <c r="U89" i="8"/>
  <c r="S89" i="8"/>
  <c r="R89" i="8"/>
  <c r="Q89" i="8"/>
  <c r="X88" i="8"/>
  <c r="U88" i="8"/>
  <c r="S88" i="8"/>
  <c r="R88" i="8"/>
  <c r="Q88" i="8"/>
  <c r="X87" i="8"/>
  <c r="U87" i="8"/>
  <c r="S87" i="8"/>
  <c r="R87" i="8"/>
  <c r="Q87" i="8"/>
  <c r="X86" i="8"/>
  <c r="U86" i="8"/>
  <c r="S86" i="8"/>
  <c r="R86" i="8"/>
  <c r="Q86" i="8"/>
  <c r="X85" i="8"/>
  <c r="U85" i="8"/>
  <c r="S85" i="8"/>
  <c r="R85" i="8"/>
  <c r="Q85" i="8"/>
  <c r="X84" i="8"/>
  <c r="U84" i="8"/>
  <c r="S84" i="8"/>
  <c r="R84" i="8"/>
  <c r="Q84" i="8"/>
  <c r="X83" i="8"/>
  <c r="U83" i="8"/>
  <c r="S83" i="8"/>
  <c r="R83" i="8"/>
  <c r="Q83" i="8"/>
  <c r="X82" i="8"/>
  <c r="U82" i="8"/>
  <c r="S82" i="8"/>
  <c r="R82" i="8"/>
  <c r="Q82" i="8"/>
  <c r="X81" i="8"/>
  <c r="U81" i="8"/>
  <c r="S81" i="8"/>
  <c r="R81" i="8"/>
  <c r="Q81" i="8"/>
  <c r="X80" i="8"/>
  <c r="U80" i="8"/>
  <c r="S80" i="8"/>
  <c r="R80" i="8"/>
  <c r="Q80" i="8"/>
  <c r="X79" i="8"/>
  <c r="U79" i="8"/>
  <c r="S79" i="8"/>
  <c r="R79" i="8"/>
  <c r="Q79" i="8"/>
  <c r="X78" i="8"/>
  <c r="U78" i="8"/>
  <c r="S78" i="8"/>
  <c r="R78" i="8"/>
  <c r="Q78" i="8"/>
  <c r="X77" i="8"/>
  <c r="U77" i="8"/>
  <c r="S77" i="8"/>
  <c r="R77" i="8"/>
  <c r="Q77" i="8"/>
  <c r="X76" i="8"/>
  <c r="U76" i="8"/>
  <c r="S76" i="8"/>
  <c r="R76" i="8"/>
  <c r="Q76" i="8"/>
  <c r="X75" i="8"/>
  <c r="U75" i="8"/>
  <c r="S75" i="8"/>
  <c r="R75" i="8"/>
  <c r="Q75" i="8"/>
  <c r="X74" i="8"/>
  <c r="U74" i="8"/>
  <c r="S74" i="8"/>
  <c r="R74" i="8"/>
  <c r="Q74" i="8"/>
  <c r="X73" i="8"/>
  <c r="U73" i="8"/>
  <c r="S73" i="8"/>
  <c r="R73" i="8"/>
  <c r="Q73" i="8"/>
  <c r="X72" i="8"/>
  <c r="U72" i="8"/>
  <c r="S72" i="8"/>
  <c r="R72" i="8"/>
  <c r="Q72" i="8"/>
  <c r="X71" i="8"/>
  <c r="U71" i="8"/>
  <c r="S71" i="8"/>
  <c r="R71" i="8"/>
  <c r="Q71" i="8"/>
  <c r="X70" i="8"/>
  <c r="U70" i="8"/>
  <c r="S70" i="8"/>
  <c r="R70" i="8"/>
  <c r="Q70" i="8"/>
  <c r="X69" i="8"/>
  <c r="U69" i="8"/>
  <c r="S69" i="8"/>
  <c r="R69" i="8"/>
  <c r="Q69" i="8"/>
  <c r="X68" i="8"/>
  <c r="U68" i="8"/>
  <c r="S68" i="8"/>
  <c r="R68" i="8"/>
  <c r="Q68" i="8"/>
  <c r="X67" i="8"/>
  <c r="U67" i="8"/>
  <c r="S67" i="8"/>
  <c r="R67" i="8"/>
  <c r="Q67" i="8"/>
  <c r="X66" i="8"/>
  <c r="U66" i="8"/>
  <c r="S66" i="8"/>
  <c r="R66" i="8"/>
  <c r="Q66" i="8"/>
  <c r="X65" i="8"/>
  <c r="U65" i="8"/>
  <c r="S65" i="8"/>
  <c r="R65" i="8"/>
  <c r="Q65" i="8"/>
  <c r="X64" i="8"/>
  <c r="U64" i="8"/>
  <c r="S64" i="8"/>
  <c r="R64" i="8"/>
  <c r="Q64" i="8"/>
  <c r="X63" i="8"/>
  <c r="U63" i="8"/>
  <c r="S63" i="8"/>
  <c r="R63" i="8"/>
  <c r="Q63" i="8"/>
  <c r="X62" i="8"/>
  <c r="U62" i="8"/>
  <c r="S62" i="8"/>
  <c r="R62" i="8"/>
  <c r="Q62" i="8"/>
  <c r="X61" i="8"/>
  <c r="U61" i="8"/>
  <c r="S61" i="8"/>
  <c r="R61" i="8"/>
  <c r="Q61" i="8"/>
  <c r="X60" i="8"/>
  <c r="U60" i="8"/>
  <c r="S60" i="8"/>
  <c r="R60" i="8"/>
  <c r="Q60" i="8"/>
  <c r="X59" i="8"/>
  <c r="U59" i="8"/>
  <c r="S59" i="8"/>
  <c r="R59" i="8"/>
  <c r="Q59" i="8"/>
  <c r="X58" i="8"/>
  <c r="U58" i="8"/>
  <c r="S58" i="8"/>
  <c r="R58" i="8"/>
  <c r="Q58" i="8"/>
  <c r="X57" i="8"/>
  <c r="U57" i="8"/>
  <c r="S57" i="8"/>
  <c r="R57" i="8"/>
  <c r="Q57" i="8"/>
  <c r="X56" i="8"/>
  <c r="U56" i="8"/>
  <c r="S56" i="8"/>
  <c r="R56" i="8"/>
  <c r="Q56" i="8"/>
  <c r="X55" i="8"/>
  <c r="U55" i="8"/>
  <c r="S55" i="8"/>
  <c r="R55" i="8"/>
  <c r="Q55" i="8"/>
  <c r="X54" i="8"/>
  <c r="U54" i="8"/>
  <c r="S54" i="8"/>
  <c r="R54" i="8"/>
  <c r="Q54" i="8"/>
  <c r="X53" i="8"/>
  <c r="U53" i="8"/>
  <c r="S53" i="8"/>
  <c r="R53" i="8"/>
  <c r="Q53" i="8"/>
  <c r="X52" i="8"/>
  <c r="U52" i="8"/>
  <c r="S52" i="8"/>
  <c r="R52" i="8"/>
  <c r="Q52" i="8"/>
  <c r="X51" i="8"/>
  <c r="U51" i="8"/>
  <c r="S51" i="8"/>
  <c r="R51" i="8"/>
  <c r="Q51" i="8"/>
  <c r="X50" i="8"/>
  <c r="U50" i="8"/>
  <c r="S50" i="8"/>
  <c r="R50" i="8"/>
  <c r="Q50" i="8"/>
  <c r="X49" i="8"/>
  <c r="U49" i="8"/>
  <c r="S49" i="8"/>
  <c r="R49" i="8"/>
  <c r="Q49" i="8"/>
  <c r="X48" i="8"/>
  <c r="U48" i="8"/>
  <c r="S48" i="8"/>
  <c r="R48" i="8"/>
  <c r="Q48" i="8"/>
  <c r="X47" i="8"/>
  <c r="U47" i="8"/>
  <c r="S47" i="8"/>
  <c r="R47" i="8"/>
  <c r="Q47" i="8"/>
  <c r="X46" i="8"/>
  <c r="U46" i="8"/>
  <c r="S46" i="8"/>
  <c r="R46" i="8"/>
  <c r="Q46" i="8"/>
  <c r="X45" i="8"/>
  <c r="U45" i="8"/>
  <c r="S45" i="8"/>
  <c r="R45" i="8"/>
  <c r="Q45" i="8"/>
  <c r="X44" i="8"/>
  <c r="U44" i="8"/>
  <c r="S44" i="8"/>
  <c r="R44" i="8"/>
  <c r="Q44" i="8"/>
  <c r="X43" i="8"/>
  <c r="U43" i="8"/>
  <c r="S43" i="8"/>
  <c r="W43" i="8" s="1"/>
  <c r="R43" i="8"/>
  <c r="Q43" i="8"/>
  <c r="X42" i="8"/>
  <c r="U42" i="8"/>
  <c r="S42" i="8"/>
  <c r="R42" i="8"/>
  <c r="Q42" i="8"/>
  <c r="X41" i="8"/>
  <c r="U41" i="8"/>
  <c r="S41" i="8"/>
  <c r="R41" i="8"/>
  <c r="Q41" i="8"/>
  <c r="X40" i="8"/>
  <c r="U40" i="8"/>
  <c r="S40" i="8"/>
  <c r="R40" i="8"/>
  <c r="Q40" i="8"/>
  <c r="X39" i="8"/>
  <c r="U39" i="8"/>
  <c r="S39" i="8"/>
  <c r="R39" i="8"/>
  <c r="Q39" i="8"/>
  <c r="X38" i="8"/>
  <c r="U38" i="8"/>
  <c r="S38" i="8"/>
  <c r="R38" i="8"/>
  <c r="Q38" i="8"/>
  <c r="X37" i="8"/>
  <c r="U37" i="8"/>
  <c r="S37" i="8"/>
  <c r="R37" i="8"/>
  <c r="Q37" i="8"/>
  <c r="X36" i="8"/>
  <c r="U36" i="8"/>
  <c r="S36" i="8"/>
  <c r="R36" i="8"/>
  <c r="Q36" i="8"/>
  <c r="X35" i="8"/>
  <c r="U35" i="8"/>
  <c r="S35" i="8"/>
  <c r="R35" i="8"/>
  <c r="Q35" i="8"/>
  <c r="I35" i="8"/>
  <c r="G35" i="8"/>
  <c r="E35" i="8"/>
  <c r="C35" i="8"/>
  <c r="X34" i="8"/>
  <c r="U34" i="8"/>
  <c r="S34" i="8"/>
  <c r="R34" i="8"/>
  <c r="Q34" i="8"/>
  <c r="I34" i="8"/>
  <c r="G34" i="8"/>
  <c r="X33" i="8"/>
  <c r="U33" i="8"/>
  <c r="S33" i="8"/>
  <c r="W33" i="8" s="1"/>
  <c r="R33" i="8"/>
  <c r="Q33" i="8"/>
  <c r="I33" i="8"/>
  <c r="G33" i="8"/>
  <c r="X32" i="8"/>
  <c r="U32" i="8"/>
  <c r="S32" i="8"/>
  <c r="R32" i="8"/>
  <c r="Q32" i="8"/>
  <c r="I32" i="8"/>
  <c r="G32" i="8"/>
  <c r="X31" i="8"/>
  <c r="U31" i="8"/>
  <c r="S31" i="8"/>
  <c r="R31" i="8"/>
  <c r="Q31" i="8"/>
  <c r="I31" i="8"/>
  <c r="G31" i="8"/>
  <c r="X30" i="8"/>
  <c r="U30" i="8"/>
  <c r="S30" i="8"/>
  <c r="R30" i="8"/>
  <c r="Q30" i="8"/>
  <c r="I30" i="8"/>
  <c r="G30" i="8"/>
  <c r="E30" i="8"/>
  <c r="C30" i="8"/>
  <c r="X29" i="8"/>
  <c r="U29" i="8"/>
  <c r="S29" i="8"/>
  <c r="R29" i="8"/>
  <c r="Q29" i="8"/>
  <c r="I29" i="8"/>
  <c r="G29" i="8"/>
  <c r="E29" i="8"/>
  <c r="C29" i="8"/>
  <c r="X28" i="8"/>
  <c r="U28" i="8"/>
  <c r="S28" i="8"/>
  <c r="R28" i="8"/>
  <c r="Q28" i="8"/>
  <c r="I28" i="8"/>
  <c r="G28" i="8"/>
  <c r="E28" i="8"/>
  <c r="C28" i="8"/>
  <c r="X27" i="8"/>
  <c r="U27" i="8"/>
  <c r="S27" i="8"/>
  <c r="R27" i="8"/>
  <c r="Q27" i="8"/>
  <c r="E27" i="8"/>
  <c r="C27" i="8"/>
  <c r="X26" i="8"/>
  <c r="U26" i="8"/>
  <c r="S26" i="8"/>
  <c r="R26" i="8"/>
  <c r="Q26" i="8"/>
  <c r="I26" i="8"/>
  <c r="G26" i="8"/>
  <c r="E26" i="8"/>
  <c r="C26" i="8"/>
  <c r="X25" i="8"/>
  <c r="U25" i="8"/>
  <c r="S25" i="8"/>
  <c r="R25" i="8"/>
  <c r="Q25" i="8"/>
  <c r="E25" i="8"/>
  <c r="C25" i="8"/>
  <c r="X24" i="8"/>
  <c r="U24" i="8"/>
  <c r="S24" i="8"/>
  <c r="R24" i="8"/>
  <c r="Q24" i="8"/>
  <c r="I24" i="8"/>
  <c r="G24" i="8"/>
  <c r="E24" i="8"/>
  <c r="C24" i="8"/>
  <c r="X23" i="8"/>
  <c r="U23" i="8"/>
  <c r="S23" i="8"/>
  <c r="R23" i="8"/>
  <c r="Q23" i="8"/>
  <c r="I23" i="8"/>
  <c r="G23" i="8"/>
  <c r="E23" i="8"/>
  <c r="C23" i="8"/>
  <c r="X22" i="8"/>
  <c r="U22" i="8"/>
  <c r="S22" i="8"/>
  <c r="R22" i="8"/>
  <c r="Q22" i="8"/>
  <c r="I22" i="8"/>
  <c r="G22" i="8"/>
  <c r="E22" i="8"/>
  <c r="C22" i="8"/>
  <c r="X21" i="8"/>
  <c r="U21" i="8"/>
  <c r="S21" i="8"/>
  <c r="R21" i="8"/>
  <c r="Q21" i="8"/>
  <c r="I21" i="8"/>
  <c r="G21" i="8"/>
  <c r="E21" i="8"/>
  <c r="C21" i="8"/>
  <c r="X20" i="8"/>
  <c r="U20" i="8"/>
  <c r="S20" i="8"/>
  <c r="R20" i="8"/>
  <c r="Q20" i="8"/>
  <c r="I20" i="8"/>
  <c r="G20" i="8"/>
  <c r="E20" i="8"/>
  <c r="C20" i="8"/>
  <c r="X19" i="8"/>
  <c r="U19" i="8"/>
  <c r="S19" i="8"/>
  <c r="R19" i="8"/>
  <c r="Q19" i="8"/>
  <c r="I19" i="8"/>
  <c r="G19" i="8"/>
  <c r="E19" i="8"/>
  <c r="C19" i="8"/>
  <c r="X18" i="8"/>
  <c r="U18" i="8"/>
  <c r="S18" i="8"/>
  <c r="R18" i="8"/>
  <c r="Q18" i="8"/>
  <c r="I18" i="8"/>
  <c r="G18" i="8"/>
  <c r="E18" i="8"/>
  <c r="C18" i="8"/>
  <c r="X17" i="8"/>
  <c r="U17" i="8"/>
  <c r="S17" i="8"/>
  <c r="R17" i="8"/>
  <c r="Q17" i="8"/>
  <c r="I17" i="8"/>
  <c r="G17" i="8"/>
  <c r="E17" i="8"/>
  <c r="C17" i="8"/>
  <c r="X16" i="8"/>
  <c r="U16" i="8"/>
  <c r="S16" i="8"/>
  <c r="R16" i="8"/>
  <c r="Q16" i="8"/>
  <c r="I16" i="8"/>
  <c r="G16" i="8"/>
  <c r="E16" i="8"/>
  <c r="C16" i="8"/>
  <c r="X15" i="8"/>
  <c r="U15" i="8"/>
  <c r="S15" i="8"/>
  <c r="R15" i="8"/>
  <c r="Q15" i="8"/>
  <c r="E15" i="8"/>
  <c r="C15" i="8"/>
  <c r="X14" i="8"/>
  <c r="U14" i="8"/>
  <c r="S14" i="8"/>
  <c r="R14" i="8"/>
  <c r="Q14" i="8"/>
  <c r="I14" i="8"/>
  <c r="G14" i="8"/>
  <c r="E14" i="8"/>
  <c r="C14" i="8"/>
  <c r="X13" i="8"/>
  <c r="U13" i="8"/>
  <c r="S13" i="8"/>
  <c r="R13" i="8"/>
  <c r="Q13" i="8"/>
  <c r="I13" i="8"/>
  <c r="G13" i="8"/>
  <c r="E13" i="8"/>
  <c r="C13" i="8"/>
  <c r="X12" i="8"/>
  <c r="U12" i="8"/>
  <c r="S12" i="8"/>
  <c r="R12" i="8"/>
  <c r="Q12" i="8"/>
  <c r="I12" i="8"/>
  <c r="G12" i="8"/>
  <c r="E12" i="8"/>
  <c r="C12" i="8"/>
  <c r="X11" i="8"/>
  <c r="U11" i="8"/>
  <c r="S11" i="8"/>
  <c r="R11" i="8"/>
  <c r="Q11" i="8"/>
  <c r="I11" i="8"/>
  <c r="G11" i="8"/>
  <c r="E11" i="8"/>
  <c r="C11" i="8"/>
  <c r="X10" i="8"/>
  <c r="U10" i="8"/>
  <c r="S10" i="8"/>
  <c r="R10" i="8"/>
  <c r="Q10" i="8"/>
  <c r="I10" i="8"/>
  <c r="G10" i="8"/>
  <c r="E10" i="8"/>
  <c r="C10" i="8"/>
  <c r="X9" i="8"/>
  <c r="U9" i="8"/>
  <c r="S9" i="8"/>
  <c r="R9" i="8"/>
  <c r="Q9" i="8"/>
  <c r="I9" i="8"/>
  <c r="G9" i="8"/>
  <c r="E9" i="8"/>
  <c r="C9" i="8"/>
  <c r="X8" i="8"/>
  <c r="U8" i="8"/>
  <c r="S8" i="8"/>
  <c r="R8" i="8"/>
  <c r="Q8" i="8"/>
  <c r="I8" i="8"/>
  <c r="G8" i="8"/>
  <c r="E8" i="8"/>
  <c r="C8" i="8"/>
  <c r="X7" i="8"/>
  <c r="U7" i="8"/>
  <c r="S7" i="8"/>
  <c r="R7" i="8"/>
  <c r="Q7" i="8"/>
  <c r="I7" i="8"/>
  <c r="G7" i="8"/>
  <c r="E7" i="8"/>
  <c r="C7" i="8"/>
  <c r="X6" i="8"/>
  <c r="U6" i="8"/>
  <c r="S6" i="8"/>
  <c r="R6" i="8"/>
  <c r="Q6" i="8"/>
  <c r="I6" i="8"/>
  <c r="G6" i="8"/>
  <c r="E6" i="8"/>
  <c r="C6" i="8"/>
  <c r="X5" i="8"/>
  <c r="U5" i="8"/>
  <c r="S5" i="8"/>
  <c r="R5" i="8"/>
  <c r="Q5" i="8"/>
  <c r="I5" i="8"/>
  <c r="G5" i="8"/>
  <c r="E5" i="8"/>
  <c r="C5" i="8"/>
  <c r="F9" i="7"/>
  <c r="E9" i="7"/>
  <c r="D9" i="7"/>
  <c r="C9" i="7"/>
  <c r="E33" i="5"/>
  <c r="C32" i="5"/>
  <c r="B32" i="5"/>
  <c r="O30" i="5"/>
  <c r="O29" i="5"/>
  <c r="E27" i="5"/>
  <c r="T27" i="5" s="1"/>
  <c r="E26" i="5"/>
  <c r="T26" i="5" s="1"/>
  <c r="B23" i="5"/>
  <c r="J22" i="5"/>
  <c r="B21" i="5"/>
  <c r="B20" i="5"/>
  <c r="J16" i="5"/>
  <c r="J15" i="5"/>
  <c r="B13" i="5"/>
  <c r="B12" i="5"/>
  <c r="J11" i="5"/>
  <c r="J10" i="5"/>
  <c r="B10" i="5"/>
  <c r="J9" i="5"/>
  <c r="B9" i="5"/>
  <c r="J8" i="5"/>
  <c r="Q197" i="3"/>
  <c r="O197" i="3"/>
  <c r="T122" i="3"/>
  <c r="R122" i="3"/>
  <c r="R119" i="3"/>
  <c r="R114" i="3"/>
  <c r="R115" i="3" s="1"/>
  <c r="T113" i="3"/>
  <c r="J31" i="3"/>
  <c r="O27" i="3"/>
  <c r="O26" i="3"/>
  <c r="O25" i="3"/>
  <c r="O24" i="3"/>
  <c r="J22" i="3"/>
  <c r="H22" i="3"/>
  <c r="U16" i="3"/>
  <c r="T16" i="3"/>
  <c r="R16" i="3"/>
  <c r="Q16" i="3"/>
  <c r="P16" i="3"/>
  <c r="O16" i="3"/>
  <c r="D9" i="3"/>
  <c r="A4" i="2"/>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C59" i="1"/>
  <c r="O57" i="1"/>
  <c r="O31" i="5" s="1"/>
  <c r="O38" i="1"/>
  <c r="D59" i="1"/>
  <c r="J14" i="5" s="1"/>
  <c r="L23" i="1"/>
  <c r="D11" i="5" s="1"/>
  <c r="L22" i="1"/>
  <c r="B11" i="5" s="1"/>
  <c r="AA56" i="9"/>
  <c r="AC58" i="9"/>
  <c r="Y57" i="9"/>
  <c r="Y55" i="9"/>
  <c r="AC56" i="9"/>
  <c r="AA55" i="9"/>
  <c r="AC55" i="9"/>
  <c r="I48" i="8"/>
  <c r="AC57" i="9"/>
  <c r="AE63" i="9"/>
  <c r="Y58" i="9"/>
  <c r="I51" i="8"/>
  <c r="E52" i="8"/>
  <c r="I47" i="8"/>
  <c r="AA57" i="9"/>
  <c r="Y56" i="9"/>
  <c r="G52" i="8"/>
  <c r="AA58" i="9"/>
  <c r="AE62" i="9"/>
  <c r="AB57" i="9"/>
  <c r="H48" i="8"/>
  <c r="H47" i="8"/>
  <c r="F47" i="8"/>
  <c r="D48" i="8"/>
  <c r="F48" i="8"/>
  <c r="AF59" i="9"/>
  <c r="AB58" i="9"/>
  <c r="X55" i="9"/>
  <c r="Z58" i="9"/>
  <c r="X58" i="9"/>
  <c r="AB55" i="9"/>
  <c r="AD62" i="9"/>
  <c r="AB56" i="9"/>
  <c r="Z55" i="9"/>
  <c r="O37" i="11"/>
  <c r="AD57" i="9"/>
  <c r="X57" i="9"/>
  <c r="Z57" i="9"/>
  <c r="F52" i="8"/>
  <c r="H51" i="8"/>
  <c r="X56" i="9"/>
  <c r="D47" i="8"/>
  <c r="D52" i="8"/>
  <c r="AD63" i="9"/>
  <c r="Z56" i="9"/>
  <c r="W15" i="8" l="1"/>
  <c r="W35" i="8"/>
  <c r="W47" i="8"/>
  <c r="O150" i="3"/>
  <c r="BR849" i="9"/>
  <c r="BR853" i="9"/>
  <c r="BR865" i="9"/>
  <c r="BR869" i="9"/>
  <c r="BR933" i="9"/>
  <c r="BR949" i="9"/>
  <c r="Q15" i="3"/>
  <c r="R15" i="3" s="1"/>
  <c r="O13" i="3"/>
  <c r="P13" i="3" s="1"/>
  <c r="Q139" i="3"/>
  <c r="R139" i="3" s="1"/>
  <c r="O137" i="3"/>
  <c r="P137" i="3" s="1"/>
  <c r="T13" i="3"/>
  <c r="U13" i="3" s="1"/>
  <c r="T25" i="3" s="1"/>
  <c r="Q84" i="3" s="1"/>
  <c r="T12" i="3"/>
  <c r="U12" i="3" s="1"/>
  <c r="Q138" i="3"/>
  <c r="R138" i="3" s="1"/>
  <c r="Q137" i="3"/>
  <c r="R137" i="3" s="1"/>
  <c r="Q14" i="3"/>
  <c r="R14" i="3" s="1"/>
  <c r="O12" i="3"/>
  <c r="P12" i="3" s="1"/>
  <c r="Q12" i="3"/>
  <c r="R12" i="3" s="1"/>
  <c r="O138" i="3"/>
  <c r="P138" i="3" s="1"/>
  <c r="T14" i="3"/>
  <c r="U14" i="3" s="1"/>
  <c r="Q13" i="3"/>
  <c r="R13" i="3" s="1"/>
  <c r="Q140" i="3"/>
  <c r="R140" i="3" s="1"/>
  <c r="W37" i="8"/>
  <c r="W69" i="8"/>
  <c r="W109" i="8"/>
  <c r="W117" i="8"/>
  <c r="W125" i="8"/>
  <c r="W133" i="8"/>
  <c r="W165" i="8"/>
  <c r="W277" i="8"/>
  <c r="W341" i="8"/>
  <c r="W386" i="8"/>
  <c r="W402" i="8"/>
  <c r="W418" i="8"/>
  <c r="W426" i="8"/>
  <c r="BB76" i="9"/>
  <c r="W404" i="8"/>
  <c r="W460" i="8"/>
  <c r="W468" i="8"/>
  <c r="W472" i="8"/>
  <c r="W476" i="8"/>
  <c r="W480" i="8"/>
  <c r="W484" i="8"/>
  <c r="W488" i="8"/>
  <c r="W492" i="8"/>
  <c r="W496" i="8"/>
  <c r="W500" i="8"/>
  <c r="W504" i="8"/>
  <c r="W508" i="8"/>
  <c r="W512" i="8"/>
  <c r="W516" i="8"/>
  <c r="W520" i="8"/>
  <c r="W524" i="8"/>
  <c r="W528" i="8"/>
  <c r="W536" i="8"/>
  <c r="W540" i="8"/>
  <c r="W544" i="8"/>
  <c r="W548" i="8"/>
  <c r="W552" i="8"/>
  <c r="W556" i="8"/>
  <c r="W560" i="8"/>
  <c r="W564" i="8"/>
  <c r="W568" i="8"/>
  <c r="W572" i="8"/>
  <c r="W576" i="8"/>
  <c r="W580" i="8"/>
  <c r="W584" i="8"/>
  <c r="W588" i="8"/>
  <c r="W592" i="8"/>
  <c r="W596" i="8"/>
  <c r="W600" i="8"/>
  <c r="W604" i="8"/>
  <c r="W608" i="8"/>
  <c r="W612" i="8"/>
  <c r="W616" i="8"/>
  <c r="W620" i="8"/>
  <c r="W624" i="8"/>
  <c r="W628" i="8"/>
  <c r="W632" i="8"/>
  <c r="W636" i="8"/>
  <c r="W640" i="8"/>
  <c r="W644" i="8"/>
  <c r="W648" i="8"/>
  <c r="W652" i="8"/>
  <c r="W656" i="8"/>
  <c r="W660" i="8"/>
  <c r="W664" i="8"/>
  <c r="W668" i="8"/>
  <c r="W672" i="8"/>
  <c r="W676" i="8"/>
  <c r="W680" i="8"/>
  <c r="W684" i="8"/>
  <c r="W688" i="8"/>
  <c r="W692" i="8"/>
  <c r="W696" i="8"/>
  <c r="W700" i="8"/>
  <c r="W704" i="8"/>
  <c r="W708" i="8"/>
  <c r="W712" i="8"/>
  <c r="W716" i="8"/>
  <c r="W720" i="8"/>
  <c r="W724" i="8"/>
  <c r="W728" i="8"/>
  <c r="W732" i="8"/>
  <c r="W736" i="8"/>
  <c r="W740" i="8"/>
  <c r="W744" i="8"/>
  <c r="W748" i="8"/>
  <c r="W752" i="8"/>
  <c r="W756" i="8"/>
  <c r="W760" i="8"/>
  <c r="W764" i="8"/>
  <c r="W768" i="8"/>
  <c r="W772" i="8"/>
  <c r="W776" i="8"/>
  <c r="W796" i="8"/>
  <c r="W800" i="8"/>
  <c r="W804" i="8"/>
  <c r="W816" i="8"/>
  <c r="W820" i="8"/>
  <c r="W828" i="8"/>
  <c r="W832" i="8"/>
  <c r="W836" i="8"/>
  <c r="W852" i="8"/>
  <c r="Q151" i="3"/>
  <c r="Q150" i="3"/>
  <c r="O151" i="3"/>
  <c r="N46" i="3"/>
  <c r="Q153" i="3"/>
  <c r="O153" i="3"/>
  <c r="Q152" i="3"/>
  <c r="O154" i="3"/>
  <c r="O152" i="3"/>
  <c r="Q154" i="3"/>
  <c r="O39" i="3"/>
  <c r="O42" i="3"/>
  <c r="O41" i="3"/>
  <c r="O40" i="3"/>
  <c r="O37" i="3"/>
  <c r="BR826" i="9"/>
  <c r="BR846" i="9"/>
  <c r="AT143" i="9"/>
  <c r="BB145" i="9"/>
  <c r="AT193" i="9"/>
  <c r="AT197" i="9"/>
  <c r="AT205" i="9"/>
  <c r="BB209" i="9"/>
  <c r="AT211" i="9"/>
  <c r="AT401" i="9"/>
  <c r="BB403" i="9"/>
  <c r="BB693" i="9"/>
  <c r="AT837" i="9"/>
  <c r="BB837" i="9"/>
  <c r="BB845" i="9"/>
  <c r="BR112" i="9"/>
  <c r="BR116" i="9"/>
  <c r="BR128" i="9"/>
  <c r="W349" i="8"/>
  <c r="W385" i="8"/>
  <c r="W393" i="8"/>
  <c r="BR94" i="9"/>
  <c r="AT109" i="9"/>
  <c r="BB109" i="9"/>
  <c r="AT111" i="9"/>
  <c r="BR191" i="9"/>
  <c r="BR193" i="9"/>
  <c r="BR195" i="9"/>
  <c r="BR197" i="9"/>
  <c r="BR201" i="9"/>
  <c r="BR203" i="9"/>
  <c r="BR205" i="9"/>
  <c r="BR207" i="9"/>
  <c r="BR211" i="9"/>
  <c r="BR223" i="9"/>
  <c r="BR257" i="9"/>
  <c r="BR317" i="9"/>
  <c r="BR565" i="9"/>
  <c r="W6" i="8"/>
  <c r="W10" i="8"/>
  <c r="BR18" i="9"/>
  <c r="BR55" i="9"/>
  <c r="BR190" i="9"/>
  <c r="W193" i="8"/>
  <c r="W217" i="8"/>
  <c r="W225" i="8"/>
  <c r="W233" i="8"/>
  <c r="W237" i="8"/>
  <c r="W297" i="8"/>
  <c r="W313" i="8"/>
  <c r="W317" i="8"/>
  <c r="W329" i="8"/>
  <c r="C6" i="10"/>
  <c r="W183" i="8"/>
  <c r="W187" i="8"/>
  <c r="W223" i="8"/>
  <c r="W227" i="8"/>
  <c r="W255" i="8"/>
  <c r="W259" i="8"/>
  <c r="W263" i="8"/>
  <c r="BR805" i="9"/>
  <c r="W333" i="8"/>
  <c r="BR554" i="9"/>
  <c r="BR562" i="9"/>
  <c r="BB564" i="9"/>
  <c r="BR566" i="9"/>
  <c r="W29" i="8"/>
  <c r="W50" i="8"/>
  <c r="W54" i="8"/>
  <c r="W58" i="8"/>
  <c r="W70" i="8"/>
  <c r="W74" i="8"/>
  <c r="W78" i="8"/>
  <c r="W134" i="8"/>
  <c r="W138" i="8"/>
  <c r="W166" i="8"/>
  <c r="W170" i="8"/>
  <c r="W174" i="8"/>
  <c r="W178" i="8"/>
  <c r="W182" i="8"/>
  <c r="W186" i="8"/>
  <c r="W285" i="8"/>
  <c r="W808" i="8"/>
  <c r="W824" i="8"/>
  <c r="W840" i="8"/>
  <c r="W844" i="8"/>
  <c r="W848" i="8"/>
  <c r="W856" i="8"/>
  <c r="BR404" i="9"/>
  <c r="BR411" i="9"/>
  <c r="BR509" i="9"/>
  <c r="BR626" i="9"/>
  <c r="AT938" i="9"/>
  <c r="BR938" i="9"/>
  <c r="AT954" i="9"/>
  <c r="BR954" i="9"/>
  <c r="BR958" i="9"/>
  <c r="BR960" i="9"/>
  <c r="AT966" i="9"/>
  <c r="BR966" i="9"/>
  <c r="AT968" i="9"/>
  <c r="BR968" i="9"/>
  <c r="BR974" i="9"/>
  <c r="BR976" i="9"/>
  <c r="BR992" i="9"/>
  <c r="W141" i="8"/>
  <c r="W149" i="8"/>
  <c r="W157" i="8"/>
  <c r="W287" i="8"/>
  <c r="W291" i="8"/>
  <c r="W303" i="8"/>
  <c r="W307" i="8"/>
  <c r="W319" i="8"/>
  <c r="W323" i="8"/>
  <c r="W327" i="8"/>
  <c r="W331" i="8"/>
  <c r="W362" i="8"/>
  <c r="W430" i="8"/>
  <c r="W438" i="8"/>
  <c r="W442" i="8"/>
  <c r="W458" i="8"/>
  <c r="BR401" i="9"/>
  <c r="BR403" i="9"/>
  <c r="AT406" i="9"/>
  <c r="BB406" i="9"/>
  <c r="AT408" i="9"/>
  <c r="BR412" i="9"/>
  <c r="AT486" i="9"/>
  <c r="AT488" i="9"/>
  <c r="AT502" i="9"/>
  <c r="BB502" i="9"/>
  <c r="AT504" i="9"/>
  <c r="BR793" i="9"/>
  <c r="BR843" i="9"/>
  <c r="BB848" i="9"/>
  <c r="BB850" i="9"/>
  <c r="BR850" i="9"/>
  <c r="BR862" i="9"/>
  <c r="BR916" i="9"/>
  <c r="W19" i="8"/>
  <c r="W27" i="8"/>
  <c r="W55" i="8"/>
  <c r="W59" i="8"/>
  <c r="W87" i="8"/>
  <c r="W91" i="8"/>
  <c r="W173" i="8"/>
  <c r="W181" i="8"/>
  <c r="W197" i="8"/>
  <c r="W245" i="8"/>
  <c r="W253" i="8"/>
  <c r="BR61" i="9"/>
  <c r="AT270" i="9"/>
  <c r="BB270" i="9"/>
  <c r="BB272" i="9"/>
  <c r="BB298" i="9"/>
  <c r="BB300" i="9"/>
  <c r="BB314" i="9"/>
  <c r="BB316" i="9"/>
  <c r="BR316" i="9"/>
  <c r="BR318" i="9"/>
  <c r="BR329" i="9"/>
  <c r="BR330" i="9"/>
  <c r="BR334" i="9"/>
  <c r="BR379" i="9"/>
  <c r="BR382" i="9"/>
  <c r="BR386" i="9"/>
  <c r="BR398" i="9"/>
  <c r="BR400" i="9"/>
  <c r="AT405" i="9"/>
  <c r="AT407" i="9"/>
  <c r="AT409" i="9"/>
  <c r="BB411" i="9"/>
  <c r="AT433" i="9"/>
  <c r="AT469" i="9"/>
  <c r="AT473" i="9"/>
  <c r="AT485" i="9"/>
  <c r="AT489" i="9"/>
  <c r="BR517" i="9"/>
  <c r="AT702" i="9"/>
  <c r="BB792" i="9"/>
  <c r="BR802" i="9"/>
  <c r="BB804" i="9"/>
  <c r="BB807" i="9"/>
  <c r="BR808" i="9"/>
  <c r="BB809" i="9"/>
  <c r="BR809" i="9"/>
  <c r="BR814" i="9"/>
  <c r="BR822" i="9"/>
  <c r="BB899" i="9"/>
  <c r="BB913" i="9"/>
  <c r="BB915" i="9"/>
  <c r="C7" i="10"/>
  <c r="C8" i="10"/>
  <c r="C9" i="10"/>
  <c r="C10" i="10"/>
  <c r="C11" i="10"/>
  <c r="C12" i="10"/>
  <c r="C13" i="10"/>
  <c r="C14" i="10"/>
  <c r="C15" i="10"/>
  <c r="C16" i="10"/>
  <c r="C17" i="10"/>
  <c r="C18" i="10"/>
  <c r="C19" i="10"/>
  <c r="C20" i="10"/>
  <c r="W26" i="8"/>
  <c r="W57" i="8"/>
  <c r="W65" i="8"/>
  <c r="W81" i="8"/>
  <c r="W89" i="8"/>
  <c r="W97" i="8"/>
  <c r="W101" i="8"/>
  <c r="W286" i="8"/>
  <c r="W290" i="8"/>
  <c r="W301" i="8"/>
  <c r="W396" i="8"/>
  <c r="W812" i="8"/>
  <c r="W860" i="8"/>
  <c r="BR313" i="9"/>
  <c r="BB326" i="9"/>
  <c r="BB328" i="9"/>
  <c r="BB364" i="9"/>
  <c r="BB366" i="9"/>
  <c r="BB376" i="9"/>
  <c r="BB378" i="9"/>
  <c r="BR623" i="9"/>
  <c r="BB625" i="9"/>
  <c r="BB628" i="9"/>
  <c r="BR629" i="9"/>
  <c r="BB630" i="9"/>
  <c r="BB640" i="9"/>
  <c r="BB642" i="9"/>
  <c r="BR646" i="9"/>
  <c r="BR649" i="9"/>
  <c r="BR694" i="9"/>
  <c r="BR777" i="9"/>
  <c r="BR830" i="9"/>
  <c r="BR834" i="9"/>
  <c r="W11" i="8"/>
  <c r="W20" i="8"/>
  <c r="W24" i="8"/>
  <c r="W28" i="8"/>
  <c r="W36" i="8"/>
  <c r="W39" i="8"/>
  <c r="W102" i="8"/>
  <c r="W106" i="8"/>
  <c r="W110" i="8"/>
  <c r="W114" i="8"/>
  <c r="W118" i="8"/>
  <c r="W122" i="8"/>
  <c r="W145" i="8"/>
  <c r="W153" i="8"/>
  <c r="W161" i="8"/>
  <c r="W238" i="8"/>
  <c r="W242" i="8"/>
  <c r="W246" i="8"/>
  <c r="W250" i="8"/>
  <c r="W254" i="8"/>
  <c r="W258" i="8"/>
  <c r="W49" i="8"/>
  <c r="W142" i="8"/>
  <c r="W146" i="8"/>
  <c r="W150" i="8"/>
  <c r="W154" i="8"/>
  <c r="W177" i="8"/>
  <c r="W185" i="8"/>
  <c r="W342" i="8"/>
  <c r="W346" i="8"/>
  <c r="W350" i="8"/>
  <c r="W354" i="8"/>
  <c r="BR584" i="9"/>
  <c r="W53" i="8"/>
  <c r="W61" i="8"/>
  <c r="W119" i="8"/>
  <c r="W123" i="8"/>
  <c r="W189" i="8"/>
  <c r="W267" i="8"/>
  <c r="W271" i="8"/>
  <c r="W275" i="8"/>
  <c r="W293" i="8"/>
  <c r="W532" i="8"/>
  <c r="W780" i="8"/>
  <c r="W784" i="8"/>
  <c r="W788" i="8"/>
  <c r="W792" i="8"/>
  <c r="W864" i="8"/>
  <c r="W868" i="8"/>
  <c r="W872" i="8"/>
  <c r="W876" i="8"/>
  <c r="W880" i="8"/>
  <c r="W884" i="8"/>
  <c r="W888" i="8"/>
  <c r="W892" i="8"/>
  <c r="W896" i="8"/>
  <c r="W900" i="8"/>
  <c r="W904" i="8"/>
  <c r="W908" i="8"/>
  <c r="W912" i="8"/>
  <c r="W916" i="8"/>
  <c r="W920" i="8"/>
  <c r="W924" i="8"/>
  <c r="W928" i="8"/>
  <c r="W932" i="8"/>
  <c r="W936" i="8"/>
  <c r="W940" i="8"/>
  <c r="W944" i="8"/>
  <c r="W948" i="8"/>
  <c r="W952" i="8"/>
  <c r="W956" i="8"/>
  <c r="W960" i="8"/>
  <c r="W964" i="8"/>
  <c r="W968" i="8"/>
  <c r="W972" i="8"/>
  <c r="W976" i="8"/>
  <c r="W980" i="8"/>
  <c r="W984" i="8"/>
  <c r="W988" i="8"/>
  <c r="W992" i="8"/>
  <c r="W996" i="8"/>
  <c r="W1000" i="8"/>
  <c r="W1004" i="8"/>
  <c r="BB24" i="9"/>
  <c r="BR27" i="9"/>
  <c r="BR29" i="9"/>
  <c r="BR32" i="9"/>
  <c r="BR81" i="9"/>
  <c r="BR85" i="9"/>
  <c r="BR87" i="9"/>
  <c r="BR89" i="9"/>
  <c r="BR152" i="9"/>
  <c r="AT154" i="9"/>
  <c r="BB154" i="9"/>
  <c r="BR154" i="9"/>
  <c r="BR162" i="9"/>
  <c r="BR166" i="9"/>
  <c r="BR168" i="9"/>
  <c r="AT170" i="9"/>
  <c r="BR170" i="9"/>
  <c r="BR178" i="9"/>
  <c r="BB230" i="9"/>
  <c r="BB234" i="9"/>
  <c r="BR236" i="9"/>
  <c r="AT238" i="9"/>
  <c r="W77" i="8"/>
  <c r="W82" i="8"/>
  <c r="W85" i="8"/>
  <c r="W86" i="8"/>
  <c r="W90" i="8"/>
  <c r="W93" i="8"/>
  <c r="W113" i="8"/>
  <c r="W121" i="8"/>
  <c r="W129" i="8"/>
  <c r="W151" i="8"/>
  <c r="W155" i="8"/>
  <c r="W198" i="8"/>
  <c r="W202" i="8"/>
  <c r="W205" i="8"/>
  <c r="W206" i="8"/>
  <c r="W210" i="8"/>
  <c r="W213" i="8"/>
  <c r="W214" i="8"/>
  <c r="W218" i="8"/>
  <c r="W221" i="8"/>
  <c r="W222" i="8"/>
  <c r="W226" i="8"/>
  <c r="W249" i="8"/>
  <c r="W257" i="8"/>
  <c r="W265" i="8"/>
  <c r="W269" i="8"/>
  <c r="W302" i="8"/>
  <c r="W306" i="8"/>
  <c r="W309" i="8"/>
  <c r="W318" i="8"/>
  <c r="W322" i="8"/>
  <c r="W325" i="8"/>
  <c r="W366" i="8"/>
  <c r="W374" i="8"/>
  <c r="W378" i="8"/>
  <c r="W449" i="8"/>
  <c r="W450" i="8"/>
  <c r="W457" i="8"/>
  <c r="W466" i="8"/>
  <c r="BB15" i="9"/>
  <c r="BB19" i="9"/>
  <c r="AT56" i="9"/>
  <c r="BR56" i="9"/>
  <c r="BB58" i="9"/>
  <c r="BB60" i="9"/>
  <c r="AT63" i="9"/>
  <c r="BB63" i="9"/>
  <c r="BR64" i="9"/>
  <c r="BB65" i="9"/>
  <c r="BR65" i="9"/>
  <c r="BR68" i="9"/>
  <c r="BR77" i="9"/>
  <c r="BR129" i="9"/>
  <c r="AT132" i="9"/>
  <c r="BB132" i="9"/>
  <c r="BR133" i="9"/>
  <c r="BR146" i="9"/>
  <c r="BR149" i="9"/>
  <c r="BR229" i="9"/>
  <c r="BR253" i="9"/>
  <c r="BB238" i="9"/>
  <c r="BB240" i="9"/>
  <c r="AT242" i="9"/>
  <c r="BR242" i="9"/>
  <c r="AT254" i="9"/>
  <c r="BB254" i="9"/>
  <c r="BB256" i="9"/>
  <c r="BR256" i="9"/>
  <c r="BB259" i="9"/>
  <c r="BR273" i="9"/>
  <c r="AT335" i="9"/>
  <c r="BR335" i="9"/>
  <c r="AT337" i="9"/>
  <c r="BR337" i="9"/>
  <c r="AT339" i="9"/>
  <c r="AT341" i="9"/>
  <c r="BR341" i="9"/>
  <c r="BR345" i="9"/>
  <c r="AT351" i="9"/>
  <c r="BR351" i="9"/>
  <c r="AT353" i="9"/>
  <c r="BR353" i="9"/>
  <c r="AT355" i="9"/>
  <c r="AT357" i="9"/>
  <c r="BR357" i="9"/>
  <c r="BR363" i="9"/>
  <c r="BR420" i="9"/>
  <c r="BR436" i="9"/>
  <c r="BB460" i="9"/>
  <c r="BR514" i="9"/>
  <c r="BB516" i="9"/>
  <c r="AT519" i="9"/>
  <c r="BB519" i="9"/>
  <c r="BR520" i="9"/>
  <c r="BB521" i="9"/>
  <c r="BR521" i="9"/>
  <c r="AT527" i="9"/>
  <c r="BB527" i="9"/>
  <c r="BB529" i="9"/>
  <c r="BR581" i="9"/>
  <c r="BR585" i="9"/>
  <c r="BB586" i="9"/>
  <c r="AT588" i="9"/>
  <c r="BB588" i="9"/>
  <c r="BR589" i="9"/>
  <c r="AT592" i="9"/>
  <c r="BB592" i="9"/>
  <c r="BR593" i="9"/>
  <c r="BR597" i="9"/>
  <c r="BR652" i="9"/>
  <c r="AT654" i="9"/>
  <c r="BR654" i="9"/>
  <c r="BR660" i="9"/>
  <c r="BR662" i="9"/>
  <c r="AT670" i="9"/>
  <c r="AT703" i="9"/>
  <c r="BB703" i="9"/>
  <c r="AT705" i="9"/>
  <c r="BR706" i="9"/>
  <c r="BB815" i="9"/>
  <c r="AT817" i="9"/>
  <c r="BB817" i="9"/>
  <c r="BR817" i="9"/>
  <c r="AT824" i="9"/>
  <c r="BB824" i="9"/>
  <c r="BR825" i="9"/>
  <c r="BR829" i="9"/>
  <c r="BR868" i="9"/>
  <c r="AT870" i="9"/>
  <c r="BB870" i="9"/>
  <c r="BR870" i="9"/>
  <c r="AT874" i="9"/>
  <c r="BB874" i="9"/>
  <c r="BR882" i="9"/>
  <c r="AT886" i="9"/>
  <c r="AT890" i="9"/>
  <c r="AT892" i="9"/>
  <c r="BB995" i="9"/>
  <c r="W13" i="11"/>
  <c r="W17" i="11"/>
  <c r="AT290" i="9"/>
  <c r="AT292" i="9"/>
  <c r="BR376" i="9"/>
  <c r="BB381" i="9"/>
  <c r="BB383" i="9"/>
  <c r="BR383" i="9"/>
  <c r="BR395" i="9"/>
  <c r="BR413" i="9"/>
  <c r="BR467" i="9"/>
  <c r="BR469" i="9"/>
  <c r="BR477" i="9"/>
  <c r="AT534" i="9"/>
  <c r="BB534" i="9"/>
  <c r="AT536" i="9"/>
  <c r="AT542" i="9"/>
  <c r="BB542" i="9"/>
  <c r="AT544" i="9"/>
  <c r="BR545" i="9"/>
  <c r="BR561" i="9"/>
  <c r="BR622" i="9"/>
  <c r="BB645" i="9"/>
  <c r="BR683" i="9"/>
  <c r="AT696" i="9"/>
  <c r="BB696" i="9"/>
  <c r="BR697" i="9"/>
  <c r="BB698" i="9"/>
  <c r="AT774" i="9"/>
  <c r="BB774" i="9"/>
  <c r="AT776" i="9"/>
  <c r="AT782" i="9"/>
  <c r="AT784" i="9"/>
  <c r="AT786" i="9"/>
  <c r="AT788" i="9"/>
  <c r="BR789" i="9"/>
  <c r="BB849" i="9"/>
  <c r="BB861" i="9"/>
  <c r="BR915" i="9"/>
  <c r="BB918" i="9"/>
  <c r="BB920" i="9"/>
  <c r="BB924" i="9"/>
  <c r="BR928" i="9"/>
  <c r="AT279" i="9"/>
  <c r="BR279" i="9"/>
  <c r="AT281" i="9"/>
  <c r="BR281" i="9"/>
  <c r="BR287" i="9"/>
  <c r="BR289" i="9"/>
  <c r="BB380" i="9"/>
  <c r="BB382" i="9"/>
  <c r="BB392" i="9"/>
  <c r="BB394" i="9"/>
  <c r="BR429" i="9"/>
  <c r="BR432" i="9"/>
  <c r="BR461" i="9"/>
  <c r="BR464" i="9"/>
  <c r="BR468" i="9"/>
  <c r="AT541" i="9"/>
  <c r="BR600" i="9"/>
  <c r="AT663" i="9"/>
  <c r="AT665" i="9"/>
  <c r="AT671" i="9"/>
  <c r="AT673" i="9"/>
  <c r="BR674" i="9"/>
  <c r="BR690" i="9"/>
  <c r="BR721" i="9"/>
  <c r="AT723" i="9"/>
  <c r="BR723" i="9"/>
  <c r="BR737" i="9"/>
  <c r="AT739" i="9"/>
  <c r="BR739" i="9"/>
  <c r="BR761" i="9"/>
  <c r="AT769" i="9"/>
  <c r="AT830" i="9"/>
  <c r="AT891" i="9"/>
  <c r="BB919" i="9"/>
  <c r="BB927" i="9"/>
  <c r="BB989" i="9"/>
  <c r="BB991" i="9"/>
  <c r="BB994" i="9"/>
  <c r="BB996" i="9"/>
  <c r="BR996" i="9"/>
  <c r="BB1002" i="9"/>
  <c r="BB1004" i="9"/>
  <c r="W8" i="8"/>
  <c r="W17" i="8"/>
  <c r="W41" i="8"/>
  <c r="W45" i="8"/>
  <c r="W63" i="8"/>
  <c r="W67" i="8"/>
  <c r="W95" i="8"/>
  <c r="W99" i="8"/>
  <c r="W127" i="8"/>
  <c r="W131" i="8"/>
  <c r="W159" i="8"/>
  <c r="W163" i="8"/>
  <c r="W191" i="8"/>
  <c r="W195" i="8"/>
  <c r="W231" i="8"/>
  <c r="W235" i="8"/>
  <c r="W412" i="8"/>
  <c r="W420" i="8"/>
  <c r="W446" i="8"/>
  <c r="W454" i="8"/>
  <c r="W465" i="8"/>
  <c r="W12" i="8"/>
  <c r="W21" i="8"/>
  <c r="W71" i="8"/>
  <c r="W75" i="8"/>
  <c r="W103" i="8"/>
  <c r="W107" i="8"/>
  <c r="W135" i="8"/>
  <c r="W139" i="8"/>
  <c r="W167" i="8"/>
  <c r="W171" i="8"/>
  <c r="W199" i="8"/>
  <c r="W203" i="8"/>
  <c r="W239" i="8"/>
  <c r="W243" i="8"/>
  <c r="W261" i="8"/>
  <c r="W401" i="8"/>
  <c r="W409" i="8"/>
  <c r="W417" i="8"/>
  <c r="W425" i="8"/>
  <c r="W428" i="8"/>
  <c r="W436" i="8"/>
  <c r="W462" i="8"/>
  <c r="W470" i="8"/>
  <c r="W474" i="8"/>
  <c r="W478" i="8"/>
  <c r="W482" i="8"/>
  <c r="W486" i="8"/>
  <c r="W490" i="8"/>
  <c r="W494" i="8"/>
  <c r="W498" i="8"/>
  <c r="W502" i="8"/>
  <c r="W506" i="8"/>
  <c r="W510" i="8"/>
  <c r="W514" i="8"/>
  <c r="W518" i="8"/>
  <c r="W522" i="8"/>
  <c r="W526" i="8"/>
  <c r="W530" i="8"/>
  <c r="W534" i="8"/>
  <c r="W538" i="8"/>
  <c r="W542" i="8"/>
  <c r="W546" i="8"/>
  <c r="W550" i="8"/>
  <c r="W554" i="8"/>
  <c r="W558" i="8"/>
  <c r="W562" i="8"/>
  <c r="W566" i="8"/>
  <c r="W570" i="8"/>
  <c r="W574" i="8"/>
  <c r="W578" i="8"/>
  <c r="W582" i="8"/>
  <c r="W586" i="8"/>
  <c r="W590" i="8"/>
  <c r="W594" i="8"/>
  <c r="W598" i="8"/>
  <c r="W602" i="8"/>
  <c r="W606" i="8"/>
  <c r="W610" i="8"/>
  <c r="W614" i="8"/>
  <c r="W618" i="8"/>
  <c r="W622" i="8"/>
  <c r="W626" i="8"/>
  <c r="W630" i="8"/>
  <c r="W634" i="8"/>
  <c r="W638" i="8"/>
  <c r="W642" i="8"/>
  <c r="W646" i="8"/>
  <c r="W650" i="8"/>
  <c r="W654" i="8"/>
  <c r="W658" i="8"/>
  <c r="W662" i="8"/>
  <c r="W666" i="8"/>
  <c r="W670" i="8"/>
  <c r="W674" i="8"/>
  <c r="W678" i="8"/>
  <c r="W682" i="8"/>
  <c r="W686" i="8"/>
  <c r="W690" i="8"/>
  <c r="W694" i="8"/>
  <c r="W698" i="8"/>
  <c r="W702" i="8"/>
  <c r="W706" i="8"/>
  <c r="W710" i="8"/>
  <c r="W714" i="8"/>
  <c r="W718" i="8"/>
  <c r="W722" i="8"/>
  <c r="W726" i="8"/>
  <c r="W730" i="8"/>
  <c r="W734" i="8"/>
  <c r="W738" i="8"/>
  <c r="W742" i="8"/>
  <c r="W746" i="8"/>
  <c r="W750" i="8"/>
  <c r="W754" i="8"/>
  <c r="W758" i="8"/>
  <c r="W762" i="8"/>
  <c r="W766" i="8"/>
  <c r="W770" i="8"/>
  <c r="W774" i="8"/>
  <c r="W778" i="8"/>
  <c r="W782" i="8"/>
  <c r="W786" i="8"/>
  <c r="W790" i="8"/>
  <c r="W794" i="8"/>
  <c r="W798" i="8"/>
  <c r="W802" i="8"/>
  <c r="W806" i="8"/>
  <c r="W810" i="8"/>
  <c r="W814" i="8"/>
  <c r="W818" i="8"/>
  <c r="W822" i="8"/>
  <c r="W826" i="8"/>
  <c r="BR21" i="9"/>
  <c r="W7" i="8"/>
  <c r="W14" i="8"/>
  <c r="W16" i="8"/>
  <c r="W23" i="8"/>
  <c r="W31" i="8"/>
  <c r="W40" i="8"/>
  <c r="W44" i="8"/>
  <c r="W51" i="8"/>
  <c r="W62" i="8"/>
  <c r="W66" i="8"/>
  <c r="W73" i="8"/>
  <c r="W79" i="8"/>
  <c r="W83" i="8"/>
  <c r="W94" i="8"/>
  <c r="W98" i="8"/>
  <c r="W105" i="8"/>
  <c r="W111" i="8"/>
  <c r="W115" i="8"/>
  <c r="W126" i="8"/>
  <c r="W130" i="8"/>
  <c r="W137" i="8"/>
  <c r="W143" i="8"/>
  <c r="W147" i="8"/>
  <c r="W158" i="8"/>
  <c r="W162" i="8"/>
  <c r="W169" i="8"/>
  <c r="W175" i="8"/>
  <c r="W179" i="8"/>
  <c r="W190" i="8"/>
  <c r="W194" i="8"/>
  <c r="W201" i="8"/>
  <c r="W207" i="8"/>
  <c r="W211" i="8"/>
  <c r="W229" i="8"/>
  <c r="W278" i="8"/>
  <c r="W282" i="8"/>
  <c r="W289" i="8"/>
  <c r="W334" i="8"/>
  <c r="W338" i="8"/>
  <c r="W345" i="8"/>
  <c r="W356" i="8"/>
  <c r="W382" i="8"/>
  <c r="W390" i="8"/>
  <c r="W394" i="8"/>
  <c r="BR47" i="9"/>
  <c r="W830" i="8"/>
  <c r="W834" i="8"/>
  <c r="W838" i="8"/>
  <c r="W842" i="8"/>
  <c r="W846" i="8"/>
  <c r="W850" i="8"/>
  <c r="W854" i="8"/>
  <c r="W858" i="8"/>
  <c r="W862" i="8"/>
  <c r="W866" i="8"/>
  <c r="W870" i="8"/>
  <c r="W874" i="8"/>
  <c r="W878" i="8"/>
  <c r="W882" i="8"/>
  <c r="W886" i="8"/>
  <c r="W890" i="8"/>
  <c r="W894" i="8"/>
  <c r="W898" i="8"/>
  <c r="W902" i="8"/>
  <c r="W906" i="8"/>
  <c r="W910" i="8"/>
  <c r="W914" i="8"/>
  <c r="W918" i="8"/>
  <c r="W922" i="8"/>
  <c r="W926" i="8"/>
  <c r="W930" i="8"/>
  <c r="W934" i="8"/>
  <c r="W938" i="8"/>
  <c r="W942" i="8"/>
  <c r="W946" i="8"/>
  <c r="W950" i="8"/>
  <c r="W954" i="8"/>
  <c r="W958" i="8"/>
  <c r="W962" i="8"/>
  <c r="W966" i="8"/>
  <c r="W970" i="8"/>
  <c r="W974" i="8"/>
  <c r="W978" i="8"/>
  <c r="W982" i="8"/>
  <c r="W986" i="8"/>
  <c r="W990" i="8"/>
  <c r="W994" i="8"/>
  <c r="W998" i="8"/>
  <c r="W1002" i="8"/>
  <c r="AT7" i="9"/>
  <c r="BB7" i="9"/>
  <c r="AT11" i="9"/>
  <c r="BR22" i="9"/>
  <c r="BB23" i="9"/>
  <c r="AT26" i="9"/>
  <c r="BR33" i="9"/>
  <c r="BB36" i="9"/>
  <c r="BR37" i="9"/>
  <c r="AT39" i="9"/>
  <c r="AT43" i="9"/>
  <c r="AT48" i="9"/>
  <c r="BB48" i="9"/>
  <c r="AT50" i="9"/>
  <c r="BB52" i="9"/>
  <c r="AT54" i="9"/>
  <c r="BR74" i="9"/>
  <c r="AT79" i="9"/>
  <c r="BB79" i="9"/>
  <c r="BR113" i="9"/>
  <c r="BB115" i="9"/>
  <c r="AT118" i="9"/>
  <c r="BB118" i="9"/>
  <c r="BR119" i="9"/>
  <c r="AT171" i="9"/>
  <c r="BB171" i="9"/>
  <c r="AT173" i="9"/>
  <c r="BR174" i="9"/>
  <c r="AT187" i="9"/>
  <c r="BB187" i="9"/>
  <c r="AT189" i="9"/>
  <c r="AT310" i="9"/>
  <c r="AT312" i="9"/>
  <c r="BR328" i="9"/>
  <c r="BB331" i="9"/>
  <c r="BB333" i="9"/>
  <c r="BR333" i="9"/>
  <c r="W209" i="8"/>
  <c r="W215" i="8"/>
  <c r="W219" i="8"/>
  <c r="W230" i="8"/>
  <c r="W270" i="8"/>
  <c r="W274" i="8"/>
  <c r="W281" i="8"/>
  <c r="W295" i="8"/>
  <c r="W299" i="8"/>
  <c r="W310" i="8"/>
  <c r="W314" i="8"/>
  <c r="W321" i="8"/>
  <c r="W335" i="8"/>
  <c r="W339" i="8"/>
  <c r="W353" i="8"/>
  <c r="W361" i="8"/>
  <c r="W364" i="8"/>
  <c r="W372" i="8"/>
  <c r="W398" i="8"/>
  <c r="W406" i="8"/>
  <c r="W410" i="8"/>
  <c r="BR96" i="9"/>
  <c r="BR297" i="9"/>
  <c r="BB8" i="9"/>
  <c r="BR9" i="9"/>
  <c r="BB12" i="9"/>
  <c r="BR13" i="9"/>
  <c r="BB14" i="9"/>
  <c r="BB16" i="9"/>
  <c r="BR17" i="9"/>
  <c r="BB18" i="9"/>
  <c r="BR19" i="9"/>
  <c r="BB20" i="9"/>
  <c r="BR23" i="9"/>
  <c r="BR28" i="9"/>
  <c r="BB29" i="9"/>
  <c r="BR30" i="9"/>
  <c r="AT31" i="9"/>
  <c r="BB31" i="9"/>
  <c r="BB34" i="9"/>
  <c r="BR35" i="9"/>
  <c r="BB38" i="9"/>
  <c r="BR39" i="9"/>
  <c r="AT41" i="9"/>
  <c r="BB42" i="9"/>
  <c r="BR43" i="9"/>
  <c r="AT45" i="9"/>
  <c r="BB46" i="9"/>
  <c r="AT49" i="9"/>
  <c r="BB49" i="9"/>
  <c r="BR50" i="9"/>
  <c r="BB51" i="9"/>
  <c r="BR67" i="9"/>
  <c r="AT69" i="9"/>
  <c r="BR69" i="9"/>
  <c r="BR71" i="9"/>
  <c r="BR73" i="9"/>
  <c r="AT90" i="9"/>
  <c r="BB90" i="9"/>
  <c r="AT92" i="9"/>
  <c r="BR93" i="9"/>
  <c r="BR100" i="9"/>
  <c r="BR104" i="9"/>
  <c r="BR106" i="9"/>
  <c r="BB108" i="9"/>
  <c r="BR108" i="9"/>
  <c r="BB125" i="9"/>
  <c r="AT127" i="9"/>
  <c r="BR143" i="9"/>
  <c r="AT148" i="9"/>
  <c r="BB148" i="9"/>
  <c r="BB212" i="9"/>
  <c r="BR213" i="9"/>
  <c r="BB228" i="9"/>
  <c r="BR246" i="9"/>
  <c r="BR250" i="9"/>
  <c r="AT252" i="9"/>
  <c r="BR272" i="9"/>
  <c r="BB275" i="9"/>
  <c r="BB283" i="9"/>
  <c r="BB285" i="9"/>
  <c r="AT354" i="9"/>
  <c r="AT356" i="9"/>
  <c r="AT372" i="9"/>
  <c r="AT374" i="9"/>
  <c r="BR392" i="9"/>
  <c r="BB397" i="9"/>
  <c r="BB399" i="9"/>
  <c r="BR399" i="9"/>
  <c r="BB431" i="9"/>
  <c r="BR431" i="9"/>
  <c r="BR483" i="9"/>
  <c r="BR485" i="9"/>
  <c r="BR493" i="9"/>
  <c r="AT569" i="9"/>
  <c r="BB571" i="9"/>
  <c r="AT573" i="9"/>
  <c r="AT575" i="9"/>
  <c r="BB575" i="9"/>
  <c r="AT577" i="9"/>
  <c r="AT679" i="9"/>
  <c r="AT681" i="9"/>
  <c r="AT687" i="9"/>
  <c r="BB687" i="9"/>
  <c r="AT689" i="9"/>
  <c r="BR765" i="9"/>
  <c r="BR767" i="9"/>
  <c r="BR769" i="9"/>
  <c r="BR771" i="9"/>
  <c r="BR773" i="9"/>
  <c r="AT905" i="9"/>
  <c r="AT907" i="9"/>
  <c r="AT909" i="9"/>
  <c r="AT911" i="9"/>
  <c r="BB930" i="9"/>
  <c r="BB932" i="9"/>
  <c r="BB934" i="9"/>
  <c r="AT936" i="9"/>
  <c r="BB940" i="9"/>
  <c r="BB948" i="9"/>
  <c r="BB950" i="9"/>
  <c r="AT952" i="9"/>
  <c r="BB956" i="9"/>
  <c r="E13" i="11"/>
  <c r="E20" i="11"/>
  <c r="E19" i="11"/>
  <c r="E16" i="11"/>
  <c r="E15" i="11"/>
  <c r="E12" i="11"/>
  <c r="E11" i="11"/>
  <c r="E18" i="11"/>
  <c r="E17" i="11"/>
  <c r="W234" i="8"/>
  <c r="W241" i="8"/>
  <c r="W247" i="8"/>
  <c r="W251" i="8"/>
  <c r="W262" i="8"/>
  <c r="W266" i="8"/>
  <c r="W273" i="8"/>
  <c r="W279" i="8"/>
  <c r="W283" i="8"/>
  <c r="W294" i="8"/>
  <c r="W298" i="8"/>
  <c r="W305" i="8"/>
  <c r="W311" i="8"/>
  <c r="W315" i="8"/>
  <c r="W326" i="8"/>
  <c r="W330" i="8"/>
  <c r="W337" i="8"/>
  <c r="W343" i="8"/>
  <c r="W347" i="8"/>
  <c r="W358" i="8"/>
  <c r="W369" i="8"/>
  <c r="W370" i="8"/>
  <c r="W377" i="8"/>
  <c r="W380" i="8"/>
  <c r="W388" i="8"/>
  <c r="W414" i="8"/>
  <c r="W422" i="8"/>
  <c r="W433" i="8"/>
  <c r="W434" i="8"/>
  <c r="W441" i="8"/>
  <c r="W444" i="8"/>
  <c r="W452" i="8"/>
  <c r="W575" i="8"/>
  <c r="W579" i="8"/>
  <c r="W583" i="8"/>
  <c r="W587" i="8"/>
  <c r="W591" i="8"/>
  <c r="W607" i="8"/>
  <c r="W611" i="8"/>
  <c r="W619" i="8"/>
  <c r="W623" i="8"/>
  <c r="W627" i="8"/>
  <c r="W631" i="8"/>
  <c r="W635" i="8"/>
  <c r="W639" i="8"/>
  <c r="W643" i="8"/>
  <c r="W651" i="8"/>
  <c r="W655" i="8"/>
  <c r="W659" i="8"/>
  <c r="W663" i="8"/>
  <c r="W667" i="8"/>
  <c r="W671" i="8"/>
  <c r="BR15" i="9"/>
  <c r="AT25" i="9"/>
  <c r="BR25" i="9"/>
  <c r="BB80" i="9"/>
  <c r="AT83" i="9"/>
  <c r="BB83" i="9"/>
  <c r="BR84" i="9"/>
  <c r="BB85" i="9"/>
  <c r="BR97" i="9"/>
  <c r="BB99" i="9"/>
  <c r="AT102" i="9"/>
  <c r="BB102" i="9"/>
  <c r="BR103" i="9"/>
  <c r="BB104" i="9"/>
  <c r="BR122" i="9"/>
  <c r="BB124" i="9"/>
  <c r="BR124" i="9"/>
  <c r="BB139" i="9"/>
  <c r="AT141" i="9"/>
  <c r="BR142" i="9"/>
  <c r="AT159" i="9"/>
  <c r="BR159" i="9"/>
  <c r="BB161" i="9"/>
  <c r="AT164" i="9"/>
  <c r="BB164" i="9"/>
  <c r="BR165" i="9"/>
  <c r="BB166" i="9"/>
  <c r="BR184" i="9"/>
  <c r="AT186" i="9"/>
  <c r="BR186" i="9"/>
  <c r="BB203" i="9"/>
  <c r="AT227" i="9"/>
  <c r="BR227" i="9"/>
  <c r="BR245" i="9"/>
  <c r="AT247" i="9"/>
  <c r="BR247" i="9"/>
  <c r="AT249" i="9"/>
  <c r="BB249" i="9"/>
  <c r="BR249" i="9"/>
  <c r="BR262" i="9"/>
  <c r="BR266" i="9"/>
  <c r="AT268" i="9"/>
  <c r="BR269" i="9"/>
  <c r="BR280" i="9"/>
  <c r="BB286" i="9"/>
  <c r="BB288" i="9"/>
  <c r="BR288" i="9"/>
  <c r="BR290" i="9"/>
  <c r="BB291" i="9"/>
  <c r="BB293" i="9"/>
  <c r="AT303" i="9"/>
  <c r="BR303" i="9"/>
  <c r="AT305" i="9"/>
  <c r="BR305" i="9"/>
  <c r="AT307" i="9"/>
  <c r="BR307" i="9"/>
  <c r="AT309" i="9"/>
  <c r="BR309" i="9"/>
  <c r="AT322" i="9"/>
  <c r="AT324" i="9"/>
  <c r="BB330" i="9"/>
  <c r="BB332" i="9"/>
  <c r="BB342" i="9"/>
  <c r="BB344" i="9"/>
  <c r="BR344" i="9"/>
  <c r="BR346" i="9"/>
  <c r="BB347" i="9"/>
  <c r="BB349" i="9"/>
  <c r="BR349" i="9"/>
  <c r="BR350" i="9"/>
  <c r="AT369" i="9"/>
  <c r="BR369" i="9"/>
  <c r="AT371" i="9"/>
  <c r="BR371" i="9"/>
  <c r="AT373" i="9"/>
  <c r="AT375" i="9"/>
  <c r="AT388" i="9"/>
  <c r="AT390" i="9"/>
  <c r="BB396" i="9"/>
  <c r="BB398" i="9"/>
  <c r="AT417" i="9"/>
  <c r="BR417" i="9"/>
  <c r="BB419" i="9"/>
  <c r="BR419" i="9"/>
  <c r="AT422" i="9"/>
  <c r="BB422" i="9"/>
  <c r="AT424" i="9"/>
  <c r="BR427" i="9"/>
  <c r="BR428" i="9"/>
  <c r="BB463" i="9"/>
  <c r="BB465" i="9"/>
  <c r="BR465" i="9"/>
  <c r="AT550" i="9"/>
  <c r="BB550" i="9"/>
  <c r="AT552" i="9"/>
  <c r="AT558" i="9"/>
  <c r="BB558" i="9"/>
  <c r="AT560" i="9"/>
  <c r="BB560" i="9"/>
  <c r="BR568" i="9"/>
  <c r="BR666" i="9"/>
  <c r="BR668" i="9"/>
  <c r="BR670" i="9"/>
  <c r="BR676" i="9"/>
  <c r="BR678" i="9"/>
  <c r="E14" i="11"/>
  <c r="G14" i="11" s="1"/>
  <c r="BR134" i="9"/>
  <c r="BR136" i="9"/>
  <c r="AT138" i="9"/>
  <c r="BB138" i="9"/>
  <c r="BR138" i="9"/>
  <c r="BB155" i="9"/>
  <c r="AT157" i="9"/>
  <c r="BR158" i="9"/>
  <c r="BR175" i="9"/>
  <c r="BB177" i="9"/>
  <c r="AT180" i="9"/>
  <c r="BB180" i="9"/>
  <c r="BR181" i="9"/>
  <c r="BB182" i="9"/>
  <c r="BR199" i="9"/>
  <c r="BB214" i="9"/>
  <c r="BB218" i="9"/>
  <c r="BR220" i="9"/>
  <c r="BB222" i="9"/>
  <c r="AT225" i="9"/>
  <c r="BR226" i="9"/>
  <c r="AT245" i="9"/>
  <c r="BR261" i="9"/>
  <c r="AT263" i="9"/>
  <c r="BR263" i="9"/>
  <c r="AT265" i="9"/>
  <c r="BB265" i="9"/>
  <c r="BR265" i="9"/>
  <c r="AT282" i="9"/>
  <c r="AT284" i="9"/>
  <c r="BR285" i="9"/>
  <c r="BB294" i="9"/>
  <c r="BB296" i="9"/>
  <c r="BR296" i="9"/>
  <c r="BR298" i="9"/>
  <c r="BB299" i="9"/>
  <c r="BB301" i="9"/>
  <c r="BR301" i="9"/>
  <c r="BR302" i="9"/>
  <c r="AT319" i="9"/>
  <c r="BR319" i="9"/>
  <c r="AT321" i="9"/>
  <c r="BR321" i="9"/>
  <c r="AT323" i="9"/>
  <c r="AT325" i="9"/>
  <c r="AT338" i="9"/>
  <c r="AT340" i="9"/>
  <c r="BB346" i="9"/>
  <c r="BB348" i="9"/>
  <c r="BB358" i="9"/>
  <c r="BB360" i="9"/>
  <c r="BR360" i="9"/>
  <c r="BB362" i="9"/>
  <c r="BB365" i="9"/>
  <c r="BR366" i="9"/>
  <c r="BB367" i="9"/>
  <c r="BR367" i="9"/>
  <c r="BR370" i="9"/>
  <c r="AT385" i="9"/>
  <c r="BR385" i="9"/>
  <c r="AT387" i="9"/>
  <c r="BR387" i="9"/>
  <c r="AT389" i="9"/>
  <c r="AT391" i="9"/>
  <c r="BB415" i="9"/>
  <c r="BR415" i="9"/>
  <c r="BR416" i="9"/>
  <c r="AT421" i="9"/>
  <c r="AT423" i="9"/>
  <c r="AT425" i="9"/>
  <c r="BB427" i="9"/>
  <c r="BB496" i="9"/>
  <c r="BR506" i="9"/>
  <c r="BB508" i="9"/>
  <c r="AT511" i="9"/>
  <c r="BB511" i="9"/>
  <c r="BB513" i="9"/>
  <c r="BR523" i="9"/>
  <c r="AT525" i="9"/>
  <c r="BR525" i="9"/>
  <c r="BR531" i="9"/>
  <c r="BR533" i="9"/>
  <c r="BR537" i="9"/>
  <c r="BR539" i="9"/>
  <c r="BR541" i="9"/>
  <c r="BR547" i="9"/>
  <c r="BR549" i="9"/>
  <c r="BR594" i="9"/>
  <c r="BB596" i="9"/>
  <c r="BR598" i="9"/>
  <c r="AT617" i="9"/>
  <c r="AT621" i="9"/>
  <c r="BB648" i="9"/>
  <c r="BB650" i="9"/>
  <c r="BB656" i="9"/>
  <c r="BB658" i="9"/>
  <c r="BR433" i="9"/>
  <c r="BB435" i="9"/>
  <c r="BR435" i="9"/>
  <c r="AT438" i="9"/>
  <c r="BB438" i="9"/>
  <c r="AT440" i="9"/>
  <c r="AT444" i="9"/>
  <c r="AT448" i="9"/>
  <c r="AT452" i="9"/>
  <c r="AT454" i="9"/>
  <c r="AT456" i="9"/>
  <c r="BB464" i="9"/>
  <c r="BB476" i="9"/>
  <c r="BB479" i="9"/>
  <c r="BR480" i="9"/>
  <c r="BB481" i="9"/>
  <c r="BR481" i="9"/>
  <c r="BR484" i="9"/>
  <c r="BR499" i="9"/>
  <c r="AT501" i="9"/>
  <c r="BR501" i="9"/>
  <c r="AT505" i="9"/>
  <c r="AT512" i="9"/>
  <c r="BB520" i="9"/>
  <c r="BR530" i="9"/>
  <c r="BB532" i="9"/>
  <c r="AT535" i="9"/>
  <c r="BB535" i="9"/>
  <c r="BR536" i="9"/>
  <c r="BB537" i="9"/>
  <c r="AT543" i="9"/>
  <c r="BB543" i="9"/>
  <c r="BB545" i="9"/>
  <c r="BR555" i="9"/>
  <c r="AT557" i="9"/>
  <c r="BR557" i="9"/>
  <c r="BB580" i="9"/>
  <c r="BR582" i="9"/>
  <c r="BR606" i="9"/>
  <c r="BR608" i="9"/>
  <c r="AT610" i="9"/>
  <c r="BB612" i="9"/>
  <c r="AT614" i="9"/>
  <c r="BR614" i="9"/>
  <c r="AT639" i="9"/>
  <c r="AT641" i="9"/>
  <c r="BR642" i="9"/>
  <c r="BB661" i="9"/>
  <c r="BB664" i="9"/>
  <c r="BR665" i="9"/>
  <c r="BB666" i="9"/>
  <c r="BB672" i="9"/>
  <c r="BB674" i="9"/>
  <c r="BR682" i="9"/>
  <c r="BR684" i="9"/>
  <c r="AT686" i="9"/>
  <c r="BR686" i="9"/>
  <c r="BR692" i="9"/>
  <c r="AT695" i="9"/>
  <c r="AT697" i="9"/>
  <c r="AT711" i="9"/>
  <c r="AT713" i="9"/>
  <c r="BB715" i="9"/>
  <c r="BB725" i="9"/>
  <c r="AT727" i="9"/>
  <c r="BB727" i="9"/>
  <c r="AT731" i="9"/>
  <c r="BB731" i="9"/>
  <c r="BB741" i="9"/>
  <c r="AT743" i="9"/>
  <c r="BB743" i="9"/>
  <c r="BB745" i="9"/>
  <c r="BR886" i="9"/>
  <c r="BR888" i="9"/>
  <c r="BR890" i="9"/>
  <c r="BR892" i="9"/>
  <c r="BR898" i="9"/>
  <c r="X19" i="11"/>
  <c r="AT437" i="9"/>
  <c r="AT439" i="9"/>
  <c r="AT441" i="9"/>
  <c r="BB443" i="9"/>
  <c r="AT445" i="9"/>
  <c r="BB447" i="9"/>
  <c r="AT449" i="9"/>
  <c r="BB451" i="9"/>
  <c r="AT453" i="9"/>
  <c r="AT457" i="9"/>
  <c r="BR457" i="9"/>
  <c r="AT470" i="9"/>
  <c r="AT472" i="9"/>
  <c r="BB480" i="9"/>
  <c r="BB492" i="9"/>
  <c r="AT495" i="9"/>
  <c r="BB495" i="9"/>
  <c r="BR496" i="9"/>
  <c r="BB497" i="9"/>
  <c r="BR497" i="9"/>
  <c r="BR500" i="9"/>
  <c r="BR513" i="9"/>
  <c r="BR515" i="9"/>
  <c r="AT518" i="9"/>
  <c r="BB518" i="9"/>
  <c r="AT526" i="9"/>
  <c r="BB526" i="9"/>
  <c r="AT528" i="9"/>
  <c r="BR529" i="9"/>
  <c r="BR538" i="9"/>
  <c r="BR546" i="9"/>
  <c r="BB548" i="9"/>
  <c r="AT551" i="9"/>
  <c r="BB551" i="9"/>
  <c r="BR552" i="9"/>
  <c r="BB553" i="9"/>
  <c r="AT559" i="9"/>
  <c r="BB559" i="9"/>
  <c r="AT561" i="9"/>
  <c r="BR569" i="9"/>
  <c r="BB570" i="9"/>
  <c r="AT572" i="9"/>
  <c r="BB572" i="9"/>
  <c r="BR573" i="9"/>
  <c r="AT576" i="9"/>
  <c r="BB576" i="9"/>
  <c r="BR577" i="9"/>
  <c r="AT585" i="9"/>
  <c r="BB587" i="9"/>
  <c r="AT589" i="9"/>
  <c r="AT591" i="9"/>
  <c r="BB591" i="9"/>
  <c r="BR601" i="9"/>
  <c r="BB602" i="9"/>
  <c r="BR605" i="9"/>
  <c r="BR632" i="9"/>
  <c r="AT634" i="9"/>
  <c r="BR634" i="9"/>
  <c r="BR636" i="9"/>
  <c r="AT638" i="9"/>
  <c r="BR638" i="9"/>
  <c r="BR644" i="9"/>
  <c r="AT647" i="9"/>
  <c r="AT649" i="9"/>
  <c r="AT655" i="9"/>
  <c r="AT657" i="9"/>
  <c r="BR658" i="9"/>
  <c r="BB677" i="9"/>
  <c r="BB680" i="9"/>
  <c r="BR681" i="9"/>
  <c r="BB682" i="9"/>
  <c r="BB688" i="9"/>
  <c r="BB690" i="9"/>
  <c r="BR698" i="9"/>
  <c r="BR700" i="9"/>
  <c r="BR702" i="9"/>
  <c r="BR708" i="9"/>
  <c r="BR710" i="9"/>
  <c r="BB791" i="9"/>
  <c r="BR792" i="9"/>
  <c r="BB793" i="9"/>
  <c r="BR796" i="9"/>
  <c r="BR811" i="9"/>
  <c r="BB813" i="9"/>
  <c r="AT816" i="9"/>
  <c r="BR828" i="9"/>
  <c r="AT841" i="9"/>
  <c r="BR859" i="9"/>
  <c r="BB864" i="9"/>
  <c r="BB866" i="9"/>
  <c r="BR866" i="9"/>
  <c r="AT963" i="9"/>
  <c r="BR964" i="9"/>
  <c r="AT969" i="9"/>
  <c r="AT971" i="9"/>
  <c r="AT977" i="9"/>
  <c r="AT979" i="9"/>
  <c r="AT987" i="9"/>
  <c r="BR1005" i="9"/>
  <c r="BB704" i="9"/>
  <c r="BB706" i="9"/>
  <c r="BB718" i="9"/>
  <c r="AT720" i="9"/>
  <c r="BB720" i="9"/>
  <c r="BR720" i="9"/>
  <c r="BB734" i="9"/>
  <c r="AT736" i="9"/>
  <c r="BB736" i="9"/>
  <c r="BR736" i="9"/>
  <c r="BB760" i="9"/>
  <c r="BB763" i="9"/>
  <c r="BR764" i="9"/>
  <c r="BB765" i="9"/>
  <c r="BR779" i="9"/>
  <c r="AT781" i="9"/>
  <c r="BR781" i="9"/>
  <c r="AT785" i="9"/>
  <c r="AT798" i="9"/>
  <c r="AT800" i="9"/>
  <c r="BB808" i="9"/>
  <c r="BB819" i="9"/>
  <c r="BR821" i="9"/>
  <c r="BB825" i="9"/>
  <c r="AT838" i="9"/>
  <c r="BR838" i="9"/>
  <c r="AT842" i="9"/>
  <c r="AT855" i="9"/>
  <c r="AT857" i="9"/>
  <c r="BB865" i="9"/>
  <c r="AT875" i="9"/>
  <c r="BB875" i="9"/>
  <c r="BB879" i="9"/>
  <c r="BB881" i="9"/>
  <c r="BB884" i="9"/>
  <c r="BR884" i="9"/>
  <c r="BR887" i="9"/>
  <c r="AT902" i="9"/>
  <c r="BR902" i="9"/>
  <c r="AT904" i="9"/>
  <c r="BR904" i="9"/>
  <c r="AT906" i="9"/>
  <c r="AT908" i="9"/>
  <c r="AT912" i="9"/>
  <c r="BR937" i="9"/>
  <c r="BB941" i="9"/>
  <c r="BB943" i="9"/>
  <c r="AT945" i="9"/>
  <c r="BB945" i="9"/>
  <c r="BR945" i="9"/>
  <c r="BR953" i="9"/>
  <c r="BB957" i="9"/>
  <c r="BB959" i="9"/>
  <c r="BB962" i="9"/>
  <c r="BB964" i="9"/>
  <c r="BB970" i="9"/>
  <c r="BB972" i="9"/>
  <c r="AT982" i="9"/>
  <c r="BR982" i="9"/>
  <c r="AT984" i="9"/>
  <c r="BR984" i="9"/>
  <c r="AT988" i="9"/>
  <c r="BR988" i="9"/>
  <c r="AT1001" i="9"/>
  <c r="BB1001" i="9"/>
  <c r="AT1003" i="9"/>
  <c r="W11" i="11"/>
  <c r="X26" i="11"/>
  <c r="BR699" i="9"/>
  <c r="BB709" i="9"/>
  <c r="AT712" i="9"/>
  <c r="BB712" i="9"/>
  <c r="AT714" i="9"/>
  <c r="BB714" i="9"/>
  <c r="AT716" i="9"/>
  <c r="BR717" i="9"/>
  <c r="AT724" i="9"/>
  <c r="AT728" i="9"/>
  <c r="AT730" i="9"/>
  <c r="BB730" i="9"/>
  <c r="AT732" i="9"/>
  <c r="BR733" i="9"/>
  <c r="AT740" i="9"/>
  <c r="AT744" i="9"/>
  <c r="AT748" i="9"/>
  <c r="AT752" i="9"/>
  <c r="AT756" i="9"/>
  <c r="BR757" i="9"/>
  <c r="BR770" i="9"/>
  <c r="BB772" i="9"/>
  <c r="BB775" i="9"/>
  <c r="BR776" i="9"/>
  <c r="BB777" i="9"/>
  <c r="AT783" i="9"/>
  <c r="BR795" i="9"/>
  <c r="AT797" i="9"/>
  <c r="BR797" i="9"/>
  <c r="AT801" i="9"/>
  <c r="BR801" i="9"/>
  <c r="AT818" i="9"/>
  <c r="BR818" i="9"/>
  <c r="AT820" i="9"/>
  <c r="BB833" i="9"/>
  <c r="BB836" i="9"/>
  <c r="BR852" i="9"/>
  <c r="AT854" i="9"/>
  <c r="BR854" i="9"/>
  <c r="AT858" i="9"/>
  <c r="BR858" i="9"/>
  <c r="AT873" i="9"/>
  <c r="BB883" i="9"/>
  <c r="BB893" i="9"/>
  <c r="BB895" i="9"/>
  <c r="BB897" i="9"/>
  <c r="BB900" i="9"/>
  <c r="BR900" i="9"/>
  <c r="BR901" i="9"/>
  <c r="BR920" i="9"/>
  <c r="AT922" i="9"/>
  <c r="BR922" i="9"/>
  <c r="BR924" i="9"/>
  <c r="BR926" i="9"/>
  <c r="AT929" i="9"/>
  <c r="AT931" i="9"/>
  <c r="BB931" i="9"/>
  <c r="AT933" i="9"/>
  <c r="AT939" i="9"/>
  <c r="BB939" i="9"/>
  <c r="AT947" i="9"/>
  <c r="BB947" i="9"/>
  <c r="AT949" i="9"/>
  <c r="AT955" i="9"/>
  <c r="BB955" i="9"/>
  <c r="BB973" i="9"/>
  <c r="BB975" i="9"/>
  <c r="BB978" i="9"/>
  <c r="BB980" i="9"/>
  <c r="BR980" i="9"/>
  <c r="AT998" i="9"/>
  <c r="BR998" i="9"/>
  <c r="AT1000" i="9"/>
  <c r="BR1000" i="9"/>
  <c r="BR1004" i="9"/>
  <c r="W15" i="11"/>
  <c r="W19" i="11"/>
  <c r="W25" i="11"/>
  <c r="W5" i="8"/>
  <c r="W13" i="8"/>
  <c r="W22" i="8"/>
  <c r="W30" i="8"/>
  <c r="W34" i="8"/>
  <c r="W42" i="8"/>
  <c r="W48" i="8"/>
  <c r="W56" i="8"/>
  <c r="W64" i="8"/>
  <c r="W72" i="8"/>
  <c r="W80" i="8"/>
  <c r="W88" i="8"/>
  <c r="W96" i="8"/>
  <c r="W104" i="8"/>
  <c r="W112" i="8"/>
  <c r="W120" i="8"/>
  <c r="W128" i="8"/>
  <c r="W136" i="8"/>
  <c r="W144" i="8"/>
  <c r="W152" i="8"/>
  <c r="W160" i="8"/>
  <c r="W168" i="8"/>
  <c r="W176" i="8"/>
  <c r="W184" i="8"/>
  <c r="W192" i="8"/>
  <c r="W200" i="8"/>
  <c r="W208" i="8"/>
  <c r="W216" i="8"/>
  <c r="W224" i="8"/>
  <c r="W232" i="8"/>
  <c r="W240" i="8"/>
  <c r="W248" i="8"/>
  <c r="W256" i="8"/>
  <c r="W264" i="8"/>
  <c r="W272" i="8"/>
  <c r="W280" i="8"/>
  <c r="W288" i="8"/>
  <c r="W296" i="8"/>
  <c r="W304" i="8"/>
  <c r="W312" i="8"/>
  <c r="W320" i="8"/>
  <c r="W328" i="8"/>
  <c r="W336" i="8"/>
  <c r="W344" i="8"/>
  <c r="W352" i="8"/>
  <c r="W365" i="8"/>
  <c r="W368" i="8"/>
  <c r="W381" i="8"/>
  <c r="W384" i="8"/>
  <c r="W397" i="8"/>
  <c r="W400" i="8"/>
  <c r="W413" i="8"/>
  <c r="W416" i="8"/>
  <c r="W429" i="8"/>
  <c r="W432" i="8"/>
  <c r="W445" i="8"/>
  <c r="W448" i="8"/>
  <c r="W461" i="8"/>
  <c r="W464" i="8"/>
  <c r="W471" i="8"/>
  <c r="W475" i="8"/>
  <c r="W479" i="8"/>
  <c r="W483" i="8"/>
  <c r="W487" i="8"/>
  <c r="W491" i="8"/>
  <c r="W495" i="8"/>
  <c r="W499" i="8"/>
  <c r="W503" i="8"/>
  <c r="W507" i="8"/>
  <c r="W511" i="8"/>
  <c r="W515" i="8"/>
  <c r="W519" i="8"/>
  <c r="W523" i="8"/>
  <c r="W527" i="8"/>
  <c r="W531" i="8"/>
  <c r="W535" i="8"/>
  <c r="W539" i="8"/>
  <c r="W543" i="8"/>
  <c r="W547" i="8"/>
  <c r="W551" i="8"/>
  <c r="W555" i="8"/>
  <c r="BR14" i="9"/>
  <c r="W9" i="8"/>
  <c r="W18" i="8"/>
  <c r="W25" i="8"/>
  <c r="W32" i="8"/>
  <c r="W38" i="8"/>
  <c r="W46" i="8"/>
  <c r="W52" i="8"/>
  <c r="W60" i="8"/>
  <c r="W68" i="8"/>
  <c r="W76" i="8"/>
  <c r="W84" i="8"/>
  <c r="W92" i="8"/>
  <c r="W100" i="8"/>
  <c r="W108" i="8"/>
  <c r="W116" i="8"/>
  <c r="W124" i="8"/>
  <c r="W132" i="8"/>
  <c r="W140" i="8"/>
  <c r="W148" i="8"/>
  <c r="W156" i="8"/>
  <c r="W164" i="8"/>
  <c r="W172" i="8"/>
  <c r="W180" i="8"/>
  <c r="W188" i="8"/>
  <c r="W196" i="8"/>
  <c r="W204" i="8"/>
  <c r="W212" i="8"/>
  <c r="W220" i="8"/>
  <c r="W228" i="8"/>
  <c r="W236" i="8"/>
  <c r="W244" i="8"/>
  <c r="W252" i="8"/>
  <c r="W260" i="8"/>
  <c r="W268" i="8"/>
  <c r="W276" i="8"/>
  <c r="W284" i="8"/>
  <c r="W292" i="8"/>
  <c r="W300" i="8"/>
  <c r="W308" i="8"/>
  <c r="W316" i="8"/>
  <c r="W324" i="8"/>
  <c r="W332" i="8"/>
  <c r="W340" i="8"/>
  <c r="W348" i="8"/>
  <c r="W357" i="8"/>
  <c r="W360" i="8"/>
  <c r="W373" i="8"/>
  <c r="W376" i="8"/>
  <c r="W389" i="8"/>
  <c r="W392" i="8"/>
  <c r="W405" i="8"/>
  <c r="W408" i="8"/>
  <c r="W421" i="8"/>
  <c r="W424" i="8"/>
  <c r="W437" i="8"/>
  <c r="W440" i="8"/>
  <c r="W453" i="8"/>
  <c r="W456" i="8"/>
  <c r="W469" i="8"/>
  <c r="W473" i="8"/>
  <c r="W477" i="8"/>
  <c r="W481" i="8"/>
  <c r="W485" i="8"/>
  <c r="W489" i="8"/>
  <c r="W493" i="8"/>
  <c r="W497" i="8"/>
  <c r="W501" i="8"/>
  <c r="W505" i="8"/>
  <c r="W509" i="8"/>
  <c r="W513" i="8"/>
  <c r="W517" i="8"/>
  <c r="W521" i="8"/>
  <c r="W525" i="8"/>
  <c r="W529" i="8"/>
  <c r="W533" i="8"/>
  <c r="W537" i="8"/>
  <c r="W541" i="8"/>
  <c r="W545" i="8"/>
  <c r="W549" i="8"/>
  <c r="W553" i="8"/>
  <c r="W557" i="8"/>
  <c r="W561" i="8"/>
  <c r="W565" i="8"/>
  <c r="W569" i="8"/>
  <c r="W573" i="8"/>
  <c r="W577" i="8"/>
  <c r="W581" i="8"/>
  <c r="W585" i="8"/>
  <c r="W589" i="8"/>
  <c r="W593" i="8"/>
  <c r="W597" i="8"/>
  <c r="W601" i="8"/>
  <c r="W605" i="8"/>
  <c r="W609" i="8"/>
  <c r="W613" i="8"/>
  <c r="W617" i="8"/>
  <c r="W621" i="8"/>
  <c r="W625" i="8"/>
  <c r="W629" i="8"/>
  <c r="W633" i="8"/>
  <c r="W637" i="8"/>
  <c r="W641" i="8"/>
  <c r="W645" i="8"/>
  <c r="W649" i="8"/>
  <c r="W653" i="8"/>
  <c r="W657" i="8"/>
  <c r="W661" i="8"/>
  <c r="W665" i="8"/>
  <c r="W669" i="8"/>
  <c r="W673" i="8"/>
  <c r="W677" i="8"/>
  <c r="W681" i="8"/>
  <c r="W685" i="8"/>
  <c r="W689" i="8"/>
  <c r="W693" i="8"/>
  <c r="W697" i="8"/>
  <c r="W701" i="8"/>
  <c r="W705" i="8"/>
  <c r="W709" i="8"/>
  <c r="W713" i="8"/>
  <c r="W717" i="8"/>
  <c r="W721" i="8"/>
  <c r="W725" i="8"/>
  <c r="W729" i="8"/>
  <c r="W733" i="8"/>
  <c r="W737" i="8"/>
  <c r="W741" i="8"/>
  <c r="W745" i="8"/>
  <c r="W749" i="8"/>
  <c r="W753" i="8"/>
  <c r="W757" i="8"/>
  <c r="W761" i="8"/>
  <c r="W765" i="8"/>
  <c r="W769" i="8"/>
  <c r="W773" i="8"/>
  <c r="W777" i="8"/>
  <c r="W781" i="8"/>
  <c r="W785" i="8"/>
  <c r="W789" i="8"/>
  <c r="W793" i="8"/>
  <c r="W797" i="8"/>
  <c r="W801" i="8"/>
  <c r="W805" i="8"/>
  <c r="W809" i="8"/>
  <c r="W813" i="8"/>
  <c r="W817" i="8"/>
  <c r="W821" i="8"/>
  <c r="W825" i="8"/>
  <c r="W829" i="8"/>
  <c r="W833" i="8"/>
  <c r="W837" i="8"/>
  <c r="W841" i="8"/>
  <c r="W845" i="8"/>
  <c r="W849" i="8"/>
  <c r="W853" i="8"/>
  <c r="W857" i="8"/>
  <c r="W861" i="8"/>
  <c r="W865" i="8"/>
  <c r="W869" i="8"/>
  <c r="W873" i="8"/>
  <c r="W877" i="8"/>
  <c r="W881" i="8"/>
  <c r="W885" i="8"/>
  <c r="W889" i="8"/>
  <c r="W893" i="8"/>
  <c r="W897" i="8"/>
  <c r="W901" i="8"/>
  <c r="W905" i="8"/>
  <c r="W909" i="8"/>
  <c r="W913" i="8"/>
  <c r="W917" i="8"/>
  <c r="W921" i="8"/>
  <c r="W925" i="8"/>
  <c r="W929" i="8"/>
  <c r="W933" i="8"/>
  <c r="W937" i="8"/>
  <c r="W941" i="8"/>
  <c r="W945" i="8"/>
  <c r="W949" i="8"/>
  <c r="W953" i="8"/>
  <c r="W957" i="8"/>
  <c r="W961" i="8"/>
  <c r="W965" i="8"/>
  <c r="W969" i="8"/>
  <c r="W973" i="8"/>
  <c r="W977" i="8"/>
  <c r="W981" i="8"/>
  <c r="W985" i="8"/>
  <c r="W989" i="8"/>
  <c r="W993" i="8"/>
  <c r="W997" i="8"/>
  <c r="W1001" i="8"/>
  <c r="AT6" i="9"/>
  <c r="BB9" i="9"/>
  <c r="BR10" i="9"/>
  <c r="BB11" i="9"/>
  <c r="BR11" i="9"/>
  <c r="BB13" i="9"/>
  <c r="AT15" i="9"/>
  <c r="BR16" i="9"/>
  <c r="AT18" i="9"/>
  <c r="AT23" i="9"/>
  <c r="BR24" i="9"/>
  <c r="BB25" i="9"/>
  <c r="AT29" i="9"/>
  <c r="AT35" i="9"/>
  <c r="BB35" i="9"/>
  <c r="BR36" i="9"/>
  <c r="BB39" i="9"/>
  <c r="BR40" i="9"/>
  <c r="AT52" i="9"/>
  <c r="BR52" i="9"/>
  <c r="BB54" i="9"/>
  <c r="AT57" i="9"/>
  <c r="BB57" i="9"/>
  <c r="BR58" i="9"/>
  <c r="AT59" i="9"/>
  <c r="BB59" i="9"/>
  <c r="BR60" i="9"/>
  <c r="BB61" i="9"/>
  <c r="BR63" i="9"/>
  <c r="AT70" i="9"/>
  <c r="BB70" i="9"/>
  <c r="AT72" i="9"/>
  <c r="AT74" i="9"/>
  <c r="BB74" i="9"/>
  <c r="AT76" i="9"/>
  <c r="BR78" i="9"/>
  <c r="BR120" i="9"/>
  <c r="BR182" i="9"/>
  <c r="BR200" i="9"/>
  <c r="BB10" i="9"/>
  <c r="AT21" i="9"/>
  <c r="BB27" i="9"/>
  <c r="AT32" i="9"/>
  <c r="BB32" i="9"/>
  <c r="BB40" i="9"/>
  <c r="BR41" i="9"/>
  <c r="BB44" i="9"/>
  <c r="BR45" i="9"/>
  <c r="AT47" i="9"/>
  <c r="W559" i="8"/>
  <c r="W563" i="8"/>
  <c r="W567" i="8"/>
  <c r="W571" i="8"/>
  <c r="W595" i="8"/>
  <c r="W599" i="8"/>
  <c r="W603" i="8"/>
  <c r="W615" i="8"/>
  <c r="W647" i="8"/>
  <c r="W675" i="8"/>
  <c r="W679" i="8"/>
  <c r="W683" i="8"/>
  <c r="W687" i="8"/>
  <c r="W691" i="8"/>
  <c r="W695" i="8"/>
  <c r="W699" i="8"/>
  <c r="W703" i="8"/>
  <c r="W707" i="8"/>
  <c r="W711" i="8"/>
  <c r="W715" i="8"/>
  <c r="W719" i="8"/>
  <c r="W723" i="8"/>
  <c r="W727" i="8"/>
  <c r="W731" i="8"/>
  <c r="W735" i="8"/>
  <c r="W739" i="8"/>
  <c r="W743" i="8"/>
  <c r="W747" i="8"/>
  <c r="W751" i="8"/>
  <c r="W755" i="8"/>
  <c r="W759" i="8"/>
  <c r="W763" i="8"/>
  <c r="W767" i="8"/>
  <c r="W771" i="8"/>
  <c r="W775" i="8"/>
  <c r="W779" i="8"/>
  <c r="W783" i="8"/>
  <c r="W787" i="8"/>
  <c r="W791" i="8"/>
  <c r="W795" i="8"/>
  <c r="W799" i="8"/>
  <c r="W803" i="8"/>
  <c r="W807" i="8"/>
  <c r="W811" i="8"/>
  <c r="W815" i="8"/>
  <c r="W819" i="8"/>
  <c r="W823" i="8"/>
  <c r="W827" i="8"/>
  <c r="W831" i="8"/>
  <c r="W835" i="8"/>
  <c r="W839" i="8"/>
  <c r="W843" i="8"/>
  <c r="W847" i="8"/>
  <c r="W851" i="8"/>
  <c r="W855" i="8"/>
  <c r="W859" i="8"/>
  <c r="W863" i="8"/>
  <c r="W867" i="8"/>
  <c r="W871" i="8"/>
  <c r="W875" i="8"/>
  <c r="W879" i="8"/>
  <c r="W883" i="8"/>
  <c r="W887" i="8"/>
  <c r="W891" i="8"/>
  <c r="W895" i="8"/>
  <c r="W899" i="8"/>
  <c r="W903" i="8"/>
  <c r="W907" i="8"/>
  <c r="W911" i="8"/>
  <c r="W915" i="8"/>
  <c r="W919" i="8"/>
  <c r="W923" i="8"/>
  <c r="W927" i="8"/>
  <c r="W931" i="8"/>
  <c r="W935" i="8"/>
  <c r="W939" i="8"/>
  <c r="W943" i="8"/>
  <c r="W947" i="8"/>
  <c r="W951" i="8"/>
  <c r="W955" i="8"/>
  <c r="W959" i="8"/>
  <c r="W963" i="8"/>
  <c r="W967" i="8"/>
  <c r="W971" i="8"/>
  <c r="W975" i="8"/>
  <c r="W979" i="8"/>
  <c r="W983" i="8"/>
  <c r="W987" i="8"/>
  <c r="W991" i="8"/>
  <c r="W995" i="8"/>
  <c r="W999" i="8"/>
  <c r="W1003" i="8"/>
  <c r="BR8" i="9"/>
  <c r="AT10" i="9"/>
  <c r="BR12" i="9"/>
  <c r="AT14" i="9"/>
  <c r="BB17" i="9"/>
  <c r="AT19" i="9"/>
  <c r="BR20" i="9"/>
  <c r="BB21" i="9"/>
  <c r="BB22" i="9"/>
  <c r="BB26" i="9"/>
  <c r="BR26" i="9"/>
  <c r="AT27" i="9"/>
  <c r="BB28" i="9"/>
  <c r="AT30" i="9"/>
  <c r="BB30" i="9"/>
  <c r="BR31" i="9"/>
  <c r="AT33" i="9"/>
  <c r="BB33" i="9"/>
  <c r="BR34" i="9"/>
  <c r="AT37" i="9"/>
  <c r="BB37" i="9"/>
  <c r="BR38" i="9"/>
  <c r="AT40" i="9"/>
  <c r="BB41" i="9"/>
  <c r="BR42" i="9"/>
  <c r="AT44" i="9"/>
  <c r="BB45" i="9"/>
  <c r="BR46" i="9"/>
  <c r="BB47" i="9"/>
  <c r="BR49" i="9"/>
  <c r="AT51" i="9"/>
  <c r="BR51" i="9"/>
  <c r="BR53" i="9"/>
  <c r="AT55" i="9"/>
  <c r="BB55" i="9"/>
  <c r="BB56" i="9"/>
  <c r="AT58" i="9"/>
  <c r="AT60" i="9"/>
  <c r="BR62" i="9"/>
  <c r="BB64" i="9"/>
  <c r="AT67" i="9"/>
  <c r="BB67" i="9"/>
  <c r="BB69" i="9"/>
  <c r="BR150" i="9"/>
  <c r="AT42" i="9"/>
  <c r="BB43" i="9"/>
  <c r="BR44" i="9"/>
  <c r="AT46" i="9"/>
  <c r="BR48" i="9"/>
  <c r="BB50" i="9"/>
  <c r="AT53" i="9"/>
  <c r="BB53" i="9"/>
  <c r="BR54" i="9"/>
  <c r="BR57" i="9"/>
  <c r="BR59" i="9"/>
  <c r="AT61" i="9"/>
  <c r="AT62" i="9"/>
  <c r="BB62" i="9"/>
  <c r="AT64" i="9"/>
  <c r="BR66" i="9"/>
  <c r="BB68" i="9"/>
  <c r="AT71" i="9"/>
  <c r="BB71" i="9"/>
  <c r="BR72" i="9"/>
  <c r="BB73" i="9"/>
  <c r="BR75" i="9"/>
  <c r="AT78" i="9"/>
  <c r="BB78" i="9"/>
  <c r="AT80" i="9"/>
  <c r="BR82" i="9"/>
  <c r="BB84" i="9"/>
  <c r="AT87" i="9"/>
  <c r="BB87" i="9"/>
  <c r="BR88" i="9"/>
  <c r="BB89" i="9"/>
  <c r="BR91" i="9"/>
  <c r="AT94" i="9"/>
  <c r="BB94" i="9"/>
  <c r="BB97" i="9"/>
  <c r="AT99" i="9"/>
  <c r="BR101" i="9"/>
  <c r="BB103" i="9"/>
  <c r="AT106" i="9"/>
  <c r="BB106" i="9"/>
  <c r="BR107" i="9"/>
  <c r="BR110" i="9"/>
  <c r="BB112" i="9"/>
  <c r="BB113" i="9"/>
  <c r="AT115" i="9"/>
  <c r="BR117" i="9"/>
  <c r="BB119" i="9"/>
  <c r="AT122" i="9"/>
  <c r="BB122" i="9"/>
  <c r="BR123" i="9"/>
  <c r="BR126" i="9"/>
  <c r="BB128" i="9"/>
  <c r="BB129" i="9"/>
  <c r="BR131" i="9"/>
  <c r="BB133" i="9"/>
  <c r="AT136" i="9"/>
  <c r="BB136" i="9"/>
  <c r="BR137" i="9"/>
  <c r="BR140" i="9"/>
  <c r="AT142" i="9"/>
  <c r="BB142" i="9"/>
  <c r="BB143" i="9"/>
  <c r="AT145" i="9"/>
  <c r="AT147" i="9"/>
  <c r="BR147" i="9"/>
  <c r="BB149" i="9"/>
  <c r="AT152" i="9"/>
  <c r="BB152" i="9"/>
  <c r="BR153" i="9"/>
  <c r="BR156" i="9"/>
  <c r="AT158" i="9"/>
  <c r="BB158" i="9"/>
  <c r="BB159" i="9"/>
  <c r="AT161" i="9"/>
  <c r="BR163" i="9"/>
  <c r="BB165" i="9"/>
  <c r="AT168" i="9"/>
  <c r="BB168" i="9"/>
  <c r="BR169" i="9"/>
  <c r="BB170" i="9"/>
  <c r="BR172" i="9"/>
  <c r="AT174" i="9"/>
  <c r="AT175" i="9"/>
  <c r="BB175" i="9"/>
  <c r="AT177" i="9"/>
  <c r="BR179" i="9"/>
  <c r="BB181" i="9"/>
  <c r="AT184" i="9"/>
  <c r="BB184" i="9"/>
  <c r="BR185" i="9"/>
  <c r="BB186" i="9"/>
  <c r="BR188" i="9"/>
  <c r="AT190" i="9"/>
  <c r="AT191" i="9"/>
  <c r="BB191" i="9"/>
  <c r="BR192" i="9"/>
  <c r="AT195" i="9"/>
  <c r="BB195" i="9"/>
  <c r="BR196" i="9"/>
  <c r="BB199" i="9"/>
  <c r="BR204" i="9"/>
  <c r="BB205" i="9"/>
  <c r="AT207" i="9"/>
  <c r="BB207" i="9"/>
  <c r="BR208" i="9"/>
  <c r="BR210" i="9"/>
  <c r="AT213" i="9"/>
  <c r="AT214" i="9"/>
  <c r="BB216" i="9"/>
  <c r="AT218" i="9"/>
  <c r="AT220" i="9"/>
  <c r="BB220" i="9"/>
  <c r="AT222" i="9"/>
  <c r="BB224" i="9"/>
  <c r="AT226" i="9"/>
  <c r="BB226" i="9"/>
  <c r="AT229" i="9"/>
  <c r="AT230" i="9"/>
  <c r="BB232" i="9"/>
  <c r="AT234" i="9"/>
  <c r="BB236" i="9"/>
  <c r="BR237" i="9"/>
  <c r="BR238" i="9"/>
  <c r="BR241" i="9"/>
  <c r="BR244" i="9"/>
  <c r="BB247" i="9"/>
  <c r="BR251" i="9"/>
  <c r="AT253" i="9"/>
  <c r="BB253" i="9"/>
  <c r="BR254" i="9"/>
  <c r="AT256" i="9"/>
  <c r="AT258" i="9"/>
  <c r="BB260" i="9"/>
  <c r="BR260" i="9"/>
  <c r="AT278" i="9"/>
  <c r="BB278" i="9"/>
  <c r="BB280" i="9"/>
  <c r="BR282" i="9"/>
  <c r="AT287" i="9"/>
  <c r="AT289" i="9"/>
  <c r="AT294" i="9"/>
  <c r="AT296" i="9"/>
  <c r="BR300" i="9"/>
  <c r="BB303" i="9"/>
  <c r="BB305" i="9"/>
  <c r="BR375" i="9"/>
  <c r="BR473" i="9"/>
  <c r="AT65" i="9"/>
  <c r="AT66" i="9"/>
  <c r="BB66" i="9"/>
  <c r="AT68" i="9"/>
  <c r="BR70" i="9"/>
  <c r="BB72" i="9"/>
  <c r="AT75" i="9"/>
  <c r="BB75" i="9"/>
  <c r="BR76" i="9"/>
  <c r="BB77" i="9"/>
  <c r="BR79" i="9"/>
  <c r="AT82" i="9"/>
  <c r="BB82" i="9"/>
  <c r="AT84" i="9"/>
  <c r="BR86" i="9"/>
  <c r="BB88" i="9"/>
  <c r="AT91" i="9"/>
  <c r="BB91" i="9"/>
  <c r="BR92" i="9"/>
  <c r="BB93" i="9"/>
  <c r="BR95" i="9"/>
  <c r="BB96" i="9"/>
  <c r="BR98" i="9"/>
  <c r="BB100" i="9"/>
  <c r="BB101" i="9"/>
  <c r="AT103" i="9"/>
  <c r="BR105" i="9"/>
  <c r="BB107" i="9"/>
  <c r="AT110" i="9"/>
  <c r="BB110" i="9"/>
  <c r="BR111" i="9"/>
  <c r="BR114" i="9"/>
  <c r="BB116" i="9"/>
  <c r="BB117" i="9"/>
  <c r="AT119" i="9"/>
  <c r="BR121" i="9"/>
  <c r="BB123" i="9"/>
  <c r="AT126" i="9"/>
  <c r="BB126" i="9"/>
  <c r="BR127" i="9"/>
  <c r="BR130" i="9"/>
  <c r="BB131" i="9"/>
  <c r="AT133" i="9"/>
  <c r="AT135" i="9"/>
  <c r="BR135" i="9"/>
  <c r="BB137" i="9"/>
  <c r="AT140" i="9"/>
  <c r="BB140" i="9"/>
  <c r="BR141" i="9"/>
  <c r="BR144" i="9"/>
  <c r="AT146" i="9"/>
  <c r="BB146" i="9"/>
  <c r="BB147" i="9"/>
  <c r="AT149" i="9"/>
  <c r="AT151" i="9"/>
  <c r="BR151" i="9"/>
  <c r="BB153" i="9"/>
  <c r="AT156" i="9"/>
  <c r="BB156" i="9"/>
  <c r="BR157" i="9"/>
  <c r="BR160" i="9"/>
  <c r="AT162" i="9"/>
  <c r="AT163" i="9"/>
  <c r="BB163" i="9"/>
  <c r="AT165" i="9"/>
  <c r="BR167" i="9"/>
  <c r="BB169" i="9"/>
  <c r="AT172" i="9"/>
  <c r="BB172" i="9"/>
  <c r="BR173" i="9"/>
  <c r="BB174" i="9"/>
  <c r="BR176" i="9"/>
  <c r="AT178" i="9"/>
  <c r="AT179" i="9"/>
  <c r="BB179" i="9"/>
  <c r="AT181" i="9"/>
  <c r="BR183" i="9"/>
  <c r="BB185" i="9"/>
  <c r="AT188" i="9"/>
  <c r="BB188" i="9"/>
  <c r="BR189" i="9"/>
  <c r="BB190" i="9"/>
  <c r="BB192" i="9"/>
  <c r="BR194" i="9"/>
  <c r="BB196" i="9"/>
  <c r="AT199" i="9"/>
  <c r="AT201" i="9"/>
  <c r="BB202" i="9"/>
  <c r="BB204" i="9"/>
  <c r="BB208" i="9"/>
  <c r="BB210" i="9"/>
  <c r="BB213" i="9"/>
  <c r="AT215" i="9"/>
  <c r="BR215" i="9"/>
  <c r="BR217" i="9"/>
  <c r="AT219" i="9"/>
  <c r="BR219" i="9"/>
  <c r="BR221" i="9"/>
  <c r="AT223" i="9"/>
  <c r="BR225" i="9"/>
  <c r="BB229" i="9"/>
  <c r="AT231" i="9"/>
  <c r="BR231" i="9"/>
  <c r="BR233" i="9"/>
  <c r="AT235" i="9"/>
  <c r="BR235" i="9"/>
  <c r="BB237" i="9"/>
  <c r="BB241" i="9"/>
  <c r="BB244" i="9"/>
  <c r="AT246" i="9"/>
  <c r="BB248" i="9"/>
  <c r="BR248" i="9"/>
  <c r="BB251" i="9"/>
  <c r="BR255" i="9"/>
  <c r="AT257" i="9"/>
  <c r="BB257" i="9"/>
  <c r="BR258" i="9"/>
  <c r="AT260" i="9"/>
  <c r="AT262" i="9"/>
  <c r="BB264" i="9"/>
  <c r="BR264" i="9"/>
  <c r="BB267" i="9"/>
  <c r="AT271" i="9"/>
  <c r="BR271" i="9"/>
  <c r="AT273" i="9"/>
  <c r="BB273" i="9"/>
  <c r="BR274" i="9"/>
  <c r="AT276" i="9"/>
  <c r="BR278" i="9"/>
  <c r="AT280" i="9"/>
  <c r="BB282" i="9"/>
  <c r="BB284" i="9"/>
  <c r="BR284" i="9"/>
  <c r="BR286" i="9"/>
  <c r="BB287" i="9"/>
  <c r="BB289" i="9"/>
  <c r="AT291" i="9"/>
  <c r="BR291" i="9"/>
  <c r="AT293" i="9"/>
  <c r="BR293" i="9"/>
  <c r="AT295" i="9"/>
  <c r="BR295" i="9"/>
  <c r="AT297" i="9"/>
  <c r="AT298" i="9"/>
  <c r="AT300" i="9"/>
  <c r="BB310" i="9"/>
  <c r="BB312" i="9"/>
  <c r="BR312" i="9"/>
  <c r="BR314" i="9"/>
  <c r="BB315" i="9"/>
  <c r="BB317" i="9"/>
  <c r="BR325" i="9"/>
  <c r="BR391" i="9"/>
  <c r="BR489" i="9"/>
  <c r="BR80" i="9"/>
  <c r="BB81" i="9"/>
  <c r="BR83" i="9"/>
  <c r="AT86" i="9"/>
  <c r="BB86" i="9"/>
  <c r="AT88" i="9"/>
  <c r="BR90" i="9"/>
  <c r="BB92" i="9"/>
  <c r="AT95" i="9"/>
  <c r="BB95" i="9"/>
  <c r="AT98" i="9"/>
  <c r="BB98" i="9"/>
  <c r="BR99" i="9"/>
  <c r="BR102" i="9"/>
  <c r="BB105" i="9"/>
  <c r="AT107" i="9"/>
  <c r="BR109" i="9"/>
  <c r="BB111" i="9"/>
  <c r="AT114" i="9"/>
  <c r="BB114" i="9"/>
  <c r="BR115" i="9"/>
  <c r="BR118" i="9"/>
  <c r="BB120" i="9"/>
  <c r="BB121" i="9"/>
  <c r="AT123" i="9"/>
  <c r="BR125" i="9"/>
  <c r="BB127" i="9"/>
  <c r="AT130" i="9"/>
  <c r="BB130" i="9"/>
  <c r="BR132" i="9"/>
  <c r="AT134" i="9"/>
  <c r="BB134" i="9"/>
  <c r="BB135" i="9"/>
  <c r="AT137" i="9"/>
  <c r="AT139" i="9"/>
  <c r="BR139" i="9"/>
  <c r="BB141" i="9"/>
  <c r="AT144" i="9"/>
  <c r="BB144" i="9"/>
  <c r="BR145" i="9"/>
  <c r="BR148" i="9"/>
  <c r="AT150" i="9"/>
  <c r="BB150" i="9"/>
  <c r="BB151" i="9"/>
  <c r="AT153" i="9"/>
  <c r="AT155" i="9"/>
  <c r="BR155" i="9"/>
  <c r="BB157" i="9"/>
  <c r="AT160" i="9"/>
  <c r="BB160" i="9"/>
  <c r="BR161" i="9"/>
  <c r="BB162" i="9"/>
  <c r="BR164" i="9"/>
  <c r="AT166" i="9"/>
  <c r="AT167" i="9"/>
  <c r="BB167" i="9"/>
  <c r="AT169" i="9"/>
  <c r="BR171" i="9"/>
  <c r="BB173" i="9"/>
  <c r="AT176" i="9"/>
  <c r="BB176" i="9"/>
  <c r="BR177" i="9"/>
  <c r="BB178" i="9"/>
  <c r="BR180" i="9"/>
  <c r="AT182" i="9"/>
  <c r="AT183" i="9"/>
  <c r="BB183" i="9"/>
  <c r="AT185" i="9"/>
  <c r="BR187" i="9"/>
  <c r="BB189" i="9"/>
  <c r="AT192" i="9"/>
  <c r="AT194" i="9"/>
  <c r="BB194" i="9"/>
  <c r="AT196" i="9"/>
  <c r="BB198" i="9"/>
  <c r="AT200" i="9"/>
  <c r="BB200" i="9"/>
  <c r="AT203" i="9"/>
  <c r="AT204" i="9"/>
  <c r="BB206" i="9"/>
  <c r="AT208" i="9"/>
  <c r="AT210" i="9"/>
  <c r="BR214" i="9"/>
  <c r="BB215" i="9"/>
  <c r="AT217" i="9"/>
  <c r="BB217" i="9"/>
  <c r="BR218" i="9"/>
  <c r="AT221" i="9"/>
  <c r="BB221" i="9"/>
  <c r="BR222" i="9"/>
  <c r="BB225" i="9"/>
  <c r="BR230" i="9"/>
  <c r="BB231" i="9"/>
  <c r="AT233" i="9"/>
  <c r="BB233" i="9"/>
  <c r="BR234" i="9"/>
  <c r="AT237" i="9"/>
  <c r="AT241" i="9"/>
  <c r="AT243" i="9"/>
  <c r="BR243" i="9"/>
  <c r="BB245" i="9"/>
  <c r="AT248" i="9"/>
  <c r="AT250" i="9"/>
  <c r="BB250" i="9"/>
  <c r="BB252" i="9"/>
  <c r="BB255" i="9"/>
  <c r="AT259" i="9"/>
  <c r="BR259" i="9"/>
  <c r="AT261" i="9"/>
  <c r="BB261" i="9"/>
  <c r="AT264" i="9"/>
  <c r="AT266" i="9"/>
  <c r="BB266" i="9"/>
  <c r="BB268" i="9"/>
  <c r="BR268" i="9"/>
  <c r="BB271" i="9"/>
  <c r="AT275" i="9"/>
  <c r="BR275" i="9"/>
  <c r="AT277" i="9"/>
  <c r="BB277" i="9"/>
  <c r="BR277" i="9"/>
  <c r="AT306" i="9"/>
  <c r="AT308" i="9"/>
  <c r="BR505" i="9"/>
  <c r="BB263" i="9"/>
  <c r="AT267" i="9"/>
  <c r="BR267" i="9"/>
  <c r="AT269" i="9"/>
  <c r="BB269" i="9"/>
  <c r="BR270" i="9"/>
  <c r="AT272" i="9"/>
  <c r="AT274" i="9"/>
  <c r="BB274" i="9"/>
  <c r="BB276" i="9"/>
  <c r="BR276" i="9"/>
  <c r="BB279" i="9"/>
  <c r="BB281" i="9"/>
  <c r="AT283" i="9"/>
  <c r="BR283" i="9"/>
  <c r="AT285" i="9"/>
  <c r="AT286" i="9"/>
  <c r="AT288" i="9"/>
  <c r="BB290" i="9"/>
  <c r="BB292" i="9"/>
  <c r="BR292" i="9"/>
  <c r="BR294" i="9"/>
  <c r="BB295" i="9"/>
  <c r="BB297" i="9"/>
  <c r="AT299" i="9"/>
  <c r="BR299" i="9"/>
  <c r="AT301" i="9"/>
  <c r="AT302" i="9"/>
  <c r="AT304" i="9"/>
  <c r="BB306" i="9"/>
  <c r="BB308" i="9"/>
  <c r="BR308" i="9"/>
  <c r="BR310" i="9"/>
  <c r="BB311" i="9"/>
  <c r="BB313" i="9"/>
  <c r="AT315" i="9"/>
  <c r="BR315" i="9"/>
  <c r="AT317" i="9"/>
  <c r="AT318" i="9"/>
  <c r="AT320" i="9"/>
  <c r="BB322" i="9"/>
  <c r="BB324" i="9"/>
  <c r="BR324" i="9"/>
  <c r="BR326" i="9"/>
  <c r="BB327" i="9"/>
  <c r="BB329" i="9"/>
  <c r="AT331" i="9"/>
  <c r="BR331" i="9"/>
  <c r="AT333" i="9"/>
  <c r="AT334" i="9"/>
  <c r="AT336" i="9"/>
  <c r="BB338" i="9"/>
  <c r="BB340" i="9"/>
  <c r="BR340" i="9"/>
  <c r="BR342" i="9"/>
  <c r="BB343" i="9"/>
  <c r="BB345" i="9"/>
  <c r="AT347" i="9"/>
  <c r="BR347" i="9"/>
  <c r="AT349" i="9"/>
  <c r="AT350" i="9"/>
  <c r="AT352" i="9"/>
  <c r="BB354" i="9"/>
  <c r="BB356" i="9"/>
  <c r="BR356" i="9"/>
  <c r="BR358" i="9"/>
  <c r="BB359" i="9"/>
  <c r="BB361" i="9"/>
  <c r="BR362" i="9"/>
  <c r="BB363" i="9"/>
  <c r="AT365" i="9"/>
  <c r="BR365" i="9"/>
  <c r="AT367" i="9"/>
  <c r="AT368" i="9"/>
  <c r="AT370" i="9"/>
  <c r="BB372" i="9"/>
  <c r="BR372" i="9"/>
  <c r="BB374" i="9"/>
  <c r="BB377" i="9"/>
  <c r="BR378" i="9"/>
  <c r="BB379" i="9"/>
  <c r="AT381" i="9"/>
  <c r="BR381" i="9"/>
  <c r="AT383" i="9"/>
  <c r="AT384" i="9"/>
  <c r="AT386" i="9"/>
  <c r="BB388" i="9"/>
  <c r="BR388" i="9"/>
  <c r="BB390" i="9"/>
  <c r="BB393" i="9"/>
  <c r="BR394" i="9"/>
  <c r="BB395" i="9"/>
  <c r="AT397" i="9"/>
  <c r="BR397" i="9"/>
  <c r="AT399" i="9"/>
  <c r="AT400" i="9"/>
  <c r="BR406" i="9"/>
  <c r="BB408" i="9"/>
  <c r="BB410" i="9"/>
  <c r="AT412" i="9"/>
  <c r="BB412" i="9"/>
  <c r="AT415" i="9"/>
  <c r="AT416" i="9"/>
  <c r="BR422" i="9"/>
  <c r="BB424" i="9"/>
  <c r="BB426" i="9"/>
  <c r="AT428" i="9"/>
  <c r="BB428" i="9"/>
  <c r="AT431" i="9"/>
  <c r="AT432" i="9"/>
  <c r="BR438" i="9"/>
  <c r="BB440" i="9"/>
  <c r="BR442" i="9"/>
  <c r="BB444" i="9"/>
  <c r="BR446" i="9"/>
  <c r="BB448" i="9"/>
  <c r="BR450" i="9"/>
  <c r="BB452" i="9"/>
  <c r="BR454" i="9"/>
  <c r="BB456" i="9"/>
  <c r="AT459" i="9"/>
  <c r="BB459" i="9"/>
  <c r="BR460" i="9"/>
  <c r="BB461" i="9"/>
  <c r="BR463" i="9"/>
  <c r="AT465" i="9"/>
  <c r="AT466" i="9"/>
  <c r="BB466" i="9"/>
  <c r="AT468" i="9"/>
  <c r="BR470" i="9"/>
  <c r="BB472" i="9"/>
  <c r="AT475" i="9"/>
  <c r="BB475" i="9"/>
  <c r="BR476" i="9"/>
  <c r="BB477" i="9"/>
  <c r="BR479" i="9"/>
  <c r="AT481" i="9"/>
  <c r="AT482" i="9"/>
  <c r="BB482" i="9"/>
  <c r="AT484" i="9"/>
  <c r="BR486" i="9"/>
  <c r="BB488" i="9"/>
  <c r="AT491" i="9"/>
  <c r="BB491" i="9"/>
  <c r="BR492" i="9"/>
  <c r="BB493" i="9"/>
  <c r="BR495" i="9"/>
  <c r="AT497" i="9"/>
  <c r="AT498" i="9"/>
  <c r="BB498" i="9"/>
  <c r="AT500" i="9"/>
  <c r="BR502" i="9"/>
  <c r="BB504" i="9"/>
  <c r="AT507" i="9"/>
  <c r="BB507" i="9"/>
  <c r="BR508" i="9"/>
  <c r="BB509" i="9"/>
  <c r="BR630" i="9"/>
  <c r="BB319" i="9"/>
  <c r="BB321" i="9"/>
  <c r="BR323" i="9"/>
  <c r="AT326" i="9"/>
  <c r="AT328" i="9"/>
  <c r="BR332" i="9"/>
  <c r="BB335" i="9"/>
  <c r="BB337" i="9"/>
  <c r="BR339" i="9"/>
  <c r="AT342" i="9"/>
  <c r="AT344" i="9"/>
  <c r="BR348" i="9"/>
  <c r="BB351" i="9"/>
  <c r="BB353" i="9"/>
  <c r="BR355" i="9"/>
  <c r="AT358" i="9"/>
  <c r="AT360" i="9"/>
  <c r="AT362" i="9"/>
  <c r="BR364" i="9"/>
  <c r="BB369" i="9"/>
  <c r="BB371" i="9"/>
  <c r="BR373" i="9"/>
  <c r="AT376" i="9"/>
  <c r="AT378" i="9"/>
  <c r="BR380" i="9"/>
  <c r="BB385" i="9"/>
  <c r="BB387" i="9"/>
  <c r="BR389" i="9"/>
  <c r="AT392" i="9"/>
  <c r="AT394" i="9"/>
  <c r="BR396" i="9"/>
  <c r="BB401" i="9"/>
  <c r="AT403" i="9"/>
  <c r="BR405" i="9"/>
  <c r="BR407" i="9"/>
  <c r="BR414" i="9"/>
  <c r="BB417" i="9"/>
  <c r="AT419" i="9"/>
  <c r="BR421" i="9"/>
  <c r="BR423" i="9"/>
  <c r="BR430" i="9"/>
  <c r="BB433" i="9"/>
  <c r="AT435" i="9"/>
  <c r="BR437" i="9"/>
  <c r="BR439" i="9"/>
  <c r="BR455" i="9"/>
  <c r="AT458" i="9"/>
  <c r="BB458" i="9"/>
  <c r="AT460" i="9"/>
  <c r="BR462" i="9"/>
  <c r="AT467" i="9"/>
  <c r="BB467" i="9"/>
  <c r="BB469" i="9"/>
  <c r="BR471" i="9"/>
  <c r="AT474" i="9"/>
  <c r="BB474" i="9"/>
  <c r="AT476" i="9"/>
  <c r="BR478" i="9"/>
  <c r="AT483" i="9"/>
  <c r="BB483" i="9"/>
  <c r="BB485" i="9"/>
  <c r="BR487" i="9"/>
  <c r="AT490" i="9"/>
  <c r="BB490" i="9"/>
  <c r="AT492" i="9"/>
  <c r="BR494" i="9"/>
  <c r="AT499" i="9"/>
  <c r="BB499" i="9"/>
  <c r="BB501" i="9"/>
  <c r="BR503" i="9"/>
  <c r="AT506" i="9"/>
  <c r="BB506" i="9"/>
  <c r="AT508" i="9"/>
  <c r="BB302" i="9"/>
  <c r="BB304" i="9"/>
  <c r="BR304" i="9"/>
  <c r="BR306" i="9"/>
  <c r="BB307" i="9"/>
  <c r="BB309" i="9"/>
  <c r="AT311" i="9"/>
  <c r="BR311" i="9"/>
  <c r="AT313" i="9"/>
  <c r="AT314" i="9"/>
  <c r="AT316" i="9"/>
  <c r="BB318" i="9"/>
  <c r="BB320" i="9"/>
  <c r="BR320" i="9"/>
  <c r="BR322" i="9"/>
  <c r="BB323" i="9"/>
  <c r="BB325" i="9"/>
  <c r="AT327" i="9"/>
  <c r="BR327" i="9"/>
  <c r="AT329" i="9"/>
  <c r="AT330" i="9"/>
  <c r="AT332" i="9"/>
  <c r="BB334" i="9"/>
  <c r="BB336" i="9"/>
  <c r="BR336" i="9"/>
  <c r="BR338" i="9"/>
  <c r="BB339" i="9"/>
  <c r="BB341" i="9"/>
  <c r="AT343" i="9"/>
  <c r="BR343" i="9"/>
  <c r="AT345" i="9"/>
  <c r="AT346" i="9"/>
  <c r="AT348" i="9"/>
  <c r="BB350" i="9"/>
  <c r="BB352" i="9"/>
  <c r="BR352" i="9"/>
  <c r="BR354" i="9"/>
  <c r="BB355" i="9"/>
  <c r="BB357" i="9"/>
  <c r="AT359" i="9"/>
  <c r="BR359" i="9"/>
  <c r="AT361" i="9"/>
  <c r="BR361" i="9"/>
  <c r="AT363" i="9"/>
  <c r="AT364" i="9"/>
  <c r="AT366" i="9"/>
  <c r="BB368" i="9"/>
  <c r="BR368" i="9"/>
  <c r="BB370" i="9"/>
  <c r="BB373" i="9"/>
  <c r="BR374" i="9"/>
  <c r="BB375" i="9"/>
  <c r="AT377" i="9"/>
  <c r="BR377" i="9"/>
  <c r="AT379" i="9"/>
  <c r="AT380" i="9"/>
  <c r="AT382" i="9"/>
  <c r="BB384" i="9"/>
  <c r="BR384" i="9"/>
  <c r="BB386" i="9"/>
  <c r="BB389" i="9"/>
  <c r="BR390" i="9"/>
  <c r="BB391" i="9"/>
  <c r="AT393" i="9"/>
  <c r="BR393" i="9"/>
  <c r="AT395" i="9"/>
  <c r="AT396" i="9"/>
  <c r="AT398" i="9"/>
  <c r="BB400" i="9"/>
  <c r="BB402" i="9"/>
  <c r="AT404" i="9"/>
  <c r="BB404" i="9"/>
  <c r="BB407" i="9"/>
  <c r="BR408" i="9"/>
  <c r="BB409" i="9"/>
  <c r="BR409" i="9"/>
  <c r="AT411" i="9"/>
  <c r="AT413" i="9"/>
  <c r="AT414" i="9"/>
  <c r="BB414" i="9"/>
  <c r="BB416" i="9"/>
  <c r="BB418" i="9"/>
  <c r="AT420" i="9"/>
  <c r="BB420" i="9"/>
  <c r="BB423" i="9"/>
  <c r="BR424" i="9"/>
  <c r="BB425" i="9"/>
  <c r="BR425" i="9"/>
  <c r="AT427" i="9"/>
  <c r="AT429" i="9"/>
  <c r="AT430" i="9"/>
  <c r="BB430" i="9"/>
  <c r="BB432" i="9"/>
  <c r="BB434" i="9"/>
  <c r="AT436" i="9"/>
  <c r="BB436" i="9"/>
  <c r="BB439" i="9"/>
  <c r="BR440" i="9"/>
  <c r="BB441" i="9"/>
  <c r="BR441" i="9"/>
  <c r="BR444" i="9"/>
  <c r="BB445" i="9"/>
  <c r="BR445" i="9"/>
  <c r="BR448" i="9"/>
  <c r="BB449" i="9"/>
  <c r="BR449" i="9"/>
  <c r="BR452" i="9"/>
  <c r="BB453" i="9"/>
  <c r="BR453" i="9"/>
  <c r="BB455" i="9"/>
  <c r="BR456" i="9"/>
  <c r="BB457" i="9"/>
  <c r="BR459" i="9"/>
  <c r="AT461" i="9"/>
  <c r="AT462" i="9"/>
  <c r="AT464" i="9"/>
  <c r="BB468" i="9"/>
  <c r="BB471" i="9"/>
  <c r="BR472" i="9"/>
  <c r="BB473" i="9"/>
  <c r="BR475" i="9"/>
  <c r="AT477" i="9"/>
  <c r="AT478" i="9"/>
  <c r="AT480" i="9"/>
  <c r="BB484" i="9"/>
  <c r="BB487" i="9"/>
  <c r="BR488" i="9"/>
  <c r="BB489" i="9"/>
  <c r="BR491" i="9"/>
  <c r="AT493" i="9"/>
  <c r="AT494" i="9"/>
  <c r="BB494" i="9"/>
  <c r="AT496" i="9"/>
  <c r="BR498" i="9"/>
  <c r="BB500" i="9"/>
  <c r="AT503" i="9"/>
  <c r="BB503" i="9"/>
  <c r="BR504" i="9"/>
  <c r="BB505" i="9"/>
  <c r="BR507" i="9"/>
  <c r="AT509" i="9"/>
  <c r="AT510" i="9"/>
  <c r="BB510" i="9"/>
  <c r="BR553" i="9"/>
  <c r="BR578" i="9"/>
  <c r="BR512" i="9"/>
  <c r="AT517" i="9"/>
  <c r="AT520" i="9"/>
  <c r="BR522" i="9"/>
  <c r="BB524" i="9"/>
  <c r="BR528" i="9"/>
  <c r="AT533" i="9"/>
  <c r="BB540" i="9"/>
  <c r="BR544" i="9"/>
  <c r="AT549" i="9"/>
  <c r="BB556" i="9"/>
  <c r="BB563" i="9"/>
  <c r="AT565" i="9"/>
  <c r="BB565" i="9"/>
  <c r="AT568" i="9"/>
  <c r="BB579" i="9"/>
  <c r="AT581" i="9"/>
  <c r="BB581" i="9"/>
  <c r="AT584" i="9"/>
  <c r="AT593" i="9"/>
  <c r="BB595" i="9"/>
  <c r="AT597" i="9"/>
  <c r="BB597" i="9"/>
  <c r="AT600" i="9"/>
  <c r="AT601" i="9"/>
  <c r="AT605" i="9"/>
  <c r="BR607" i="9"/>
  <c r="BB609" i="9"/>
  <c r="BB613" i="9"/>
  <c r="BB616" i="9"/>
  <c r="BR617" i="9"/>
  <c r="BB618" i="9"/>
  <c r="BR618" i="9"/>
  <c r="BR621" i="9"/>
  <c r="BB637" i="9"/>
  <c r="BR641" i="9"/>
  <c r="AT646" i="9"/>
  <c r="BR510" i="9"/>
  <c r="BB512" i="9"/>
  <c r="AT515" i="9"/>
  <c r="BB515" i="9"/>
  <c r="BR516" i="9"/>
  <c r="BB517" i="9"/>
  <c r="BR519" i="9"/>
  <c r="AT521" i="9"/>
  <c r="AT522" i="9"/>
  <c r="BB522" i="9"/>
  <c r="AT524" i="9"/>
  <c r="BR526" i="9"/>
  <c r="BB528" i="9"/>
  <c r="AT531" i="9"/>
  <c r="BB531" i="9"/>
  <c r="BR532" i="9"/>
  <c r="BB533" i="9"/>
  <c r="BR535" i="9"/>
  <c r="AT537" i="9"/>
  <c r="AT538" i="9"/>
  <c r="BB538" i="9"/>
  <c r="AT540" i="9"/>
  <c r="BR542" i="9"/>
  <c r="BB544" i="9"/>
  <c r="AT547" i="9"/>
  <c r="BB547" i="9"/>
  <c r="BR548" i="9"/>
  <c r="BB549" i="9"/>
  <c r="BR551" i="9"/>
  <c r="AT553" i="9"/>
  <c r="AT554" i="9"/>
  <c r="BB554" i="9"/>
  <c r="AT556" i="9"/>
  <c r="BR558" i="9"/>
  <c r="BR560" i="9"/>
  <c r="AT562" i="9"/>
  <c r="BR564" i="9"/>
  <c r="BB568" i="9"/>
  <c r="AT570" i="9"/>
  <c r="BR570" i="9"/>
  <c r="BR572" i="9"/>
  <c r="AT574" i="9"/>
  <c r="BR574" i="9"/>
  <c r="BR576" i="9"/>
  <c r="AT578" i="9"/>
  <c r="BR580" i="9"/>
  <c r="BB584" i="9"/>
  <c r="AT586" i="9"/>
  <c r="BR586" i="9"/>
  <c r="BR588" i="9"/>
  <c r="AT590" i="9"/>
  <c r="BR590" i="9"/>
  <c r="BR592" i="9"/>
  <c r="AT594" i="9"/>
  <c r="BR596" i="9"/>
  <c r="BB600" i="9"/>
  <c r="AT602" i="9"/>
  <c r="BR602" i="9"/>
  <c r="BB604" i="9"/>
  <c r="AT606" i="9"/>
  <c r="AT609" i="9"/>
  <c r="AT613" i="9"/>
  <c r="BR615" i="9"/>
  <c r="BB617" i="9"/>
  <c r="BB621" i="9"/>
  <c r="BB624" i="9"/>
  <c r="BR625" i="9"/>
  <c r="BB626" i="9"/>
  <c r="BR628" i="9"/>
  <c r="AT630" i="9"/>
  <c r="AT631" i="9"/>
  <c r="AT633" i="9"/>
  <c r="AT635" i="9"/>
  <c r="AT637" i="9"/>
  <c r="BR639" i="9"/>
  <c r="BB641" i="9"/>
  <c r="BR650" i="9"/>
  <c r="BR511" i="9"/>
  <c r="AT513" i="9"/>
  <c r="AT514" i="9"/>
  <c r="BB514" i="9"/>
  <c r="AT516" i="9"/>
  <c r="BR518" i="9"/>
  <c r="AT523" i="9"/>
  <c r="BB523" i="9"/>
  <c r="BR524" i="9"/>
  <c r="BB525" i="9"/>
  <c r="BR527" i="9"/>
  <c r="AT529" i="9"/>
  <c r="AT530" i="9"/>
  <c r="BB530" i="9"/>
  <c r="AT532" i="9"/>
  <c r="BR534" i="9"/>
  <c r="BB536" i="9"/>
  <c r="AT539" i="9"/>
  <c r="BB539" i="9"/>
  <c r="BR540" i="9"/>
  <c r="BB541" i="9"/>
  <c r="BR543" i="9"/>
  <c r="AT545" i="9"/>
  <c r="AT546" i="9"/>
  <c r="BB546" i="9"/>
  <c r="AT548" i="9"/>
  <c r="BR550" i="9"/>
  <c r="BB552" i="9"/>
  <c r="AT555" i="9"/>
  <c r="BB555" i="9"/>
  <c r="BR556" i="9"/>
  <c r="BB557" i="9"/>
  <c r="BR559" i="9"/>
  <c r="BB561" i="9"/>
  <c r="AT564" i="9"/>
  <c r="AT566" i="9"/>
  <c r="BB567" i="9"/>
  <c r="BB569" i="9"/>
  <c r="BB573" i="9"/>
  <c r="BR575" i="9"/>
  <c r="BB577" i="9"/>
  <c r="AT580" i="9"/>
  <c r="AT582" i="9"/>
  <c r="BB583" i="9"/>
  <c r="BB585" i="9"/>
  <c r="BB589" i="9"/>
  <c r="BR591" i="9"/>
  <c r="BB593" i="9"/>
  <c r="AT596" i="9"/>
  <c r="AT598" i="9"/>
  <c r="BB599" i="9"/>
  <c r="BB601" i="9"/>
  <c r="BB605" i="9"/>
  <c r="BB608" i="9"/>
  <c r="BR609" i="9"/>
  <c r="BB610" i="9"/>
  <c r="BR610" i="9"/>
  <c r="BR613" i="9"/>
  <c r="BR616" i="9"/>
  <c r="AT618" i="9"/>
  <c r="BB620" i="9"/>
  <c r="AT622" i="9"/>
  <c r="AT625" i="9"/>
  <c r="BB629" i="9"/>
  <c r="BB632" i="9"/>
  <c r="BR633" i="9"/>
  <c r="BB634" i="9"/>
  <c r="BR624" i="9"/>
  <c r="AT626" i="9"/>
  <c r="AT627" i="9"/>
  <c r="BB627" i="9"/>
  <c r="AT629" i="9"/>
  <c r="BB633" i="9"/>
  <c r="AT636" i="9"/>
  <c r="BB636" i="9"/>
  <c r="BR637" i="9"/>
  <c r="BB638" i="9"/>
  <c r="BR640" i="9"/>
  <c r="AT642" i="9"/>
  <c r="AT643" i="9"/>
  <c r="BB643" i="9"/>
  <c r="AT645" i="9"/>
  <c r="BB649" i="9"/>
  <c r="AT652" i="9"/>
  <c r="BB652" i="9"/>
  <c r="BR653" i="9"/>
  <c r="BB654" i="9"/>
  <c r="BR656" i="9"/>
  <c r="AT658" i="9"/>
  <c r="AT659" i="9"/>
  <c r="BB659" i="9"/>
  <c r="AT661" i="9"/>
  <c r="BB665" i="9"/>
  <c r="AT668" i="9"/>
  <c r="BB668" i="9"/>
  <c r="BR669" i="9"/>
  <c r="BB670" i="9"/>
  <c r="BR672" i="9"/>
  <c r="AT674" i="9"/>
  <c r="AT675" i="9"/>
  <c r="BB675" i="9"/>
  <c r="AT677" i="9"/>
  <c r="BB681" i="9"/>
  <c r="AT684" i="9"/>
  <c r="BB684" i="9"/>
  <c r="BR685" i="9"/>
  <c r="BB686" i="9"/>
  <c r="BR688" i="9"/>
  <c r="AT690" i="9"/>
  <c r="AT691" i="9"/>
  <c r="BB691" i="9"/>
  <c r="AT693" i="9"/>
  <c r="BB697" i="9"/>
  <c r="AT700" i="9"/>
  <c r="BB700" i="9"/>
  <c r="BR701" i="9"/>
  <c r="BB702" i="9"/>
  <c r="BR704" i="9"/>
  <c r="AT706" i="9"/>
  <c r="AT707" i="9"/>
  <c r="BB707" i="9"/>
  <c r="AT709" i="9"/>
  <c r="BR713" i="9"/>
  <c r="BR715" i="9"/>
  <c r="AT717" i="9"/>
  <c r="BR719" i="9"/>
  <c r="BB723" i="9"/>
  <c r="AT725" i="9"/>
  <c r="BR725" i="9"/>
  <c r="BR727" i="9"/>
  <c r="AT729" i="9"/>
  <c r="BR729" i="9"/>
  <c r="BR731" i="9"/>
  <c r="AT733" i="9"/>
  <c r="BR735" i="9"/>
  <c r="BB739" i="9"/>
  <c r="BR743" i="9"/>
  <c r="AT745" i="9"/>
  <c r="BB747" i="9"/>
  <c r="AT749" i="9"/>
  <c r="BR749" i="9"/>
  <c r="BR751" i="9"/>
  <c r="AT753" i="9"/>
  <c r="BB755" i="9"/>
  <c r="AT757" i="9"/>
  <c r="AT758" i="9"/>
  <c r="BB758" i="9"/>
  <c r="AT760" i="9"/>
  <c r="BB764" i="9"/>
  <c r="AT767" i="9"/>
  <c r="BB767" i="9"/>
  <c r="BR768" i="9"/>
  <c r="BB769" i="9"/>
  <c r="BR786" i="9"/>
  <c r="BB788" i="9"/>
  <c r="BR837" i="9"/>
  <c r="BR874" i="9"/>
  <c r="BB653" i="9"/>
  <c r="BR657" i="9"/>
  <c r="AT662" i="9"/>
  <c r="BB669" i="9"/>
  <c r="BR673" i="9"/>
  <c r="AT678" i="9"/>
  <c r="BB685" i="9"/>
  <c r="BR689" i="9"/>
  <c r="AT694" i="9"/>
  <c r="BB701" i="9"/>
  <c r="BR705" i="9"/>
  <c r="AT710" i="9"/>
  <c r="BR716" i="9"/>
  <c r="BB719" i="9"/>
  <c r="BR728" i="9"/>
  <c r="BR732" i="9"/>
  <c r="BB735" i="9"/>
  <c r="BR740" i="9"/>
  <c r="BR744" i="9"/>
  <c r="BR745" i="9"/>
  <c r="BR748" i="9"/>
  <c r="BB644" i="9"/>
  <c r="BR645" i="9"/>
  <c r="BB646" i="9"/>
  <c r="BR648" i="9"/>
  <c r="AT650" i="9"/>
  <c r="AT651" i="9"/>
  <c r="AT653" i="9"/>
  <c r="BR655" i="9"/>
  <c r="BB657" i="9"/>
  <c r="BB660" i="9"/>
  <c r="BR661" i="9"/>
  <c r="BB662" i="9"/>
  <c r="BR664" i="9"/>
  <c r="AT666" i="9"/>
  <c r="AT667" i="9"/>
  <c r="AT669" i="9"/>
  <c r="BR671" i="9"/>
  <c r="BB673" i="9"/>
  <c r="BB676" i="9"/>
  <c r="BR677" i="9"/>
  <c r="BB678" i="9"/>
  <c r="BR680" i="9"/>
  <c r="AT682" i="9"/>
  <c r="AT683" i="9"/>
  <c r="AT685" i="9"/>
  <c r="BR687" i="9"/>
  <c r="BB689" i="9"/>
  <c r="BB692" i="9"/>
  <c r="BR693" i="9"/>
  <c r="BB694" i="9"/>
  <c r="BR696" i="9"/>
  <c r="AT698" i="9"/>
  <c r="AT699" i="9"/>
  <c r="AT701" i="9"/>
  <c r="BR703" i="9"/>
  <c r="BB705" i="9"/>
  <c r="BB708" i="9"/>
  <c r="BR709" i="9"/>
  <c r="BB710" i="9"/>
  <c r="BR712" i="9"/>
  <c r="BR714" i="9"/>
  <c r="BB716" i="9"/>
  <c r="AT719" i="9"/>
  <c r="AT721" i="9"/>
  <c r="BB722" i="9"/>
  <c r="BB728" i="9"/>
  <c r="BR730" i="9"/>
  <c r="BB732" i="9"/>
  <c r="AT735" i="9"/>
  <c r="AT737" i="9"/>
  <c r="BB738" i="9"/>
  <c r="BB740" i="9"/>
  <c r="BB744" i="9"/>
  <c r="BR750" i="9"/>
  <c r="BB752" i="9"/>
  <c r="BB756" i="9"/>
  <c r="BB759" i="9"/>
  <c r="BR760" i="9"/>
  <c r="BB761" i="9"/>
  <c r="BR763" i="9"/>
  <c r="AT765" i="9"/>
  <c r="AT766" i="9"/>
  <c r="AT768" i="9"/>
  <c r="AT770" i="9"/>
  <c r="AT772" i="9"/>
  <c r="BB776" i="9"/>
  <c r="BB779" i="9"/>
  <c r="BR780" i="9"/>
  <c r="BB781" i="9"/>
  <c r="BR783" i="9"/>
  <c r="BR785" i="9"/>
  <c r="BR842" i="9"/>
  <c r="BR912" i="9"/>
  <c r="E17" i="10"/>
  <c r="G17" i="10" s="1"/>
  <c r="E14" i="10"/>
  <c r="G14" i="10" s="1"/>
  <c r="E9" i="10"/>
  <c r="G9" i="10" s="1"/>
  <c r="E19" i="10"/>
  <c r="G19" i="10" s="1"/>
  <c r="E16" i="10"/>
  <c r="E11" i="10"/>
  <c r="E8" i="10"/>
  <c r="E20" i="10"/>
  <c r="E15" i="10"/>
  <c r="E12" i="10"/>
  <c r="E7" i="10"/>
  <c r="E6" i="10"/>
  <c r="G6" i="10" s="1"/>
  <c r="E13" i="10"/>
  <c r="G13" i="10" s="1"/>
  <c r="E21" i="10"/>
  <c r="G21" i="10" s="1"/>
  <c r="E10" i="10"/>
  <c r="G10" i="10" s="1"/>
  <c r="AT773" i="9"/>
  <c r="BB780" i="9"/>
  <c r="E18" i="10"/>
  <c r="G18" i="10" s="1"/>
  <c r="BB748" i="9"/>
  <c r="BB751" i="9"/>
  <c r="BR752" i="9"/>
  <c r="BB753" i="9"/>
  <c r="BR753" i="9"/>
  <c r="BR756" i="9"/>
  <c r="BB757" i="9"/>
  <c r="BR759" i="9"/>
  <c r="AT761" i="9"/>
  <c r="AT762" i="9"/>
  <c r="AT764" i="9"/>
  <c r="BB768" i="9"/>
  <c r="BB771" i="9"/>
  <c r="BR772" i="9"/>
  <c r="BB773" i="9"/>
  <c r="BR775" i="9"/>
  <c r="AT777" i="9"/>
  <c r="AT778" i="9"/>
  <c r="AT780" i="9"/>
  <c r="BB784" i="9"/>
  <c r="BB787" i="9"/>
  <c r="BR788" i="9"/>
  <c r="BB789" i="9"/>
  <c r="BR791" i="9"/>
  <c r="AT793" i="9"/>
  <c r="AT794" i="9"/>
  <c r="AT796" i="9"/>
  <c r="BB800" i="9"/>
  <c r="BB803" i="9"/>
  <c r="BR804" i="9"/>
  <c r="BB805" i="9"/>
  <c r="BR807" i="9"/>
  <c r="AT809" i="9"/>
  <c r="AT810" i="9"/>
  <c r="BB812" i="9"/>
  <c r="BR813" i="9"/>
  <c r="BB816" i="9"/>
  <c r="AT821" i="9"/>
  <c r="BB821" i="9"/>
  <c r="BR824" i="9"/>
  <c r="AT826" i="9"/>
  <c r="AT827" i="9"/>
  <c r="BB827" i="9"/>
  <c r="AT832" i="9"/>
  <c r="BB832" i="9"/>
  <c r="BR833" i="9"/>
  <c r="BR836" i="9"/>
  <c r="BB841" i="9"/>
  <c r="BB844" i="9"/>
  <c r="BR845" i="9"/>
  <c r="BB846" i="9"/>
  <c r="BR848" i="9"/>
  <c r="AT850" i="9"/>
  <c r="AT851" i="9"/>
  <c r="AT853" i="9"/>
  <c r="BB857" i="9"/>
  <c r="BB860" i="9"/>
  <c r="BR861" i="9"/>
  <c r="BB862" i="9"/>
  <c r="BR864" i="9"/>
  <c r="AT866" i="9"/>
  <c r="AT869" i="9"/>
  <c r="AT871" i="9"/>
  <c r="BB873" i="9"/>
  <c r="BB876" i="9"/>
  <c r="BB878" i="9"/>
  <c r="BR879" i="9"/>
  <c r="BB880" i="9"/>
  <c r="BB882" i="9"/>
  <c r="AT884" i="9"/>
  <c r="AT885" i="9"/>
  <c r="AT887" i="9"/>
  <c r="AT889" i="9"/>
  <c r="BB891" i="9"/>
  <c r="BB894" i="9"/>
  <c r="BR895" i="9"/>
  <c r="BB896" i="9"/>
  <c r="BB898" i="9"/>
  <c r="AT900" i="9"/>
  <c r="BB909" i="9"/>
  <c r="BB911" i="9"/>
  <c r="BB914" i="9"/>
  <c r="BB916" i="9"/>
  <c r="AT918" i="9"/>
  <c r="BR918" i="9"/>
  <c r="AT920" i="9"/>
  <c r="AT921" i="9"/>
  <c r="AT923" i="9"/>
  <c r="BB795" i="9"/>
  <c r="BB797" i="9"/>
  <c r="BR799" i="9"/>
  <c r="AT802" i="9"/>
  <c r="AT804" i="9"/>
  <c r="BB811" i="9"/>
  <c r="AT813" i="9"/>
  <c r="BR820" i="9"/>
  <c r="BB828" i="9"/>
  <c r="AT833" i="9"/>
  <c r="BR840" i="9"/>
  <c r="AT843" i="9"/>
  <c r="AT845" i="9"/>
  <c r="BB852" i="9"/>
  <c r="BB854" i="9"/>
  <c r="BR856" i="9"/>
  <c r="AT859" i="9"/>
  <c r="AT861" i="9"/>
  <c r="BB868" i="9"/>
  <c r="BR872" i="9"/>
  <c r="BR875" i="9"/>
  <c r="AT879" i="9"/>
  <c r="AT881" i="9"/>
  <c r="BB886" i="9"/>
  <c r="BB888" i="9"/>
  <c r="BB890" i="9"/>
  <c r="AT893" i="9"/>
  <c r="AT895" i="9"/>
  <c r="AT897" i="9"/>
  <c r="BB902" i="9"/>
  <c r="BB904" i="9"/>
  <c r="BR906" i="9"/>
  <c r="BR908" i="9"/>
  <c r="BR910" i="9"/>
  <c r="AT913" i="9"/>
  <c r="AT915" i="9"/>
  <c r="BR919" i="9"/>
  <c r="BR921" i="9"/>
  <c r="BB922" i="9"/>
  <c r="BR940" i="9"/>
  <c r="BR956" i="9"/>
  <c r="BB783" i="9"/>
  <c r="BR784" i="9"/>
  <c r="BB785" i="9"/>
  <c r="BR787" i="9"/>
  <c r="AT789" i="9"/>
  <c r="AT790" i="9"/>
  <c r="BB790" i="9"/>
  <c r="AT792" i="9"/>
  <c r="BB796" i="9"/>
  <c r="AT799" i="9"/>
  <c r="BB799" i="9"/>
  <c r="BR800" i="9"/>
  <c r="BB801" i="9"/>
  <c r="BR803" i="9"/>
  <c r="AT805" i="9"/>
  <c r="AT806" i="9"/>
  <c r="BB806" i="9"/>
  <c r="AT808" i="9"/>
  <c r="BR812" i="9"/>
  <c r="AT814" i="9"/>
  <c r="BR816" i="9"/>
  <c r="BB820" i="9"/>
  <c r="AT822" i="9"/>
  <c r="AT825" i="9"/>
  <c r="AT829" i="9"/>
  <c r="BB829" i="9"/>
  <c r="BR832" i="9"/>
  <c r="AT834" i="9"/>
  <c r="AT835" i="9"/>
  <c r="BB835" i="9"/>
  <c r="AT840" i="9"/>
  <c r="BB840" i="9"/>
  <c r="BR841" i="9"/>
  <c r="BB842" i="9"/>
  <c r="BR844" i="9"/>
  <c r="AT846" i="9"/>
  <c r="AT847" i="9"/>
  <c r="BB847" i="9"/>
  <c r="AT849" i="9"/>
  <c r="BB853" i="9"/>
  <c r="AT856" i="9"/>
  <c r="BB856" i="9"/>
  <c r="BR857" i="9"/>
  <c r="BB858" i="9"/>
  <c r="BR860" i="9"/>
  <c r="AT862" i="9"/>
  <c r="AT863" i="9"/>
  <c r="BB863" i="9"/>
  <c r="AT865" i="9"/>
  <c r="AT867" i="9"/>
  <c r="BB869" i="9"/>
  <c r="AT872" i="9"/>
  <c r="BB872" i="9"/>
  <c r="BR873" i="9"/>
  <c r="AT878" i="9"/>
  <c r="BR878" i="9"/>
  <c r="BR880" i="9"/>
  <c r="AT882" i="9"/>
  <c r="AT883" i="9"/>
  <c r="BB885" i="9"/>
  <c r="BB887" i="9"/>
  <c r="BB889" i="9"/>
  <c r="BB892" i="9"/>
  <c r="AT894" i="9"/>
  <c r="BR894" i="9"/>
  <c r="BR896" i="9"/>
  <c r="AT898" i="9"/>
  <c r="AT899" i="9"/>
  <c r="BB901" i="9"/>
  <c r="BB903" i="9"/>
  <c r="BR903" i="9"/>
  <c r="BR905" i="9"/>
  <c r="BB906" i="9"/>
  <c r="BB908" i="9"/>
  <c r="BB925" i="9"/>
  <c r="BR972" i="9"/>
  <c r="AT901" i="9"/>
  <c r="AT903" i="9"/>
  <c r="BB907" i="9"/>
  <c r="BR909" i="9"/>
  <c r="BB910" i="9"/>
  <c r="BB912" i="9"/>
  <c r="BR914" i="9"/>
  <c r="AT916" i="9"/>
  <c r="AT917" i="9"/>
  <c r="AT919" i="9"/>
  <c r="BB923" i="9"/>
  <c r="BR925" i="9"/>
  <c r="BB926" i="9"/>
  <c r="BB928" i="9"/>
  <c r="BR930" i="9"/>
  <c r="BR932" i="9"/>
  <c r="AT934" i="9"/>
  <c r="BR934" i="9"/>
  <c r="BB936" i="9"/>
  <c r="BR939" i="9"/>
  <c r="BR941" i="9"/>
  <c r="BB942" i="9"/>
  <c r="BR942" i="9"/>
  <c r="AT944" i="9"/>
  <c r="AT946" i="9"/>
  <c r="BR946" i="9"/>
  <c r="AT948" i="9"/>
  <c r="BR948" i="9"/>
  <c r="AT950" i="9"/>
  <c r="BR950" i="9"/>
  <c r="BB952" i="9"/>
  <c r="BR952" i="9"/>
  <c r="BR955" i="9"/>
  <c r="BB958" i="9"/>
  <c r="BB960" i="9"/>
  <c r="AT962" i="9"/>
  <c r="BR962" i="9"/>
  <c r="AT964" i="9"/>
  <c r="AT965" i="9"/>
  <c r="AT967" i="9"/>
  <c r="BB969" i="9"/>
  <c r="BB971" i="9"/>
  <c r="BR971" i="9"/>
  <c r="BB974" i="9"/>
  <c r="BB976" i="9"/>
  <c r="AT978" i="9"/>
  <c r="BR978" i="9"/>
  <c r="AT980" i="9"/>
  <c r="BR981" i="9"/>
  <c r="AT983" i="9"/>
  <c r="AT985" i="9"/>
  <c r="BB985" i="9"/>
  <c r="BB987" i="9"/>
  <c r="BR987" i="9"/>
  <c r="BB990" i="9"/>
  <c r="BB992" i="9"/>
  <c r="AT994" i="9"/>
  <c r="BR994" i="9"/>
  <c r="AT996" i="9"/>
  <c r="AT997" i="9"/>
  <c r="AT999" i="9"/>
  <c r="BB1003" i="9"/>
  <c r="BR1003" i="9"/>
  <c r="X11" i="11"/>
  <c r="W23" i="11"/>
  <c r="W24" i="11"/>
  <c r="AT924" i="9"/>
  <c r="AT925" i="9"/>
  <c r="AT927" i="9"/>
  <c r="BB929" i="9"/>
  <c r="BR931" i="9"/>
  <c r="BB933" i="9"/>
  <c r="BB935" i="9"/>
  <c r="AT937" i="9"/>
  <c r="BB937" i="9"/>
  <c r="AT940" i="9"/>
  <c r="AT941" i="9"/>
  <c r="BR944" i="9"/>
  <c r="BR947" i="9"/>
  <c r="BB949" i="9"/>
  <c r="BB951" i="9"/>
  <c r="AT953" i="9"/>
  <c r="BB953" i="9"/>
  <c r="AT956" i="9"/>
  <c r="AT957" i="9"/>
  <c r="AT959" i="9"/>
  <c r="AT961" i="9"/>
  <c r="BB963" i="9"/>
  <c r="BR963" i="9"/>
  <c r="BR965" i="9"/>
  <c r="BB966" i="9"/>
  <c r="BB968" i="9"/>
  <c r="BR970" i="9"/>
  <c r="AT972" i="9"/>
  <c r="AT973" i="9"/>
  <c r="AT975" i="9"/>
  <c r="BB979" i="9"/>
  <c r="BR979" i="9"/>
  <c r="BB982" i="9"/>
  <c r="BB984" i="9"/>
  <c r="BR986" i="9"/>
  <c r="AT989" i="9"/>
  <c r="AT991" i="9"/>
  <c r="BR995" i="9"/>
  <c r="BR997" i="9"/>
  <c r="BB998" i="9"/>
  <c r="BB1000" i="9"/>
  <c r="BR1002" i="9"/>
  <c r="AT1004" i="9"/>
  <c r="AT1005" i="9"/>
  <c r="X15" i="11"/>
  <c r="X25" i="11"/>
  <c r="AT928" i="9"/>
  <c r="BB944" i="9"/>
  <c r="AT960" i="9"/>
  <c r="BB967" i="9"/>
  <c r="BR969" i="9"/>
  <c r="AT976" i="9"/>
  <c r="AT981" i="9"/>
  <c r="BB983" i="9"/>
  <c r="BR985" i="9"/>
  <c r="BB986" i="9"/>
  <c r="BB988" i="9"/>
  <c r="BR990" i="9"/>
  <c r="AT992" i="9"/>
  <c r="AT993" i="9"/>
  <c r="AT995" i="9"/>
  <c r="BB999" i="9"/>
  <c r="K59" i="1"/>
  <c r="J17" i="5" s="1"/>
  <c r="AT81" i="9"/>
  <c r="AT100" i="9"/>
  <c r="AT116" i="9"/>
  <c r="AT121" i="9"/>
  <c r="R118" i="3"/>
  <c r="R120" i="3" s="1"/>
  <c r="AT77" i="9"/>
  <c r="AT93" i="9"/>
  <c r="AT96" i="9"/>
  <c r="AT101" i="9"/>
  <c r="AT112" i="9"/>
  <c r="AT117" i="9"/>
  <c r="AT128" i="9"/>
  <c r="AT131" i="9"/>
  <c r="AT105" i="9"/>
  <c r="AT85" i="9"/>
  <c r="AT104" i="9"/>
  <c r="AT120" i="9"/>
  <c r="AT125" i="9"/>
  <c r="R117" i="3"/>
  <c r="H32" i="5"/>
  <c r="B18" i="5"/>
  <c r="K31" i="3"/>
  <c r="R116" i="3"/>
  <c r="K22" i="3"/>
  <c r="B17" i="5"/>
  <c r="K32" i="5"/>
  <c r="AT73" i="9"/>
  <c r="AT89" i="9"/>
  <c r="AT97" i="9"/>
  <c r="AT108" i="9"/>
  <c r="AT113" i="9"/>
  <c r="AT124" i="9"/>
  <c r="AT129" i="9"/>
  <c r="Q42" i="3"/>
  <c r="Q43" i="3"/>
  <c r="D32" i="5"/>
  <c r="O43" i="3"/>
  <c r="T43" i="3" s="1"/>
  <c r="N45" i="3"/>
  <c r="N64" i="3"/>
  <c r="I32" i="5"/>
  <c r="N11" i="3"/>
  <c r="O38" i="3"/>
  <c r="Q37" i="3"/>
  <c r="Q38" i="3"/>
  <c r="Q39" i="3"/>
  <c r="Q40" i="3"/>
  <c r="Q41" i="3"/>
  <c r="W355" i="8"/>
  <c r="W363" i="8"/>
  <c r="W371" i="8"/>
  <c r="W379" i="8"/>
  <c r="W387" i="8"/>
  <c r="W395" i="8"/>
  <c r="W403" i="8"/>
  <c r="W411" i="8"/>
  <c r="W419" i="8"/>
  <c r="W427" i="8"/>
  <c r="W435" i="8"/>
  <c r="W443" i="8"/>
  <c r="W451" i="8"/>
  <c r="W459" i="8"/>
  <c r="W467" i="8"/>
  <c r="AT8" i="9"/>
  <c r="BR6" i="9"/>
  <c r="AT9" i="9"/>
  <c r="AT12" i="9"/>
  <c r="AT16" i="9"/>
  <c r="AT20" i="9"/>
  <c r="AT22" i="9"/>
  <c r="AT24" i="9"/>
  <c r="B16" i="5"/>
  <c r="W351" i="8"/>
  <c r="W359" i="8"/>
  <c r="W367" i="8"/>
  <c r="W375" i="8"/>
  <c r="W383" i="8"/>
  <c r="W391" i="8"/>
  <c r="W399" i="8"/>
  <c r="W407" i="8"/>
  <c r="W415" i="8"/>
  <c r="W423" i="8"/>
  <c r="W431" i="8"/>
  <c r="W439" i="8"/>
  <c r="W447" i="8"/>
  <c r="W455" i="8"/>
  <c r="W463" i="8"/>
  <c r="BB6" i="9"/>
  <c r="BR7" i="9"/>
  <c r="AT13" i="9"/>
  <c r="AT17" i="9"/>
  <c r="AT28" i="9"/>
  <c r="AT34" i="9"/>
  <c r="AT38" i="9"/>
  <c r="AT36" i="9"/>
  <c r="BB193" i="9"/>
  <c r="AT198" i="9"/>
  <c r="BR198" i="9"/>
  <c r="AT209" i="9"/>
  <c r="BR209" i="9"/>
  <c r="BB219" i="9"/>
  <c r="AT224" i="9"/>
  <c r="BR224" i="9"/>
  <c r="BB235" i="9"/>
  <c r="AT240" i="9"/>
  <c r="BR240" i="9"/>
  <c r="BB242" i="9"/>
  <c r="BB243" i="9"/>
  <c r="BB246" i="9"/>
  <c r="BR252" i="9"/>
  <c r="AT255" i="9"/>
  <c r="BB262" i="9"/>
  <c r="BB197" i="9"/>
  <c r="AT202" i="9"/>
  <c r="BR202" i="9"/>
  <c r="AT212" i="9"/>
  <c r="BR212" i="9"/>
  <c r="BB223" i="9"/>
  <c r="AT228" i="9"/>
  <c r="BR228" i="9"/>
  <c r="AT239" i="9"/>
  <c r="BR239" i="9"/>
  <c r="AT251" i="9"/>
  <c r="BB258" i="9"/>
  <c r="BB201" i="9"/>
  <c r="AT206" i="9"/>
  <c r="BR206" i="9"/>
  <c r="AI209" i="9"/>
  <c r="BB211" i="9"/>
  <c r="AT216" i="9"/>
  <c r="BR216" i="9"/>
  <c r="BB227" i="9"/>
  <c r="AT232" i="9"/>
  <c r="BR232" i="9"/>
  <c r="AT236" i="9"/>
  <c r="BB239" i="9"/>
  <c r="AT244" i="9"/>
  <c r="BB405" i="9"/>
  <c r="AT410" i="9"/>
  <c r="BR410" i="9"/>
  <c r="BB421" i="9"/>
  <c r="AT426" i="9"/>
  <c r="BR426" i="9"/>
  <c r="BB437" i="9"/>
  <c r="AT442" i="9"/>
  <c r="BB442" i="9"/>
  <c r="AT447" i="9"/>
  <c r="BR447" i="9"/>
  <c r="AT450" i="9"/>
  <c r="BB450" i="9"/>
  <c r="AT455" i="9"/>
  <c r="BR458" i="9"/>
  <c r="BB462" i="9"/>
  <c r="AT471" i="9"/>
  <c r="BR474" i="9"/>
  <c r="BB478" i="9"/>
  <c r="AT487" i="9"/>
  <c r="BR490" i="9"/>
  <c r="AT402" i="9"/>
  <c r="BR402" i="9"/>
  <c r="BB413" i="9"/>
  <c r="AT418" i="9"/>
  <c r="BR418" i="9"/>
  <c r="BB429" i="9"/>
  <c r="AT434" i="9"/>
  <c r="BR434" i="9"/>
  <c r="AT443" i="9"/>
  <c r="BR443" i="9"/>
  <c r="AT446" i="9"/>
  <c r="BB446" i="9"/>
  <c r="AT451" i="9"/>
  <c r="BR451" i="9"/>
  <c r="BB454" i="9"/>
  <c r="AT463" i="9"/>
  <c r="BR466" i="9"/>
  <c r="BB470" i="9"/>
  <c r="AT479" i="9"/>
  <c r="BR482" i="9"/>
  <c r="BB486" i="9"/>
  <c r="AT563" i="9"/>
  <c r="BR563" i="9"/>
  <c r="BB574" i="9"/>
  <c r="AT579" i="9"/>
  <c r="BR579" i="9"/>
  <c r="BB590" i="9"/>
  <c r="AT595" i="9"/>
  <c r="BR595" i="9"/>
  <c r="AT604" i="9"/>
  <c r="BR604" i="9"/>
  <c r="AT607" i="9"/>
  <c r="BB607" i="9"/>
  <c r="AT612" i="9"/>
  <c r="BR612" i="9"/>
  <c r="AT615" i="9"/>
  <c r="BB615" i="9"/>
  <c r="AT620" i="9"/>
  <c r="BR620" i="9"/>
  <c r="AT623" i="9"/>
  <c r="BB623" i="9"/>
  <c r="AT632" i="9"/>
  <c r="BR635" i="9"/>
  <c r="BB639" i="9"/>
  <c r="AT648" i="9"/>
  <c r="BR651" i="9"/>
  <c r="BB655" i="9"/>
  <c r="AT664" i="9"/>
  <c r="BR667" i="9"/>
  <c r="BB671" i="9"/>
  <c r="AT680" i="9"/>
  <c r="BR724" i="9"/>
  <c r="BB742" i="9"/>
  <c r="BB562" i="9"/>
  <c r="AT567" i="9"/>
  <c r="BR567" i="9"/>
  <c r="BB578" i="9"/>
  <c r="AT583" i="9"/>
  <c r="BR583" i="9"/>
  <c r="BB594" i="9"/>
  <c r="AT599" i="9"/>
  <c r="BR599" i="9"/>
  <c r="BR603" i="9"/>
  <c r="BB606" i="9"/>
  <c r="BR611" i="9"/>
  <c r="BB614" i="9"/>
  <c r="BR619" i="9"/>
  <c r="BB622" i="9"/>
  <c r="AT628" i="9"/>
  <c r="BR631" i="9"/>
  <c r="BB635" i="9"/>
  <c r="AT644" i="9"/>
  <c r="BR647" i="9"/>
  <c r="BB651" i="9"/>
  <c r="AT660" i="9"/>
  <c r="BR663" i="9"/>
  <c r="BB667" i="9"/>
  <c r="AT676" i="9"/>
  <c r="BR679" i="9"/>
  <c r="BB683" i="9"/>
  <c r="AT692" i="9"/>
  <c r="BR695" i="9"/>
  <c r="BB699" i="9"/>
  <c r="AT708" i="9"/>
  <c r="BR711" i="9"/>
  <c r="BB724" i="9"/>
  <c r="AT741" i="9"/>
  <c r="BR741" i="9"/>
  <c r="BB566" i="9"/>
  <c r="AT571" i="9"/>
  <c r="BR571" i="9"/>
  <c r="BB582" i="9"/>
  <c r="AT587" i="9"/>
  <c r="BR587" i="9"/>
  <c r="BB598" i="9"/>
  <c r="AT603" i="9"/>
  <c r="BB603" i="9"/>
  <c r="AT608" i="9"/>
  <c r="AT611" i="9"/>
  <c r="BB611" i="9"/>
  <c r="AT616" i="9"/>
  <c r="AT619" i="9"/>
  <c r="BB619" i="9"/>
  <c r="AT624" i="9"/>
  <c r="BR627" i="9"/>
  <c r="BB631" i="9"/>
  <c r="AT640" i="9"/>
  <c r="BR643" i="9"/>
  <c r="BB647" i="9"/>
  <c r="AT656" i="9"/>
  <c r="BR659" i="9"/>
  <c r="BB663" i="9"/>
  <c r="AT672" i="9"/>
  <c r="BR675" i="9"/>
  <c r="BB679" i="9"/>
  <c r="AT688" i="9"/>
  <c r="BR691" i="9"/>
  <c r="BB695" i="9"/>
  <c r="AT704" i="9"/>
  <c r="BR707" i="9"/>
  <c r="BB711" i="9"/>
  <c r="AT715" i="9"/>
  <c r="BB726" i="9"/>
  <c r="BB713" i="9"/>
  <c r="AT718" i="9"/>
  <c r="BR718" i="9"/>
  <c r="BB729" i="9"/>
  <c r="AT734" i="9"/>
  <c r="BR734" i="9"/>
  <c r="AT747" i="9"/>
  <c r="BR747" i="9"/>
  <c r="AT750" i="9"/>
  <c r="BB750" i="9"/>
  <c r="AT755" i="9"/>
  <c r="BR755" i="9"/>
  <c r="AT763" i="9"/>
  <c r="BR766" i="9"/>
  <c r="BB770" i="9"/>
  <c r="AT779" i="9"/>
  <c r="BR782" i="9"/>
  <c r="BB786" i="9"/>
  <c r="AT795" i="9"/>
  <c r="BR798" i="9"/>
  <c r="BB802" i="9"/>
  <c r="AT811" i="9"/>
  <c r="BB717" i="9"/>
  <c r="AT722" i="9"/>
  <c r="BR722" i="9"/>
  <c r="BB733" i="9"/>
  <c r="AT738" i="9"/>
  <c r="BR738" i="9"/>
  <c r="BR746" i="9"/>
  <c r="BB749" i="9"/>
  <c r="BR754" i="9"/>
  <c r="AT759" i="9"/>
  <c r="BR762" i="9"/>
  <c r="BB766" i="9"/>
  <c r="AT775" i="9"/>
  <c r="BR778" i="9"/>
  <c r="BB782" i="9"/>
  <c r="AT791" i="9"/>
  <c r="BR794" i="9"/>
  <c r="BB798" i="9"/>
  <c r="AT807" i="9"/>
  <c r="BR810" i="9"/>
  <c r="BB721" i="9"/>
  <c r="AT726" i="9"/>
  <c r="BR726" i="9"/>
  <c r="BB737" i="9"/>
  <c r="AT742" i="9"/>
  <c r="BR742" i="9"/>
  <c r="AT746" i="9"/>
  <c r="BB746" i="9"/>
  <c r="AT751" i="9"/>
  <c r="AT754" i="9"/>
  <c r="BB754" i="9"/>
  <c r="BR758" i="9"/>
  <c r="BB762" i="9"/>
  <c r="AT771" i="9"/>
  <c r="BR774" i="9"/>
  <c r="BB778" i="9"/>
  <c r="AT787" i="9"/>
  <c r="BR790" i="9"/>
  <c r="BB794" i="9"/>
  <c r="AT803" i="9"/>
  <c r="BR806" i="9"/>
  <c r="BB810" i="9"/>
  <c r="AT812" i="9"/>
  <c r="AT815" i="9"/>
  <c r="BR815" i="9"/>
  <c r="BR823" i="9"/>
  <c r="BB826" i="9"/>
  <c r="BR831" i="9"/>
  <c r="BB834" i="9"/>
  <c r="BR839" i="9"/>
  <c r="BB843" i="9"/>
  <c r="AT852" i="9"/>
  <c r="BR855" i="9"/>
  <c r="BB859" i="9"/>
  <c r="AT868" i="9"/>
  <c r="BR871" i="9"/>
  <c r="BB877" i="9"/>
  <c r="BB814" i="9"/>
  <c r="AT819" i="9"/>
  <c r="BR819" i="9"/>
  <c r="AT823" i="9"/>
  <c r="BB823" i="9"/>
  <c r="AT828" i="9"/>
  <c r="AT831" i="9"/>
  <c r="BB831" i="9"/>
  <c r="AT836" i="9"/>
  <c r="AT839" i="9"/>
  <c r="BB839" i="9"/>
  <c r="AT848" i="9"/>
  <c r="BR851" i="9"/>
  <c r="BB855" i="9"/>
  <c r="AT864" i="9"/>
  <c r="BR867" i="9"/>
  <c r="BB871" i="9"/>
  <c r="AT876" i="9"/>
  <c r="BR876" i="9"/>
  <c r="AT880" i="9"/>
  <c r="AT888" i="9"/>
  <c r="AT896" i="9"/>
  <c r="BB818" i="9"/>
  <c r="BB822" i="9"/>
  <c r="BR827" i="9"/>
  <c r="BB830" i="9"/>
  <c r="BR835" i="9"/>
  <c r="BB838" i="9"/>
  <c r="AT844" i="9"/>
  <c r="BR847" i="9"/>
  <c r="BB851" i="9"/>
  <c r="AT860" i="9"/>
  <c r="BR863" i="9"/>
  <c r="BB867" i="9"/>
  <c r="BR883" i="9"/>
  <c r="BR885" i="9"/>
  <c r="BR891" i="9"/>
  <c r="BR893" i="9"/>
  <c r="BR899" i="9"/>
  <c r="BB905" i="9"/>
  <c r="BR911" i="9"/>
  <c r="AT914" i="9"/>
  <c r="BR917" i="9"/>
  <c r="BB921" i="9"/>
  <c r="BR927" i="9"/>
  <c r="AT930" i="9"/>
  <c r="AT932" i="9"/>
  <c r="BR936" i="9"/>
  <c r="X23" i="11"/>
  <c r="BR907" i="9"/>
  <c r="AT910" i="9"/>
  <c r="BR913" i="9"/>
  <c r="BB917" i="9"/>
  <c r="BR923" i="9"/>
  <c r="AT926" i="9"/>
  <c r="BR929" i="9"/>
  <c r="AT942" i="9"/>
  <c r="AT877" i="9"/>
  <c r="BR877" i="9"/>
  <c r="BR881" i="9"/>
  <c r="BR889" i="9"/>
  <c r="BR897" i="9"/>
  <c r="AT935" i="9"/>
  <c r="BR935" i="9"/>
  <c r="BB946" i="9"/>
  <c r="AT951" i="9"/>
  <c r="BR951" i="9"/>
  <c r="BR959" i="9"/>
  <c r="BR975" i="9"/>
  <c r="BR991" i="9"/>
  <c r="BR1001" i="9"/>
  <c r="BB1005" i="9"/>
  <c r="X24" i="11"/>
  <c r="F8" i="15"/>
  <c r="AT958" i="9"/>
  <c r="BR961" i="9"/>
  <c r="BB965" i="9"/>
  <c r="AT974" i="9"/>
  <c r="BR977" i="9"/>
  <c r="BB981" i="9"/>
  <c r="AT990" i="9"/>
  <c r="BR993" i="9"/>
  <c r="BB997" i="9"/>
  <c r="X13" i="11"/>
  <c r="X17" i="11"/>
  <c r="W22" i="11"/>
  <c r="C19" i="11"/>
  <c r="C18" i="11"/>
  <c r="C11" i="11"/>
  <c r="C21" i="11"/>
  <c r="G21" i="11" s="1"/>
  <c r="C20" i="11"/>
  <c r="G20" i="11" s="1"/>
  <c r="C13" i="11"/>
  <c r="G13" i="11" s="1"/>
  <c r="C12" i="11"/>
  <c r="G12" i="11" s="1"/>
  <c r="C17" i="11"/>
  <c r="G17" i="11" s="1"/>
  <c r="C16" i="11"/>
  <c r="BB938" i="9"/>
  <c r="AT943" i="9"/>
  <c r="BR943" i="9"/>
  <c r="BB954" i="9"/>
  <c r="BR957" i="9"/>
  <c r="BB961" i="9"/>
  <c r="BR967" i="9"/>
  <c r="AT970" i="9"/>
  <c r="BR973" i="9"/>
  <c r="BB977" i="9"/>
  <c r="BR983" i="9"/>
  <c r="AT986" i="9"/>
  <c r="BR989" i="9"/>
  <c r="BB993" i="9"/>
  <c r="BR999" i="9"/>
  <c r="AT1002" i="9"/>
  <c r="C15" i="11"/>
  <c r="G15" i="11" s="1"/>
  <c r="X22" i="11"/>
  <c r="W26" i="11"/>
  <c r="R38" i="11"/>
  <c r="K43" i="10"/>
  <c r="M42" i="10"/>
  <c r="V38" i="11"/>
  <c r="P33" i="11"/>
  <c r="P38" i="11"/>
  <c r="P34" i="11"/>
  <c r="R37" i="11"/>
  <c r="V34" i="11"/>
  <c r="O42" i="10"/>
  <c r="V37" i="11"/>
  <c r="M43" i="10"/>
  <c r="T33" i="11"/>
  <c r="O43" i="10"/>
  <c r="T38" i="11"/>
  <c r="R34" i="11"/>
  <c r="V33" i="11"/>
  <c r="T37" i="11"/>
  <c r="T34" i="11"/>
  <c r="R33" i="11"/>
  <c r="P37" i="11"/>
  <c r="K42" i="10"/>
  <c r="AE56" i="9"/>
  <c r="AE58" i="9"/>
  <c r="I52" i="8"/>
  <c r="AE55" i="9"/>
  <c r="L43" i="10"/>
  <c r="H52" i="8"/>
  <c r="AD55" i="9"/>
  <c r="S33" i="11"/>
  <c r="N43" i="10"/>
  <c r="Q34" i="11"/>
  <c r="O38" i="11"/>
  <c r="O34" i="11"/>
  <c r="S37" i="11"/>
  <c r="J42" i="10"/>
  <c r="AD56" i="9"/>
  <c r="O33" i="11"/>
  <c r="L42" i="10"/>
  <c r="N42" i="10"/>
  <c r="U37" i="11"/>
  <c r="AD58" i="9"/>
  <c r="S34" i="11"/>
  <c r="U34" i="11"/>
  <c r="Q33" i="11"/>
  <c r="J43" i="10"/>
  <c r="U38" i="11"/>
  <c r="U33" i="11"/>
  <c r="S38" i="11"/>
  <c r="Q38" i="11"/>
  <c r="Q37" i="11"/>
  <c r="G20" i="10" l="1"/>
  <c r="T154" i="3"/>
  <c r="U154" i="3" s="1"/>
  <c r="O167" i="3"/>
  <c r="O166" i="3"/>
  <c r="O164" i="3"/>
  <c r="G7" i="10"/>
  <c r="G11" i="11"/>
  <c r="G11" i="10"/>
  <c r="G15" i="10"/>
  <c r="O165" i="3"/>
  <c r="O168" i="3"/>
  <c r="Q165" i="3"/>
  <c r="Q166" i="3"/>
  <c r="Q167" i="3"/>
  <c r="Q168" i="3"/>
  <c r="Q164" i="3"/>
  <c r="O60" i="3"/>
  <c r="O59" i="3"/>
  <c r="O58" i="3"/>
  <c r="O56" i="3"/>
  <c r="O44" i="3"/>
  <c r="T44" i="3" s="1"/>
  <c r="Q44" i="3"/>
  <c r="T151" i="3"/>
  <c r="P141" i="3"/>
  <c r="T153" i="3"/>
  <c r="G16" i="10"/>
  <c r="U43" i="3"/>
  <c r="G8" i="10"/>
  <c r="G12" i="10"/>
  <c r="G18" i="11"/>
  <c r="G16" i="11"/>
  <c r="G19" i="11"/>
  <c r="G32" i="5"/>
  <c r="R121" i="3"/>
  <c r="T42" i="3"/>
  <c r="O82" i="3" s="1"/>
  <c r="T41" i="3"/>
  <c r="U41" i="3" s="1"/>
  <c r="T40" i="3"/>
  <c r="U40" i="3" s="1"/>
  <c r="Q61" i="3"/>
  <c r="Q62" i="3"/>
  <c r="O62" i="3"/>
  <c r="Q58" i="3"/>
  <c r="O57" i="3"/>
  <c r="Q57" i="3"/>
  <c r="Q60" i="3"/>
  <c r="O61" i="3"/>
  <c r="T61" i="3" s="1"/>
  <c r="O71" i="3" s="1"/>
  <c r="Q56" i="3"/>
  <c r="Q59" i="3"/>
  <c r="T38" i="3"/>
  <c r="T155" i="3"/>
  <c r="U155" i="3" s="1"/>
  <c r="Q25" i="3"/>
  <c r="O84" i="3" s="1"/>
  <c r="O101" i="3" s="1"/>
  <c r="Q101" i="3" s="1"/>
  <c r="F13" i="15"/>
  <c r="F25" i="15"/>
  <c r="F28" i="15"/>
  <c r="F19" i="15"/>
  <c r="F22" i="15"/>
  <c r="E41" i="1"/>
  <c r="J12" i="5" s="1"/>
  <c r="O141" i="3"/>
  <c r="T150" i="3"/>
  <c r="Q24" i="3"/>
  <c r="O83" i="3" s="1"/>
  <c r="O100" i="3" s="1"/>
  <c r="T17" i="3"/>
  <c r="T39" i="3"/>
  <c r="R17" i="3"/>
  <c r="Q17" i="3"/>
  <c r="F16" i="15"/>
  <c r="T37" i="3"/>
  <c r="O17" i="3"/>
  <c r="Q26" i="3"/>
  <c r="O85" i="3" s="1"/>
  <c r="O102" i="3" s="1"/>
  <c r="T26" i="3"/>
  <c r="Q85" i="3" s="1"/>
  <c r="T152" i="3"/>
  <c r="Q141" i="3"/>
  <c r="T121" i="3" l="1"/>
  <c r="J25" i="3" s="1"/>
  <c r="H25" i="3"/>
  <c r="T157" i="3"/>
  <c r="Q102" i="3"/>
  <c r="U42" i="3"/>
  <c r="Q82" i="3" s="1"/>
  <c r="O99" i="3"/>
  <c r="T58" i="3"/>
  <c r="T168" i="3"/>
  <c r="U168" i="3" s="1"/>
  <c r="T164" i="3"/>
  <c r="O175" i="3" s="1"/>
  <c r="T165" i="3"/>
  <c r="O176" i="3" s="1"/>
  <c r="U44" i="3"/>
  <c r="T62" i="3"/>
  <c r="U61" i="3"/>
  <c r="Q71" i="3" s="1"/>
  <c r="U151" i="3"/>
  <c r="U153" i="3"/>
  <c r="T167" i="3"/>
  <c r="R141" i="3"/>
  <c r="W17" i="3"/>
  <c r="W27" i="3"/>
  <c r="X17" i="3"/>
  <c r="X27" i="3"/>
  <c r="Z122" i="3"/>
  <c r="Q27" i="3"/>
  <c r="Y17" i="3"/>
  <c r="U38" i="3"/>
  <c r="T60" i="3"/>
  <c r="T59" i="3"/>
  <c r="P17" i="3"/>
  <c r="U152" i="3"/>
  <c r="U37" i="3"/>
  <c r="T45" i="3"/>
  <c r="W46" i="3" s="1"/>
  <c r="U17" i="3"/>
  <c r="T27" i="3" s="1"/>
  <c r="Q88" i="3" s="1"/>
  <c r="T24" i="3"/>
  <c r="Q83" i="3" s="1"/>
  <c r="Q100" i="3" s="1"/>
  <c r="T166" i="3"/>
  <c r="F23" i="15"/>
  <c r="J16" i="15" s="1"/>
  <c r="I16" i="15"/>
  <c r="F14" i="15"/>
  <c r="J13" i="15" s="1"/>
  <c r="I13" i="15"/>
  <c r="F20" i="15"/>
  <c r="J15" i="15" s="1"/>
  <c r="I15" i="15"/>
  <c r="T56" i="3"/>
  <c r="I14" i="15"/>
  <c r="F17" i="15"/>
  <c r="J14" i="15" s="1"/>
  <c r="U39" i="3"/>
  <c r="T46" i="3"/>
  <c r="X46" i="3" s="1"/>
  <c r="T156" i="3"/>
  <c r="U150" i="3"/>
  <c r="F29" i="15"/>
  <c r="J18" i="15" s="1"/>
  <c r="I18" i="15"/>
  <c r="F26" i="15"/>
  <c r="J17" i="15" s="1"/>
  <c r="I17" i="15"/>
  <c r="T57" i="3"/>
  <c r="K25" i="3" l="1"/>
  <c r="T170" i="3"/>
  <c r="O183" i="3" s="1"/>
  <c r="U157" i="3"/>
  <c r="O79" i="3"/>
  <c r="O96" i="3" s="1"/>
  <c r="T64" i="3"/>
  <c r="X64" i="3" s="1"/>
  <c r="X72" i="3" s="1"/>
  <c r="Q99" i="3"/>
  <c r="U60" i="3"/>
  <c r="Q81" i="3" s="1"/>
  <c r="O81" i="3"/>
  <c r="O98" i="3" s="1"/>
  <c r="U59" i="3"/>
  <c r="Q80" i="3" s="1"/>
  <c r="O80" i="3"/>
  <c r="O97" i="3" s="1"/>
  <c r="T169" i="3"/>
  <c r="U165" i="3"/>
  <c r="P176" i="3" s="1"/>
  <c r="U46" i="3"/>
  <c r="U62" i="3"/>
  <c r="U167" i="3"/>
  <c r="U156" i="3"/>
  <c r="U164" i="3"/>
  <c r="O88" i="3"/>
  <c r="O105" i="3" s="1"/>
  <c r="Q105" i="3" s="1"/>
  <c r="J30" i="3" s="1"/>
  <c r="Y27" i="3"/>
  <c r="Y46" i="3" s="1"/>
  <c r="Y64" i="3" s="1"/>
  <c r="Y72" i="3" s="1"/>
  <c r="U45" i="3"/>
  <c r="U58" i="3"/>
  <c r="O69" i="3"/>
  <c r="U56" i="3"/>
  <c r="T63" i="3"/>
  <c r="W64" i="3" s="1"/>
  <c r="O177" i="3"/>
  <c r="O182" i="3" s="1"/>
  <c r="O70" i="3"/>
  <c r="O78" i="3" s="1"/>
  <c r="O95" i="3" s="1"/>
  <c r="U57" i="3"/>
  <c r="U166" i="3"/>
  <c r="O184" i="3" l="1"/>
  <c r="U64" i="3"/>
  <c r="Q87" i="3" s="1"/>
  <c r="U170" i="3"/>
  <c r="Q183" i="3" s="1"/>
  <c r="O77" i="3"/>
  <c r="O94" i="3" s="1"/>
  <c r="Q97" i="3"/>
  <c r="Q98" i="3"/>
  <c r="Q79" i="3"/>
  <c r="Q96" i="3" s="1"/>
  <c r="U169" i="3"/>
  <c r="P177" i="3" s="1"/>
  <c r="Q182" i="3" s="1"/>
  <c r="O72" i="3"/>
  <c r="W72" i="3" s="1"/>
  <c r="P175" i="3"/>
  <c r="Q184" i="3" s="1"/>
  <c r="Q70" i="3"/>
  <c r="Q78" i="3" s="1"/>
  <c r="Q95" i="3" s="1"/>
  <c r="Q69" i="3"/>
  <c r="Q77" i="3" s="1"/>
  <c r="H30" i="3"/>
  <c r="K30" i="3" s="1"/>
  <c r="Y105" i="3"/>
  <c r="Y122" i="3" s="1"/>
  <c r="O87" i="3"/>
  <c r="U63" i="3"/>
  <c r="Q94" i="3" l="1"/>
  <c r="Q127" i="3" s="1"/>
  <c r="O127" i="3"/>
  <c r="J27" i="3"/>
  <c r="O191" i="3"/>
  <c r="Q72" i="3"/>
  <c r="Q86" i="3" s="1"/>
  <c r="O104" i="3"/>
  <c r="X105" i="3" s="1"/>
  <c r="X122" i="3" s="1"/>
  <c r="O86" i="3"/>
  <c r="O103" i="3" s="1"/>
  <c r="Q103" i="3" l="1"/>
  <c r="H27" i="3"/>
  <c r="K27" i="3" s="1"/>
  <c r="O128" i="3"/>
  <c r="O192" i="3" s="1"/>
  <c r="H26" i="3" s="1"/>
  <c r="Q191" i="3"/>
  <c r="H29" i="3"/>
  <c r="Q104" i="3"/>
  <c r="J29" i="3" s="1"/>
  <c r="Q128" i="3" l="1"/>
  <c r="K29" i="3"/>
  <c r="O193" i="3"/>
  <c r="W105" i="3"/>
  <c r="W122" i="3" s="1"/>
  <c r="W130" i="3" s="1"/>
  <c r="H28" i="3"/>
  <c r="Q192" i="3" l="1"/>
  <c r="H21" i="3"/>
  <c r="O198" i="3"/>
  <c r="H20" i="3" s="1"/>
  <c r="J28" i="3"/>
  <c r="Q193" i="3" l="1"/>
  <c r="J21" i="3" s="1"/>
  <c r="K21" i="3" s="1"/>
  <c r="J23" i="5" s="1"/>
  <c r="J26" i="3"/>
  <c r="B22" i="5" s="1"/>
  <c r="K28" i="3"/>
  <c r="K26" i="3" l="1"/>
  <c r="Q198" i="3"/>
  <c r="J20" i="3" s="1"/>
  <c r="J26" i="5" s="1"/>
  <c r="K20" i="3" l="1"/>
  <c r="J24" i="5" s="1"/>
</calcChain>
</file>

<file path=xl/sharedStrings.xml><?xml version="1.0" encoding="utf-8"?>
<sst xmlns="http://schemas.openxmlformats.org/spreadsheetml/2006/main" count="1752" uniqueCount="668">
  <si>
    <t xml:space="preserve">File </t>
  </si>
  <si>
    <t>Recyc. Ratio</t>
  </si>
  <si>
    <t>Fast Ratio Natural</t>
  </si>
  <si>
    <t xml:space="preserve">Fast Ratio Beta </t>
  </si>
  <si>
    <t>Sample Information:</t>
  </si>
  <si>
    <t>Date Submitted:</t>
  </si>
  <si>
    <t>*Lab Number:</t>
  </si>
  <si>
    <t>*Reader Used:</t>
  </si>
  <si>
    <t>*Field Number.:</t>
  </si>
  <si>
    <t>*Age Estimate:</t>
  </si>
  <si>
    <t>10-15 ka</t>
  </si>
  <si>
    <t>—</t>
  </si>
  <si>
    <t>Sediment Type:</t>
  </si>
  <si>
    <t>Locality:</t>
  </si>
  <si>
    <t>Analyst(s):</t>
  </si>
  <si>
    <t>Submiter:</t>
  </si>
  <si>
    <t>Additional Info:</t>
  </si>
  <si>
    <t>Dose Rate Information:</t>
  </si>
  <si>
    <t>*Input the original analysis data here</t>
  </si>
  <si>
    <t>±</t>
  </si>
  <si>
    <t>Rb (ppm)</t>
  </si>
  <si>
    <t>*Water Content (%)</t>
  </si>
  <si>
    <t>*Latitude (d-m-s):</t>
  </si>
  <si>
    <t>°</t>
  </si>
  <si>
    <t>′</t>
  </si>
  <si>
    <t>"</t>
  </si>
  <si>
    <t>Lat (°):</t>
  </si>
  <si>
    <t>Lon (°):</t>
  </si>
  <si>
    <t>*Elevation (asl m):</t>
  </si>
  <si>
    <t>*Depth (m):</t>
  </si>
  <si>
    <t>Calculate external Rb from K conc?</t>
  </si>
  <si>
    <t>NO</t>
  </si>
  <si>
    <t>α efficiency</t>
  </si>
  <si>
    <t>Conversion factors</t>
  </si>
  <si>
    <t>Brennan1991</t>
  </si>
  <si>
    <t>Etch depth min (µm)</t>
  </si>
  <si>
    <t>β-Etch attenuation factor</t>
  </si>
  <si>
    <t>Brennan2003</t>
  </si>
  <si>
    <t>Etch depth max (µm)</t>
  </si>
  <si>
    <t>Sequence and ED Information:</t>
  </si>
  <si>
    <t>Lab Irradiation (s)</t>
  </si>
  <si>
    <t>Equivalent Dose Information</t>
  </si>
  <si>
    <t>*Irradiation Date:</t>
  </si>
  <si>
    <t>N</t>
  </si>
  <si>
    <t>Natural</t>
  </si>
  <si>
    <t>Data/BG (channel):</t>
  </si>
  <si>
    <t>Stimulation Power:</t>
  </si>
  <si>
    <t>R1</t>
  </si>
  <si>
    <t>Plate Diameter (mm):</t>
  </si>
  <si>
    <t>Pre-heat Temp (℃):</t>
  </si>
  <si>
    <t>R2</t>
  </si>
  <si>
    <t>Quartz</t>
  </si>
  <si>
    <t>Cut-heat Temp (℃):</t>
  </si>
  <si>
    <t>R3</t>
  </si>
  <si>
    <t>R4</t>
  </si>
  <si>
    <t>Test Dose (s):</t>
  </si>
  <si>
    <t>R5</t>
  </si>
  <si>
    <t>Final Dose Rate</t>
  </si>
  <si>
    <t>R6</t>
  </si>
  <si>
    <t>Cosmic Rate:</t>
  </si>
  <si>
    <t>β Strength (Gy/min):</t>
  </si>
  <si>
    <t>R7</t>
  </si>
  <si>
    <t>Dose Rate:</t>
  </si>
  <si>
    <t>Age Models:</t>
  </si>
  <si>
    <t>Model Selected</t>
  </si>
  <si>
    <t>De (Seconds)</t>
  </si>
  <si>
    <t>De (Gray)</t>
  </si>
  <si>
    <t>Central Age Model</t>
  </si>
  <si>
    <t>Min Age Model (3)</t>
  </si>
  <si>
    <t>Min Age Model (4)</t>
  </si>
  <si>
    <t>FMM Age Model</t>
  </si>
  <si>
    <t>Max Age Model (3)</t>
  </si>
  <si>
    <t>Max Age Model (4)</t>
  </si>
  <si>
    <t>Summary:</t>
  </si>
  <si>
    <t>Field number</t>
  </si>
  <si>
    <t>Depth (m)</t>
  </si>
  <si>
    <t>Aliquots</t>
  </si>
  <si>
    <t>Grain size</t>
  </si>
  <si>
    <t>De (Gy)</t>
  </si>
  <si>
    <t>Cosmic rate (mGy/yr)</t>
  </si>
  <si>
    <t>Dose Rate (mGy/yr)</t>
  </si>
  <si>
    <t>(μm)</t>
  </si>
  <si>
    <t xml:space="preserve">Comments: </t>
  </si>
  <si>
    <t>Plot Area</t>
  </si>
  <si>
    <t>Disk #</t>
  </si>
  <si>
    <t>Galbraith Radial Plot</t>
  </si>
  <si>
    <t>Profile log-Likelihood for overdispersion</t>
  </si>
  <si>
    <t xml:space="preserve">± </t>
  </si>
  <si>
    <t>Disply Y-scale:</t>
  </si>
  <si>
    <t>Silverman331</t>
  </si>
  <si>
    <t>Alternate Z-value:</t>
  </si>
  <si>
    <t>Dose</t>
  </si>
  <si>
    <t>apparent dose (grays)</t>
  </si>
  <si>
    <t>Alternate X-value:</t>
  </si>
  <si>
    <t>Skewness:</t>
  </si>
  <si>
    <t>Model</t>
  </si>
  <si>
    <t>Decimal places</t>
  </si>
  <si>
    <t>digits of Z values</t>
  </si>
  <si>
    <t>CAM</t>
  </si>
  <si>
    <t>MAM-3</t>
  </si>
  <si>
    <t>Dot Size:</t>
  </si>
  <si>
    <t>set the size of dot</t>
  </si>
  <si>
    <t>Dot Color (RGB)</t>
  </si>
  <si>
    <t>MAM-4</t>
  </si>
  <si>
    <t>FMM</t>
  </si>
  <si>
    <t>Dot Color (RGB value)</t>
  </si>
  <si>
    <t>Curve Color (RGB)</t>
  </si>
  <si>
    <t>MAX-3</t>
  </si>
  <si>
    <t>MAX-4</t>
  </si>
  <si>
    <t>Count</t>
  </si>
  <si>
    <t>Input Data</t>
  </si>
  <si>
    <t>Calculation of the external dose rate (mGy/yr)</t>
  </si>
  <si>
    <t>Basic Sample Information:</t>
  </si>
  <si>
    <t>Default information</t>
  </si>
  <si>
    <t>External U (ppm)</t>
  </si>
  <si>
    <t>YES</t>
  </si>
  <si>
    <t>External Th (ppm)</t>
  </si>
  <si>
    <t>External K (%)</t>
  </si>
  <si>
    <t>α-Grain size attenuation factors</t>
  </si>
  <si>
    <t>Alpha error</t>
  </si>
  <si>
    <t>Beta error</t>
  </si>
  <si>
    <t>Gamma error</t>
  </si>
  <si>
    <t>External Rb (ppm)</t>
  </si>
  <si>
    <t>β-Grain size attenuation factors</t>
  </si>
  <si>
    <t>Uranium (U)</t>
  </si>
  <si>
    <t>Water content (%)</t>
  </si>
  <si>
    <t xml:space="preserve"> Thorium (Th) </t>
  </si>
  <si>
    <t>Calculate internal Rb from K conc?</t>
  </si>
  <si>
    <t>Potassium (K)</t>
  </si>
  <si>
    <t>No Alpha</t>
  </si>
  <si>
    <t>Overburden density (g.cm-3)</t>
  </si>
  <si>
    <t>Rubidium (Rb)</t>
  </si>
  <si>
    <t>No Gamma</t>
  </si>
  <si>
    <t>Latitude (decimal degrees)</t>
  </si>
  <si>
    <t>Longitude (decimal degrees)</t>
  </si>
  <si>
    <t>Age Estimation (ka)</t>
  </si>
  <si>
    <t>External IM dose rate</t>
  </si>
  <si>
    <t>Altitude (m asl)</t>
  </si>
  <si>
    <t>Grain size min (µm)</t>
  </si>
  <si>
    <t>Highlight Output</t>
  </si>
  <si>
    <t>error(%)</t>
  </si>
  <si>
    <t>Gamma dose scaling at shallow depths</t>
  </si>
  <si>
    <t>Grain size max (µm)</t>
  </si>
  <si>
    <t>Final Age (yr):</t>
  </si>
  <si>
    <t>Dose Rate (mGy/yr):</t>
  </si>
  <si>
    <t>Optional Input</t>
  </si>
  <si>
    <t>Equivalent Dose (Gy)</t>
  </si>
  <si>
    <t>Alpha efficiency</t>
  </si>
  <si>
    <t>Aiken, 1985</t>
  </si>
  <si>
    <t>Scaling factor</t>
  </si>
  <si>
    <t>Internal U (ppm)</t>
  </si>
  <si>
    <t>Detail parameters</t>
  </si>
  <si>
    <t>Uγ</t>
  </si>
  <si>
    <t>Internal Th (ppm)</t>
  </si>
  <si>
    <t>Cosmic Dose rate:</t>
  </si>
  <si>
    <t>Thγ</t>
  </si>
  <si>
    <t>Internal K (%)</t>
  </si>
  <si>
    <t>Alpha (external):</t>
  </si>
  <si>
    <t>Kγ</t>
  </si>
  <si>
    <t>Internal Rb (ppm)</t>
  </si>
  <si>
    <t>Beta (external):</t>
  </si>
  <si>
    <t>Gamma (external):</t>
  </si>
  <si>
    <t>Internal Dose Rate:</t>
  </si>
  <si>
    <t>Grain size attenuation</t>
  </si>
  <si>
    <t>Water Content</t>
  </si>
  <si>
    <t>Thα</t>
  </si>
  <si>
    <t>Uβ</t>
  </si>
  <si>
    <t>Thβ</t>
  </si>
  <si>
    <t>Kβ</t>
  </si>
  <si>
    <t>Rbβ</t>
  </si>
  <si>
    <t>Combinedα</t>
  </si>
  <si>
    <t>Combinedβ</t>
  </si>
  <si>
    <t>Total Ḋα</t>
  </si>
  <si>
    <t>Total Ḋβ</t>
  </si>
  <si>
    <t>Etch depth attenuation</t>
  </si>
  <si>
    <t>Etch attenuation</t>
  </si>
  <si>
    <t>U α</t>
  </si>
  <si>
    <t>Th α</t>
  </si>
  <si>
    <t>U β</t>
  </si>
  <si>
    <t>Th β</t>
  </si>
  <si>
    <t>K β</t>
  </si>
  <si>
    <t>Combined α</t>
  </si>
  <si>
    <t>Combined β</t>
  </si>
  <si>
    <t>Bell,1979</t>
  </si>
  <si>
    <t>Alpha efficiency correction</t>
  </si>
  <si>
    <t>U</t>
  </si>
  <si>
    <t>Th</t>
  </si>
  <si>
    <t>User defined Alpha Ḋ</t>
  </si>
  <si>
    <t>Total a-value attenuated alpha Ḋ</t>
  </si>
  <si>
    <t>Attenuated, dry dose rates</t>
  </si>
  <si>
    <t>Alpha</t>
  </si>
  <si>
    <t>Beta</t>
  </si>
  <si>
    <t>Gamma</t>
  </si>
  <si>
    <t>Water content attenuation</t>
  </si>
  <si>
    <t>Cosmic dose rate calculation</t>
  </si>
  <si>
    <t>Cosmic Calculator</t>
  </si>
  <si>
    <t>value</t>
  </si>
  <si>
    <t>error</t>
  </si>
  <si>
    <t>Geomagnetic latitude (°)</t>
  </si>
  <si>
    <t>F</t>
  </si>
  <si>
    <t>H</t>
  </si>
  <si>
    <t>J</t>
  </si>
  <si>
    <t>Correction F for sea-level</t>
  </si>
  <si>
    <t>Altitude factor:</t>
  </si>
  <si>
    <t>Correction factor:</t>
  </si>
  <si>
    <t>Cosmic dose rate (mGy/yr)</t>
  </si>
  <si>
    <t>User defined Dc (mGy/yr)</t>
  </si>
  <si>
    <t>Calculate total external dose rate</t>
  </si>
  <si>
    <t>Total external dose rate</t>
  </si>
  <si>
    <t>uncertainty</t>
  </si>
  <si>
    <t>K</t>
  </si>
  <si>
    <t>Rb</t>
  </si>
  <si>
    <t>Internal IM dose rate</t>
  </si>
  <si>
    <t>Alpha efficiency (α-value)  correction</t>
  </si>
  <si>
    <t>Calculation of total internal dose rate</t>
  </si>
  <si>
    <t>Internal dose rates are combined and the uncertainties propagated in quadrature.</t>
  </si>
  <si>
    <t>Total internal alpha dose rate</t>
  </si>
  <si>
    <t>Total internal beta dose rate</t>
  </si>
  <si>
    <t>Total internal dose rate</t>
  </si>
  <si>
    <t>Combination of the internal and external dose rates and age calculation</t>
  </si>
  <si>
    <t>Dose rates are summed and uncertainties propagated in quadrature.</t>
  </si>
  <si>
    <t>Internal dose rate</t>
  </si>
  <si>
    <t>External dose rate</t>
  </si>
  <si>
    <t>Total dose rate</t>
  </si>
  <si>
    <t>De and δDe (Gy)</t>
  </si>
  <si>
    <t>Age and δage (yr)</t>
  </si>
  <si>
    <t>Note: the final uncertainties of dose rate and age are propagated in Monte-Carlo simulation with 1σ</t>
  </si>
  <si>
    <t>Field Basic Information:</t>
  </si>
  <si>
    <t>Equivalent Dose Information:</t>
  </si>
  <si>
    <t>Appendix Figures:</t>
  </si>
  <si>
    <t>Uncertainties analysis:</t>
  </si>
  <si>
    <t>Dose rate conversion factors:</t>
  </si>
  <si>
    <t>Beta grain attenuation factors:</t>
  </si>
  <si>
    <t>Beta etch attenuation factors:</t>
  </si>
  <si>
    <t>Uncertainty estimation method:</t>
  </si>
  <si>
    <t>Summary Table:</t>
  </si>
  <si>
    <t>Lab No.</t>
  </si>
  <si>
    <t>Grain size (μm)</t>
  </si>
  <si>
    <t>Equivalent dose (Gy)</t>
  </si>
  <si>
    <t>U 
(ppm)</t>
  </si>
  <si>
    <t>Th
(ppm)</t>
  </si>
  <si>
    <t>K 
(%)</t>
  </si>
  <si>
    <r>
      <t>H</t>
    </r>
    <r>
      <rPr>
        <vertAlign val="subscript"/>
        <sz val="10"/>
        <rFont val="Arial"/>
        <family val="2"/>
      </rPr>
      <t>2</t>
    </r>
    <r>
      <rPr>
        <sz val="10"/>
        <rFont val="Arial"/>
        <family val="2"/>
      </rPr>
      <t>O (%)</t>
    </r>
  </si>
  <si>
    <t>Cosmic dose (mGy/yr)</t>
  </si>
  <si>
    <t>De</t>
  </si>
  <si>
    <t>Sd</t>
  </si>
  <si>
    <t>invertDe</t>
  </si>
  <si>
    <t>DO NOT DELETE/CHANGE THESE VALUES</t>
  </si>
  <si>
    <t>γ</t>
  </si>
  <si>
    <t>Parameter</t>
  </si>
  <si>
    <t>Example Data</t>
  </si>
  <si>
    <t>Rdial Plot</t>
  </si>
  <si>
    <t>Time</t>
  </si>
  <si>
    <t>Scott1992</t>
  </si>
  <si>
    <t>MAM</t>
  </si>
  <si>
    <t>Max-offset</t>
  </si>
  <si>
    <t>User-Defined</t>
  </si>
  <si>
    <t>X0</t>
  </si>
  <si>
    <t>X30</t>
  </si>
  <si>
    <t>K-Feldspar</t>
  </si>
  <si>
    <t>Machine Name</t>
  </si>
  <si>
    <t>Adamiec1998</t>
  </si>
  <si>
    <t>Liritzis2013</t>
  </si>
  <si>
    <r>
      <t>*K</t>
    </r>
    <r>
      <rPr>
        <vertAlign val="subscript"/>
        <sz val="9"/>
        <rFont val="Arial"/>
        <family val="2"/>
      </rPr>
      <t>2</t>
    </r>
    <r>
      <rPr>
        <sz val="9"/>
        <rFont val="Arial"/>
        <family val="2"/>
      </rPr>
      <t>O (%)</t>
    </r>
  </si>
  <si>
    <t>*K (%)</t>
  </si>
  <si>
    <t>Radionuclide conversion factors</t>
  </si>
  <si>
    <t>Adamiec and Aitken, 1998</t>
  </si>
  <si>
    <t>Guerin et al., 2011</t>
  </si>
  <si>
    <t>Liritzis et al., 2013</t>
  </si>
  <si>
    <t xml:space="preserve">value </t>
  </si>
  <si>
    <t>Alpha-U</t>
  </si>
  <si>
    <t>Alpha-Th</t>
  </si>
  <si>
    <t>Beta-U</t>
  </si>
  <si>
    <t>Beta-Th</t>
  </si>
  <si>
    <t>Beta-K</t>
  </si>
  <si>
    <t>Beta-Rb</t>
  </si>
  <si>
    <t>Gamma-U</t>
  </si>
  <si>
    <t>Gamma-Th</t>
  </si>
  <si>
    <t>Gamma-K</t>
  </si>
  <si>
    <t>Alpha Grain size attenuation factors</t>
  </si>
  <si>
    <t>Bell (1980)</t>
  </si>
  <si>
    <t>Brennan et al. (1991)</t>
  </si>
  <si>
    <t>Bell1980</t>
  </si>
  <si>
    <t>Brennanetal1991</t>
  </si>
  <si>
    <t>Combined</t>
  </si>
  <si>
    <t>Grain Size (µm)</t>
  </si>
  <si>
    <t>φ(D)</t>
  </si>
  <si>
    <t>(1-φ(D))</t>
  </si>
  <si>
    <t>DO NOT CHANGE ANYTHING IN THIS TABLE</t>
  </si>
  <si>
    <t>Beta Grain size attenuation factors</t>
  </si>
  <si>
    <t>Mejdahl (1979)</t>
  </si>
  <si>
    <t>Brennan (2003)</t>
  </si>
  <si>
    <t>Guerin et al. (2012) Quartz</t>
  </si>
  <si>
    <t>Guerin et al. (2012) Feldspar</t>
  </si>
  <si>
    <t>Readhead (2002)</t>
  </si>
  <si>
    <t>Readhead2002</t>
  </si>
  <si>
    <t>1-φ(D)</t>
  </si>
  <si>
    <t>1-(φ(D))</t>
  </si>
  <si>
    <t>Notes:
    (1) Grain size absorption (φD) and attenuation factors (1-φD) for grain size attenuation of the Db from U, Th, K and the three radionuclide combinations assuming a ratio 3 ppm U, 12 ppm Th, 1% K. Datasets from Mejdahl (1979), Brennan (2003) and Guerin et al. (2011) for both quartz and feldspar and Readhead (2002) for Rb.
    (2) The table on the right side is fitted Db absorption and attenuation factors of Mejdhal (1979), Brennan (2003), Guerin et al. (2012) for quartz and feldspar and Readhead (2002). Data have been fitted with a spline function over a range of 1 - 1000 um.</t>
  </si>
  <si>
    <t>COMBINED</t>
  </si>
  <si>
    <t>Mejadhl1979</t>
  </si>
  <si>
    <t>Alpha Etch attenuation factors</t>
  </si>
  <si>
    <t>Bell (1979)</t>
  </si>
  <si>
    <t>Etch depth (µm)</t>
  </si>
  <si>
    <t>Weightings used for grain size attenuation factor:</t>
  </si>
  <si>
    <t>Beta etch attenuation factors</t>
  </si>
  <si>
    <t>Grain size &amp; etch attenuation factors (reported in Brennan 2003)</t>
  </si>
  <si>
    <t xml:space="preserve">Expressed as secondary etch attenuation factors </t>
  </si>
  <si>
    <t>Expressed as etch attenuation factor only</t>
  </si>
  <si>
    <t>Bell1979</t>
  </si>
  <si>
    <t>Weightings used for grain size attenuation factor &amp; to calculate combined factors:</t>
  </si>
  <si>
    <t>Shallow depth γ dose scaling</t>
  </si>
  <si>
    <t>Original Data from Aitken (1985) Table H.1, p290</t>
  </si>
  <si>
    <t>Fitted with a polynomial function from original data</t>
  </si>
  <si>
    <t>Fractional Dose</t>
  </si>
  <si>
    <t>Weighted average</t>
  </si>
  <si>
    <t>Cosmic dose rate factors</t>
  </si>
  <si>
    <t>Correcting For Geomagnetic Field Changes</t>
  </si>
  <si>
    <t>Age Range (ka)</t>
  </si>
  <si>
    <t>&gt;35</t>
  </si>
  <si>
    <t>0-5 ka</t>
  </si>
  <si>
    <t>5-10 ka</t>
  </si>
  <si>
    <t>15-20 ka</t>
  </si>
  <si>
    <t>20-35 ka</t>
  </si>
  <si>
    <t>35-50 ka</t>
  </si>
  <si>
    <t>50-80 ka</t>
  </si>
  <si>
    <t>&gt;80 ka</t>
  </si>
  <si>
    <t>Altitude (km, asl)</t>
  </si>
  <si>
    <t>Altitude factor</t>
  </si>
  <si>
    <t>a</t>
  </si>
  <si>
    <t>b</t>
  </si>
  <si>
    <t>c</t>
  </si>
  <si>
    <t>Equivalent  Dose  Calculation</t>
  </si>
  <si>
    <t>CALIBRATION INFORMATION</t>
  </si>
  <si>
    <t>RESULTS</t>
  </si>
  <si>
    <t>Source Strength:</t>
  </si>
  <si>
    <t xml:space="preserve"> Gy/min</t>
  </si>
  <si>
    <t>Irradiation Date:</t>
  </si>
  <si>
    <t>Error:</t>
  </si>
  <si>
    <t>Calibration Date:</t>
  </si>
  <si>
    <t>Time Since Calibration:</t>
  </si>
  <si>
    <t xml:space="preserve"> days</t>
  </si>
  <si>
    <t>Source Half-life:</t>
  </si>
  <si>
    <t xml:space="preserve"> years</t>
  </si>
  <si>
    <t>SAMPLE INFORMATION</t>
  </si>
  <si>
    <t>Transfer Results</t>
  </si>
  <si>
    <t>Mean</t>
  </si>
  <si>
    <t>Error</t>
  </si>
  <si>
    <t>Exposure Time:</t>
  </si>
  <si>
    <t xml:space="preserve"> seconds</t>
  </si>
  <si>
    <t>Mean Equivalent Dose:</t>
  </si>
  <si>
    <t xml:space="preserve"> Grays</t>
  </si>
  <si>
    <t>MAM3</t>
  </si>
  <si>
    <t>MAM4</t>
  </si>
  <si>
    <t>MAX3</t>
  </si>
  <si>
    <t>MAX4</t>
  </si>
  <si>
    <t>FMM1</t>
  </si>
  <si>
    <t>Calibration Information of Machine</t>
  </si>
  <si>
    <t>Source Strength</t>
  </si>
  <si>
    <t>Unit</t>
  </si>
  <si>
    <t>Calibration  Date</t>
  </si>
  <si>
    <t>Grays/min</t>
  </si>
  <si>
    <t>years</t>
  </si>
  <si>
    <t>Units</t>
  </si>
  <si>
    <t>Sources</t>
  </si>
  <si>
    <t>INITIAL PARAMETER</t>
  </si>
  <si>
    <t>MCMC / Slice Sampling</t>
  </si>
  <si>
    <t>Value</t>
  </si>
  <si>
    <t>Description</t>
  </si>
  <si>
    <t>Proportion of well-bleached samples</t>
  </si>
  <si>
    <t>Iteration times</t>
  </si>
  <si>
    <t>Minimum paleodose</t>
  </si>
  <si>
    <t>Partial bleached dose</t>
  </si>
  <si>
    <t>Sd of partially bleached dose</t>
  </si>
  <si>
    <t>the default value is 0.11±0.04</t>
  </si>
  <si>
    <t>FINAL RESULTS</t>
  </si>
  <si>
    <r>
      <rPr>
        <b/>
        <sz val="11"/>
        <rFont val="Arial"/>
        <family val="2"/>
      </rPr>
      <t>References:</t>
    </r>
    <r>
      <rPr>
        <sz val="10"/>
        <rFont val="Arial"/>
        <family val="2"/>
      </rPr>
      <t xml:space="preserve">
      (1) Arnold, L.J., Roberts, R.G., 2009. Stochastic modelling of multi-grain equivalent dose (De) distributions: Implications for OSL dating of sediment mixtures. Quat Geochronol 4, 204-230.
      (2) Cunningham, A.C., Wallinga, J., 2012. Realizing the potential of fluvial archives using robust OSL chronologies. Quat Geochronol 12, 98-106.
      (3) Galbraith, R.F., Roberts, R.G., 2012. Statistical aspects of equivalent dose and error calculation and display in OSL dating: an overview and some recommendations. Quat Geochronol 11, 1-27.
      (4) Galbraith, R.F., Roberts, R.G., Laslett, G.M., Yoshida, H., Olley, J.M., 1999. Optical dating of single and multiple grains of quartz from Jinmium rock shelter, northern Australia: Part I, experimental design and statistical models. Archaeometry 41, 339-364.
      (5) Galbraith, R., Roberts, R., Yoshida, H., 2005. Error variation in OSL palaeodose estimates from single aliquots of quartz: a factorial experiment. Radiat Meas 39, 289-307.
      (6) Neal, R.M., 2003. Slice sampling. Annals of statistics, 705-741.
      (7) Olley, J.M., Roberts, R.G., Yoshida, H., Bowler, J.M., 2006. Single-grain optical dating of grave-infill associated with human burials at Lake Mungo, Australia. Quaternary Sci Rev 25, 2469-2474.
</t>
    </r>
  </si>
  <si>
    <t>Minimum/Maximum Age Model</t>
  </si>
  <si>
    <t>× default scale</t>
  </si>
  <si>
    <t>2.5% CI</t>
  </si>
  <si>
    <t>Notes</t>
  </si>
  <si>
    <t>Aliquots:</t>
  </si>
  <si>
    <t>Chi-Test:</t>
  </si>
  <si>
    <t>OriginalDe</t>
  </si>
  <si>
    <t>OriginalSe</t>
  </si>
  <si>
    <t>No.</t>
  </si>
  <si>
    <t>Name</t>
  </si>
  <si>
    <r>
      <t xml:space="preserve">Single Aliquot Regeneration Method Using RISø - OSL/TL System 
</t>
    </r>
    <r>
      <rPr>
        <sz val="12"/>
        <color rgb="FF7030A0"/>
        <rFont val="Arial Black"/>
        <family val="2"/>
      </rPr>
      <t xml:space="preserve">Luminescence Age Comprehensive Report </t>
    </r>
  </si>
  <si>
    <t>Gray-Direct</t>
  </si>
  <si>
    <t>De-Error</t>
  </si>
  <si>
    <t>(1) First Step:</t>
  </si>
  <si>
    <t>α</t>
  </si>
  <si>
    <t>β</t>
  </si>
  <si>
    <t>(2) Second Step:</t>
  </si>
  <si>
    <t>(3) Third Step:</t>
  </si>
  <si>
    <t>(4) 4th Step:</t>
  </si>
  <si>
    <t>(5) 5th Step:</t>
  </si>
  <si>
    <t>(6) 6th Step:</t>
  </si>
  <si>
    <t>(7) 7th Step:</t>
  </si>
  <si>
    <t>Cosmic Rate</t>
  </si>
  <si>
    <t>(8) 8th Step:</t>
  </si>
  <si>
    <t>Dose Rate</t>
  </si>
  <si>
    <t>Date</t>
  </si>
  <si>
    <t>Overdispersion:</t>
  </si>
  <si>
    <t>δ (O-D):</t>
  </si>
  <si>
    <t>S.E.</t>
  </si>
  <si>
    <t>FMM Components</t>
  </si>
  <si>
    <t>Equivalent Exposure Time</t>
  </si>
  <si>
    <r>
      <t>Bandwidth</t>
    </r>
    <r>
      <rPr>
        <sz val="8"/>
        <rFont val="Segoe UI"/>
        <family val="2"/>
      </rPr>
      <t xml:space="preserve"> (method)</t>
    </r>
    <r>
      <rPr>
        <sz val="10.5"/>
        <rFont val="Segoe UI"/>
        <family val="2"/>
      </rPr>
      <t>:</t>
    </r>
  </si>
  <si>
    <r>
      <rPr>
        <b/>
        <sz val="10"/>
        <rFont val="Segoe UI"/>
        <family val="2"/>
      </rPr>
      <t>References:</t>
    </r>
    <r>
      <rPr>
        <sz val="10"/>
        <rFont val="Segoe UI"/>
        <family val="2"/>
      </rPr>
      <t xml:space="preserve">
    (1) Arnold, L.J., et al., 2009. A revised burial dose estimation procedure for optical dating of youngand modern-age sediments. Quat Geochronol 4, 306-325.
    (2) Bailey, R.M., Arnold, L.J., 2006. Statistical modelling of single grain quartz De distributions and an assessment of procedures for estimating burial dose. Quaternary Sci Rev 25, 2475-2502.
    (3) Galbraith, R.F., et al., 1999. Optical dating of single and multiple grains of quartz from Jinmium rock shelter, northern Australia: Part I, experimental design and statistical models. Archaeometry 41, 339-364.</t>
    </r>
  </si>
  <si>
    <r>
      <rPr>
        <b/>
        <sz val="10"/>
        <rFont val="Segoe UI"/>
        <family val="2"/>
      </rPr>
      <t xml:space="preserve">References:
    </t>
    </r>
    <r>
      <rPr>
        <sz val="10"/>
        <rFont val="Segoe UI"/>
        <family val="2"/>
      </rPr>
      <t>(1) Galbraith, R., 1988. Graphical display of estimates having differing standard errors. Technometrics 30, 271-281.
    (2) Galbraith, R., Green, P., 1990. Estimating the component ages in a finite mixture. International Journal of Radiation Applications and Instrumentation. Part D. Nuclear Tracks and Radiation Measurements 17, 197-206.
    (3) Galbraith, R.F., Roberts, R.G., 2012. Statistical aspects of equivalent dose and error calculation and display in OSL dating: an overview and some recommendations. Quat Geochronol 11, 1-27.</t>
    </r>
  </si>
  <si>
    <r>
      <rPr>
        <b/>
        <sz val="10"/>
        <rFont val="Segoe UI"/>
        <family val="2"/>
      </rPr>
      <t>References:</t>
    </r>
    <r>
      <rPr>
        <sz val="10"/>
        <rFont val="Segoe UI"/>
        <family val="2"/>
      </rPr>
      <t xml:space="preserve">
    (1) Silverman, B.W., 2018. Density estimation for statistics and data analysis. Routledge.
    (2) Scott, D.W., 2015. Multivariate density estimation: theory, practice, and visualization. John Wiley &amp; Sons.
    (3) Galbraith, R. F., 2003. A simple homogeneity test for estimates of dose obtained using OSL. Ancient TL 21, 75-77.
    (4) Cunningham, A.C., Wallinga, J., 2012. Realizing the potential of fluvial archives using robust OSL chronologies. Quat Geochronol 12, 98-106.</t>
    </r>
  </si>
  <si>
    <r>
      <t xml:space="preserve">DRAC Luminescence Dose Rate and Final Age calculation  </t>
    </r>
    <r>
      <rPr>
        <sz val="11"/>
        <color theme="0"/>
        <rFont val="Segoe UI Semibold"/>
        <family val="2"/>
      </rPr>
      <t>modified from DRAC (Durcan et al., 2015, Quaternary Geochronology 28: 54-61)</t>
    </r>
  </si>
  <si>
    <r>
      <t xml:space="preserve">Monte-Carlo Dose Rate and Final Age calculation  </t>
    </r>
    <r>
      <rPr>
        <sz val="12"/>
        <color theme="0"/>
        <rFont val="Segoe UI Semibold"/>
        <family val="2"/>
      </rPr>
      <t>developed by Peng Liang</t>
    </r>
  </si>
  <si>
    <t>External</t>
  </si>
  <si>
    <t>Internal</t>
  </si>
  <si>
    <t>Final Annealing  (℃):</t>
  </si>
  <si>
    <t>α-Grain attenuation f.</t>
  </si>
  <si>
    <t>Minimum Age Model</t>
  </si>
  <si>
    <t>Maximum Age Model</t>
  </si>
  <si>
    <t xml:space="preserve"> MCMC FIGURE</t>
  </si>
  <si>
    <t>p</t>
  </si>
  <si>
    <t>μ</t>
  </si>
  <si>
    <t>σ</t>
  </si>
  <si>
    <r>
      <t>σ</t>
    </r>
    <r>
      <rPr>
        <i/>
        <vertAlign val="subscript"/>
        <sz val="10"/>
        <color theme="1" tint="4.9989318521683403E-2"/>
        <rFont val="Times New Roman"/>
        <family val="1"/>
      </rPr>
      <t>b</t>
    </r>
    <r>
      <rPr>
        <i/>
        <sz val="10"/>
        <color theme="1" tint="4.9989318521683403E-2"/>
        <rFont val="Times New Roman"/>
        <family val="1"/>
      </rPr>
      <t xml:space="preserve"> and error</t>
    </r>
  </si>
  <si>
    <t>Lmax</t>
  </si>
  <si>
    <t>MAM Dose</t>
  </si>
  <si>
    <r>
      <t>σ</t>
    </r>
    <r>
      <rPr>
        <i/>
        <vertAlign val="subscript"/>
        <sz val="12"/>
        <color theme="1" tint="4.9989318521683403E-2"/>
        <rFont val="Times New Roman"/>
        <family val="1"/>
      </rPr>
      <t>b</t>
    </r>
  </si>
  <si>
    <t>mu</t>
  </si>
  <si>
    <t>gamma</t>
  </si>
  <si>
    <t>sigma</t>
  </si>
  <si>
    <t>ACFP</t>
  </si>
  <si>
    <t>ACFGamma</t>
  </si>
  <si>
    <t>ACFsigma</t>
  </si>
  <si>
    <t>ACFMu</t>
  </si>
  <si>
    <t>Sum of the alpha, beta, gamma and cosmic dose rates. Uncertainties among γ, β, α is propagated in linear, with cosmic dose rate is propagated in quadrature.</t>
  </si>
  <si>
    <t>Overdispersion (%):</t>
  </si>
  <si>
    <t>OD (%)</t>
  </si>
  <si>
    <t>OD 
(%)</t>
  </si>
  <si>
    <t>Guérin2011</t>
  </si>
  <si>
    <t>Guérin2012-Q</t>
  </si>
  <si>
    <t>Guérin2012-F</t>
  </si>
  <si>
    <t>References:
    (1) Adamiec, G. and Aitken, M.J., 1998. Dose-rate conversion factors: update. Ancient TL, 16, 37-46.
    (2) Aitken, M.J., 1985. Thermoluminescence Dating. Academic Press, London.
    (3) Bell, W.T., 1979. Attenuation factors for the absorbed radiation dose in quartz inclusions for thermoluminescence dating. Ancient TL, 8, 1-12.
    (4) Bell, W.T., 1980. Alpha attenuation in Quartz grains for Thermoluminescence Dating. Ancient TL, 12, 4-8.
    (5) Brennan, B.J., 2003. Beta doses to spherical grains. Radiation Measurements, 37, 299-303.
    (6) Brennan, B.J., Lyons, R.G. and Phillips, S.W., 1991. Attenuation of alpha particle track dose for spherical grains. International Journal of Radiation Applications and Instrumentation. Part D. Nuclear Tracks and Radiation Measurements, 18, 249-253.
    (7) Guérin, G., Mercier, N., Nathan, R., Adamiec, C., Lefrais, Y., 2012. On the use of the infinite matrix assumption and associated concepts: a critical review. Radiation Measurements, 47, 778-785.
    (8) Guérin, G., Mercier, N., Adamiec, G., 2011. Dose-rate conversion factors: update. Ancient TL 29, 5-8
    (9) Liritzis, I., Stamoulis, K., Papachristodoulou, C. and Ioannides, K., 2013. A re-evaluation of radiation dose-rate conversion factors. Mediterranean Archaeology and Archaeometry, 13, 1-15.
    (10) Mejdahl, V., 1979. Thermoluminescence Dating: Beta-Dose Attenuation in Quartz Grains. Archaeometry, 21, 61-72.
    (11) Prescott, J.R. and Hutton, J.T., 1994. Cosmic ray contributions to dose rates for luminescence and ESR dating: large depths and long-term time variations. Radiation Measurements, 23, 497-500.
    (12) Prescott, J.R. and Stephan, L.G., 1982. The contribution of cosmic radiation to the environmental dose for thermoluminescence dating. PACT, 6, 17-25.
    (13) Readhead, M.L., 2002a. Absorbed dose fraction for 87Rb beta particles. Ancient TL, 20, 25-29.
    (14) Readhead, M.L., 2002b. Appendum to "Absorbed dose fraction for 87Rb beta particles". Ancient TL, 20, 47.
Note:
All dose rate calculation parts are modified from DRAC programe. 
Durcan, J.A., King, G.E., Duller, G.A., 2015. DRAC: Dose Rate and Age Calculator for trapped charge dating. Quat Geochronol 28, 54-61.</t>
  </si>
  <si>
    <t>*Select one</t>
  </si>
  <si>
    <t>Equivalent Dose Calculation</t>
  </si>
  <si>
    <t>Burn-in (reduce initial influence)</t>
  </si>
  <si>
    <t>Thinning (reduce autocorrelation)</t>
  </si>
  <si>
    <r>
      <t>Note: north and east (+);
south and west (</t>
    </r>
    <r>
      <rPr>
        <sz val="10"/>
        <color theme="1" tint="0.499984740745262"/>
        <rFont val="Malgun Gothic"/>
        <family val="2"/>
        <charset val="129"/>
      </rPr>
      <t>ￚ</t>
    </r>
    <r>
      <rPr>
        <sz val="10"/>
        <color theme="1" tint="0.499984740745262"/>
        <rFont val="Arial"/>
        <family val="2"/>
      </rPr>
      <t>)</t>
    </r>
  </si>
  <si>
    <t>Stimulatuion Time (s):</t>
  </si>
  <si>
    <t>Mineral Used:</t>
  </si>
  <si>
    <t>Aliquots Used:</t>
  </si>
  <si>
    <t>*Grain Size (μm):</t>
  </si>
  <si>
    <t>Basic Protocol Information</t>
  </si>
  <si>
    <t>*Longitude (d-m-s):</t>
  </si>
  <si>
    <t>Internal Radionuclide Concentrations</t>
  </si>
  <si>
    <t>97.5% CI</t>
  </si>
  <si>
    <t xml:space="preserve">A γ scaling factor is used to correct the contribution from inert air, for sediments collected at depths from 30 cm of the ground surface (Aitken, 1985, p. 289-296; Durcan et al., 2015; worksheet 11 in Fig. 1). </t>
  </si>
  <si>
    <t xml:space="preserve">Using the provided radionuclide concentrations and the selected conversion factors, the infinite matrix dose rates from each radionuclide are calculated and the uncertainties are propagated in quadrature. </t>
  </si>
  <si>
    <t>Converting the nuclide concentrations to infinite matrix dose rate</t>
  </si>
  <si>
    <t>The attenuation factors (from Bell (1979) and Brennan (2003)) and uncertainties are calculated using the etch depth range (18-22 µm) and the attenuation factor is calculated as the mean attenuation factor of the two etch depth extremes. Uncertainties are calculated as the standard deviation of all attenuation factors in same range. IM alpha and beta dose rates are corrected for the calculated  factors and the uncertainties are propogated. Note: if dose rates are calculated from radionuclide concentrations, dose rates are corrected individually. However, if user defined dose rates are provided, the combined attenuation factors are applied (assuming the Mejdahl (1979) ratio of 3 ppm U, 12 ppm Th and 1% K2O).</t>
  </si>
  <si>
    <t>Calculation of the internal dose rate (mGy/yr)</t>
  </si>
  <si>
    <t>Alpha dose rates are scaled according to the a value and uncertainties propagated in quadrature.</t>
  </si>
  <si>
    <t>Dry dose rates - either corrected for grain size, chemical etching and a-value or provided as user-defined values.</t>
  </si>
  <si>
    <t>Dose rates are corrected for the water content (in %), using the attenuation factors of 1.49 (alpha), 1.25 (beta) and 1.14 (gamma).</t>
  </si>
  <si>
    <t>Calculation of the cosmic dose rate using the sample location and context parameters, using the protocol outlined in Prescott and Hutton (1994). The dose rate at 0 m asl and 55°N is first calculated and is then corrected for geomagnetic latitude. An uncertainty of ±10% is assigned. At depths above 1.67 g.m-2, the contributions from the soft and hard component are calculated. Below 1.67 g.m-2, only the hard component is calculated.</t>
  </si>
  <si>
    <t>Uα</t>
  </si>
  <si>
    <t>Dr</t>
  </si>
  <si>
    <t>δDr</t>
  </si>
  <si>
    <t>Total a-value attenuated alpha Dr</t>
  </si>
  <si>
    <t>If an equivalent dose is provided, the age is calculated by dividing De by Dr and uncertainties calculated in quadrature.</t>
  </si>
  <si>
    <t>User defined Dr</t>
  </si>
  <si>
    <t xml:space="preserve">Scaled Drγ </t>
  </si>
  <si>
    <t>δ Drγ</t>
  </si>
  <si>
    <t>Attenuated Dr</t>
  </si>
  <si>
    <t>User internal Dr (mGy/yr)</t>
  </si>
  <si>
    <t>User external Dγ (mGy/yr)</t>
  </si>
  <si>
    <t>User external Dβ (mGy/yr)</t>
  </si>
  <si>
    <t>User external Dα (mGy/yr)</t>
  </si>
  <si>
    <t>Scale Dγ at shallow depths?</t>
  </si>
  <si>
    <t xml:space="preserve">Alpha D </t>
  </si>
  <si>
    <t>Beta D</t>
  </si>
  <si>
    <t>Gamma D</t>
  </si>
  <si>
    <t xml:space="preserve">shallow deph scaling Dγ </t>
  </si>
  <si>
    <t>Total Dα</t>
  </si>
  <si>
    <t>Total Dβ</t>
  </si>
  <si>
    <t>Total Dα after etch</t>
  </si>
  <si>
    <t>Total Dβ after etch</t>
  </si>
  <si>
    <t xml:space="preserve">δ Alpha D </t>
  </si>
  <si>
    <t xml:space="preserve">Water attenuated Dr </t>
  </si>
  <si>
    <t>D0 (mGy/yr)</t>
  </si>
  <si>
    <t>Total external dose rate (Combined)</t>
  </si>
  <si>
    <t>Adaptive</t>
  </si>
  <si>
    <t>User-Adaptive</t>
  </si>
  <si>
    <t>PDF Plot</t>
  </si>
  <si>
    <t>…</t>
  </si>
  <si>
    <t>β-Grain size attenuation f.</t>
  </si>
  <si>
    <t>Recup.</t>
    <phoneticPr fontId="162" type="noConversion"/>
  </si>
  <si>
    <t xml:space="preserve">Error
(Recyc) </t>
    <phoneticPr fontId="162" type="noConversion"/>
  </si>
  <si>
    <t>Error
(De)</t>
    <phoneticPr fontId="162" type="noConversion"/>
  </si>
  <si>
    <t>Error
(Recup.)</t>
    <phoneticPr fontId="162" type="noConversion"/>
  </si>
  <si>
    <t>De (s)</t>
    <phoneticPr fontId="162" type="noConversion"/>
  </si>
  <si>
    <t>Aliquot (Grain)</t>
    <phoneticPr fontId="162" type="noConversion"/>
  </si>
  <si>
    <t>IR Deplet. Ratio</t>
    <phoneticPr fontId="162" type="noConversion"/>
  </si>
  <si>
    <t xml:space="preserve">Error
(IR-OSL) </t>
    <phoneticPr fontId="162" type="noConversion"/>
  </si>
  <si>
    <r>
      <t>The attenuation factor is calculated as the mean attenuation factor between the two grain sizes extremes (e.g., 150-250 μm). Uncertainties are calculated as the standard deviation of all attenuation factors between the two grain size extremes. IM alpha and beta dose rates are corrected for the calculated attenuation factors and the uncertainties are propogated. If dose rates are calculated from radionuclide concentrations, dose rates are corrected individual. However, if user defined dose rates are provided, the combined attenuation factors are applied (assuming the Mejdahl (1979) ratio of 3 ppm U, 12 ppm Th and 1% K</t>
    </r>
    <r>
      <rPr>
        <i/>
        <vertAlign val="subscript"/>
        <sz val="11"/>
        <color theme="5" tint="-0.499984740745262"/>
        <rFont val="Calibri"/>
        <family val="2"/>
      </rPr>
      <t>2</t>
    </r>
    <r>
      <rPr>
        <i/>
        <sz val="11"/>
        <color theme="5" tint="-0.499984740745262"/>
        <rFont val="Calibri"/>
        <family val="2"/>
      </rPr>
      <t>O).</t>
    </r>
  </si>
  <si>
    <r>
      <t>δGrain size a</t>
    </r>
    <r>
      <rPr>
        <sz val="10"/>
        <rFont val="Calibri"/>
        <family val="2"/>
      </rPr>
      <t>ttenuation</t>
    </r>
  </si>
  <si>
    <r>
      <t>δ</t>
    </r>
    <r>
      <rPr>
        <sz val="10"/>
        <rFont val="Calibri"/>
        <family val="2"/>
      </rPr>
      <t>Attenuated Dr</t>
    </r>
  </si>
  <si>
    <r>
      <rPr>
        <sz val="11"/>
        <rFont val="Calibri"/>
        <family val="2"/>
      </rPr>
      <t>δEtch attenuation</t>
    </r>
  </si>
  <si>
    <r>
      <t>δ</t>
    </r>
    <r>
      <rPr>
        <sz val="10"/>
        <rFont val="Calibri"/>
        <family val="2"/>
      </rPr>
      <t xml:space="preserve">Attenuated Dr </t>
    </r>
  </si>
  <si>
    <r>
      <t>Alpha D</t>
    </r>
    <r>
      <rPr>
        <sz val="10"/>
        <rFont val="Calibri"/>
        <family val="2"/>
      </rPr>
      <t xml:space="preserve"> </t>
    </r>
  </si>
  <si>
    <r>
      <t>δWater a</t>
    </r>
    <r>
      <rPr>
        <sz val="10"/>
        <rFont val="Calibri"/>
        <family val="2"/>
      </rPr>
      <t>ttenuated Dr</t>
    </r>
  </si>
  <si>
    <t>Total external alpha Ḋ</t>
  </si>
  <si>
    <t>Total external beta Ḋ</t>
  </si>
  <si>
    <t>Total external gamma Ḋ</t>
  </si>
  <si>
    <r>
      <rPr>
        <sz val="11"/>
        <color theme="1"/>
        <rFont val="Calibri"/>
        <family val="2"/>
      </rPr>
      <t>if x&lt;1.67 then</t>
    </r>
    <r>
      <rPr>
        <sz val="11"/>
        <color rgb="FF0070C0"/>
        <rFont val="Calibri"/>
        <family val="2"/>
      </rPr>
      <t xml:space="preserve">
Ḋ0=0.0649x</t>
    </r>
    <r>
      <rPr>
        <vertAlign val="superscript"/>
        <sz val="11"/>
        <color rgb="FF0070C0"/>
        <rFont val="Calibri"/>
        <family val="2"/>
      </rPr>
      <t>4</t>
    </r>
    <r>
      <rPr>
        <sz val="11"/>
        <color rgb="FF0070C0"/>
        <rFont val="Calibri"/>
        <family val="2"/>
      </rPr>
      <t>-0.2411x</t>
    </r>
    <r>
      <rPr>
        <vertAlign val="superscript"/>
        <sz val="11"/>
        <color rgb="FF0070C0"/>
        <rFont val="Calibri"/>
        <family val="2"/>
      </rPr>
      <t>3</t>
    </r>
    <r>
      <rPr>
        <sz val="11"/>
        <color rgb="FF0070C0"/>
        <rFont val="Calibri"/>
        <family val="2"/>
      </rPr>
      <t>+0.3233x</t>
    </r>
    <r>
      <rPr>
        <vertAlign val="superscript"/>
        <sz val="11"/>
        <color rgb="FF0070C0"/>
        <rFont val="Calibri"/>
        <family val="2"/>
      </rPr>
      <t>2</t>
    </r>
    <r>
      <rPr>
        <sz val="11"/>
        <color rgb="FF0070C0"/>
        <rFont val="Calibri"/>
        <family val="2"/>
      </rPr>
      <t>-0.2339x+0.2937</t>
    </r>
    <r>
      <rPr>
        <sz val="11"/>
        <color theme="1"/>
        <rFont val="Calibri"/>
        <family val="2"/>
      </rPr>
      <t xml:space="preserve">
else
</t>
    </r>
    <r>
      <rPr>
        <sz val="11"/>
        <color rgb="FF0070C0"/>
        <rFont val="Calibri"/>
        <family val="2"/>
      </rPr>
      <t xml:space="preserve">Ḋ0=C/(((x+d)^α+a)*(x+H))*exp(-Bx)
x =100 g/cm^2, C=6072
B=5.50*10^-4
d=11.6, α=1.68, a=75, H=212
</t>
    </r>
  </si>
  <si>
    <t>Alpha Dr</t>
  </si>
  <si>
    <r>
      <t>Bq.kg</t>
    </r>
    <r>
      <rPr>
        <vertAlign val="superscript"/>
        <sz val="11"/>
        <color theme="1"/>
        <rFont val="Calibri"/>
        <family val="2"/>
      </rPr>
      <t xml:space="preserve">-1 </t>
    </r>
    <r>
      <rPr>
        <sz val="11"/>
        <color theme="1"/>
        <rFont val="Calibri"/>
        <family val="2"/>
      </rPr>
      <t>/ ppm</t>
    </r>
  </si>
  <si>
    <r>
      <t>Bq.kg</t>
    </r>
    <r>
      <rPr>
        <vertAlign val="superscript"/>
        <sz val="11"/>
        <color theme="1"/>
        <rFont val="Calibri"/>
        <family val="2"/>
      </rPr>
      <t>-1</t>
    </r>
    <r>
      <rPr>
        <sz val="11"/>
        <color theme="1"/>
        <rFont val="Calibri"/>
        <family val="2"/>
      </rPr>
      <t xml:space="preserve"> / ppm</t>
    </r>
  </si>
  <si>
    <r>
      <t>Bq.kg</t>
    </r>
    <r>
      <rPr>
        <vertAlign val="superscript"/>
        <sz val="11"/>
        <color theme="1"/>
        <rFont val="Calibri"/>
        <family val="2"/>
      </rPr>
      <t>-1</t>
    </r>
    <r>
      <rPr>
        <sz val="11"/>
        <color theme="1"/>
        <rFont val="Calibri"/>
        <family val="2"/>
      </rPr>
      <t xml:space="preserve"> / %</t>
    </r>
  </si>
  <si>
    <r>
      <t>LDAC users will also note that 1% K</t>
    </r>
    <r>
      <rPr>
        <vertAlign val="subscript"/>
        <sz val="11"/>
        <color rgb="FFFF0000"/>
        <rFont val="Calibri"/>
        <family val="2"/>
      </rPr>
      <t>2</t>
    </r>
    <r>
      <rPr>
        <sz val="11"/>
        <color rgb="FFFF0000"/>
        <rFont val="Calibri"/>
        <family val="2"/>
      </rPr>
      <t>O is equal to 0.830151% K    (39.0983*2/(39.0983*2+15.999)</t>
    </r>
  </si>
  <si>
    <r>
      <t>The activity of the parent radionuclide per Bq.kg</t>
    </r>
    <r>
      <rPr>
        <vertAlign val="superscript"/>
        <sz val="11"/>
        <color theme="1"/>
        <rFont val="Calibri"/>
        <family val="2"/>
      </rPr>
      <t>-1</t>
    </r>
    <r>
      <rPr>
        <sz val="11"/>
        <color theme="1"/>
        <rFont val="Calibri"/>
        <family val="2"/>
      </rPr>
      <t xml:space="preserve"> of sample, as described by Adamiec and Aitken (1998), Guerin et al. (2011) and Liritzis et al. (2013). LDAC requires radionuclides to be input in ppm (U, Th, Rb) and % (K) (same as DARC)</t>
    </r>
  </si>
  <si>
    <r>
      <rPr>
        <b/>
        <sz val="11"/>
        <color theme="1"/>
        <rFont val="Calibri"/>
        <family val="2"/>
      </rPr>
      <t xml:space="preserve">Figure: </t>
    </r>
    <r>
      <rPr>
        <sz val="10"/>
        <rFont val="Calibri"/>
        <family val="2"/>
      </rPr>
      <t>Attenuation factors (1-</t>
    </r>
    <r>
      <rPr>
        <sz val="11"/>
        <color theme="1"/>
        <rFont val="Calibri"/>
        <family val="2"/>
      </rPr>
      <t xml:space="preserve">φ(D)) for U and Th from Bell (1980) and Brennan et al. (1991) and the fitted data used in DRAC. </t>
    </r>
  </si>
  <si>
    <r>
      <rPr>
        <b/>
        <sz val="11"/>
        <color theme="1"/>
        <rFont val="Calibri"/>
        <family val="2"/>
      </rPr>
      <t xml:space="preserve">Note:
    </t>
    </r>
    <r>
      <rPr>
        <sz val="10"/>
        <rFont val="Calibri"/>
        <family val="2"/>
      </rPr>
      <t>(1) Grain size attenuation factors (1-φD) for Da from Bell (1980) and Brennan et al. (1991).
    (2) The table on the right side is fitted Alpha doserate attenuation factors datasets of Bell (1980) and Brennan et al. (1991). Data have been fitted with a spline function over a range of 1 - 1000 um.</t>
    </r>
  </si>
  <si>
    <r>
      <t>Grain size attenuation factors (1-φ</t>
    </r>
    <r>
      <rPr>
        <vertAlign val="subscript"/>
        <sz val="11"/>
        <color theme="1"/>
        <rFont val="Calibri"/>
        <family val="2"/>
      </rPr>
      <t>2</t>
    </r>
    <r>
      <rPr>
        <sz val="10"/>
        <rFont val="Calibri"/>
        <family val="2"/>
      </rPr>
      <t>D) for etch depth attenuation of  D</t>
    </r>
    <r>
      <rPr>
        <sz val="11"/>
        <color theme="1"/>
        <rFont val="Calibri"/>
        <family val="2"/>
      </rPr>
      <t>a</t>
    </r>
    <r>
      <rPr>
        <sz val="10"/>
        <rFont val="Calibri"/>
        <family val="2"/>
      </rPr>
      <t xml:space="preserve"> from Bell (1979).</t>
    </r>
  </si>
  <si>
    <r>
      <t>Fitted grain size attenuation factors (1-φ</t>
    </r>
    <r>
      <rPr>
        <vertAlign val="subscript"/>
        <sz val="11"/>
        <color theme="1"/>
        <rFont val="Calibri"/>
        <family val="2"/>
      </rPr>
      <t>2</t>
    </r>
    <r>
      <rPr>
        <sz val="10"/>
        <rFont val="Calibri"/>
        <family val="2"/>
      </rPr>
      <t>D) for etch depth attenuation of the D</t>
    </r>
    <r>
      <rPr>
        <sz val="11"/>
        <color theme="1"/>
        <rFont val="Calibri"/>
        <family val="2"/>
      </rPr>
      <t>a</t>
    </r>
    <r>
      <rPr>
        <sz val="10"/>
        <rFont val="Calibri"/>
        <family val="2"/>
      </rPr>
      <t>. Dating fitting undertaken in R using a spline function.</t>
    </r>
  </si>
  <si>
    <r>
      <t>φ</t>
    </r>
    <r>
      <rPr>
        <vertAlign val="subscript"/>
        <sz val="10"/>
        <color theme="1"/>
        <rFont val="Calibri"/>
        <family val="2"/>
      </rPr>
      <t>2e</t>
    </r>
    <r>
      <rPr>
        <sz val="10"/>
        <rFont val="Calibri"/>
        <family val="2"/>
      </rPr>
      <t>(D)</t>
    </r>
  </si>
  <si>
    <r>
      <t>1-φ</t>
    </r>
    <r>
      <rPr>
        <vertAlign val="subscript"/>
        <sz val="10"/>
        <color theme="1"/>
        <rFont val="Calibri"/>
        <family val="2"/>
      </rPr>
      <t>2e</t>
    </r>
    <r>
      <rPr>
        <sz val="10"/>
        <rFont val="Calibri"/>
        <family val="2"/>
      </rPr>
      <t>(D)</t>
    </r>
  </si>
  <si>
    <t>100 µm grain size attenuation factors:</t>
  </si>
  <si>
    <r>
      <rPr>
        <b/>
        <sz val="11"/>
        <color theme="1"/>
        <rFont val="Calibri"/>
        <family val="2"/>
      </rPr>
      <t xml:space="preserve">Figure: </t>
    </r>
    <r>
      <rPr>
        <sz val="10"/>
        <rFont val="Calibri"/>
        <family val="2"/>
      </rPr>
      <t>Etch depth attenuation factors for the D</t>
    </r>
    <r>
      <rPr>
        <sz val="11"/>
        <color theme="1"/>
        <rFont val="Calibri"/>
        <family val="2"/>
      </rPr>
      <t>a</t>
    </r>
    <r>
      <rPr>
        <sz val="10"/>
        <rFont val="Calibri"/>
        <family val="2"/>
      </rPr>
      <t>. The original data from Bell (1979) and the spline fit of this data is shown.</t>
    </r>
  </si>
  <si>
    <r>
      <rPr>
        <b/>
        <sz val="11"/>
        <color theme="1"/>
        <rFont val="Calibri"/>
        <family val="2"/>
      </rPr>
      <t xml:space="preserve">NOTE: </t>
    </r>
    <r>
      <rPr>
        <sz val="10"/>
        <rFont val="Calibri"/>
        <family val="2"/>
      </rPr>
      <t xml:space="preserve">The alpha etch attenuation factors are expressed as secondary factors because they are designed to further attenuate the grain size attenuated dose rate. Following etching the grain size reduces, resulting in an increase in the absorbed dose (φ2e(D)), relative to that calculated during the intial grain size attenuation. Consequently, the etch φ2e(D) factors are greater than 1.
</t>
    </r>
  </si>
  <si>
    <r>
      <t>Grain size absorption (φ</t>
    </r>
    <r>
      <rPr>
        <vertAlign val="subscript"/>
        <sz val="11"/>
        <color theme="1"/>
        <rFont val="Calibri"/>
        <family val="2"/>
      </rPr>
      <t>2e</t>
    </r>
    <r>
      <rPr>
        <sz val="10"/>
        <rFont val="Calibri"/>
        <family val="2"/>
      </rPr>
      <t>D) and attenuation factors (1-</t>
    </r>
    <r>
      <rPr>
        <sz val="11"/>
        <color theme="1"/>
        <rFont val="Calibri"/>
        <family val="2"/>
      </rPr>
      <t>φ</t>
    </r>
    <r>
      <rPr>
        <vertAlign val="subscript"/>
        <sz val="11"/>
        <color theme="1"/>
        <rFont val="Calibri"/>
        <family val="2"/>
      </rPr>
      <t>2e</t>
    </r>
    <r>
      <rPr>
        <sz val="11"/>
        <color theme="1"/>
        <rFont val="Calibri"/>
        <family val="2"/>
      </rPr>
      <t xml:space="preserve">D) </t>
    </r>
    <r>
      <rPr>
        <sz val="10"/>
        <rFont val="Calibri"/>
        <family val="2"/>
      </rPr>
      <t>for etch depth attenuation of the D</t>
    </r>
    <r>
      <rPr>
        <sz val="11"/>
        <color theme="1"/>
        <rFont val="Calibri"/>
        <family val="2"/>
      </rPr>
      <t xml:space="preserve">b. </t>
    </r>
    <r>
      <rPr>
        <sz val="10"/>
        <rFont val="Calibri"/>
        <family val="2"/>
      </rPr>
      <t>Datasets from Bell (1979) and Brennan (2003).</t>
    </r>
  </si>
  <si>
    <r>
      <rPr>
        <sz val="10"/>
        <rFont val="Calibri"/>
        <family val="2"/>
      </rPr>
      <t xml:space="preserve">Fitted </t>
    </r>
    <r>
      <rPr>
        <b/>
        <sz val="11"/>
        <color theme="1"/>
        <rFont val="Calibri"/>
        <family val="2"/>
      </rPr>
      <t>g</t>
    </r>
    <r>
      <rPr>
        <sz val="10"/>
        <rFont val="Calibri"/>
        <family val="2"/>
      </rPr>
      <t>rain size absorption (φ</t>
    </r>
    <r>
      <rPr>
        <vertAlign val="subscript"/>
        <sz val="11"/>
        <color theme="1"/>
        <rFont val="Calibri"/>
        <family val="2"/>
      </rPr>
      <t>2e</t>
    </r>
    <r>
      <rPr>
        <sz val="10"/>
        <rFont val="Calibri"/>
        <family val="2"/>
      </rPr>
      <t>D) and attenuation factors (1-</t>
    </r>
    <r>
      <rPr>
        <sz val="11"/>
        <color theme="1"/>
        <rFont val="Calibri"/>
        <family val="2"/>
      </rPr>
      <t>φ</t>
    </r>
    <r>
      <rPr>
        <vertAlign val="subscript"/>
        <sz val="11"/>
        <color theme="1"/>
        <rFont val="Calibri"/>
        <family val="2"/>
      </rPr>
      <t>2e</t>
    </r>
    <r>
      <rPr>
        <sz val="11"/>
        <color theme="1"/>
        <rFont val="Calibri"/>
        <family val="2"/>
      </rPr>
      <t xml:space="preserve">D) </t>
    </r>
    <r>
      <rPr>
        <sz val="10"/>
        <rFont val="Calibri"/>
        <family val="2"/>
      </rPr>
      <t>for etch depth attenuation of the D</t>
    </r>
    <r>
      <rPr>
        <sz val="11"/>
        <color theme="1"/>
        <rFont val="Calibri"/>
        <family val="2"/>
      </rPr>
      <t xml:space="preserve">b. </t>
    </r>
    <r>
      <rPr>
        <sz val="10"/>
        <rFont val="Calibri"/>
        <family val="2"/>
      </rPr>
      <t>Datasets from Bell (1979) and Brennan (2003).</t>
    </r>
  </si>
  <si>
    <r>
      <t>φ</t>
    </r>
    <r>
      <rPr>
        <vertAlign val="subscript"/>
        <sz val="11"/>
        <rFont val="Calibri"/>
        <family val="2"/>
      </rPr>
      <t>e</t>
    </r>
    <r>
      <rPr>
        <sz val="11"/>
        <rFont val="Calibri"/>
        <family val="2"/>
      </rPr>
      <t>(D)</t>
    </r>
  </si>
  <si>
    <r>
      <t>1-φ</t>
    </r>
    <r>
      <rPr>
        <vertAlign val="subscript"/>
        <sz val="11"/>
        <rFont val="Calibri"/>
        <family val="2"/>
      </rPr>
      <t>e</t>
    </r>
    <r>
      <rPr>
        <sz val="11"/>
        <rFont val="Calibri"/>
        <family val="2"/>
      </rPr>
      <t>(D)</t>
    </r>
  </si>
  <si>
    <r>
      <rPr>
        <b/>
        <sz val="11"/>
        <color theme="1"/>
        <rFont val="Calibri"/>
        <family val="2"/>
      </rPr>
      <t>Figure:</t>
    </r>
    <r>
      <rPr>
        <sz val="10"/>
        <rFont val="Calibri"/>
        <family val="2"/>
      </rPr>
      <t xml:space="preserve"> Etch depth attenuation factors </t>
    </r>
    <r>
      <rPr>
        <sz val="11"/>
        <color theme="1"/>
        <rFont val="Calibri"/>
        <family val="2"/>
      </rPr>
      <t>from Bell (1979) and Brennan (2003) and the fitted data used in DRAC.</t>
    </r>
  </si>
  <si>
    <r>
      <rPr>
        <b/>
        <sz val="11"/>
        <color theme="1"/>
        <rFont val="Calibri"/>
        <family val="2"/>
      </rPr>
      <t>Note:</t>
    </r>
    <r>
      <rPr>
        <sz val="10"/>
        <rFont val="Calibri"/>
        <family val="2"/>
      </rPr>
      <t xml:space="preserve">
The beta etch attenuation factors are expressed as secondary factors because they are designed to further attenuate the grain size attenuated dose rate. Following etching the grain size reduces, resulting in an increase in the absorbed dose (φ2e(D)), relative to that calculated during the intial grain size attenuation. Consequently, the etch φ2e(D) factors are greater than 1.
</t>
    </r>
  </si>
  <si>
    <r>
      <rPr>
        <b/>
        <sz val="11"/>
        <color theme="1"/>
        <rFont val="Calibri"/>
        <family val="2"/>
      </rPr>
      <t>Figure</t>
    </r>
    <r>
      <rPr>
        <sz val="10"/>
        <rFont val="Calibri"/>
        <family val="2"/>
      </rPr>
      <t>: Scaling of the gamma dose rate at shallow depth using the scaling factors of Aitken (1985).</t>
    </r>
  </si>
  <si>
    <r>
      <rPr>
        <b/>
        <sz val="11"/>
        <color theme="1"/>
        <rFont val="Calibri"/>
        <family val="2"/>
      </rPr>
      <t xml:space="preserve">Note: </t>
    </r>
    <r>
      <rPr>
        <sz val="11"/>
        <color theme="1"/>
        <rFont val="Calibri"/>
        <family val="2"/>
      </rPr>
      <t xml:space="preserve">
(1) Gamma dose scaling factors for shallow samples (&lt;30 cm below ground surface) from Aitken (1985). 
(2) The weighted average calculated by Aitken is 0.3U + 0.5Th + 0.2K, roughly equivalent do 3 ppm U, 10 ppm Th and 1% K. Further detail is discussed by Aitken with the original data (Table H.1, p290). </t>
    </r>
  </si>
  <si>
    <r>
      <rPr>
        <b/>
        <sz val="11"/>
        <color theme="1"/>
        <rFont val="Calibri"/>
        <family val="2"/>
      </rPr>
      <t>Figure:</t>
    </r>
    <r>
      <rPr>
        <sz val="11"/>
        <color theme="1"/>
        <rFont val="Calibri"/>
        <family val="2"/>
      </rPr>
      <t xml:space="preserve"> Parameters used to position correct the cosmic dose rate for geomagnetic latitude. (Prescott and Hutton, 1994, p500. Fig. 2)</t>
    </r>
  </si>
  <si>
    <r>
      <rPr>
        <b/>
        <sz val="11"/>
        <color theme="1"/>
        <rFont val="Calibri"/>
        <family val="2"/>
      </rPr>
      <t>Note:</t>
    </r>
    <r>
      <rPr>
        <sz val="11"/>
        <color theme="1"/>
        <rFont val="Calibri"/>
        <family val="2"/>
      </rPr>
      <t xml:space="preserve">
  (1) Above parameters used to position-correct the cosmic dose rate for geomagnetic latitude. 
  (2) Values have been read from figure 2 of Prescott and Hutton (1994). F, J, and H values for negative latitudes are assumed to mirror the positive latitudes.</t>
    </r>
  </si>
  <si>
    <r>
      <rPr>
        <b/>
        <sz val="11"/>
        <color theme="1"/>
        <rFont val="Calibri"/>
        <family val="2"/>
      </rPr>
      <t>Note:</t>
    </r>
    <r>
      <rPr>
        <sz val="10"/>
        <rFont val="Calibri"/>
        <family val="2"/>
      </rPr>
      <t xml:space="preserve"> above values have been read from Figure 1 of Prescott and Hutton, 1994, p499. Fig. 1) and fited by quadratic polynomial </t>
    </r>
  </si>
  <si>
    <t>Readhead, M.L., 2002a. Absorbed dose fraction for 87Rb beta particles. Ancient TL, 20, 25-29.</t>
  </si>
  <si>
    <t>Readhead, M.L., 2002b. Appendum to "Absorbed dose fraction for 87Rb beta particles". Ancient TL, 20, 47.</t>
  </si>
  <si>
    <t>Adamiec, G. and Aitken, M.J., 1998. Ancient TL, 16, 37-46.</t>
  </si>
  <si>
    <t>Bell, W.T., 1980. Ancient TL, 12, 4-8.</t>
  </si>
  <si>
    <t>Bell, W.T., 1979. Ancient TL, 8, 1-12.</t>
  </si>
  <si>
    <t>Brennan, B.J., 2003. Radiation Measurements, 37, 299-303.</t>
  </si>
  <si>
    <t>Brennan, B.J., Lyons, R.G. and Phillips, S.W., 1991. Part D. Nuclear Tracks and Radiation Measurements, 18, 249-253.</t>
  </si>
  <si>
    <t>Guérin, G., Mercier, N., Nathan, R., Adamiec, C., Lefrais, Y., 2012. Radiation Measurements, 47, 778-785.</t>
  </si>
  <si>
    <t>Guérin, G., Mercier, N., Adamiec, G., 2011.Ancient TL 29, 5-8</t>
  </si>
  <si>
    <t>Liritzis, I., Stamoulis, K., Papachristodoulou, C. and Ioannides, K., 2013. Mediterranean Archaeology and Archaeometry, 13, 1-15.</t>
  </si>
  <si>
    <t>Mejdahl, V., 1979. Archaeometry, 21, 61-72.</t>
  </si>
  <si>
    <t>Prescott, J.R. and Hutton, J.T., 1994. Radiation Measurements, 23, 497-500.</t>
  </si>
  <si>
    <t>Prescott, J.R. and Stephan, L.G., 1982. PACT, 6, 17-25.</t>
  </si>
  <si>
    <t>(1) Covers. Factors:</t>
  </si>
  <si>
    <t>(2) β Grain Size:</t>
  </si>
  <si>
    <t>(3) β Etch Depth:</t>
  </si>
  <si>
    <t>(5) α Etch Depth:</t>
  </si>
  <si>
    <t>(4) α Grain Size:</t>
  </si>
  <si>
    <t>(6) γ Dose Scaling:</t>
  </si>
  <si>
    <t>Bulk density (g/cc)</t>
    <phoneticPr fontId="162" type="noConversion"/>
  </si>
  <si>
    <t>Organic Content (%):</t>
    <phoneticPr fontId="162" type="noConversion"/>
  </si>
  <si>
    <t>Etching Time (min):</t>
    <phoneticPr fontId="162" type="noConversion"/>
  </si>
  <si>
    <t>Etching depth (µm)</t>
    <phoneticPr fontId="162" type="noConversion"/>
  </si>
  <si>
    <t>Optional Input for Dose Rate Calculation:</t>
    <phoneticPr fontId="162" type="noConversion"/>
  </si>
  <si>
    <r>
      <rPr>
        <b/>
        <sz val="11"/>
        <color theme="1"/>
        <rFont val="Calibri"/>
        <family val="2"/>
      </rPr>
      <t>Notes:</t>
    </r>
    <r>
      <rPr>
        <sz val="11"/>
        <color theme="1"/>
        <rFont val="Calibri"/>
        <family val="2"/>
      </rPr>
      <t xml:space="preserve"> 
     (1) Radionuclide conversion factors from Adamiec and Aitken (1998), Guerin et al. (2011) and Liritzis et al. (2013).
     (2) Dose rate value are given in mGy/yr for concentration of 1 ppm U, Th and Rb, 1% K.
     (3) The given values of U and Th series suppose no Radon loss.</t>
    </r>
  </si>
  <si>
    <r>
      <t xml:space="preserve"> </t>
    </r>
    <r>
      <rPr>
        <b/>
        <sz val="11"/>
        <color theme="1"/>
        <rFont val="Calibri"/>
        <family val="2"/>
      </rPr>
      <t>error (Liritzis et al., 2013)</t>
    </r>
  </si>
  <si>
    <t>KDE / PDF Plot</t>
  </si>
  <si>
    <t>The absorption factors and uncertainties are calculated using the grain size range (e.g.,150 - 250 µm), and the absorption factor is calculated as the mean attenuation factor between the two grain size extremes. Uncertainties are calculated as the standard deviation between the two grain size absorption factors. IM internal alpha and beta dose rates are corrected for the calculated absorption factors and the uncertainties are propogated. Note: if an internal dose rate is provided by the user, it is assumed that this dose rate is already corrected for grain size, any etching and alpha track efficiency.</t>
  </si>
  <si>
    <t>The etch depth absorption factors (α and β) are are calculated using the etch depth range (e.g., 18 - 22 µm) and the attenuation factor is calculated as the mean attenuation factor of the two etch depth extremes.  Alpha and beta dose rates are corrected for the calculated  factors and the uncertainties are propogated.</t>
  </si>
  <si>
    <t>Alpha dose rates are scaled according to the provided a value (e.g., 0 ± 0) and uncertainties propagated in quadrature.</t>
  </si>
  <si>
    <t>External Dose Rate:</t>
  </si>
  <si>
    <t>Monte Carlo Outputs</t>
  </si>
  <si>
    <t>Monte Carlo Simulation Results</t>
  </si>
  <si>
    <t>Monte Carlo Age:</t>
  </si>
  <si>
    <t>Monte Carlo DR:</t>
  </si>
  <si>
    <t>External DR:</t>
  </si>
  <si>
    <t>Internal DR:</t>
  </si>
  <si>
    <t>Alpha (Internal):</t>
  </si>
  <si>
    <t>Beta (Internal):</t>
  </si>
  <si>
    <t xml:space="preserve">Alpha Dr </t>
  </si>
  <si>
    <t xml:space="preserve">Beta Dr </t>
  </si>
  <si>
    <t>Polymineral</t>
  </si>
  <si>
    <t>Other</t>
  </si>
  <si>
    <t>Iterations:</t>
  </si>
  <si>
    <t>Time used: 7.027 sec</t>
  </si>
  <si>
    <t>NO</t>
    <phoneticPr fontId="162" type="noConversion"/>
  </si>
  <si>
    <t>Guérin2011</t>
    <phoneticPr fontId="162" type="noConversion"/>
  </si>
  <si>
    <t>Guérin2012-Q</t>
    <phoneticPr fontId="162" type="noConversion"/>
  </si>
  <si>
    <t>Brennan2003</t>
    <phoneticPr fontId="162" type="noConversion"/>
  </si>
  <si>
    <t>Brennan1991</t>
    <phoneticPr fontId="162" type="noConversion"/>
  </si>
  <si>
    <t>Time</t>
    <phoneticPr fontId="162" type="noConversion"/>
  </si>
  <si>
    <t>Adaptive</t>
    <phoneticPr fontId="162" type="noConversion"/>
  </si>
  <si>
    <t>Currie</t>
    <phoneticPr fontId="162" type="noConversion"/>
  </si>
  <si>
    <t>Fermi</t>
    <phoneticPr fontId="162" type="noConversion"/>
  </si>
  <si>
    <t>Libby</t>
    <phoneticPr fontId="162" type="noConversion"/>
  </si>
  <si>
    <t>help??</t>
    <phoneticPr fontId="162" type="noConversion"/>
  </si>
  <si>
    <t>Citation:</t>
    <phoneticPr fontId="162" type="noConversion"/>
  </si>
  <si>
    <t>Liang, P, &amp; Forman, S. L. (2019). LDAC: An Excel-based program for luminescence equivalent dose and burial age calculations. Ancient TL, 37(2), 21-40.</t>
    <phoneticPr fontId="162" type="noConversion"/>
  </si>
  <si>
    <t>Liang, P, &amp; Forman, S. L. (2019). LDAC: An Excel-based program for luminescence equivalent dose and burial age calculations. Ancient TL, 37(2), 21-40.</t>
  </si>
  <si>
    <t>References:</t>
    <phoneticPr fontId="162" type="noConversion"/>
  </si>
  <si>
    <t>*U (ppm)</t>
    <phoneticPr fontId="162" type="noConversion"/>
  </si>
  <si>
    <t>*U (Bq/kg)</t>
    <phoneticPr fontId="162" type="noConversion"/>
  </si>
  <si>
    <t>*K (Bq/kg)</t>
    <phoneticPr fontId="162" type="noConversion"/>
  </si>
  <si>
    <t>*Th (ppm)</t>
    <phoneticPr fontId="162" type="noConversion"/>
  </si>
  <si>
    <t>*Th (Bq/kg)</t>
    <phoneticPr fontId="162" type="noConversion"/>
  </si>
  <si>
    <t>Rb (ppm)</t>
    <phoneticPr fontId="162" type="noConversion"/>
  </si>
  <si>
    <t>Rb (Bq/kg)</t>
    <phoneticPr fontId="162" type="noConversion"/>
  </si>
  <si>
    <t>*K2O (%)</t>
    <phoneticPr fontId="162" type="noConversion"/>
  </si>
  <si>
    <t>ZJU-Link [EN]</t>
    <phoneticPr fontId="162" type="noConversion"/>
  </si>
  <si>
    <t>ZJU-Link [CHINA]</t>
    <phoneticPr fontId="162" type="noConversion"/>
  </si>
  <si>
    <t>Github [GLOBE]</t>
    <phoneticPr fontId="162" type="noConversion"/>
  </si>
  <si>
    <t>Datum: 2010 C.E.</t>
    <phoneticPr fontId="162" type="noConversion"/>
  </si>
  <si>
    <t>Quadrature</t>
  </si>
  <si>
    <t>Notes</t>
    <phoneticPr fontId="162" type="noConversion"/>
  </si>
  <si>
    <t>Citation</t>
    <phoneticPr fontId="162" type="noConversion"/>
  </si>
  <si>
    <t>Join Us</t>
    <phoneticPr fontId="162" type="noConversion"/>
  </si>
  <si>
    <r>
      <t xml:space="preserve">If you use LDAC frequently, please email me to join the LDAC community. You'll receive timely updates on the latest LDAC developments from me. 
(P. Liang, </t>
    </r>
    <r>
      <rPr>
        <sz val="11"/>
        <color rgb="FF0070C0"/>
        <rFont val="Calibri"/>
        <family val="2"/>
      </rPr>
      <t>PLiang@zju.edu.cn</t>
    </r>
    <r>
      <rPr>
        <sz val="11"/>
        <color theme="1" tint="0.249977111117893"/>
        <rFont val="Calibri"/>
        <family val="2"/>
      </rPr>
      <t>)</t>
    </r>
    <phoneticPr fontId="162" type="noConversion"/>
  </si>
  <si>
    <r>
      <rPr>
        <b/>
        <sz val="11"/>
        <color theme="1" tint="0.249977111117893"/>
        <rFont val="Arial"/>
        <family val="2"/>
      </rPr>
      <t xml:space="preserve">[1] </t>
    </r>
    <r>
      <rPr>
        <sz val="11"/>
        <color theme="1" tint="0.249977111117893"/>
        <rFont val="Calibri"/>
        <family val="2"/>
      </rPr>
      <t xml:space="preserve">The fields marked with a star </t>
    </r>
    <r>
      <rPr>
        <b/>
        <sz val="11"/>
        <color theme="1" tint="0.249977111117893"/>
        <rFont val="Calibri"/>
        <family val="2"/>
      </rPr>
      <t>(</t>
    </r>
    <r>
      <rPr>
        <sz val="11"/>
        <color theme="1" tint="0.249977111117893"/>
        <rFont val="Calibri"/>
        <family val="2"/>
      </rPr>
      <t>*</t>
    </r>
    <r>
      <rPr>
        <b/>
        <sz val="11"/>
        <color theme="1" tint="0.249977111117893"/>
        <rFont val="Calibri"/>
        <family val="2"/>
      </rPr>
      <t>)</t>
    </r>
    <r>
      <rPr>
        <sz val="11"/>
        <color theme="1" tint="0.249977111117893"/>
        <rFont val="Calibri"/>
        <family val="2"/>
      </rPr>
      <t xml:space="preserve"> and in </t>
    </r>
    <r>
      <rPr>
        <sz val="11"/>
        <color rgb="FFF67572"/>
        <rFont val="Calibri"/>
        <family val="2"/>
      </rPr>
      <t>pink</t>
    </r>
    <r>
      <rPr>
        <sz val="11"/>
        <color theme="1" tint="0.249977111117893"/>
        <rFont val="Calibri"/>
        <family val="2"/>
      </rPr>
      <t xml:space="preserve"> require necessary information. </t>
    </r>
    <r>
      <rPr>
        <b/>
        <sz val="11"/>
        <color theme="1" tint="0.249977111117893"/>
        <rFont val="Calibri"/>
        <family val="2"/>
      </rPr>
      <t xml:space="preserve">
</t>
    </r>
    <r>
      <rPr>
        <b/>
        <sz val="11"/>
        <color theme="1" tint="0.249977111117893"/>
        <rFont val="Arial"/>
        <family val="2"/>
      </rPr>
      <t xml:space="preserve">[2] </t>
    </r>
    <r>
      <rPr>
        <sz val="11"/>
        <color theme="1" tint="0.249977111117893"/>
        <rFont val="Calibri"/>
        <family val="2"/>
      </rPr>
      <t xml:space="preserve">The </t>
    </r>
    <r>
      <rPr>
        <sz val="11"/>
        <color rgb="FFF67572"/>
        <rFont val="Calibri"/>
        <family val="2"/>
      </rPr>
      <t>pink shading</t>
    </r>
    <r>
      <rPr>
        <sz val="11"/>
        <color theme="1" tint="0.249977111117893"/>
        <rFont val="Calibri"/>
        <family val="2"/>
      </rPr>
      <t xml:space="preserve"> will disappear once the necessary values have been input.
</t>
    </r>
    <r>
      <rPr>
        <b/>
        <sz val="11"/>
        <color theme="1" tint="0.249977111117893"/>
        <rFont val="Arial"/>
        <family val="2"/>
      </rPr>
      <t xml:space="preserve">[3] </t>
    </r>
    <r>
      <rPr>
        <sz val="11"/>
        <color theme="1" tint="0.249977111117893"/>
        <rFont val="Calibri"/>
        <family val="2"/>
      </rPr>
      <t>The black and gray fields are not required for input and are protected.</t>
    </r>
    <r>
      <rPr>
        <b/>
        <sz val="11"/>
        <color theme="1" tint="0.249977111117893"/>
        <rFont val="Calibri"/>
        <family val="2"/>
      </rPr>
      <t xml:space="preserve">
</t>
    </r>
    <r>
      <rPr>
        <b/>
        <sz val="11"/>
        <color theme="1" tint="0.249977111117893"/>
        <rFont val="Arial"/>
        <family val="2"/>
      </rPr>
      <t xml:space="preserve">[4] </t>
    </r>
    <r>
      <rPr>
        <sz val="11"/>
        <color rgb="FF7030A0"/>
        <rFont val="Calibri"/>
        <family val="2"/>
      </rPr>
      <t>Values in purple</t>
    </r>
    <r>
      <rPr>
        <sz val="11"/>
        <color theme="1" tint="0.249977111117893"/>
        <rFont val="Calibri"/>
        <family val="2"/>
      </rPr>
      <t xml:space="preserve"> are default values that users can modify themselves.</t>
    </r>
    <phoneticPr fontId="162" type="noConversion"/>
  </si>
  <si>
    <t>FMM</t>
    <phoneticPr fontId="162" type="noConversion"/>
  </si>
  <si>
    <r>
      <rPr>
        <b/>
        <sz val="11"/>
        <rFont val="Arial"/>
        <family val="2"/>
      </rPr>
      <t>[5]</t>
    </r>
    <r>
      <rPr>
        <sz val="11"/>
        <color theme="1"/>
        <rFont val="Calibri"/>
        <family val="2"/>
      </rPr>
      <t xml:space="preserve"> </t>
    </r>
    <r>
      <rPr>
        <sz val="11"/>
        <color theme="1" tint="0.249977111117893"/>
        <rFont val="Calibri"/>
        <family val="2"/>
      </rPr>
      <t>More questions? Please click</t>
    </r>
    <phoneticPr fontId="162" type="noConversion"/>
  </si>
  <si>
    <t>Sample1</t>
    <phoneticPr fontId="226" type="noConversion"/>
  </si>
  <si>
    <t>Sample #</t>
    <phoneticPr fontId="226" type="noConversion"/>
  </si>
  <si>
    <t>Sample2</t>
  </si>
  <si>
    <t>Sample3</t>
  </si>
  <si>
    <t>Sample4</t>
  </si>
  <si>
    <t>Sample5</t>
  </si>
  <si>
    <t>Sample6</t>
  </si>
  <si>
    <t>Sample7</t>
  </si>
  <si>
    <t>Sample8</t>
  </si>
  <si>
    <t>Sample9</t>
  </si>
  <si>
    <t>Sample10</t>
  </si>
  <si>
    <t>Sigma</t>
    <phoneticPr fontId="226" type="noConversion"/>
  </si>
  <si>
    <t>Mean</t>
    <phoneticPr fontId="226" type="noConversion"/>
  </si>
  <si>
    <t>RESULTS</t>
    <phoneticPr fontId="226" type="noConversion"/>
  </si>
  <si>
    <t>Required input</t>
    <phoneticPr fontId="226" type="noConversion"/>
  </si>
  <si>
    <t>Final Age (ka):</t>
    <phoneticPr fontId="226" type="noConversion"/>
  </si>
  <si>
    <t>Dose Rate (Gy/ka):</t>
    <phoneticPr fontId="226" type="noConversion"/>
  </si>
  <si>
    <t>NO</t>
    <phoneticPr fontId="226" type="noConversion"/>
  </si>
  <si>
    <t>COM</t>
    <phoneticPr fontId="162" type="noConversion"/>
  </si>
  <si>
    <t>Gray-Direct</t>
    <phoneticPr fontId="162" type="noConversion"/>
  </si>
  <si>
    <t>Age (year)</t>
    <phoneticPr fontId="162" type="noConversion"/>
  </si>
  <si>
    <t>Bulk density (g/cc)</t>
    <phoneticPr fontId="226" type="noConversion"/>
  </si>
  <si>
    <t>Latitude (°N)</t>
    <phoneticPr fontId="226" type="noConversion"/>
  </si>
  <si>
    <t>Longitude (°E)</t>
    <phoneticPr fontId="226" type="noConversion"/>
  </si>
  <si>
    <t>User external Dα (Gy/ka)</t>
    <phoneticPr fontId="226" type="noConversion"/>
  </si>
  <si>
    <t>User external Dβ (Gy/ka)</t>
    <phoneticPr fontId="226" type="noConversion"/>
  </si>
  <si>
    <t>User external Dγ (Gy/ka)</t>
    <phoneticPr fontId="226" type="noConversion"/>
  </si>
  <si>
    <t>User defined Dc (Gy/ka)</t>
    <phoneticPr fontId="226" type="noConversion"/>
  </si>
  <si>
    <t>User internal Dr (Gy/ka)</t>
    <phoneticPr fontId="226" type="noConversion"/>
  </si>
  <si>
    <r>
      <t>Lab ID*</t>
    </r>
    <r>
      <rPr>
        <sz val="9"/>
        <rFont val="Arial"/>
        <family val="2"/>
      </rPr>
      <t xml:space="preserve"> (</t>
    </r>
    <r>
      <rPr>
        <sz val="9"/>
        <color rgb="FFC00000"/>
        <rFont val="Arial"/>
        <family val="2"/>
      </rPr>
      <t>required</t>
    </r>
    <r>
      <rPr>
        <sz val="9"/>
        <rFont val="Arial"/>
        <family val="2"/>
      </rPr>
      <t>)</t>
    </r>
    <phoneticPr fontId="226" type="noConversion"/>
  </si>
  <si>
    <r>
      <t>Default information</t>
    </r>
    <r>
      <rPr>
        <sz val="11"/>
        <color rgb="FFC00000"/>
        <rFont val="Calibri"/>
        <family val="2"/>
      </rPr>
      <t xml:space="preserve"> (Modify it if applicable)</t>
    </r>
    <phoneticPr fontId="226" type="noConversion"/>
  </si>
  <si>
    <t>YES</t>
    <phoneticPr fontId="226" type="noConversion"/>
  </si>
  <si>
    <t>Brennan1991</t>
    <phoneticPr fontId="226" type="noConversion"/>
  </si>
  <si>
    <t>Guérin2012-Q</t>
    <phoneticPr fontId="226" type="noConversion"/>
  </si>
  <si>
    <t>Brennan2003</t>
    <phoneticPr fontId="226" type="noConversion"/>
  </si>
  <si>
    <t>10-15 ka</t>
    <phoneticPr fontId="226" type="noConversion"/>
  </si>
  <si>
    <t>Guérin2011</t>
    <phoneticPr fontId="226" type="noConversion"/>
  </si>
  <si>
    <t>*Water content (%)</t>
    <phoneticPr fontId="226" type="noConversion"/>
  </si>
  <si>
    <t>*Depth (m)</t>
    <phoneticPr fontId="226" type="noConversion"/>
  </si>
  <si>
    <t>*Grain size min (µm)</t>
    <phoneticPr fontId="226" type="noConversion"/>
  </si>
  <si>
    <t>*Grain size max (µm)</t>
    <phoneticPr fontId="226" type="noConversion"/>
  </si>
  <si>
    <t>Please Input Your Lab Name</t>
    <phoneticPr fontId="162" type="noConversion"/>
  </si>
  <si>
    <t>LDAC: Luminescence Dose and Age Calculator (v1.2)</t>
    <phoneticPr fontId="162" type="noConversion"/>
  </si>
  <si>
    <r>
      <rPr>
        <b/>
        <sz val="14"/>
        <color rgb="FF0070C0"/>
        <rFont val="Tempus Sans ITC"/>
        <family val="5"/>
      </rPr>
      <t>"Sharp tools make good work"</t>
    </r>
    <r>
      <rPr>
        <b/>
        <sz val="14"/>
        <color rgb="FF002060"/>
        <rFont val="Arial"/>
        <family val="2"/>
      </rPr>
      <t xml:space="preserve"> </t>
    </r>
    <r>
      <rPr>
        <sz val="12"/>
        <color rgb="FF0070C0"/>
        <rFont val="Arial"/>
        <family val="2"/>
      </rPr>
      <t>—</t>
    </r>
    <r>
      <rPr>
        <i/>
        <sz val="12"/>
        <color rgb="FF0070C0"/>
        <rFont val="Cambria"/>
        <family val="1"/>
      </rPr>
      <t>The Analects of Confucius</t>
    </r>
    <r>
      <rPr>
        <sz val="11"/>
        <color theme="3" tint="-0.249977111117893"/>
        <rFont val="Arial"/>
        <family val="2"/>
      </rPr>
      <t xml:space="preserve">
Zhejiang University &amp; </t>
    </r>
    <r>
      <rPr>
        <sz val="10"/>
        <color theme="3" tint="-0.249977111117893"/>
        <rFont val="Arial"/>
        <family val="2"/>
      </rPr>
      <t>Baylor University (updated 2023-04-02 by Peng Liang, v1.2.1)</t>
    </r>
    <phoneticPr fontId="162" type="noConversion"/>
  </si>
  <si>
    <t>Update History</t>
    <phoneticPr fontId="162" type="noConversion"/>
  </si>
  <si>
    <t>Check for Updates</t>
    <phoneticPr fontId="162" type="noConversion"/>
  </si>
  <si>
    <r>
      <rPr>
        <sz val="11"/>
        <color rgb="FF7030A0"/>
        <rFont val="Calibri"/>
        <family val="2"/>
      </rPr>
      <t>2023-04-02</t>
    </r>
    <r>
      <rPr>
        <b/>
        <sz val="11"/>
        <color rgb="FF00B050"/>
        <rFont val="Calibri"/>
        <family val="2"/>
      </rPr>
      <t xml:space="preserve"> </t>
    </r>
    <r>
      <rPr>
        <b/>
        <sz val="11"/>
        <rFont val="Calibri"/>
        <family val="2"/>
      </rPr>
      <t>(v1.2.1)</t>
    </r>
    <r>
      <rPr>
        <sz val="11"/>
        <rFont val="Calibri"/>
        <family val="2"/>
      </rPr>
      <t>:</t>
    </r>
    <r>
      <rPr>
        <sz val="11"/>
        <color rgb="FF7030A0"/>
        <rFont val="Calibri"/>
        <family val="2"/>
      </rPr>
      <t xml:space="preserve"> </t>
    </r>
    <r>
      <rPr>
        <sz val="11"/>
        <rFont val="Calibri"/>
        <family val="2"/>
      </rPr>
      <t>Correct the conversion factors between activity (Bq/kg) and concentration (%) for K and Rb.</t>
    </r>
    <r>
      <rPr>
        <sz val="11"/>
        <color rgb="FF7030A0"/>
        <rFont val="Calibri"/>
        <family val="2"/>
      </rPr>
      <t xml:space="preserve">
2023-03-29 </t>
    </r>
    <r>
      <rPr>
        <b/>
        <sz val="11"/>
        <rFont val="Calibri"/>
        <family val="2"/>
      </rPr>
      <t>(v1.2)</t>
    </r>
    <r>
      <rPr>
        <sz val="11"/>
        <rFont val="Calibri"/>
        <family val="2"/>
      </rPr>
      <t>:</t>
    </r>
    <r>
      <rPr>
        <sz val="11"/>
        <color theme="1"/>
        <rFont val="Calibri"/>
        <family val="2"/>
      </rPr>
      <t xml:space="preserve"> An issue with the 'Recyc. Ratio' input error due to cell protection has been fixed.
</t>
    </r>
    <r>
      <rPr>
        <sz val="11"/>
        <color rgb="FFFF0000"/>
        <rFont val="Calibri"/>
        <family val="2"/>
      </rPr>
      <t>2023-03-28</t>
    </r>
    <r>
      <rPr>
        <b/>
        <u/>
        <sz val="11"/>
        <color rgb="FF00B050"/>
        <rFont val="Calibri"/>
        <family val="2"/>
      </rPr>
      <t xml:space="preserve"> </t>
    </r>
    <r>
      <rPr>
        <b/>
        <u/>
        <sz val="11"/>
        <rFont val="Calibri"/>
        <family val="2"/>
      </rPr>
      <t>(v1.2)</t>
    </r>
    <r>
      <rPr>
        <sz val="11"/>
        <rFont val="Calibri"/>
        <family val="2"/>
      </rPr>
      <t xml:space="preserve">: </t>
    </r>
    <r>
      <rPr>
        <sz val="11"/>
        <color theme="1"/>
        <rFont val="Calibri"/>
        <family val="2"/>
      </rPr>
      <t xml:space="preserve">The latest version LDAC v1.2 was released.
</t>
    </r>
    <r>
      <rPr>
        <sz val="11"/>
        <color rgb="FF7030A0"/>
        <rFont val="Calibri"/>
        <family val="2"/>
      </rPr>
      <t>2019-12-16</t>
    </r>
    <r>
      <rPr>
        <b/>
        <sz val="11"/>
        <color rgb="FF00B050"/>
        <rFont val="Calibri"/>
        <family val="2"/>
      </rPr>
      <t xml:space="preserve"> </t>
    </r>
    <r>
      <rPr>
        <b/>
        <sz val="11"/>
        <rFont val="Calibri"/>
        <family val="2"/>
      </rPr>
      <t>(v1.0.1)</t>
    </r>
    <r>
      <rPr>
        <sz val="11"/>
        <rFont val="Calibri"/>
        <family val="2"/>
      </rPr>
      <t>:</t>
    </r>
    <r>
      <rPr>
        <sz val="11"/>
        <color theme="1"/>
        <rFont val="Calibri"/>
        <family val="2"/>
      </rPr>
      <t xml:space="preserve"> The first stable version LDAC </t>
    </r>
    <r>
      <rPr>
        <sz val="11"/>
        <rFont val="Calibri"/>
        <family val="2"/>
      </rPr>
      <t>v1.0 was publicly available.</t>
    </r>
    <r>
      <rPr>
        <sz val="11"/>
        <color rgb="FF7030A0"/>
        <rFont val="Calibri"/>
        <family val="2"/>
      </rPr>
      <t xml:space="preserve">
</t>
    </r>
    <r>
      <rPr>
        <sz val="11"/>
        <color rgb="FFFF0000"/>
        <rFont val="Calibri"/>
        <family val="2"/>
      </rPr>
      <t>2019-07-15</t>
    </r>
    <r>
      <rPr>
        <sz val="11"/>
        <rFont val="Calibri"/>
        <family val="2"/>
      </rPr>
      <t xml:space="preserve"> </t>
    </r>
    <r>
      <rPr>
        <b/>
        <u/>
        <sz val="11"/>
        <rFont val="Calibri"/>
        <family val="2"/>
      </rPr>
      <t>(v1.0)</t>
    </r>
    <r>
      <rPr>
        <sz val="11"/>
        <rFont val="Calibri"/>
        <family val="2"/>
      </rPr>
      <t xml:space="preserve">: </t>
    </r>
    <r>
      <rPr>
        <sz val="11"/>
        <color theme="1"/>
        <rFont val="Calibri"/>
        <family val="2"/>
      </rPr>
      <t>An article about LDAC was submitted to Ancient TL.</t>
    </r>
    <phoneticPr fontId="16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</si>
</sst>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
    <numFmt numFmtId="177" formatCode="0.00000"/>
    <numFmt numFmtId="178" formatCode="0.0000"/>
    <numFmt numFmtId="179" formatCode="0.0000000"/>
    <numFmt numFmtId="180" formatCode="0.00000000"/>
    <numFmt numFmtId="181" formatCode="0.0%"/>
    <numFmt numFmtId="182" formatCode="0.000_);\(0.000\)"/>
    <numFmt numFmtId="183" formatCode="0.00_);[Red]\(0.00\)"/>
  </numFmts>
  <fonts count="234">
    <font>
      <sz val="10"/>
      <name val="Arial"/>
    </font>
    <font>
      <sz val="11"/>
      <color theme="1"/>
      <name val="等线"/>
      <family val="2"/>
      <scheme val="minor"/>
    </font>
    <font>
      <sz val="11"/>
      <color theme="1"/>
      <name val="等线"/>
      <family val="2"/>
      <scheme val="minor"/>
    </font>
    <font>
      <sz val="11"/>
      <color theme="1"/>
      <name val="Calibri"/>
      <family val="2"/>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rgb="FF006100"/>
      <name val="等线"/>
      <family val="2"/>
      <scheme val="minor"/>
    </font>
    <font>
      <sz val="11"/>
      <color rgb="FFFF0000"/>
      <name val="等线"/>
      <family val="2"/>
      <scheme val="minor"/>
    </font>
    <font>
      <i/>
      <sz val="11"/>
      <color rgb="FF7F7F7F"/>
      <name val="等线"/>
      <family val="2"/>
      <scheme val="minor"/>
    </font>
    <font>
      <b/>
      <sz val="11"/>
      <color theme="1"/>
      <name val="等线"/>
      <family val="2"/>
      <scheme val="minor"/>
    </font>
    <font>
      <b/>
      <sz val="10"/>
      <color theme="1" tint="4.9989318521683403E-2"/>
      <name val="Arial"/>
      <family val="2"/>
    </font>
    <font>
      <b/>
      <sz val="11"/>
      <color theme="1"/>
      <name val="Arial"/>
      <family val="2"/>
    </font>
    <font>
      <sz val="11"/>
      <color theme="3" tint="-0.249977111117893"/>
      <name val="Arial"/>
      <family val="2"/>
    </font>
    <font>
      <b/>
      <sz val="9"/>
      <color theme="3" tint="-0.249977111117893"/>
      <name val="Arial"/>
      <family val="2"/>
    </font>
    <font>
      <sz val="11"/>
      <name val="等线"/>
      <family val="2"/>
      <scheme val="minor"/>
    </font>
    <font>
      <sz val="11"/>
      <color theme="1"/>
      <name val="Arial"/>
      <family val="2"/>
    </font>
    <font>
      <b/>
      <u/>
      <sz val="14"/>
      <color theme="1"/>
      <name val="Arial"/>
      <family val="2"/>
    </font>
    <font>
      <b/>
      <sz val="11"/>
      <name val="Arial"/>
      <family val="2"/>
    </font>
    <font>
      <sz val="11"/>
      <color rgb="FF0070C0"/>
      <name val="Arial"/>
      <family val="2"/>
    </font>
    <font>
      <b/>
      <sz val="11"/>
      <color rgb="FF0070C0"/>
      <name val="Arial"/>
      <family val="2"/>
    </font>
    <font>
      <i/>
      <sz val="10"/>
      <color rgb="FF0070C0"/>
      <name val="Arial"/>
      <family val="2"/>
    </font>
    <font>
      <i/>
      <sz val="10"/>
      <name val="Arial"/>
      <family val="2"/>
    </font>
    <font>
      <sz val="9"/>
      <color theme="1" tint="0.499984740745262"/>
      <name val="Arial"/>
      <family val="2"/>
    </font>
    <font>
      <b/>
      <sz val="9"/>
      <color theme="1" tint="0.499984740745262"/>
      <name val="Arial"/>
      <family val="2"/>
    </font>
    <font>
      <sz val="10"/>
      <color theme="1" tint="0.499984740745262"/>
      <name val="Arial"/>
      <family val="2"/>
    </font>
    <font>
      <b/>
      <sz val="10"/>
      <color theme="1" tint="0.34998626667073579"/>
      <name val="Arial"/>
      <family val="2"/>
    </font>
    <font>
      <sz val="11"/>
      <color rgb="FF0000FF"/>
      <name val="Arial"/>
      <family val="2"/>
    </font>
    <font>
      <sz val="11"/>
      <name val="Arial"/>
      <family val="2"/>
    </font>
    <font>
      <sz val="11"/>
      <color theme="1" tint="0.34998626667073579"/>
      <name val="Arial"/>
      <family val="2"/>
    </font>
    <font>
      <sz val="10"/>
      <color rgb="FF0070C0"/>
      <name val="Arial"/>
      <family val="2"/>
    </font>
    <font>
      <b/>
      <u/>
      <sz val="14"/>
      <color theme="1"/>
      <name val="等线"/>
      <family val="2"/>
      <scheme val="minor"/>
    </font>
    <font>
      <b/>
      <sz val="11"/>
      <color rgb="FF0000FF"/>
      <name val="Arial"/>
      <family val="2"/>
    </font>
    <font>
      <sz val="11"/>
      <color theme="1" tint="4.9989318521683403E-2"/>
      <name val="Arial"/>
      <family val="2"/>
    </font>
    <font>
      <sz val="11"/>
      <color theme="9" tint="-0.499984740745262"/>
      <name val="Arial"/>
      <family val="2"/>
    </font>
    <font>
      <sz val="10"/>
      <color theme="9" tint="-0.499984740745262"/>
      <name val="Arial"/>
      <family val="2"/>
    </font>
    <font>
      <sz val="10"/>
      <color theme="4" tint="-0.249977111117893"/>
      <name val="Arial"/>
      <family val="2"/>
    </font>
    <font>
      <sz val="10"/>
      <color theme="1"/>
      <name val="等线"/>
      <family val="2"/>
      <scheme val="minor"/>
    </font>
    <font>
      <sz val="10"/>
      <color theme="1"/>
      <name val="Cambria"/>
      <family val="1"/>
    </font>
    <font>
      <sz val="14"/>
      <color theme="5" tint="-0.249977111117893"/>
      <name val="Arial"/>
      <family val="2"/>
    </font>
    <font>
      <sz val="12"/>
      <color rgb="FF002060"/>
      <name val="Britannic Bold"/>
      <family val="2"/>
    </font>
    <font>
      <sz val="12"/>
      <name val="Arial"/>
      <family val="2"/>
    </font>
    <font>
      <sz val="12"/>
      <color theme="5" tint="-0.249977111117893"/>
      <name val="Arial"/>
      <family val="2"/>
    </font>
    <font>
      <sz val="10"/>
      <name val="Arial"/>
      <family val="2"/>
    </font>
    <font>
      <b/>
      <sz val="24"/>
      <color rgb="FF002060"/>
      <name val="Cambria"/>
      <family val="1"/>
    </font>
    <font>
      <b/>
      <sz val="16"/>
      <color rgb="FF002060"/>
      <name val="Cambria"/>
      <family val="1"/>
    </font>
    <font>
      <b/>
      <sz val="18"/>
      <color rgb="FF002060"/>
      <name val="Cambria"/>
      <family val="1"/>
    </font>
    <font>
      <sz val="11"/>
      <color rgb="FF0070C0"/>
      <name val="Calibri"/>
      <family val="2"/>
    </font>
    <font>
      <i/>
      <sz val="11"/>
      <color indexed="8"/>
      <name val="Calibri"/>
      <family val="2"/>
    </font>
    <font>
      <sz val="11"/>
      <color theme="1"/>
      <name val="Calibri"/>
      <family val="2"/>
    </font>
    <font>
      <i/>
      <sz val="11"/>
      <color rgb="FFF67572"/>
      <name val="Calibri"/>
      <family val="2"/>
    </font>
    <font>
      <sz val="11"/>
      <color rgb="FF0000FF"/>
      <name val="等线"/>
      <family val="2"/>
      <scheme val="minor"/>
    </font>
    <font>
      <sz val="10"/>
      <color theme="1"/>
      <name val="Calibri"/>
      <family val="2"/>
    </font>
    <font>
      <sz val="11"/>
      <color rgb="FF7030A0"/>
      <name val="等线"/>
      <family val="2"/>
      <scheme val="minor"/>
    </font>
    <font>
      <b/>
      <sz val="11"/>
      <color rgb="FFFF3300"/>
      <name val="Calibri"/>
      <family val="2"/>
    </font>
    <font>
      <sz val="11"/>
      <name val="Calibri"/>
      <family val="2"/>
    </font>
    <font>
      <i/>
      <sz val="11"/>
      <color rgb="FF0070C0"/>
      <name val="Calibri"/>
      <family val="2"/>
    </font>
    <font>
      <i/>
      <sz val="11"/>
      <color indexed="8"/>
      <name val="等线"/>
      <family val="2"/>
      <scheme val="minor"/>
    </font>
    <font>
      <b/>
      <sz val="14"/>
      <color theme="1"/>
      <name val="等线"/>
      <family val="2"/>
      <scheme val="minor"/>
    </font>
    <font>
      <sz val="11"/>
      <color rgb="FFC00000"/>
      <name val="Calibri"/>
      <family val="2"/>
    </font>
    <font>
      <sz val="10"/>
      <name val="Calibri"/>
      <family val="2"/>
    </font>
    <font>
      <sz val="12"/>
      <color rgb="FF7030A0"/>
      <name val="Arial Black"/>
      <family val="2"/>
    </font>
    <font>
      <sz val="16"/>
      <name val="Arial"/>
      <family val="2"/>
    </font>
    <font>
      <sz val="11"/>
      <color theme="1" tint="0.499984740745262"/>
      <name val="Arial"/>
      <family val="2"/>
    </font>
    <font>
      <u/>
      <sz val="14"/>
      <color rgb="FF009644"/>
      <name val="Arial"/>
      <family val="2"/>
    </font>
    <font>
      <u/>
      <sz val="14"/>
      <color rgb="FF00B050"/>
      <name val="Arial"/>
      <family val="2"/>
    </font>
    <font>
      <sz val="10"/>
      <color theme="1" tint="0.249977111117893"/>
      <name val="Arial"/>
      <family val="2"/>
    </font>
    <font>
      <sz val="48"/>
      <color rgb="FFEAEAEA"/>
      <name val="Calibri"/>
      <family val="2"/>
    </font>
    <font>
      <b/>
      <sz val="12"/>
      <color rgb="FF0000FF"/>
      <name val="Arial"/>
      <family val="2"/>
    </font>
    <font>
      <u/>
      <sz val="10"/>
      <color theme="1" tint="0.249977111117893"/>
      <name val="Arial"/>
      <family val="2"/>
    </font>
    <font>
      <sz val="8"/>
      <name val="Arial"/>
      <family val="2"/>
    </font>
    <font>
      <vertAlign val="subscript"/>
      <sz val="10"/>
      <name val="Arial"/>
      <family val="2"/>
    </font>
    <font>
      <sz val="10"/>
      <color theme="1" tint="0.34998626667073579"/>
      <name val="Calibri"/>
      <family val="2"/>
    </font>
    <font>
      <sz val="9"/>
      <color theme="1" tint="0.249977111117893"/>
      <name val="Arial"/>
      <family val="2"/>
    </font>
    <font>
      <sz val="9"/>
      <name val="Arial"/>
      <family val="2"/>
    </font>
    <font>
      <sz val="9"/>
      <color theme="1" tint="0.34998626667073579"/>
      <name val="Arial"/>
      <family val="2"/>
    </font>
    <font>
      <sz val="10"/>
      <color rgb="FFFF0000"/>
      <name val="Calibri"/>
      <family val="2"/>
    </font>
    <font>
      <b/>
      <sz val="12"/>
      <color rgb="FF0000FF"/>
      <name val="Castellar"/>
      <family val="1"/>
    </font>
    <font>
      <sz val="9"/>
      <color theme="1"/>
      <name val="Arial"/>
      <family val="2"/>
    </font>
    <font>
      <sz val="9"/>
      <color rgb="FF0070C0"/>
      <name val="Arial"/>
      <family val="2"/>
    </font>
    <font>
      <sz val="9"/>
      <color theme="9" tint="-0.249977111117893"/>
      <name val="Arial"/>
      <family val="2"/>
    </font>
    <font>
      <sz val="16"/>
      <color rgb="FF00B050"/>
      <name val="Arial"/>
      <family val="2"/>
    </font>
    <font>
      <sz val="9"/>
      <color rgb="FF00B050"/>
      <name val="Arial"/>
      <family val="2"/>
    </font>
    <font>
      <vertAlign val="subscript"/>
      <sz val="9"/>
      <name val="Arial"/>
      <family val="2"/>
    </font>
    <font>
      <sz val="9"/>
      <color rgb="FFFF0000"/>
      <name val="Arial"/>
      <family val="2"/>
    </font>
    <font>
      <b/>
      <sz val="18"/>
      <color rgb="FF0070C0"/>
      <name val="Baskerville Old Face"/>
      <family val="1"/>
    </font>
    <font>
      <b/>
      <sz val="11"/>
      <color theme="1"/>
      <name val="Calibri"/>
      <family val="2"/>
    </font>
    <font>
      <vertAlign val="subscript"/>
      <sz val="11"/>
      <color theme="1"/>
      <name val="Calibri"/>
      <family val="2"/>
    </font>
    <font>
      <b/>
      <sz val="22"/>
      <color rgb="FF002060"/>
      <name val="Cambria"/>
      <family val="1"/>
    </font>
    <font>
      <sz val="10"/>
      <color theme="4" tint="-0.499984740745262"/>
      <name val="Arial"/>
      <family val="2"/>
    </font>
    <font>
      <b/>
      <sz val="12"/>
      <color theme="1"/>
      <name val="Cambria"/>
      <family val="1"/>
    </font>
    <font>
      <i/>
      <sz val="9"/>
      <name val="Arial"/>
      <family val="2"/>
    </font>
    <font>
      <sz val="12"/>
      <color theme="4" tint="-0.499984740745262"/>
      <name val="Arial"/>
      <family val="2"/>
    </font>
    <font>
      <sz val="8"/>
      <color theme="2" tint="-0.249977111117893"/>
      <name val="Arial"/>
      <family val="2"/>
    </font>
    <font>
      <sz val="9"/>
      <color rgb="FFC00000"/>
      <name val="Arial"/>
      <family val="2"/>
    </font>
    <font>
      <sz val="11"/>
      <color theme="5" tint="-0.499984740745262"/>
      <name val="Arial"/>
      <family val="2"/>
    </font>
    <font>
      <sz val="10"/>
      <color theme="5" tint="-0.499984740745262"/>
      <name val="Arial"/>
      <family val="2"/>
    </font>
    <font>
      <b/>
      <sz val="10"/>
      <name val="Arial"/>
      <family val="2"/>
    </font>
    <font>
      <u/>
      <sz val="10"/>
      <color theme="10"/>
      <name val="Arial"/>
      <family val="2"/>
    </font>
    <font>
      <b/>
      <sz val="16"/>
      <color theme="3" tint="-0.249977111117893"/>
      <name val="Arial"/>
      <family val="2"/>
    </font>
    <font>
      <sz val="8"/>
      <color rgb="FFC00000"/>
      <name val="Arial"/>
      <family val="2"/>
    </font>
    <font>
      <sz val="14"/>
      <color rgb="FF002060"/>
      <name val="Algerian"/>
      <family val="5"/>
    </font>
    <font>
      <b/>
      <sz val="14"/>
      <color rgb="FF7030A0"/>
      <name val="Castellar"/>
      <family val="1"/>
    </font>
    <font>
      <b/>
      <sz val="18"/>
      <color theme="0"/>
      <name val="Segoe UI"/>
      <family val="2"/>
    </font>
    <font>
      <i/>
      <sz val="12"/>
      <color theme="1" tint="4.9989318521683403E-2"/>
      <name val="Times New Roman"/>
      <family val="1"/>
    </font>
    <font>
      <sz val="9"/>
      <color theme="1" tint="4.9989318521683403E-2"/>
      <name val="Cambria"/>
      <family val="1"/>
    </font>
    <font>
      <i/>
      <sz val="10"/>
      <color theme="1" tint="4.9989318521683403E-2"/>
      <name val="Times New Roman"/>
      <family val="1"/>
    </font>
    <font>
      <sz val="10"/>
      <color theme="1" tint="4.9989318521683403E-2"/>
      <name val="Arial"/>
      <family val="2"/>
    </font>
    <font>
      <sz val="9"/>
      <color theme="1" tint="4.9989318521683403E-2"/>
      <name val="Arial"/>
      <family val="2"/>
    </font>
    <font>
      <i/>
      <sz val="8"/>
      <color theme="1" tint="4.9989318521683403E-2"/>
      <name val="Times New Roman"/>
      <family val="1"/>
    </font>
    <font>
      <b/>
      <sz val="10"/>
      <color theme="1"/>
      <name val="Arial"/>
      <family val="2"/>
    </font>
    <font>
      <i/>
      <sz val="10"/>
      <color theme="1"/>
      <name val="Times New Roman"/>
      <family val="1"/>
    </font>
    <font>
      <sz val="10"/>
      <name val="等线"/>
      <family val="2"/>
      <scheme val="minor"/>
    </font>
    <font>
      <b/>
      <sz val="11"/>
      <color rgb="FF339966"/>
      <name val="等线"/>
      <family val="2"/>
      <scheme val="minor"/>
    </font>
    <font>
      <sz val="11"/>
      <color theme="5" tint="-0.499984740745262"/>
      <name val="等线"/>
      <family val="2"/>
      <scheme val="minor"/>
    </font>
    <font>
      <sz val="10"/>
      <name val="Segoe UI"/>
      <family val="2"/>
    </font>
    <font>
      <sz val="10.5"/>
      <name val="Segoe UI"/>
      <family val="2"/>
    </font>
    <font>
      <b/>
      <sz val="10.5"/>
      <name val="Segoe UI"/>
      <family val="2"/>
    </font>
    <font>
      <b/>
      <i/>
      <sz val="10.5"/>
      <name val="Segoe UI"/>
      <family val="2"/>
    </font>
    <font>
      <sz val="8"/>
      <name val="Segoe UI"/>
      <family val="2"/>
    </font>
    <font>
      <sz val="10.5"/>
      <color rgb="FFFF0000"/>
      <name val="Segoe UI"/>
      <family val="2"/>
    </font>
    <font>
      <sz val="10.5"/>
      <color rgb="FF00B050"/>
      <name val="Segoe UI"/>
      <family val="2"/>
    </font>
    <font>
      <sz val="10.5"/>
      <color rgb="FF0000FF"/>
      <name val="Segoe UI"/>
      <family val="2"/>
    </font>
    <font>
      <sz val="11"/>
      <name val="Segoe UI"/>
      <family val="2"/>
    </font>
    <font>
      <b/>
      <sz val="10"/>
      <name val="Segoe UI"/>
      <family val="2"/>
    </font>
    <font>
      <b/>
      <sz val="11"/>
      <color theme="1" tint="4.9989318521683403E-2"/>
      <name val="Arial"/>
      <family val="2"/>
    </font>
    <font>
      <b/>
      <sz val="14"/>
      <color theme="0"/>
      <name val="Segoe UI"/>
      <family val="2"/>
    </font>
    <font>
      <i/>
      <sz val="10"/>
      <name val="Segoe UI"/>
      <family val="2"/>
    </font>
    <font>
      <sz val="11"/>
      <color theme="1" tint="0.249977111117893"/>
      <name val="Arial"/>
      <family val="2"/>
    </font>
    <font>
      <sz val="10"/>
      <color rgb="FF7030A0"/>
      <name val="Arial"/>
      <family val="2"/>
    </font>
    <font>
      <u/>
      <sz val="14"/>
      <color rgb="FF339966"/>
      <name val="Arial"/>
      <family val="2"/>
    </font>
    <font>
      <b/>
      <sz val="24"/>
      <color theme="0"/>
      <name val="Segoe UI Semibold"/>
      <family val="2"/>
    </font>
    <font>
      <sz val="11"/>
      <color theme="0"/>
      <name val="Segoe UI Semibold"/>
      <family val="2"/>
    </font>
    <font>
      <sz val="24"/>
      <color theme="0"/>
      <name val="Segoe UI Semibold"/>
      <family val="2"/>
    </font>
    <font>
      <sz val="16"/>
      <color theme="0"/>
      <name val="Segoe UI Semibold"/>
      <family val="2"/>
    </font>
    <font>
      <sz val="12"/>
      <color theme="0"/>
      <name val="Segoe UI Semibold"/>
      <family val="2"/>
    </font>
    <font>
      <b/>
      <sz val="18"/>
      <color theme="0"/>
      <name val="Segoe UI Semibold"/>
      <family val="2"/>
    </font>
    <font>
      <sz val="11"/>
      <color theme="1" tint="0.249977111117893"/>
      <name val="Calibri"/>
      <family val="2"/>
    </font>
    <font>
      <sz val="10"/>
      <color theme="1" tint="0.249977111117893"/>
      <name val="Calibri"/>
      <family val="2"/>
    </font>
    <font>
      <i/>
      <sz val="11"/>
      <color theme="1"/>
      <name val="Calibri"/>
      <family val="2"/>
    </font>
    <font>
      <sz val="10"/>
      <color theme="0"/>
      <name val="Arial"/>
      <family val="2"/>
    </font>
    <font>
      <sz val="10"/>
      <color theme="5" tint="-0.499984740745262"/>
      <name val="Segoe UI Semibold"/>
      <family val="2"/>
    </font>
    <font>
      <i/>
      <vertAlign val="subscript"/>
      <sz val="10"/>
      <color theme="1" tint="4.9989318521683403E-2"/>
      <name val="Times New Roman"/>
      <family val="1"/>
    </font>
    <font>
      <i/>
      <vertAlign val="subscript"/>
      <sz val="12"/>
      <color theme="1" tint="4.9989318521683403E-2"/>
      <name val="Times New Roman"/>
      <family val="1"/>
    </font>
    <font>
      <sz val="9"/>
      <color theme="2" tint="-0.249977111117893"/>
      <name val="Arial"/>
      <family val="2"/>
    </font>
    <font>
      <sz val="11"/>
      <color theme="0"/>
      <name val="Segoe UI"/>
      <family val="2"/>
    </font>
    <font>
      <i/>
      <sz val="10.5"/>
      <color rgb="FF339966"/>
      <name val="Segoe UI Semibold"/>
      <family val="2"/>
    </font>
    <font>
      <i/>
      <sz val="9"/>
      <color theme="1"/>
      <name val="Times New Roman"/>
      <family val="1"/>
    </font>
    <font>
      <sz val="10"/>
      <color theme="1" tint="0.499984740745262"/>
      <name val="Malgun Gothic"/>
      <family val="2"/>
      <charset val="129"/>
    </font>
    <font>
      <sz val="9"/>
      <color rgb="FF002060"/>
      <name val="Arial"/>
      <family val="2"/>
    </font>
    <font>
      <i/>
      <sz val="11"/>
      <color theme="5" tint="-0.499984740745262"/>
      <name val="Calibri"/>
      <family val="2"/>
    </font>
    <font>
      <sz val="11"/>
      <color theme="3" tint="-0.249977111117893"/>
      <name val="Arial"/>
      <family val="5"/>
    </font>
    <font>
      <sz val="10"/>
      <color theme="3" tint="-0.249977111117893"/>
      <name val="Arial"/>
      <family val="2"/>
    </font>
    <font>
      <sz val="12"/>
      <color rgb="FF0070C0"/>
      <name val="Arial"/>
      <family val="2"/>
    </font>
    <font>
      <i/>
      <sz val="12"/>
      <color rgb="FF0070C0"/>
      <name val="Cambria"/>
      <family val="1"/>
    </font>
    <font>
      <b/>
      <sz val="14"/>
      <color rgb="FF0070C0"/>
      <name val="Tempus Sans ITC"/>
      <family val="5"/>
    </font>
    <font>
      <b/>
      <sz val="14"/>
      <color rgb="FF002060"/>
      <name val="Arial"/>
      <family val="2"/>
    </font>
    <font>
      <sz val="9"/>
      <name val="DengXian"/>
      <family val="3"/>
      <charset val="134"/>
    </font>
    <font>
      <i/>
      <sz val="11"/>
      <color theme="1" tint="0.34998626667073579"/>
      <name val="Calibri"/>
      <family val="2"/>
    </font>
    <font>
      <i/>
      <sz val="11"/>
      <color rgb="FF7030A0"/>
      <name val="Calibri"/>
      <family val="2"/>
    </font>
    <font>
      <b/>
      <sz val="11"/>
      <name val="Calibri"/>
      <family val="2"/>
    </font>
    <font>
      <sz val="11"/>
      <color rgb="FF000000"/>
      <name val="Calibri"/>
      <family val="2"/>
    </font>
    <font>
      <b/>
      <sz val="11"/>
      <color rgb="FFC00000"/>
      <name val="Calibri"/>
      <family val="2"/>
    </font>
    <font>
      <b/>
      <sz val="11"/>
      <color rgb="FFFF0000"/>
      <name val="Calibri"/>
      <family val="2"/>
    </font>
    <font>
      <b/>
      <sz val="10.5"/>
      <color rgb="FFFF0000"/>
      <name val="Calibri"/>
      <family val="2"/>
    </font>
    <font>
      <sz val="11"/>
      <color theme="5" tint="-0.499984740745262"/>
      <name val="Calibri"/>
      <family val="2"/>
    </font>
    <font>
      <sz val="10"/>
      <color theme="5" tint="-0.499984740745262"/>
      <name val="Calibri"/>
      <family val="2"/>
    </font>
    <font>
      <b/>
      <sz val="11"/>
      <color rgb="FF339966"/>
      <name val="Calibri"/>
      <family val="2"/>
    </font>
    <font>
      <sz val="11"/>
      <color theme="1" tint="4.9989318521683403E-2"/>
      <name val="Calibri"/>
      <family val="2"/>
    </font>
    <font>
      <sz val="11"/>
      <color rgb="FFFF0000"/>
      <name val="Calibri"/>
      <family val="2"/>
    </font>
    <font>
      <b/>
      <u/>
      <sz val="11"/>
      <color theme="1"/>
      <name val="Calibri"/>
      <family val="2"/>
    </font>
    <font>
      <sz val="11"/>
      <color rgb="FF0000FF"/>
      <name val="Calibri"/>
      <family val="2"/>
    </font>
    <font>
      <i/>
      <sz val="11"/>
      <color rgb="FF7F7F7F"/>
      <name val="Calibri"/>
      <family val="2"/>
    </font>
    <font>
      <u/>
      <sz val="11"/>
      <color theme="1"/>
      <name val="Calibri"/>
      <family val="2"/>
    </font>
    <font>
      <u/>
      <sz val="11"/>
      <color rgb="FF7030A0"/>
      <name val="Calibri"/>
      <family val="2"/>
    </font>
    <font>
      <sz val="11"/>
      <color rgb="FF7030A0"/>
      <name val="Calibri"/>
      <family val="2"/>
    </font>
    <font>
      <u/>
      <sz val="11"/>
      <color theme="7" tint="-0.499984740745262"/>
      <name val="Calibri"/>
      <family val="2"/>
    </font>
    <font>
      <i/>
      <vertAlign val="subscript"/>
      <sz val="11"/>
      <color theme="5" tint="-0.499984740745262"/>
      <name val="Calibri"/>
      <family val="2"/>
    </font>
    <font>
      <b/>
      <u/>
      <sz val="11"/>
      <name val="Calibri"/>
      <family val="2"/>
    </font>
    <font>
      <u/>
      <sz val="11"/>
      <color theme="5" tint="-0.249977111117893"/>
      <name val="Calibri"/>
      <family val="2"/>
    </font>
    <font>
      <u/>
      <sz val="11"/>
      <color theme="5" tint="-0.499984740745262"/>
      <name val="Calibri"/>
      <family val="2"/>
    </font>
    <font>
      <vertAlign val="superscript"/>
      <sz val="11"/>
      <color rgb="FF0070C0"/>
      <name val="Calibri"/>
      <family val="2"/>
    </font>
    <font>
      <b/>
      <sz val="11"/>
      <color theme="0"/>
      <name val="Calibri"/>
      <family val="2"/>
    </font>
    <font>
      <i/>
      <sz val="11"/>
      <color rgb="FFC00000"/>
      <name val="Calibri"/>
      <family val="2"/>
    </font>
    <font>
      <sz val="11"/>
      <color theme="0" tint="-0.499984740745262"/>
      <name val="Calibri"/>
      <family val="2"/>
    </font>
    <font>
      <b/>
      <sz val="16"/>
      <color rgb="FF002060"/>
      <name val="Calibri"/>
      <family val="2"/>
    </font>
    <font>
      <sz val="11"/>
      <color theme="0" tint="-0.249977111117893"/>
      <name val="Calibri"/>
      <family val="2"/>
    </font>
    <font>
      <u/>
      <sz val="11"/>
      <color rgb="FFC00000"/>
      <name val="Calibri"/>
      <family val="2"/>
    </font>
    <font>
      <b/>
      <sz val="15"/>
      <color theme="1"/>
      <name val="Calibri"/>
      <family val="2"/>
    </font>
    <font>
      <b/>
      <u/>
      <sz val="11"/>
      <color rgb="FFFF0000"/>
      <name val="Calibri"/>
      <family val="2"/>
    </font>
    <font>
      <sz val="12"/>
      <color theme="1"/>
      <name val="Calibri"/>
      <family val="2"/>
    </font>
    <font>
      <sz val="11"/>
      <color theme="2" tint="-0.499984740745262"/>
      <name val="Calibri"/>
      <family val="2"/>
    </font>
    <font>
      <vertAlign val="superscript"/>
      <sz val="11"/>
      <color theme="1"/>
      <name val="Calibri"/>
      <family val="2"/>
    </font>
    <font>
      <vertAlign val="subscript"/>
      <sz val="11"/>
      <color rgb="FFFF0000"/>
      <name val="Calibri"/>
      <family val="2"/>
    </font>
    <font>
      <b/>
      <sz val="11"/>
      <color rgb="FF000000"/>
      <name val="Calibri"/>
      <family val="2"/>
    </font>
    <font>
      <sz val="18"/>
      <color theme="1"/>
      <name val="Calibri"/>
      <family val="2"/>
    </font>
    <font>
      <sz val="20"/>
      <color theme="2" tint="-0.749992370372631"/>
      <name val="Calibri"/>
      <family val="2"/>
    </font>
    <font>
      <vertAlign val="subscript"/>
      <sz val="10"/>
      <color theme="1"/>
      <name val="Calibri"/>
      <family val="2"/>
    </font>
    <font>
      <b/>
      <i/>
      <sz val="11"/>
      <color theme="3"/>
      <name val="Calibri"/>
      <family val="2"/>
    </font>
    <font>
      <i/>
      <sz val="11"/>
      <color theme="3"/>
      <name val="Calibri"/>
      <family val="2"/>
    </font>
    <font>
      <b/>
      <i/>
      <sz val="11"/>
      <name val="Calibri"/>
      <family val="2"/>
    </font>
    <font>
      <vertAlign val="subscript"/>
      <sz val="11"/>
      <name val="Calibri"/>
      <family val="2"/>
    </font>
    <font>
      <sz val="20"/>
      <color theme="1"/>
      <name val="Calibri"/>
      <family val="2"/>
    </font>
    <font>
      <sz val="12"/>
      <color rgb="FF0000FF"/>
      <name val="Calibri"/>
      <family val="2"/>
    </font>
    <font>
      <b/>
      <sz val="10"/>
      <color theme="1" tint="4.9989318521683403E-2"/>
      <name val="Calibri"/>
      <family val="2"/>
    </font>
    <font>
      <b/>
      <sz val="16"/>
      <name val="Segoe UI Semibold"/>
      <family val="2"/>
    </font>
    <font>
      <b/>
      <i/>
      <sz val="11"/>
      <color indexed="8"/>
      <name val="Calibri"/>
      <family val="2"/>
    </font>
    <font>
      <i/>
      <sz val="11"/>
      <name val="Calibri"/>
      <family val="2"/>
    </font>
    <font>
      <sz val="11"/>
      <color theme="1" tint="0.499984740745262"/>
      <name val="Calibri"/>
      <family val="2"/>
    </font>
    <font>
      <i/>
      <sz val="11"/>
      <color theme="1" tint="0.499984740745262"/>
      <name val="Calibri"/>
      <family val="2"/>
    </font>
    <font>
      <sz val="10"/>
      <color theme="1"/>
      <name val="Arial"/>
      <family val="2"/>
    </font>
    <font>
      <sz val="10"/>
      <color theme="1" tint="0.34998626667073579"/>
      <name val="Arial"/>
      <family val="2"/>
    </font>
    <font>
      <sz val="11"/>
      <color rgb="FF002060"/>
      <name val="Calibri"/>
      <family val="2"/>
    </font>
    <font>
      <u/>
      <sz val="14"/>
      <color rgb="FFC00000"/>
      <name val="Arial"/>
      <family val="2"/>
    </font>
    <font>
      <sz val="11"/>
      <color theme="4" tint="-0.499984740745262"/>
      <name val="Calibri"/>
      <family val="2"/>
    </font>
    <font>
      <b/>
      <sz val="14"/>
      <color theme="1"/>
      <name val="Calibri"/>
      <family val="2"/>
    </font>
    <font>
      <u/>
      <sz val="11"/>
      <color theme="10"/>
      <name val="Calibri"/>
      <family val="2"/>
    </font>
    <font>
      <sz val="11"/>
      <color rgb="FFF67572"/>
      <name val="Calibri"/>
      <family val="2"/>
    </font>
    <font>
      <u/>
      <sz val="14"/>
      <color theme="1"/>
      <name val="Arial"/>
      <family val="2"/>
    </font>
    <font>
      <b/>
      <sz val="11"/>
      <color theme="1" tint="0.249977111117893"/>
      <name val="Arial"/>
      <family val="2"/>
    </font>
    <font>
      <b/>
      <sz val="11"/>
      <color theme="1" tint="0.249977111117893"/>
      <name val="Calibri"/>
      <family val="2"/>
    </font>
    <font>
      <sz val="9"/>
      <name val="宋体"/>
      <family val="3"/>
      <charset val="134"/>
    </font>
    <font>
      <b/>
      <sz val="12"/>
      <name val="Arial"/>
      <family val="2"/>
    </font>
    <font>
      <sz val="11"/>
      <color theme="1" tint="0.34998626667073579"/>
      <name val="Calibri"/>
      <family val="2"/>
    </font>
    <font>
      <b/>
      <i/>
      <sz val="12"/>
      <color indexed="8"/>
      <name val="Calibri"/>
      <family val="2"/>
    </font>
    <font>
      <b/>
      <sz val="11"/>
      <color rgb="FF0070C0"/>
      <name val="Calibri"/>
      <family val="2"/>
    </font>
    <font>
      <b/>
      <sz val="20"/>
      <color rgb="FF00B050"/>
      <name val="Arial"/>
      <family val="2"/>
    </font>
    <font>
      <b/>
      <sz val="11"/>
      <color rgb="FF00B050"/>
      <name val="Calibri"/>
      <family val="2"/>
    </font>
    <font>
      <b/>
      <u/>
      <sz val="11"/>
      <color rgb="FF00B050"/>
      <name val="Calibri"/>
      <family val="2"/>
    </font>
  </fonts>
  <fills count="31">
    <fill>
      <patternFill patternType="none"/>
    </fill>
    <fill>
      <patternFill patternType="gray125"/>
    </fill>
    <fill>
      <patternFill patternType="solid">
        <fgColor rgb="FFC6EFCE"/>
      </patternFill>
    </fill>
    <fill>
      <patternFill patternType="solid">
        <fgColor rgb="FFFFFF00"/>
        <bgColor indexed="64"/>
      </patternFill>
    </fill>
    <fill>
      <patternFill patternType="solid">
        <fgColor rgb="FF4BD0FF"/>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AF"/>
        <bgColor indexed="64"/>
      </patternFill>
    </fill>
    <fill>
      <patternFill patternType="solid">
        <fgColor theme="0" tint="-0.14999847407452621"/>
        <bgColor indexed="64"/>
      </patternFill>
    </fill>
    <fill>
      <patternFill patternType="solid">
        <fgColor theme="0"/>
        <bgColor indexed="64"/>
      </patternFill>
    </fill>
    <fill>
      <patternFill patternType="solid">
        <fgColor rgb="FF81DEFF"/>
        <bgColor indexed="64"/>
      </patternFill>
    </fill>
    <fill>
      <patternFill patternType="solid">
        <fgColor indexed="9"/>
        <bgColor indexed="64"/>
      </patternFill>
    </fill>
    <fill>
      <patternFill patternType="solid">
        <fgColor theme="9" tint="0.59999389629810485"/>
        <bgColor indexed="64"/>
      </patternFill>
    </fill>
    <fill>
      <patternFill patternType="solid">
        <fgColor indexed="22"/>
        <bgColor indexed="64"/>
      </patternFill>
    </fill>
    <fill>
      <patternFill patternType="solid">
        <fgColor rgb="FFFFFFFF"/>
        <bgColor indexed="64"/>
      </patternFill>
    </fill>
    <fill>
      <patternFill patternType="solid">
        <fgColor rgb="FFFABF8F"/>
        <bgColor indexed="64"/>
      </patternFill>
    </fill>
    <fill>
      <patternFill patternType="solid">
        <fgColor rgb="FFF2F2F2"/>
        <bgColor indexed="64"/>
      </patternFill>
    </fill>
    <fill>
      <patternFill patternType="solid">
        <fgColor rgb="FF339966"/>
        <bgColor indexed="64"/>
      </patternFill>
    </fill>
    <fill>
      <patternFill patternType="solid">
        <fgColor rgb="FFF5F5F5"/>
        <bgColor indexed="64"/>
      </patternFill>
    </fill>
    <fill>
      <patternFill patternType="solid">
        <fgColor rgb="FFFFFFC8"/>
        <bgColor indexed="64"/>
      </patternFill>
    </fill>
    <fill>
      <patternFill patternType="solid">
        <fgColor rgb="FFDCDCDC"/>
        <bgColor indexed="64"/>
      </patternFill>
    </fill>
    <fill>
      <patternFill patternType="solid">
        <fgColor rgb="FFE0E0E0"/>
        <bgColor indexed="64"/>
      </patternFill>
    </fill>
    <fill>
      <patternFill patternType="solid">
        <fgColor theme="9" tint="0.79998168889431442"/>
        <bgColor indexed="64"/>
      </patternFill>
    </fill>
    <fill>
      <patternFill patternType="solid">
        <fgColor rgb="FFDEDEDE"/>
        <bgColor indexed="64"/>
      </patternFill>
    </fill>
    <fill>
      <patternFill patternType="solid">
        <fgColor rgb="FFFFFFE2"/>
        <bgColor indexed="64"/>
      </patternFill>
    </fill>
    <fill>
      <patternFill patternType="solid">
        <fgColor rgb="FFD2D2D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rgb="FFFFFFB3"/>
        <bgColor indexed="64"/>
      </patternFill>
    </fill>
  </fills>
  <borders count="25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style="thin">
        <color auto="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auto="1"/>
      </right>
      <top style="thin">
        <color indexed="64"/>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auto="1"/>
      </top>
      <bottom style="thin">
        <color indexed="64"/>
      </bottom>
      <diagonal/>
    </border>
    <border>
      <left/>
      <right style="medium">
        <color auto="1"/>
      </right>
      <top style="medium">
        <color auto="1"/>
      </top>
      <bottom style="thin">
        <color indexed="64"/>
      </bottom>
      <diagonal/>
    </border>
    <border>
      <left/>
      <right style="medium">
        <color auto="1"/>
      </right>
      <top style="thin">
        <color auto="1"/>
      </top>
      <bottom/>
      <diagonal/>
    </border>
    <border>
      <left/>
      <right/>
      <top/>
      <bottom style="thin">
        <color rgb="FF0070C0"/>
      </bottom>
      <diagonal/>
    </border>
    <border>
      <left/>
      <right style="medium">
        <color theme="1" tint="4.9989318521683403E-2"/>
      </right>
      <top/>
      <bottom/>
      <diagonal/>
    </border>
    <border>
      <left style="thin">
        <color rgb="FF0070C0"/>
      </left>
      <right/>
      <top style="thin">
        <color rgb="FF0070C0"/>
      </top>
      <bottom style="thin">
        <color rgb="FF0070C0"/>
      </bottom>
      <diagonal/>
    </border>
    <border>
      <left style="thin">
        <color rgb="FFFF0000"/>
      </left>
      <right/>
      <top style="thin">
        <color rgb="FFFF0000"/>
      </top>
      <bottom style="thin">
        <color rgb="FFFF0000"/>
      </bottom>
      <diagonal/>
    </border>
    <border>
      <left style="thin">
        <color rgb="FF00B050"/>
      </left>
      <right/>
      <top style="thin">
        <color rgb="FF00B050"/>
      </top>
      <bottom style="thin">
        <color rgb="FF00B050"/>
      </bottom>
      <diagonal/>
    </border>
    <border>
      <left/>
      <right style="thin">
        <color rgb="FF00B050"/>
      </right>
      <top style="thin">
        <color rgb="FF00B050"/>
      </top>
      <bottom style="thin">
        <color rgb="FF00B050"/>
      </bottom>
      <diagonal/>
    </border>
    <border>
      <left/>
      <right style="thin">
        <color rgb="FF0000FF"/>
      </right>
      <top style="thin">
        <color rgb="FF0000FF"/>
      </top>
      <bottom style="thin">
        <color rgb="FF0000FF"/>
      </bottom>
      <diagonal/>
    </border>
    <border>
      <left style="thin">
        <color rgb="FF0000FF"/>
      </left>
      <right style="thin">
        <color rgb="FF0000FF"/>
      </right>
      <top style="thin">
        <color rgb="FF0000FF"/>
      </top>
      <bottom style="thin">
        <color rgb="FF0000FF"/>
      </bottom>
      <diagonal/>
    </border>
    <border>
      <left style="thin">
        <color indexed="64"/>
      </left>
      <right style="thin">
        <color indexed="64"/>
      </right>
      <top style="thin">
        <color indexed="64"/>
      </top>
      <bottom/>
      <diagonal/>
    </border>
    <border>
      <left style="thin">
        <color indexed="64"/>
      </left>
      <right/>
      <top/>
      <bottom style="medium">
        <color auto="1"/>
      </bottom>
      <diagonal/>
    </border>
    <border>
      <left style="medium">
        <color auto="1"/>
      </left>
      <right/>
      <top/>
      <bottom style="thin">
        <color indexed="64"/>
      </bottom>
      <diagonal/>
    </border>
    <border>
      <left/>
      <right style="medium">
        <color auto="1"/>
      </right>
      <top/>
      <bottom style="thin">
        <color indexed="64"/>
      </bottom>
      <diagonal/>
    </border>
    <border>
      <left style="medium">
        <color auto="1"/>
      </left>
      <right/>
      <top style="thin">
        <color indexed="64"/>
      </top>
      <bottom style="thin">
        <color indexed="64"/>
      </bottom>
      <diagonal/>
    </border>
    <border>
      <left/>
      <right style="medium">
        <color auto="1"/>
      </right>
      <top style="thin">
        <color indexed="64"/>
      </top>
      <bottom style="thin">
        <color indexed="64"/>
      </bottom>
      <diagonal/>
    </border>
    <border>
      <left style="medium">
        <color auto="1"/>
      </left>
      <right style="thin">
        <color auto="1"/>
      </right>
      <top style="thin">
        <color indexed="64"/>
      </top>
      <bottom/>
      <diagonal/>
    </border>
    <border>
      <left style="medium">
        <color auto="1"/>
      </left>
      <right style="thin">
        <color indexed="64"/>
      </right>
      <top/>
      <bottom/>
      <diagonal/>
    </border>
    <border>
      <left style="medium">
        <color auto="1"/>
      </left>
      <right style="thin">
        <color indexed="64"/>
      </right>
      <top style="medium">
        <color auto="1"/>
      </top>
      <bottom style="thin">
        <color indexed="64"/>
      </bottom>
      <diagonal/>
    </border>
    <border>
      <left style="medium">
        <color auto="1"/>
      </left>
      <right style="thin">
        <color indexed="64"/>
      </right>
      <top/>
      <bottom style="medium">
        <color auto="1"/>
      </bottom>
      <diagonal/>
    </border>
    <border>
      <left style="medium">
        <color auto="1"/>
      </left>
      <right style="thin">
        <color auto="1"/>
      </right>
      <top/>
      <bottom style="thin">
        <color indexed="64"/>
      </bottom>
      <diagonal/>
    </border>
    <border>
      <left/>
      <right style="thin">
        <color indexed="64"/>
      </right>
      <top/>
      <bottom style="medium">
        <color auto="1"/>
      </bottom>
      <diagonal/>
    </border>
    <border>
      <left/>
      <right style="thin">
        <color indexed="64"/>
      </right>
      <top style="medium">
        <color auto="1"/>
      </top>
      <bottom style="thin">
        <color indexed="64"/>
      </bottom>
      <diagonal/>
    </border>
    <border>
      <left style="medium">
        <color auto="1"/>
      </left>
      <right/>
      <top style="thin">
        <color indexed="64"/>
      </top>
      <bottom/>
      <diagonal/>
    </border>
    <border>
      <left style="medium">
        <color auto="1"/>
      </left>
      <right style="thin">
        <color indexed="64"/>
      </right>
      <top style="medium">
        <color auto="1"/>
      </top>
      <bottom/>
      <diagonal/>
    </border>
    <border>
      <left style="thin">
        <color indexed="64"/>
      </left>
      <right/>
      <top style="medium">
        <color auto="1"/>
      </top>
      <bottom style="thin">
        <color indexed="64"/>
      </bottom>
      <diagonal/>
    </border>
    <border>
      <left style="medium">
        <color auto="1"/>
      </left>
      <right style="thin">
        <color indexed="64"/>
      </right>
      <top style="medium">
        <color rgb="FFC00000"/>
      </top>
      <bottom style="thin">
        <color rgb="FFC00000"/>
      </bottom>
      <diagonal/>
    </border>
    <border>
      <left/>
      <right/>
      <top style="medium">
        <color rgb="FFC00000"/>
      </top>
      <bottom style="thin">
        <color rgb="FFC00000"/>
      </bottom>
      <diagonal/>
    </border>
    <border>
      <left style="medium">
        <color auto="1"/>
      </left>
      <right style="thin">
        <color indexed="64"/>
      </right>
      <top/>
      <bottom style="medium">
        <color rgb="FFC00000"/>
      </bottom>
      <diagonal/>
    </border>
    <border>
      <left/>
      <right/>
      <top/>
      <bottom style="medium">
        <color rgb="FFC00000"/>
      </bottom>
      <diagonal/>
    </border>
    <border>
      <left/>
      <right/>
      <top/>
      <bottom style="thin">
        <color theme="1" tint="0.24994659260841701"/>
      </bottom>
      <diagonal/>
    </border>
    <border>
      <left style="thin">
        <color indexed="64"/>
      </left>
      <right style="thin">
        <color indexed="64"/>
      </right>
      <top/>
      <bottom style="thin">
        <color indexed="64"/>
      </bottom>
      <diagonal/>
    </border>
    <border>
      <left style="medium">
        <color rgb="FF0070C0"/>
      </left>
      <right/>
      <top style="medium">
        <color rgb="FF0070C0"/>
      </top>
      <bottom style="medium">
        <color rgb="FF0070C0"/>
      </bottom>
      <diagonal/>
    </border>
    <border>
      <left/>
      <right/>
      <top style="medium">
        <color rgb="FF0070C0"/>
      </top>
      <bottom style="medium">
        <color rgb="FF0070C0"/>
      </bottom>
      <diagonal/>
    </border>
    <border>
      <left/>
      <right style="medium">
        <color rgb="FF0070C0"/>
      </right>
      <top style="medium">
        <color rgb="FF0070C0"/>
      </top>
      <bottom style="medium">
        <color rgb="FF0070C0"/>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style="medium">
        <color rgb="FF0070C0"/>
      </left>
      <right/>
      <top style="thin">
        <color indexed="18"/>
      </top>
      <bottom style="thin">
        <color indexed="18"/>
      </bottom>
      <diagonal/>
    </border>
    <border>
      <left/>
      <right/>
      <top style="thin">
        <color indexed="18"/>
      </top>
      <bottom style="thin">
        <color indexed="18"/>
      </bottom>
      <diagonal/>
    </border>
    <border>
      <left/>
      <right style="thin">
        <color indexed="18"/>
      </right>
      <top style="thin">
        <color indexed="18"/>
      </top>
      <bottom style="thin">
        <color indexed="18"/>
      </bottom>
      <diagonal/>
    </border>
    <border>
      <left style="thin">
        <color indexed="18"/>
      </left>
      <right/>
      <top style="thin">
        <color indexed="18"/>
      </top>
      <bottom style="thin">
        <color indexed="18"/>
      </bottom>
      <diagonal/>
    </border>
    <border>
      <left/>
      <right style="medium">
        <color rgb="FF0070C0"/>
      </right>
      <top style="thin">
        <color indexed="18"/>
      </top>
      <bottom style="thin">
        <color indexed="18"/>
      </bottom>
      <diagonal/>
    </border>
    <border>
      <left style="medium">
        <color rgb="FF0070C0"/>
      </left>
      <right/>
      <top/>
      <bottom/>
      <diagonal/>
    </border>
    <border>
      <left/>
      <right style="medium">
        <color rgb="FF0070C0"/>
      </right>
      <top/>
      <bottom/>
      <diagonal/>
    </border>
    <border>
      <left style="medium">
        <color rgb="FF0070C0"/>
      </left>
      <right style="thin">
        <color rgb="FF008EC0"/>
      </right>
      <top style="thin">
        <color rgb="FF008EC0"/>
      </top>
      <bottom style="thin">
        <color rgb="FF008EC0"/>
      </bottom>
      <diagonal/>
    </border>
    <border>
      <left style="thin">
        <color rgb="FF008EC0"/>
      </left>
      <right style="thin">
        <color rgb="FF008EC0"/>
      </right>
      <top style="thin">
        <color rgb="FF008EC0"/>
      </top>
      <bottom style="thin">
        <color rgb="FF008EC0"/>
      </bottom>
      <diagonal/>
    </border>
    <border>
      <left style="medium">
        <color rgb="FF0070C0"/>
      </left>
      <right style="thin">
        <color rgb="FF0070C0"/>
      </right>
      <top style="thin">
        <color rgb="FF0070C0"/>
      </top>
      <bottom style="thin">
        <color rgb="FF0070C0"/>
      </bottom>
      <diagonal/>
    </border>
    <border>
      <left/>
      <right style="medium">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medium">
        <color rgb="FF0070C0"/>
      </right>
      <top style="thin">
        <color rgb="FF0070C0"/>
      </top>
      <bottom style="thin">
        <color rgb="FF0070C0"/>
      </bottom>
      <diagonal/>
    </border>
    <border>
      <left/>
      <right style="medium">
        <color rgb="FF0070C0"/>
      </right>
      <top/>
      <bottom style="thin">
        <color rgb="FF0070C0"/>
      </bottom>
      <diagonal/>
    </border>
    <border>
      <left style="medium">
        <color rgb="FF0070C0"/>
      </left>
      <right style="thin">
        <color rgb="FF0070C0"/>
      </right>
      <top style="thin">
        <color rgb="FF0070C0"/>
      </top>
      <bottom style="medium">
        <color rgb="FF0070C0"/>
      </bottom>
      <diagonal/>
    </border>
    <border>
      <left style="thin">
        <color rgb="FF0070C0"/>
      </left>
      <right style="thin">
        <color rgb="FF0070C0"/>
      </right>
      <top style="thin">
        <color rgb="FF0070C0"/>
      </top>
      <bottom style="medium">
        <color rgb="FF0070C0"/>
      </bottom>
      <diagonal/>
    </border>
    <border>
      <left/>
      <right/>
      <top/>
      <bottom style="medium">
        <color rgb="FF0070C0"/>
      </bottom>
      <diagonal/>
    </border>
    <border>
      <left style="thin">
        <color rgb="FF0070C0"/>
      </left>
      <right style="medium">
        <color rgb="FF0070C0"/>
      </right>
      <top style="thin">
        <color rgb="FF0070C0"/>
      </top>
      <bottom style="medium">
        <color rgb="FF0070C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style="thin">
        <color auto="1"/>
      </bottom>
      <diagonal/>
    </border>
    <border>
      <left/>
      <right style="thin">
        <color auto="1"/>
      </right>
      <top style="thin">
        <color indexed="64"/>
      </top>
      <bottom/>
      <diagonal/>
    </border>
    <border>
      <left style="medium">
        <color auto="1"/>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medium">
        <color indexed="64"/>
      </bottom>
      <diagonal/>
    </border>
    <border>
      <left style="medium">
        <color indexed="64"/>
      </left>
      <right style="thin">
        <color theme="1" tint="0.499984740745262"/>
      </right>
      <top style="medium">
        <color indexed="64"/>
      </top>
      <bottom style="thin">
        <color theme="1" tint="0.499984740745262"/>
      </bottom>
      <diagonal/>
    </border>
    <border>
      <left style="thin">
        <color theme="1" tint="0.499984740745262"/>
      </left>
      <right style="thin">
        <color theme="1" tint="0.499984740745262"/>
      </right>
      <top style="medium">
        <color indexed="64"/>
      </top>
      <bottom style="thin">
        <color theme="1" tint="0.499984740745262"/>
      </bottom>
      <diagonal/>
    </border>
    <border>
      <left style="thin">
        <color theme="1" tint="0.499984740745262"/>
      </left>
      <right style="medium">
        <color indexed="64"/>
      </right>
      <top style="medium">
        <color indexed="64"/>
      </top>
      <bottom style="thin">
        <color theme="1" tint="0.499984740745262"/>
      </bottom>
      <diagonal/>
    </border>
    <border>
      <left style="thin">
        <color theme="1" tint="0.499984740745262"/>
      </left>
      <right style="medium">
        <color indexed="64"/>
      </right>
      <top style="thin">
        <color theme="1" tint="0.499984740745262"/>
      </top>
      <bottom style="thin">
        <color theme="1" tint="0.499984740745262"/>
      </bottom>
      <diagonal/>
    </border>
    <border>
      <left style="thin">
        <color theme="1" tint="0.499984740745262"/>
      </left>
      <right style="medium">
        <color indexed="64"/>
      </right>
      <top style="thin">
        <color theme="1" tint="0.499984740745262"/>
      </top>
      <bottom style="medium">
        <color indexed="64"/>
      </bottom>
      <diagonal/>
    </border>
    <border>
      <left style="medium">
        <color auto="1"/>
      </left>
      <right/>
      <top style="thin">
        <color theme="1" tint="0.499984740745262"/>
      </top>
      <bottom style="medium">
        <color indexed="64"/>
      </bottom>
      <diagonal/>
    </border>
    <border>
      <left/>
      <right/>
      <top style="thin">
        <color theme="1" tint="0.499984740745262"/>
      </top>
      <bottom style="medium">
        <color indexed="64"/>
      </bottom>
      <diagonal/>
    </border>
    <border>
      <left/>
      <right style="thin">
        <color theme="1" tint="0.499984740745262"/>
      </right>
      <top style="thin">
        <color theme="1" tint="0.499984740745262"/>
      </top>
      <bottom style="medium">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indexed="64"/>
      </right>
      <top/>
      <bottom style="thin">
        <color theme="0" tint="-0.499984740745262"/>
      </bottom>
      <diagonal/>
    </border>
    <border>
      <left style="medium">
        <color indexed="64"/>
      </left>
      <right/>
      <top style="medium">
        <color indexed="64"/>
      </top>
      <bottom style="thin">
        <color theme="0" tint="-0.499984740745262"/>
      </bottom>
      <diagonal/>
    </border>
    <border>
      <left/>
      <right/>
      <top style="medium">
        <color indexed="64"/>
      </top>
      <bottom style="thin">
        <color theme="0" tint="-0.499984740745262"/>
      </bottom>
      <diagonal/>
    </border>
    <border>
      <left/>
      <right style="medium">
        <color indexed="64"/>
      </right>
      <top style="medium">
        <color indexed="64"/>
      </top>
      <bottom style="thin">
        <color theme="0" tint="-0.499984740745262"/>
      </bottom>
      <diagonal/>
    </border>
    <border>
      <left/>
      <right/>
      <top style="thin">
        <color theme="0" tint="-0.499984740745262"/>
      </top>
      <bottom/>
      <diagonal/>
    </border>
    <border>
      <left style="thin">
        <color theme="1" tint="0.34998626667073579"/>
      </left>
      <right/>
      <top style="thin">
        <color theme="1" tint="0.34998626667073579"/>
      </top>
      <bottom/>
      <diagonal/>
    </border>
    <border>
      <left/>
      <right/>
      <top style="thin">
        <color theme="1" tint="0.34998626667073579"/>
      </top>
      <bottom/>
      <diagonal/>
    </border>
    <border>
      <left/>
      <right style="thin">
        <color theme="1" tint="0.34998626667073579"/>
      </right>
      <top style="thin">
        <color theme="1" tint="0.34998626667073579"/>
      </top>
      <bottom/>
      <diagonal/>
    </border>
    <border>
      <left style="thin">
        <color theme="1" tint="0.34998626667073579"/>
      </left>
      <right/>
      <top/>
      <bottom/>
      <diagonal/>
    </border>
    <border>
      <left/>
      <right style="thin">
        <color theme="1" tint="0.34998626667073579"/>
      </right>
      <top/>
      <bottom/>
      <diagonal/>
    </border>
    <border>
      <left style="thin">
        <color theme="1" tint="0.34998626667073579"/>
      </left>
      <right/>
      <top/>
      <bottom style="thin">
        <color theme="1" tint="0.34998626667073579"/>
      </bottom>
      <diagonal/>
    </border>
    <border>
      <left/>
      <right/>
      <top/>
      <bottom style="thin">
        <color theme="1" tint="0.34998626667073579"/>
      </bottom>
      <diagonal/>
    </border>
    <border>
      <left/>
      <right style="thin">
        <color theme="1" tint="0.34998626667073579"/>
      </right>
      <top/>
      <bottom style="thin">
        <color theme="1" tint="0.34998626667073579"/>
      </bottom>
      <diagonal/>
    </border>
    <border>
      <left/>
      <right style="medium">
        <color auto="1"/>
      </right>
      <top style="thin">
        <color theme="1" tint="0.34998626667073579"/>
      </top>
      <bottom/>
      <diagonal/>
    </border>
    <border>
      <left/>
      <right style="medium">
        <color auto="1"/>
      </right>
      <top/>
      <bottom style="thin">
        <color theme="1" tint="0.34998626667073579"/>
      </bottom>
      <diagonal/>
    </border>
    <border>
      <left style="thin">
        <color theme="1" tint="0.34998626667073579"/>
      </left>
      <right/>
      <top style="thin">
        <color theme="0" tint="-0.499984740745262"/>
      </top>
      <bottom style="thin">
        <color theme="0" tint="-0.499984740745262"/>
      </bottom>
      <diagonal/>
    </border>
    <border>
      <left/>
      <right style="thin">
        <color theme="1" tint="0.34998626667073579"/>
      </right>
      <top style="thin">
        <color theme="0" tint="-0.499984740745262"/>
      </top>
      <bottom style="thin">
        <color theme="0" tint="-0.499984740745262"/>
      </bottom>
      <diagonal/>
    </border>
    <border>
      <left style="thin">
        <color theme="1" tint="0.34998626667073579"/>
      </left>
      <right/>
      <top style="thin">
        <color theme="1" tint="0.34998626667073579"/>
      </top>
      <bottom style="thin">
        <color theme="0" tint="-0.499984740745262"/>
      </bottom>
      <diagonal/>
    </border>
    <border>
      <left/>
      <right/>
      <top style="thin">
        <color theme="1" tint="0.34998626667073579"/>
      </top>
      <bottom style="thin">
        <color theme="0" tint="-0.499984740745262"/>
      </bottom>
      <diagonal/>
    </border>
    <border>
      <left/>
      <right style="thin">
        <color theme="1" tint="0.34998626667073579"/>
      </right>
      <top style="thin">
        <color theme="1" tint="0.34998626667073579"/>
      </top>
      <bottom style="thin">
        <color theme="0" tint="-0.499984740745262"/>
      </bottom>
      <diagonal/>
    </border>
    <border>
      <left style="thin">
        <color theme="1" tint="0.34998626667073579"/>
      </left>
      <right/>
      <top style="thin">
        <color theme="0" tint="-0.499984740745262"/>
      </top>
      <bottom style="thin">
        <color theme="1" tint="0.34998626667073579"/>
      </bottom>
      <diagonal/>
    </border>
    <border>
      <left/>
      <right/>
      <top style="thin">
        <color theme="0" tint="-0.499984740745262"/>
      </top>
      <bottom style="thin">
        <color theme="1" tint="0.34998626667073579"/>
      </bottom>
      <diagonal/>
    </border>
    <border>
      <left/>
      <right style="thin">
        <color theme="1" tint="0.34998626667073579"/>
      </right>
      <top style="thin">
        <color theme="0" tint="-0.499984740745262"/>
      </top>
      <bottom style="thin">
        <color theme="1" tint="0.34998626667073579"/>
      </bottom>
      <diagonal/>
    </border>
    <border>
      <left style="thin">
        <color theme="1" tint="0.34998626667073579"/>
      </left>
      <right/>
      <top style="thin">
        <color theme="0" tint="-0.499984740745262"/>
      </top>
      <bottom/>
      <diagonal/>
    </border>
    <border>
      <left/>
      <right style="thin">
        <color theme="1" tint="0.34998626667073579"/>
      </right>
      <top style="thin">
        <color theme="0" tint="-0.499984740745262"/>
      </top>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1" tint="0.24994659260841701"/>
      </left>
      <right/>
      <top style="thin">
        <color theme="0" tint="-0.499984740745262"/>
      </top>
      <bottom style="thin">
        <color theme="0" tint="-0.499984740745262"/>
      </bottom>
      <diagonal/>
    </border>
    <border>
      <left style="thin">
        <color theme="0" tint="-0.499984740745262"/>
      </left>
      <right style="thin">
        <color theme="1" tint="0.24994659260841701"/>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1" tint="0.24994659260841701"/>
      </bottom>
      <diagonal/>
    </border>
    <border>
      <left style="thin">
        <color theme="0" tint="-0.499984740745262"/>
      </left>
      <right style="thin">
        <color theme="1" tint="0.24994659260841701"/>
      </right>
      <top style="thin">
        <color theme="0" tint="-0.499984740745262"/>
      </top>
      <bottom style="thin">
        <color theme="1" tint="0.24994659260841701"/>
      </bottom>
      <diagonal/>
    </border>
    <border>
      <left style="thin">
        <color theme="1" tint="0.34998626667073579"/>
      </left>
      <right style="thin">
        <color theme="0" tint="-0.499984740745262"/>
      </right>
      <top style="thin">
        <color theme="1" tint="0.34998626667073579"/>
      </top>
      <bottom style="thin">
        <color theme="0" tint="-0.499984740745262"/>
      </bottom>
      <diagonal/>
    </border>
    <border>
      <left style="thin">
        <color theme="0" tint="-0.499984740745262"/>
      </left>
      <right style="thin">
        <color theme="0" tint="-0.499984740745262"/>
      </right>
      <top style="thin">
        <color theme="1" tint="0.34998626667073579"/>
      </top>
      <bottom style="thin">
        <color theme="0" tint="-0.499984740745262"/>
      </bottom>
      <diagonal/>
    </border>
    <border>
      <left style="thin">
        <color theme="0" tint="-0.499984740745262"/>
      </left>
      <right style="thin">
        <color theme="1" tint="0.34998626667073579"/>
      </right>
      <top style="thin">
        <color theme="1" tint="0.34998626667073579"/>
      </top>
      <bottom style="thin">
        <color theme="0" tint="-0.499984740745262"/>
      </bottom>
      <diagonal/>
    </border>
    <border>
      <left style="thin">
        <color theme="1"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1" tint="0.34998626667073579"/>
      </right>
      <top style="thin">
        <color theme="0" tint="-0.499984740745262"/>
      </top>
      <bottom style="thin">
        <color theme="0" tint="-0.499984740745262"/>
      </bottom>
      <diagonal/>
    </border>
    <border>
      <left style="thin">
        <color theme="1" tint="0.34998626667073579"/>
      </left>
      <right style="thin">
        <color theme="0" tint="-0.499984740745262"/>
      </right>
      <top style="thin">
        <color theme="0" tint="-0.499984740745262"/>
      </top>
      <bottom style="thin">
        <color theme="1" tint="0.34998626667073579"/>
      </bottom>
      <diagonal/>
    </border>
    <border>
      <left style="thin">
        <color theme="0" tint="-0.499984740745262"/>
      </left>
      <right style="thin">
        <color theme="0" tint="-0.499984740745262"/>
      </right>
      <top style="thin">
        <color theme="0" tint="-0.499984740745262"/>
      </top>
      <bottom style="thin">
        <color theme="1" tint="0.34998626667073579"/>
      </bottom>
      <diagonal/>
    </border>
    <border>
      <left style="thin">
        <color theme="0" tint="-0.499984740745262"/>
      </left>
      <right style="thin">
        <color theme="1" tint="0.34998626667073579"/>
      </right>
      <top style="thin">
        <color theme="0" tint="-0.499984740745262"/>
      </top>
      <bottom style="thin">
        <color theme="1" tint="0.34998626667073579"/>
      </bottom>
      <diagonal/>
    </border>
    <border>
      <left style="thin">
        <color theme="0" tint="-0.499984740745262"/>
      </left>
      <right/>
      <top style="thin">
        <color theme="0" tint="-0.499984740745262"/>
      </top>
      <bottom style="thin">
        <color theme="1" tint="0.34998626667073579"/>
      </bottom>
      <diagonal/>
    </border>
    <border>
      <left style="thin">
        <color theme="1" tint="0.34998626667073579"/>
      </left>
      <right/>
      <top/>
      <bottom style="thin">
        <color theme="0" tint="-0.499984740745262"/>
      </bottom>
      <diagonal/>
    </border>
    <border>
      <left/>
      <right style="thin">
        <color theme="1" tint="0.34998626667073579"/>
      </right>
      <top/>
      <bottom style="thin">
        <color theme="0" tint="-0.499984740745262"/>
      </bottom>
      <diagonal/>
    </border>
    <border>
      <left style="thin">
        <color theme="1" tint="0.34998626667073579"/>
      </left>
      <right style="thin">
        <color theme="1" tint="0.499984740745262"/>
      </right>
      <top style="thin">
        <color theme="1" tint="0.34998626667073579"/>
      </top>
      <bottom/>
      <diagonal/>
    </border>
    <border>
      <left style="thin">
        <color theme="1" tint="0.34998626667073579"/>
      </left>
      <right style="thin">
        <color theme="1" tint="0.499984740745262"/>
      </right>
      <top/>
      <bottom/>
      <diagonal/>
    </border>
    <border>
      <left style="thin">
        <color theme="1" tint="0.34998626667073579"/>
      </left>
      <right style="thin">
        <color theme="1" tint="0.499984740745262"/>
      </right>
      <top/>
      <bottom style="thin">
        <color theme="1" tint="0.34998626667073579"/>
      </bottom>
      <diagonal/>
    </border>
    <border>
      <left style="thin">
        <color theme="0" tint="-0.499984740745262"/>
      </left>
      <right/>
      <top/>
      <bottom style="thin">
        <color indexed="64"/>
      </bottom>
      <diagonal/>
    </border>
    <border>
      <left style="thin">
        <color theme="1" tint="0.24994659260841701"/>
      </left>
      <right/>
      <top style="thin">
        <color theme="1" tint="0.24994659260841701"/>
      </top>
      <bottom style="thin">
        <color theme="0" tint="-0.499984740745262"/>
      </bottom>
      <diagonal/>
    </border>
    <border>
      <left/>
      <right/>
      <top style="thin">
        <color theme="1" tint="0.24994659260841701"/>
      </top>
      <bottom style="thin">
        <color theme="0" tint="-0.499984740745262"/>
      </bottom>
      <diagonal/>
    </border>
    <border>
      <left/>
      <right style="thin">
        <color theme="0" tint="-0.499984740745262"/>
      </right>
      <top style="thin">
        <color theme="1" tint="0.24994659260841701"/>
      </top>
      <bottom style="thin">
        <color theme="0" tint="-0.499984740745262"/>
      </bottom>
      <diagonal/>
    </border>
    <border>
      <left style="thin">
        <color theme="0" tint="-0.499984740745262"/>
      </left>
      <right style="thin">
        <color theme="0" tint="-0.499984740745262"/>
      </right>
      <top style="thin">
        <color theme="1" tint="0.24994659260841701"/>
      </top>
      <bottom style="thin">
        <color theme="0" tint="-0.499984740745262"/>
      </bottom>
      <diagonal/>
    </border>
    <border>
      <left style="thin">
        <color theme="0" tint="-0.499984740745262"/>
      </left>
      <right style="thin">
        <color theme="1" tint="0.24994659260841701"/>
      </right>
      <top style="thin">
        <color theme="1" tint="0.24994659260841701"/>
      </top>
      <bottom style="thin">
        <color theme="0" tint="-0.499984740745262"/>
      </bottom>
      <diagonal/>
    </border>
    <border>
      <left style="thin">
        <color theme="1" tint="0.24994659260841701"/>
      </left>
      <right/>
      <top style="thin">
        <color theme="0" tint="-0.499984740745262"/>
      </top>
      <bottom style="thin">
        <color theme="1" tint="0.24994659260841701"/>
      </bottom>
      <diagonal/>
    </border>
    <border>
      <left/>
      <right style="thin">
        <color theme="0" tint="-0.499984740745262"/>
      </right>
      <top style="thin">
        <color theme="0" tint="-0.499984740745262"/>
      </top>
      <bottom style="thin">
        <color theme="1" tint="0.24994659260841701"/>
      </bottom>
      <diagonal/>
    </border>
    <border>
      <left style="thin">
        <color theme="0" tint="-0.499984740745262"/>
      </left>
      <right/>
      <top style="thin">
        <color theme="0" tint="-0.499984740745262"/>
      </top>
      <bottom style="thin">
        <color theme="1" tint="0.24994659260841701"/>
      </bottom>
      <diagonal/>
    </border>
    <border>
      <left/>
      <right/>
      <top style="thin">
        <color theme="0" tint="-0.499984740745262"/>
      </top>
      <bottom style="thin">
        <color theme="1" tint="0.24994659260841701"/>
      </bottom>
      <diagonal/>
    </border>
    <border>
      <left style="medium">
        <color auto="1"/>
      </left>
      <right style="thin">
        <color theme="0" tint="-0.34998626667073579"/>
      </right>
      <top style="medium">
        <color auto="1"/>
      </top>
      <bottom style="thin">
        <color theme="0" tint="-0.34998626667073579"/>
      </bottom>
      <diagonal/>
    </border>
    <border>
      <left style="thin">
        <color theme="0" tint="-0.34998626667073579"/>
      </left>
      <right style="thin">
        <color theme="0" tint="-0.34998626667073579"/>
      </right>
      <top style="medium">
        <color auto="1"/>
      </top>
      <bottom style="thin">
        <color theme="0" tint="-0.34998626667073579"/>
      </bottom>
      <diagonal/>
    </border>
    <border>
      <left style="thin">
        <color theme="0" tint="-0.34998626667073579"/>
      </left>
      <right style="medium">
        <color auto="1"/>
      </right>
      <top style="medium">
        <color auto="1"/>
      </top>
      <bottom style="thin">
        <color theme="0" tint="-0.34998626667073579"/>
      </bottom>
      <diagonal/>
    </border>
    <border>
      <left style="medium">
        <color auto="1"/>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auto="1"/>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style="medium">
        <color auto="1"/>
      </right>
      <top style="thin">
        <color theme="0" tint="-0.34998626667073579"/>
      </top>
      <bottom style="medium">
        <color indexed="64"/>
      </bottom>
      <diagonal/>
    </border>
    <border>
      <left style="medium">
        <color auto="1"/>
      </left>
      <right style="thin">
        <color theme="0" tint="-0.34998626667073579"/>
      </right>
      <top/>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auto="1"/>
      </right>
      <top style="thin">
        <color indexed="64"/>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auto="1"/>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auto="1"/>
      </bottom>
      <diagonal/>
    </border>
    <border>
      <left style="thin">
        <color theme="0" tint="-0.34998626667073579"/>
      </left>
      <right style="thin">
        <color theme="0" tint="-0.34998626667073579"/>
      </right>
      <top style="thin">
        <color theme="0" tint="-0.34998626667073579"/>
      </top>
      <bottom style="thin">
        <color auto="1"/>
      </bottom>
      <diagonal/>
    </border>
    <border>
      <left style="thin">
        <color theme="0" tint="-0.34998626667073579"/>
      </left>
      <right style="thin">
        <color auto="1"/>
      </right>
      <top style="thin">
        <color theme="0" tint="-0.34998626667073579"/>
      </top>
      <bottom style="thin">
        <color auto="1"/>
      </bottom>
      <diagonal/>
    </border>
    <border>
      <left style="thin">
        <color theme="0" tint="-0.34998626667073579"/>
      </left>
      <right/>
      <top style="thin">
        <color indexed="64"/>
      </top>
      <bottom style="thin">
        <color theme="0" tint="-0.34998626667073579"/>
      </bottom>
      <diagonal/>
    </border>
    <border>
      <left/>
      <right style="thin">
        <color auto="1"/>
      </right>
      <top style="thin">
        <color indexed="64"/>
      </top>
      <bottom style="thin">
        <color theme="0" tint="-0.34998626667073579"/>
      </bottom>
      <diagonal/>
    </border>
    <border>
      <left/>
      <right/>
      <top style="thin">
        <color indexed="64"/>
      </top>
      <bottom style="thin">
        <color theme="0" tint="-0.34998626667073579"/>
      </bottom>
      <diagonal/>
    </border>
    <border>
      <left/>
      <right style="thin">
        <color theme="0" tint="-0.34998626667073579"/>
      </right>
      <top style="thin">
        <color indexed="64"/>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indexed="64"/>
      </left>
      <right/>
      <top style="thin">
        <color theme="0" tint="-0.34998626667073579"/>
      </top>
      <bottom style="thin">
        <color theme="0" tint="-0.34998626667073579"/>
      </bottom>
      <diagonal/>
    </border>
    <border>
      <left style="thin">
        <color indexed="64"/>
      </left>
      <right/>
      <top style="thin">
        <color theme="0" tint="-0.34998626667073579"/>
      </top>
      <bottom style="thin">
        <color auto="1"/>
      </bottom>
      <diagonal/>
    </border>
    <border>
      <left/>
      <right/>
      <top style="thin">
        <color theme="0" tint="-0.34998626667073579"/>
      </top>
      <bottom style="thin">
        <color auto="1"/>
      </bottom>
      <diagonal/>
    </border>
    <border>
      <left/>
      <right style="thin">
        <color theme="0" tint="-0.34998626667073579"/>
      </right>
      <top style="thin">
        <color theme="0" tint="-0.34998626667073579"/>
      </top>
      <bottom style="thin">
        <color auto="1"/>
      </bottom>
      <diagonal/>
    </border>
    <border>
      <left/>
      <right style="thin">
        <color auto="1"/>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auto="1"/>
      </bottom>
      <diagonal/>
    </border>
    <border>
      <left style="thin">
        <color theme="1"/>
      </left>
      <right style="thin">
        <color theme="0" tint="-0.34998626667073579"/>
      </right>
      <top style="thin">
        <color theme="1"/>
      </top>
      <bottom style="thin">
        <color theme="0" tint="-0.34998626667073579"/>
      </bottom>
      <diagonal/>
    </border>
    <border>
      <left style="thin">
        <color theme="0" tint="-0.34998626667073579"/>
      </left>
      <right style="thin">
        <color theme="0" tint="-0.34998626667073579"/>
      </right>
      <top style="thin">
        <color theme="1"/>
      </top>
      <bottom style="thin">
        <color theme="0" tint="-0.34998626667073579"/>
      </bottom>
      <diagonal/>
    </border>
    <border>
      <left style="thin">
        <color theme="0" tint="-0.34998626667073579"/>
      </left>
      <right style="thin">
        <color theme="1"/>
      </right>
      <top style="thin">
        <color theme="1"/>
      </top>
      <bottom style="thin">
        <color theme="0" tint="-0.34998626667073579"/>
      </bottom>
      <diagonal/>
    </border>
    <border>
      <left style="thin">
        <color theme="1"/>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right>
      <top style="thin">
        <color theme="0" tint="-0.34998626667073579"/>
      </top>
      <bottom style="thin">
        <color theme="0" tint="-0.34998626667073579"/>
      </bottom>
      <diagonal/>
    </border>
    <border>
      <left style="thin">
        <color theme="1"/>
      </left>
      <right style="thin">
        <color theme="0" tint="-0.34998626667073579"/>
      </right>
      <top style="thin">
        <color theme="0" tint="-0.34998626667073579"/>
      </top>
      <bottom style="thin">
        <color theme="1"/>
      </bottom>
      <diagonal/>
    </border>
    <border>
      <left style="thin">
        <color theme="0" tint="-0.34998626667073579"/>
      </left>
      <right style="thin">
        <color theme="0" tint="-0.34998626667073579"/>
      </right>
      <top style="thin">
        <color theme="0" tint="-0.34998626667073579"/>
      </top>
      <bottom style="thin">
        <color theme="1"/>
      </bottom>
      <diagonal/>
    </border>
    <border>
      <left style="thin">
        <color theme="0" tint="-0.34998626667073579"/>
      </left>
      <right style="thin">
        <color theme="1"/>
      </right>
      <top style="thin">
        <color theme="0" tint="-0.34998626667073579"/>
      </top>
      <bottom style="thin">
        <color theme="1"/>
      </bottom>
      <diagonal/>
    </border>
    <border>
      <left style="thin">
        <color theme="1" tint="0.499984740745262"/>
      </left>
      <right style="thin">
        <color theme="0" tint="-0.34998626667073579"/>
      </right>
      <top style="thin">
        <color theme="0" tint="-0.499984740745262"/>
      </top>
      <bottom style="thin">
        <color theme="0" tint="-0.34998626667073579"/>
      </bottom>
      <diagonal/>
    </border>
    <border>
      <left style="thin">
        <color theme="0" tint="-0.34998626667073579"/>
      </left>
      <right style="thin">
        <color theme="0" tint="-0.34998626667073579"/>
      </right>
      <top style="thin">
        <color theme="0" tint="-0.499984740745262"/>
      </top>
      <bottom style="thin">
        <color theme="0" tint="-0.34998626667073579"/>
      </bottom>
      <diagonal/>
    </border>
    <border>
      <left style="thin">
        <color theme="0" tint="-0.34998626667073579"/>
      </left>
      <right style="thin">
        <color auto="1"/>
      </right>
      <top style="thin">
        <color theme="0" tint="-0.499984740745262"/>
      </top>
      <bottom style="thin">
        <color theme="0" tint="-0.34998626667073579"/>
      </bottom>
      <diagonal/>
    </border>
    <border>
      <left style="medium">
        <color auto="1"/>
      </left>
      <right style="thin">
        <color theme="0" tint="-0.34998626667073579"/>
      </right>
      <top style="thin">
        <color theme="0" tint="-0.34998626667073579"/>
      </top>
      <bottom style="medium">
        <color indexed="64"/>
      </bottom>
      <diagonal/>
    </border>
    <border>
      <left style="thin">
        <color auto="1"/>
      </left>
      <right style="thin">
        <color theme="0" tint="-0.34998626667073579"/>
      </right>
      <top style="thin">
        <color auto="1"/>
      </top>
      <bottom style="thin">
        <color auto="1"/>
      </bottom>
      <diagonal/>
    </border>
    <border>
      <left style="thin">
        <color theme="0" tint="-0.34998626667073579"/>
      </left>
      <right style="thin">
        <color theme="0" tint="-0.34998626667073579"/>
      </right>
      <top style="thin">
        <color auto="1"/>
      </top>
      <bottom style="thin">
        <color auto="1"/>
      </bottom>
      <diagonal/>
    </border>
    <border>
      <left style="thin">
        <color theme="0" tint="-0.34998626667073579"/>
      </left>
      <right style="thin">
        <color auto="1"/>
      </right>
      <top style="thin">
        <color auto="1"/>
      </top>
      <bottom style="thin">
        <color auto="1"/>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auto="1"/>
      </right>
      <top style="thin">
        <color theme="0" tint="-0.34998626667073579"/>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auto="1"/>
      </right>
      <top/>
      <bottom style="thin">
        <color theme="0" tint="-0.34998626667073579"/>
      </bottom>
      <diagonal/>
    </border>
    <border>
      <left/>
      <right style="thin">
        <color theme="1"/>
      </right>
      <top style="thin">
        <color theme="0" tint="-0.34998626667073579"/>
      </top>
      <bottom style="thin">
        <color theme="0" tint="-0.34998626667073579"/>
      </bottom>
      <diagonal/>
    </border>
    <border>
      <left/>
      <right style="medium">
        <color indexed="64"/>
      </right>
      <top style="thin">
        <color auto="1"/>
      </top>
      <bottom/>
      <diagonal/>
    </border>
    <border>
      <left style="medium">
        <color indexed="64"/>
      </left>
      <right style="thin">
        <color theme="0" tint="-0.34998626667073579"/>
      </right>
      <top style="thin">
        <color theme="0" tint="-0.499984740745262"/>
      </top>
      <bottom/>
      <diagonal/>
    </border>
    <border>
      <left style="thin">
        <color theme="0" tint="-0.34998626667073579"/>
      </left>
      <right style="thin">
        <color auto="1"/>
      </right>
      <top style="thin">
        <color theme="0" tint="-0.34998626667073579"/>
      </top>
      <bottom style="medium">
        <color auto="1"/>
      </bottom>
      <diagonal/>
    </border>
    <border>
      <left/>
      <right style="thin">
        <color theme="0" tint="-0.34998626667073579"/>
      </right>
      <top style="thin">
        <color theme="0" tint="-0.34998626667073579"/>
      </top>
      <bottom style="medium">
        <color indexed="64"/>
      </bottom>
      <diagonal/>
    </border>
    <border>
      <left style="medium">
        <color auto="1"/>
      </left>
      <right style="thin">
        <color theme="0" tint="-0.34998626667073579"/>
      </right>
      <top/>
      <bottom style="medium">
        <color indexed="64"/>
      </bottom>
      <diagonal/>
    </border>
    <border>
      <left style="thin">
        <color theme="0" tint="-0.34998626667073579"/>
      </left>
      <right/>
      <top style="thin">
        <color theme="0" tint="-0.34998626667073579"/>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thin">
        <color auto="1"/>
      </left>
      <right/>
      <top style="dashed">
        <color auto="1"/>
      </top>
      <bottom style="thin">
        <color auto="1"/>
      </bottom>
      <diagonal/>
    </border>
    <border>
      <left/>
      <right/>
      <top style="dashed">
        <color auto="1"/>
      </top>
      <bottom style="thin">
        <color auto="1"/>
      </bottom>
      <diagonal/>
    </border>
    <border>
      <left/>
      <right style="medium">
        <color indexed="64"/>
      </right>
      <top style="dashed">
        <color auto="1"/>
      </top>
      <bottom style="thin">
        <color auto="1"/>
      </bottom>
      <diagonal/>
    </border>
    <border>
      <left style="thin">
        <color indexed="64"/>
      </left>
      <right style="thin">
        <color indexed="64"/>
      </right>
      <top/>
      <bottom style="medium">
        <color auto="1"/>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medium">
        <color auto="1"/>
      </left>
      <right style="thin">
        <color auto="1"/>
      </right>
      <top style="thin">
        <color indexed="64"/>
      </top>
      <bottom style="thin">
        <color theme="0" tint="-0.24994659260841701"/>
      </bottom>
      <diagonal/>
    </border>
    <border>
      <left/>
      <right/>
      <top style="thin">
        <color indexed="64"/>
      </top>
      <bottom style="thin">
        <color theme="0" tint="-0.24994659260841701"/>
      </bottom>
      <diagonal/>
    </border>
    <border>
      <left/>
      <right style="thin">
        <color auto="1"/>
      </right>
      <top style="thin">
        <color indexed="64"/>
      </top>
      <bottom style="thin">
        <color theme="0" tint="-0.24994659260841701"/>
      </bottom>
      <diagonal/>
    </border>
    <border>
      <left style="medium">
        <color auto="1"/>
      </left>
      <right style="thin">
        <color indexed="64"/>
      </right>
      <top style="thin">
        <color theme="0" tint="-0.24994659260841701"/>
      </top>
      <bottom style="thin">
        <color theme="0" tint="-0.24994659260841701"/>
      </bottom>
      <diagonal/>
    </border>
    <border>
      <left style="thin">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medium">
        <color auto="1"/>
      </left>
      <right style="thin">
        <color auto="1"/>
      </right>
      <top style="thin">
        <color theme="0" tint="-0.24994659260841701"/>
      </top>
      <bottom style="thin">
        <color auto="1"/>
      </bottom>
      <diagonal/>
    </border>
    <border>
      <left style="thin">
        <color auto="1"/>
      </left>
      <right/>
      <top style="thin">
        <color theme="0" tint="-0.24994659260841701"/>
      </top>
      <bottom style="thin">
        <color auto="1"/>
      </bottom>
      <diagonal/>
    </border>
    <border>
      <left/>
      <right/>
      <top style="thin">
        <color theme="0" tint="-0.24994659260841701"/>
      </top>
      <bottom style="thin">
        <color auto="1"/>
      </bottom>
      <diagonal/>
    </border>
    <border>
      <left/>
      <right style="thin">
        <color auto="1"/>
      </right>
      <top style="thin">
        <color theme="0" tint="-0.24994659260841701"/>
      </top>
      <bottom style="thin">
        <color auto="1"/>
      </bottom>
      <diagonal/>
    </border>
    <border>
      <left style="medium">
        <color auto="1"/>
      </left>
      <right style="thin">
        <color auto="1"/>
      </right>
      <top/>
      <bottom style="thin">
        <color theme="0" tint="-0.24994659260841701"/>
      </bottom>
      <diagonal/>
    </border>
    <border>
      <left style="thin">
        <color auto="1"/>
      </left>
      <right/>
      <top/>
      <bottom style="thin">
        <color theme="0" tint="-0.24994659260841701"/>
      </bottom>
      <diagonal/>
    </border>
    <border>
      <left/>
      <right/>
      <top/>
      <bottom style="thin">
        <color theme="0" tint="-0.24994659260841701"/>
      </bottom>
      <diagonal/>
    </border>
    <border>
      <left/>
      <right style="thin">
        <color auto="1"/>
      </right>
      <top/>
      <bottom style="thin">
        <color theme="0" tint="-0.24994659260841701"/>
      </bottom>
      <diagonal/>
    </border>
    <border>
      <left style="thin">
        <color auto="1"/>
      </left>
      <right style="thin">
        <color theme="0" tint="-0.14996795556505021"/>
      </right>
      <top style="thin">
        <color auto="1"/>
      </top>
      <bottom style="thin">
        <color auto="1"/>
      </bottom>
      <diagonal/>
    </border>
    <border>
      <left style="thin">
        <color theme="0" tint="-0.14996795556505021"/>
      </left>
      <right style="thin">
        <color theme="0" tint="-0.14996795556505021"/>
      </right>
      <top style="thin">
        <color auto="1"/>
      </top>
      <bottom style="thin">
        <color auto="1"/>
      </bottom>
      <diagonal/>
    </border>
    <border>
      <left style="thin">
        <color theme="0" tint="-0.14996795556505021"/>
      </left>
      <right style="thin">
        <color auto="1"/>
      </right>
      <top style="thin">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theme="0" tint="-0.14996795556505021"/>
      </left>
      <right style="medium">
        <color auto="1"/>
      </right>
      <top style="thin">
        <color auto="1"/>
      </top>
      <bottom style="thin">
        <color auto="1"/>
      </bottom>
      <diagonal/>
    </border>
    <border>
      <left/>
      <right style="medium">
        <color auto="1"/>
      </right>
      <top/>
      <bottom style="thin">
        <color theme="0" tint="-0.24994659260841701"/>
      </bottom>
      <diagonal/>
    </border>
    <border>
      <left/>
      <right style="medium">
        <color auto="1"/>
      </right>
      <top style="thin">
        <color theme="0" tint="-0.24994659260841701"/>
      </top>
      <bottom style="thin">
        <color theme="0" tint="-0.24994659260841701"/>
      </bottom>
      <diagonal/>
    </border>
    <border>
      <left/>
      <right style="medium">
        <color auto="1"/>
      </right>
      <top style="thin">
        <color theme="0" tint="-0.24994659260841701"/>
      </top>
      <bottom style="thin">
        <color auto="1"/>
      </bottom>
      <diagonal/>
    </border>
    <border>
      <left/>
      <right style="medium">
        <color auto="1"/>
      </right>
      <top style="thin">
        <color indexed="64"/>
      </top>
      <bottom style="thin">
        <color theme="0" tint="-0.24994659260841701"/>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s>
  <cellStyleXfs count="9">
    <xf numFmtId="0" fontId="0" fillId="0" borderId="0"/>
    <xf numFmtId="0" fontId="12" fillId="2" borderId="0" applyNumberFormat="0" applyBorder="0" applyAlignment="0" applyProtection="0"/>
    <xf numFmtId="0" fontId="14" fillId="0" borderId="0" applyNumberFormat="0" applyFill="0" applyBorder="0" applyAlignment="0" applyProtection="0"/>
    <xf numFmtId="0" fontId="11" fillId="0" borderId="0"/>
    <xf numFmtId="0" fontId="11" fillId="0" borderId="0"/>
    <xf numFmtId="0" fontId="10" fillId="0" borderId="0"/>
    <xf numFmtId="0" fontId="9" fillId="0" borderId="0"/>
    <xf numFmtId="0" fontId="103" fillId="0" borderId="0" applyNumberFormat="0" applyFill="0" applyBorder="0" applyAlignment="0" applyProtection="0"/>
    <xf numFmtId="0" fontId="4" fillId="0" borderId="0"/>
  </cellStyleXfs>
  <cellXfs count="1711">
    <xf numFmtId="0" fontId="0" fillId="0" borderId="0" xfId="0"/>
    <xf numFmtId="176" fontId="15" fillId="0" borderId="0" xfId="5" applyNumberFormat="1" applyFont="1"/>
    <xf numFmtId="1" fontId="15" fillId="0" borderId="0" xfId="5" applyNumberFormat="1" applyFont="1"/>
    <xf numFmtId="176" fontId="10" fillId="0" borderId="0" xfId="5" applyNumberFormat="1" applyAlignment="1">
      <alignment horizontal="left"/>
    </xf>
    <xf numFmtId="176" fontId="10" fillId="0" borderId="0" xfId="5" applyNumberFormat="1" applyAlignment="1">
      <alignment horizontal="center" vertical="center"/>
    </xf>
    <xf numFmtId="176" fontId="10" fillId="0" borderId="0" xfId="5" applyNumberFormat="1"/>
    <xf numFmtId="176" fontId="51" fillId="0" borderId="0" xfId="5" applyNumberFormat="1" applyFont="1" applyAlignment="1">
      <alignment horizontal="center" vertical="center"/>
    </xf>
    <xf numFmtId="176" fontId="10" fillId="0" borderId="5" xfId="5" applyNumberFormat="1" applyBorder="1" applyAlignment="1">
      <alignment horizontal="left"/>
    </xf>
    <xf numFmtId="179" fontId="62" fillId="0" borderId="0" xfId="5" applyNumberFormat="1" applyFont="1" applyAlignment="1">
      <alignment horizontal="right"/>
    </xf>
    <xf numFmtId="176" fontId="62" fillId="0" borderId="0" xfId="5" applyNumberFormat="1" applyFont="1" applyAlignment="1">
      <alignment horizontal="right"/>
    </xf>
    <xf numFmtId="176" fontId="20" fillId="0" borderId="0" xfId="5" applyNumberFormat="1" applyFont="1" applyAlignment="1">
      <alignment horizontal="left"/>
    </xf>
    <xf numFmtId="176" fontId="13" fillId="0" borderId="0" xfId="5" applyNumberFormat="1" applyFont="1" applyAlignment="1">
      <alignment horizontal="left"/>
    </xf>
    <xf numFmtId="176" fontId="58" fillId="0" borderId="0" xfId="5" applyNumberFormat="1" applyFont="1" applyAlignment="1">
      <alignment horizontal="left"/>
    </xf>
    <xf numFmtId="0" fontId="65" fillId="0" borderId="0" xfId="0" applyFont="1"/>
    <xf numFmtId="0" fontId="67" fillId="0" borderId="0" xfId="0" applyFont="1" applyAlignment="1">
      <alignment vertical="center" wrapText="1"/>
    </xf>
    <xf numFmtId="0" fontId="48" fillId="0" borderId="0" xfId="0" applyFont="1"/>
    <xf numFmtId="0" fontId="65" fillId="0" borderId="54" xfId="0" applyFont="1" applyBorder="1"/>
    <xf numFmtId="0" fontId="68" fillId="0" borderId="54" xfId="0" applyFont="1" applyBorder="1" applyAlignment="1">
      <alignment horizontal="center" vertical="center" wrapText="1"/>
    </xf>
    <xf numFmtId="0" fontId="48" fillId="0" borderId="54" xfId="0" applyFont="1" applyBorder="1"/>
    <xf numFmtId="0" fontId="67" fillId="0" borderId="0" xfId="0" applyFont="1" applyAlignment="1">
      <alignment horizontal="center" vertical="center" wrapText="1"/>
    </xf>
    <xf numFmtId="0" fontId="48" fillId="0" borderId="0" xfId="0" applyFont="1" applyAlignment="1">
      <alignment vertical="center"/>
    </xf>
    <xf numFmtId="0" fontId="69" fillId="0" borderId="0" xfId="0" applyFont="1" applyAlignment="1">
      <alignment vertical="center"/>
    </xf>
    <xf numFmtId="0" fontId="70" fillId="0" borderId="0" xfId="0" applyFont="1" applyAlignment="1">
      <alignment vertical="center"/>
    </xf>
    <xf numFmtId="0" fontId="71" fillId="0" borderId="0" xfId="0" applyFont="1" applyAlignment="1">
      <alignment horizontal="left" vertical="center"/>
    </xf>
    <xf numFmtId="0" fontId="71" fillId="0" borderId="0" xfId="0" applyFont="1" applyAlignment="1">
      <alignment vertical="center"/>
    </xf>
    <xf numFmtId="0" fontId="65" fillId="0" borderId="0" xfId="0" applyFont="1" applyAlignment="1">
      <alignment horizontal="left"/>
    </xf>
    <xf numFmtId="0" fontId="48" fillId="0" borderId="0" xfId="0" applyFont="1" applyAlignment="1">
      <alignment horizontal="left" vertical="center"/>
    </xf>
    <xf numFmtId="176" fontId="71" fillId="0" borderId="0" xfId="0" applyNumberFormat="1" applyFont="1" applyAlignment="1">
      <alignment vertical="center"/>
    </xf>
    <xf numFmtId="0" fontId="71" fillId="0" borderId="0" xfId="0" applyFont="1" applyAlignment="1">
      <alignment horizontal="center" vertical="center"/>
    </xf>
    <xf numFmtId="176" fontId="71" fillId="0" borderId="0" xfId="0" applyNumberFormat="1" applyFont="1" applyAlignment="1">
      <alignment horizontal="left" vertical="center"/>
    </xf>
    <xf numFmtId="4" fontId="71" fillId="0" borderId="0" xfId="0" applyNumberFormat="1" applyFont="1" applyAlignment="1">
      <alignment horizontal="center" vertical="center"/>
    </xf>
    <xf numFmtId="2" fontId="71" fillId="0" borderId="0" xfId="0" applyNumberFormat="1" applyFont="1" applyAlignment="1">
      <alignment horizontal="left" vertical="center"/>
    </xf>
    <xf numFmtId="0" fontId="69" fillId="0" borderId="0" xfId="0" applyFont="1" applyAlignment="1">
      <alignment horizontal="left" vertical="center"/>
    </xf>
    <xf numFmtId="0" fontId="73" fillId="0" borderId="0" xfId="0" applyFont="1" applyAlignment="1">
      <alignment horizontal="left" vertical="center"/>
    </xf>
    <xf numFmtId="0" fontId="30" fillId="0" borderId="0" xfId="0" applyFont="1" applyAlignment="1">
      <alignment horizontal="left" vertical="center"/>
    </xf>
    <xf numFmtId="0" fontId="74" fillId="0" borderId="0" xfId="0" applyFont="1" applyAlignment="1">
      <alignment vertical="center"/>
    </xf>
    <xf numFmtId="2" fontId="71" fillId="0" borderId="0" xfId="0" applyNumberFormat="1" applyFont="1" applyAlignment="1">
      <alignment horizontal="right" vertical="center"/>
    </xf>
    <xf numFmtId="0" fontId="75" fillId="0" borderId="0" xfId="0" applyFont="1" applyAlignment="1">
      <alignment wrapText="1"/>
    </xf>
    <xf numFmtId="0" fontId="48" fillId="0" borderId="14" xfId="0" applyFont="1" applyBorder="1" applyAlignment="1">
      <alignment horizontal="left" vertical="center" wrapText="1"/>
    </xf>
    <xf numFmtId="0" fontId="48" fillId="0" borderId="14" xfId="0" applyFont="1" applyBorder="1" applyAlignment="1">
      <alignment horizontal="center" vertical="center" wrapText="1"/>
    </xf>
    <xf numFmtId="0" fontId="48" fillId="0" borderId="0" xfId="0" applyFont="1" applyAlignment="1">
      <alignment horizontal="center" vertical="center" wrapText="1"/>
    </xf>
    <xf numFmtId="0" fontId="77" fillId="0" borderId="0" xfId="0" applyFont="1"/>
    <xf numFmtId="2" fontId="48" fillId="0" borderId="14" xfId="0" applyNumberFormat="1" applyFont="1" applyBorder="1" applyAlignment="1">
      <alignment horizontal="center" vertical="center" wrapText="1"/>
    </xf>
    <xf numFmtId="176" fontId="48" fillId="0" borderId="14" xfId="0" applyNumberFormat="1" applyFont="1" applyBorder="1" applyAlignment="1">
      <alignment horizontal="center" vertical="center" wrapText="1"/>
    </xf>
    <xf numFmtId="4" fontId="48" fillId="0" borderId="14" xfId="0" applyNumberFormat="1" applyFont="1" applyBorder="1" applyAlignment="1">
      <alignment horizontal="center" vertical="center" wrapText="1"/>
    </xf>
    <xf numFmtId="14" fontId="78" fillId="0" borderId="0" xfId="0" applyNumberFormat="1" applyFont="1" applyAlignment="1">
      <alignment horizontal="left"/>
    </xf>
    <xf numFmtId="0" fontId="78" fillId="0" borderId="0" xfId="0" applyFont="1" applyAlignment="1">
      <alignment horizontal="left"/>
    </xf>
    <xf numFmtId="0" fontId="79" fillId="0" borderId="0" xfId="0" applyFont="1"/>
    <xf numFmtId="0" fontId="80" fillId="0" borderId="0" xfId="0" applyFont="1" applyAlignment="1">
      <alignment horizontal="right"/>
    </xf>
    <xf numFmtId="0" fontId="81" fillId="0" borderId="0" xfId="0" applyFont="1"/>
    <xf numFmtId="0" fontId="81" fillId="0" borderId="0" xfId="0" applyFont="1" applyAlignment="1">
      <alignment horizontal="right"/>
    </xf>
    <xf numFmtId="176" fontId="79" fillId="4" borderId="16" xfId="0" applyNumberFormat="1" applyFont="1" applyFill="1" applyBorder="1" applyAlignment="1">
      <alignment horizontal="left"/>
    </xf>
    <xf numFmtId="176" fontId="79" fillId="0" borderId="0" xfId="0" applyNumberFormat="1" applyFont="1" applyAlignment="1">
      <alignment horizontal="left"/>
    </xf>
    <xf numFmtId="176" fontId="79" fillId="4" borderId="16" xfId="0" applyNumberFormat="1" applyFont="1" applyFill="1" applyBorder="1" applyAlignment="1">
      <alignment horizontal="center" vertical="center"/>
    </xf>
    <xf numFmtId="0" fontId="83" fillId="0" borderId="0" xfId="0" applyFont="1"/>
    <xf numFmtId="0" fontId="79" fillId="0" borderId="0" xfId="0" applyFont="1" applyAlignment="1">
      <alignment horizontal="left"/>
    </xf>
    <xf numFmtId="176" fontId="84" fillId="0" borderId="19" xfId="0" applyNumberFormat="1" applyFont="1" applyBorder="1" applyAlignment="1">
      <alignment horizontal="left"/>
    </xf>
    <xf numFmtId="176" fontId="79" fillId="0" borderId="20" xfId="0" applyNumberFormat="1" applyFont="1" applyBorder="1" applyAlignment="1">
      <alignment horizontal="left"/>
    </xf>
    <xf numFmtId="176" fontId="79" fillId="0" borderId="19" xfId="0" applyNumberFormat="1" applyFont="1" applyBorder="1" applyAlignment="1">
      <alignment horizontal="left"/>
    </xf>
    <xf numFmtId="0" fontId="83" fillId="0" borderId="19" xfId="0" applyFont="1" applyBorder="1" applyAlignment="1">
      <alignment horizontal="left"/>
    </xf>
    <xf numFmtId="0" fontId="83" fillId="0" borderId="0" xfId="0" applyFont="1" applyAlignment="1">
      <alignment horizontal="left" vertical="center"/>
    </xf>
    <xf numFmtId="0" fontId="83" fillId="0" borderId="19" xfId="0" applyFont="1" applyBorder="1" applyAlignment="1">
      <alignment horizontal="left" vertical="center"/>
    </xf>
    <xf numFmtId="0" fontId="79" fillId="0" borderId="20" xfId="0" applyFont="1" applyBorder="1"/>
    <xf numFmtId="0" fontId="83" fillId="0" borderId="0" xfId="0" applyFont="1" applyAlignment="1">
      <alignment vertical="center"/>
    </xf>
    <xf numFmtId="0" fontId="79" fillId="0" borderId="16" xfId="0" applyFont="1" applyBorder="1"/>
    <xf numFmtId="176" fontId="85" fillId="0" borderId="19" xfId="0" applyNumberFormat="1" applyFont="1" applyBorder="1" applyAlignment="1">
      <alignment horizontal="left"/>
    </xf>
    <xf numFmtId="0" fontId="86" fillId="0" borderId="17" xfId="0" applyFont="1" applyBorder="1" applyAlignment="1">
      <alignment vertical="center" textRotation="90"/>
    </xf>
    <xf numFmtId="0" fontId="86" fillId="0" borderId="12" xfId="0" applyFont="1" applyBorder="1" applyAlignment="1">
      <alignment vertical="center" textRotation="90"/>
    </xf>
    <xf numFmtId="176" fontId="79" fillId="4" borderId="16" xfId="0" applyNumberFormat="1" applyFont="1" applyFill="1" applyBorder="1" applyAlignment="1">
      <alignment horizontal="center"/>
    </xf>
    <xf numFmtId="0" fontId="79" fillId="0" borderId="16" xfId="0" applyFont="1" applyBorder="1" applyAlignment="1">
      <alignment horizontal="left"/>
    </xf>
    <xf numFmtId="178" fontId="79" fillId="0" borderId="16" xfId="0" applyNumberFormat="1" applyFont="1" applyBorder="1" applyAlignment="1">
      <alignment horizontal="center"/>
    </xf>
    <xf numFmtId="0" fontId="79" fillId="0" borderId="16" xfId="0" applyFont="1" applyBorder="1" applyAlignment="1">
      <alignment wrapText="1"/>
    </xf>
    <xf numFmtId="176" fontId="87" fillId="0" borderId="19" xfId="0" applyNumberFormat="1" applyFont="1" applyBorder="1" applyAlignment="1">
      <alignment horizontal="left"/>
    </xf>
    <xf numFmtId="0" fontId="79" fillId="0" borderId="16" xfId="0" applyFont="1" applyBorder="1" applyAlignment="1">
      <alignment horizontal="center" vertical="center"/>
    </xf>
    <xf numFmtId="0" fontId="79" fillId="0" borderId="17" xfId="0" applyFont="1" applyBorder="1" applyAlignment="1">
      <alignment horizontal="left" vertical="center"/>
    </xf>
    <xf numFmtId="0" fontId="79" fillId="0" borderId="18" xfId="0" applyFont="1" applyBorder="1" applyAlignment="1">
      <alignment horizontal="left" vertical="center"/>
    </xf>
    <xf numFmtId="0" fontId="83" fillId="0" borderId="16" xfId="0" applyFont="1" applyBorder="1" applyAlignment="1">
      <alignment horizontal="left" vertical="center"/>
    </xf>
    <xf numFmtId="0" fontId="79" fillId="0" borderId="13" xfId="0" applyFont="1" applyBorder="1" applyAlignment="1">
      <alignment horizontal="right"/>
    </xf>
    <xf numFmtId="0" fontId="79" fillId="0" borderId="14" xfId="0" applyFont="1" applyBorder="1"/>
    <xf numFmtId="0" fontId="10" fillId="0" borderId="16" xfId="5" applyBorder="1"/>
    <xf numFmtId="176" fontId="89" fillId="0" borderId="19" xfId="0" applyNumberFormat="1" applyFont="1" applyBorder="1" applyAlignment="1">
      <alignment horizontal="left"/>
    </xf>
    <xf numFmtId="0" fontId="83" fillId="0" borderId="19" xfId="0" applyFont="1" applyBorder="1"/>
    <xf numFmtId="0" fontId="63" fillId="0" borderId="0" xfId="5" applyFont="1"/>
    <xf numFmtId="0" fontId="10" fillId="0" borderId="0" xfId="5"/>
    <xf numFmtId="0" fontId="10" fillId="0" borderId="0" xfId="5" applyAlignment="1">
      <alignment horizontal="center" vertical="center"/>
    </xf>
    <xf numFmtId="176" fontId="10" fillId="0" borderId="10" xfId="5" applyNumberFormat="1" applyBorder="1"/>
    <xf numFmtId="0" fontId="15" fillId="0" borderId="0" xfId="5" applyFont="1" applyAlignment="1">
      <alignment vertical="center" wrapText="1"/>
    </xf>
    <xf numFmtId="176" fontId="10" fillId="0" borderId="0" xfId="5" applyNumberFormat="1" applyAlignment="1">
      <alignment horizontal="center"/>
    </xf>
    <xf numFmtId="0" fontId="10" fillId="0" borderId="0" xfId="5" applyAlignment="1">
      <alignment vertical="top" wrapText="1"/>
    </xf>
    <xf numFmtId="176" fontId="15" fillId="0" borderId="0" xfId="5" applyNumberFormat="1" applyFont="1" applyAlignment="1">
      <alignment vertical="center"/>
    </xf>
    <xf numFmtId="0" fontId="10" fillId="0" borderId="0" xfId="5" applyAlignment="1">
      <alignment vertical="center"/>
    </xf>
    <xf numFmtId="0" fontId="10" fillId="0" borderId="0" xfId="5" applyAlignment="1">
      <alignment horizontal="center"/>
    </xf>
    <xf numFmtId="0" fontId="10" fillId="0" borderId="0" xfId="5" applyAlignment="1">
      <alignment horizontal="left" vertical="center"/>
    </xf>
    <xf numFmtId="0" fontId="90" fillId="0" borderId="19" xfId="5" applyFont="1" applyBorder="1" applyAlignment="1">
      <alignment vertical="center"/>
    </xf>
    <xf numFmtId="0" fontId="90" fillId="0" borderId="0" xfId="5" applyFont="1" applyAlignment="1">
      <alignment vertical="center"/>
    </xf>
    <xf numFmtId="0" fontId="10" fillId="0" borderId="0" xfId="5" applyAlignment="1">
      <alignment horizontal="left"/>
    </xf>
    <xf numFmtId="0" fontId="0" fillId="0" borderId="0" xfId="0" applyAlignment="1" applyProtection="1">
      <alignment horizontal="left"/>
      <protection locked="0"/>
    </xf>
    <xf numFmtId="0" fontId="0" fillId="0" borderId="0" xfId="0" applyProtection="1">
      <protection locked="0"/>
    </xf>
    <xf numFmtId="0" fontId="94" fillId="13" borderId="69" xfId="0" applyFont="1" applyFill="1" applyBorder="1" applyAlignment="1">
      <alignment horizontal="right"/>
    </xf>
    <xf numFmtId="0" fontId="94" fillId="0" borderId="70" xfId="0" applyFont="1" applyBorder="1" applyAlignment="1">
      <alignment horizontal="left"/>
    </xf>
    <xf numFmtId="0" fontId="94" fillId="13" borderId="70" xfId="0" applyFont="1" applyFill="1" applyBorder="1" applyAlignment="1">
      <alignment horizontal="left"/>
    </xf>
    <xf numFmtId="0" fontId="94" fillId="13" borderId="71" xfId="0" applyFont="1" applyFill="1" applyBorder="1" applyAlignment="1">
      <alignment horizontal="left" vertical="center"/>
    </xf>
    <xf numFmtId="14" fontId="94" fillId="0" borderId="70" xfId="0" applyNumberFormat="1" applyFont="1" applyBorder="1" applyAlignment="1">
      <alignment horizontal="left"/>
    </xf>
    <xf numFmtId="0" fontId="94" fillId="11" borderId="70" xfId="0" applyFont="1" applyFill="1" applyBorder="1"/>
    <xf numFmtId="0" fontId="94" fillId="13" borderId="73" xfId="0" applyFont="1" applyFill="1" applyBorder="1"/>
    <xf numFmtId="0" fontId="94" fillId="0" borderId="73" xfId="0" applyFont="1" applyBorder="1" applyAlignment="1">
      <alignment horizontal="left"/>
    </xf>
    <xf numFmtId="0" fontId="94" fillId="13" borderId="74" xfId="0" applyFont="1" applyFill="1" applyBorder="1"/>
    <xf numFmtId="0" fontId="94" fillId="13" borderId="74" xfId="0" applyFont="1" applyFill="1" applyBorder="1" applyAlignment="1">
      <alignment horizontal="left"/>
    </xf>
    <xf numFmtId="0" fontId="94" fillId="11" borderId="67" xfId="0" applyFont="1" applyFill="1" applyBorder="1"/>
    <xf numFmtId="0" fontId="94" fillId="11" borderId="0" xfId="0" applyFont="1" applyFill="1"/>
    <xf numFmtId="0" fontId="94" fillId="11" borderId="68" xfId="0" applyFont="1" applyFill="1" applyBorder="1"/>
    <xf numFmtId="0" fontId="94" fillId="11" borderId="26" xfId="0" applyFont="1" applyFill="1" applyBorder="1"/>
    <xf numFmtId="0" fontId="94" fillId="11" borderId="75" xfId="0" applyFont="1" applyFill="1" applyBorder="1"/>
    <xf numFmtId="0" fontId="94" fillId="13" borderId="71" xfId="0" applyFont="1" applyFill="1" applyBorder="1" applyAlignment="1">
      <alignment horizontal="right"/>
    </xf>
    <xf numFmtId="0" fontId="94" fillId="0" borderId="73" xfId="0" applyFont="1" applyBorder="1" applyAlignment="1">
      <alignment horizontal="right"/>
    </xf>
    <xf numFmtId="0" fontId="94" fillId="13" borderId="73" xfId="0" applyFont="1" applyFill="1" applyBorder="1" applyAlignment="1">
      <alignment horizontal="left"/>
    </xf>
    <xf numFmtId="0" fontId="94" fillId="0" borderId="73" xfId="0" applyFont="1" applyBorder="1"/>
    <xf numFmtId="0" fontId="94" fillId="13" borderId="76" xfId="0" applyFont="1" applyFill="1" applyBorder="1" applyAlignment="1">
      <alignment horizontal="right"/>
    </xf>
    <xf numFmtId="0" fontId="94" fillId="0" borderId="77" xfId="0" applyFont="1" applyBorder="1" applyAlignment="1">
      <alignment horizontal="right"/>
    </xf>
    <xf numFmtId="0" fontId="94" fillId="13" borderId="77" xfId="0" applyFont="1" applyFill="1" applyBorder="1" applyAlignment="1">
      <alignment horizontal="left"/>
    </xf>
    <xf numFmtId="0" fontId="94" fillId="0" borderId="0" xfId="0" applyFont="1"/>
    <xf numFmtId="0" fontId="0" fillId="14" borderId="67" xfId="0" applyFill="1" applyBorder="1"/>
    <xf numFmtId="0" fontId="0" fillId="14" borderId="0" xfId="0" applyFill="1"/>
    <xf numFmtId="0" fontId="0" fillId="14" borderId="68" xfId="0" applyFill="1" applyBorder="1"/>
    <xf numFmtId="0" fontId="94" fillId="11" borderId="78" xfId="0" applyFont="1" applyFill="1" applyBorder="1"/>
    <xf numFmtId="0" fontId="94" fillId="13" borderId="77" xfId="0" applyFont="1" applyFill="1" applyBorder="1"/>
    <xf numFmtId="0" fontId="94" fillId="0" borderId="77" xfId="0" applyFont="1" applyBorder="1"/>
    <xf numFmtId="0" fontId="94" fillId="13" borderId="79" xfId="0" applyFont="1" applyFill="1" applyBorder="1" applyAlignment="1">
      <alignment horizontal="left"/>
    </xf>
    <xf numFmtId="0" fontId="33" fillId="0" borderId="0" xfId="0" applyFont="1"/>
    <xf numFmtId="0" fontId="24" fillId="0" borderId="0" xfId="0" applyFont="1"/>
    <xf numFmtId="0" fontId="35" fillId="0" borderId="0" xfId="0" applyFont="1"/>
    <xf numFmtId="0" fontId="9" fillId="0" borderId="0" xfId="6"/>
    <xf numFmtId="0" fontId="0" fillId="0" borderId="0" xfId="0" applyAlignment="1">
      <alignment horizontal="center"/>
    </xf>
    <xf numFmtId="0" fontId="33" fillId="0" borderId="11" xfId="0" applyFont="1" applyBorder="1" applyAlignment="1">
      <alignment horizontal="left" vertical="center"/>
    </xf>
    <xf numFmtId="0" fontId="60" fillId="0" borderId="11" xfId="0" applyFont="1" applyBorder="1" applyAlignment="1">
      <alignment horizontal="left" vertical="center"/>
    </xf>
    <xf numFmtId="0" fontId="0" fillId="0" borderId="87" xfId="0" applyBorder="1" applyAlignment="1">
      <alignment horizontal="center"/>
    </xf>
    <xf numFmtId="176" fontId="33" fillId="4" borderId="87" xfId="0" applyNumberFormat="1" applyFont="1" applyFill="1" applyBorder="1" applyAlignment="1">
      <alignment horizontal="left" vertical="center"/>
    </xf>
    <xf numFmtId="176" fontId="33" fillId="4" borderId="92" xfId="0" applyNumberFormat="1" applyFont="1" applyFill="1" applyBorder="1" applyAlignment="1">
      <alignment horizontal="left" vertical="center"/>
    </xf>
    <xf numFmtId="0" fontId="0" fillId="0" borderId="0" xfId="0" applyAlignment="1">
      <alignment horizontal="left"/>
    </xf>
    <xf numFmtId="0" fontId="0" fillId="0" borderId="13" xfId="0" applyBorder="1" applyAlignment="1">
      <alignment horizontal="left"/>
    </xf>
    <xf numFmtId="0" fontId="0" fillId="0" borderId="14" xfId="0" applyBorder="1" applyAlignment="1">
      <alignment horizontal="left"/>
    </xf>
    <xf numFmtId="0" fontId="0" fillId="0" borderId="15" xfId="0" applyBorder="1"/>
    <xf numFmtId="0" fontId="0" fillId="0" borderId="16" xfId="0" applyBorder="1" applyAlignment="1">
      <alignment horizontal="left"/>
    </xf>
    <xf numFmtId="0" fontId="0" fillId="0" borderId="16" xfId="0" applyBorder="1"/>
    <xf numFmtId="176" fontId="33" fillId="4" borderId="11" xfId="0" applyNumberFormat="1" applyFont="1" applyFill="1" applyBorder="1" applyAlignment="1">
      <alignment horizontal="left" vertical="center"/>
    </xf>
    <xf numFmtId="14" fontId="33" fillId="0" borderId="92" xfId="0" applyNumberFormat="1" applyFont="1" applyBorder="1" applyAlignment="1">
      <alignment horizontal="center" vertical="center"/>
    </xf>
    <xf numFmtId="0" fontId="0" fillId="0" borderId="87" xfId="0" applyBorder="1" applyAlignment="1" applyProtection="1">
      <alignment horizontal="center"/>
      <protection locked="0"/>
    </xf>
    <xf numFmtId="0" fontId="24" fillId="0" borderId="11" xfId="0" applyFont="1" applyBorder="1" applyAlignment="1" applyProtection="1">
      <alignment horizontal="left" vertical="center"/>
      <protection locked="0"/>
    </xf>
    <xf numFmtId="0" fontId="60" fillId="0" borderId="11" xfId="0" applyFont="1" applyBorder="1" applyAlignment="1" applyProtection="1">
      <alignment horizontal="left" vertical="center"/>
      <protection locked="0"/>
    </xf>
    <xf numFmtId="14" fontId="24" fillId="0" borderId="92" xfId="0" applyNumberFormat="1" applyFont="1" applyBorder="1" applyAlignment="1" applyProtection="1">
      <alignment horizontal="center" vertical="center"/>
      <protection locked="0"/>
    </xf>
    <xf numFmtId="0" fontId="33" fillId="0" borderId="93" xfId="0" applyFont="1" applyBorder="1" applyAlignment="1" applyProtection="1">
      <alignment horizontal="left"/>
      <protection locked="0"/>
    </xf>
    <xf numFmtId="176" fontId="15" fillId="0" borderId="0" xfId="5" applyNumberFormat="1" applyFont="1" applyAlignment="1">
      <alignment horizontal="left"/>
    </xf>
    <xf numFmtId="176" fontId="49" fillId="0" borderId="0" xfId="5" applyNumberFormat="1" applyFont="1" applyAlignment="1">
      <alignment horizontal="right" vertical="center"/>
    </xf>
    <xf numFmtId="176" fontId="50" fillId="0" borderId="0" xfId="5" applyNumberFormat="1" applyFont="1" applyAlignment="1">
      <alignment horizontal="center" vertical="center"/>
    </xf>
    <xf numFmtId="0" fontId="61" fillId="0" borderId="0" xfId="5" applyFont="1" applyAlignment="1">
      <alignment horizontal="left" vertical="top" wrapText="1"/>
    </xf>
    <xf numFmtId="14" fontId="79" fillId="0" borderId="0" xfId="0" applyNumberFormat="1" applyFont="1"/>
    <xf numFmtId="181" fontId="16" fillId="16" borderId="6" xfId="0" applyNumberFormat="1" applyFont="1" applyFill="1" applyBorder="1" applyAlignment="1">
      <alignment horizontal="left" vertical="center"/>
    </xf>
    <xf numFmtId="0" fontId="110" fillId="16" borderId="6" xfId="0" applyFont="1" applyFill="1" applyBorder="1" applyAlignment="1" applyProtection="1">
      <alignment horizontal="left" vertical="center"/>
      <protection locked="0"/>
    </xf>
    <xf numFmtId="0" fontId="110" fillId="16" borderId="100" xfId="0" applyFont="1" applyFill="1" applyBorder="1" applyAlignment="1" applyProtection="1">
      <alignment horizontal="left" vertical="center"/>
      <protection locked="0"/>
    </xf>
    <xf numFmtId="0" fontId="110" fillId="16" borderId="101" xfId="0" applyFont="1" applyFill="1" applyBorder="1" applyAlignment="1" applyProtection="1">
      <alignment horizontal="left" vertical="center"/>
      <protection locked="0"/>
    </xf>
    <xf numFmtId="2" fontId="113" fillId="9" borderId="6" xfId="0" applyNumberFormat="1" applyFont="1" applyFill="1" applyBorder="1" applyAlignment="1" applyProtection="1">
      <alignment horizontal="left" vertical="center"/>
      <protection locked="0"/>
    </xf>
    <xf numFmtId="0" fontId="94" fillId="16" borderId="0" xfId="0" applyFont="1" applyFill="1" applyAlignment="1">
      <alignment vertical="center"/>
    </xf>
    <xf numFmtId="0" fontId="0" fillId="16" borderId="0" xfId="0" applyFill="1"/>
    <xf numFmtId="0" fontId="0" fillId="16" borderId="4" xfId="0" applyFill="1" applyBorder="1"/>
    <xf numFmtId="0" fontId="44" fillId="16" borderId="0" xfId="0" applyFont="1" applyFill="1"/>
    <xf numFmtId="0" fontId="45" fillId="16" borderId="0" xfId="0" applyFont="1" applyFill="1"/>
    <xf numFmtId="0" fontId="46" fillId="16" borderId="0" xfId="0" applyFont="1" applyFill="1"/>
    <xf numFmtId="0" fontId="47" fillId="16" borderId="5" xfId="0" applyFont="1" applyFill="1" applyBorder="1" applyAlignment="1">
      <alignment vertical="center"/>
    </xf>
    <xf numFmtId="0" fontId="0" fillId="16" borderId="0" xfId="0" applyFill="1" applyProtection="1">
      <protection locked="0"/>
    </xf>
    <xf numFmtId="0" fontId="0" fillId="16" borderId="27" xfId="0" applyFill="1" applyBorder="1"/>
    <xf numFmtId="0" fontId="0" fillId="16" borderId="5" xfId="0" applyFill="1" applyBorder="1"/>
    <xf numFmtId="0" fontId="48" fillId="16" borderId="0" xfId="0" applyFont="1" applyFill="1" applyAlignment="1">
      <alignment horizontal="center"/>
    </xf>
    <xf numFmtId="0" fontId="48" fillId="16" borderId="0" xfId="0" applyFont="1" applyFill="1" applyAlignment="1">
      <alignment horizontal="center" vertical="center"/>
    </xf>
    <xf numFmtId="178" fontId="0" fillId="16" borderId="0" xfId="0" applyNumberFormat="1" applyFill="1"/>
    <xf numFmtId="0" fontId="0" fillId="16" borderId="0" xfId="0" applyFill="1" applyAlignment="1">
      <alignment horizontal="left"/>
    </xf>
    <xf numFmtId="0" fontId="0" fillId="16" borderId="0" xfId="0" applyFill="1" applyAlignment="1">
      <alignment horizontal="center" vertical="center"/>
    </xf>
    <xf numFmtId="0" fontId="0" fillId="16" borderId="0" xfId="0" applyFill="1" applyAlignment="1">
      <alignment horizontal="center"/>
    </xf>
    <xf numFmtId="0" fontId="0" fillId="16" borderId="4" xfId="0" applyFill="1" applyBorder="1" applyAlignment="1">
      <alignment horizontal="center"/>
    </xf>
    <xf numFmtId="0" fontId="48" fillId="16" borderId="4" xfId="0" applyFont="1" applyFill="1" applyBorder="1" applyAlignment="1">
      <alignment horizontal="center"/>
    </xf>
    <xf numFmtId="2" fontId="0" fillId="16" borderId="0" xfId="0" applyNumberFormat="1" applyFill="1" applyAlignment="1" applyProtection="1">
      <alignment horizontal="left"/>
      <protection locked="0"/>
    </xf>
    <xf numFmtId="0" fontId="0" fillId="16" borderId="0" xfId="0" applyFill="1" applyAlignment="1" applyProtection="1">
      <alignment horizontal="center" vertical="center"/>
      <protection locked="0"/>
    </xf>
    <xf numFmtId="0" fontId="0" fillId="16" borderId="7" xfId="0" applyFill="1" applyBorder="1"/>
    <xf numFmtId="0" fontId="0" fillId="16" borderId="8" xfId="0" applyFill="1" applyBorder="1"/>
    <xf numFmtId="0" fontId="0" fillId="16" borderId="8" xfId="0" applyFill="1" applyBorder="1" applyAlignment="1">
      <alignment horizontal="center" vertical="center"/>
    </xf>
    <xf numFmtId="178" fontId="0" fillId="16" borderId="8" xfId="0" applyNumberFormat="1" applyFill="1" applyBorder="1"/>
    <xf numFmtId="0" fontId="0" fillId="16" borderId="9" xfId="0" applyFill="1" applyBorder="1"/>
    <xf numFmtId="2" fontId="0" fillId="16" borderId="0" xfId="0" applyNumberFormat="1" applyFill="1" applyAlignment="1">
      <alignment horizontal="left"/>
    </xf>
    <xf numFmtId="0" fontId="0" fillId="16" borderId="0" xfId="0" applyFill="1" applyAlignment="1" applyProtection="1">
      <alignment horizontal="left"/>
      <protection locked="0"/>
    </xf>
    <xf numFmtId="0" fontId="117" fillId="16" borderId="19" xfId="0" applyFont="1" applyFill="1" applyBorder="1"/>
    <xf numFmtId="0" fontId="117" fillId="16" borderId="0" xfId="0" applyFont="1" applyFill="1"/>
    <xf numFmtId="0" fontId="117" fillId="16" borderId="0" xfId="0" applyFont="1" applyFill="1" applyAlignment="1">
      <alignment horizontal="center"/>
    </xf>
    <xf numFmtId="0" fontId="117" fillId="16" borderId="5" xfId="0" applyFont="1" applyFill="1" applyBorder="1"/>
    <xf numFmtId="0" fontId="117" fillId="16" borderId="0" xfId="0" applyFont="1" applyFill="1" applyAlignment="1">
      <alignment horizontal="left"/>
    </xf>
    <xf numFmtId="0" fontId="117" fillId="16" borderId="0" xfId="0" applyFont="1" applyFill="1" applyAlignment="1">
      <alignment horizontal="center" vertical="center"/>
    </xf>
    <xf numFmtId="0" fontId="56" fillId="16" borderId="5" xfId="1" applyFont="1" applyFill="1" applyBorder="1" applyAlignment="1" applyProtection="1"/>
    <xf numFmtId="0" fontId="12" fillId="16" borderId="5" xfId="1" applyFill="1" applyBorder="1" applyAlignment="1" applyProtection="1"/>
    <xf numFmtId="0" fontId="12" fillId="16" borderId="19" xfId="1" applyFill="1" applyBorder="1" applyProtection="1"/>
    <xf numFmtId="0" fontId="12" fillId="16" borderId="19" xfId="1" applyFill="1" applyBorder="1" applyAlignment="1" applyProtection="1"/>
    <xf numFmtId="0" fontId="12" fillId="16" borderId="5" xfId="1" applyFill="1" applyBorder="1" applyAlignment="1" applyProtection="1">
      <alignment horizontal="left" vertical="center"/>
    </xf>
    <xf numFmtId="2" fontId="117" fillId="16" borderId="0" xfId="0" applyNumberFormat="1" applyFont="1" applyFill="1" applyProtection="1">
      <protection locked="0"/>
    </xf>
    <xf numFmtId="0" fontId="117" fillId="16" borderId="0" xfId="0" applyFont="1" applyFill="1" applyAlignment="1" applyProtection="1">
      <alignment horizontal="center" vertical="center"/>
      <protection locked="0"/>
    </xf>
    <xf numFmtId="0" fontId="12" fillId="16" borderId="0" xfId="1" applyFill="1" applyBorder="1" applyAlignment="1" applyProtection="1">
      <protection locked="0"/>
    </xf>
    <xf numFmtId="0" fontId="12" fillId="16" borderId="17" xfId="1" applyFill="1" applyBorder="1" applyAlignment="1" applyProtection="1"/>
    <xf numFmtId="0" fontId="117" fillId="16" borderId="12" xfId="0" applyFont="1" applyFill="1" applyBorder="1"/>
    <xf numFmtId="0" fontId="117" fillId="16" borderId="12" xfId="0" applyFont="1" applyFill="1" applyBorder="1" applyAlignment="1">
      <alignment horizontal="center" vertical="center"/>
    </xf>
    <xf numFmtId="0" fontId="12" fillId="16" borderId="12" xfId="1" applyFill="1" applyBorder="1" applyAlignment="1" applyProtection="1"/>
    <xf numFmtId="0" fontId="12" fillId="16" borderId="25" xfId="1" applyFill="1" applyBorder="1" applyAlignment="1" applyProtection="1"/>
    <xf numFmtId="0" fontId="12" fillId="16" borderId="0" xfId="1" applyFill="1" applyBorder="1" applyAlignment="1" applyProtection="1"/>
    <xf numFmtId="0" fontId="12" fillId="16" borderId="0" xfId="1" applyFill="1" applyBorder="1" applyAlignment="1" applyProtection="1">
      <alignment horizontal="center" vertical="center"/>
    </xf>
    <xf numFmtId="0" fontId="12" fillId="16" borderId="35" xfId="1" applyFill="1" applyBorder="1" applyAlignment="1" applyProtection="1"/>
    <xf numFmtId="0" fontId="12" fillId="16" borderId="8" xfId="1" applyFill="1" applyBorder="1" applyAlignment="1" applyProtection="1"/>
    <xf numFmtId="0" fontId="12" fillId="16" borderId="8" xfId="1" applyFill="1" applyBorder="1" applyAlignment="1" applyProtection="1">
      <alignment horizontal="center" vertical="center"/>
    </xf>
    <xf numFmtId="0" fontId="12" fillId="16" borderId="9" xfId="1" applyFill="1" applyBorder="1" applyAlignment="1" applyProtection="1"/>
    <xf numFmtId="0" fontId="120" fillId="16" borderId="0" xfId="0" applyFont="1" applyFill="1"/>
    <xf numFmtId="0" fontId="121" fillId="16" borderId="0" xfId="0" applyFont="1" applyFill="1" applyAlignment="1">
      <alignment horizontal="left" vertical="center"/>
    </xf>
    <xf numFmtId="0" fontId="121" fillId="0" borderId="6" xfId="0" applyFont="1" applyBorder="1" applyAlignment="1" applyProtection="1">
      <alignment horizontal="center" vertical="center"/>
      <protection locked="0"/>
    </xf>
    <xf numFmtId="0" fontId="121" fillId="16" borderId="0" xfId="0" applyFont="1" applyFill="1" applyAlignment="1">
      <alignment vertical="center"/>
    </xf>
    <xf numFmtId="0" fontId="121" fillId="16" borderId="0" xfId="0" applyFont="1" applyFill="1" applyAlignment="1">
      <alignment horizontal="center" vertical="center"/>
    </xf>
    <xf numFmtId="0" fontId="121" fillId="16" borderId="0" xfId="0" applyFont="1" applyFill="1"/>
    <xf numFmtId="2" fontId="120" fillId="16" borderId="6" xfId="0" applyNumberFormat="1" applyFont="1" applyFill="1" applyBorder="1" applyAlignment="1" applyProtection="1">
      <alignment horizontal="center"/>
      <protection locked="0"/>
    </xf>
    <xf numFmtId="0" fontId="120" fillId="16" borderId="0" xfId="0" applyFont="1" applyFill="1" applyAlignment="1">
      <alignment horizontal="center" vertical="center"/>
    </xf>
    <xf numFmtId="0" fontId="125" fillId="0" borderId="29" xfId="0" applyFont="1" applyBorder="1" applyAlignment="1" applyProtection="1">
      <alignment horizontal="center" vertical="center"/>
      <protection locked="0"/>
    </xf>
    <xf numFmtId="0" fontId="127" fillId="0" borderId="32" xfId="0" applyFont="1" applyBorder="1" applyAlignment="1" applyProtection="1">
      <alignment horizontal="center" vertical="center"/>
      <protection locked="0"/>
    </xf>
    <xf numFmtId="10" fontId="120" fillId="16" borderId="0" xfId="0" applyNumberFormat="1" applyFont="1" applyFill="1"/>
    <xf numFmtId="0" fontId="127" fillId="0" borderId="33" xfId="0" applyFont="1" applyBorder="1" applyAlignment="1" applyProtection="1">
      <alignment horizontal="center" vertical="center"/>
      <protection locked="0"/>
    </xf>
    <xf numFmtId="0" fontId="128" fillId="16" borderId="0" xfId="0" applyFont="1" applyFill="1" applyAlignment="1">
      <alignment vertical="top" wrapText="1"/>
    </xf>
    <xf numFmtId="0" fontId="0" fillId="16" borderId="0" xfId="0" applyFill="1" applyAlignment="1">
      <alignment vertical="center"/>
    </xf>
    <xf numFmtId="0" fontId="33" fillId="16" borderId="0" xfId="0" applyFont="1" applyFill="1" applyAlignment="1">
      <alignment vertical="center"/>
    </xf>
    <xf numFmtId="0" fontId="97" fillId="16" borderId="0" xfId="0" applyFont="1" applyFill="1" applyAlignment="1">
      <alignment vertical="center"/>
    </xf>
    <xf numFmtId="0" fontId="97" fillId="16" borderId="0" xfId="0" applyFont="1" applyFill="1" applyAlignment="1">
      <alignment horizontal="left" vertical="center"/>
    </xf>
    <xf numFmtId="2" fontId="20" fillId="16" borderId="0" xfId="0" applyNumberFormat="1" applyFont="1" applyFill="1" applyProtection="1">
      <protection locked="0"/>
    </xf>
    <xf numFmtId="0" fontId="20" fillId="16" borderId="0" xfId="0" applyFont="1" applyFill="1" applyAlignment="1" applyProtection="1">
      <alignment horizontal="center" vertical="center"/>
      <protection locked="0"/>
    </xf>
    <xf numFmtId="2" fontId="119" fillId="16" borderId="0" xfId="0" applyNumberFormat="1" applyFont="1" applyFill="1" applyAlignment="1" applyProtection="1">
      <alignment horizontal="left"/>
      <protection locked="0"/>
    </xf>
    <xf numFmtId="0" fontId="119" fillId="16" borderId="0" xfId="0" applyFont="1" applyFill="1" applyAlignment="1" applyProtection="1">
      <alignment horizontal="center" vertical="center"/>
      <protection locked="0"/>
    </xf>
    <xf numFmtId="2" fontId="119" fillId="16" borderId="0" xfId="0" applyNumberFormat="1" applyFont="1" applyFill="1" applyProtection="1">
      <protection locked="0"/>
    </xf>
    <xf numFmtId="0" fontId="118" fillId="16" borderId="0" xfId="0" applyFont="1" applyFill="1" applyProtection="1">
      <protection locked="0"/>
    </xf>
    <xf numFmtId="0" fontId="118" fillId="16" borderId="0" xfId="1" applyFont="1" applyFill="1" applyBorder="1" applyAlignment="1" applyProtection="1">
      <protection locked="0"/>
    </xf>
    <xf numFmtId="0" fontId="120" fillId="16" borderId="0" xfId="0" applyFont="1" applyFill="1" applyAlignment="1">
      <alignment horizontal="center"/>
    </xf>
    <xf numFmtId="0" fontId="126" fillId="0" borderId="30" xfId="0" applyFont="1" applyBorder="1" applyAlignment="1" applyProtection="1">
      <alignment horizontal="center" vertical="center"/>
      <protection locked="0"/>
    </xf>
    <xf numFmtId="0" fontId="120" fillId="16" borderId="110" xfId="0" applyFont="1" applyFill="1" applyBorder="1"/>
    <xf numFmtId="0" fontId="120" fillId="16" borderId="111" xfId="0" applyFont="1" applyFill="1" applyBorder="1"/>
    <xf numFmtId="0" fontId="120" fillId="16" borderId="111" xfId="0" applyFont="1" applyFill="1" applyBorder="1" applyAlignment="1">
      <alignment horizontal="center" vertical="center"/>
    </xf>
    <xf numFmtId="0" fontId="121" fillId="16" borderId="112" xfId="0" applyFont="1" applyFill="1" applyBorder="1" applyAlignment="1">
      <alignment horizontal="left" vertical="center"/>
    </xf>
    <xf numFmtId="0" fontId="121" fillId="16" borderId="113" xfId="0" applyFont="1" applyFill="1" applyBorder="1" applyAlignment="1">
      <alignment horizontal="left" vertical="center"/>
    </xf>
    <xf numFmtId="0" fontId="121" fillId="16" borderId="114" xfId="0" applyFont="1" applyFill="1" applyBorder="1" applyAlignment="1">
      <alignment horizontal="left" vertical="center"/>
    </xf>
    <xf numFmtId="0" fontId="120" fillId="16" borderId="113" xfId="0" applyFont="1" applyFill="1" applyBorder="1"/>
    <xf numFmtId="0" fontId="120" fillId="16" borderId="115" xfId="0" applyFont="1" applyFill="1" applyBorder="1"/>
    <xf numFmtId="0" fontId="120" fillId="16" borderId="116" xfId="0" applyFont="1" applyFill="1" applyBorder="1" applyAlignment="1">
      <alignment horizontal="center" vertical="center"/>
    </xf>
    <xf numFmtId="0" fontId="120" fillId="16" borderId="116" xfId="0" applyFont="1" applyFill="1" applyBorder="1"/>
    <xf numFmtId="0" fontId="121" fillId="16" borderId="117" xfId="0" applyFont="1" applyFill="1" applyBorder="1" applyAlignment="1">
      <alignment horizontal="left" vertical="center"/>
    </xf>
    <xf numFmtId="0" fontId="120" fillId="16" borderId="112" xfId="0" applyFont="1" applyFill="1" applyBorder="1"/>
    <xf numFmtId="0" fontId="120" fillId="16" borderId="114" xfId="0" applyFont="1" applyFill="1" applyBorder="1"/>
    <xf numFmtId="0" fontId="120" fillId="16" borderId="113" xfId="0" applyFont="1" applyFill="1" applyBorder="1" applyAlignment="1">
      <alignment horizontal="center"/>
    </xf>
    <xf numFmtId="0" fontId="121" fillId="16" borderId="113" xfId="0" applyFont="1" applyFill="1" applyBorder="1" applyAlignment="1">
      <alignment horizontal="center" vertical="center"/>
    </xf>
    <xf numFmtId="2" fontId="120" fillId="16" borderId="114" xfId="0" applyNumberFormat="1" applyFont="1" applyFill="1" applyBorder="1"/>
    <xf numFmtId="178" fontId="120" fillId="16" borderId="113" xfId="0" applyNumberFormat="1" applyFont="1" applyFill="1" applyBorder="1"/>
    <xf numFmtId="178" fontId="120" fillId="16" borderId="115" xfId="0" applyNumberFormat="1" applyFont="1" applyFill="1" applyBorder="1"/>
    <xf numFmtId="0" fontId="120" fillId="16" borderId="117" xfId="0" applyFont="1" applyFill="1" applyBorder="1"/>
    <xf numFmtId="0" fontId="11" fillId="20" borderId="0" xfId="3" applyFill="1"/>
    <xf numFmtId="0" fontId="17" fillId="20" borderId="0" xfId="3" applyFont="1" applyFill="1"/>
    <xf numFmtId="0" fontId="11" fillId="21" borderId="0" xfId="3" applyFill="1"/>
    <xf numFmtId="0" fontId="11" fillId="21" borderId="0" xfId="3" applyFill="1" applyAlignment="1">
      <alignment horizontal="left"/>
    </xf>
    <xf numFmtId="2" fontId="11" fillId="21" borderId="0" xfId="3" applyNumberFormat="1" applyFill="1" applyAlignment="1">
      <alignment horizontal="left"/>
    </xf>
    <xf numFmtId="2" fontId="11" fillId="21" borderId="0" xfId="3" applyNumberFormat="1" applyFill="1"/>
    <xf numFmtId="0" fontId="42" fillId="21" borderId="0" xfId="3" applyFont="1" applyFill="1"/>
    <xf numFmtId="0" fontId="17" fillId="21" borderId="0" xfId="3" applyFont="1" applyFill="1"/>
    <xf numFmtId="0" fontId="25" fillId="21" borderId="0" xfId="3" applyFont="1" applyFill="1"/>
    <xf numFmtId="0" fontId="17" fillId="21" borderId="5" xfId="3" applyFont="1" applyFill="1" applyBorder="1"/>
    <xf numFmtId="14" fontId="24" fillId="21" borderId="0" xfId="3" applyNumberFormat="1" applyFont="1" applyFill="1"/>
    <xf numFmtId="0" fontId="21" fillId="21" borderId="5" xfId="3" applyFont="1" applyFill="1" applyBorder="1" applyAlignment="1">
      <alignment horizontal="left"/>
    </xf>
    <xf numFmtId="0" fontId="22" fillId="21" borderId="0" xfId="3" applyFont="1" applyFill="1" applyAlignment="1">
      <alignment horizontal="left" vertical="center"/>
    </xf>
    <xf numFmtId="0" fontId="21" fillId="21" borderId="0" xfId="3" applyFont="1" applyFill="1"/>
    <xf numFmtId="0" fontId="21" fillId="21" borderId="5" xfId="3" applyFont="1" applyFill="1" applyBorder="1"/>
    <xf numFmtId="0" fontId="26" fillId="21" borderId="5" xfId="3" applyFont="1" applyFill="1" applyBorder="1"/>
    <xf numFmtId="0" fontId="17" fillId="21" borderId="5" xfId="3" applyFont="1" applyFill="1" applyBorder="1" applyAlignment="1">
      <alignment horizontal="center" vertical="center"/>
    </xf>
    <xf numFmtId="0" fontId="17" fillId="21" borderId="5" xfId="3" applyFont="1" applyFill="1" applyBorder="1" applyAlignment="1">
      <alignment horizontal="center"/>
    </xf>
    <xf numFmtId="0" fontId="21" fillId="21" borderId="5" xfId="3" applyFont="1" applyFill="1" applyBorder="1" applyAlignment="1">
      <alignment horizontal="center"/>
    </xf>
    <xf numFmtId="0" fontId="17" fillId="21" borderId="5" xfId="3" applyFont="1" applyFill="1" applyBorder="1" applyAlignment="1">
      <alignment horizontal="left" vertical="top" wrapText="1"/>
    </xf>
    <xf numFmtId="0" fontId="36" fillId="21" borderId="0" xfId="3" applyFont="1" applyFill="1" applyAlignment="1">
      <alignment horizontal="left"/>
    </xf>
    <xf numFmtId="0" fontId="39" fillId="21" borderId="0" xfId="3" applyFont="1" applyFill="1" applyAlignment="1">
      <alignment horizontal="center"/>
    </xf>
    <xf numFmtId="0" fontId="40" fillId="21" borderId="0" xfId="3" applyFont="1" applyFill="1" applyAlignment="1">
      <alignment horizontal="left"/>
    </xf>
    <xf numFmtId="0" fontId="100" fillId="21" borderId="0" xfId="3" applyFont="1" applyFill="1" applyAlignment="1">
      <alignment horizontal="center"/>
    </xf>
    <xf numFmtId="0" fontId="73" fillId="19" borderId="130" xfId="0" applyFont="1" applyFill="1" applyBorder="1" applyAlignment="1">
      <alignment horizontal="left" vertical="center"/>
    </xf>
    <xf numFmtId="0" fontId="73" fillId="19" borderId="109" xfId="0" applyFont="1" applyFill="1" applyBorder="1" applyAlignment="1">
      <alignment horizontal="left" vertical="center"/>
    </xf>
    <xf numFmtId="0" fontId="73" fillId="19" borderId="131" xfId="0" applyFont="1" applyFill="1" applyBorder="1" applyAlignment="1">
      <alignment horizontal="left" vertical="center"/>
    </xf>
    <xf numFmtId="0" fontId="71" fillId="19" borderId="132" xfId="0" applyFont="1" applyFill="1" applyBorder="1" applyAlignment="1">
      <alignment horizontal="left" vertical="center"/>
    </xf>
    <xf numFmtId="0" fontId="30" fillId="19" borderId="104" xfId="0" applyFont="1" applyFill="1" applyBorder="1" applyAlignment="1">
      <alignment horizontal="left" vertical="center"/>
    </xf>
    <xf numFmtId="0" fontId="30" fillId="19" borderId="133" xfId="0" applyFont="1" applyFill="1" applyBorder="1" applyAlignment="1">
      <alignment horizontal="left" vertical="center"/>
    </xf>
    <xf numFmtId="176" fontId="10" fillId="16" borderId="4" xfId="5" applyNumberFormat="1" applyFill="1" applyBorder="1" applyAlignment="1">
      <alignment horizontal="left"/>
    </xf>
    <xf numFmtId="176" fontId="10" fillId="16" borderId="0" xfId="5" applyNumberFormat="1" applyFill="1" applyAlignment="1">
      <alignment horizontal="left"/>
    </xf>
    <xf numFmtId="176" fontId="10" fillId="16" borderId="0" xfId="5" applyNumberFormat="1" applyFill="1" applyAlignment="1">
      <alignment horizontal="center" vertical="center"/>
    </xf>
    <xf numFmtId="176" fontId="10" fillId="16" borderId="5" xfId="5" applyNumberFormat="1" applyFill="1" applyBorder="1" applyAlignment="1">
      <alignment horizontal="left"/>
    </xf>
    <xf numFmtId="2" fontId="53" fillId="16" borderId="0" xfId="5" applyNumberFormat="1" applyFont="1" applyFill="1" applyAlignment="1">
      <alignment horizontal="left"/>
    </xf>
    <xf numFmtId="176" fontId="54" fillId="16" borderId="40" xfId="5" applyNumberFormat="1" applyFont="1" applyFill="1" applyBorder="1"/>
    <xf numFmtId="0" fontId="53" fillId="16" borderId="0" xfId="5" applyFont="1" applyFill="1" applyAlignment="1">
      <alignment horizontal="right" vertical="center"/>
    </xf>
    <xf numFmtId="2" fontId="53" fillId="16" borderId="0" xfId="5" applyNumberFormat="1" applyFont="1" applyFill="1" applyAlignment="1">
      <alignment horizontal="center" vertical="center"/>
    </xf>
    <xf numFmtId="0" fontId="53" fillId="16" borderId="20" xfId="5" applyFont="1" applyFill="1" applyBorder="1" applyAlignment="1">
      <alignment horizontal="left" vertical="center"/>
    </xf>
    <xf numFmtId="0" fontId="53" fillId="16" borderId="0" xfId="5" applyFont="1" applyFill="1" applyAlignment="1">
      <alignment horizontal="left"/>
    </xf>
    <xf numFmtId="2" fontId="55" fillId="16" borderId="17" xfId="5" applyNumberFormat="1" applyFont="1" applyFill="1" applyBorder="1" applyAlignment="1">
      <alignment horizontal="left" vertical="center"/>
    </xf>
    <xf numFmtId="2" fontId="53" fillId="16" borderId="12" xfId="5" applyNumberFormat="1" applyFont="1" applyFill="1" applyBorder="1" applyAlignment="1">
      <alignment horizontal="left" vertical="center"/>
    </xf>
    <xf numFmtId="176" fontId="54" fillId="16" borderId="25" xfId="5" applyNumberFormat="1" applyFont="1" applyFill="1" applyBorder="1" applyAlignment="1">
      <alignment horizontal="left"/>
    </xf>
    <xf numFmtId="176" fontId="54" fillId="16" borderId="41" xfId="5" applyNumberFormat="1" applyFont="1" applyFill="1" applyBorder="1"/>
    <xf numFmtId="0" fontId="53" fillId="16" borderId="0" xfId="5" applyFont="1" applyFill="1" applyAlignment="1">
      <alignment horizontal="center" vertical="center"/>
    </xf>
    <xf numFmtId="176" fontId="53" fillId="16" borderId="19" xfId="5" applyNumberFormat="1" applyFont="1" applyFill="1" applyBorder="1" applyAlignment="1">
      <alignment horizontal="left" vertical="center"/>
    </xf>
    <xf numFmtId="176" fontId="53" fillId="16" borderId="0" xfId="5" applyNumberFormat="1" applyFont="1" applyFill="1" applyAlignment="1">
      <alignment horizontal="left" vertical="center"/>
    </xf>
    <xf numFmtId="176" fontId="54" fillId="16" borderId="5" xfId="5" applyNumberFormat="1" applyFont="1" applyFill="1" applyBorder="1" applyAlignment="1">
      <alignment horizontal="left"/>
    </xf>
    <xf numFmtId="2" fontId="53" fillId="16" borderId="5" xfId="5" applyNumberFormat="1" applyFont="1" applyFill="1" applyBorder="1"/>
    <xf numFmtId="176" fontId="54" fillId="16" borderId="19" xfId="5" applyNumberFormat="1" applyFont="1" applyFill="1" applyBorder="1" applyAlignment="1">
      <alignment horizontal="left" vertical="center"/>
    </xf>
    <xf numFmtId="176" fontId="54" fillId="16" borderId="0" xfId="5" applyNumberFormat="1" applyFont="1" applyFill="1" applyAlignment="1">
      <alignment horizontal="left" vertical="center"/>
    </xf>
    <xf numFmtId="0" fontId="55" fillId="16" borderId="19" xfId="5" applyFont="1" applyFill="1" applyBorder="1" applyAlignment="1">
      <alignment horizontal="left" vertical="center"/>
    </xf>
    <xf numFmtId="0" fontId="53" fillId="16" borderId="0" xfId="5" applyFont="1" applyFill="1" applyAlignment="1">
      <alignment horizontal="left" vertical="center"/>
    </xf>
    <xf numFmtId="0" fontId="53" fillId="16" borderId="19" xfId="5" applyFont="1" applyFill="1" applyBorder="1" applyAlignment="1">
      <alignment vertical="center"/>
    </xf>
    <xf numFmtId="0" fontId="53" fillId="16" borderId="20" xfId="5" applyFont="1" applyFill="1" applyBorder="1" applyAlignment="1">
      <alignment vertical="center"/>
    </xf>
    <xf numFmtId="0" fontId="54" fillId="16" borderId="0" xfId="5" applyFont="1" applyFill="1" applyAlignment="1">
      <alignment horizontal="left"/>
    </xf>
    <xf numFmtId="2" fontId="53" fillId="16" borderId="21" xfId="5" applyNumberFormat="1" applyFont="1" applyFill="1" applyBorder="1" applyAlignment="1">
      <alignment horizontal="left"/>
    </xf>
    <xf numFmtId="2" fontId="53" fillId="16" borderId="10" xfId="5" applyNumberFormat="1" applyFont="1" applyFill="1" applyBorder="1" applyAlignment="1">
      <alignment horizontal="right"/>
    </xf>
    <xf numFmtId="2" fontId="53" fillId="16" borderId="22" xfId="5" applyNumberFormat="1" applyFont="1" applyFill="1" applyBorder="1" applyAlignment="1">
      <alignment horizontal="right"/>
    </xf>
    <xf numFmtId="176" fontId="55" fillId="16" borderId="21" xfId="5" applyNumberFormat="1" applyFont="1" applyFill="1" applyBorder="1" applyAlignment="1">
      <alignment horizontal="left" vertical="center"/>
    </xf>
    <xf numFmtId="176" fontId="54" fillId="16" borderId="37" xfId="5" applyNumberFormat="1" applyFont="1" applyFill="1" applyBorder="1"/>
    <xf numFmtId="0" fontId="53" fillId="16" borderId="20" xfId="5" applyFont="1" applyFill="1" applyBorder="1" applyAlignment="1">
      <alignment horizontal="center" vertical="center"/>
    </xf>
    <xf numFmtId="176" fontId="53" fillId="16" borderId="0" xfId="5" applyNumberFormat="1" applyFont="1" applyFill="1" applyAlignment="1">
      <alignment horizontal="right"/>
    </xf>
    <xf numFmtId="176" fontId="54" fillId="16" borderId="5" xfId="5" applyNumberFormat="1" applyFont="1" applyFill="1" applyBorder="1"/>
    <xf numFmtId="0" fontId="53" fillId="16" borderId="19" xfId="5" applyFont="1" applyFill="1" applyBorder="1" applyAlignment="1">
      <alignment horizontal="right" vertical="center"/>
    </xf>
    <xf numFmtId="176" fontId="52" fillId="16" borderId="14" xfId="5" applyNumberFormat="1" applyFont="1" applyFill="1" applyBorder="1" applyAlignment="1">
      <alignment horizontal="center"/>
    </xf>
    <xf numFmtId="176" fontId="60" fillId="16" borderId="13" xfId="5" applyNumberFormat="1" applyFont="1" applyFill="1" applyBorder="1" applyAlignment="1">
      <alignment horizontal="left"/>
    </xf>
    <xf numFmtId="176" fontId="60" fillId="16" borderId="39" xfId="5" applyNumberFormat="1" applyFont="1" applyFill="1" applyBorder="1" applyAlignment="1">
      <alignment horizontal="center"/>
    </xf>
    <xf numFmtId="176" fontId="54" fillId="16" borderId="44" xfId="5" applyNumberFormat="1" applyFont="1" applyFill="1" applyBorder="1"/>
    <xf numFmtId="0" fontId="53" fillId="16" borderId="21" xfId="5" applyFont="1" applyFill="1" applyBorder="1" applyAlignment="1">
      <alignment horizontal="right" vertical="center"/>
    </xf>
    <xf numFmtId="0" fontId="53" fillId="16" borderId="10" xfId="5" applyFont="1" applyFill="1" applyBorder="1" applyAlignment="1">
      <alignment horizontal="center" vertical="center"/>
    </xf>
    <xf numFmtId="0" fontId="53" fillId="16" borderId="22" xfId="5" applyFont="1" applyFill="1" applyBorder="1" applyAlignment="1">
      <alignment horizontal="center" vertical="center"/>
    </xf>
    <xf numFmtId="176" fontId="54" fillId="16" borderId="4" xfId="5" applyNumberFormat="1" applyFont="1" applyFill="1" applyBorder="1" applyAlignment="1">
      <alignment horizontal="left"/>
    </xf>
    <xf numFmtId="176" fontId="54" fillId="16" borderId="0" xfId="5" applyNumberFormat="1" applyFont="1" applyFill="1" applyAlignment="1">
      <alignment horizontal="left"/>
    </xf>
    <xf numFmtId="176" fontId="54" fillId="16" borderId="0" xfId="5" applyNumberFormat="1" applyFont="1" applyFill="1" applyAlignment="1">
      <alignment horizontal="center" vertical="center"/>
    </xf>
    <xf numFmtId="176" fontId="52" fillId="16" borderId="38" xfId="5" applyNumberFormat="1" applyFont="1" applyFill="1" applyBorder="1" applyAlignment="1">
      <alignment horizontal="center"/>
    </xf>
    <xf numFmtId="176" fontId="52" fillId="16" borderId="14" xfId="5" applyNumberFormat="1" applyFont="1" applyFill="1" applyBorder="1" applyAlignment="1">
      <alignment horizontal="center" vertical="center"/>
    </xf>
    <xf numFmtId="176" fontId="52" fillId="16" borderId="15" xfId="5" applyNumberFormat="1" applyFont="1" applyFill="1" applyBorder="1" applyAlignment="1">
      <alignment horizontal="center"/>
    </xf>
    <xf numFmtId="176" fontId="53" fillId="16" borderId="19" xfId="5" applyNumberFormat="1" applyFont="1" applyFill="1" applyBorder="1"/>
    <xf numFmtId="2" fontId="53" fillId="16" borderId="0" xfId="5" applyNumberFormat="1" applyFont="1" applyFill="1" applyAlignment="1">
      <alignment horizontal="center"/>
    </xf>
    <xf numFmtId="176" fontId="55" fillId="16" borderId="0" xfId="5" applyNumberFormat="1" applyFont="1" applyFill="1" applyAlignment="1">
      <alignment horizontal="right"/>
    </xf>
    <xf numFmtId="176" fontId="55" fillId="16" borderId="20" xfId="5" applyNumberFormat="1" applyFont="1" applyFill="1" applyBorder="1" applyAlignment="1">
      <alignment horizontal="left" vertical="center"/>
    </xf>
    <xf numFmtId="176" fontId="10" fillId="16" borderId="14" xfId="5" applyNumberFormat="1" applyFill="1" applyBorder="1" applyAlignment="1">
      <alignment horizontal="left"/>
    </xf>
    <xf numFmtId="176" fontId="10" fillId="16" borderId="39" xfId="5" applyNumberFormat="1" applyFill="1" applyBorder="1" applyAlignment="1">
      <alignment horizontal="left"/>
    </xf>
    <xf numFmtId="176" fontId="53" fillId="16" borderId="0" xfId="5" applyNumberFormat="1" applyFont="1" applyFill="1" applyAlignment="1">
      <alignment horizontal="left"/>
    </xf>
    <xf numFmtId="176" fontId="52" fillId="16" borderId="13" xfId="5" applyNumberFormat="1" applyFont="1" applyFill="1" applyBorder="1" applyAlignment="1">
      <alignment horizontal="left"/>
    </xf>
    <xf numFmtId="177" fontId="53" fillId="16" borderId="0" xfId="5" applyNumberFormat="1" applyFont="1" applyFill="1" applyAlignment="1">
      <alignment horizontal="right" vertical="center"/>
    </xf>
    <xf numFmtId="177" fontId="54" fillId="16" borderId="0" xfId="5" applyNumberFormat="1" applyFont="1" applyFill="1" applyAlignment="1">
      <alignment horizontal="left" vertical="center"/>
    </xf>
    <xf numFmtId="2" fontId="54" fillId="16" borderId="0" xfId="5" applyNumberFormat="1" applyFont="1" applyFill="1" applyAlignment="1">
      <alignment horizontal="left"/>
    </xf>
    <xf numFmtId="176" fontId="54" fillId="16" borderId="43" xfId="5" applyNumberFormat="1" applyFont="1" applyFill="1" applyBorder="1"/>
    <xf numFmtId="176" fontId="54" fillId="16" borderId="8" xfId="5" applyNumberFormat="1" applyFont="1" applyFill="1" applyBorder="1" applyAlignment="1">
      <alignment horizontal="left"/>
    </xf>
    <xf numFmtId="176" fontId="54" fillId="16" borderId="35" xfId="5" applyNumberFormat="1" applyFont="1" applyFill="1" applyBorder="1" applyAlignment="1">
      <alignment horizontal="left"/>
    </xf>
    <xf numFmtId="176" fontId="54" fillId="16" borderId="9" xfId="5" applyNumberFormat="1" applyFont="1" applyFill="1" applyBorder="1" applyAlignment="1">
      <alignment horizontal="left"/>
    </xf>
    <xf numFmtId="2" fontId="53" fillId="16" borderId="8" xfId="5" applyNumberFormat="1" applyFont="1" applyFill="1" applyBorder="1" applyAlignment="1">
      <alignment horizontal="center" vertical="center"/>
    </xf>
    <xf numFmtId="176" fontId="10" fillId="16" borderId="0" xfId="5" applyNumberFormat="1" applyFill="1"/>
    <xf numFmtId="176" fontId="10" fillId="16" borderId="5" xfId="5" applyNumberFormat="1" applyFill="1" applyBorder="1"/>
    <xf numFmtId="176" fontId="10" fillId="16" borderId="4" xfId="5" applyNumberFormat="1" applyFill="1" applyBorder="1"/>
    <xf numFmtId="176" fontId="59" fillId="19" borderId="13" xfId="5" applyNumberFormat="1" applyFont="1" applyFill="1" applyBorder="1" applyAlignment="1">
      <alignment horizontal="left"/>
    </xf>
    <xf numFmtId="176" fontId="52" fillId="19" borderId="14" xfId="5" applyNumberFormat="1" applyFont="1" applyFill="1" applyBorder="1" applyAlignment="1">
      <alignment horizontal="center"/>
    </xf>
    <xf numFmtId="176" fontId="60" fillId="19" borderId="13" xfId="5" applyNumberFormat="1" applyFont="1" applyFill="1" applyBorder="1" applyAlignment="1">
      <alignment horizontal="left"/>
    </xf>
    <xf numFmtId="176" fontId="60" fillId="19" borderId="39" xfId="5" applyNumberFormat="1" applyFont="1" applyFill="1" applyBorder="1" applyAlignment="1">
      <alignment horizontal="center"/>
    </xf>
    <xf numFmtId="2" fontId="53" fillId="19" borderId="17" xfId="5" applyNumberFormat="1" applyFont="1" applyFill="1" applyBorder="1" applyAlignment="1">
      <alignment horizontal="left"/>
    </xf>
    <xf numFmtId="2" fontId="53" fillId="19" borderId="12" xfId="5" applyNumberFormat="1" applyFont="1" applyFill="1" applyBorder="1" applyAlignment="1">
      <alignment horizontal="right" vertical="center"/>
    </xf>
    <xf numFmtId="2" fontId="53" fillId="19" borderId="12" xfId="5" applyNumberFormat="1" applyFont="1" applyFill="1" applyBorder="1" applyAlignment="1">
      <alignment horizontal="center"/>
    </xf>
    <xf numFmtId="2" fontId="54" fillId="19" borderId="12" xfId="5" applyNumberFormat="1" applyFont="1" applyFill="1" applyBorder="1" applyAlignment="1">
      <alignment horizontal="left" vertical="center"/>
    </xf>
    <xf numFmtId="2" fontId="54" fillId="19" borderId="12" xfId="5" applyNumberFormat="1" applyFont="1" applyFill="1" applyBorder="1" applyAlignment="1">
      <alignment horizontal="left"/>
    </xf>
    <xf numFmtId="176" fontId="54" fillId="19" borderId="25" xfId="5" applyNumberFormat="1" applyFont="1" applyFill="1" applyBorder="1" applyAlignment="1">
      <alignment horizontal="left"/>
    </xf>
    <xf numFmtId="2" fontId="53" fillId="19" borderId="21" xfId="5" applyNumberFormat="1" applyFont="1" applyFill="1" applyBorder="1" applyAlignment="1">
      <alignment horizontal="left"/>
    </xf>
    <xf numFmtId="177" fontId="53" fillId="19" borderId="10" xfId="5" applyNumberFormat="1" applyFont="1" applyFill="1" applyBorder="1" applyAlignment="1">
      <alignment horizontal="right" vertical="center"/>
    </xf>
    <xf numFmtId="2" fontId="53" fillId="19" borderId="10" xfId="5" applyNumberFormat="1" applyFont="1" applyFill="1" applyBorder="1" applyAlignment="1">
      <alignment horizontal="center"/>
    </xf>
    <xf numFmtId="177" fontId="54" fillId="19" borderId="10" xfId="5" applyNumberFormat="1" applyFont="1" applyFill="1" applyBorder="1" applyAlignment="1">
      <alignment horizontal="left" vertical="center"/>
    </xf>
    <xf numFmtId="2" fontId="54" fillId="19" borderId="10" xfId="5" applyNumberFormat="1" applyFont="1" applyFill="1" applyBorder="1" applyAlignment="1">
      <alignment horizontal="left"/>
    </xf>
    <xf numFmtId="176" fontId="54" fillId="19" borderId="37" xfId="5" applyNumberFormat="1" applyFont="1" applyFill="1" applyBorder="1" applyAlignment="1">
      <alignment horizontal="left"/>
    </xf>
    <xf numFmtId="176" fontId="53" fillId="19" borderId="19" xfId="5" applyNumberFormat="1" applyFont="1" applyFill="1" applyBorder="1"/>
    <xf numFmtId="178" fontId="53" fillId="19" borderId="0" xfId="5" applyNumberFormat="1" applyFont="1" applyFill="1" applyAlignment="1">
      <alignment horizontal="left"/>
    </xf>
    <xf numFmtId="2" fontId="53" fillId="19" borderId="0" xfId="5" applyNumberFormat="1" applyFont="1" applyFill="1" applyAlignment="1">
      <alignment horizontal="center"/>
    </xf>
    <xf numFmtId="2" fontId="53" fillId="19" borderId="0" xfId="5" applyNumberFormat="1" applyFont="1" applyFill="1" applyAlignment="1">
      <alignment horizontal="left"/>
    </xf>
    <xf numFmtId="176" fontId="54" fillId="19" borderId="5" xfId="5" applyNumberFormat="1" applyFont="1" applyFill="1" applyBorder="1" applyAlignment="1">
      <alignment horizontal="left"/>
    </xf>
    <xf numFmtId="178" fontId="53" fillId="19" borderId="0" xfId="5" applyNumberFormat="1" applyFont="1" applyFill="1" applyAlignment="1">
      <alignment horizontal="right"/>
    </xf>
    <xf numFmtId="176" fontId="142" fillId="0" borderId="6" xfId="5" applyNumberFormat="1" applyFont="1" applyBorder="1" applyAlignment="1" applyProtection="1">
      <alignment horizontal="center"/>
      <protection locked="0"/>
    </xf>
    <xf numFmtId="177" fontId="54" fillId="16" borderId="0" xfId="5" applyNumberFormat="1" applyFont="1" applyFill="1" applyAlignment="1">
      <alignment horizontal="right"/>
    </xf>
    <xf numFmtId="177" fontId="54" fillId="16" borderId="8" xfId="5" applyNumberFormat="1" applyFont="1" applyFill="1" applyBorder="1" applyAlignment="1">
      <alignment horizontal="right"/>
    </xf>
    <xf numFmtId="176" fontId="144" fillId="16" borderId="0" xfId="5" applyNumberFormat="1" applyFont="1" applyFill="1" applyAlignment="1">
      <alignment horizontal="right"/>
    </xf>
    <xf numFmtId="176" fontId="53" fillId="16" borderId="20" xfId="5" applyNumberFormat="1" applyFont="1" applyFill="1" applyBorder="1" applyAlignment="1">
      <alignment vertical="center"/>
    </xf>
    <xf numFmtId="176" fontId="54" fillId="16" borderId="0" xfId="5" applyNumberFormat="1" applyFont="1" applyFill="1" applyAlignment="1">
      <alignment horizontal="right"/>
    </xf>
    <xf numFmtId="176" fontId="54" fillId="16" borderId="20" xfId="5" applyNumberFormat="1" applyFont="1" applyFill="1" applyBorder="1" applyAlignment="1">
      <alignment vertical="center"/>
    </xf>
    <xf numFmtId="176" fontId="54" fillId="16" borderId="0" xfId="5" applyNumberFormat="1" applyFont="1" applyFill="1" applyAlignment="1">
      <alignment horizontal="right" wrapText="1"/>
    </xf>
    <xf numFmtId="176" fontId="54" fillId="16" borderId="8" xfId="5" applyNumberFormat="1" applyFont="1" applyFill="1" applyBorder="1" applyAlignment="1">
      <alignment horizontal="right"/>
    </xf>
    <xf numFmtId="176" fontId="54" fillId="16" borderId="45" xfId="5" applyNumberFormat="1" applyFont="1" applyFill="1" applyBorder="1" applyAlignment="1">
      <alignment vertical="center"/>
    </xf>
    <xf numFmtId="0" fontId="0" fillId="0" borderId="0" xfId="0" applyAlignment="1">
      <alignment vertical="center"/>
    </xf>
    <xf numFmtId="0" fontId="33" fillId="0" borderId="0" xfId="0" applyFont="1" applyAlignment="1">
      <alignment vertical="center"/>
    </xf>
    <xf numFmtId="176" fontId="8" fillId="0" borderId="0" xfId="5" applyNumberFormat="1" applyFont="1" applyAlignment="1">
      <alignment horizontal="left"/>
    </xf>
    <xf numFmtId="0" fontId="116" fillId="16" borderId="0" xfId="0" applyFont="1" applyFill="1" applyAlignment="1">
      <alignment vertical="center"/>
    </xf>
    <xf numFmtId="0" fontId="115" fillId="16" borderId="0" xfId="0" applyFont="1" applyFill="1" applyAlignment="1">
      <alignment vertical="center"/>
    </xf>
    <xf numFmtId="0" fontId="131" fillId="16" borderId="0" xfId="0" applyFont="1" applyFill="1" applyAlignment="1">
      <alignment vertical="center"/>
    </xf>
    <xf numFmtId="0" fontId="0" fillId="16" borderId="10" xfId="0" applyFill="1" applyBorder="1"/>
    <xf numFmtId="0" fontId="96" fillId="16" borderId="0" xfId="0" applyFont="1" applyFill="1"/>
    <xf numFmtId="0" fontId="98" fillId="16" borderId="0" xfId="0" applyFont="1" applyFill="1" applyAlignment="1">
      <alignment wrapText="1"/>
    </xf>
    <xf numFmtId="0" fontId="115" fillId="16" borderId="0" xfId="0" applyFont="1" applyFill="1" applyAlignment="1">
      <alignment horizontal="center" vertical="center"/>
    </xf>
    <xf numFmtId="0" fontId="94" fillId="16" borderId="0" xfId="0" applyFont="1" applyFill="1" applyAlignment="1">
      <alignment horizontal="center" vertical="center"/>
    </xf>
    <xf numFmtId="0" fontId="23" fillId="16" borderId="0" xfId="0" applyFont="1" applyFill="1" applyAlignment="1" applyProtection="1">
      <alignment horizontal="center" vertical="center"/>
      <protection locked="0"/>
    </xf>
    <xf numFmtId="0" fontId="83" fillId="16" borderId="0" xfId="0" applyFont="1" applyFill="1" applyAlignment="1" applyProtection="1">
      <alignment horizontal="center" vertical="center"/>
      <protection locked="0"/>
    </xf>
    <xf numFmtId="0" fontId="145" fillId="16" borderId="0" xfId="0" applyFont="1" applyFill="1" applyAlignment="1">
      <alignment horizontal="center" vertical="center" wrapText="1"/>
    </xf>
    <xf numFmtId="0" fontId="16" fillId="16" borderId="6" xfId="0" applyFont="1" applyFill="1" applyBorder="1" applyAlignment="1">
      <alignment horizontal="left" vertical="center"/>
    </xf>
    <xf numFmtId="0" fontId="16" fillId="16" borderId="142" xfId="0" applyFont="1" applyFill="1" applyBorder="1" applyAlignment="1">
      <alignment horizontal="center" vertical="center"/>
    </xf>
    <xf numFmtId="0" fontId="111" fillId="16" borderId="142" xfId="0" applyFont="1" applyFill="1" applyBorder="1" applyAlignment="1">
      <alignment horizontal="center" vertical="center"/>
    </xf>
    <xf numFmtId="0" fontId="111" fillId="16" borderId="144" xfId="0" applyFont="1" applyFill="1" applyBorder="1" applyAlignment="1">
      <alignment horizontal="center" vertical="center"/>
    </xf>
    <xf numFmtId="2" fontId="113" fillId="9" borderId="145" xfId="0" applyNumberFormat="1" applyFont="1" applyFill="1" applyBorder="1" applyAlignment="1" applyProtection="1">
      <alignment horizontal="left" vertical="center"/>
      <protection locked="0"/>
    </xf>
    <xf numFmtId="0" fontId="114" fillId="16" borderId="145" xfId="0" applyFont="1" applyFill="1" applyBorder="1" applyAlignment="1">
      <alignment vertical="center"/>
    </xf>
    <xf numFmtId="0" fontId="111" fillId="16" borderId="146" xfId="0" applyFont="1" applyFill="1" applyBorder="1" applyAlignment="1">
      <alignment vertical="center"/>
    </xf>
    <xf numFmtId="181" fontId="16" fillId="16" borderId="143" xfId="0" applyNumberFormat="1" applyFont="1" applyFill="1" applyBorder="1" applyAlignment="1">
      <alignment horizontal="left" vertical="center"/>
    </xf>
    <xf numFmtId="0" fontId="109" fillId="16" borderId="142" xfId="0" applyFont="1" applyFill="1" applyBorder="1" applyAlignment="1">
      <alignment horizontal="center" vertical="center"/>
    </xf>
    <xf numFmtId="0" fontId="110" fillId="16" borderId="143" xfId="0" applyFont="1" applyFill="1" applyBorder="1" applyAlignment="1" applyProtection="1">
      <alignment horizontal="left" vertical="center"/>
      <protection locked="0"/>
    </xf>
    <xf numFmtId="0" fontId="110" fillId="16" borderId="121" xfId="0" applyFont="1" applyFill="1" applyBorder="1" applyAlignment="1" applyProtection="1">
      <alignment horizontal="left" vertical="center"/>
      <protection locked="0"/>
    </xf>
    <xf numFmtId="0" fontId="112" fillId="16" borderId="144" xfId="0" applyFont="1" applyFill="1" applyBorder="1" applyAlignment="1">
      <alignment horizontal="center" vertical="center"/>
    </xf>
    <xf numFmtId="0" fontId="110" fillId="16" borderId="147" xfId="0" applyFont="1" applyFill="1" applyBorder="1" applyAlignment="1" applyProtection="1">
      <alignment vertical="center"/>
      <protection locked="0"/>
    </xf>
    <xf numFmtId="0" fontId="110" fillId="16" borderId="126" xfId="0" applyFont="1" applyFill="1" applyBorder="1" applyAlignment="1" applyProtection="1">
      <alignment vertical="center"/>
      <protection locked="0"/>
    </xf>
    <xf numFmtId="0" fontId="110" fillId="16" borderId="127" xfId="0" applyFont="1" applyFill="1" applyBorder="1" applyAlignment="1" applyProtection="1">
      <alignment vertical="center"/>
      <protection locked="0"/>
    </xf>
    <xf numFmtId="0" fontId="115" fillId="16" borderId="142" xfId="0" applyFont="1" applyFill="1" applyBorder="1" applyAlignment="1">
      <alignment horizontal="left" vertical="center"/>
    </xf>
    <xf numFmtId="0" fontId="115" fillId="16" borderId="143" xfId="0" applyFont="1" applyFill="1" applyBorder="1" applyAlignment="1">
      <alignment horizontal="center" vertical="center"/>
    </xf>
    <xf numFmtId="0" fontId="116" fillId="16" borderId="142" xfId="0" applyFont="1" applyFill="1" applyBorder="1" applyAlignment="1">
      <alignment horizontal="left" vertical="center"/>
    </xf>
    <xf numFmtId="0" fontId="83" fillId="9" borderId="143" xfId="0" applyFont="1" applyFill="1" applyBorder="1" applyAlignment="1" applyProtection="1">
      <alignment horizontal="center" vertical="center"/>
      <protection locked="0"/>
    </xf>
    <xf numFmtId="0" fontId="98" fillId="16" borderId="113" xfId="0" applyFont="1" applyFill="1" applyBorder="1" applyAlignment="1">
      <alignment wrapText="1"/>
    </xf>
    <xf numFmtId="0" fontId="98" fillId="16" borderId="114" xfId="0" applyFont="1" applyFill="1" applyBorder="1" applyAlignment="1">
      <alignment wrapText="1"/>
    </xf>
    <xf numFmtId="0" fontId="98" fillId="16" borderId="148" xfId="0" applyFont="1" applyFill="1" applyBorder="1" applyAlignment="1">
      <alignment wrapText="1"/>
    </xf>
    <xf numFmtId="0" fontId="98" fillId="16" borderId="149" xfId="0" applyFont="1" applyFill="1" applyBorder="1" applyAlignment="1">
      <alignment wrapText="1"/>
    </xf>
    <xf numFmtId="0" fontId="98" fillId="16" borderId="0" xfId="0" applyFont="1" applyFill="1" applyAlignment="1">
      <alignment horizontal="left" wrapText="1"/>
    </xf>
    <xf numFmtId="0" fontId="146" fillId="16" borderId="0" xfId="0" applyFont="1" applyFill="1" applyAlignment="1">
      <alignment vertical="center" textRotation="90"/>
    </xf>
    <xf numFmtId="0" fontId="96" fillId="16" borderId="111" xfId="0" applyFont="1" applyFill="1" applyBorder="1"/>
    <xf numFmtId="0" fontId="96" fillId="16" borderId="112" xfId="0" applyFont="1" applyFill="1" applyBorder="1"/>
    <xf numFmtId="0" fontId="96" fillId="16" borderId="114" xfId="0" applyFont="1" applyFill="1" applyBorder="1"/>
    <xf numFmtId="0" fontId="0" fillId="16" borderId="114" xfId="0" applyFill="1" applyBorder="1" applyAlignment="1">
      <alignment vertical="center"/>
    </xf>
    <xf numFmtId="0" fontId="98" fillId="16" borderId="116" xfId="0" applyFont="1" applyFill="1" applyBorder="1" applyAlignment="1">
      <alignment wrapText="1"/>
    </xf>
    <xf numFmtId="0" fontId="98" fillId="16" borderId="117" xfId="0" applyFont="1" applyFill="1" applyBorder="1" applyAlignment="1">
      <alignment wrapText="1"/>
    </xf>
    <xf numFmtId="0" fontId="150" fillId="17" borderId="99" xfId="1" applyFont="1" applyFill="1" applyBorder="1" applyAlignment="1" applyProtection="1"/>
    <xf numFmtId="176" fontId="79" fillId="4" borderId="98" xfId="0" applyNumberFormat="1" applyFont="1" applyFill="1" applyBorder="1" applyAlignment="1">
      <alignment horizontal="center" vertical="center"/>
    </xf>
    <xf numFmtId="176" fontId="79" fillId="0" borderId="0" xfId="0" applyNumberFormat="1" applyFont="1" applyAlignment="1">
      <alignment horizontal="center" vertical="center"/>
    </xf>
    <xf numFmtId="0" fontId="79" fillId="0" borderId="0" xfId="0" applyFont="1" applyAlignment="1">
      <alignment vertical="center"/>
    </xf>
    <xf numFmtId="176" fontId="79" fillId="0" borderId="19" xfId="0" applyNumberFormat="1" applyFont="1" applyBorder="1" applyAlignment="1">
      <alignment horizontal="center" vertical="center"/>
    </xf>
    <xf numFmtId="0" fontId="11" fillId="21" borderId="6" xfId="3" applyFill="1" applyBorder="1" applyAlignment="1">
      <alignment horizontal="center"/>
    </xf>
    <xf numFmtId="0" fontId="11" fillId="21" borderId="157" xfId="3" applyFill="1" applyBorder="1" applyAlignment="1">
      <alignment horizontal="center"/>
    </xf>
    <xf numFmtId="0" fontId="11" fillId="21" borderId="137" xfId="3" applyFill="1" applyBorder="1" applyAlignment="1">
      <alignment horizontal="center"/>
    </xf>
    <xf numFmtId="0" fontId="7" fillId="0" borderId="16" xfId="5" applyFont="1" applyBorder="1"/>
    <xf numFmtId="0" fontId="31" fillId="21" borderId="12" xfId="3" applyFont="1" applyFill="1" applyBorder="1" applyAlignment="1">
      <alignment horizontal="left" vertical="center"/>
    </xf>
    <xf numFmtId="0" fontId="152" fillId="16" borderId="142" xfId="0" applyFont="1" applyFill="1" applyBorder="1" applyAlignment="1">
      <alignment horizontal="left" vertical="center"/>
    </xf>
    <xf numFmtId="0" fontId="0" fillId="0" borderId="19" xfId="0" applyBorder="1"/>
    <xf numFmtId="14" fontId="79" fillId="0" borderId="83" xfId="0" applyNumberFormat="1" applyFont="1" applyBorder="1" applyAlignment="1">
      <alignment horizontal="left"/>
    </xf>
    <xf numFmtId="14" fontId="79" fillId="0" borderId="0" xfId="0" applyNumberFormat="1" applyFont="1" applyAlignment="1">
      <alignment horizontal="left"/>
    </xf>
    <xf numFmtId="0" fontId="26" fillId="0" borderId="172" xfId="3" applyFont="1" applyBorder="1" applyProtection="1">
      <protection locked="0"/>
    </xf>
    <xf numFmtId="0" fontId="105" fillId="21" borderId="180" xfId="3" applyFont="1" applyFill="1" applyBorder="1" applyAlignment="1">
      <alignment vertical="center" wrapText="1"/>
    </xf>
    <xf numFmtId="0" fontId="26" fillId="21" borderId="179" xfId="3" applyFont="1" applyFill="1" applyBorder="1"/>
    <xf numFmtId="0" fontId="133" fillId="21" borderId="183" xfId="3" applyFont="1" applyFill="1" applyBorder="1"/>
    <xf numFmtId="0" fontId="133" fillId="21" borderId="184" xfId="3" applyFont="1" applyFill="1" applyBorder="1"/>
    <xf numFmtId="0" fontId="133" fillId="21" borderId="185" xfId="3" applyFont="1" applyFill="1" applyBorder="1"/>
    <xf numFmtId="0" fontId="133" fillId="21" borderId="183" xfId="3" applyFont="1" applyFill="1" applyBorder="1" applyAlignment="1">
      <alignment horizontal="left"/>
    </xf>
    <xf numFmtId="0" fontId="133" fillId="21" borderId="184" xfId="3" applyFont="1" applyFill="1" applyBorder="1" applyAlignment="1">
      <alignment horizontal="left"/>
    </xf>
    <xf numFmtId="0" fontId="133" fillId="21" borderId="185" xfId="3" applyFont="1" applyFill="1" applyBorder="1" applyAlignment="1">
      <alignment horizontal="left"/>
    </xf>
    <xf numFmtId="0" fontId="26" fillId="0" borderId="172" xfId="3" applyFont="1" applyBorder="1" applyAlignment="1" applyProtection="1">
      <alignment horizontal="center"/>
      <protection locked="0"/>
    </xf>
    <xf numFmtId="0" fontId="133" fillId="21" borderId="186" xfId="3" applyFont="1" applyFill="1" applyBorder="1" applyAlignment="1" applyProtection="1">
      <alignment vertical="center"/>
      <protection locked="0"/>
    </xf>
    <xf numFmtId="0" fontId="133" fillId="21" borderId="185" xfId="3" applyFont="1" applyFill="1" applyBorder="1" applyAlignment="1">
      <alignment vertical="center"/>
    </xf>
    <xf numFmtId="0" fontId="48" fillId="0" borderId="184" xfId="3" applyFont="1" applyBorder="1" applyAlignment="1">
      <alignment horizontal="center" vertical="center"/>
    </xf>
    <xf numFmtId="0" fontId="26" fillId="0" borderId="183" xfId="3" applyFont="1" applyBorder="1" applyAlignment="1" applyProtection="1">
      <alignment horizontal="right" vertical="center"/>
      <protection locked="0"/>
    </xf>
    <xf numFmtId="0" fontId="27" fillId="0" borderId="184" xfId="3" applyFont="1" applyBorder="1" applyAlignment="1">
      <alignment vertical="center"/>
    </xf>
    <xf numFmtId="0" fontId="26" fillId="0" borderId="184" xfId="3" applyFont="1" applyBorder="1" applyAlignment="1" applyProtection="1">
      <alignment horizontal="center" vertical="center"/>
      <protection locked="0"/>
    </xf>
    <xf numFmtId="0" fontId="26" fillId="0" borderId="184" xfId="3" applyFont="1" applyBorder="1" applyAlignment="1" applyProtection="1">
      <alignment horizontal="left" vertical="center"/>
      <protection locked="0"/>
    </xf>
    <xf numFmtId="0" fontId="27" fillId="0" borderId="185" xfId="3" applyFont="1" applyBorder="1" applyAlignment="1">
      <alignment vertical="center"/>
    </xf>
    <xf numFmtId="0" fontId="27" fillId="0" borderId="184" xfId="3" applyFont="1" applyBorder="1" applyAlignment="1">
      <alignment horizontal="center" vertical="center"/>
    </xf>
    <xf numFmtId="0" fontId="26" fillId="21" borderId="181" xfId="3" applyFont="1" applyFill="1" applyBorder="1"/>
    <xf numFmtId="0" fontId="28" fillId="21" borderId="184" xfId="3" applyFont="1" applyFill="1" applyBorder="1" applyAlignment="1">
      <alignment horizontal="center" vertical="center"/>
    </xf>
    <xf numFmtId="176" fontId="28" fillId="21" borderId="190" xfId="3" applyNumberFormat="1" applyFont="1" applyFill="1" applyBorder="1" applyAlignment="1">
      <alignment horizontal="center" vertical="center"/>
    </xf>
    <xf numFmtId="0" fontId="28" fillId="0" borderId="184" xfId="3" applyFont="1" applyBorder="1" applyAlignment="1">
      <alignment horizontal="center" vertical="center"/>
    </xf>
    <xf numFmtId="0" fontId="11" fillId="21" borderId="185" xfId="3" applyFill="1" applyBorder="1"/>
    <xf numFmtId="0" fontId="33" fillId="21" borderId="134" xfId="3" applyFont="1" applyFill="1" applyBorder="1" applyAlignment="1">
      <alignment horizontal="center" vertical="center" wrapText="1"/>
    </xf>
    <xf numFmtId="0" fontId="33" fillId="21" borderId="177" xfId="3" applyFont="1" applyFill="1" applyBorder="1" applyAlignment="1">
      <alignment horizontal="center" vertical="center" wrapText="1"/>
    </xf>
    <xf numFmtId="0" fontId="21" fillId="21" borderId="134" xfId="3" applyFont="1" applyFill="1" applyBorder="1" applyAlignment="1">
      <alignment horizontal="center"/>
    </xf>
    <xf numFmtId="176" fontId="21" fillId="0" borderId="134" xfId="3" applyNumberFormat="1" applyFont="1" applyBorder="1" applyAlignment="1" applyProtection="1">
      <alignment horizontal="right"/>
      <protection locked="0"/>
    </xf>
    <xf numFmtId="176" fontId="21" fillId="0" borderId="134" xfId="3" applyNumberFormat="1" applyFont="1" applyBorder="1" applyAlignment="1" applyProtection="1">
      <alignment horizontal="left" vertical="center"/>
      <protection locked="0"/>
    </xf>
    <xf numFmtId="2" fontId="24" fillId="5" borderId="134" xfId="3" applyNumberFormat="1" applyFont="1" applyFill="1" applyBorder="1" applyAlignment="1" applyProtection="1">
      <alignment horizontal="center" vertical="center"/>
      <protection locked="0"/>
    </xf>
    <xf numFmtId="0" fontId="38" fillId="5" borderId="134" xfId="3" applyFont="1" applyFill="1" applyBorder="1" applyAlignment="1">
      <alignment horizontal="center"/>
    </xf>
    <xf numFmtId="2" fontId="24" fillId="5" borderId="196" xfId="3" applyNumberFormat="1" applyFont="1" applyFill="1" applyBorder="1" applyAlignment="1" applyProtection="1">
      <alignment horizontal="center" vertical="center"/>
      <protection locked="0"/>
    </xf>
    <xf numFmtId="0" fontId="21" fillId="21" borderId="198" xfId="3" applyFont="1" applyFill="1" applyBorder="1" applyAlignment="1">
      <alignment horizontal="center"/>
    </xf>
    <xf numFmtId="176" fontId="21" fillId="0" borderId="198" xfId="3" applyNumberFormat="1" applyFont="1" applyBorder="1" applyAlignment="1" applyProtection="1">
      <alignment horizontal="right"/>
      <protection locked="0"/>
    </xf>
    <xf numFmtId="176" fontId="21" fillId="0" borderId="198" xfId="3" applyNumberFormat="1" applyFont="1" applyBorder="1" applyAlignment="1" applyProtection="1">
      <alignment horizontal="left" vertical="center"/>
      <protection locked="0"/>
    </xf>
    <xf numFmtId="2" fontId="24" fillId="5" borderId="198" xfId="3" applyNumberFormat="1" applyFont="1" applyFill="1" applyBorder="1" applyAlignment="1" applyProtection="1">
      <alignment horizontal="center" vertical="center"/>
      <protection locked="0"/>
    </xf>
    <xf numFmtId="0" fontId="38" fillId="5" borderId="198" xfId="3" applyFont="1" applyFill="1" applyBorder="1" applyAlignment="1">
      <alignment horizontal="center"/>
    </xf>
    <xf numFmtId="2" fontId="24" fillId="5" borderId="199" xfId="3" applyNumberFormat="1" applyFont="1" applyFill="1" applyBorder="1" applyAlignment="1" applyProtection="1">
      <alignment horizontal="center" vertical="center"/>
      <protection locked="0"/>
    </xf>
    <xf numFmtId="0" fontId="151" fillId="16" borderId="173" xfId="1" applyFont="1" applyFill="1" applyBorder="1" applyAlignment="1" applyProtection="1"/>
    <xf numFmtId="0" fontId="151" fillId="16" borderId="175" xfId="1" applyFont="1" applyFill="1" applyBorder="1" applyAlignment="1" applyProtection="1"/>
    <xf numFmtId="0" fontId="151" fillId="16" borderId="178" xfId="1" applyFont="1" applyFill="1" applyBorder="1" applyAlignment="1" applyProtection="1"/>
    <xf numFmtId="0" fontId="11" fillId="21" borderId="189" xfId="3" applyFill="1" applyBorder="1"/>
    <xf numFmtId="0" fontId="29" fillId="21" borderId="183" xfId="3" applyFont="1" applyFill="1" applyBorder="1" applyAlignment="1">
      <alignment horizontal="left" vertical="center"/>
    </xf>
    <xf numFmtId="176" fontId="28" fillId="21" borderId="184" xfId="3" applyNumberFormat="1" applyFont="1" applyFill="1" applyBorder="1" applyAlignment="1">
      <alignment horizontal="center" vertical="center"/>
    </xf>
    <xf numFmtId="176" fontId="5" fillId="0" borderId="0" xfId="5" applyNumberFormat="1" applyFont="1"/>
    <xf numFmtId="176" fontId="5" fillId="0" borderId="0" xfId="5" applyNumberFormat="1" applyFont="1" applyAlignment="1">
      <alignment horizontal="left"/>
    </xf>
    <xf numFmtId="176" fontId="5" fillId="0" borderId="0" xfId="5" applyNumberFormat="1" applyFont="1" applyAlignment="1">
      <alignment horizontal="center" vertical="center"/>
    </xf>
    <xf numFmtId="176" fontId="54" fillId="22" borderId="23" xfId="5" applyNumberFormat="1" applyFont="1" applyFill="1" applyBorder="1" applyAlignment="1">
      <alignment horizontal="center"/>
    </xf>
    <xf numFmtId="176" fontId="54" fillId="16" borderId="24" xfId="5" applyNumberFormat="1" applyFont="1" applyFill="1" applyBorder="1" applyAlignment="1">
      <alignment horizontal="center"/>
    </xf>
    <xf numFmtId="176" fontId="54" fillId="16" borderId="23" xfId="5" applyNumberFormat="1" applyFont="1" applyFill="1" applyBorder="1" applyAlignment="1">
      <alignment horizontal="center"/>
    </xf>
    <xf numFmtId="0" fontId="72" fillId="0" borderId="0" xfId="0" applyFont="1" applyAlignment="1">
      <alignment vertical="center"/>
    </xf>
    <xf numFmtId="0" fontId="11" fillId="21" borderId="0" xfId="3" applyFill="1" applyProtection="1">
      <protection locked="0"/>
    </xf>
    <xf numFmtId="2" fontId="11" fillId="21" borderId="0" xfId="3" applyNumberFormat="1" applyFill="1" applyProtection="1">
      <protection locked="0"/>
    </xf>
    <xf numFmtId="0" fontId="11" fillId="21" borderId="0" xfId="3" applyFill="1" applyAlignment="1" applyProtection="1">
      <alignment horizontal="left"/>
      <protection locked="0"/>
    </xf>
    <xf numFmtId="0" fontId="120" fillId="16" borderId="6" xfId="0" applyFont="1" applyFill="1" applyBorder="1" applyAlignment="1" applyProtection="1">
      <alignment horizontal="center" vertical="center"/>
      <protection locked="0"/>
    </xf>
    <xf numFmtId="0" fontId="79" fillId="0" borderId="20" xfId="0" applyFont="1" applyBorder="1" applyAlignment="1">
      <alignment horizontal="left"/>
    </xf>
    <xf numFmtId="0" fontId="79" fillId="0" borderId="97" xfId="0" applyFont="1" applyBorder="1"/>
    <xf numFmtId="0" fontId="60" fillId="20" borderId="134" xfId="3" applyFont="1" applyFill="1" applyBorder="1" applyAlignment="1">
      <alignment horizontal="left" vertical="center"/>
    </xf>
    <xf numFmtId="2" fontId="60" fillId="0" borderId="134" xfId="3" applyNumberFormat="1" applyFont="1" applyBorder="1" applyAlignment="1" applyProtection="1">
      <alignment horizontal="left" vertical="center"/>
      <protection locked="0"/>
    </xf>
    <xf numFmtId="2" fontId="60" fillId="0" borderId="134" xfId="3" applyNumberFormat="1" applyFont="1" applyBorder="1" applyAlignment="1" applyProtection="1">
      <alignment horizontal="left" vertical="center" wrapText="1"/>
      <protection locked="0"/>
    </xf>
    <xf numFmtId="2" fontId="54" fillId="0" borderId="134" xfId="3" applyNumberFormat="1" applyFont="1" applyBorder="1" applyAlignment="1" applyProtection="1">
      <alignment horizontal="left" vertical="center"/>
      <protection locked="0"/>
    </xf>
    <xf numFmtId="49" fontId="54" fillId="0" borderId="167" xfId="3" applyNumberFormat="1" applyFont="1" applyBorder="1" applyAlignment="1" applyProtection="1">
      <alignment horizontal="left" vertical="center"/>
      <protection locked="0"/>
    </xf>
    <xf numFmtId="2" fontId="54" fillId="0" borderId="134" xfId="3" applyNumberFormat="1" applyFont="1" applyBorder="1" applyAlignment="1" applyProtection="1">
      <alignment horizontal="left" vertical="center" wrapText="1"/>
      <protection locked="0"/>
    </xf>
    <xf numFmtId="0" fontId="60" fillId="20" borderId="217" xfId="3" applyFont="1" applyFill="1" applyBorder="1" applyAlignment="1">
      <alignment horizontal="left" vertical="center"/>
    </xf>
    <xf numFmtId="2" fontId="60" fillId="0" borderId="168" xfId="3" applyNumberFormat="1" applyFont="1" applyBorder="1" applyAlignment="1" applyProtection="1">
      <alignment horizontal="left" vertical="center"/>
      <protection locked="0"/>
    </xf>
    <xf numFmtId="2" fontId="54" fillId="0" borderId="168" xfId="3" applyNumberFormat="1" applyFont="1" applyBorder="1" applyAlignment="1" applyProtection="1">
      <alignment horizontal="left" vertical="center"/>
      <protection locked="0"/>
    </xf>
    <xf numFmtId="2" fontId="54" fillId="0" borderId="168" xfId="3" applyNumberFormat="1" applyFont="1" applyBorder="1" applyAlignment="1" applyProtection="1">
      <alignment horizontal="left" vertical="center" wrapText="1"/>
      <protection locked="0"/>
    </xf>
    <xf numFmtId="49" fontId="54" fillId="0" borderId="169" xfId="3" applyNumberFormat="1" applyFont="1" applyBorder="1" applyAlignment="1" applyProtection="1">
      <alignment horizontal="left" vertical="center"/>
      <protection locked="0"/>
    </xf>
    <xf numFmtId="0" fontId="60" fillId="20" borderId="218" xfId="3" applyFont="1" applyFill="1" applyBorder="1" applyAlignment="1">
      <alignment horizontal="right" vertical="center"/>
    </xf>
    <xf numFmtId="0" fontId="164" fillId="21" borderId="184" xfId="3" applyFont="1" applyFill="1" applyBorder="1" applyAlignment="1" applyProtection="1">
      <alignment horizontal="right"/>
      <protection locked="0"/>
    </xf>
    <xf numFmtId="0" fontId="165" fillId="25" borderId="200" xfId="0" applyFont="1" applyFill="1" applyBorder="1" applyAlignment="1">
      <alignment horizontal="left"/>
    </xf>
    <xf numFmtId="0" fontId="165" fillId="25" borderId="201" xfId="0" applyFont="1" applyFill="1" applyBorder="1" applyAlignment="1">
      <alignment horizontal="left"/>
    </xf>
    <xf numFmtId="0" fontId="165" fillId="25" borderId="202" xfId="0" applyFont="1" applyFill="1" applyBorder="1" applyAlignment="1">
      <alignment horizontal="left"/>
    </xf>
    <xf numFmtId="0" fontId="60" fillId="25" borderId="166" xfId="0" applyFont="1" applyFill="1" applyBorder="1" applyAlignment="1">
      <alignment horizontal="center" vertical="center"/>
    </xf>
    <xf numFmtId="2" fontId="60" fillId="0" borderId="134" xfId="0" applyNumberFormat="1" applyFont="1" applyBorder="1" applyAlignment="1" applyProtection="1">
      <alignment horizontal="left"/>
      <protection locked="0"/>
    </xf>
    <xf numFmtId="2" fontId="166" fillId="0" borderId="175" xfId="0" applyNumberFormat="1" applyFont="1" applyBorder="1" applyAlignment="1" applyProtection="1">
      <alignment horizontal="left"/>
      <protection locked="0"/>
    </xf>
    <xf numFmtId="0" fontId="60" fillId="25" borderId="203" xfId="0" applyFont="1" applyFill="1" applyBorder="1" applyAlignment="1">
      <alignment horizontal="center" vertical="center"/>
    </xf>
    <xf numFmtId="2" fontId="60" fillId="0" borderId="168" xfId="0" applyNumberFormat="1" applyFont="1" applyBorder="1" applyAlignment="1" applyProtection="1">
      <alignment horizontal="left"/>
      <protection locked="0"/>
    </xf>
    <xf numFmtId="2" fontId="166" fillId="0" borderId="216" xfId="0" applyNumberFormat="1" applyFont="1" applyBorder="1" applyAlignment="1" applyProtection="1">
      <alignment horizontal="left"/>
      <protection locked="0"/>
    </xf>
    <xf numFmtId="178" fontId="168" fillId="16" borderId="204" xfId="0" applyNumberFormat="1" applyFont="1" applyFill="1" applyBorder="1" applyAlignment="1" applyProtection="1">
      <alignment horizontal="center" vertical="center"/>
      <protection locked="0"/>
    </xf>
    <xf numFmtId="0" fontId="168" fillId="16" borderId="205" xfId="0" applyFont="1" applyFill="1" applyBorder="1" applyAlignment="1">
      <alignment horizontal="center" vertical="center"/>
    </xf>
    <xf numFmtId="178" fontId="168" fillId="16" borderId="205" xfId="0" applyNumberFormat="1" applyFont="1" applyFill="1" applyBorder="1" applyAlignment="1" applyProtection="1">
      <alignment horizontal="center" vertical="center"/>
      <protection locked="0"/>
    </xf>
    <xf numFmtId="0" fontId="169" fillId="16" borderId="206" xfId="0" applyFont="1" applyFill="1" applyBorder="1" applyAlignment="1" applyProtection="1">
      <alignment vertical="center"/>
      <protection locked="0"/>
    </xf>
    <xf numFmtId="178" fontId="170" fillId="0" borderId="171" xfId="1" applyNumberFormat="1" applyFont="1" applyFill="1" applyBorder="1" applyAlignment="1" applyProtection="1">
      <alignment horizontal="right" vertical="center"/>
      <protection locked="0"/>
    </xf>
    <xf numFmtId="0" fontId="171" fillId="0" borderId="172" xfId="0" applyFont="1" applyBorder="1" applyAlignment="1" applyProtection="1">
      <alignment horizontal="center" vertical="center"/>
      <protection locked="0"/>
    </xf>
    <xf numFmtId="178" fontId="170" fillId="0" borderId="172" xfId="1" applyNumberFormat="1" applyFont="1" applyFill="1" applyBorder="1" applyAlignment="1" applyProtection="1">
      <alignment horizontal="left" vertical="center"/>
      <protection locked="0"/>
    </xf>
    <xf numFmtId="178" fontId="170" fillId="0" borderId="174" xfId="1" applyNumberFormat="1" applyFont="1" applyFill="1" applyBorder="1" applyAlignment="1" applyProtection="1">
      <alignment horizontal="right" vertical="center"/>
      <protection locked="0"/>
    </xf>
    <xf numFmtId="0" fontId="171" fillId="0" borderId="134" xfId="0" applyFont="1" applyBorder="1" applyAlignment="1" applyProtection="1">
      <alignment horizontal="center" vertical="center"/>
      <protection locked="0"/>
    </xf>
    <xf numFmtId="178" fontId="170" fillId="0" borderId="134" xfId="1" applyNumberFormat="1" applyFont="1" applyFill="1" applyBorder="1" applyAlignment="1" applyProtection="1">
      <alignment horizontal="left" vertical="center"/>
      <protection locked="0"/>
    </xf>
    <xf numFmtId="178" fontId="170" fillId="0" borderId="176" xfId="1" applyNumberFormat="1" applyFont="1" applyFill="1" applyBorder="1" applyAlignment="1" applyProtection="1">
      <alignment horizontal="right" vertical="center"/>
      <protection locked="0"/>
    </xf>
    <xf numFmtId="0" fontId="171" fillId="0" borderId="177" xfId="0" applyFont="1" applyBorder="1" applyAlignment="1" applyProtection="1">
      <alignment horizontal="center" vertical="center"/>
      <protection locked="0"/>
    </xf>
    <xf numFmtId="178" fontId="170" fillId="0" borderId="177" xfId="1" applyNumberFormat="1" applyFont="1" applyFill="1" applyBorder="1" applyAlignment="1" applyProtection="1">
      <alignment horizontal="left" vertical="center"/>
      <protection locked="0"/>
    </xf>
    <xf numFmtId="2" fontId="170" fillId="0" borderId="171" xfId="0" applyNumberFormat="1" applyFont="1" applyBorder="1" applyAlignment="1" applyProtection="1">
      <alignment horizontal="right" vertical="center"/>
      <protection locked="0"/>
    </xf>
    <xf numFmtId="0" fontId="170" fillId="0" borderId="172" xfId="0" applyFont="1" applyBorder="1" applyAlignment="1" applyProtection="1">
      <alignment horizontal="center" vertical="center"/>
      <protection locked="0"/>
    </xf>
    <xf numFmtId="2" fontId="170" fillId="0" borderId="172" xfId="0" applyNumberFormat="1" applyFont="1" applyBorder="1" applyAlignment="1" applyProtection="1">
      <alignment horizontal="left" vertical="center"/>
      <protection locked="0"/>
    </xf>
    <xf numFmtId="0" fontId="172" fillId="16" borderId="173" xfId="1" applyFont="1" applyFill="1" applyBorder="1" applyAlignment="1" applyProtection="1">
      <alignment horizontal="left" vertical="center"/>
      <protection locked="0"/>
    </xf>
    <xf numFmtId="2" fontId="170" fillId="0" borderId="174" xfId="0" applyNumberFormat="1" applyFont="1" applyBorder="1" applyAlignment="1" applyProtection="1">
      <alignment horizontal="right" vertical="center"/>
      <protection locked="0"/>
    </xf>
    <xf numFmtId="0" fontId="170" fillId="0" borderId="134" xfId="0" applyFont="1" applyBorder="1" applyAlignment="1" applyProtection="1">
      <alignment horizontal="center" vertical="center"/>
      <protection locked="0"/>
    </xf>
    <xf numFmtId="2" fontId="170" fillId="0" borderId="134" xfId="0" applyNumberFormat="1" applyFont="1" applyBorder="1" applyAlignment="1" applyProtection="1">
      <alignment horizontal="left" vertical="center"/>
      <protection locked="0"/>
    </xf>
    <xf numFmtId="0" fontId="172" fillId="16" borderId="175" xfId="1" applyFont="1" applyFill="1" applyBorder="1" applyAlignment="1" applyProtection="1">
      <alignment horizontal="left" vertical="center"/>
      <protection locked="0"/>
    </xf>
    <xf numFmtId="2" fontId="170" fillId="0" borderId="174" xfId="0" applyNumberFormat="1" applyFont="1" applyBorder="1" applyAlignment="1" applyProtection="1">
      <alignment horizontal="right"/>
      <protection locked="0"/>
    </xf>
    <xf numFmtId="2" fontId="170" fillId="0" borderId="134" xfId="0" applyNumberFormat="1" applyFont="1" applyBorder="1" applyAlignment="1" applyProtection="1">
      <alignment horizontal="left"/>
      <protection locked="0"/>
    </xf>
    <xf numFmtId="2" fontId="170" fillId="0" borderId="174" xfId="1" applyNumberFormat="1" applyFont="1" applyFill="1" applyBorder="1" applyAlignment="1" applyProtection="1">
      <alignment horizontal="right" vertical="top" wrapText="1"/>
      <protection locked="0"/>
    </xf>
    <xf numFmtId="0" fontId="170" fillId="0" borderId="134" xfId="1" applyFont="1" applyFill="1" applyBorder="1" applyAlignment="1" applyProtection="1">
      <alignment horizontal="center" vertical="center" wrapText="1"/>
      <protection locked="0"/>
    </xf>
    <xf numFmtId="2" fontId="170" fillId="0" borderId="134" xfId="1" applyNumberFormat="1" applyFont="1" applyFill="1" applyBorder="1" applyAlignment="1" applyProtection="1">
      <alignment horizontal="left" vertical="top" wrapText="1"/>
      <protection locked="0"/>
    </xf>
    <xf numFmtId="0" fontId="172" fillId="16" borderId="175" xfId="1" applyFont="1" applyFill="1" applyBorder="1" applyAlignment="1" applyProtection="1">
      <alignment horizontal="left"/>
      <protection locked="0"/>
    </xf>
    <xf numFmtId="2" fontId="170" fillId="0" borderId="176" xfId="0" applyNumberFormat="1" applyFont="1" applyBorder="1" applyAlignment="1" applyProtection="1">
      <alignment horizontal="left"/>
      <protection locked="0"/>
    </xf>
    <xf numFmtId="0" fontId="170" fillId="0" borderId="177" xfId="0" applyFont="1" applyBorder="1" applyAlignment="1" applyProtection="1">
      <alignment horizontal="center" vertical="center"/>
      <protection locked="0"/>
    </xf>
    <xf numFmtId="2" fontId="170" fillId="0" borderId="177" xfId="0" applyNumberFormat="1" applyFont="1" applyBorder="1" applyProtection="1">
      <protection locked="0"/>
    </xf>
    <xf numFmtId="0" fontId="172" fillId="16" borderId="178" xfId="0" applyFont="1" applyFill="1" applyBorder="1" applyProtection="1">
      <protection locked="0"/>
    </xf>
    <xf numFmtId="2" fontId="54" fillId="0" borderId="183" xfId="3" applyNumberFormat="1" applyFont="1" applyBorder="1" applyAlignment="1" applyProtection="1">
      <alignment horizontal="left" vertical="center"/>
      <protection locked="0"/>
    </xf>
    <xf numFmtId="2" fontId="54" fillId="0" borderId="219" xfId="3" applyNumberFormat="1" applyFont="1" applyBorder="1" applyAlignment="1" applyProtection="1">
      <alignment horizontal="left" vertical="center"/>
      <protection locked="0"/>
    </xf>
    <xf numFmtId="176" fontId="54" fillId="0" borderId="157" xfId="3" applyNumberFormat="1" applyFont="1" applyBorder="1" applyAlignment="1" applyProtection="1">
      <alignment horizontal="center"/>
      <protection locked="0"/>
    </xf>
    <xf numFmtId="176" fontId="54" fillId="0" borderId="6" xfId="3" applyNumberFormat="1" applyFont="1" applyBorder="1" applyAlignment="1" applyProtection="1">
      <alignment horizontal="center"/>
      <protection locked="0"/>
    </xf>
    <xf numFmtId="176" fontId="54" fillId="0" borderId="137" xfId="3" applyNumberFormat="1" applyFont="1" applyBorder="1" applyAlignment="1" applyProtection="1">
      <alignment horizontal="center"/>
      <protection locked="0"/>
    </xf>
    <xf numFmtId="176" fontId="54" fillId="0" borderId="158" xfId="3" applyNumberFormat="1" applyFont="1" applyBorder="1" applyAlignment="1" applyProtection="1">
      <alignment horizontal="center"/>
      <protection locked="0"/>
    </xf>
    <xf numFmtId="176" fontId="54" fillId="0" borderId="136" xfId="3" applyNumberFormat="1" applyFont="1" applyBorder="1" applyAlignment="1" applyProtection="1">
      <alignment horizontal="center"/>
      <protection locked="0"/>
    </xf>
    <xf numFmtId="176" fontId="54" fillId="0" borderId="138" xfId="3" applyNumberFormat="1" applyFont="1" applyBorder="1" applyAlignment="1" applyProtection="1">
      <alignment horizontal="center"/>
      <protection locked="0"/>
    </xf>
    <xf numFmtId="0" fontId="48" fillId="0" borderId="181" xfId="3" applyFont="1" applyBorder="1" applyAlignment="1">
      <alignment horizontal="center" vertical="center"/>
    </xf>
    <xf numFmtId="0" fontId="164" fillId="21" borderId="183" xfId="3" applyFont="1" applyFill="1" applyBorder="1" applyAlignment="1" applyProtection="1">
      <alignment vertical="center" wrapText="1"/>
      <protection locked="0"/>
    </xf>
    <xf numFmtId="0" fontId="164" fillId="21" borderId="184" xfId="3" applyFont="1" applyFill="1" applyBorder="1" applyAlignment="1">
      <alignment vertical="center" wrapText="1"/>
    </xf>
    <xf numFmtId="0" fontId="164" fillId="21" borderId="190" xfId="3" applyFont="1" applyFill="1" applyBorder="1" applyAlignment="1" applyProtection="1">
      <alignment horizontal="left" vertical="center" wrapText="1"/>
      <protection locked="0"/>
    </xf>
    <xf numFmtId="0" fontId="164" fillId="21" borderId="183" xfId="3" applyFont="1" applyFill="1" applyBorder="1" applyAlignment="1" applyProtection="1">
      <alignment vertical="center"/>
      <protection locked="0"/>
    </xf>
    <xf numFmtId="0" fontId="164" fillId="21" borderId="184" xfId="3" applyFont="1" applyFill="1" applyBorder="1" applyAlignment="1">
      <alignment horizontal="center" vertical="center"/>
    </xf>
    <xf numFmtId="0" fontId="164" fillId="21" borderId="190" xfId="3" applyFont="1" applyFill="1" applyBorder="1" applyAlignment="1" applyProtection="1">
      <alignment horizontal="left"/>
      <protection locked="0"/>
    </xf>
    <xf numFmtId="176" fontId="175" fillId="16" borderId="4" xfId="5" applyNumberFormat="1" applyFont="1" applyFill="1" applyBorder="1"/>
    <xf numFmtId="176" fontId="54" fillId="16" borderId="0" xfId="5" applyNumberFormat="1" applyFont="1" applyFill="1"/>
    <xf numFmtId="176" fontId="54" fillId="0" borderId="0" xfId="5" applyNumberFormat="1" applyFont="1"/>
    <xf numFmtId="176" fontId="54" fillId="0" borderId="0" xfId="5" applyNumberFormat="1" applyFont="1" applyAlignment="1">
      <alignment horizontal="left"/>
    </xf>
    <xf numFmtId="176" fontId="61" fillId="0" borderId="0" xfId="5" applyNumberFormat="1" applyFont="1" applyAlignment="1">
      <alignment horizontal="left" vertical="top" wrapText="1"/>
    </xf>
    <xf numFmtId="176" fontId="176" fillId="16" borderId="42" xfId="5" applyNumberFormat="1" applyFont="1" applyFill="1" applyBorder="1" applyAlignment="1">
      <alignment horizontal="center"/>
    </xf>
    <xf numFmtId="176" fontId="54" fillId="16" borderId="23" xfId="5" applyNumberFormat="1" applyFont="1" applyFill="1" applyBorder="1"/>
    <xf numFmtId="176" fontId="54" fillId="16" borderId="24" xfId="5" applyNumberFormat="1" applyFont="1" applyFill="1" applyBorder="1"/>
    <xf numFmtId="176" fontId="54" fillId="16" borderId="41" xfId="5" applyNumberFormat="1" applyFont="1" applyFill="1" applyBorder="1" applyAlignment="1">
      <alignment horizontal="center" vertical="center"/>
    </xf>
    <xf numFmtId="177" fontId="54" fillId="16" borderId="0" xfId="5" applyNumberFormat="1" applyFont="1" applyFill="1" applyAlignment="1">
      <alignment horizontal="left"/>
    </xf>
    <xf numFmtId="177" fontId="54" fillId="16" borderId="5" xfId="5" applyNumberFormat="1" applyFont="1" applyFill="1" applyBorder="1" applyAlignment="1">
      <alignment horizontal="left"/>
    </xf>
    <xf numFmtId="177" fontId="54" fillId="0" borderId="0" xfId="5" applyNumberFormat="1" applyFont="1" applyAlignment="1">
      <alignment horizontal="left"/>
    </xf>
    <xf numFmtId="177" fontId="177" fillId="0" borderId="0" xfId="2" applyNumberFormat="1" applyFont="1" applyFill="1" applyBorder="1" applyAlignment="1" applyProtection="1">
      <alignment horizontal="center"/>
    </xf>
    <xf numFmtId="177" fontId="178" fillId="16" borderId="0" xfId="5" applyNumberFormat="1" applyFont="1" applyFill="1" applyAlignment="1">
      <alignment horizontal="left"/>
    </xf>
    <xf numFmtId="176" fontId="54" fillId="19" borderId="97" xfId="5" applyNumberFormat="1" applyFont="1" applyFill="1" applyBorder="1" applyAlignment="1">
      <alignment horizontal="left"/>
    </xf>
    <xf numFmtId="176" fontId="91" fillId="16" borderId="43" xfId="5" applyNumberFormat="1" applyFont="1" applyFill="1" applyBorder="1" applyAlignment="1">
      <alignment horizontal="center" vertical="center"/>
    </xf>
    <xf numFmtId="177" fontId="179" fillId="16" borderId="8" xfId="5" applyNumberFormat="1" applyFont="1" applyFill="1" applyBorder="1" applyAlignment="1">
      <alignment horizontal="left"/>
    </xf>
    <xf numFmtId="177" fontId="60" fillId="16" borderId="8" xfId="5" applyNumberFormat="1" applyFont="1" applyFill="1" applyBorder="1" applyAlignment="1">
      <alignment horizontal="left"/>
    </xf>
    <xf numFmtId="177" fontId="180" fillId="16" borderId="8" xfId="5" applyNumberFormat="1" applyFont="1" applyFill="1" applyBorder="1" applyAlignment="1">
      <alignment horizontal="left"/>
    </xf>
    <xf numFmtId="177" fontId="60" fillId="16" borderId="9" xfId="5" applyNumberFormat="1" applyFont="1" applyFill="1" applyBorder="1" applyAlignment="1">
      <alignment horizontal="left"/>
    </xf>
    <xf numFmtId="177" fontId="60" fillId="0" borderId="0" xfId="5" applyNumberFormat="1" applyFont="1" applyAlignment="1">
      <alignment horizontal="left"/>
    </xf>
    <xf numFmtId="176" fontId="54" fillId="16" borderId="4" xfId="5" applyNumberFormat="1" applyFont="1" applyFill="1" applyBorder="1"/>
    <xf numFmtId="176" fontId="61" fillId="16" borderId="0" xfId="5" applyNumberFormat="1" applyFont="1" applyFill="1" applyAlignment="1">
      <alignment vertical="top" wrapText="1"/>
    </xf>
    <xf numFmtId="176" fontId="54" fillId="16" borderId="41" xfId="5" applyNumberFormat="1" applyFont="1" applyFill="1" applyBorder="1" applyAlignment="1">
      <alignment horizontal="right"/>
    </xf>
    <xf numFmtId="177" fontId="54" fillId="16" borderId="0" xfId="5" applyNumberFormat="1" applyFont="1" applyFill="1" applyAlignment="1">
      <alignment horizontal="center"/>
    </xf>
    <xf numFmtId="176" fontId="54" fillId="16" borderId="20" xfId="5" applyNumberFormat="1" applyFont="1" applyFill="1" applyBorder="1" applyAlignment="1">
      <alignment horizontal="right"/>
    </xf>
    <xf numFmtId="176" fontId="54" fillId="16" borderId="45" xfId="5" applyNumberFormat="1" applyFont="1" applyFill="1" applyBorder="1" applyAlignment="1">
      <alignment horizontal="right"/>
    </xf>
    <xf numFmtId="177" fontId="54" fillId="16" borderId="8" xfId="5" applyNumberFormat="1" applyFont="1" applyFill="1" applyBorder="1" applyAlignment="1">
      <alignment horizontal="center"/>
    </xf>
    <xf numFmtId="177" fontId="181" fillId="16" borderId="8" xfId="5" applyNumberFormat="1" applyFont="1" applyFill="1" applyBorder="1" applyAlignment="1">
      <alignment horizontal="center"/>
    </xf>
    <xf numFmtId="177" fontId="180" fillId="16" borderId="8" xfId="5" applyNumberFormat="1" applyFont="1" applyFill="1" applyBorder="1" applyAlignment="1">
      <alignment horizontal="center"/>
    </xf>
    <xf numFmtId="177" fontId="60" fillId="16" borderId="8" xfId="5" applyNumberFormat="1" applyFont="1" applyFill="1" applyBorder="1" applyAlignment="1">
      <alignment horizontal="center"/>
    </xf>
    <xf numFmtId="176" fontId="61" fillId="16" borderId="5" xfId="5" applyNumberFormat="1" applyFont="1" applyFill="1" applyBorder="1" applyAlignment="1">
      <alignment horizontal="left" wrapText="1"/>
    </xf>
    <xf numFmtId="176" fontId="61" fillId="0" borderId="0" xfId="5" applyNumberFormat="1" applyFont="1" applyAlignment="1">
      <alignment horizontal="left" wrapText="1"/>
    </xf>
    <xf numFmtId="176" fontId="61" fillId="16" borderId="0" xfId="5" applyNumberFormat="1" applyFont="1" applyFill="1" applyAlignment="1">
      <alignment horizontal="left" wrapText="1"/>
    </xf>
    <xf numFmtId="176" fontId="175" fillId="16" borderId="0" xfId="5" applyNumberFormat="1" applyFont="1" applyFill="1"/>
    <xf numFmtId="176" fontId="61" fillId="16" borderId="5" xfId="5" applyNumberFormat="1" applyFont="1" applyFill="1" applyBorder="1" applyAlignment="1">
      <alignment vertical="top" wrapText="1"/>
    </xf>
    <xf numFmtId="176" fontId="61" fillId="0" borderId="0" xfId="5" applyNumberFormat="1" applyFont="1" applyAlignment="1">
      <alignment vertical="top" wrapText="1"/>
    </xf>
    <xf numFmtId="176" fontId="54" fillId="16" borderId="46" xfId="5" applyNumberFormat="1" applyFont="1" applyFill="1" applyBorder="1"/>
    <xf numFmtId="176" fontId="54" fillId="16" borderId="23" xfId="5" applyNumberFormat="1" applyFont="1" applyFill="1" applyBorder="1" applyAlignment="1">
      <alignment horizontal="left"/>
    </xf>
    <xf numFmtId="176" fontId="54" fillId="0" borderId="0" xfId="5" applyNumberFormat="1" applyFont="1" applyAlignment="1">
      <alignment horizontal="center"/>
    </xf>
    <xf numFmtId="177" fontId="54" fillId="16" borderId="5" xfId="5" applyNumberFormat="1" applyFont="1" applyFill="1" applyBorder="1" applyAlignment="1">
      <alignment horizontal="center"/>
    </xf>
    <xf numFmtId="177" fontId="54" fillId="0" borderId="0" xfId="5" applyNumberFormat="1" applyFont="1" applyAlignment="1">
      <alignment horizontal="center"/>
    </xf>
    <xf numFmtId="176" fontId="176" fillId="16" borderId="47" xfId="5" applyNumberFormat="1" applyFont="1" applyFill="1" applyBorder="1"/>
    <xf numFmtId="177" fontId="54" fillId="16" borderId="12" xfId="5" applyNumberFormat="1" applyFont="1" applyFill="1" applyBorder="1"/>
    <xf numFmtId="177" fontId="54" fillId="16" borderId="12" xfId="5" applyNumberFormat="1" applyFont="1" applyFill="1" applyBorder="1" applyAlignment="1">
      <alignment horizontal="center"/>
    </xf>
    <xf numFmtId="177" fontId="181" fillId="16" borderId="12" xfId="5" applyNumberFormat="1" applyFont="1" applyFill="1" applyBorder="1" applyAlignment="1">
      <alignment horizontal="center"/>
    </xf>
    <xf numFmtId="177" fontId="54" fillId="16" borderId="25" xfId="5" applyNumberFormat="1" applyFont="1" applyFill="1" applyBorder="1" applyAlignment="1">
      <alignment horizontal="center"/>
    </xf>
    <xf numFmtId="176" fontId="176" fillId="16" borderId="7" xfId="5" applyNumberFormat="1" applyFont="1" applyFill="1" applyBorder="1"/>
    <xf numFmtId="177" fontId="54" fillId="16" borderId="8" xfId="5" applyNumberFormat="1" applyFont="1" applyFill="1" applyBorder="1"/>
    <xf numFmtId="177" fontId="54" fillId="16" borderId="9" xfId="5" applyNumberFormat="1" applyFont="1" applyFill="1" applyBorder="1" applyAlignment="1">
      <alignment horizontal="center"/>
    </xf>
    <xf numFmtId="176" fontId="183" fillId="16" borderId="4" xfId="5" applyNumberFormat="1" applyFont="1" applyFill="1" applyBorder="1"/>
    <xf numFmtId="176" fontId="60" fillId="16" borderId="0" xfId="5" applyNumberFormat="1" applyFont="1" applyFill="1"/>
    <xf numFmtId="176" fontId="54" fillId="16" borderId="42" xfId="5" applyNumberFormat="1" applyFont="1" applyFill="1" applyBorder="1"/>
    <xf numFmtId="176" fontId="54" fillId="16" borderId="0" xfId="5" applyNumberFormat="1" applyFont="1" applyFill="1" applyAlignment="1">
      <alignment horizontal="center"/>
    </xf>
    <xf numFmtId="176" fontId="54" fillId="16" borderId="12" xfId="5" applyNumberFormat="1" applyFont="1" applyFill="1" applyBorder="1" applyAlignment="1">
      <alignment horizontal="center"/>
    </xf>
    <xf numFmtId="176" fontId="54" fillId="16" borderId="12" xfId="5" applyNumberFormat="1" applyFont="1" applyFill="1" applyBorder="1" applyAlignment="1">
      <alignment horizontal="left"/>
    </xf>
    <xf numFmtId="176" fontId="54" fillId="16" borderId="8" xfId="5" applyNumberFormat="1" applyFont="1" applyFill="1" applyBorder="1"/>
    <xf numFmtId="177" fontId="184" fillId="16" borderId="8" xfId="5" applyNumberFormat="1" applyFont="1" applyFill="1" applyBorder="1" applyAlignment="1">
      <alignment horizontal="center"/>
    </xf>
    <xf numFmtId="0" fontId="61" fillId="0" borderId="0" xfId="5" applyFont="1" applyAlignment="1">
      <alignment horizontal="left" vertical="center" wrapText="1"/>
    </xf>
    <xf numFmtId="176" fontId="60" fillId="16" borderId="42" xfId="5" applyNumberFormat="1" applyFont="1" applyFill="1" applyBorder="1"/>
    <xf numFmtId="2" fontId="54" fillId="16" borderId="23" xfId="5" applyNumberFormat="1" applyFont="1" applyFill="1" applyBorder="1" applyAlignment="1">
      <alignment horizontal="center"/>
    </xf>
    <xf numFmtId="2" fontId="54" fillId="16" borderId="0" xfId="5" applyNumberFormat="1" applyFont="1" applyFill="1" applyAlignment="1">
      <alignment horizontal="center"/>
    </xf>
    <xf numFmtId="177" fontId="60" fillId="16" borderId="0" xfId="5" applyNumberFormat="1" applyFont="1" applyFill="1" applyAlignment="1">
      <alignment horizontal="center"/>
    </xf>
    <xf numFmtId="2" fontId="60" fillId="16" borderId="0" xfId="5" applyNumberFormat="1" applyFont="1" applyFill="1" applyAlignment="1">
      <alignment horizontal="center"/>
    </xf>
    <xf numFmtId="176" fontId="60" fillId="16" borderId="41" xfId="5" applyNumberFormat="1" applyFont="1" applyFill="1" applyBorder="1" applyAlignment="1">
      <alignment horizontal="left"/>
    </xf>
    <xf numFmtId="178" fontId="60" fillId="16" borderId="0" xfId="5" applyNumberFormat="1" applyFont="1" applyFill="1" applyAlignment="1">
      <alignment horizontal="center"/>
    </xf>
    <xf numFmtId="176" fontId="60" fillId="16" borderId="43" xfId="5" applyNumberFormat="1" applyFont="1" applyFill="1" applyBorder="1"/>
    <xf numFmtId="176" fontId="91" fillId="16" borderId="4" xfId="5" applyNumberFormat="1" applyFont="1" applyFill="1" applyBorder="1"/>
    <xf numFmtId="0" fontId="61" fillId="16" borderId="0" xfId="5" applyFont="1" applyFill="1" applyAlignment="1">
      <alignment horizontal="left" wrapText="1"/>
    </xf>
    <xf numFmtId="0" fontId="61" fillId="16" borderId="5" xfId="5" applyFont="1" applyFill="1" applyBorder="1" applyAlignment="1">
      <alignment horizontal="left" wrapText="1"/>
    </xf>
    <xf numFmtId="0" fontId="61" fillId="0" borderId="0" xfId="5" applyFont="1" applyAlignment="1">
      <alignment horizontal="left" wrapText="1"/>
    </xf>
    <xf numFmtId="177" fontId="185" fillId="16" borderId="12" xfId="5" applyNumberFormat="1" applyFont="1" applyFill="1" applyBorder="1" applyAlignment="1">
      <alignment horizontal="center"/>
    </xf>
    <xf numFmtId="177" fontId="185" fillId="16" borderId="0" xfId="5" applyNumberFormat="1" applyFont="1" applyFill="1" applyAlignment="1">
      <alignment horizontal="center"/>
    </xf>
    <xf numFmtId="176" fontId="54" fillId="0" borderId="4" xfId="5" applyNumberFormat="1" applyFont="1" applyBorder="1"/>
    <xf numFmtId="176" fontId="180" fillId="16" borderId="0" xfId="5" applyNumberFormat="1" applyFont="1" applyFill="1" applyAlignment="1">
      <alignment horizontal="center"/>
    </xf>
    <xf numFmtId="177" fontId="185" fillId="16" borderId="8" xfId="5" applyNumberFormat="1" applyFont="1" applyFill="1" applyBorder="1" applyAlignment="1">
      <alignment horizontal="center"/>
    </xf>
    <xf numFmtId="0" fontId="61" fillId="0" borderId="4" xfId="5" applyFont="1" applyBorder="1" applyAlignment="1">
      <alignment horizontal="left" vertical="top" wrapText="1"/>
    </xf>
    <xf numFmtId="176" fontId="54" fillId="16" borderId="5" xfId="5" applyNumberFormat="1" applyFont="1" applyFill="1" applyBorder="1" applyAlignment="1">
      <alignment horizontal="center"/>
    </xf>
    <xf numFmtId="177" fontId="179" fillId="16" borderId="0" xfId="5" applyNumberFormat="1" applyFont="1" applyFill="1" applyAlignment="1">
      <alignment horizontal="center"/>
    </xf>
    <xf numFmtId="177" fontId="180" fillId="16" borderId="0" xfId="5" applyNumberFormat="1" applyFont="1" applyFill="1" applyAlignment="1">
      <alignment horizontal="center"/>
    </xf>
    <xf numFmtId="177" fontId="179" fillId="16" borderId="8" xfId="5" applyNumberFormat="1" applyFont="1" applyFill="1" applyBorder="1" applyAlignment="1">
      <alignment horizontal="center"/>
    </xf>
    <xf numFmtId="176" fontId="54" fillId="16" borderId="2" xfId="5" applyNumberFormat="1" applyFont="1" applyFill="1" applyBorder="1" applyAlignment="1">
      <alignment horizontal="right"/>
    </xf>
    <xf numFmtId="176" fontId="54" fillId="16" borderId="2" xfId="5" applyNumberFormat="1" applyFont="1" applyFill="1" applyBorder="1" applyAlignment="1">
      <alignment horizontal="left"/>
    </xf>
    <xf numFmtId="176" fontId="54" fillId="16" borderId="3" xfId="5" applyNumberFormat="1" applyFont="1" applyFill="1" applyBorder="1" applyAlignment="1">
      <alignment horizontal="left"/>
    </xf>
    <xf numFmtId="176" fontId="54" fillId="16" borderId="17" xfId="5" applyNumberFormat="1" applyFont="1" applyFill="1" applyBorder="1"/>
    <xf numFmtId="176" fontId="54" fillId="16" borderId="18" xfId="5" applyNumberFormat="1" applyFont="1" applyFill="1" applyBorder="1"/>
    <xf numFmtId="177" fontId="54" fillId="16" borderId="12" xfId="5" applyNumberFormat="1" applyFont="1" applyFill="1" applyBorder="1" applyAlignment="1">
      <alignment horizontal="right"/>
    </xf>
    <xf numFmtId="177" fontId="54" fillId="16" borderId="12" xfId="5" applyNumberFormat="1" applyFont="1" applyFill="1" applyBorder="1" applyAlignment="1">
      <alignment horizontal="left"/>
    </xf>
    <xf numFmtId="176" fontId="54" fillId="16" borderId="25" xfId="5" applyNumberFormat="1" applyFont="1" applyFill="1" applyBorder="1"/>
    <xf numFmtId="176" fontId="54" fillId="16" borderId="19" xfId="5" applyNumberFormat="1" applyFont="1" applyFill="1" applyBorder="1"/>
    <xf numFmtId="176" fontId="54" fillId="16" borderId="20" xfId="5" applyNumberFormat="1" applyFont="1" applyFill="1" applyBorder="1"/>
    <xf numFmtId="177" fontId="180" fillId="16" borderId="0" xfId="5" applyNumberFormat="1" applyFont="1" applyFill="1" applyAlignment="1">
      <alignment horizontal="right"/>
    </xf>
    <xf numFmtId="177" fontId="180" fillId="16" borderId="0" xfId="5" applyNumberFormat="1" applyFont="1" applyFill="1" applyAlignment="1">
      <alignment horizontal="left"/>
    </xf>
    <xf numFmtId="176" fontId="54" fillId="16" borderId="35" xfId="5" applyNumberFormat="1" applyFont="1" applyFill="1" applyBorder="1"/>
    <xf numFmtId="176" fontId="54" fillId="16" borderId="8" xfId="5" applyNumberFormat="1" applyFont="1" applyFill="1" applyBorder="1" applyAlignment="1">
      <alignment horizontal="center"/>
    </xf>
    <xf numFmtId="176" fontId="54" fillId="16" borderId="45" xfId="5" applyNumberFormat="1" applyFont="1" applyFill="1" applyBorder="1"/>
    <xf numFmtId="177" fontId="54" fillId="16" borderId="8" xfId="5" applyNumberFormat="1" applyFont="1" applyFill="1" applyBorder="1" applyAlignment="1">
      <alignment horizontal="left"/>
    </xf>
    <xf numFmtId="176" fontId="54" fillId="16" borderId="9" xfId="5" applyNumberFormat="1" applyFont="1" applyFill="1" applyBorder="1"/>
    <xf numFmtId="0" fontId="54" fillId="16" borderId="0" xfId="5" applyFont="1" applyFill="1"/>
    <xf numFmtId="2" fontId="54" fillId="16" borderId="0" xfId="5" applyNumberFormat="1" applyFont="1" applyFill="1"/>
    <xf numFmtId="176" fontId="187" fillId="16" borderId="5" xfId="5" applyNumberFormat="1" applyFont="1" applyFill="1" applyBorder="1" applyAlignment="1">
      <alignment horizontal="center"/>
    </xf>
    <xf numFmtId="176" fontId="187" fillId="0" borderId="0" xfId="5" applyNumberFormat="1" applyFont="1" applyAlignment="1">
      <alignment horizontal="center"/>
    </xf>
    <xf numFmtId="0" fontId="188" fillId="16" borderId="50" xfId="5" applyFont="1" applyFill="1" applyBorder="1" applyAlignment="1">
      <alignment wrapText="1"/>
    </xf>
    <xf numFmtId="176" fontId="64" fillId="16" borderId="51" xfId="5" applyNumberFormat="1" applyFont="1" applyFill="1" applyBorder="1" applyAlignment="1">
      <alignment horizontal="center"/>
    </xf>
    <xf numFmtId="0" fontId="61" fillId="16" borderId="0" xfId="5" applyFont="1" applyFill="1" applyAlignment="1">
      <alignment wrapText="1"/>
    </xf>
    <xf numFmtId="0" fontId="61" fillId="16" borderId="5" xfId="5" applyFont="1" applyFill="1" applyBorder="1" applyAlignment="1">
      <alignment wrapText="1"/>
    </xf>
    <xf numFmtId="0" fontId="61" fillId="0" borderId="0" xfId="5" applyFont="1" applyAlignment="1">
      <alignment wrapText="1"/>
    </xf>
    <xf numFmtId="0" fontId="64" fillId="16" borderId="41" xfId="5" applyFont="1" applyFill="1" applyBorder="1" applyAlignment="1">
      <alignment wrapText="1"/>
    </xf>
    <xf numFmtId="177" fontId="64" fillId="16" borderId="0" xfId="5" applyNumberFormat="1" applyFont="1" applyFill="1" applyAlignment="1">
      <alignment horizontal="center"/>
    </xf>
    <xf numFmtId="176" fontId="189" fillId="16" borderId="52" xfId="5" applyNumberFormat="1" applyFont="1" applyFill="1" applyBorder="1"/>
    <xf numFmtId="177" fontId="189" fillId="16" borderId="53" xfId="5" applyNumberFormat="1" applyFont="1" applyFill="1" applyBorder="1" applyAlignment="1">
      <alignment horizontal="center"/>
    </xf>
    <xf numFmtId="176" fontId="91" fillId="16" borderId="0" xfId="5" applyNumberFormat="1" applyFont="1" applyFill="1"/>
    <xf numFmtId="176" fontId="190" fillId="0" borderId="0" xfId="5" applyNumberFormat="1" applyFont="1" applyAlignment="1">
      <alignment horizontal="center" vertical="center"/>
    </xf>
    <xf numFmtId="176" fontId="54" fillId="22" borderId="4" xfId="5" applyNumberFormat="1" applyFont="1" applyFill="1" applyBorder="1"/>
    <xf numFmtId="0" fontId="61" fillId="22" borderId="0" xfId="5" applyFont="1" applyFill="1" applyAlignment="1">
      <alignment horizontal="left" wrapText="1"/>
    </xf>
    <xf numFmtId="176" fontId="54" fillId="22" borderId="5" xfId="5" applyNumberFormat="1" applyFont="1" applyFill="1" applyBorder="1"/>
    <xf numFmtId="176" fontId="175" fillId="22" borderId="4" xfId="5" applyNumberFormat="1" applyFont="1" applyFill="1" applyBorder="1"/>
    <xf numFmtId="176" fontId="54" fillId="22" borderId="42" xfId="5" applyNumberFormat="1" applyFont="1" applyFill="1" applyBorder="1"/>
    <xf numFmtId="176" fontId="54" fillId="22" borderId="49" xfId="5" applyNumberFormat="1" applyFont="1" applyFill="1" applyBorder="1" applyAlignment="1">
      <alignment horizontal="center"/>
    </xf>
    <xf numFmtId="176" fontId="54" fillId="22" borderId="0" xfId="5" applyNumberFormat="1" applyFont="1" applyFill="1" applyAlignment="1">
      <alignment horizontal="center"/>
    </xf>
    <xf numFmtId="176" fontId="54" fillId="22" borderId="0" xfId="5" applyNumberFormat="1" applyFont="1" applyFill="1"/>
    <xf numFmtId="176" fontId="54" fillId="22" borderId="41" xfId="5" applyNumberFormat="1" applyFont="1" applyFill="1" applyBorder="1"/>
    <xf numFmtId="177" fontId="54" fillId="22" borderId="0" xfId="5" applyNumberFormat="1" applyFont="1" applyFill="1" applyAlignment="1">
      <alignment horizontal="center"/>
    </xf>
    <xf numFmtId="176" fontId="54" fillId="22" borderId="43" xfId="5" applyNumberFormat="1" applyFont="1" applyFill="1" applyBorder="1"/>
    <xf numFmtId="177" fontId="54" fillId="22" borderId="8" xfId="5" applyNumberFormat="1" applyFont="1" applyFill="1" applyBorder="1" applyAlignment="1">
      <alignment horizontal="center"/>
    </xf>
    <xf numFmtId="176" fontId="91" fillId="22" borderId="0" xfId="5" applyNumberFormat="1" applyFont="1" applyFill="1"/>
    <xf numFmtId="176" fontId="54" fillId="22" borderId="23" xfId="5" applyNumberFormat="1" applyFont="1" applyFill="1" applyBorder="1" applyAlignment="1">
      <alignment horizontal="left"/>
    </xf>
    <xf numFmtId="176" fontId="54" fillId="22" borderId="24" xfId="5" applyNumberFormat="1" applyFont="1" applyFill="1" applyBorder="1" applyAlignment="1">
      <alignment horizontal="center"/>
    </xf>
    <xf numFmtId="176" fontId="54" fillId="22" borderId="41" xfId="5" applyNumberFormat="1" applyFont="1" applyFill="1" applyBorder="1" applyAlignment="1">
      <alignment horizontal="right"/>
    </xf>
    <xf numFmtId="176" fontId="54" fillId="22" borderId="5" xfId="5" applyNumberFormat="1" applyFont="1" applyFill="1" applyBorder="1" applyAlignment="1">
      <alignment horizontal="center"/>
    </xf>
    <xf numFmtId="176" fontId="174" fillId="22" borderId="47" xfId="5" applyNumberFormat="1" applyFont="1" applyFill="1" applyBorder="1"/>
    <xf numFmtId="176" fontId="54" fillId="22" borderId="12" xfId="5" applyNumberFormat="1" applyFont="1" applyFill="1" applyBorder="1"/>
    <xf numFmtId="176" fontId="60" fillId="22" borderId="12" xfId="5" applyNumberFormat="1" applyFont="1" applyFill="1" applyBorder="1"/>
    <xf numFmtId="176" fontId="60" fillId="22" borderId="12" xfId="5" applyNumberFormat="1" applyFont="1" applyFill="1" applyBorder="1" applyAlignment="1">
      <alignment horizontal="center"/>
    </xf>
    <xf numFmtId="176" fontId="60" fillId="22" borderId="25" xfId="5" applyNumberFormat="1" applyFont="1" applyFill="1" applyBorder="1" applyAlignment="1">
      <alignment horizontal="center"/>
    </xf>
    <xf numFmtId="176" fontId="60" fillId="0" borderId="0" xfId="5" applyNumberFormat="1" applyFont="1" applyAlignment="1">
      <alignment horizontal="center"/>
    </xf>
    <xf numFmtId="176" fontId="174" fillId="22" borderId="7" xfId="5" applyNumberFormat="1" applyFont="1" applyFill="1" applyBorder="1"/>
    <xf numFmtId="176" fontId="54" fillId="22" borderId="8" xfId="5" applyNumberFormat="1" applyFont="1" applyFill="1" applyBorder="1"/>
    <xf numFmtId="176" fontId="60" fillId="22" borderId="8" xfId="5" applyNumberFormat="1" applyFont="1" applyFill="1" applyBorder="1"/>
    <xf numFmtId="176" fontId="60" fillId="22" borderId="8" xfId="5" applyNumberFormat="1" applyFont="1" applyFill="1" applyBorder="1" applyAlignment="1">
      <alignment horizontal="center"/>
    </xf>
    <xf numFmtId="176" fontId="60" fillId="22" borderId="9" xfId="5" applyNumberFormat="1" applyFont="1" applyFill="1" applyBorder="1" applyAlignment="1">
      <alignment horizontal="center"/>
    </xf>
    <xf numFmtId="176" fontId="174" fillId="22" borderId="4" xfId="5" applyNumberFormat="1" applyFont="1" applyFill="1" applyBorder="1"/>
    <xf numFmtId="176" fontId="174" fillId="22" borderId="0" xfId="5" applyNumberFormat="1" applyFont="1" applyFill="1"/>
    <xf numFmtId="176" fontId="174" fillId="22" borderId="5" xfId="5" applyNumberFormat="1" applyFont="1" applyFill="1" applyBorder="1"/>
    <xf numFmtId="176" fontId="174" fillId="0" borderId="0" xfId="5" applyNumberFormat="1" applyFont="1"/>
    <xf numFmtId="176" fontId="183" fillId="22" borderId="4" xfId="5" applyNumberFormat="1" applyFont="1" applyFill="1" applyBorder="1"/>
    <xf numFmtId="0" fontId="61" fillId="22" borderId="5" xfId="5" applyFont="1" applyFill="1" applyBorder="1" applyAlignment="1">
      <alignment horizontal="left" wrapText="1"/>
    </xf>
    <xf numFmtId="176" fontId="174" fillId="22" borderId="47" xfId="5" applyNumberFormat="1" applyFont="1" applyFill="1" applyBorder="1" applyAlignment="1">
      <alignment horizontal="right"/>
    </xf>
    <xf numFmtId="176" fontId="174" fillId="22" borderId="12" xfId="5" applyNumberFormat="1" applyFont="1" applyFill="1" applyBorder="1"/>
    <xf numFmtId="176" fontId="174" fillId="22" borderId="12" xfId="5" applyNumberFormat="1" applyFont="1" applyFill="1" applyBorder="1" applyAlignment="1">
      <alignment horizontal="center"/>
    </xf>
    <xf numFmtId="176" fontId="174" fillId="22" borderId="25" xfId="5" applyNumberFormat="1" applyFont="1" applyFill="1" applyBorder="1" applyAlignment="1">
      <alignment horizontal="center"/>
    </xf>
    <xf numFmtId="176" fontId="174" fillId="0" borderId="0" xfId="5" applyNumberFormat="1" applyFont="1" applyAlignment="1">
      <alignment horizontal="center"/>
    </xf>
    <xf numFmtId="176" fontId="174" fillId="22" borderId="7" xfId="5" applyNumberFormat="1" applyFont="1" applyFill="1" applyBorder="1" applyAlignment="1">
      <alignment horizontal="right"/>
    </xf>
    <xf numFmtId="176" fontId="174" fillId="22" borderId="8" xfId="5" applyNumberFormat="1" applyFont="1" applyFill="1" applyBorder="1"/>
    <xf numFmtId="176" fontId="174" fillId="22" borderId="8" xfId="5" applyNumberFormat="1" applyFont="1" applyFill="1" applyBorder="1" applyAlignment="1">
      <alignment horizontal="center"/>
    </xf>
    <xf numFmtId="176" fontId="174" fillId="22" borderId="9" xfId="5" applyNumberFormat="1" applyFont="1" applyFill="1" applyBorder="1" applyAlignment="1">
      <alignment horizontal="center"/>
    </xf>
    <xf numFmtId="176" fontId="174" fillId="22" borderId="4" xfId="5" applyNumberFormat="1" applyFont="1" applyFill="1" applyBorder="1" applyAlignment="1">
      <alignment horizontal="right"/>
    </xf>
    <xf numFmtId="176" fontId="174" fillId="22" borderId="0" xfId="5" applyNumberFormat="1" applyFont="1" applyFill="1" applyAlignment="1">
      <alignment horizontal="center"/>
    </xf>
    <xf numFmtId="176" fontId="174" fillId="22" borderId="5" xfId="5" applyNumberFormat="1" applyFont="1" applyFill="1" applyBorder="1" applyAlignment="1">
      <alignment horizontal="center"/>
    </xf>
    <xf numFmtId="176" fontId="60" fillId="22" borderId="42" xfId="5" applyNumberFormat="1" applyFont="1" applyFill="1" applyBorder="1"/>
    <xf numFmtId="2" fontId="54" fillId="22" borderId="23" xfId="5" applyNumberFormat="1" applyFont="1" applyFill="1" applyBorder="1" applyAlignment="1">
      <alignment horizontal="center"/>
    </xf>
    <xf numFmtId="176" fontId="191" fillId="22" borderId="0" xfId="5" applyNumberFormat="1" applyFont="1" applyFill="1"/>
    <xf numFmtId="2" fontId="60" fillId="22" borderId="0" xfId="5" applyNumberFormat="1" applyFont="1" applyFill="1" applyAlignment="1">
      <alignment horizontal="center"/>
    </xf>
    <xf numFmtId="176" fontId="60" fillId="22" borderId="43" xfId="5" applyNumberFormat="1" applyFont="1" applyFill="1" applyBorder="1"/>
    <xf numFmtId="2" fontId="174" fillId="22" borderId="8" xfId="5" applyNumberFormat="1" applyFont="1" applyFill="1" applyBorder="1" applyAlignment="1">
      <alignment horizontal="center"/>
    </xf>
    <xf numFmtId="176" fontId="60" fillId="22" borderId="4" xfId="5" applyNumberFormat="1" applyFont="1" applyFill="1" applyBorder="1"/>
    <xf numFmtId="0" fontId="61" fillId="22" borderId="42" xfId="5" applyFont="1" applyFill="1" applyBorder="1" applyAlignment="1">
      <alignment wrapText="1"/>
    </xf>
    <xf numFmtId="176" fontId="60" fillId="22" borderId="41" xfId="5" applyNumberFormat="1" applyFont="1" applyFill="1" applyBorder="1"/>
    <xf numFmtId="176" fontId="60" fillId="22" borderId="0" xfId="5" applyNumberFormat="1" applyFont="1" applyFill="1" applyAlignment="1">
      <alignment horizontal="center"/>
    </xf>
    <xf numFmtId="176" fontId="192" fillId="22" borderId="8" xfId="5" applyNumberFormat="1" applyFont="1" applyFill="1" applyBorder="1" applyAlignment="1">
      <alignment horizontal="center"/>
    </xf>
    <xf numFmtId="176" fontId="91" fillId="22" borderId="4" xfId="5" applyNumberFormat="1" applyFont="1" applyFill="1" applyBorder="1"/>
    <xf numFmtId="176" fontId="193" fillId="16" borderId="4" xfId="5" applyNumberFormat="1" applyFont="1" applyFill="1" applyBorder="1"/>
    <xf numFmtId="0" fontId="61" fillId="16" borderId="0" xfId="5" applyFont="1" applyFill="1" applyAlignment="1">
      <alignment horizontal="left" vertical="top" wrapText="1"/>
    </xf>
    <xf numFmtId="176" fontId="91" fillId="16" borderId="41" xfId="5" applyNumberFormat="1" applyFont="1" applyFill="1" applyBorder="1"/>
    <xf numFmtId="177" fontId="174" fillId="16" borderId="0" xfId="5" applyNumberFormat="1" applyFont="1" applyFill="1" applyAlignment="1">
      <alignment horizontal="center"/>
    </xf>
    <xf numFmtId="176" fontId="174" fillId="16" borderId="0" xfId="5" applyNumberFormat="1" applyFont="1" applyFill="1" applyAlignment="1">
      <alignment horizontal="center"/>
    </xf>
    <xf numFmtId="176" fontId="91" fillId="16" borderId="43" xfId="5" applyNumberFormat="1" applyFont="1" applyFill="1" applyBorder="1"/>
    <xf numFmtId="177" fontId="194" fillId="16" borderId="8" xfId="5" applyNumberFormat="1" applyFont="1" applyFill="1" applyBorder="1" applyAlignment="1">
      <alignment horizontal="center"/>
    </xf>
    <xf numFmtId="177" fontId="194" fillId="16" borderId="0" xfId="5" applyNumberFormat="1" applyFont="1" applyFill="1" applyAlignment="1">
      <alignment horizontal="center"/>
    </xf>
    <xf numFmtId="176" fontId="168" fillId="16" borderId="0" xfId="5" applyNumberFormat="1" applyFont="1" applyFill="1" applyAlignment="1">
      <alignment horizontal="center"/>
    </xf>
    <xf numFmtId="176" fontId="54" fillId="16" borderId="1" xfId="5" applyNumberFormat="1" applyFont="1" applyFill="1" applyBorder="1"/>
    <xf numFmtId="176" fontId="60" fillId="16" borderId="2" xfId="5" applyNumberFormat="1" applyFont="1" applyFill="1" applyBorder="1" applyAlignment="1">
      <alignment horizontal="center"/>
    </xf>
    <xf numFmtId="176" fontId="60" fillId="16" borderId="0" xfId="5" applyNumberFormat="1" applyFont="1" applyFill="1" applyAlignment="1">
      <alignment horizontal="center"/>
    </xf>
    <xf numFmtId="176" fontId="54" fillId="16" borderId="7" xfId="5" applyNumberFormat="1" applyFont="1" applyFill="1" applyBorder="1"/>
    <xf numFmtId="176" fontId="174" fillId="16" borderId="8" xfId="5" applyNumberFormat="1" applyFont="1" applyFill="1" applyBorder="1" applyAlignment="1">
      <alignment horizontal="center"/>
    </xf>
    <xf numFmtId="0" fontId="165" fillId="16" borderId="6" xfId="5" applyFont="1" applyFill="1" applyBorder="1" applyAlignment="1">
      <alignment horizontal="center" wrapText="1"/>
    </xf>
    <xf numFmtId="0" fontId="91" fillId="16" borderId="6" xfId="5" applyFont="1" applyFill="1" applyBorder="1" applyAlignment="1">
      <alignment horizontal="center" wrapText="1"/>
    </xf>
    <xf numFmtId="0" fontId="54" fillId="0" borderId="0" xfId="5" applyFont="1"/>
    <xf numFmtId="0" fontId="165" fillId="8" borderId="82" xfId="6" applyFont="1" applyFill="1" applyBorder="1" applyAlignment="1">
      <alignment horizontal="left" wrapText="1"/>
    </xf>
    <xf numFmtId="0" fontId="165" fillId="0" borderId="82" xfId="6" applyFont="1" applyBorder="1" applyAlignment="1">
      <alignment horizontal="left" wrapText="1"/>
    </xf>
    <xf numFmtId="0" fontId="60" fillId="16" borderId="6" xfId="5" applyFont="1" applyFill="1" applyBorder="1" applyAlignment="1">
      <alignment horizontal="center" wrapText="1"/>
    </xf>
    <xf numFmtId="0" fontId="54" fillId="16" borderId="6" xfId="5" applyFont="1" applyFill="1" applyBorder="1" applyAlignment="1">
      <alignment horizontal="center" wrapText="1"/>
    </xf>
    <xf numFmtId="0" fontId="196" fillId="16" borderId="6" xfId="5" applyFont="1" applyFill="1" applyBorder="1" applyAlignment="1">
      <alignment horizontal="center" wrapText="1"/>
    </xf>
    <xf numFmtId="0" fontId="54" fillId="0" borderId="83" xfId="6" applyFont="1" applyBorder="1" applyAlignment="1">
      <alignment horizontal="left"/>
    </xf>
    <xf numFmtId="176" fontId="60" fillId="8" borderId="83" xfId="6" applyNumberFormat="1" applyFont="1" applyFill="1" applyBorder="1" applyAlignment="1">
      <alignment horizontal="left" vertical="center" wrapText="1"/>
    </xf>
    <xf numFmtId="176" fontId="54" fillId="0" borderId="83" xfId="6" applyNumberFormat="1" applyFont="1" applyBorder="1" applyAlignment="1">
      <alignment horizontal="left" vertical="center"/>
    </xf>
    <xf numFmtId="0" fontId="60" fillId="16" borderId="6" xfId="5" applyFont="1" applyFill="1" applyBorder="1" applyAlignment="1">
      <alignment vertical="center"/>
    </xf>
    <xf numFmtId="178" fontId="60" fillId="16" borderId="6" xfId="5" applyNumberFormat="1" applyFont="1" applyFill="1" applyBorder="1" applyAlignment="1">
      <alignment horizontal="center"/>
    </xf>
    <xf numFmtId="0" fontId="54" fillId="16" borderId="6" xfId="5" applyFont="1" applyFill="1" applyBorder="1" applyAlignment="1">
      <alignment horizontal="center"/>
    </xf>
    <xf numFmtId="178" fontId="196" fillId="16" borderId="6" xfId="5" applyNumberFormat="1" applyFont="1" applyFill="1" applyBorder="1" applyAlignment="1">
      <alignment horizontal="center"/>
    </xf>
    <xf numFmtId="178" fontId="54" fillId="16" borderId="6" xfId="5" applyNumberFormat="1" applyFont="1" applyFill="1" applyBorder="1" applyAlignment="1">
      <alignment horizontal="center"/>
    </xf>
    <xf numFmtId="0" fontId="91" fillId="0" borderId="0" xfId="6" applyFont="1" applyAlignment="1">
      <alignment horizontal="left" wrapText="1"/>
    </xf>
    <xf numFmtId="177" fontId="54" fillId="16" borderId="6" xfId="5" applyNumberFormat="1" applyFont="1" applyFill="1" applyBorder="1" applyAlignment="1">
      <alignment horizontal="center"/>
    </xf>
    <xf numFmtId="0" fontId="54" fillId="0" borderId="0" xfId="6" applyFont="1"/>
    <xf numFmtId="0" fontId="54" fillId="0" borderId="12" xfId="5" applyFont="1" applyBorder="1" applyAlignment="1">
      <alignment vertical="top" wrapText="1"/>
    </xf>
    <xf numFmtId="0" fontId="54" fillId="0" borderId="0" xfId="5" applyFont="1" applyAlignment="1">
      <alignment vertical="top" wrapText="1"/>
    </xf>
    <xf numFmtId="0" fontId="54" fillId="0" borderId="134" xfId="5" applyFont="1" applyBorder="1" applyAlignment="1">
      <alignment horizontal="center" vertical="center" wrapText="1"/>
    </xf>
    <xf numFmtId="0" fontId="54" fillId="0" borderId="0" xfId="5" applyFont="1" applyAlignment="1">
      <alignment horizontal="center" vertical="center"/>
    </xf>
    <xf numFmtId="0" fontId="54" fillId="0" borderId="134" xfId="5" applyFont="1" applyBorder="1" applyAlignment="1">
      <alignment horizontal="center" vertical="center"/>
    </xf>
    <xf numFmtId="0" fontId="54" fillId="0" borderId="134" xfId="5" applyFont="1" applyBorder="1"/>
    <xf numFmtId="0" fontId="91" fillId="0" borderId="134" xfId="5" applyFont="1" applyBorder="1" applyAlignment="1">
      <alignment horizontal="left" vertical="center" wrapText="1"/>
    </xf>
    <xf numFmtId="0" fontId="165" fillId="8" borderId="134" xfId="5" applyFont="1" applyFill="1" applyBorder="1" applyAlignment="1">
      <alignment horizontal="center" vertical="center" wrapText="1"/>
    </xf>
    <xf numFmtId="0" fontId="199" fillId="0" borderId="134" xfId="5" applyFont="1" applyBorder="1" applyAlignment="1">
      <alignment horizontal="center" vertical="center" wrapText="1"/>
    </xf>
    <xf numFmtId="176" fontId="199" fillId="0" borderId="134" xfId="5" applyNumberFormat="1" applyFont="1" applyBorder="1" applyAlignment="1">
      <alignment horizontal="center" vertical="center" wrapText="1"/>
    </xf>
    <xf numFmtId="0" fontId="54" fillId="0" borderId="0" xfId="5" applyFont="1" applyAlignment="1">
      <alignment horizontal="center"/>
    </xf>
    <xf numFmtId="0" fontId="54" fillId="0" borderId="134" xfId="5" applyFont="1" applyBorder="1" applyAlignment="1">
      <alignment horizontal="left" vertical="center"/>
    </xf>
    <xf numFmtId="176" fontId="60" fillId="8" borderId="134" xfId="5" applyNumberFormat="1" applyFont="1" applyFill="1" applyBorder="1" applyAlignment="1">
      <alignment horizontal="center" vertical="center" wrapText="1"/>
    </xf>
    <xf numFmtId="176" fontId="60" fillId="0" borderId="134" xfId="5" applyNumberFormat="1" applyFont="1" applyBorder="1" applyAlignment="1">
      <alignment horizontal="center" vertical="center" wrapText="1"/>
    </xf>
    <xf numFmtId="176" fontId="166" fillId="0" borderId="134" xfId="5" applyNumberFormat="1" applyFont="1" applyBorder="1" applyAlignment="1">
      <alignment horizontal="center" vertical="center" wrapText="1"/>
    </xf>
    <xf numFmtId="176" fontId="60" fillId="8" borderId="134" xfId="5" applyNumberFormat="1" applyFont="1" applyFill="1" applyBorder="1"/>
    <xf numFmtId="176" fontId="54" fillId="0" borderId="134" xfId="5" applyNumberFormat="1" applyFont="1" applyBorder="1"/>
    <xf numFmtId="176" fontId="60" fillId="8" borderId="134" xfId="5" applyNumberFormat="1" applyFont="1" applyFill="1" applyBorder="1" applyAlignment="1">
      <alignment horizontal="center" vertical="center"/>
    </xf>
    <xf numFmtId="0" fontId="54" fillId="0" borderId="134" xfId="5" applyFont="1" applyBorder="1" applyAlignment="1">
      <alignment horizontal="left" vertical="center" wrapText="1"/>
    </xf>
    <xf numFmtId="176" fontId="60" fillId="8" borderId="134" xfId="5" applyNumberFormat="1" applyFont="1" applyFill="1" applyBorder="1" applyAlignment="1">
      <alignment horizontal="center"/>
    </xf>
    <xf numFmtId="0" fontId="54" fillId="7" borderId="16" xfId="5" applyFont="1" applyFill="1" applyBorder="1"/>
    <xf numFmtId="0" fontId="54" fillId="7" borderId="13" xfId="5" applyFont="1" applyFill="1" applyBorder="1" applyAlignment="1">
      <alignment horizontal="left"/>
    </xf>
    <xf numFmtId="0" fontId="54" fillId="7" borderId="15" xfId="5" applyFont="1" applyFill="1" applyBorder="1" applyAlignment="1">
      <alignment horizontal="left"/>
    </xf>
    <xf numFmtId="0" fontId="54" fillId="7" borderId="16" xfId="5" applyFont="1" applyFill="1" applyBorder="1" applyAlignment="1">
      <alignment horizontal="left" vertical="center"/>
    </xf>
    <xf numFmtId="0" fontId="91" fillId="0" borderId="0" xfId="5" applyFont="1" applyAlignment="1">
      <alignment vertical="center"/>
    </xf>
    <xf numFmtId="0" fontId="91" fillId="0" borderId="0" xfId="5" applyFont="1" applyAlignment="1">
      <alignment horizontal="left" vertical="center" wrapText="1"/>
    </xf>
    <xf numFmtId="0" fontId="91" fillId="0" borderId="0" xfId="5" applyFont="1" applyAlignment="1">
      <alignment horizontal="center" vertical="center"/>
    </xf>
    <xf numFmtId="0" fontId="54" fillId="8" borderId="134" xfId="5" applyFont="1" applyFill="1" applyBorder="1" applyAlignment="1">
      <alignment horizontal="center" vertical="center"/>
    </xf>
    <xf numFmtId="0" fontId="54" fillId="9" borderId="134" xfId="5" applyFont="1" applyFill="1" applyBorder="1" applyAlignment="1">
      <alignment horizontal="center" vertical="center"/>
    </xf>
    <xf numFmtId="0" fontId="165" fillId="8" borderId="134" xfId="5" applyFont="1" applyFill="1" applyBorder="1" applyAlignment="1">
      <alignment horizontal="center" vertical="center"/>
    </xf>
    <xf numFmtId="0" fontId="165" fillId="9" borderId="134" xfId="5" applyFont="1" applyFill="1" applyBorder="1" applyAlignment="1">
      <alignment horizontal="center" vertical="center"/>
    </xf>
    <xf numFmtId="0" fontId="165" fillId="0" borderId="134" xfId="5" applyFont="1" applyBorder="1" applyAlignment="1">
      <alignment horizontal="center" vertical="center"/>
    </xf>
    <xf numFmtId="178" fontId="54" fillId="8" borderId="134" xfId="5" applyNumberFormat="1" applyFont="1" applyFill="1" applyBorder="1"/>
    <xf numFmtId="176" fontId="54" fillId="9" borderId="134" xfId="5" applyNumberFormat="1" applyFont="1" applyFill="1" applyBorder="1" applyAlignment="1">
      <alignment horizontal="center" vertical="center"/>
    </xf>
    <xf numFmtId="176" fontId="54" fillId="8" borderId="134" xfId="5" applyNumberFormat="1" applyFont="1" applyFill="1" applyBorder="1" applyAlignment="1">
      <alignment horizontal="center" vertical="center"/>
    </xf>
    <xf numFmtId="176" fontId="54" fillId="0" borderId="134" xfId="5" applyNumberFormat="1" applyFont="1" applyBorder="1" applyAlignment="1">
      <alignment horizontal="center" vertical="center"/>
    </xf>
    <xf numFmtId="176" fontId="54" fillId="8" borderId="134" xfId="5" applyNumberFormat="1" applyFont="1" applyFill="1" applyBorder="1"/>
    <xf numFmtId="176" fontId="54" fillId="0" borderId="0" xfId="5" applyNumberFormat="1" applyFont="1" applyAlignment="1">
      <alignment horizontal="center" vertical="center"/>
    </xf>
    <xf numFmtId="176" fontId="54" fillId="9" borderId="134" xfId="5" applyNumberFormat="1" applyFont="1" applyFill="1" applyBorder="1"/>
    <xf numFmtId="176" fontId="54" fillId="0" borderId="134" xfId="5" applyNumberFormat="1" applyFont="1" applyBorder="1" applyAlignment="1">
      <alignment horizontal="center"/>
    </xf>
    <xf numFmtId="0" fontId="54" fillId="7" borderId="16" xfId="5" applyFont="1" applyFill="1" applyBorder="1" applyAlignment="1">
      <alignment horizontal="left"/>
    </xf>
    <xf numFmtId="176" fontId="54" fillId="3" borderId="134" xfId="5" applyNumberFormat="1" applyFont="1" applyFill="1" applyBorder="1" applyAlignment="1">
      <alignment horizontal="center" vertical="center"/>
    </xf>
    <xf numFmtId="180" fontId="54" fillId="0" borderId="0" xfId="5" applyNumberFormat="1" applyFont="1"/>
    <xf numFmtId="0" fontId="91" fillId="0" borderId="0" xfId="5" applyFont="1" applyAlignment="1">
      <alignment horizontal="left" vertical="center"/>
    </xf>
    <xf numFmtId="0" fontId="54" fillId="0" borderId="0" xfId="5" applyFont="1" applyAlignment="1">
      <alignment wrapText="1"/>
    </xf>
    <xf numFmtId="0" fontId="91" fillId="0" borderId="0" xfId="5" applyFont="1" applyAlignment="1">
      <alignment vertical="center" wrapText="1"/>
    </xf>
    <xf numFmtId="0" fontId="199" fillId="0" borderId="0" xfId="5" applyFont="1" applyAlignment="1">
      <alignment horizontal="center" vertical="center" wrapText="1"/>
    </xf>
    <xf numFmtId="0" fontId="91" fillId="0" borderId="134" xfId="5" applyFont="1" applyBorder="1" applyAlignment="1">
      <alignment horizontal="center" vertical="center" wrapText="1"/>
    </xf>
    <xf numFmtId="0" fontId="54" fillId="0" borderId="134" xfId="5" applyFont="1" applyBorder="1" applyAlignment="1">
      <alignment horizontal="center"/>
    </xf>
    <xf numFmtId="176" fontId="60" fillId="0" borderId="134" xfId="5" applyNumberFormat="1" applyFont="1" applyBorder="1" applyAlignment="1">
      <alignment horizontal="center"/>
    </xf>
    <xf numFmtId="0" fontId="60" fillId="0" borderId="134" xfId="5" applyFont="1" applyBorder="1" applyAlignment="1">
      <alignment horizontal="center" vertical="center" wrapText="1"/>
    </xf>
    <xf numFmtId="176" fontId="60" fillId="0" borderId="134" xfId="5" applyNumberFormat="1" applyFont="1" applyBorder="1" applyAlignment="1">
      <alignment horizontal="center" vertical="center"/>
    </xf>
    <xf numFmtId="0" fontId="91" fillId="0" borderId="0" xfId="5" applyFont="1"/>
    <xf numFmtId="0" fontId="54" fillId="0" borderId="16" xfId="5" applyFont="1" applyBorder="1" applyAlignment="1">
      <alignment horizontal="center"/>
    </xf>
    <xf numFmtId="0" fontId="54" fillId="0" borderId="55" xfId="5" applyFont="1" applyBorder="1" applyAlignment="1">
      <alignment horizontal="center"/>
    </xf>
    <xf numFmtId="0" fontId="91" fillId="0" borderId="16" xfId="5" applyFont="1" applyBorder="1"/>
    <xf numFmtId="0" fontId="54" fillId="0" borderId="16" xfId="5" applyFont="1" applyBorder="1"/>
    <xf numFmtId="176" fontId="54" fillId="0" borderId="16" xfId="5" applyNumberFormat="1" applyFont="1" applyBorder="1" applyAlignment="1">
      <alignment horizontal="center"/>
    </xf>
    <xf numFmtId="0" fontId="54" fillId="0" borderId="0" xfId="5" applyFont="1" applyAlignment="1">
      <alignment vertical="top"/>
    </xf>
    <xf numFmtId="0" fontId="174" fillId="0" borderId="0" xfId="5" applyFont="1"/>
    <xf numFmtId="176" fontId="91" fillId="0" borderId="0" xfId="5" applyNumberFormat="1" applyFont="1" applyAlignment="1">
      <alignment vertical="center"/>
    </xf>
    <xf numFmtId="176" fontId="91" fillId="0" borderId="0" xfId="5" applyNumberFormat="1" applyFont="1" applyAlignment="1">
      <alignment horizontal="left" vertical="center"/>
    </xf>
    <xf numFmtId="0" fontId="60" fillId="0" borderId="134" xfId="5" applyFont="1" applyBorder="1"/>
    <xf numFmtId="0" fontId="165" fillId="0" borderId="134" xfId="5" applyFont="1" applyBorder="1" applyAlignment="1">
      <alignment vertical="center"/>
    </xf>
    <xf numFmtId="0" fontId="204" fillId="0" borderId="134" xfId="5" applyFont="1" applyBorder="1"/>
    <xf numFmtId="0" fontId="203" fillId="0" borderId="134" xfId="5" applyFont="1" applyBorder="1" applyAlignment="1">
      <alignment vertical="center"/>
    </xf>
    <xf numFmtId="0" fontId="205" fillId="0" borderId="0" xfId="5" applyFont="1" applyAlignment="1">
      <alignment vertical="center"/>
    </xf>
    <xf numFmtId="0" fontId="60" fillId="0" borderId="134" xfId="5" applyFont="1" applyBorder="1" applyAlignment="1">
      <alignment horizontal="center" vertical="center"/>
    </xf>
    <xf numFmtId="0" fontId="60" fillId="0" borderId="0" xfId="5" applyFont="1" applyAlignment="1">
      <alignment horizontal="center" vertical="center"/>
    </xf>
    <xf numFmtId="176" fontId="60" fillId="0" borderId="134" xfId="5" applyNumberFormat="1" applyFont="1" applyBorder="1"/>
    <xf numFmtId="176" fontId="60" fillId="0" borderId="134" xfId="5" applyNumberFormat="1" applyFont="1" applyBorder="1" applyAlignment="1">
      <alignment horizontal="right" vertical="center"/>
    </xf>
    <xf numFmtId="176" fontId="204" fillId="0" borderId="134" xfId="5" applyNumberFormat="1" applyFont="1" applyBorder="1"/>
    <xf numFmtId="176" fontId="60" fillId="0" borderId="0" xfId="5" applyNumberFormat="1" applyFont="1"/>
    <xf numFmtId="0" fontId="54" fillId="0" borderId="134" xfId="5" applyFont="1" applyBorder="1" applyAlignment="1">
      <alignment horizontal="right" vertical="center" wrapText="1"/>
    </xf>
    <xf numFmtId="176" fontId="54" fillId="8" borderId="134" xfId="5" applyNumberFormat="1" applyFont="1" applyFill="1" applyBorder="1" applyAlignment="1">
      <alignment horizontal="center"/>
    </xf>
    <xf numFmtId="176" fontId="54" fillId="0" borderId="134" xfId="5" applyNumberFormat="1" applyFont="1" applyBorder="1" applyAlignment="1">
      <alignment horizontal="right"/>
    </xf>
    <xf numFmtId="176" fontId="204" fillId="0" borderId="134" xfId="5" applyNumberFormat="1" applyFont="1" applyBorder="1" applyAlignment="1">
      <alignment horizontal="center" vertical="center"/>
    </xf>
    <xf numFmtId="0" fontId="54" fillId="0" borderId="0" xfId="5" applyFont="1" applyAlignment="1">
      <alignment vertical="center"/>
    </xf>
    <xf numFmtId="0" fontId="91" fillId="0" borderId="0" xfId="5" applyFont="1" applyAlignment="1">
      <alignment horizontal="center"/>
    </xf>
    <xf numFmtId="0" fontId="174" fillId="7" borderId="13" xfId="5" applyFont="1" applyFill="1" applyBorder="1"/>
    <xf numFmtId="0" fontId="54" fillId="7" borderId="15" xfId="5" applyFont="1" applyFill="1" applyBorder="1"/>
    <xf numFmtId="176" fontId="54" fillId="7" borderId="13" xfId="5" applyNumberFormat="1" applyFont="1" applyFill="1" applyBorder="1"/>
    <xf numFmtId="176" fontId="54" fillId="7" borderId="15" xfId="5" applyNumberFormat="1" applyFont="1" applyFill="1" applyBorder="1"/>
    <xf numFmtId="176" fontId="54" fillId="7" borderId="16" xfId="5" applyNumberFormat="1" applyFont="1" applyFill="1" applyBorder="1" applyAlignment="1">
      <alignment horizontal="left"/>
    </xf>
    <xf numFmtId="0" fontId="54" fillId="0" borderId="34" xfId="5" applyFont="1" applyBorder="1" applyAlignment="1">
      <alignment horizontal="center"/>
    </xf>
    <xf numFmtId="176" fontId="54" fillId="0" borderId="34" xfId="5" applyNumberFormat="1" applyFont="1" applyBorder="1" applyAlignment="1">
      <alignment horizontal="center"/>
    </xf>
    <xf numFmtId="0" fontId="54" fillId="0" borderId="12" xfId="5" applyFont="1" applyBorder="1" applyAlignment="1">
      <alignment horizontal="center"/>
    </xf>
    <xf numFmtId="176" fontId="54" fillId="0" borderId="12" xfId="5" applyNumberFormat="1" applyFont="1" applyBorder="1" applyAlignment="1">
      <alignment horizontal="center"/>
    </xf>
    <xf numFmtId="0" fontId="91" fillId="0" borderId="0" xfId="5" applyFont="1" applyAlignment="1">
      <alignment horizontal="center" vertical="center" wrapText="1"/>
    </xf>
    <xf numFmtId="0" fontId="91" fillId="0" borderId="134" xfId="5" applyFont="1" applyBorder="1" applyAlignment="1">
      <alignment horizontal="center"/>
    </xf>
    <xf numFmtId="0" fontId="91" fillId="0" borderId="134" xfId="5" applyFont="1" applyBorder="1" applyAlignment="1">
      <alignment horizontal="left" vertical="center"/>
    </xf>
    <xf numFmtId="2" fontId="54" fillId="0" borderId="134" xfId="5" applyNumberFormat="1" applyFont="1" applyBorder="1" applyAlignment="1">
      <alignment horizontal="left" vertical="center"/>
    </xf>
    <xf numFmtId="0" fontId="54" fillId="0" borderId="0" xfId="5" applyFont="1" applyAlignment="1">
      <alignment vertical="center" wrapText="1"/>
    </xf>
    <xf numFmtId="0" fontId="144" fillId="0" borderId="0" xfId="5" applyFont="1"/>
    <xf numFmtId="2" fontId="144" fillId="0" borderId="0" xfId="5" applyNumberFormat="1" applyFont="1"/>
    <xf numFmtId="0" fontId="54" fillId="0" borderId="0" xfId="5" applyFont="1" applyAlignment="1">
      <alignment horizontal="left" vertical="center"/>
    </xf>
    <xf numFmtId="0" fontId="54" fillId="0" borderId="134" xfId="5" applyFont="1" applyBorder="1" applyAlignment="1">
      <alignment horizontal="left"/>
    </xf>
    <xf numFmtId="49" fontId="54" fillId="0" borderId="134" xfId="5" applyNumberFormat="1" applyFont="1" applyBorder="1" applyAlignment="1">
      <alignment horizontal="left"/>
    </xf>
    <xf numFmtId="0" fontId="54" fillId="0" borderId="0" xfId="5" applyFont="1" applyAlignment="1">
      <alignment horizontal="left"/>
    </xf>
    <xf numFmtId="0" fontId="54" fillId="0" borderId="16" xfId="5" applyFont="1" applyBorder="1" applyAlignment="1">
      <alignment horizontal="left"/>
    </xf>
    <xf numFmtId="0" fontId="48" fillId="0" borderId="19" xfId="0" applyFont="1" applyBorder="1"/>
    <xf numFmtId="0" fontId="26" fillId="0" borderId="183" xfId="3" applyFont="1" applyBorder="1" applyAlignment="1" applyProtection="1">
      <alignment horizontal="center" vertical="center"/>
      <protection locked="0"/>
    </xf>
    <xf numFmtId="0" fontId="26" fillId="0" borderId="190" xfId="3" applyFont="1" applyBorder="1" applyAlignment="1" applyProtection="1">
      <alignment horizontal="center" vertical="center"/>
      <protection locked="0"/>
    </xf>
    <xf numFmtId="0" fontId="142" fillId="0" borderId="137" xfId="5" applyFont="1" applyBorder="1" applyAlignment="1" applyProtection="1">
      <alignment horizontal="center"/>
      <protection locked="0"/>
    </xf>
    <xf numFmtId="1" fontId="15" fillId="0" borderId="0" xfId="8" applyNumberFormat="1" applyFont="1"/>
    <xf numFmtId="176" fontId="15" fillId="0" borderId="0" xfId="8" applyNumberFormat="1" applyFont="1"/>
    <xf numFmtId="176" fontId="4" fillId="0" borderId="0" xfId="8" applyNumberFormat="1"/>
    <xf numFmtId="176" fontId="4" fillId="0" borderId="0" xfId="8" applyNumberFormat="1" applyAlignment="1">
      <alignment horizontal="left"/>
    </xf>
    <xf numFmtId="176" fontId="4" fillId="0" borderId="0" xfId="8" applyNumberFormat="1" applyAlignment="1">
      <alignment horizontal="right"/>
    </xf>
    <xf numFmtId="176" fontId="4" fillId="0" borderId="0" xfId="8" applyNumberFormat="1" applyAlignment="1">
      <alignment horizontal="center" vertical="center"/>
    </xf>
    <xf numFmtId="176" fontId="4" fillId="16" borderId="2" xfId="8" applyNumberFormat="1" applyFill="1" applyBorder="1"/>
    <xf numFmtId="176" fontId="4" fillId="16" borderId="0" xfId="8" applyNumberFormat="1" applyFill="1"/>
    <xf numFmtId="176" fontId="4" fillId="16" borderId="4" xfId="8" applyNumberFormat="1" applyFill="1" applyBorder="1" applyAlignment="1">
      <alignment horizontal="left"/>
    </xf>
    <xf numFmtId="176" fontId="4" fillId="16" borderId="0" xfId="8" applyNumberFormat="1" applyFill="1" applyAlignment="1">
      <alignment horizontal="right"/>
    </xf>
    <xf numFmtId="176" fontId="4" fillId="16" borderId="0" xfId="8" applyNumberFormat="1" applyFill="1" applyAlignment="1">
      <alignment horizontal="center" vertical="center"/>
    </xf>
    <xf numFmtId="176" fontId="4" fillId="16" borderId="20" xfId="8" applyNumberFormat="1" applyFill="1" applyBorder="1" applyAlignment="1">
      <alignment horizontal="left"/>
    </xf>
    <xf numFmtId="176" fontId="4" fillId="16" borderId="19" xfId="8" applyNumberFormat="1" applyFill="1" applyBorder="1"/>
    <xf numFmtId="176" fontId="4" fillId="16" borderId="5" xfId="8" applyNumberFormat="1" applyFill="1" applyBorder="1"/>
    <xf numFmtId="176" fontId="54" fillId="16" borderId="40" xfId="8" applyNumberFormat="1" applyFont="1" applyFill="1" applyBorder="1"/>
    <xf numFmtId="2" fontId="53" fillId="16" borderId="12" xfId="8" applyNumberFormat="1" applyFont="1" applyFill="1" applyBorder="1" applyAlignment="1">
      <alignment horizontal="center" vertical="center"/>
    </xf>
    <xf numFmtId="176" fontId="54" fillId="16" borderId="82" xfId="8" applyNumberFormat="1" applyFont="1" applyFill="1" applyBorder="1"/>
    <xf numFmtId="176" fontId="59" fillId="19" borderId="98" xfId="8" applyNumberFormat="1" applyFont="1" applyFill="1" applyBorder="1" applyAlignment="1">
      <alignment horizontal="left"/>
    </xf>
    <xf numFmtId="176" fontId="52" fillId="19" borderId="85" xfId="8" applyNumberFormat="1" applyFont="1" applyFill="1" applyBorder="1" applyAlignment="1">
      <alignment horizontal="center"/>
    </xf>
    <xf numFmtId="176" fontId="60" fillId="19" borderId="222" xfId="8" applyNumberFormat="1" applyFont="1" applyFill="1" applyBorder="1" applyAlignment="1">
      <alignment horizontal="left"/>
    </xf>
    <xf numFmtId="176" fontId="54" fillId="16" borderId="41" xfId="8" applyNumberFormat="1" applyFont="1" applyFill="1" applyBorder="1"/>
    <xf numFmtId="0" fontId="53" fillId="16" borderId="19" xfId="8" applyFont="1" applyFill="1" applyBorder="1" applyAlignment="1">
      <alignment horizontal="right" vertical="center"/>
    </xf>
    <xf numFmtId="2" fontId="53" fillId="16" borderId="0" xfId="8" applyNumberFormat="1" applyFont="1" applyFill="1" applyAlignment="1">
      <alignment horizontal="center" vertical="center"/>
    </xf>
    <xf numFmtId="0" fontId="53" fillId="16" borderId="20" xfId="8" applyFont="1" applyFill="1" applyBorder="1" applyAlignment="1">
      <alignment horizontal="left" vertical="center"/>
    </xf>
    <xf numFmtId="176" fontId="54" fillId="16" borderId="223" xfId="8" applyNumberFormat="1" applyFont="1" applyFill="1" applyBorder="1"/>
    <xf numFmtId="2" fontId="53" fillId="19" borderId="84" xfId="8" applyNumberFormat="1" applyFont="1" applyFill="1" applyBorder="1" applyAlignment="1">
      <alignment horizontal="left"/>
    </xf>
    <xf numFmtId="2" fontId="53" fillId="19" borderId="12" xfId="8" applyNumberFormat="1" applyFont="1" applyFill="1" applyBorder="1" applyAlignment="1">
      <alignment horizontal="right" vertical="center"/>
    </xf>
    <xf numFmtId="2" fontId="53" fillId="19" borderId="12" xfId="8" applyNumberFormat="1" applyFont="1" applyFill="1" applyBorder="1" applyAlignment="1">
      <alignment horizontal="center"/>
    </xf>
    <xf numFmtId="2" fontId="54" fillId="19" borderId="12" xfId="8" applyNumberFormat="1" applyFont="1" applyFill="1" applyBorder="1" applyAlignment="1">
      <alignment horizontal="left" vertical="center"/>
    </xf>
    <xf numFmtId="2" fontId="54" fillId="19" borderId="214" xfId="8" applyNumberFormat="1" applyFont="1" applyFill="1" applyBorder="1" applyAlignment="1">
      <alignment horizontal="left"/>
    </xf>
    <xf numFmtId="2" fontId="53" fillId="19" borderId="19" xfId="8" applyNumberFormat="1" applyFont="1" applyFill="1" applyBorder="1" applyAlignment="1">
      <alignment horizontal="left"/>
    </xf>
    <xf numFmtId="177" fontId="53" fillId="19" borderId="0" xfId="8" applyNumberFormat="1" applyFont="1" applyFill="1" applyAlignment="1">
      <alignment horizontal="right" vertical="center"/>
    </xf>
    <xf numFmtId="2" fontId="53" fillId="19" borderId="0" xfId="8" applyNumberFormat="1" applyFont="1" applyFill="1" applyAlignment="1">
      <alignment horizontal="center"/>
    </xf>
    <xf numFmtId="177" fontId="54" fillId="19" borderId="0" xfId="8" applyNumberFormat="1" applyFont="1" applyFill="1" applyAlignment="1">
      <alignment horizontal="left" vertical="center"/>
    </xf>
    <xf numFmtId="2" fontId="54" fillId="19" borderId="5" xfId="8" applyNumberFormat="1" applyFont="1" applyFill="1" applyBorder="1" applyAlignment="1">
      <alignment horizontal="left"/>
    </xf>
    <xf numFmtId="176" fontId="53" fillId="16" borderId="21" xfId="8" applyNumberFormat="1" applyFont="1" applyFill="1" applyBorder="1"/>
    <xf numFmtId="176" fontId="53" fillId="16" borderId="10" xfId="8" applyNumberFormat="1" applyFont="1" applyFill="1" applyBorder="1"/>
    <xf numFmtId="176" fontId="53" fillId="16" borderId="37" xfId="8" applyNumberFormat="1" applyFont="1" applyFill="1" applyBorder="1"/>
    <xf numFmtId="176" fontId="52" fillId="16" borderId="98" xfId="8" applyNumberFormat="1" applyFont="1" applyFill="1" applyBorder="1" applyAlignment="1">
      <alignment horizontal="left"/>
    </xf>
    <xf numFmtId="176" fontId="52" fillId="16" borderId="85" xfId="8" applyNumberFormat="1" applyFont="1" applyFill="1" applyBorder="1" applyAlignment="1">
      <alignment horizontal="center"/>
    </xf>
    <xf numFmtId="176" fontId="60" fillId="16" borderId="222" xfId="8" applyNumberFormat="1" applyFont="1" applyFill="1" applyBorder="1" applyAlignment="1">
      <alignment horizontal="left"/>
    </xf>
    <xf numFmtId="2" fontId="53" fillId="16" borderId="0" xfId="8" applyNumberFormat="1" applyFont="1" applyFill="1" applyAlignment="1">
      <alignment horizontal="right" vertical="center"/>
    </xf>
    <xf numFmtId="2" fontId="53" fillId="16" borderId="0" xfId="8" applyNumberFormat="1" applyFont="1" applyFill="1" applyAlignment="1">
      <alignment horizontal="center"/>
    </xf>
    <xf numFmtId="2" fontId="54" fillId="16" borderId="0" xfId="8" applyNumberFormat="1" applyFont="1" applyFill="1" applyAlignment="1">
      <alignment horizontal="left" vertical="center"/>
    </xf>
    <xf numFmtId="2" fontId="54" fillId="16" borderId="5" xfId="8" applyNumberFormat="1" applyFont="1" applyFill="1" applyBorder="1" applyAlignment="1">
      <alignment horizontal="left"/>
    </xf>
    <xf numFmtId="176" fontId="54" fillId="16" borderId="44" xfId="8" applyNumberFormat="1" applyFont="1" applyFill="1" applyBorder="1"/>
    <xf numFmtId="0" fontId="53" fillId="16" borderId="21" xfId="8" applyFont="1" applyFill="1" applyBorder="1" applyAlignment="1">
      <alignment horizontal="right" vertical="center"/>
    </xf>
    <xf numFmtId="2" fontId="53" fillId="16" borderId="10" xfId="8" applyNumberFormat="1" applyFont="1" applyFill="1" applyBorder="1" applyAlignment="1">
      <alignment horizontal="center" vertical="center"/>
    </xf>
    <xf numFmtId="0" fontId="53" fillId="16" borderId="22" xfId="8" applyFont="1" applyFill="1" applyBorder="1" applyAlignment="1">
      <alignment horizontal="left" vertical="center"/>
    </xf>
    <xf numFmtId="176" fontId="54" fillId="16" borderId="55" xfId="8" applyNumberFormat="1" applyFont="1" applyFill="1" applyBorder="1"/>
    <xf numFmtId="177" fontId="53" fillId="16" borderId="0" xfId="8" applyNumberFormat="1" applyFont="1" applyFill="1" applyAlignment="1">
      <alignment horizontal="right" vertical="center"/>
    </xf>
    <xf numFmtId="177" fontId="54" fillId="16" borderId="0" xfId="8" applyNumberFormat="1" applyFont="1" applyFill="1" applyAlignment="1">
      <alignment horizontal="left" vertical="center"/>
    </xf>
    <xf numFmtId="176" fontId="52" fillId="16" borderId="38" xfId="8" applyNumberFormat="1" applyFont="1" applyFill="1" applyBorder="1" applyAlignment="1">
      <alignment horizontal="center"/>
    </xf>
    <xf numFmtId="176" fontId="52" fillId="16" borderId="85" xfId="8" applyNumberFormat="1" applyFont="1" applyFill="1" applyBorder="1" applyAlignment="1">
      <alignment horizontal="right"/>
    </xf>
    <xf numFmtId="176" fontId="52" fillId="16" borderId="85" xfId="8" applyNumberFormat="1" applyFont="1" applyFill="1" applyBorder="1" applyAlignment="1">
      <alignment horizontal="center" vertical="center"/>
    </xf>
    <xf numFmtId="176" fontId="52" fillId="16" borderId="99" xfId="8" applyNumberFormat="1" applyFont="1" applyFill="1" applyBorder="1" applyAlignment="1">
      <alignment horizontal="left"/>
    </xf>
    <xf numFmtId="176" fontId="55" fillId="16" borderId="84" xfId="8" applyNumberFormat="1" applyFont="1" applyFill="1" applyBorder="1" applyAlignment="1">
      <alignment horizontal="right"/>
    </xf>
    <xf numFmtId="176" fontId="55" fillId="16" borderId="86" xfId="8" applyNumberFormat="1" applyFont="1" applyFill="1" applyBorder="1" applyAlignment="1">
      <alignment horizontal="left"/>
    </xf>
    <xf numFmtId="176" fontId="55" fillId="16" borderId="12" xfId="8" applyNumberFormat="1" applyFont="1" applyFill="1" applyBorder="1" applyAlignment="1">
      <alignment horizontal="right"/>
    </xf>
    <xf numFmtId="176" fontId="55" fillId="16" borderId="86" xfId="8" applyNumberFormat="1" applyFont="1" applyFill="1" applyBorder="1" applyAlignment="1">
      <alignment horizontal="left" vertical="center"/>
    </xf>
    <xf numFmtId="176" fontId="212" fillId="16" borderId="0" xfId="8" applyNumberFormat="1" applyFont="1" applyFill="1" applyAlignment="1">
      <alignment horizontal="center"/>
    </xf>
    <xf numFmtId="176" fontId="212" fillId="16" borderId="20" xfId="8" applyNumberFormat="1" applyFont="1" applyFill="1" applyBorder="1" applyAlignment="1">
      <alignment horizontal="left"/>
    </xf>
    <xf numFmtId="176" fontId="53" fillId="16" borderId="20" xfId="8" applyNumberFormat="1" applyFont="1" applyFill="1" applyBorder="1" applyAlignment="1">
      <alignment horizontal="left" vertical="center"/>
    </xf>
    <xf numFmtId="176" fontId="53" fillId="16" borderId="19" xfId="8" applyNumberFormat="1" applyFont="1" applyFill="1" applyBorder="1"/>
    <xf numFmtId="176" fontId="54" fillId="16" borderId="19" xfId="8" applyNumberFormat="1" applyFont="1" applyFill="1" applyBorder="1" applyAlignment="1">
      <alignment horizontal="left"/>
    </xf>
    <xf numFmtId="176" fontId="54" fillId="16" borderId="20" xfId="8" applyNumberFormat="1" applyFont="1" applyFill="1" applyBorder="1" applyAlignment="1">
      <alignment horizontal="left" vertical="center"/>
    </xf>
    <xf numFmtId="176" fontId="54" fillId="16" borderId="43" xfId="8" applyNumberFormat="1" applyFont="1" applyFill="1" applyBorder="1"/>
    <xf numFmtId="176" fontId="212" fillId="16" borderId="8" xfId="8" applyNumberFormat="1" applyFont="1" applyFill="1" applyBorder="1" applyAlignment="1">
      <alignment horizontal="center"/>
    </xf>
    <xf numFmtId="176" fontId="212" fillId="16" borderId="45" xfId="8" applyNumberFormat="1" applyFont="1" applyFill="1" applyBorder="1" applyAlignment="1">
      <alignment horizontal="left"/>
    </xf>
    <xf numFmtId="176" fontId="4" fillId="16" borderId="8" xfId="8" applyNumberFormat="1" applyFill="1" applyBorder="1"/>
    <xf numFmtId="176" fontId="54" fillId="16" borderId="227" xfId="8" applyNumberFormat="1" applyFont="1" applyFill="1" applyBorder="1"/>
    <xf numFmtId="2" fontId="53" fillId="16" borderId="8" xfId="8" applyNumberFormat="1" applyFont="1" applyFill="1" applyBorder="1" applyAlignment="1">
      <alignment horizontal="center" vertical="center"/>
    </xf>
    <xf numFmtId="176" fontId="54" fillId="16" borderId="45" xfId="8" applyNumberFormat="1" applyFont="1" applyFill="1" applyBorder="1" applyAlignment="1">
      <alignment horizontal="left" vertical="center"/>
    </xf>
    <xf numFmtId="176" fontId="53" fillId="16" borderId="35" xfId="8" applyNumberFormat="1" applyFont="1" applyFill="1" applyBorder="1"/>
    <xf numFmtId="177" fontId="53" fillId="16" borderId="8" xfId="8" applyNumberFormat="1" applyFont="1" applyFill="1" applyBorder="1" applyAlignment="1">
      <alignment horizontal="right" vertical="center"/>
    </xf>
    <xf numFmtId="2" fontId="53" fillId="16" borderId="8" xfId="8" applyNumberFormat="1" applyFont="1" applyFill="1" applyBorder="1" applyAlignment="1">
      <alignment horizontal="center"/>
    </xf>
    <xf numFmtId="177" fontId="54" fillId="16" borderId="8" xfId="8" applyNumberFormat="1" applyFont="1" applyFill="1" applyBorder="1" applyAlignment="1">
      <alignment horizontal="left" vertical="center"/>
    </xf>
    <xf numFmtId="2" fontId="54" fillId="16" borderId="9" xfId="8" applyNumberFormat="1" applyFont="1" applyFill="1" applyBorder="1" applyAlignment="1">
      <alignment horizontal="left"/>
    </xf>
    <xf numFmtId="176" fontId="4" fillId="0" borderId="0" xfId="8" applyNumberFormat="1" applyAlignment="1">
      <alignment horizontal="center"/>
    </xf>
    <xf numFmtId="178" fontId="53" fillId="16" borderId="84" xfId="8" applyNumberFormat="1" applyFont="1" applyFill="1" applyBorder="1" applyAlignment="1">
      <alignment horizontal="right" vertical="center"/>
    </xf>
    <xf numFmtId="178" fontId="53" fillId="16" borderId="86" xfId="8" applyNumberFormat="1" applyFont="1" applyFill="1" applyBorder="1" applyAlignment="1">
      <alignment horizontal="left" vertical="center"/>
    </xf>
    <xf numFmtId="178" fontId="53" fillId="16" borderId="19" xfId="8" applyNumberFormat="1" applyFont="1" applyFill="1" applyBorder="1" applyAlignment="1">
      <alignment horizontal="right" vertical="center"/>
    </xf>
    <xf numFmtId="178" fontId="53" fillId="16" borderId="20" xfId="8" applyNumberFormat="1" applyFont="1" applyFill="1" applyBorder="1" applyAlignment="1">
      <alignment horizontal="left" vertical="center"/>
    </xf>
    <xf numFmtId="178" fontId="53" fillId="16" borderId="12" xfId="8" applyNumberFormat="1" applyFont="1" applyFill="1" applyBorder="1" applyAlignment="1">
      <alignment horizontal="right" vertical="center"/>
    </xf>
    <xf numFmtId="178" fontId="53" fillId="16" borderId="12" xfId="8" applyNumberFormat="1" applyFont="1" applyFill="1" applyBorder="1" applyAlignment="1">
      <alignment horizontal="center" vertical="center"/>
    </xf>
    <xf numFmtId="2" fontId="53" fillId="16" borderId="20" xfId="8" applyNumberFormat="1" applyFont="1" applyFill="1" applyBorder="1" applyAlignment="1">
      <alignment horizontal="left" vertical="center"/>
    </xf>
    <xf numFmtId="178" fontId="53" fillId="16" borderId="0" xfId="8" applyNumberFormat="1" applyFont="1" applyFill="1" applyAlignment="1">
      <alignment horizontal="right" vertical="center"/>
    </xf>
    <xf numFmtId="178" fontId="53" fillId="16" borderId="0" xfId="8" applyNumberFormat="1" applyFont="1" applyFill="1" applyAlignment="1">
      <alignment horizontal="center" vertical="center"/>
    </xf>
    <xf numFmtId="2" fontId="53" fillId="16" borderId="10" xfId="8" applyNumberFormat="1" applyFont="1" applyFill="1" applyBorder="1" applyAlignment="1">
      <alignment horizontal="right" vertical="center"/>
    </xf>
    <xf numFmtId="2" fontId="53" fillId="16" borderId="22" xfId="8" applyNumberFormat="1" applyFont="1" applyFill="1" applyBorder="1" applyAlignment="1">
      <alignment horizontal="left" vertical="center"/>
    </xf>
    <xf numFmtId="176" fontId="213" fillId="16" borderId="19" xfId="5" applyNumberFormat="1" applyFont="1" applyFill="1" applyBorder="1" applyAlignment="1">
      <alignment horizontal="left"/>
    </xf>
    <xf numFmtId="177" fontId="214" fillId="16" borderId="0" xfId="5" applyNumberFormat="1" applyFont="1" applyFill="1" applyAlignment="1">
      <alignment horizontal="right" vertical="center"/>
    </xf>
    <xf numFmtId="2" fontId="214" fillId="16" borderId="0" xfId="5" applyNumberFormat="1" applyFont="1" applyFill="1" applyAlignment="1">
      <alignment horizontal="center"/>
    </xf>
    <xf numFmtId="177" fontId="213" fillId="16" borderId="0" xfId="5" applyNumberFormat="1" applyFont="1" applyFill="1" applyAlignment="1">
      <alignment horizontal="left" vertical="center"/>
    </xf>
    <xf numFmtId="2" fontId="213" fillId="16" borderId="0" xfId="5" applyNumberFormat="1" applyFont="1" applyFill="1" applyAlignment="1">
      <alignment horizontal="left"/>
    </xf>
    <xf numFmtId="176" fontId="214" fillId="16" borderId="19" xfId="5" applyNumberFormat="1" applyFont="1" applyFill="1" applyBorder="1"/>
    <xf numFmtId="176" fontId="213" fillId="16" borderId="0" xfId="5" applyNumberFormat="1" applyFont="1" applyFill="1" applyAlignment="1">
      <alignment horizontal="right"/>
    </xf>
    <xf numFmtId="176" fontId="213" fillId="16" borderId="0" xfId="5" applyNumberFormat="1" applyFont="1" applyFill="1" applyAlignment="1">
      <alignment horizontal="left"/>
    </xf>
    <xf numFmtId="176" fontId="212" fillId="16" borderId="19" xfId="8" applyNumberFormat="1" applyFont="1" applyFill="1" applyBorder="1" applyAlignment="1">
      <alignment horizontal="right"/>
    </xf>
    <xf numFmtId="176" fontId="212" fillId="16" borderId="35" xfId="8" applyNumberFormat="1" applyFont="1" applyFill="1" applyBorder="1" applyAlignment="1">
      <alignment horizontal="right"/>
    </xf>
    <xf numFmtId="177" fontId="10" fillId="0" borderId="0" xfId="5" applyNumberFormat="1" applyAlignment="1">
      <alignment horizontal="left"/>
    </xf>
    <xf numFmtId="0" fontId="35" fillId="0" borderId="0" xfId="0" applyFont="1" applyAlignment="1">
      <alignment vertical="center"/>
    </xf>
    <xf numFmtId="0" fontId="65" fillId="0" borderId="0" xfId="0" applyFont="1" applyAlignment="1">
      <alignment vertical="center"/>
    </xf>
    <xf numFmtId="182" fontId="144" fillId="16" borderId="0" xfId="8" applyNumberFormat="1" applyFont="1" applyFill="1" applyAlignment="1">
      <alignment horizontal="right"/>
    </xf>
    <xf numFmtId="182" fontId="54" fillId="16" borderId="0" xfId="8" applyNumberFormat="1" applyFont="1" applyFill="1" applyAlignment="1">
      <alignment horizontal="right"/>
    </xf>
    <xf numFmtId="182" fontId="54" fillId="16" borderId="8" xfId="8" applyNumberFormat="1" applyFont="1" applyFill="1" applyBorder="1" applyAlignment="1">
      <alignment horizontal="right"/>
    </xf>
    <xf numFmtId="2" fontId="55" fillId="16" borderId="0" xfId="8" applyNumberFormat="1" applyFont="1" applyFill="1" applyAlignment="1">
      <alignment horizontal="center" vertical="center"/>
    </xf>
    <xf numFmtId="0" fontId="101" fillId="0" borderId="228" xfId="3" applyFont="1" applyBorder="1" applyAlignment="1" applyProtection="1">
      <alignment horizontal="center"/>
      <protection locked="0"/>
    </xf>
    <xf numFmtId="0" fontId="215" fillId="0" borderId="228" xfId="3" applyFont="1" applyBorder="1" applyAlignment="1" applyProtection="1">
      <alignment horizontal="center"/>
      <protection locked="0"/>
    </xf>
    <xf numFmtId="0" fontId="216" fillId="0" borderId="0" xfId="0" applyFont="1"/>
    <xf numFmtId="0" fontId="216" fillId="0" borderId="10" xfId="0" applyFont="1" applyBorder="1" applyAlignment="1">
      <alignment vertical="center"/>
    </xf>
    <xf numFmtId="0" fontId="19" fillId="5" borderId="170" xfId="3" applyFont="1" applyFill="1" applyBorder="1" applyAlignment="1" applyProtection="1">
      <alignment horizontal="center" vertical="center" textRotation="90" wrapText="1"/>
      <protection locked="0"/>
    </xf>
    <xf numFmtId="0" fontId="173" fillId="20" borderId="0" xfId="3" applyFont="1" applyFill="1" applyAlignment="1">
      <alignment horizontal="left" vertical="center" wrapText="1"/>
    </xf>
    <xf numFmtId="0" fontId="11" fillId="21" borderId="4" xfId="3" applyFill="1" applyBorder="1"/>
    <xf numFmtId="0" fontId="19" fillId="5" borderId="215" xfId="3" applyFont="1" applyFill="1" applyBorder="1" applyAlignment="1" applyProtection="1">
      <alignment horizontal="center" vertical="center" textRotation="90" wrapText="1"/>
      <protection locked="0"/>
    </xf>
    <xf numFmtId="0" fontId="3" fillId="21" borderId="0" xfId="3" applyFont="1" applyFill="1" applyAlignment="1">
      <alignment vertical="top" wrapText="1"/>
    </xf>
    <xf numFmtId="0" fontId="2" fillId="21" borderId="0" xfId="3" applyFont="1" applyFill="1"/>
    <xf numFmtId="0" fontId="103" fillId="21" borderId="0" xfId="7" applyFill="1" applyBorder="1" applyAlignment="1" applyProtection="1"/>
    <xf numFmtId="0" fontId="223" fillId="21" borderId="0" xfId="3" applyFont="1" applyFill="1" applyAlignment="1">
      <alignment horizontal="left" vertical="center"/>
    </xf>
    <xf numFmtId="0" fontId="220" fillId="21" borderId="0" xfId="3" applyFont="1" applyFill="1"/>
    <xf numFmtId="0" fontId="91" fillId="21" borderId="0" xfId="3" applyFont="1" applyFill="1"/>
    <xf numFmtId="0" fontId="17" fillId="21" borderId="0" xfId="3" applyFont="1" applyFill="1" applyAlignment="1">
      <alignment vertical="top" wrapText="1"/>
    </xf>
    <xf numFmtId="0" fontId="21" fillId="21" borderId="5" xfId="3" applyFont="1" applyFill="1" applyBorder="1" applyAlignment="1">
      <alignment vertical="top" wrapText="1"/>
    </xf>
    <xf numFmtId="0" fontId="41" fillId="21" borderId="5" xfId="3" applyFont="1" applyFill="1" applyBorder="1" applyAlignment="1">
      <alignment vertical="center"/>
    </xf>
    <xf numFmtId="0" fontId="42" fillId="21" borderId="5" xfId="3" applyFont="1" applyFill="1" applyBorder="1"/>
    <xf numFmtId="0" fontId="11" fillId="21" borderId="5" xfId="3" applyFill="1" applyBorder="1"/>
    <xf numFmtId="176" fontId="228" fillId="16" borderId="229" xfId="5" applyNumberFormat="1" applyFont="1" applyFill="1" applyBorder="1"/>
    <xf numFmtId="176" fontId="228" fillId="16" borderId="232" xfId="5" applyNumberFormat="1" applyFont="1" applyFill="1" applyBorder="1"/>
    <xf numFmtId="176" fontId="228" fillId="16" borderId="236" xfId="5" applyNumberFormat="1" applyFont="1" applyFill="1" applyBorder="1"/>
    <xf numFmtId="176" fontId="170" fillId="16" borderId="240" xfId="5" applyNumberFormat="1" applyFont="1" applyFill="1" applyBorder="1"/>
    <xf numFmtId="176" fontId="170" fillId="16" borderId="232" xfId="5" applyNumberFormat="1" applyFont="1" applyFill="1" applyBorder="1"/>
    <xf numFmtId="0" fontId="48" fillId="27" borderId="245" xfId="0" applyFont="1" applyFill="1" applyBorder="1" applyAlignment="1">
      <alignment horizontal="center"/>
    </xf>
    <xf numFmtId="0" fontId="48" fillId="29" borderId="245" xfId="0" applyFont="1" applyFill="1" applyBorder="1" applyAlignment="1">
      <alignment horizontal="center"/>
    </xf>
    <xf numFmtId="0" fontId="48" fillId="29" borderId="244" xfId="0" applyFont="1" applyFill="1" applyBorder="1" applyAlignment="1">
      <alignment horizontal="right"/>
    </xf>
    <xf numFmtId="0" fontId="48" fillId="27" borderId="244" xfId="0" applyFont="1" applyFill="1" applyBorder="1" applyAlignment="1">
      <alignment horizontal="right"/>
    </xf>
    <xf numFmtId="0" fontId="48" fillId="29" borderId="246" xfId="0" applyFont="1" applyFill="1" applyBorder="1" applyAlignment="1">
      <alignment horizontal="left"/>
    </xf>
    <xf numFmtId="0" fontId="48" fillId="27" borderId="246" xfId="0" applyFont="1" applyFill="1" applyBorder="1" applyAlignment="1">
      <alignment horizontal="left"/>
    </xf>
    <xf numFmtId="176" fontId="230" fillId="16" borderId="232" xfId="5" applyNumberFormat="1" applyFont="1" applyFill="1" applyBorder="1"/>
    <xf numFmtId="183" fontId="211" fillId="30" borderId="84" xfId="5" applyNumberFormat="1" applyFont="1" applyFill="1" applyBorder="1" applyAlignment="1" applyProtection="1">
      <alignment horizontal="right" vertical="center"/>
      <protection locked="0"/>
    </xf>
    <xf numFmtId="183" fontId="211" fillId="30" borderId="19" xfId="5" applyNumberFormat="1" applyFont="1" applyFill="1" applyBorder="1" applyAlignment="1" applyProtection="1">
      <alignment horizontal="right" vertical="center"/>
      <protection locked="0"/>
    </xf>
    <xf numFmtId="183" fontId="211" fillId="30" borderId="19" xfId="5" applyNumberFormat="1" applyFont="1" applyFill="1" applyBorder="1" applyAlignment="1" applyProtection="1">
      <alignment horizontal="right"/>
      <protection locked="0"/>
    </xf>
    <xf numFmtId="183" fontId="53" fillId="16" borderId="19" xfId="5" applyNumberFormat="1" applyFont="1" applyFill="1" applyBorder="1" applyAlignment="1" applyProtection="1">
      <alignment horizontal="right" vertical="center"/>
      <protection locked="0"/>
    </xf>
    <xf numFmtId="183" fontId="214" fillId="16" borderId="19" xfId="5" applyNumberFormat="1" applyFont="1" applyFill="1" applyBorder="1" applyAlignment="1" applyProtection="1">
      <alignment horizontal="right" vertical="center"/>
      <protection locked="0"/>
    </xf>
    <xf numFmtId="183" fontId="91" fillId="30" borderId="86" xfId="5" applyNumberFormat="1" applyFont="1" applyFill="1" applyBorder="1" applyAlignment="1" applyProtection="1">
      <alignment horizontal="left" vertical="center"/>
      <protection locked="0"/>
    </xf>
    <xf numFmtId="183" fontId="91" fillId="30" borderId="20" xfId="5" applyNumberFormat="1" applyFont="1" applyFill="1" applyBorder="1" applyAlignment="1" applyProtection="1">
      <alignment horizontal="left" vertical="center"/>
      <protection locked="0"/>
    </xf>
    <xf numFmtId="183" fontId="211" fillId="30" borderId="20" xfId="5" applyNumberFormat="1" applyFont="1" applyFill="1" applyBorder="1" applyAlignment="1" applyProtection="1">
      <alignment horizontal="left"/>
      <protection locked="0"/>
    </xf>
    <xf numFmtId="183" fontId="54" fillId="16" borderId="20" xfId="5" applyNumberFormat="1" applyFont="1" applyFill="1" applyBorder="1" applyAlignment="1" applyProtection="1">
      <alignment horizontal="left" vertical="center"/>
      <protection locked="0"/>
    </xf>
    <xf numFmtId="183" fontId="213" fillId="16" borderId="20" xfId="5" applyNumberFormat="1" applyFont="1" applyFill="1" applyBorder="1" applyAlignment="1" applyProtection="1">
      <alignment horizontal="left" vertical="center"/>
      <protection locked="0"/>
    </xf>
    <xf numFmtId="183" fontId="211" fillId="30" borderId="12" xfId="5" applyNumberFormat="1" applyFont="1" applyFill="1" applyBorder="1" applyAlignment="1">
      <alignment horizontal="center"/>
    </xf>
    <xf numFmtId="0" fontId="53" fillId="29" borderId="241" xfId="5" applyFont="1" applyFill="1" applyBorder="1" applyAlignment="1" applyProtection="1">
      <alignment horizontal="right" vertical="center"/>
      <protection locked="0"/>
    </xf>
    <xf numFmtId="0" fontId="53" fillId="29" borderId="243" xfId="5" applyFont="1" applyFill="1" applyBorder="1" applyAlignment="1" applyProtection="1">
      <alignment horizontal="left" vertical="center"/>
      <protection locked="0"/>
    </xf>
    <xf numFmtId="0" fontId="53" fillId="27" borderId="241" xfId="5" applyFont="1" applyFill="1" applyBorder="1" applyAlignment="1" applyProtection="1">
      <alignment horizontal="right" vertical="center"/>
      <protection locked="0"/>
    </xf>
    <xf numFmtId="0" fontId="53" fillId="27" borderId="243" xfId="5" applyFont="1" applyFill="1" applyBorder="1" applyAlignment="1" applyProtection="1">
      <alignment horizontal="left" vertical="center"/>
      <protection locked="0"/>
    </xf>
    <xf numFmtId="0" fontId="53" fillId="29" borderId="233" xfId="5" applyFont="1" applyFill="1" applyBorder="1" applyAlignment="1" applyProtection="1">
      <alignment horizontal="right" vertical="center"/>
      <protection locked="0"/>
    </xf>
    <xf numFmtId="0" fontId="53" fillId="29" borderId="235" xfId="5" applyFont="1" applyFill="1" applyBorder="1" applyAlignment="1" applyProtection="1">
      <alignment horizontal="left" vertical="center"/>
      <protection locked="0"/>
    </xf>
    <xf numFmtId="0" fontId="53" fillId="27" borderId="233" xfId="5" applyFont="1" applyFill="1" applyBorder="1" applyAlignment="1" applyProtection="1">
      <alignment horizontal="right" vertical="center"/>
      <protection locked="0"/>
    </xf>
    <xf numFmtId="0" fontId="53" fillId="27" borderId="235" xfId="5" applyFont="1" applyFill="1" applyBorder="1" applyAlignment="1" applyProtection="1">
      <alignment horizontal="left" vertical="center"/>
      <protection locked="0"/>
    </xf>
    <xf numFmtId="2" fontId="53" fillId="27" borderId="242" xfId="5" applyNumberFormat="1" applyFont="1" applyFill="1" applyBorder="1" applyAlignment="1">
      <alignment horizontal="center" vertical="center"/>
    </xf>
    <xf numFmtId="2" fontId="53" fillId="27" borderId="234" xfId="5" applyNumberFormat="1" applyFont="1" applyFill="1" applyBorder="1" applyAlignment="1">
      <alignment horizontal="center" vertical="center"/>
    </xf>
    <xf numFmtId="2" fontId="53" fillId="29" borderId="242" xfId="5" applyNumberFormat="1" applyFont="1" applyFill="1" applyBorder="1" applyAlignment="1">
      <alignment horizontal="center" vertical="center"/>
    </xf>
    <xf numFmtId="2" fontId="53" fillId="29" borderId="234" xfId="5" applyNumberFormat="1" applyFont="1" applyFill="1" applyBorder="1" applyAlignment="1">
      <alignment horizontal="center" vertical="center"/>
    </xf>
    <xf numFmtId="0" fontId="163" fillId="29" borderId="231" xfId="5" applyFont="1" applyFill="1" applyBorder="1" applyAlignment="1" applyProtection="1">
      <alignment horizontal="left" vertical="center"/>
      <protection locked="0"/>
    </xf>
    <xf numFmtId="0" fontId="163" fillId="27" borderId="231" xfId="5" applyFont="1" applyFill="1" applyBorder="1" applyAlignment="1" applyProtection="1">
      <alignment horizontal="left" vertical="center"/>
      <protection locked="0"/>
    </xf>
    <xf numFmtId="0" fontId="163" fillId="27" borderId="235" xfId="5" applyFont="1" applyFill="1" applyBorder="1" applyAlignment="1" applyProtection="1">
      <alignment horizontal="left" vertical="center"/>
      <protection locked="0"/>
    </xf>
    <xf numFmtId="0" fontId="163" fillId="29" borderId="235" xfId="5" applyFont="1" applyFill="1" applyBorder="1" applyAlignment="1" applyProtection="1">
      <alignment horizontal="left" vertical="center"/>
      <protection locked="0"/>
    </xf>
    <xf numFmtId="0" fontId="228" fillId="27" borderId="235" xfId="5" applyFont="1" applyFill="1" applyBorder="1" applyAlignment="1" applyProtection="1">
      <alignment horizontal="left" vertical="center"/>
      <protection locked="0"/>
    </xf>
    <xf numFmtId="0" fontId="228" fillId="29" borderId="235" xfId="5" applyFont="1" applyFill="1" applyBorder="1" applyAlignment="1" applyProtection="1">
      <alignment horizontal="left" vertical="center"/>
      <protection locked="0"/>
    </xf>
    <xf numFmtId="0" fontId="228" fillId="27" borderId="239" xfId="5" applyFont="1" applyFill="1" applyBorder="1" applyAlignment="1" applyProtection="1">
      <alignment horizontal="left" vertical="center"/>
      <protection locked="0"/>
    </xf>
    <xf numFmtId="0" fontId="228" fillId="29" borderId="239" xfId="5" applyFont="1" applyFill="1" applyBorder="1" applyAlignment="1" applyProtection="1">
      <alignment horizontal="left" vertical="center"/>
      <protection locked="0"/>
    </xf>
    <xf numFmtId="0" fontId="163" fillId="29" borderId="230" xfId="5" applyFont="1" applyFill="1" applyBorder="1" applyAlignment="1">
      <alignment horizontal="center" vertical="center"/>
    </xf>
    <xf numFmtId="0" fontId="163" fillId="29" borderId="234" xfId="5" applyFont="1" applyFill="1" applyBorder="1" applyAlignment="1">
      <alignment horizontal="center" vertical="center"/>
    </xf>
    <xf numFmtId="0" fontId="163" fillId="29" borderId="238" xfId="5" applyFont="1" applyFill="1" applyBorder="1" applyAlignment="1">
      <alignment horizontal="center" vertical="center"/>
    </xf>
    <xf numFmtId="0" fontId="163" fillId="27" borderId="230" xfId="5" applyFont="1" applyFill="1" applyBorder="1" applyAlignment="1">
      <alignment horizontal="center" vertical="center"/>
    </xf>
    <xf numFmtId="0" fontId="163" fillId="27" borderId="234" xfId="5" applyFont="1" applyFill="1" applyBorder="1" applyAlignment="1">
      <alignment horizontal="center" vertical="center"/>
    </xf>
    <xf numFmtId="0" fontId="163" fillId="27" borderId="238" xfId="5" applyFont="1" applyFill="1" applyBorder="1" applyAlignment="1">
      <alignment horizontal="center" vertical="center"/>
    </xf>
    <xf numFmtId="0" fontId="0" fillId="21" borderId="0" xfId="0" applyFill="1"/>
    <xf numFmtId="0" fontId="0" fillId="21" borderId="0" xfId="0" applyFill="1" applyAlignment="1">
      <alignment horizontal="center"/>
    </xf>
    <xf numFmtId="0" fontId="227" fillId="28" borderId="42" xfId="0" applyFont="1" applyFill="1" applyBorder="1"/>
    <xf numFmtId="0" fontId="227" fillId="28" borderId="40" xfId="0" applyFont="1" applyFill="1" applyBorder="1" applyAlignment="1">
      <alignment vertical="center"/>
    </xf>
    <xf numFmtId="0" fontId="48" fillId="27" borderId="249" xfId="0" applyFont="1" applyFill="1" applyBorder="1" applyAlignment="1">
      <alignment horizontal="left"/>
    </xf>
    <xf numFmtId="0" fontId="53" fillId="27" borderId="250" xfId="5" applyFont="1" applyFill="1" applyBorder="1" applyAlignment="1" applyProtection="1">
      <alignment horizontal="left" vertical="center"/>
      <protection locked="0"/>
    </xf>
    <xf numFmtId="0" fontId="53" fillId="27" borderId="251" xfId="5" applyFont="1" applyFill="1" applyBorder="1" applyAlignment="1" applyProtection="1">
      <alignment horizontal="left" vertical="center"/>
      <protection locked="0"/>
    </xf>
    <xf numFmtId="0" fontId="163" fillId="27" borderId="253" xfId="5" applyFont="1" applyFill="1" applyBorder="1" applyAlignment="1" applyProtection="1">
      <alignment horizontal="left" vertical="center"/>
      <protection locked="0"/>
    </xf>
    <xf numFmtId="0" fontId="163" fillId="27" borderId="251" xfId="5" applyFont="1" applyFill="1" applyBorder="1" applyAlignment="1" applyProtection="1">
      <alignment horizontal="left" vertical="center"/>
      <protection locked="0"/>
    </xf>
    <xf numFmtId="0" fontId="228" fillId="27" borderId="251" xfId="5" applyFont="1" applyFill="1" applyBorder="1" applyAlignment="1" applyProtection="1">
      <alignment horizontal="left" vertical="center"/>
      <protection locked="0"/>
    </xf>
    <xf numFmtId="0" fontId="228" fillId="27" borderId="252" xfId="5" applyFont="1" applyFill="1" applyBorder="1" applyAlignment="1" applyProtection="1">
      <alignment horizontal="left" vertical="center"/>
      <protection locked="0"/>
    </xf>
    <xf numFmtId="176" fontId="54" fillId="16" borderId="47" xfId="5" applyNumberFormat="1" applyFont="1" applyFill="1" applyBorder="1" applyAlignment="1">
      <alignment horizontal="left" vertical="top"/>
    </xf>
    <xf numFmtId="176" fontId="54" fillId="16" borderId="4" xfId="5" applyNumberFormat="1" applyFont="1" applyFill="1" applyBorder="1" applyAlignment="1">
      <alignment horizontal="left" vertical="top"/>
    </xf>
    <xf numFmtId="176" fontId="57" fillId="16" borderId="4" xfId="5" applyNumberFormat="1" applyFont="1" applyFill="1" applyBorder="1" applyAlignment="1">
      <alignment horizontal="left" vertical="top" wrapText="1"/>
    </xf>
    <xf numFmtId="2" fontId="53" fillId="16" borderId="36" xfId="5" applyNumberFormat="1" applyFont="1" applyFill="1" applyBorder="1" applyAlignment="1">
      <alignment horizontal="left"/>
    </xf>
    <xf numFmtId="0" fontId="231" fillId="0" borderId="38" xfId="0" applyFont="1" applyBorder="1"/>
    <xf numFmtId="2" fontId="211" fillId="30" borderId="40" xfId="5" applyNumberFormat="1" applyFont="1" applyFill="1" applyBorder="1" applyAlignment="1">
      <alignment horizontal="left"/>
    </xf>
    <xf numFmtId="183" fontId="91" fillId="30" borderId="214" xfId="5" applyNumberFormat="1" applyFont="1" applyFill="1" applyBorder="1" applyAlignment="1" applyProtection="1">
      <alignment horizontal="left" vertical="center"/>
      <protection locked="0"/>
    </xf>
    <xf numFmtId="2" fontId="211" fillId="30" borderId="41" xfId="5" applyNumberFormat="1" applyFont="1" applyFill="1" applyBorder="1" applyAlignment="1">
      <alignment horizontal="left"/>
    </xf>
    <xf numFmtId="183" fontId="211" fillId="30" borderId="0" xfId="5" applyNumberFormat="1" applyFont="1" applyFill="1" applyAlignment="1">
      <alignment horizontal="center"/>
    </xf>
    <xf numFmtId="183" fontId="91" fillId="30" borderId="5" xfId="5" applyNumberFormat="1" applyFont="1" applyFill="1" applyBorder="1" applyAlignment="1" applyProtection="1">
      <alignment horizontal="left" vertical="center"/>
      <protection locked="0"/>
    </xf>
    <xf numFmtId="176" fontId="211" fillId="30" borderId="41" xfId="5" applyNumberFormat="1" applyFont="1" applyFill="1" applyBorder="1"/>
    <xf numFmtId="183" fontId="211" fillId="30" borderId="5" xfId="5" applyNumberFormat="1" applyFont="1" applyFill="1" applyBorder="1" applyAlignment="1" applyProtection="1">
      <alignment horizontal="left"/>
      <protection locked="0"/>
    </xf>
    <xf numFmtId="176" fontId="53" fillId="16" borderId="41" xfId="5" applyNumberFormat="1" applyFont="1" applyFill="1" applyBorder="1"/>
    <xf numFmtId="183" fontId="53" fillId="16" borderId="0" xfId="5" applyNumberFormat="1" applyFont="1" applyFill="1" applyAlignment="1">
      <alignment horizontal="center"/>
    </xf>
    <xf numFmtId="183" fontId="54" fillId="16" borderId="5" xfId="5" applyNumberFormat="1" applyFont="1" applyFill="1" applyBorder="1" applyAlignment="1" applyProtection="1">
      <alignment horizontal="left" vertical="center"/>
      <protection locked="0"/>
    </xf>
    <xf numFmtId="176" fontId="213" fillId="16" borderId="41" xfId="5" applyNumberFormat="1" applyFont="1" applyFill="1" applyBorder="1" applyAlignment="1">
      <alignment horizontal="left"/>
    </xf>
    <xf numFmtId="183" fontId="214" fillId="16" borderId="0" xfId="5" applyNumberFormat="1" applyFont="1" applyFill="1" applyAlignment="1">
      <alignment horizontal="center"/>
    </xf>
    <xf numFmtId="183" fontId="213" fillId="16" borderId="5" xfId="5" applyNumberFormat="1" applyFont="1" applyFill="1" applyBorder="1" applyAlignment="1" applyProtection="1">
      <alignment horizontal="left" vertical="center"/>
      <protection locked="0"/>
    </xf>
    <xf numFmtId="176" fontId="214" fillId="16" borderId="41" xfId="5" applyNumberFormat="1" applyFont="1" applyFill="1" applyBorder="1"/>
    <xf numFmtId="176" fontId="213" fillId="16" borderId="43" xfId="5" applyNumberFormat="1" applyFont="1" applyFill="1" applyBorder="1" applyAlignment="1">
      <alignment horizontal="left"/>
    </xf>
    <xf numFmtId="183" fontId="213" fillId="16" borderId="35" xfId="5" applyNumberFormat="1" applyFont="1" applyFill="1" applyBorder="1" applyAlignment="1" applyProtection="1">
      <alignment horizontal="right"/>
      <protection locked="0"/>
    </xf>
    <xf numFmtId="183" fontId="214" fillId="16" borderId="8" xfId="5" applyNumberFormat="1" applyFont="1" applyFill="1" applyBorder="1" applyAlignment="1">
      <alignment horizontal="center"/>
    </xf>
    <xf numFmtId="183" fontId="213" fillId="16" borderId="45" xfId="5" applyNumberFormat="1" applyFont="1" applyFill="1" applyBorder="1" applyAlignment="1" applyProtection="1">
      <alignment horizontal="left"/>
      <protection locked="0"/>
    </xf>
    <xf numFmtId="183" fontId="213" fillId="16" borderId="9" xfId="5" applyNumberFormat="1" applyFont="1" applyFill="1" applyBorder="1" applyAlignment="1" applyProtection="1">
      <alignment horizontal="left"/>
      <protection locked="0"/>
    </xf>
    <xf numFmtId="0" fontId="163" fillId="29" borderId="230" xfId="5" applyFont="1" applyFill="1" applyBorder="1" applyAlignment="1" applyProtection="1">
      <alignment horizontal="right" vertical="center"/>
      <protection locked="0"/>
    </xf>
    <xf numFmtId="0" fontId="163" fillId="27" borderId="230" xfId="5" applyFont="1" applyFill="1" applyBorder="1" applyAlignment="1" applyProtection="1">
      <alignment horizontal="right" vertical="center"/>
      <protection locked="0"/>
    </xf>
    <xf numFmtId="0" fontId="163" fillId="29" borderId="234" xfId="5" applyFont="1" applyFill="1" applyBorder="1" applyAlignment="1" applyProtection="1">
      <alignment horizontal="right" vertical="center"/>
      <protection locked="0"/>
    </xf>
    <xf numFmtId="0" fontId="163" fillId="27" borderId="234" xfId="5" applyFont="1" applyFill="1" applyBorder="1" applyAlignment="1" applyProtection="1">
      <alignment horizontal="right" vertical="center"/>
      <protection locked="0"/>
    </xf>
    <xf numFmtId="0" fontId="228" fillId="29" borderId="234" xfId="5" applyFont="1" applyFill="1" applyBorder="1" applyAlignment="1" applyProtection="1">
      <alignment horizontal="right" vertical="center"/>
      <protection locked="0"/>
    </xf>
    <xf numFmtId="0" fontId="228" fillId="27" borderId="234" xfId="5" applyFont="1" applyFill="1" applyBorder="1" applyAlignment="1" applyProtection="1">
      <alignment horizontal="right" vertical="center"/>
      <protection locked="0"/>
    </xf>
    <xf numFmtId="0" fontId="228" fillId="29" borderId="234" xfId="5" applyFont="1" applyFill="1" applyBorder="1" applyAlignment="1" applyProtection="1">
      <alignment horizontal="right" vertical="center" wrapText="1"/>
      <protection locked="0"/>
    </xf>
    <xf numFmtId="0" fontId="228" fillId="27" borderId="234" xfId="5" applyFont="1" applyFill="1" applyBorder="1" applyAlignment="1" applyProtection="1">
      <alignment horizontal="right" vertical="center" wrapText="1"/>
      <protection locked="0"/>
    </xf>
    <xf numFmtId="0" fontId="228" fillId="29" borderId="238" xfId="5" applyFont="1" applyFill="1" applyBorder="1" applyAlignment="1" applyProtection="1">
      <alignment horizontal="right" vertical="center"/>
      <protection locked="0"/>
    </xf>
    <xf numFmtId="0" fontId="228" fillId="27" borderId="238" xfId="5" applyFont="1" applyFill="1" applyBorder="1" applyAlignment="1" applyProtection="1">
      <alignment horizontal="right" vertical="center"/>
      <protection locked="0"/>
    </xf>
    <xf numFmtId="176" fontId="64" fillId="16" borderId="232" xfId="5" applyNumberFormat="1" applyFont="1" applyFill="1" applyBorder="1"/>
    <xf numFmtId="176" fontId="64" fillId="16" borderId="236" xfId="5" applyNumberFormat="1" applyFont="1" applyFill="1" applyBorder="1"/>
    <xf numFmtId="49" fontId="3" fillId="0" borderId="167" xfId="3" applyNumberFormat="1" applyFont="1" applyBorder="1" applyAlignment="1" applyProtection="1">
      <alignment horizontal="left" vertical="center"/>
      <protection locked="0"/>
    </xf>
    <xf numFmtId="0" fontId="1" fillId="21" borderId="0" xfId="3" applyFont="1" applyFill="1" applyAlignment="1">
      <alignment vertical="top" wrapText="1"/>
    </xf>
    <xf numFmtId="2" fontId="0" fillId="0" borderId="0" xfId="0" applyNumberFormat="1" applyAlignment="1" applyProtection="1">
      <alignment horizontal="left"/>
      <protection locked="0"/>
    </xf>
    <xf numFmtId="0" fontId="3" fillId="21" borderId="0" xfId="3" applyFont="1" applyFill="1" applyAlignment="1">
      <alignment horizontal="left" vertical="top" wrapText="1"/>
    </xf>
    <xf numFmtId="0" fontId="217" fillId="21" borderId="0" xfId="3" applyFont="1" applyFill="1" applyAlignment="1">
      <alignment horizontal="left" vertical="top" wrapText="1"/>
    </xf>
    <xf numFmtId="0" fontId="22" fillId="21" borderId="0" xfId="3" applyFont="1" applyFill="1" applyAlignment="1">
      <alignment horizontal="left" vertical="center"/>
    </xf>
    <xf numFmtId="176" fontId="143" fillId="23" borderId="157" xfId="5" applyNumberFormat="1" applyFont="1" applyFill="1" applyBorder="1" applyAlignment="1">
      <alignment horizontal="left"/>
    </xf>
    <xf numFmtId="176" fontId="143" fillId="23" borderId="6" xfId="5" applyNumberFormat="1" applyFont="1" applyFill="1" applyBorder="1" applyAlignment="1">
      <alignment horizontal="left"/>
    </xf>
    <xf numFmtId="0" fontId="6" fillId="19" borderId="154" xfId="3" applyFont="1" applyFill="1" applyBorder="1" applyAlignment="1">
      <alignment horizontal="center"/>
    </xf>
    <xf numFmtId="0" fontId="11" fillId="19" borderId="155" xfId="3" applyFill="1" applyBorder="1" applyAlignment="1">
      <alignment horizontal="center"/>
    </xf>
    <xf numFmtId="0" fontId="11" fillId="19" borderId="156" xfId="3" applyFill="1" applyBorder="1" applyAlignment="1">
      <alignment horizontal="center"/>
    </xf>
    <xf numFmtId="176" fontId="143" fillId="23" borderId="135" xfId="5" applyNumberFormat="1" applyFont="1" applyFill="1" applyBorder="1" applyAlignment="1">
      <alignment horizontal="left"/>
    </xf>
    <xf numFmtId="176" fontId="143" fillId="23" borderId="102" xfId="5" applyNumberFormat="1" applyFont="1" applyFill="1" applyBorder="1" applyAlignment="1">
      <alignment horizontal="left"/>
    </xf>
    <xf numFmtId="0" fontId="133" fillId="21" borderId="174" xfId="3" applyFont="1" applyFill="1" applyBorder="1" applyAlignment="1">
      <alignment horizontal="left" vertical="center" wrapText="1"/>
    </xf>
    <xf numFmtId="0" fontId="133" fillId="21" borderId="134" xfId="3" applyFont="1" applyFill="1" applyBorder="1" applyAlignment="1">
      <alignment horizontal="left" vertical="center" wrapText="1"/>
    </xf>
    <xf numFmtId="0" fontId="24" fillId="0" borderId="134" xfId="3" applyFont="1" applyBorder="1" applyAlignment="1" applyProtection="1">
      <alignment horizontal="left" vertical="center" wrapText="1"/>
      <protection locked="0"/>
    </xf>
    <xf numFmtId="49" fontId="24" fillId="0" borderId="134" xfId="3" applyNumberFormat="1" applyFont="1" applyBorder="1" applyAlignment="1" applyProtection="1">
      <alignment horizontal="left" vertical="center" wrapText="1"/>
      <protection locked="0"/>
    </xf>
    <xf numFmtId="0" fontId="17" fillId="5" borderId="134" xfId="3" applyFont="1" applyFill="1" applyBorder="1" applyAlignment="1">
      <alignment horizontal="center"/>
    </xf>
    <xf numFmtId="0" fontId="17" fillId="5" borderId="175" xfId="3" applyFont="1" applyFill="1" applyBorder="1" applyAlignment="1">
      <alignment horizontal="center"/>
    </xf>
    <xf numFmtId="0" fontId="209" fillId="21" borderId="134" xfId="3" applyFont="1" applyFill="1" applyBorder="1" applyAlignment="1">
      <alignment horizontal="left" vertical="center"/>
    </xf>
    <xf numFmtId="0" fontId="134" fillId="21" borderId="134" xfId="3" applyFont="1" applyFill="1" applyBorder="1" applyAlignment="1" applyProtection="1">
      <alignment horizontal="left" vertical="center" wrapText="1"/>
      <protection locked="0"/>
    </xf>
    <xf numFmtId="0" fontId="134" fillId="21" borderId="175" xfId="3" applyFont="1" applyFill="1" applyBorder="1" applyAlignment="1" applyProtection="1">
      <alignment horizontal="left" vertical="center" wrapText="1"/>
      <protection locked="0"/>
    </xf>
    <xf numFmtId="0" fontId="17" fillId="5" borderId="193" xfId="3" applyFont="1" applyFill="1" applyBorder="1" applyAlignment="1">
      <alignment horizontal="center"/>
    </xf>
    <xf numFmtId="0" fontId="37" fillId="5" borderId="193" xfId="3" applyFont="1" applyFill="1" applyBorder="1" applyAlignment="1">
      <alignment horizontal="center"/>
    </xf>
    <xf numFmtId="0" fontId="37" fillId="5" borderId="194" xfId="3" applyFont="1" applyFill="1" applyBorder="1" applyAlignment="1">
      <alignment horizontal="center"/>
    </xf>
    <xf numFmtId="0" fontId="23" fillId="5" borderId="171" xfId="3" applyFont="1" applyFill="1" applyBorder="1" applyAlignment="1">
      <alignment horizontal="center"/>
    </xf>
    <xf numFmtId="0" fontId="23" fillId="5" borderId="172" xfId="3" applyFont="1" applyFill="1" applyBorder="1" applyAlignment="1">
      <alignment horizontal="center"/>
    </xf>
    <xf numFmtId="0" fontId="133" fillId="21" borderId="174" xfId="3" applyFont="1" applyFill="1" applyBorder="1" applyAlignment="1">
      <alignment horizontal="left" vertical="top"/>
    </xf>
    <xf numFmtId="0" fontId="133" fillId="21" borderId="134" xfId="3" applyFont="1" applyFill="1" applyBorder="1" applyAlignment="1">
      <alignment horizontal="left" vertical="top"/>
    </xf>
    <xf numFmtId="0" fontId="133" fillId="21" borderId="176" xfId="3" applyFont="1" applyFill="1" applyBorder="1" applyAlignment="1">
      <alignment horizontal="left" vertical="top"/>
    </xf>
    <xf numFmtId="0" fontId="133" fillId="21" borderId="177" xfId="3" applyFont="1" applyFill="1" applyBorder="1" applyAlignment="1">
      <alignment horizontal="left" vertical="top"/>
    </xf>
    <xf numFmtId="0" fontId="26" fillId="0" borderId="134" xfId="3" applyFont="1" applyBorder="1" applyAlignment="1" applyProtection="1">
      <alignment horizontal="left" vertical="top" wrapText="1"/>
      <protection locked="0"/>
    </xf>
    <xf numFmtId="0" fontId="26" fillId="0" borderId="175" xfId="3" applyFont="1" applyBorder="1" applyAlignment="1" applyProtection="1">
      <alignment horizontal="left" vertical="top" wrapText="1"/>
      <protection locked="0"/>
    </xf>
    <xf numFmtId="0" fontId="26" fillId="0" borderId="177" xfId="3" applyFont="1" applyBorder="1" applyAlignment="1" applyProtection="1">
      <alignment horizontal="left" vertical="top" wrapText="1"/>
      <protection locked="0"/>
    </xf>
    <xf numFmtId="0" fontId="26" fillId="0" borderId="178" xfId="3" applyFont="1" applyBorder="1" applyAlignment="1" applyProtection="1">
      <alignment horizontal="left" vertical="top" wrapText="1"/>
      <protection locked="0"/>
    </xf>
    <xf numFmtId="0" fontId="163" fillId="21" borderId="187" xfId="3" applyFont="1" applyFill="1" applyBorder="1"/>
    <xf numFmtId="0" fontId="163" fillId="21" borderId="188" xfId="3" applyFont="1" applyFill="1" applyBorder="1"/>
    <xf numFmtId="0" fontId="164" fillId="21" borderId="188" xfId="3" applyFont="1" applyFill="1" applyBorder="1" applyAlignment="1" applyProtection="1">
      <alignment horizontal="right"/>
      <protection locked="0"/>
    </xf>
    <xf numFmtId="0" fontId="163" fillId="21" borderId="191" xfId="3" applyFont="1" applyFill="1" applyBorder="1" applyAlignment="1">
      <alignment horizontal="left"/>
    </xf>
    <xf numFmtId="0" fontId="163" fillId="21" borderId="188" xfId="3" applyFont="1" applyFill="1" applyBorder="1" applyAlignment="1">
      <alignment horizontal="left"/>
    </xf>
    <xf numFmtId="0" fontId="163" fillId="21" borderId="189" xfId="3" applyFont="1" applyFill="1" applyBorder="1" applyAlignment="1">
      <alignment horizontal="left"/>
    </xf>
    <xf numFmtId="0" fontId="134" fillId="21" borderId="177" xfId="3" applyFont="1" applyFill="1" applyBorder="1" applyAlignment="1" applyProtection="1">
      <alignment horizontal="left" vertical="center" wrapText="1"/>
      <protection locked="0"/>
    </xf>
    <xf numFmtId="0" fontId="134" fillId="21" borderId="178" xfId="3" applyFont="1" applyFill="1" applyBorder="1" applyAlignment="1" applyProtection="1">
      <alignment horizontal="left" vertical="center" wrapText="1"/>
      <protection locked="0"/>
    </xf>
    <xf numFmtId="0" fontId="32" fillId="21" borderId="12" xfId="3" applyFont="1" applyFill="1" applyBorder="1" applyAlignment="1">
      <alignment horizontal="center"/>
    </xf>
    <xf numFmtId="0" fontId="164" fillId="21" borderId="184" xfId="3" applyFont="1" applyFill="1" applyBorder="1" applyAlignment="1" applyProtection="1">
      <alignment horizontal="right"/>
      <protection locked="0"/>
    </xf>
    <xf numFmtId="0" fontId="163" fillId="21" borderId="134" xfId="3" applyFont="1" applyFill="1" applyBorder="1" applyAlignment="1">
      <alignment horizontal="left"/>
    </xf>
    <xf numFmtId="0" fontId="164" fillId="21" borderId="183" xfId="3" applyFont="1" applyFill="1" applyBorder="1" applyAlignment="1" applyProtection="1">
      <alignment horizontal="center"/>
      <protection locked="0"/>
    </xf>
    <xf numFmtId="0" fontId="164" fillId="21" borderId="184" xfId="3" applyFont="1" applyFill="1" applyBorder="1" applyAlignment="1" applyProtection="1">
      <alignment horizontal="center"/>
      <protection locked="0"/>
    </xf>
    <xf numFmtId="0" fontId="164" fillId="21" borderId="190" xfId="3" applyFont="1" applyFill="1" applyBorder="1" applyAlignment="1" applyProtection="1">
      <alignment horizontal="center"/>
      <protection locked="0"/>
    </xf>
    <xf numFmtId="0" fontId="163" fillId="21" borderId="186" xfId="3" applyFont="1" applyFill="1" applyBorder="1" applyAlignment="1">
      <alignment horizontal="left"/>
    </xf>
    <xf numFmtId="0" fontId="163" fillId="21" borderId="184" xfId="3" applyFont="1" applyFill="1" applyBorder="1" applyAlignment="1">
      <alignment horizontal="left"/>
    </xf>
    <xf numFmtId="0" fontId="163" fillId="21" borderId="183" xfId="3" applyFont="1" applyFill="1" applyBorder="1" applyAlignment="1">
      <alignment horizontal="left"/>
    </xf>
    <xf numFmtId="0" fontId="163" fillId="21" borderId="185" xfId="3" applyFont="1" applyFill="1" applyBorder="1" applyAlignment="1">
      <alignment horizontal="left"/>
    </xf>
    <xf numFmtId="0" fontId="133" fillId="21" borderId="174" xfId="3" applyFont="1" applyFill="1" applyBorder="1" applyAlignment="1">
      <alignment horizontal="left" vertical="center"/>
    </xf>
    <xf numFmtId="0" fontId="133" fillId="21" borderId="134" xfId="3" applyFont="1" applyFill="1" applyBorder="1" applyAlignment="1">
      <alignment horizontal="left" vertical="center"/>
    </xf>
    <xf numFmtId="177" fontId="28" fillId="21" borderId="184" xfId="3" applyNumberFormat="1" applyFont="1" applyFill="1" applyBorder="1" applyAlignment="1">
      <alignment horizontal="left" vertical="center"/>
    </xf>
    <xf numFmtId="177" fontId="28" fillId="21" borderId="185" xfId="3" applyNumberFormat="1" applyFont="1" applyFill="1" applyBorder="1" applyAlignment="1">
      <alignment horizontal="left" vertical="center"/>
    </xf>
    <xf numFmtId="0" fontId="26" fillId="0" borderId="183" xfId="3" applyFont="1" applyBorder="1" applyAlignment="1" applyProtection="1">
      <alignment horizontal="center" vertical="center"/>
      <protection locked="0"/>
    </xf>
    <xf numFmtId="0" fontId="26" fillId="0" borderId="184" xfId="3" applyFont="1" applyBorder="1" applyAlignment="1" applyProtection="1">
      <alignment horizontal="center" vertical="center"/>
      <protection locked="0"/>
    </xf>
    <xf numFmtId="0" fontId="26" fillId="0" borderId="185" xfId="3" applyFont="1" applyBorder="1" applyAlignment="1" applyProtection="1">
      <alignment horizontal="center" vertical="center"/>
      <protection locked="0"/>
    </xf>
    <xf numFmtId="0" fontId="26" fillId="0" borderId="183" xfId="3" applyFont="1" applyBorder="1" applyAlignment="1" applyProtection="1">
      <alignment horizontal="left" vertical="center"/>
      <protection locked="0"/>
    </xf>
    <xf numFmtId="0" fontId="26" fillId="0" borderId="190" xfId="3" applyFont="1" applyBorder="1" applyAlignment="1" applyProtection="1">
      <alignment horizontal="left" vertical="center"/>
      <protection locked="0"/>
    </xf>
    <xf numFmtId="0" fontId="133" fillId="21" borderId="183" xfId="3" applyFont="1" applyFill="1" applyBorder="1" applyAlignment="1">
      <alignment horizontal="left" vertical="center"/>
    </xf>
    <xf numFmtId="0" fontId="133" fillId="21" borderId="184" xfId="3" applyFont="1" applyFill="1" applyBorder="1" applyAlignment="1">
      <alignment horizontal="left" vertical="center"/>
    </xf>
    <xf numFmtId="0" fontId="133" fillId="21" borderId="185" xfId="3" applyFont="1" applyFill="1" applyBorder="1" applyAlignment="1">
      <alignment horizontal="left" vertical="center"/>
    </xf>
    <xf numFmtId="0" fontId="30" fillId="21" borderId="207" xfId="3" applyFont="1" applyFill="1" applyBorder="1" applyAlignment="1">
      <alignment horizontal="left" vertical="center" wrapText="1"/>
    </xf>
    <xf numFmtId="0" fontId="30" fillId="21" borderId="208" xfId="3" applyFont="1" applyFill="1" applyBorder="1" applyAlignment="1">
      <alignment horizontal="left" vertical="center" wrapText="1"/>
    </xf>
    <xf numFmtId="0" fontId="30" fillId="21" borderId="209" xfId="3" applyFont="1" applyFill="1" applyBorder="1" applyAlignment="1">
      <alignment horizontal="left" vertical="center" wrapText="1"/>
    </xf>
    <xf numFmtId="0" fontId="30" fillId="21" borderId="210" xfId="3" applyFont="1" applyFill="1" applyBorder="1" applyAlignment="1">
      <alignment horizontal="left" vertical="center" wrapText="1"/>
    </xf>
    <xf numFmtId="0" fontId="30" fillId="21" borderId="211" xfId="3" applyFont="1" applyFill="1" applyBorder="1" applyAlignment="1">
      <alignment horizontal="left" vertical="center" wrapText="1"/>
    </xf>
    <xf numFmtId="0" fontId="30" fillId="21" borderId="212" xfId="3" applyFont="1" applyFill="1" applyBorder="1" applyAlignment="1">
      <alignment horizontal="left" vertical="center" wrapText="1"/>
    </xf>
    <xf numFmtId="0" fontId="209" fillId="21" borderId="177" xfId="3" applyFont="1" applyFill="1" applyBorder="1" applyAlignment="1">
      <alignment horizontal="left" vertical="center"/>
    </xf>
    <xf numFmtId="0" fontId="154" fillId="21" borderId="183" xfId="3" applyFont="1" applyFill="1" applyBorder="1" applyAlignment="1">
      <alignment horizontal="left"/>
    </xf>
    <xf numFmtId="0" fontId="154" fillId="21" borderId="184" xfId="3" applyFont="1" applyFill="1" applyBorder="1" applyAlignment="1">
      <alignment horizontal="left"/>
    </xf>
    <xf numFmtId="0" fontId="154" fillId="21" borderId="213" xfId="3" applyFont="1" applyFill="1" applyBorder="1" applyAlignment="1">
      <alignment horizontal="left"/>
    </xf>
    <xf numFmtId="176" fontId="143" fillId="23" borderId="159" xfId="5" applyNumberFormat="1" applyFont="1" applyFill="1" applyBorder="1" applyAlignment="1">
      <alignment horizontal="left"/>
    </xf>
    <xf numFmtId="176" fontId="143" fillId="23" borderId="160" xfId="5" applyNumberFormat="1" applyFont="1" applyFill="1" applyBorder="1" applyAlignment="1">
      <alignment horizontal="left"/>
    </xf>
    <xf numFmtId="176" fontId="142" fillId="0" borderId="161" xfId="5" applyNumberFormat="1" applyFont="1" applyBorder="1" applyAlignment="1" applyProtection="1">
      <alignment horizontal="center"/>
      <protection locked="0"/>
    </xf>
    <xf numFmtId="176" fontId="142" fillId="0" borderId="162" xfId="5" applyNumberFormat="1" applyFont="1" applyBorder="1" applyAlignment="1" applyProtection="1">
      <alignment horizontal="center"/>
      <protection locked="0"/>
    </xf>
    <xf numFmtId="176" fontId="142" fillId="0" borderId="160" xfId="5" applyNumberFormat="1" applyFont="1" applyBorder="1" applyAlignment="1" applyProtection="1">
      <alignment horizontal="center"/>
      <protection locked="0"/>
    </xf>
    <xf numFmtId="176" fontId="142" fillId="0" borderId="100" xfId="5" applyNumberFormat="1" applyFont="1" applyBorder="1" applyAlignment="1" applyProtection="1">
      <alignment horizontal="center"/>
      <protection locked="0"/>
    </xf>
    <xf numFmtId="176" fontId="142" fillId="0" borderId="101" xfId="5" applyNumberFormat="1" applyFont="1" applyBorder="1" applyAlignment="1" applyProtection="1">
      <alignment horizontal="center"/>
      <protection locked="0"/>
    </xf>
    <xf numFmtId="176" fontId="142" fillId="0" borderId="102" xfId="5" applyNumberFormat="1" applyFont="1" applyBorder="1" applyAlignment="1" applyProtection="1">
      <alignment horizontal="center"/>
      <protection locked="0"/>
    </xf>
    <xf numFmtId="176" fontId="143" fillId="23" borderId="137" xfId="5" applyNumberFormat="1" applyFont="1" applyFill="1" applyBorder="1" applyAlignment="1">
      <alignment horizontal="left"/>
    </xf>
    <xf numFmtId="0" fontId="133" fillId="21" borderId="172" xfId="3" applyFont="1" applyFill="1" applyBorder="1" applyAlignment="1">
      <alignment horizontal="left"/>
    </xf>
    <xf numFmtId="0" fontId="28" fillId="21" borderId="183" xfId="3" applyFont="1" applyFill="1" applyBorder="1" applyAlignment="1">
      <alignment horizontal="left" vertical="center"/>
    </xf>
    <xf numFmtId="0" fontId="28" fillId="21" borderId="184" xfId="3" applyFont="1" applyFill="1" applyBorder="1" applyAlignment="1">
      <alignment horizontal="left" vertical="center"/>
    </xf>
    <xf numFmtId="0" fontId="28" fillId="21" borderId="185" xfId="3" applyFont="1" applyFill="1" applyBorder="1" applyAlignment="1">
      <alignment horizontal="left" vertical="center"/>
    </xf>
    <xf numFmtId="0" fontId="26" fillId="0" borderId="183" xfId="3" applyFont="1" applyBorder="1" applyAlignment="1" applyProtection="1">
      <alignment horizontal="right" vertical="center"/>
      <protection locked="0"/>
    </xf>
    <xf numFmtId="0" fontId="26" fillId="0" borderId="184" xfId="3" applyFont="1" applyBorder="1" applyAlignment="1" applyProtection="1">
      <alignment horizontal="right" vertical="center"/>
      <protection locked="0"/>
    </xf>
    <xf numFmtId="0" fontId="26" fillId="0" borderId="184" xfId="3" applyFont="1" applyBorder="1" applyAlignment="1" applyProtection="1">
      <alignment horizontal="left" vertical="center"/>
      <protection locked="0"/>
    </xf>
    <xf numFmtId="0" fontId="26" fillId="0" borderId="185" xfId="3" applyFont="1" applyBorder="1" applyAlignment="1" applyProtection="1">
      <alignment horizontal="left" vertical="center"/>
      <protection locked="0"/>
    </xf>
    <xf numFmtId="0" fontId="31" fillId="21" borderId="12" xfId="3" applyFont="1" applyFill="1" applyBorder="1" applyAlignment="1">
      <alignment horizontal="left" vertical="center"/>
    </xf>
    <xf numFmtId="178" fontId="32" fillId="21" borderId="12" xfId="3" applyNumberFormat="1" applyFont="1" applyFill="1" applyBorder="1" applyAlignment="1">
      <alignment horizontal="center" vertical="center"/>
    </xf>
    <xf numFmtId="0" fontId="31" fillId="21" borderId="12" xfId="3" applyFont="1" applyFill="1" applyBorder="1" applyAlignment="1">
      <alignment horizontal="left"/>
    </xf>
    <xf numFmtId="0" fontId="23" fillId="5" borderId="173" xfId="3" applyFont="1" applyFill="1" applyBorder="1" applyAlignment="1">
      <alignment horizontal="center"/>
    </xf>
    <xf numFmtId="0" fontId="133" fillId="21" borderId="186" xfId="3" applyFont="1" applyFill="1" applyBorder="1" applyAlignment="1">
      <alignment horizontal="left" vertical="center"/>
    </xf>
    <xf numFmtId="0" fontId="26" fillId="0" borderId="179" xfId="3" applyFont="1" applyBorder="1" applyAlignment="1" applyProtection="1">
      <alignment horizontal="center" wrapText="1"/>
      <protection locked="0"/>
    </xf>
    <xf numFmtId="0" fontId="26" fillId="0" borderId="181" xfId="3" applyFont="1" applyBorder="1" applyAlignment="1" applyProtection="1">
      <alignment horizontal="center" wrapText="1"/>
      <protection locked="0"/>
    </xf>
    <xf numFmtId="0" fontId="26" fillId="0" borderId="182" xfId="3" applyFont="1" applyBorder="1" applyAlignment="1" applyProtection="1">
      <alignment horizontal="center" wrapText="1"/>
      <protection locked="0"/>
    </xf>
    <xf numFmtId="0" fontId="99" fillId="20" borderId="10" xfId="3" applyFont="1" applyFill="1" applyBorder="1" applyAlignment="1">
      <alignment horizontal="left"/>
    </xf>
    <xf numFmtId="0" fontId="22" fillId="20" borderId="0" xfId="3" applyFont="1" applyFill="1" applyAlignment="1">
      <alignment horizontal="left" vertical="center"/>
    </xf>
    <xf numFmtId="0" fontId="133" fillId="21" borderId="171" xfId="3" applyFont="1" applyFill="1" applyBorder="1" applyAlignment="1">
      <alignment horizontal="left"/>
    </xf>
    <xf numFmtId="0" fontId="173" fillId="20" borderId="164" xfId="3" applyFont="1" applyFill="1" applyBorder="1" applyAlignment="1">
      <alignment horizontal="left" vertical="center" wrapText="1"/>
    </xf>
    <xf numFmtId="0" fontId="173" fillId="20" borderId="134" xfId="3" applyFont="1" applyFill="1" applyBorder="1" applyAlignment="1">
      <alignment horizontal="left" vertical="center" wrapText="1"/>
    </xf>
    <xf numFmtId="0" fontId="173" fillId="20" borderId="163" xfId="3" applyFont="1" applyFill="1" applyBorder="1" applyAlignment="1">
      <alignment horizontal="center" vertical="center"/>
    </xf>
    <xf numFmtId="0" fontId="173" fillId="20" borderId="166" xfId="3" applyFont="1" applyFill="1" applyBorder="1" applyAlignment="1">
      <alignment horizontal="center" vertical="center"/>
    </xf>
    <xf numFmtId="0" fontId="156" fillId="15" borderId="4" xfId="3" applyFont="1" applyFill="1" applyBorder="1" applyAlignment="1">
      <alignment horizontal="center" vertical="center" wrapText="1"/>
    </xf>
    <xf numFmtId="0" fontId="18" fillId="15" borderId="0" xfId="3" applyFont="1" applyFill="1" applyAlignment="1">
      <alignment horizontal="center" vertical="center"/>
    </xf>
    <xf numFmtId="0" fontId="18" fillId="15" borderId="5" xfId="3" applyFont="1" applyFill="1" applyBorder="1" applyAlignment="1">
      <alignment horizontal="center" vertical="center"/>
    </xf>
    <xf numFmtId="0" fontId="18" fillId="15" borderId="36" xfId="3" applyFont="1" applyFill="1" applyBorder="1" applyAlignment="1">
      <alignment horizontal="center" vertical="center"/>
    </xf>
    <xf numFmtId="0" fontId="18" fillId="15" borderId="10" xfId="3" applyFont="1" applyFill="1" applyBorder="1" applyAlignment="1">
      <alignment horizontal="center" vertical="center"/>
    </xf>
    <xf numFmtId="0" fontId="18" fillId="15" borderId="37" xfId="3" applyFont="1" applyFill="1" applyBorder="1" applyAlignment="1">
      <alignment horizontal="center" vertical="center"/>
    </xf>
    <xf numFmtId="0" fontId="104" fillId="15" borderId="1" xfId="3" applyFont="1" applyFill="1" applyBorder="1" applyAlignment="1">
      <alignment horizontal="center"/>
    </xf>
    <xf numFmtId="0" fontId="104" fillId="15" borderId="2" xfId="3" applyFont="1" applyFill="1" applyBorder="1" applyAlignment="1">
      <alignment horizontal="center"/>
    </xf>
    <xf numFmtId="0" fontId="104" fillId="15" borderId="3" xfId="3" applyFont="1" applyFill="1" applyBorder="1" applyAlignment="1">
      <alignment horizontal="center"/>
    </xf>
    <xf numFmtId="0" fontId="26" fillId="0" borderId="134" xfId="3" applyFont="1" applyBorder="1" applyAlignment="1" applyProtection="1">
      <alignment horizontal="left" wrapText="1"/>
      <protection locked="0"/>
    </xf>
    <xf numFmtId="0" fontId="26" fillId="0" borderId="175" xfId="3" applyFont="1" applyBorder="1" applyAlignment="1" applyProtection="1">
      <alignment horizontal="left" wrapText="1"/>
      <protection locked="0"/>
    </xf>
    <xf numFmtId="0" fontId="102" fillId="21" borderId="0" xfId="3" applyFont="1" applyFill="1" applyAlignment="1">
      <alignment horizontal="left"/>
    </xf>
    <xf numFmtId="14" fontId="24" fillId="0" borderId="10" xfId="3" applyNumberFormat="1" applyFont="1" applyBorder="1" applyAlignment="1" applyProtection="1">
      <alignment horizontal="center"/>
      <protection locked="0"/>
    </xf>
    <xf numFmtId="0" fontId="133" fillId="21" borderId="174" xfId="3" applyFont="1" applyFill="1" applyBorder="1" applyAlignment="1">
      <alignment horizontal="left"/>
    </xf>
    <xf numFmtId="0" fontId="133" fillId="21" borderId="134" xfId="3" applyFont="1" applyFill="1" applyBorder="1" applyAlignment="1">
      <alignment horizontal="left"/>
    </xf>
    <xf numFmtId="0" fontId="26" fillId="0" borderId="134" xfId="3" applyFont="1" applyBorder="1" applyAlignment="1" applyProtection="1">
      <alignment horizontal="left"/>
      <protection locked="0"/>
    </xf>
    <xf numFmtId="0" fontId="25" fillId="21" borderId="10" xfId="3" applyFont="1" applyFill="1" applyBorder="1" applyAlignment="1">
      <alignment horizontal="right"/>
    </xf>
    <xf numFmtId="0" fontId="26" fillId="0" borderId="172" xfId="3" applyFont="1" applyBorder="1" applyAlignment="1" applyProtection="1">
      <alignment horizontal="left" vertical="center"/>
      <protection locked="0"/>
    </xf>
    <xf numFmtId="0" fontId="133" fillId="21" borderId="179" xfId="3" applyFont="1" applyFill="1" applyBorder="1" applyAlignment="1">
      <alignment horizontal="left"/>
    </xf>
    <xf numFmtId="0" fontId="133" fillId="21" borderId="181" xfId="3" applyFont="1" applyFill="1" applyBorder="1" applyAlignment="1">
      <alignment horizontal="left"/>
    </xf>
    <xf numFmtId="0" fontId="133" fillId="21" borderId="182" xfId="3" applyFont="1" applyFill="1" applyBorder="1" applyAlignment="1">
      <alignment horizontal="left"/>
    </xf>
    <xf numFmtId="0" fontId="173" fillId="20" borderId="164" xfId="3" applyFont="1" applyFill="1" applyBorder="1" applyAlignment="1">
      <alignment horizontal="left" vertical="center"/>
    </xf>
    <xf numFmtId="0" fontId="173" fillId="20" borderId="134" xfId="3" applyFont="1" applyFill="1" applyBorder="1" applyAlignment="1">
      <alignment horizontal="left" vertical="center"/>
    </xf>
    <xf numFmtId="0" fontId="173" fillId="20" borderId="165" xfId="3" applyFont="1" applyFill="1" applyBorder="1" applyAlignment="1">
      <alignment horizontal="left" vertical="center" wrapText="1"/>
    </xf>
    <xf numFmtId="0" fontId="173" fillId="20" borderId="167" xfId="3" applyFont="1" applyFill="1" applyBorder="1" applyAlignment="1">
      <alignment horizontal="left" vertical="center" wrapText="1"/>
    </xf>
    <xf numFmtId="0" fontId="173" fillId="20" borderId="164" xfId="3" applyFont="1" applyFill="1" applyBorder="1" applyAlignment="1">
      <alignment horizontal="center" vertical="center" wrapText="1"/>
    </xf>
    <xf numFmtId="0" fontId="173" fillId="20" borderId="134" xfId="3" applyFont="1" applyFill="1" applyBorder="1" applyAlignment="1">
      <alignment horizontal="center" vertical="center" wrapText="1"/>
    </xf>
    <xf numFmtId="0" fontId="213" fillId="20" borderId="164" xfId="3" applyFont="1" applyFill="1" applyBorder="1" applyAlignment="1">
      <alignment horizontal="left" vertical="center" wrapText="1"/>
    </xf>
    <xf numFmtId="0" fontId="213" fillId="20" borderId="134" xfId="3" applyFont="1" applyFill="1" applyBorder="1" applyAlignment="1">
      <alignment horizontal="left" vertical="center" wrapText="1"/>
    </xf>
    <xf numFmtId="0" fontId="213" fillId="20" borderId="164" xfId="3" applyFont="1" applyFill="1" applyBorder="1" applyAlignment="1">
      <alignment horizontal="center" vertical="center" wrapText="1"/>
    </xf>
    <xf numFmtId="0" fontId="213" fillId="20" borderId="134" xfId="3" applyFont="1" applyFill="1" applyBorder="1" applyAlignment="1">
      <alignment horizontal="center" vertical="center" wrapText="1"/>
    </xf>
    <xf numFmtId="14" fontId="24" fillId="0" borderId="134" xfId="3" applyNumberFormat="1" applyFont="1" applyBorder="1" applyAlignment="1" applyProtection="1">
      <alignment horizontal="left" vertical="center" wrapText="1"/>
      <protection locked="0"/>
    </xf>
    <xf numFmtId="0" fontId="33" fillId="21" borderId="134" xfId="3" applyFont="1" applyFill="1" applyBorder="1" applyAlignment="1" applyProtection="1">
      <alignment horizontal="left" vertical="center" wrapText="1"/>
      <protection locked="0"/>
    </xf>
    <xf numFmtId="0" fontId="24" fillId="0" borderId="175" xfId="3" applyFont="1" applyBorder="1" applyAlignment="1" applyProtection="1">
      <alignment horizontal="left" vertical="center" wrapText="1"/>
      <protection locked="0"/>
    </xf>
    <xf numFmtId="9" fontId="24" fillId="0" borderId="134" xfId="3" applyNumberFormat="1" applyFont="1" applyBorder="1" applyAlignment="1" applyProtection="1">
      <alignment horizontal="left" vertical="center" wrapText="1"/>
      <protection locked="0"/>
    </xf>
    <xf numFmtId="49" fontId="33" fillId="0" borderId="134" xfId="3" applyNumberFormat="1" applyFont="1" applyBorder="1" applyAlignment="1" applyProtection="1">
      <alignment horizontal="left" vertical="center" wrapText="1"/>
      <protection locked="0"/>
    </xf>
    <xf numFmtId="0" fontId="33" fillId="21" borderId="134" xfId="3" applyFont="1" applyFill="1" applyBorder="1" applyAlignment="1" applyProtection="1">
      <alignment horizontal="left" vertical="center" wrapText="1"/>
      <protection hidden="1"/>
    </xf>
    <xf numFmtId="0" fontId="33" fillId="21" borderId="175" xfId="3" applyFont="1" applyFill="1" applyBorder="1" applyAlignment="1" applyProtection="1">
      <alignment horizontal="left" vertical="center" wrapText="1"/>
      <protection hidden="1"/>
    </xf>
    <xf numFmtId="0" fontId="17" fillId="5" borderId="192" xfId="3" applyFont="1" applyFill="1" applyBorder="1" applyAlignment="1">
      <alignment horizontal="center"/>
    </xf>
    <xf numFmtId="0" fontId="21" fillId="21" borderId="195" xfId="3" applyFont="1" applyFill="1" applyBorder="1" applyAlignment="1">
      <alignment horizontal="left"/>
    </xf>
    <xf numFmtId="0" fontId="21" fillId="21" borderId="134" xfId="3" applyFont="1" applyFill="1" applyBorder="1" applyAlignment="1">
      <alignment horizontal="left"/>
    </xf>
    <xf numFmtId="2" fontId="21" fillId="0" borderId="134" xfId="3" applyNumberFormat="1" applyFont="1" applyBorder="1" applyAlignment="1" applyProtection="1">
      <alignment horizontal="right" vertical="center"/>
      <protection locked="0"/>
    </xf>
    <xf numFmtId="2" fontId="21" fillId="0" borderId="134" xfId="3" applyNumberFormat="1" applyFont="1" applyBorder="1" applyAlignment="1" applyProtection="1">
      <alignment horizontal="left" vertical="center"/>
      <protection locked="0"/>
    </xf>
    <xf numFmtId="0" fontId="34" fillId="21" borderId="176" xfId="3" applyFont="1" applyFill="1" applyBorder="1" applyAlignment="1">
      <alignment horizontal="left" vertical="center" wrapText="1"/>
    </xf>
    <xf numFmtId="0" fontId="34" fillId="21" borderId="177" xfId="3" applyFont="1" applyFill="1" applyBorder="1" applyAlignment="1">
      <alignment horizontal="left" vertical="center" wrapText="1"/>
    </xf>
    <xf numFmtId="0" fontId="34" fillId="21" borderId="134" xfId="3" applyFont="1" applyFill="1" applyBorder="1" applyAlignment="1">
      <alignment horizontal="left" vertical="center" wrapText="1"/>
    </xf>
    <xf numFmtId="0" fontId="43" fillId="21" borderId="2" xfId="3" applyFont="1" applyFill="1" applyBorder="1" applyAlignment="1">
      <alignment vertical="center" wrapText="1"/>
    </xf>
    <xf numFmtId="0" fontId="43" fillId="21" borderId="10" xfId="3" applyFont="1" applyFill="1" applyBorder="1" applyAlignment="1">
      <alignment vertical="center" wrapText="1"/>
    </xf>
    <xf numFmtId="0" fontId="43" fillId="21" borderId="12" xfId="3" applyFont="1" applyFill="1" applyBorder="1" applyAlignment="1">
      <alignment horizontal="left" vertical="center" wrapText="1"/>
    </xf>
    <xf numFmtId="0" fontId="43" fillId="21" borderId="8" xfId="3" applyFont="1" applyFill="1" applyBorder="1" applyAlignment="1">
      <alignment horizontal="left" vertical="center" wrapText="1"/>
    </xf>
    <xf numFmtId="0" fontId="21" fillId="21" borderId="197" xfId="3" applyFont="1" applyFill="1" applyBorder="1" applyAlignment="1">
      <alignment horizontal="left"/>
    </xf>
    <xf numFmtId="0" fontId="21" fillId="21" borderId="198" xfId="3" applyFont="1" applyFill="1" applyBorder="1" applyAlignment="1">
      <alignment horizontal="left"/>
    </xf>
    <xf numFmtId="2" fontId="21" fillId="0" borderId="198" xfId="3" applyNumberFormat="1" applyFont="1" applyBorder="1" applyAlignment="1" applyProtection="1">
      <alignment horizontal="right" vertical="center"/>
      <protection locked="0"/>
    </xf>
    <xf numFmtId="176" fontId="21" fillId="0" borderId="198" xfId="3" applyNumberFormat="1" applyFont="1" applyBorder="1" applyAlignment="1" applyProtection="1">
      <alignment horizontal="left" vertical="center"/>
      <protection locked="0"/>
    </xf>
    <xf numFmtId="176" fontId="21" fillId="0" borderId="134" xfId="3" applyNumberFormat="1" applyFont="1" applyBorder="1" applyAlignment="1" applyProtection="1">
      <alignment horizontal="left" vertical="center"/>
      <protection locked="0"/>
    </xf>
    <xf numFmtId="0" fontId="43" fillId="21" borderId="2" xfId="3" applyFont="1" applyFill="1" applyBorder="1" applyAlignment="1">
      <alignment vertical="center"/>
    </xf>
    <xf numFmtId="0" fontId="43" fillId="21" borderId="10" xfId="3" applyFont="1" applyFill="1" applyBorder="1" applyAlignment="1">
      <alignment vertical="center"/>
    </xf>
    <xf numFmtId="0" fontId="43" fillId="21" borderId="12" xfId="3" applyFont="1" applyFill="1" applyBorder="1" applyAlignment="1" applyProtection="1">
      <alignment horizontal="left" vertical="center" wrapText="1"/>
      <protection locked="0"/>
    </xf>
    <xf numFmtId="0" fontId="43" fillId="21" borderId="8" xfId="3" applyFont="1" applyFill="1" applyBorder="1" applyAlignment="1" applyProtection="1">
      <alignment horizontal="left" vertical="center" wrapText="1"/>
      <protection locked="0"/>
    </xf>
    <xf numFmtId="0" fontId="221" fillId="21" borderId="0" xfId="7" applyFont="1" applyFill="1" applyAlignment="1" applyProtection="1">
      <alignment horizontal="left" vertical="center"/>
    </xf>
    <xf numFmtId="0" fontId="3" fillId="21" borderId="0" xfId="3" applyFont="1" applyFill="1" applyAlignment="1">
      <alignment horizontal="left" vertical="center"/>
    </xf>
    <xf numFmtId="0" fontId="21" fillId="0" borderId="84" xfId="3" applyFont="1" applyBorder="1" applyAlignment="1" applyProtection="1">
      <alignment horizontal="left" vertical="top" wrapText="1"/>
      <protection locked="0"/>
    </xf>
    <xf numFmtId="0" fontId="21" fillId="0" borderId="12" xfId="3" applyFont="1" applyBorder="1" applyAlignment="1" applyProtection="1">
      <alignment horizontal="left" vertical="top" wrapText="1"/>
      <protection locked="0"/>
    </xf>
    <xf numFmtId="0" fontId="21" fillId="0" borderId="86" xfId="3" applyFont="1" applyBorder="1" applyAlignment="1" applyProtection="1">
      <alignment horizontal="left" vertical="top" wrapText="1"/>
      <protection locked="0"/>
    </xf>
    <xf numFmtId="0" fontId="21" fillId="0" borderId="19" xfId="3" applyFont="1" applyBorder="1" applyAlignment="1" applyProtection="1">
      <alignment horizontal="left" vertical="top" wrapText="1"/>
      <protection locked="0"/>
    </xf>
    <xf numFmtId="0" fontId="21" fillId="0" borderId="0" xfId="3" applyFont="1" applyAlignment="1" applyProtection="1">
      <alignment horizontal="left" vertical="top" wrapText="1"/>
      <protection locked="0"/>
    </xf>
    <xf numFmtId="0" fontId="21" fillId="0" borderId="20" xfId="3" applyFont="1" applyBorder="1" applyAlignment="1" applyProtection="1">
      <alignment horizontal="left" vertical="top" wrapText="1"/>
      <protection locked="0"/>
    </xf>
    <xf numFmtId="0" fontId="21" fillId="0" borderId="21" xfId="3" applyFont="1" applyBorder="1" applyAlignment="1" applyProtection="1">
      <alignment horizontal="left" vertical="top" wrapText="1"/>
      <protection locked="0"/>
    </xf>
    <xf numFmtId="0" fontId="21" fillId="0" borderId="10" xfId="3" applyFont="1" applyBorder="1" applyAlignment="1" applyProtection="1">
      <alignment horizontal="left" vertical="top" wrapText="1"/>
      <protection locked="0"/>
    </xf>
    <xf numFmtId="0" fontId="21" fillId="0" borderId="22" xfId="3" applyFont="1" applyBorder="1" applyAlignment="1" applyProtection="1">
      <alignment horizontal="left" vertical="top" wrapText="1"/>
      <protection locked="0"/>
    </xf>
    <xf numFmtId="0" fontId="68" fillId="21" borderId="0" xfId="3" applyFont="1" applyFill="1" applyAlignment="1" applyProtection="1">
      <alignment horizontal="right" vertical="center" wrapText="1"/>
      <protection locked="0"/>
    </xf>
    <xf numFmtId="0" fontId="142" fillId="21" borderId="0" xfId="3" applyFont="1" applyFill="1" applyAlignment="1">
      <alignment horizontal="left" vertical="top" wrapText="1"/>
    </xf>
    <xf numFmtId="2" fontId="43" fillId="21" borderId="12" xfId="3" applyNumberFormat="1" applyFont="1" applyFill="1" applyBorder="1" applyAlignment="1" applyProtection="1">
      <alignment horizontal="left" vertical="center" wrapText="1"/>
      <protection locked="0"/>
    </xf>
    <xf numFmtId="2" fontId="43" fillId="21" borderId="8" xfId="3" applyNumberFormat="1" applyFont="1" applyFill="1" applyBorder="1" applyAlignment="1" applyProtection="1">
      <alignment horizontal="left" vertical="center" wrapText="1"/>
      <protection locked="0"/>
    </xf>
    <xf numFmtId="49" fontId="24" fillId="0" borderId="177" xfId="3" applyNumberFormat="1" applyFont="1" applyBorder="1" applyAlignment="1" applyProtection="1">
      <alignment horizontal="left" vertical="center" wrapText="1"/>
      <protection locked="0"/>
    </xf>
    <xf numFmtId="0" fontId="34" fillId="21" borderId="177" xfId="3" applyFont="1" applyFill="1" applyBorder="1" applyAlignment="1" applyProtection="1">
      <alignment horizontal="left" vertical="center" wrapText="1"/>
      <protection hidden="1"/>
    </xf>
    <xf numFmtId="0" fontId="43" fillId="21" borderId="12" xfId="3" applyFont="1" applyFill="1" applyBorder="1" applyAlignment="1">
      <alignment horizontal="left" vertical="center"/>
    </xf>
    <xf numFmtId="0" fontId="43" fillId="21" borderId="8" xfId="3" applyFont="1" applyFill="1" applyBorder="1" applyAlignment="1">
      <alignment horizontal="left" vertical="center"/>
    </xf>
    <xf numFmtId="0" fontId="132" fillId="16" borderId="100" xfId="0" applyFont="1" applyFill="1" applyBorder="1" applyAlignment="1" applyProtection="1">
      <alignment horizontal="center"/>
      <protection locked="0"/>
    </xf>
    <xf numFmtId="0" fontId="132" fillId="16" borderId="101" xfId="0" applyFont="1" applyFill="1" applyBorder="1" applyAlignment="1" applyProtection="1">
      <alignment horizontal="center"/>
      <protection locked="0"/>
    </xf>
    <xf numFmtId="0" fontId="132" fillId="16" borderId="102" xfId="0" applyFont="1" applyFill="1" applyBorder="1" applyAlignment="1" applyProtection="1">
      <alignment horizontal="center"/>
      <protection locked="0"/>
    </xf>
    <xf numFmtId="0" fontId="150" fillId="17" borderId="98" xfId="1" applyFont="1" applyFill="1" applyBorder="1" applyAlignment="1" applyProtection="1">
      <alignment horizontal="left"/>
    </xf>
    <xf numFmtId="0" fontId="150" fillId="17" borderId="85" xfId="1" applyFont="1" applyFill="1" applyBorder="1" applyAlignment="1" applyProtection="1">
      <alignment horizontal="left"/>
    </xf>
    <xf numFmtId="0" fontId="108" fillId="17" borderId="106" xfId="0" applyFont="1" applyFill="1" applyBorder="1" applyAlignment="1">
      <alignment horizontal="center" vertical="center"/>
    </xf>
    <xf numFmtId="0" fontId="108" fillId="17" borderId="107" xfId="0" applyFont="1" applyFill="1" applyBorder="1" applyAlignment="1">
      <alignment horizontal="center" vertical="center"/>
    </xf>
    <xf numFmtId="0" fontId="108" fillId="17" borderId="108" xfId="0" applyFont="1" applyFill="1" applyBorder="1" applyAlignment="1">
      <alignment horizontal="center" vertical="center"/>
    </xf>
    <xf numFmtId="0" fontId="46" fillId="16" borderId="122" xfId="0" applyFont="1" applyFill="1" applyBorder="1" applyAlignment="1">
      <alignment horizontal="center"/>
    </xf>
    <xf numFmtId="0" fontId="46" fillId="16" borderId="123" xfId="0" applyFont="1" applyFill="1" applyBorder="1" applyAlignment="1">
      <alignment horizontal="center"/>
    </xf>
    <xf numFmtId="0" fontId="46" fillId="16" borderId="124" xfId="0" applyFont="1" applyFill="1" applyBorder="1" applyAlignment="1">
      <alignment horizontal="center"/>
    </xf>
    <xf numFmtId="0" fontId="108" fillId="17" borderId="103" xfId="0" applyFont="1" applyFill="1" applyBorder="1" applyAlignment="1">
      <alignment horizontal="center" vertical="center"/>
    </xf>
    <xf numFmtId="0" fontId="108" fillId="17" borderId="104" xfId="0" applyFont="1" applyFill="1" applyBorder="1" applyAlignment="1">
      <alignment horizontal="center" vertical="center"/>
    </xf>
    <xf numFmtId="0" fontId="108" fillId="17" borderId="105" xfId="0" applyFont="1" applyFill="1" applyBorder="1" applyAlignment="1">
      <alignment horizontal="center" vertical="center"/>
    </xf>
    <xf numFmtId="0" fontId="121" fillId="0" borderId="100" xfId="0" applyFont="1" applyBorder="1" applyAlignment="1" applyProtection="1">
      <alignment horizontal="center" vertical="center"/>
      <protection locked="0"/>
    </xf>
    <xf numFmtId="0" fontId="121" fillId="0" borderId="102" xfId="0" applyFont="1" applyBorder="1" applyAlignment="1" applyProtection="1">
      <alignment horizontal="center" vertical="center"/>
      <protection locked="0"/>
    </xf>
    <xf numFmtId="178" fontId="121" fillId="16" borderId="113" xfId="0" applyNumberFormat="1" applyFont="1" applyFill="1" applyBorder="1" applyAlignment="1">
      <alignment horizontal="center"/>
    </xf>
    <xf numFmtId="178" fontId="121" fillId="16" borderId="0" xfId="0" applyNumberFormat="1" applyFont="1" applyFill="1" applyAlignment="1">
      <alignment horizontal="center"/>
    </xf>
    <xf numFmtId="0" fontId="123" fillId="16" borderId="0" xfId="0" applyFont="1" applyFill="1" applyAlignment="1">
      <alignment horizontal="center" vertical="center"/>
    </xf>
    <xf numFmtId="0" fontId="120" fillId="16" borderId="113" xfId="0" applyFont="1" applyFill="1" applyBorder="1" applyAlignment="1">
      <alignment horizontal="center"/>
    </xf>
    <xf numFmtId="0" fontId="120" fillId="16" borderId="0" xfId="0" applyFont="1" applyFill="1" applyAlignment="1">
      <alignment horizontal="center"/>
    </xf>
    <xf numFmtId="0" fontId="120" fillId="16" borderId="100" xfId="0" applyFont="1" applyFill="1" applyBorder="1" applyAlignment="1" applyProtection="1">
      <alignment horizontal="center"/>
      <protection locked="0"/>
    </xf>
    <xf numFmtId="0" fontId="120" fillId="16" borderId="102" xfId="0" applyFont="1" applyFill="1" applyBorder="1" applyAlignment="1" applyProtection="1">
      <alignment horizontal="center"/>
      <protection locked="0"/>
    </xf>
    <xf numFmtId="0" fontId="0" fillId="16" borderId="128" xfId="0" applyFill="1" applyBorder="1" applyAlignment="1">
      <alignment horizontal="center"/>
    </xf>
    <xf numFmtId="0" fontId="0" fillId="16" borderId="109" xfId="0" applyFill="1" applyBorder="1" applyAlignment="1">
      <alignment horizontal="center"/>
    </xf>
    <xf numFmtId="0" fontId="0" fillId="16" borderId="129" xfId="0" applyFill="1" applyBorder="1" applyAlignment="1">
      <alignment horizontal="center"/>
    </xf>
    <xf numFmtId="0" fontId="0" fillId="16" borderId="113" xfId="0" applyFill="1" applyBorder="1" applyAlignment="1">
      <alignment horizontal="center"/>
    </xf>
    <xf numFmtId="0" fontId="0" fillId="16" borderId="0" xfId="0" applyFill="1" applyAlignment="1">
      <alignment horizontal="center"/>
    </xf>
    <xf numFmtId="0" fontId="0" fillId="16" borderId="114" xfId="0" applyFill="1" applyBorder="1" applyAlignment="1">
      <alignment horizontal="center"/>
    </xf>
    <xf numFmtId="0" fontId="0" fillId="16" borderId="115" xfId="0" applyFill="1" applyBorder="1" applyAlignment="1">
      <alignment horizontal="center"/>
    </xf>
    <xf numFmtId="0" fontId="0" fillId="16" borderId="116" xfId="0" applyFill="1" applyBorder="1" applyAlignment="1">
      <alignment horizontal="center"/>
    </xf>
    <xf numFmtId="0" fontId="0" fillId="16" borderId="117" xfId="0" applyFill="1" applyBorder="1" applyAlignment="1">
      <alignment horizontal="center"/>
    </xf>
    <xf numFmtId="0" fontId="0" fillId="16" borderId="120" xfId="0" applyFill="1" applyBorder="1" applyAlignment="1">
      <alignment horizontal="center"/>
    </xf>
    <xf numFmtId="0" fontId="0" fillId="16" borderId="101" xfId="0" applyFill="1" applyBorder="1" applyAlignment="1">
      <alignment horizontal="center"/>
    </xf>
    <xf numFmtId="0" fontId="0" fillId="16" borderId="121" xfId="0" applyFill="1" applyBorder="1" applyAlignment="1">
      <alignment horizontal="center"/>
    </xf>
    <xf numFmtId="0" fontId="0" fillId="16" borderId="125" xfId="0" applyFill="1" applyBorder="1" applyAlignment="1">
      <alignment horizontal="center"/>
    </xf>
    <xf numFmtId="0" fontId="0" fillId="16" borderId="126" xfId="0" applyFill="1" applyBorder="1" applyAlignment="1">
      <alignment horizontal="center"/>
    </xf>
    <xf numFmtId="0" fontId="0" fillId="16" borderId="127" xfId="0" applyFill="1" applyBorder="1" applyAlignment="1">
      <alignment horizontal="center"/>
    </xf>
    <xf numFmtId="0" fontId="122" fillId="16" borderId="110" xfId="0" applyFont="1" applyFill="1" applyBorder="1" applyAlignment="1">
      <alignment horizontal="left" vertical="center"/>
    </xf>
    <xf numFmtId="0" fontId="122" fillId="16" borderId="111" xfId="0" applyFont="1" applyFill="1" applyBorder="1" applyAlignment="1">
      <alignment horizontal="left" vertical="center"/>
    </xf>
    <xf numFmtId="176" fontId="123" fillId="16" borderId="111" xfId="0" applyNumberFormat="1" applyFont="1" applyFill="1" applyBorder="1" applyAlignment="1">
      <alignment horizontal="center" vertical="center"/>
    </xf>
    <xf numFmtId="0" fontId="120" fillId="18" borderId="110" xfId="0" applyFont="1" applyFill="1" applyBorder="1" applyAlignment="1">
      <alignment horizontal="left" vertical="top" wrapText="1"/>
    </xf>
    <xf numFmtId="0" fontId="120" fillId="18" borderId="111" xfId="0" applyFont="1" applyFill="1" applyBorder="1" applyAlignment="1">
      <alignment horizontal="left" vertical="top" wrapText="1"/>
    </xf>
    <xf numFmtId="0" fontId="120" fillId="18" borderId="112" xfId="0" applyFont="1" applyFill="1" applyBorder="1" applyAlignment="1">
      <alignment horizontal="left" vertical="top" wrapText="1"/>
    </xf>
    <xf numFmtId="0" fontId="120" fillId="18" borderId="113" xfId="0" applyFont="1" applyFill="1" applyBorder="1" applyAlignment="1">
      <alignment horizontal="left" vertical="top" wrapText="1"/>
    </xf>
    <xf numFmtId="0" fontId="120" fillId="18" borderId="0" xfId="0" applyFont="1" applyFill="1" applyAlignment="1">
      <alignment horizontal="left" vertical="top" wrapText="1"/>
    </xf>
    <xf numFmtId="0" fontId="120" fillId="18" borderId="114" xfId="0" applyFont="1" applyFill="1" applyBorder="1" applyAlignment="1">
      <alignment horizontal="left" vertical="top" wrapText="1"/>
    </xf>
    <xf numFmtId="0" fontId="120" fillId="18" borderId="115" xfId="0" applyFont="1" applyFill="1" applyBorder="1" applyAlignment="1">
      <alignment horizontal="left" vertical="top" wrapText="1"/>
    </xf>
    <xf numFmtId="0" fontId="120" fillId="18" borderId="116" xfId="0" applyFont="1" applyFill="1" applyBorder="1" applyAlignment="1">
      <alignment horizontal="left" vertical="top" wrapText="1"/>
    </xf>
    <xf numFmtId="0" fontId="120" fillId="18" borderId="117" xfId="0" applyFont="1" applyFill="1" applyBorder="1" applyAlignment="1">
      <alignment horizontal="left" vertical="top" wrapText="1"/>
    </xf>
    <xf numFmtId="0" fontId="120" fillId="18" borderId="118" xfId="0" applyFont="1" applyFill="1" applyBorder="1" applyAlignment="1">
      <alignment horizontal="left" vertical="top" wrapText="1"/>
    </xf>
    <xf numFmtId="0" fontId="120" fillId="18" borderId="5" xfId="0" applyFont="1" applyFill="1" applyBorder="1" applyAlignment="1">
      <alignment horizontal="left" vertical="top" wrapText="1"/>
    </xf>
    <xf numFmtId="0" fontId="120" fillId="18" borderId="119" xfId="0" applyFont="1" applyFill="1" applyBorder="1" applyAlignment="1">
      <alignment horizontal="left" vertical="top" wrapText="1"/>
    </xf>
    <xf numFmtId="0" fontId="150" fillId="17" borderId="98" xfId="0" applyFont="1" applyFill="1" applyBorder="1" applyAlignment="1">
      <alignment horizontal="left"/>
    </xf>
    <xf numFmtId="0" fontId="150" fillId="17" borderId="85" xfId="0" applyFont="1" applyFill="1" applyBorder="1" applyAlignment="1">
      <alignment horizontal="left"/>
    </xf>
    <xf numFmtId="0" fontId="167" fillId="16" borderId="13" xfId="1" applyNumberFormat="1" applyFont="1" applyFill="1" applyBorder="1" applyAlignment="1" applyProtection="1">
      <alignment horizontal="center" vertical="center"/>
      <protection locked="0"/>
    </xf>
    <xf numFmtId="0" fontId="167" fillId="16" borderId="14" xfId="1" applyNumberFormat="1" applyFont="1" applyFill="1" applyBorder="1" applyAlignment="1" applyProtection="1">
      <alignment horizontal="center" vertical="center"/>
      <protection locked="0"/>
    </xf>
    <xf numFmtId="0" fontId="167" fillId="16" borderId="15" xfId="1" applyNumberFormat="1" applyFont="1" applyFill="1" applyBorder="1" applyAlignment="1" applyProtection="1">
      <alignment horizontal="center" vertical="center"/>
      <protection locked="0"/>
    </xf>
    <xf numFmtId="0" fontId="121" fillId="16" borderId="120" xfId="0" applyFont="1" applyFill="1" applyBorder="1" applyAlignment="1" applyProtection="1">
      <alignment horizontal="center" vertical="center"/>
      <protection locked="0"/>
    </xf>
    <xf numFmtId="0" fontId="121" fillId="16" borderId="101" xfId="0" applyFont="1" applyFill="1" applyBorder="1" applyAlignment="1" applyProtection="1">
      <alignment horizontal="center" vertical="center"/>
      <protection locked="0"/>
    </xf>
    <xf numFmtId="0" fontId="121" fillId="16" borderId="121" xfId="0" applyFont="1" applyFill="1" applyBorder="1" applyAlignment="1" applyProtection="1">
      <alignment horizontal="center" vertical="center"/>
      <protection locked="0"/>
    </xf>
    <xf numFmtId="0" fontId="126" fillId="0" borderId="30" xfId="0" applyFont="1" applyBorder="1" applyAlignment="1" applyProtection="1">
      <alignment horizontal="center" vertical="center"/>
      <protection locked="0"/>
    </xf>
    <xf numFmtId="0" fontId="126" fillId="0" borderId="31" xfId="0" applyFont="1" applyBorder="1" applyAlignment="1" applyProtection="1">
      <alignment horizontal="center" vertical="center"/>
      <protection locked="0"/>
    </xf>
    <xf numFmtId="178" fontId="120" fillId="16" borderId="113" xfId="0" applyNumberFormat="1" applyFont="1" applyFill="1" applyBorder="1" applyAlignment="1">
      <alignment horizontal="center"/>
    </xf>
    <xf numFmtId="178" fontId="120" fillId="16" borderId="0" xfId="0" applyNumberFormat="1" applyFont="1" applyFill="1" applyAlignment="1">
      <alignment horizontal="center"/>
    </xf>
    <xf numFmtId="49" fontId="120" fillId="16" borderId="100" xfId="0" applyNumberFormat="1" applyFont="1" applyFill="1" applyBorder="1" applyAlignment="1" applyProtection="1">
      <alignment horizontal="center"/>
      <protection locked="0"/>
    </xf>
    <xf numFmtId="49" fontId="120" fillId="16" borderId="101" xfId="0" applyNumberFormat="1" applyFont="1" applyFill="1" applyBorder="1" applyAlignment="1" applyProtection="1">
      <alignment horizontal="center"/>
      <protection locked="0"/>
    </xf>
    <xf numFmtId="49" fontId="120" fillId="16" borderId="102" xfId="0" applyNumberFormat="1" applyFont="1" applyFill="1" applyBorder="1" applyAlignment="1" applyProtection="1">
      <alignment horizontal="center"/>
      <protection locked="0"/>
    </xf>
    <xf numFmtId="0" fontId="53" fillId="29" borderId="233" xfId="5" applyFont="1" applyFill="1" applyBorder="1" applyAlignment="1" applyProtection="1">
      <alignment horizontal="center" vertical="center"/>
      <protection locked="0"/>
    </xf>
    <xf numFmtId="0" fontId="53" fillId="29" borderId="234" xfId="5" applyFont="1" applyFill="1" applyBorder="1" applyAlignment="1" applyProtection="1">
      <alignment horizontal="center" vertical="center"/>
      <protection locked="0"/>
    </xf>
    <xf numFmtId="0" fontId="53" fillId="29" borderId="235" xfId="5" applyFont="1" applyFill="1" applyBorder="1" applyAlignment="1" applyProtection="1">
      <alignment horizontal="center" vertical="center"/>
      <protection locked="0"/>
    </xf>
    <xf numFmtId="0" fontId="164" fillId="27" borderId="19" xfId="3" applyFont="1" applyFill="1" applyBorder="1" applyAlignment="1" applyProtection="1">
      <alignment horizontal="left"/>
      <protection locked="0"/>
    </xf>
    <xf numFmtId="0" fontId="164" fillId="27" borderId="0" xfId="3" applyFont="1" applyFill="1" applyAlignment="1" applyProtection="1">
      <alignment horizontal="left"/>
      <protection locked="0"/>
    </xf>
    <xf numFmtId="0" fontId="164" fillId="27" borderId="20" xfId="3" applyFont="1" applyFill="1" applyBorder="1" applyAlignment="1" applyProtection="1">
      <alignment horizontal="left"/>
      <protection locked="0"/>
    </xf>
    <xf numFmtId="0" fontId="55" fillId="27" borderId="19" xfId="5" applyFont="1" applyFill="1" applyBorder="1" applyAlignment="1" applyProtection="1">
      <alignment horizontal="left" vertical="center"/>
      <protection locked="0"/>
    </xf>
    <xf numFmtId="0" fontId="55" fillId="27" borderId="0" xfId="5" applyFont="1" applyFill="1" applyAlignment="1" applyProtection="1">
      <alignment horizontal="left" vertical="center"/>
      <protection locked="0"/>
    </xf>
    <xf numFmtId="0" fontId="55" fillId="27" borderId="20" xfId="5" applyFont="1" applyFill="1" applyBorder="1" applyAlignment="1" applyProtection="1">
      <alignment horizontal="left" vertical="center"/>
      <protection locked="0"/>
    </xf>
    <xf numFmtId="176" fontId="144" fillId="27" borderId="19" xfId="5" applyNumberFormat="1" applyFont="1" applyFill="1" applyBorder="1" applyAlignment="1" applyProtection="1">
      <alignment horizontal="left" vertical="center"/>
      <protection locked="0"/>
    </xf>
    <xf numFmtId="176" fontId="144" fillId="27" borderId="0" xfId="5" applyNumberFormat="1" applyFont="1" applyFill="1" applyAlignment="1" applyProtection="1">
      <alignment horizontal="left" vertical="center"/>
      <protection locked="0"/>
    </xf>
    <xf numFmtId="176" fontId="144" fillId="27" borderId="20" xfId="5" applyNumberFormat="1" applyFont="1" applyFill="1" applyBorder="1" applyAlignment="1" applyProtection="1">
      <alignment horizontal="left" vertical="center"/>
      <protection locked="0"/>
    </xf>
    <xf numFmtId="176" fontId="53" fillId="29" borderId="19" xfId="5" applyNumberFormat="1" applyFont="1" applyFill="1" applyBorder="1" applyAlignment="1" applyProtection="1">
      <alignment horizontal="left" vertical="center"/>
      <protection locked="0"/>
    </xf>
    <xf numFmtId="176" fontId="53" fillId="29" borderId="0" xfId="5" applyNumberFormat="1" applyFont="1" applyFill="1" applyAlignment="1" applyProtection="1">
      <alignment horizontal="left" vertical="center"/>
      <protection locked="0"/>
    </xf>
    <xf numFmtId="176" fontId="53" fillId="29" borderId="20" xfId="5" applyNumberFormat="1" applyFont="1" applyFill="1" applyBorder="1" applyAlignment="1" applyProtection="1">
      <alignment horizontal="left" vertical="center"/>
      <protection locked="0"/>
    </xf>
    <xf numFmtId="0" fontId="53" fillId="27" borderId="233" xfId="5" applyFont="1" applyFill="1" applyBorder="1" applyAlignment="1" applyProtection="1">
      <alignment horizontal="center" vertical="center"/>
      <protection locked="0"/>
    </xf>
    <xf numFmtId="0" fontId="53" fillId="27" borderId="234" xfId="5" applyFont="1" applyFill="1" applyBorder="1" applyAlignment="1" applyProtection="1">
      <alignment horizontal="center" vertical="center"/>
      <protection locked="0"/>
    </xf>
    <xf numFmtId="0" fontId="53" fillId="27" borderId="235" xfId="5" applyFont="1" applyFill="1" applyBorder="1" applyAlignment="1" applyProtection="1">
      <alignment horizontal="center" vertical="center"/>
      <protection locked="0"/>
    </xf>
    <xf numFmtId="0" fontId="53" fillId="29" borderId="237" xfId="5" applyFont="1" applyFill="1" applyBorder="1" applyAlignment="1" applyProtection="1">
      <alignment horizontal="center" vertical="center"/>
      <protection locked="0"/>
    </xf>
    <xf numFmtId="0" fontId="53" fillId="29" borderId="238" xfId="5" applyFont="1" applyFill="1" applyBorder="1" applyAlignment="1" applyProtection="1">
      <alignment horizontal="center" vertical="center"/>
      <protection locked="0"/>
    </xf>
    <xf numFmtId="0" fontId="53" fillId="29" borderId="239" xfId="5" applyFont="1" applyFill="1" applyBorder="1" applyAlignment="1" applyProtection="1">
      <alignment horizontal="center" vertical="center"/>
      <protection locked="0"/>
    </xf>
    <xf numFmtId="0" fontId="55" fillId="29" borderId="19" xfId="5" applyFont="1" applyFill="1" applyBorder="1" applyAlignment="1" applyProtection="1">
      <alignment horizontal="left" vertical="center"/>
      <protection locked="0"/>
    </xf>
    <xf numFmtId="0" fontId="55" fillId="29" borderId="0" xfId="5" applyFont="1" applyFill="1" applyAlignment="1" applyProtection="1">
      <alignment horizontal="left" vertical="center"/>
      <protection locked="0"/>
    </xf>
    <xf numFmtId="0" fontId="55" fillId="29" borderId="20" xfId="5" applyFont="1" applyFill="1" applyBorder="1" applyAlignment="1" applyProtection="1">
      <alignment horizontal="left" vertical="center"/>
      <protection locked="0"/>
    </xf>
    <xf numFmtId="0" fontId="53" fillId="27" borderId="237" xfId="5" applyFont="1" applyFill="1" applyBorder="1" applyAlignment="1" applyProtection="1">
      <alignment horizontal="center" vertical="center"/>
      <protection locked="0"/>
    </xf>
    <xf numFmtId="0" fontId="53" fillId="27" borderId="238" xfId="5" applyFont="1" applyFill="1" applyBorder="1" applyAlignment="1" applyProtection="1">
      <alignment horizontal="center" vertical="center"/>
      <protection locked="0"/>
    </xf>
    <xf numFmtId="0" fontId="53" fillId="27" borderId="239" xfId="5" applyFont="1" applyFill="1" applyBorder="1" applyAlignment="1" applyProtection="1">
      <alignment horizontal="center" vertical="center"/>
      <protection locked="0"/>
    </xf>
    <xf numFmtId="0" fontId="164" fillId="29" borderId="19" xfId="3" applyFont="1" applyFill="1" applyBorder="1" applyAlignment="1" applyProtection="1">
      <alignment horizontal="left"/>
      <protection locked="0"/>
    </xf>
    <xf numFmtId="0" fontId="164" fillId="29" borderId="0" xfId="3" applyFont="1" applyFill="1" applyAlignment="1" applyProtection="1">
      <alignment horizontal="left"/>
      <protection locked="0"/>
    </xf>
    <xf numFmtId="0" fontId="164" fillId="29" borderId="20" xfId="3" applyFont="1" applyFill="1" applyBorder="1" applyAlignment="1" applyProtection="1">
      <alignment horizontal="left"/>
      <protection locked="0"/>
    </xf>
    <xf numFmtId="0" fontId="227" fillId="28" borderId="247" xfId="0" applyFont="1" applyFill="1" applyBorder="1" applyAlignment="1">
      <alignment horizontal="center"/>
    </xf>
    <xf numFmtId="0" fontId="229" fillId="29" borderId="233" xfId="5" applyFont="1" applyFill="1" applyBorder="1" applyAlignment="1" applyProtection="1">
      <alignment horizontal="center" vertical="center"/>
      <protection locked="0"/>
    </xf>
    <xf numFmtId="0" fontId="229" fillId="29" borderId="234" xfId="5" applyFont="1" applyFill="1" applyBorder="1" applyAlignment="1" applyProtection="1">
      <alignment horizontal="center" vertical="center"/>
      <protection locked="0"/>
    </xf>
    <xf numFmtId="0" fontId="229" fillId="29" borderId="235" xfId="5" applyFont="1" applyFill="1" applyBorder="1" applyAlignment="1" applyProtection="1">
      <alignment horizontal="center" vertical="center"/>
      <protection locked="0"/>
    </xf>
    <xf numFmtId="0" fontId="227" fillId="27" borderId="97" xfId="0" applyFont="1" applyFill="1" applyBorder="1" applyAlignment="1" applyProtection="1">
      <alignment horizontal="center"/>
      <protection locked="0"/>
    </xf>
    <xf numFmtId="0" fontId="227" fillId="28" borderId="248" xfId="0" applyFont="1" applyFill="1" applyBorder="1" applyAlignment="1">
      <alignment horizontal="center"/>
    </xf>
    <xf numFmtId="0" fontId="53" fillId="27" borderId="251" xfId="5" applyFont="1" applyFill="1" applyBorder="1" applyAlignment="1" applyProtection="1">
      <alignment horizontal="center" vertical="center"/>
      <protection locked="0"/>
    </xf>
    <xf numFmtId="0" fontId="53" fillId="27" borderId="252" xfId="5" applyFont="1" applyFill="1" applyBorder="1" applyAlignment="1" applyProtection="1">
      <alignment horizontal="center" vertical="center"/>
      <protection locked="0"/>
    </xf>
    <xf numFmtId="176" fontId="144" fillId="27" borderId="5" xfId="5" applyNumberFormat="1" applyFont="1" applyFill="1" applyBorder="1" applyAlignment="1" applyProtection="1">
      <alignment horizontal="left" vertical="center"/>
      <protection locked="0"/>
    </xf>
    <xf numFmtId="0" fontId="164" fillId="27" borderId="5" xfId="3" applyFont="1" applyFill="1" applyBorder="1" applyAlignment="1" applyProtection="1">
      <alignment horizontal="left"/>
      <protection locked="0"/>
    </xf>
    <xf numFmtId="176" fontId="144" fillId="29" borderId="19" xfId="5" applyNumberFormat="1" applyFont="1" applyFill="1" applyBorder="1" applyAlignment="1" applyProtection="1">
      <alignment horizontal="left" vertical="center"/>
      <protection locked="0"/>
    </xf>
    <xf numFmtId="176" fontId="144" fillId="29" borderId="0" xfId="5" applyNumberFormat="1" applyFont="1" applyFill="1" applyAlignment="1" applyProtection="1">
      <alignment horizontal="left" vertical="center"/>
      <protection locked="0"/>
    </xf>
    <xf numFmtId="176" fontId="144" fillId="29" borderId="20" xfId="5" applyNumberFormat="1" applyFont="1" applyFill="1" applyBorder="1" applyAlignment="1" applyProtection="1">
      <alignment horizontal="left" vertical="center"/>
      <protection locked="0"/>
    </xf>
    <xf numFmtId="0" fontId="55" fillId="27" borderId="5" xfId="5" applyFont="1" applyFill="1" applyBorder="1" applyAlignment="1" applyProtection="1">
      <alignment horizontal="left" vertical="center"/>
      <protection locked="0"/>
    </xf>
    <xf numFmtId="0" fontId="229" fillId="27" borderId="98" xfId="5" applyFont="1" applyFill="1" applyBorder="1" applyAlignment="1">
      <alignment horizontal="center" vertical="center"/>
    </xf>
    <xf numFmtId="0" fontId="229" fillId="27" borderId="85" xfId="5" applyFont="1" applyFill="1" applyBorder="1" applyAlignment="1">
      <alignment horizontal="center" vertical="center"/>
    </xf>
    <xf numFmtId="0" fontId="229" fillId="27" borderId="99" xfId="5" applyFont="1" applyFill="1" applyBorder="1" applyAlignment="1">
      <alignment horizontal="center" vertical="center"/>
    </xf>
    <xf numFmtId="0" fontId="229" fillId="29" borderId="98" xfId="5" applyFont="1" applyFill="1" applyBorder="1" applyAlignment="1">
      <alignment horizontal="center" vertical="center"/>
    </xf>
    <xf numFmtId="0" fontId="229" fillId="29" borderId="85" xfId="5" applyFont="1" applyFill="1" applyBorder="1" applyAlignment="1">
      <alignment horizontal="center" vertical="center"/>
    </xf>
    <xf numFmtId="0" fontId="229" fillId="29" borderId="99" xfId="5" applyFont="1" applyFill="1" applyBorder="1" applyAlignment="1">
      <alignment horizontal="center" vertical="center"/>
    </xf>
    <xf numFmtId="0" fontId="229" fillId="27" borderId="39" xfId="5" applyFont="1" applyFill="1" applyBorder="1" applyAlignment="1">
      <alignment horizontal="center" vertical="center"/>
    </xf>
    <xf numFmtId="0" fontId="227" fillId="27" borderId="222" xfId="0" applyFont="1" applyFill="1" applyBorder="1" applyAlignment="1" applyProtection="1">
      <alignment horizontal="center"/>
      <protection locked="0"/>
    </xf>
    <xf numFmtId="176" fontId="230" fillId="0" borderId="38" xfId="5" applyNumberFormat="1" applyFont="1" applyBorder="1" applyAlignment="1">
      <alignment horizontal="left"/>
    </xf>
    <xf numFmtId="176" fontId="230" fillId="0" borderId="85" xfId="5" applyNumberFormat="1" applyFont="1" applyBorder="1" applyAlignment="1">
      <alignment horizontal="left"/>
    </xf>
    <xf numFmtId="176" fontId="230" fillId="0" borderId="39" xfId="5" applyNumberFormat="1" applyFont="1" applyBorder="1" applyAlignment="1">
      <alignment horizontal="left"/>
    </xf>
    <xf numFmtId="0" fontId="94" fillId="16" borderId="128" xfId="0" applyFont="1" applyFill="1" applyBorder="1" applyAlignment="1">
      <alignment horizontal="center" vertical="center"/>
    </xf>
    <xf numFmtId="0" fontId="94" fillId="16" borderId="129" xfId="0" applyFont="1" applyFill="1" applyBorder="1" applyAlignment="1">
      <alignment horizontal="center" vertical="center"/>
    </xf>
    <xf numFmtId="0" fontId="94" fillId="16" borderId="115" xfId="0" applyFont="1" applyFill="1" applyBorder="1" applyAlignment="1">
      <alignment horizontal="center" vertical="center"/>
    </xf>
    <xf numFmtId="0" fontId="94" fillId="16" borderId="117" xfId="0" applyFont="1" applyFill="1" applyBorder="1" applyAlignment="1">
      <alignment horizontal="center" vertical="center"/>
    </xf>
    <xf numFmtId="0" fontId="131" fillId="17" borderId="0" xfId="0" applyFont="1" applyFill="1" applyAlignment="1">
      <alignment horizontal="center" vertical="center"/>
    </xf>
    <xf numFmtId="0" fontId="33" fillId="16" borderId="84" xfId="0" applyFont="1" applyFill="1" applyBorder="1" applyAlignment="1">
      <alignment horizontal="left" vertical="top" wrapText="1"/>
    </xf>
    <xf numFmtId="0" fontId="33" fillId="16" borderId="12" xfId="0" applyFont="1" applyFill="1" applyBorder="1" applyAlignment="1">
      <alignment horizontal="left" vertical="top" wrapText="1"/>
    </xf>
    <xf numFmtId="0" fontId="33" fillId="16" borderId="18" xfId="0" applyFont="1" applyFill="1" applyBorder="1" applyAlignment="1">
      <alignment horizontal="left" vertical="top" wrapText="1"/>
    </xf>
    <xf numFmtId="0" fontId="33" fillId="16" borderId="19" xfId="0" applyFont="1" applyFill="1" applyBorder="1" applyAlignment="1">
      <alignment horizontal="left" vertical="top" wrapText="1"/>
    </xf>
    <xf numFmtId="0" fontId="33" fillId="16" borderId="0" xfId="0" applyFont="1" applyFill="1" applyAlignment="1">
      <alignment horizontal="left" vertical="top" wrapText="1"/>
    </xf>
    <xf numFmtId="0" fontId="33" fillId="16" borderId="20" xfId="0" applyFont="1" applyFill="1" applyBorder="1" applyAlignment="1">
      <alignment horizontal="left" vertical="top" wrapText="1"/>
    </xf>
    <xf numFmtId="0" fontId="33" fillId="16" borderId="21" xfId="0" applyFont="1" applyFill="1" applyBorder="1" applyAlignment="1">
      <alignment horizontal="left" vertical="top" wrapText="1"/>
    </xf>
    <xf numFmtId="0" fontId="33" fillId="16" borderId="10" xfId="0" applyFont="1" applyFill="1" applyBorder="1" applyAlignment="1">
      <alignment horizontal="left" vertical="top" wrapText="1"/>
    </xf>
    <xf numFmtId="0" fontId="33" fillId="16" borderId="22" xfId="0" applyFont="1" applyFill="1" applyBorder="1" applyAlignment="1">
      <alignment horizontal="left" vertical="top" wrapText="1"/>
    </xf>
    <xf numFmtId="0" fontId="130" fillId="24" borderId="139" xfId="0" applyFont="1" applyFill="1" applyBorder="1" applyAlignment="1">
      <alignment horizontal="center" vertical="center"/>
    </xf>
    <xf numFmtId="0" fontId="130" fillId="24" borderId="140" xfId="0" applyFont="1" applyFill="1" applyBorder="1" applyAlignment="1">
      <alignment horizontal="center" vertical="center"/>
    </xf>
    <xf numFmtId="0" fontId="130" fillId="24" borderId="141" xfId="0" applyFont="1" applyFill="1" applyBorder="1" applyAlignment="1">
      <alignment horizontal="center" vertical="center"/>
    </xf>
    <xf numFmtId="0" fontId="149" fillId="16" borderId="125" xfId="0" applyFont="1" applyFill="1" applyBorder="1" applyAlignment="1" applyProtection="1">
      <alignment horizontal="left" wrapText="1"/>
      <protection locked="0"/>
    </xf>
    <xf numFmtId="0" fontId="149" fillId="16" borderId="127" xfId="0" applyFont="1" applyFill="1" applyBorder="1" applyAlignment="1" applyProtection="1">
      <alignment horizontal="left" wrapText="1"/>
      <protection locked="0"/>
    </xf>
    <xf numFmtId="0" fontId="16" fillId="16" borderId="6" xfId="0" applyFont="1" applyFill="1" applyBorder="1" applyAlignment="1">
      <alignment horizontal="left" vertical="center"/>
    </xf>
    <xf numFmtId="0" fontId="16" fillId="16" borderId="143" xfId="0" applyFont="1" applyFill="1" applyBorder="1" applyAlignment="1">
      <alignment horizontal="left" vertical="center"/>
    </xf>
    <xf numFmtId="0" fontId="111" fillId="16" borderId="6" xfId="0" applyFont="1" applyFill="1" applyBorder="1" applyAlignment="1">
      <alignment horizontal="left" vertical="center"/>
    </xf>
    <xf numFmtId="0" fontId="111" fillId="16" borderId="143" xfId="0" applyFont="1" applyFill="1" applyBorder="1" applyAlignment="1">
      <alignment horizontal="left" vertical="center"/>
    </xf>
    <xf numFmtId="0" fontId="145" fillId="17" borderId="110" xfId="0" applyFont="1" applyFill="1" applyBorder="1" applyAlignment="1">
      <alignment horizontal="center" vertical="center" wrapText="1"/>
    </xf>
    <xf numFmtId="0" fontId="145" fillId="17" borderId="112" xfId="0" applyFont="1" applyFill="1" applyBorder="1" applyAlignment="1">
      <alignment horizontal="center" vertical="center" wrapText="1"/>
    </xf>
    <xf numFmtId="0" fontId="145" fillId="17" borderId="113" xfId="0" applyFont="1" applyFill="1" applyBorder="1" applyAlignment="1">
      <alignment horizontal="center" vertical="center" wrapText="1"/>
    </xf>
    <xf numFmtId="0" fontId="145" fillId="17" borderId="114" xfId="0" applyFont="1" applyFill="1" applyBorder="1" applyAlignment="1">
      <alignment horizontal="center" vertical="center" wrapText="1"/>
    </xf>
    <xf numFmtId="0" fontId="23" fillId="24" borderId="122" xfId="0" applyFont="1" applyFill="1" applyBorder="1" applyAlignment="1">
      <alignment horizontal="center" vertical="center"/>
    </xf>
    <xf numFmtId="0" fontId="23" fillId="24" borderId="124" xfId="0" applyFont="1" applyFill="1" applyBorder="1" applyAlignment="1">
      <alignment horizontal="center" vertical="center"/>
    </xf>
    <xf numFmtId="0" fontId="146" fillId="24" borderId="150" xfId="0" applyFont="1" applyFill="1" applyBorder="1" applyAlignment="1">
      <alignment horizontal="center" vertical="center" textRotation="90"/>
    </xf>
    <xf numFmtId="0" fontId="146" fillId="24" borderId="151" xfId="0" applyFont="1" applyFill="1" applyBorder="1" applyAlignment="1">
      <alignment horizontal="center" vertical="center" textRotation="90"/>
    </xf>
    <xf numFmtId="0" fontId="146" fillId="24" borderId="152" xfId="0" applyFont="1" applyFill="1" applyBorder="1" applyAlignment="1">
      <alignment horizontal="center" vertical="center" textRotation="90"/>
    </xf>
    <xf numFmtId="0" fontId="130" fillId="24" borderId="122" xfId="0" applyFont="1" applyFill="1" applyBorder="1" applyAlignment="1">
      <alignment horizontal="center" vertical="center"/>
    </xf>
    <xf numFmtId="0" fontId="130" fillId="24" borderId="123" xfId="0" applyFont="1" applyFill="1" applyBorder="1" applyAlignment="1">
      <alignment horizontal="center" vertical="center"/>
    </xf>
    <xf numFmtId="0" fontId="130" fillId="24" borderId="124" xfId="0" applyFont="1" applyFill="1" applyBorder="1" applyAlignment="1">
      <alignment horizontal="center" vertical="center"/>
    </xf>
    <xf numFmtId="177" fontId="54" fillId="16" borderId="0" xfId="5" applyNumberFormat="1" applyFont="1" applyFill="1" applyAlignment="1">
      <alignment horizontal="center" wrapText="1"/>
    </xf>
    <xf numFmtId="176" fontId="54" fillId="16" borderId="17" xfId="5" applyNumberFormat="1" applyFont="1" applyFill="1" applyBorder="1" applyAlignment="1">
      <alignment horizontal="left" vertical="top"/>
    </xf>
    <xf numFmtId="176" fontId="54" fillId="16" borderId="12" xfId="5" applyNumberFormat="1" applyFont="1" applyFill="1" applyBorder="1" applyAlignment="1">
      <alignment horizontal="left" vertical="top"/>
    </xf>
    <xf numFmtId="176" fontId="54" fillId="16" borderId="18" xfId="5" applyNumberFormat="1" applyFont="1" applyFill="1" applyBorder="1" applyAlignment="1">
      <alignment horizontal="left" vertical="top"/>
    </xf>
    <xf numFmtId="176" fontId="155" fillId="16" borderId="4" xfId="5" applyNumberFormat="1" applyFont="1" applyFill="1" applyBorder="1" applyAlignment="1">
      <alignment horizontal="left" vertical="center" wrapText="1"/>
    </xf>
    <xf numFmtId="176" fontId="155" fillId="16" borderId="0" xfId="5" applyNumberFormat="1" applyFont="1" applyFill="1" applyAlignment="1">
      <alignment horizontal="left" vertical="center" wrapText="1"/>
    </xf>
    <xf numFmtId="176" fontId="155" fillId="16" borderId="5" xfId="5" applyNumberFormat="1" applyFont="1" applyFill="1" applyBorder="1" applyAlignment="1">
      <alignment horizontal="left" vertical="center" wrapText="1"/>
    </xf>
    <xf numFmtId="176" fontId="54" fillId="16" borderId="19" xfId="5" applyNumberFormat="1" applyFont="1" applyFill="1" applyBorder="1" applyAlignment="1">
      <alignment horizontal="left" vertical="top"/>
    </xf>
    <xf numFmtId="176" fontId="54" fillId="16" borderId="0" xfId="5" applyNumberFormat="1" applyFont="1" applyFill="1" applyAlignment="1">
      <alignment horizontal="left" vertical="top"/>
    </xf>
    <xf numFmtId="176" fontId="54" fillId="16" borderId="20" xfId="5" applyNumberFormat="1" applyFont="1" applyFill="1" applyBorder="1" applyAlignment="1">
      <alignment horizontal="left" vertical="top"/>
    </xf>
    <xf numFmtId="2" fontId="55" fillId="16" borderId="19" xfId="5" applyNumberFormat="1" applyFont="1" applyFill="1" applyBorder="1" applyAlignment="1">
      <alignment horizontal="left" vertical="center"/>
    </xf>
    <xf numFmtId="2" fontId="55" fillId="16" borderId="0" xfId="5" applyNumberFormat="1" applyFont="1" applyFill="1" applyAlignment="1">
      <alignment horizontal="left" vertical="center"/>
    </xf>
    <xf numFmtId="176" fontId="138" fillId="17" borderId="1" xfId="5" applyNumberFormat="1" applyFont="1" applyFill="1" applyBorder="1" applyAlignment="1">
      <alignment horizontal="right" vertical="center"/>
    </xf>
    <xf numFmtId="176" fontId="138" fillId="17" borderId="2" xfId="5" applyNumberFormat="1" applyFont="1" applyFill="1" applyBorder="1" applyAlignment="1">
      <alignment horizontal="right" vertical="center"/>
    </xf>
    <xf numFmtId="176" fontId="138" fillId="17" borderId="3" xfId="5" applyNumberFormat="1" applyFont="1" applyFill="1" applyBorder="1" applyAlignment="1">
      <alignment horizontal="right" vertical="center"/>
    </xf>
    <xf numFmtId="176" fontId="138" fillId="17" borderId="7" xfId="5" applyNumberFormat="1" applyFont="1" applyFill="1" applyBorder="1" applyAlignment="1">
      <alignment horizontal="right" vertical="center"/>
    </xf>
    <xf numFmtId="176" fontId="138" fillId="17" borderId="8" xfId="5" applyNumberFormat="1" applyFont="1" applyFill="1" applyBorder="1" applyAlignment="1">
      <alignment horizontal="right" vertical="center"/>
    </xf>
    <xf numFmtId="176" fontId="138" fillId="17" borderId="9" xfId="5" applyNumberFormat="1" applyFont="1" applyFill="1" applyBorder="1" applyAlignment="1">
      <alignment horizontal="right" vertical="center"/>
    </xf>
    <xf numFmtId="176" fontId="139" fillId="17" borderId="1" xfId="5" applyNumberFormat="1" applyFont="1" applyFill="1" applyBorder="1" applyAlignment="1">
      <alignment horizontal="center" vertical="center"/>
    </xf>
    <xf numFmtId="176" fontId="139" fillId="17" borderId="2" xfId="5" applyNumberFormat="1" applyFont="1" applyFill="1" applyBorder="1" applyAlignment="1">
      <alignment horizontal="center" vertical="center"/>
    </xf>
    <xf numFmtId="176" fontId="139" fillId="17" borderId="3" xfId="5" applyNumberFormat="1" applyFont="1" applyFill="1" applyBorder="1" applyAlignment="1">
      <alignment horizontal="center" vertical="center"/>
    </xf>
    <xf numFmtId="176" fontId="139" fillId="17" borderId="36" xfId="5" applyNumberFormat="1" applyFont="1" applyFill="1" applyBorder="1" applyAlignment="1">
      <alignment horizontal="center" vertical="center"/>
    </xf>
    <xf numFmtId="176" fontId="139" fillId="17" borderId="10" xfId="5" applyNumberFormat="1" applyFont="1" applyFill="1" applyBorder="1" applyAlignment="1">
      <alignment horizontal="center" vertical="center"/>
    </xf>
    <xf numFmtId="176" fontId="139" fillId="17" borderId="37" xfId="5" applyNumberFormat="1" applyFont="1" applyFill="1" applyBorder="1" applyAlignment="1">
      <alignment horizontal="center" vertical="center"/>
    </xf>
    <xf numFmtId="176" fontId="139" fillId="17" borderId="7" xfId="5" applyNumberFormat="1" applyFont="1" applyFill="1" applyBorder="1" applyAlignment="1">
      <alignment horizontal="center" vertical="center"/>
    </xf>
    <xf numFmtId="176" fontId="139" fillId="17" borderId="8" xfId="5" applyNumberFormat="1" applyFont="1" applyFill="1" applyBorder="1" applyAlignment="1">
      <alignment horizontal="center" vertical="center"/>
    </xf>
    <xf numFmtId="176" fontId="139" fillId="17" borderId="9" xfId="5" applyNumberFormat="1" applyFont="1" applyFill="1" applyBorder="1" applyAlignment="1">
      <alignment horizontal="center" vertical="center"/>
    </xf>
    <xf numFmtId="176" fontId="52" fillId="16" borderId="38" xfId="5" applyNumberFormat="1" applyFont="1" applyFill="1" applyBorder="1" applyAlignment="1">
      <alignment horizontal="center"/>
    </xf>
    <xf numFmtId="176" fontId="52" fillId="16" borderId="14" xfId="5" applyNumberFormat="1" applyFont="1" applyFill="1" applyBorder="1" applyAlignment="1">
      <alignment horizontal="center"/>
    </xf>
    <xf numFmtId="176" fontId="52" fillId="16" borderId="15" xfId="5" applyNumberFormat="1" applyFont="1" applyFill="1" applyBorder="1" applyAlignment="1">
      <alignment horizontal="center"/>
    </xf>
    <xf numFmtId="176" fontId="52" fillId="16" borderId="13" xfId="5" applyNumberFormat="1" applyFont="1" applyFill="1" applyBorder="1" applyAlignment="1">
      <alignment horizontal="center"/>
    </xf>
    <xf numFmtId="176" fontId="52" fillId="16" borderId="39" xfId="5" applyNumberFormat="1" applyFont="1" applyFill="1" applyBorder="1" applyAlignment="1">
      <alignment horizontal="center"/>
    </xf>
    <xf numFmtId="0" fontId="155" fillId="16" borderId="4" xfId="5" applyFont="1" applyFill="1" applyBorder="1" applyAlignment="1">
      <alignment horizontal="left" vertical="top" wrapText="1"/>
    </xf>
    <xf numFmtId="0" fontId="61" fillId="16" borderId="0" xfId="5" applyFont="1" applyFill="1" applyAlignment="1">
      <alignment horizontal="left" vertical="top" wrapText="1"/>
    </xf>
    <xf numFmtId="0" fontId="61" fillId="16" borderId="5" xfId="5" applyFont="1" applyFill="1" applyBorder="1" applyAlignment="1">
      <alignment horizontal="left" vertical="top" wrapText="1"/>
    </xf>
    <xf numFmtId="0" fontId="61" fillId="16" borderId="4" xfId="5" applyFont="1" applyFill="1" applyBorder="1" applyAlignment="1">
      <alignment horizontal="left" vertical="top" wrapText="1"/>
    </xf>
    <xf numFmtId="176" fontId="57" fillId="16" borderId="19" xfId="5" applyNumberFormat="1" applyFont="1" applyFill="1" applyBorder="1" applyAlignment="1">
      <alignment horizontal="left" vertical="top"/>
    </xf>
    <xf numFmtId="176" fontId="57" fillId="16" borderId="0" xfId="5" applyNumberFormat="1" applyFont="1" applyFill="1" applyAlignment="1">
      <alignment horizontal="left" vertical="top"/>
    </xf>
    <xf numFmtId="176" fontId="57" fillId="16" borderId="20" xfId="5" applyNumberFormat="1" applyFont="1" applyFill="1" applyBorder="1" applyAlignment="1">
      <alignment horizontal="left" vertical="top"/>
    </xf>
    <xf numFmtId="177" fontId="177" fillId="6" borderId="19" xfId="2" applyNumberFormat="1" applyFont="1" applyFill="1" applyBorder="1" applyAlignment="1" applyProtection="1">
      <alignment horizontal="center" vertical="center"/>
    </xf>
    <xf numFmtId="177" fontId="177" fillId="6" borderId="0" xfId="2" applyNumberFormat="1" applyFont="1" applyFill="1" applyBorder="1" applyAlignment="1" applyProtection="1">
      <alignment horizontal="center" vertical="center"/>
    </xf>
    <xf numFmtId="177" fontId="177" fillId="6" borderId="0" xfId="2" applyNumberFormat="1" applyFont="1" applyFill="1" applyBorder="1" applyAlignment="1" applyProtection="1">
      <alignment horizontal="center"/>
    </xf>
    <xf numFmtId="177" fontId="177" fillId="6" borderId="5" xfId="2" applyNumberFormat="1" applyFont="1" applyFill="1" applyBorder="1" applyAlignment="1" applyProtection="1">
      <alignment horizontal="center"/>
    </xf>
    <xf numFmtId="176" fontId="155" fillId="16" borderId="7" xfId="5" applyNumberFormat="1" applyFont="1" applyFill="1" applyBorder="1" applyAlignment="1">
      <alignment horizontal="left" vertical="center" wrapText="1"/>
    </xf>
    <xf numFmtId="176" fontId="155" fillId="16" borderId="8" xfId="5" applyNumberFormat="1" applyFont="1" applyFill="1" applyBorder="1" applyAlignment="1">
      <alignment horizontal="left" vertical="center" wrapText="1"/>
    </xf>
    <xf numFmtId="176" fontId="155" fillId="16" borderId="9" xfId="5" applyNumberFormat="1" applyFont="1" applyFill="1" applyBorder="1" applyAlignment="1">
      <alignment horizontal="left" vertical="center" wrapText="1"/>
    </xf>
    <xf numFmtId="176" fontId="195" fillId="16" borderId="1" xfId="5" applyNumberFormat="1" applyFont="1" applyFill="1" applyBorder="1" applyAlignment="1">
      <alignment horizontal="left" vertical="top" wrapText="1"/>
    </xf>
    <xf numFmtId="176" fontId="195" fillId="16" borderId="2" xfId="5" applyNumberFormat="1" applyFont="1" applyFill="1" applyBorder="1" applyAlignment="1">
      <alignment horizontal="left" vertical="top" wrapText="1"/>
    </xf>
    <xf numFmtId="176" fontId="195" fillId="16" borderId="3" xfId="5" applyNumberFormat="1" applyFont="1" applyFill="1" applyBorder="1" applyAlignment="1">
      <alignment horizontal="left" vertical="top" wrapText="1"/>
    </xf>
    <xf numFmtId="176" fontId="195" fillId="16" borderId="4" xfId="5" applyNumberFormat="1" applyFont="1" applyFill="1" applyBorder="1" applyAlignment="1">
      <alignment horizontal="left" vertical="top" wrapText="1"/>
    </xf>
    <xf numFmtId="176" fontId="195" fillId="16" borderId="0" xfId="5" applyNumberFormat="1" applyFont="1" applyFill="1" applyAlignment="1">
      <alignment horizontal="left" vertical="top" wrapText="1"/>
    </xf>
    <xf numFmtId="176" fontId="195" fillId="16" borderId="5" xfId="5" applyNumberFormat="1" applyFont="1" applyFill="1" applyBorder="1" applyAlignment="1">
      <alignment horizontal="left" vertical="top" wrapText="1"/>
    </xf>
    <xf numFmtId="176" fontId="195" fillId="16" borderId="7" xfId="5" applyNumberFormat="1" applyFont="1" applyFill="1" applyBorder="1" applyAlignment="1">
      <alignment horizontal="left" vertical="top" wrapText="1"/>
    </xf>
    <xf numFmtId="176" fontId="195" fillId="16" borderId="8" xfId="5" applyNumberFormat="1" applyFont="1" applyFill="1" applyBorder="1" applyAlignment="1">
      <alignment horizontal="left" vertical="top" wrapText="1"/>
    </xf>
    <xf numFmtId="176" fontId="195" fillId="16" borderId="9" xfId="5" applyNumberFormat="1" applyFont="1" applyFill="1" applyBorder="1" applyAlignment="1">
      <alignment horizontal="left" vertical="top" wrapText="1"/>
    </xf>
    <xf numFmtId="0" fontId="155" fillId="16" borderId="0" xfId="5" applyFont="1" applyFill="1" applyAlignment="1">
      <alignment horizontal="left" vertical="top" wrapText="1"/>
    </xf>
    <xf numFmtId="0" fontId="155" fillId="16" borderId="5" xfId="5" applyFont="1" applyFill="1" applyBorder="1" applyAlignment="1">
      <alignment horizontal="left" vertical="top" wrapText="1"/>
    </xf>
    <xf numFmtId="0" fontId="155" fillId="16" borderId="7" xfId="5" applyFont="1" applyFill="1" applyBorder="1" applyAlignment="1">
      <alignment horizontal="left" vertical="top" wrapText="1"/>
    </xf>
    <xf numFmtId="0" fontId="155" fillId="16" borderId="8" xfId="5" applyFont="1" applyFill="1" applyBorder="1" applyAlignment="1">
      <alignment horizontal="left" vertical="top" wrapText="1"/>
    </xf>
    <xf numFmtId="0" fontId="155" fillId="16" borderId="9" xfId="5" applyFont="1" applyFill="1" applyBorder="1" applyAlignment="1">
      <alignment horizontal="left" vertical="top" wrapText="1"/>
    </xf>
    <xf numFmtId="0" fontId="155" fillId="16" borderId="4" xfId="5" applyFont="1" applyFill="1" applyBorder="1" applyAlignment="1">
      <alignment horizontal="left" vertical="center" wrapText="1"/>
    </xf>
    <xf numFmtId="0" fontId="155" fillId="16" borderId="0" xfId="5" applyFont="1" applyFill="1" applyAlignment="1">
      <alignment horizontal="left" vertical="center" wrapText="1"/>
    </xf>
    <xf numFmtId="0" fontId="155" fillId="16" borderId="5" xfId="5" applyFont="1" applyFill="1" applyBorder="1" applyAlignment="1">
      <alignment horizontal="left" vertical="center" wrapText="1"/>
    </xf>
    <xf numFmtId="0" fontId="155" fillId="16" borderId="4" xfId="5" applyFont="1" applyFill="1" applyBorder="1" applyAlignment="1">
      <alignment horizontal="left" wrapText="1"/>
    </xf>
    <xf numFmtId="0" fontId="155" fillId="16" borderId="0" xfId="5" applyFont="1" applyFill="1" applyAlignment="1">
      <alignment horizontal="left" wrapText="1"/>
    </xf>
    <xf numFmtId="0" fontId="155" fillId="16" borderId="5" xfId="5" applyFont="1" applyFill="1" applyBorder="1" applyAlignment="1">
      <alignment horizontal="left" wrapText="1"/>
    </xf>
    <xf numFmtId="0" fontId="61" fillId="22" borderId="4" xfId="5" applyFont="1" applyFill="1" applyBorder="1" applyAlignment="1">
      <alignment horizontal="left" vertical="top" wrapText="1"/>
    </xf>
    <xf numFmtId="0" fontId="61" fillId="22" borderId="0" xfId="5" applyFont="1" applyFill="1" applyAlignment="1">
      <alignment horizontal="left" vertical="top" wrapText="1"/>
    </xf>
    <xf numFmtId="0" fontId="61" fillId="22" borderId="5" xfId="5" applyFont="1" applyFill="1" applyBorder="1" applyAlignment="1">
      <alignment horizontal="left" vertical="top" wrapText="1"/>
    </xf>
    <xf numFmtId="0" fontId="61" fillId="22" borderId="7" xfId="5" applyFont="1" applyFill="1" applyBorder="1" applyAlignment="1">
      <alignment horizontal="left" vertical="top" wrapText="1"/>
    </xf>
    <xf numFmtId="0" fontId="61" fillId="22" borderId="8" xfId="5" applyFont="1" applyFill="1" applyBorder="1" applyAlignment="1">
      <alignment horizontal="left" vertical="top" wrapText="1"/>
    </xf>
    <xf numFmtId="0" fontId="61" fillId="22" borderId="9" xfId="5" applyFont="1" applyFill="1" applyBorder="1" applyAlignment="1">
      <alignment horizontal="left" vertical="top" wrapText="1"/>
    </xf>
    <xf numFmtId="176" fontId="54" fillId="16" borderId="23" xfId="5" applyNumberFormat="1" applyFont="1" applyFill="1" applyBorder="1" applyAlignment="1">
      <alignment horizontal="center" wrapText="1"/>
    </xf>
    <xf numFmtId="177" fontId="54" fillId="16" borderId="12" xfId="5" applyNumberFormat="1" applyFont="1" applyFill="1" applyBorder="1" applyAlignment="1">
      <alignment horizontal="center"/>
    </xf>
    <xf numFmtId="177" fontId="54" fillId="16" borderId="0" xfId="5" applyNumberFormat="1" applyFont="1" applyFill="1" applyAlignment="1">
      <alignment horizontal="center"/>
    </xf>
    <xf numFmtId="177" fontId="54" fillId="16" borderId="8" xfId="5" applyNumberFormat="1" applyFont="1" applyFill="1" applyBorder="1" applyAlignment="1">
      <alignment horizontal="center"/>
    </xf>
    <xf numFmtId="176" fontId="155" fillId="16" borderId="4" xfId="5" applyNumberFormat="1" applyFont="1" applyFill="1" applyBorder="1" applyAlignment="1">
      <alignment horizontal="left" vertical="top" wrapText="1"/>
    </xf>
    <xf numFmtId="176" fontId="155" fillId="16" borderId="0" xfId="5" applyNumberFormat="1" applyFont="1" applyFill="1" applyAlignment="1">
      <alignment horizontal="left" vertical="top" wrapText="1"/>
    </xf>
    <xf numFmtId="176" fontId="155" fillId="16" borderId="5" xfId="5" applyNumberFormat="1" applyFont="1" applyFill="1" applyBorder="1" applyAlignment="1">
      <alignment horizontal="left" vertical="top" wrapText="1"/>
    </xf>
    <xf numFmtId="176" fontId="155" fillId="16" borderId="7" xfId="5" applyNumberFormat="1" applyFont="1" applyFill="1" applyBorder="1" applyAlignment="1">
      <alignment horizontal="left" vertical="top" wrapText="1"/>
    </xf>
    <xf numFmtId="176" fontId="155" fillId="16" borderId="8" xfId="5" applyNumberFormat="1" applyFont="1" applyFill="1" applyBorder="1" applyAlignment="1">
      <alignment horizontal="left" vertical="top" wrapText="1"/>
    </xf>
    <xf numFmtId="176" fontId="155" fillId="16" borderId="9" xfId="5" applyNumberFormat="1" applyFont="1" applyFill="1" applyBorder="1" applyAlignment="1">
      <alignment horizontal="left" vertical="top" wrapText="1"/>
    </xf>
    <xf numFmtId="176" fontId="52" fillId="16" borderId="48" xfId="5" applyNumberFormat="1" applyFont="1" applyFill="1" applyBorder="1" applyAlignment="1">
      <alignment horizontal="left" vertical="center" wrapText="1"/>
    </xf>
    <xf numFmtId="176" fontId="52" fillId="16" borderId="41" xfId="5" applyNumberFormat="1" applyFont="1" applyFill="1" applyBorder="1" applyAlignment="1">
      <alignment horizontal="left" vertical="center" wrapText="1"/>
    </xf>
    <xf numFmtId="176" fontId="52" fillId="16" borderId="43" xfId="5" applyNumberFormat="1" applyFont="1" applyFill="1" applyBorder="1" applyAlignment="1">
      <alignment horizontal="left" vertical="center" wrapText="1"/>
    </xf>
    <xf numFmtId="176" fontId="54" fillId="16" borderId="49" xfId="5" applyNumberFormat="1" applyFont="1" applyFill="1" applyBorder="1" applyAlignment="1">
      <alignment horizontal="center"/>
    </xf>
    <xf numFmtId="176" fontId="54" fillId="16" borderId="23" xfId="5" applyNumberFormat="1" applyFont="1" applyFill="1" applyBorder="1" applyAlignment="1">
      <alignment horizontal="center"/>
    </xf>
    <xf numFmtId="176" fontId="54" fillId="16" borderId="46" xfId="5" applyNumberFormat="1" applyFont="1" applyFill="1" applyBorder="1" applyAlignment="1">
      <alignment horizontal="center"/>
    </xf>
    <xf numFmtId="176" fontId="61" fillId="22" borderId="4" xfId="5" applyNumberFormat="1" applyFont="1" applyFill="1" applyBorder="1" applyAlignment="1">
      <alignment horizontal="left" vertical="top" wrapText="1"/>
    </xf>
    <xf numFmtId="176" fontId="61" fillId="22" borderId="0" xfId="5" applyNumberFormat="1" applyFont="1" applyFill="1" applyAlignment="1">
      <alignment horizontal="left" vertical="top" wrapText="1"/>
    </xf>
    <xf numFmtId="176" fontId="61" fillId="22" borderId="5" xfId="5" applyNumberFormat="1" applyFont="1" applyFill="1" applyBorder="1" applyAlignment="1">
      <alignment horizontal="left" vertical="top" wrapText="1"/>
    </xf>
    <xf numFmtId="176" fontId="61" fillId="22" borderId="7" xfId="5" applyNumberFormat="1" applyFont="1" applyFill="1" applyBorder="1" applyAlignment="1">
      <alignment horizontal="left" vertical="top" wrapText="1"/>
    </xf>
    <xf numFmtId="176" fontId="61" fillId="22" borderId="8" xfId="5" applyNumberFormat="1" applyFont="1" applyFill="1" applyBorder="1" applyAlignment="1">
      <alignment horizontal="left" vertical="top" wrapText="1"/>
    </xf>
    <xf numFmtId="176" fontId="61" fillId="22" borderId="9" xfId="5" applyNumberFormat="1" applyFont="1" applyFill="1" applyBorder="1" applyAlignment="1">
      <alignment horizontal="left" vertical="top" wrapText="1"/>
    </xf>
    <xf numFmtId="177" fontId="54" fillId="16" borderId="12" xfId="5" applyNumberFormat="1" applyFont="1" applyFill="1" applyBorder="1" applyAlignment="1">
      <alignment horizontal="center" wrapText="1"/>
    </xf>
    <xf numFmtId="0" fontId="61" fillId="22" borderId="4" xfId="5" applyFont="1" applyFill="1" applyBorder="1" applyAlignment="1">
      <alignment horizontal="left" wrapText="1"/>
    </xf>
    <xf numFmtId="0" fontId="61" fillId="22" borderId="0" xfId="5" applyFont="1" applyFill="1" applyAlignment="1">
      <alignment horizontal="left" wrapText="1"/>
    </xf>
    <xf numFmtId="0" fontId="61" fillId="22" borderId="5" xfId="5" applyFont="1" applyFill="1" applyBorder="1" applyAlignment="1">
      <alignment horizontal="left" wrapText="1"/>
    </xf>
    <xf numFmtId="176" fontId="195" fillId="0" borderId="1" xfId="8" applyNumberFormat="1" applyFont="1" applyBorder="1" applyAlignment="1">
      <alignment horizontal="center" vertical="center" wrapText="1"/>
    </xf>
    <xf numFmtId="176" fontId="195" fillId="0" borderId="2" xfId="8" applyNumberFormat="1" applyFont="1" applyBorder="1" applyAlignment="1">
      <alignment horizontal="center" vertical="center" wrapText="1"/>
    </xf>
    <xf numFmtId="176" fontId="195" fillId="0" borderId="3" xfId="8" applyNumberFormat="1" applyFont="1" applyBorder="1" applyAlignment="1">
      <alignment horizontal="center" vertical="center" wrapText="1"/>
    </xf>
    <xf numFmtId="176" fontId="195" fillId="0" borderId="7" xfId="8" applyNumberFormat="1" applyFont="1" applyBorder="1" applyAlignment="1">
      <alignment horizontal="center" vertical="center" wrapText="1"/>
    </xf>
    <xf numFmtId="176" fontId="195" fillId="0" borderId="8" xfId="8" applyNumberFormat="1" applyFont="1" applyBorder="1" applyAlignment="1">
      <alignment horizontal="center" vertical="center" wrapText="1"/>
    </xf>
    <xf numFmtId="176" fontId="195" fillId="0" borderId="9" xfId="8" applyNumberFormat="1" applyFont="1" applyBorder="1" applyAlignment="1">
      <alignment horizontal="center" vertical="center" wrapText="1"/>
    </xf>
    <xf numFmtId="176" fontId="136" fillId="17" borderId="1" xfId="8" applyNumberFormat="1" applyFont="1" applyFill="1" applyBorder="1" applyAlignment="1">
      <alignment horizontal="center" vertical="center"/>
    </xf>
    <xf numFmtId="176" fontId="136" fillId="17" borderId="2" xfId="8" applyNumberFormat="1" applyFont="1" applyFill="1" applyBorder="1" applyAlignment="1">
      <alignment horizontal="center" vertical="center"/>
    </xf>
    <xf numFmtId="176" fontId="136" fillId="17" borderId="3" xfId="8" applyNumberFormat="1" applyFont="1" applyFill="1" applyBorder="1" applyAlignment="1">
      <alignment horizontal="center" vertical="center"/>
    </xf>
    <xf numFmtId="176" fontId="136" fillId="17" borderId="36" xfId="8" applyNumberFormat="1" applyFont="1" applyFill="1" applyBorder="1" applyAlignment="1">
      <alignment horizontal="center" vertical="center"/>
    </xf>
    <xf numFmtId="176" fontId="136" fillId="17" borderId="10" xfId="8" applyNumberFormat="1" applyFont="1" applyFill="1" applyBorder="1" applyAlignment="1">
      <alignment horizontal="center" vertical="center"/>
    </xf>
    <xf numFmtId="176" fontId="136" fillId="17" borderId="37" xfId="8" applyNumberFormat="1" applyFont="1" applyFill="1" applyBorder="1" applyAlignment="1">
      <alignment horizontal="center" vertical="center"/>
    </xf>
    <xf numFmtId="176" fontId="210" fillId="22" borderId="1" xfId="8" applyNumberFormat="1" applyFont="1" applyFill="1" applyBorder="1" applyAlignment="1">
      <alignment horizontal="center" vertical="center"/>
    </xf>
    <xf numFmtId="176" fontId="210" fillId="22" borderId="2" xfId="8" applyNumberFormat="1" applyFont="1" applyFill="1" applyBorder="1" applyAlignment="1">
      <alignment horizontal="center" vertical="center"/>
    </xf>
    <xf numFmtId="176" fontId="210" fillId="22" borderId="220" xfId="8" applyNumberFormat="1" applyFont="1" applyFill="1" applyBorder="1" applyAlignment="1">
      <alignment horizontal="center" vertical="center"/>
    </xf>
    <xf numFmtId="176" fontId="210" fillId="22" borderId="36" xfId="8" applyNumberFormat="1" applyFont="1" applyFill="1" applyBorder="1" applyAlignment="1">
      <alignment horizontal="center" vertical="center"/>
    </xf>
    <xf numFmtId="176" fontId="210" fillId="22" borderId="10" xfId="8" applyNumberFormat="1" applyFont="1" applyFill="1" applyBorder="1" applyAlignment="1">
      <alignment horizontal="center" vertical="center"/>
    </xf>
    <xf numFmtId="176" fontId="210" fillId="22" borderId="22" xfId="8" applyNumberFormat="1" applyFont="1" applyFill="1" applyBorder="1" applyAlignment="1">
      <alignment horizontal="center" vertical="center"/>
    </xf>
    <xf numFmtId="176" fontId="210" fillId="26" borderId="221" xfId="8" applyNumberFormat="1" applyFont="1" applyFill="1" applyBorder="1" applyAlignment="1">
      <alignment horizontal="center" vertical="center"/>
    </xf>
    <xf numFmtId="176" fontId="210" fillId="26" borderId="2" xfId="8" applyNumberFormat="1" applyFont="1" applyFill="1" applyBorder="1" applyAlignment="1">
      <alignment horizontal="center" vertical="center"/>
    </xf>
    <xf numFmtId="176" fontId="210" fillId="26" borderId="220" xfId="8" applyNumberFormat="1" applyFont="1" applyFill="1" applyBorder="1" applyAlignment="1">
      <alignment horizontal="center" vertical="center"/>
    </xf>
    <xf numFmtId="176" fontId="210" fillId="26" borderId="21" xfId="8" applyNumberFormat="1" applyFont="1" applyFill="1" applyBorder="1" applyAlignment="1">
      <alignment horizontal="center" vertical="center"/>
    </xf>
    <xf numFmtId="176" fontId="210" fillId="26" borderId="10" xfId="8" applyNumberFormat="1" applyFont="1" applyFill="1" applyBorder="1" applyAlignment="1">
      <alignment horizontal="center" vertical="center"/>
    </xf>
    <xf numFmtId="176" fontId="210" fillId="26" borderId="22" xfId="8" applyNumberFormat="1" applyFont="1" applyFill="1" applyBorder="1" applyAlignment="1">
      <alignment horizontal="center" vertical="center"/>
    </xf>
    <xf numFmtId="176" fontId="210" fillId="19" borderId="221" xfId="8" applyNumberFormat="1" applyFont="1" applyFill="1" applyBorder="1" applyAlignment="1">
      <alignment horizontal="center" vertical="center"/>
    </xf>
    <xf numFmtId="176" fontId="210" fillId="19" borderId="2" xfId="8" applyNumberFormat="1" applyFont="1" applyFill="1" applyBorder="1" applyAlignment="1">
      <alignment horizontal="center" vertical="center"/>
    </xf>
    <xf numFmtId="176" fontId="210" fillId="19" borderId="3" xfId="8" applyNumberFormat="1" applyFont="1" applyFill="1" applyBorder="1" applyAlignment="1">
      <alignment horizontal="center" vertical="center"/>
    </xf>
    <xf numFmtId="176" fontId="210" fillId="19" borderId="21" xfId="8" applyNumberFormat="1" applyFont="1" applyFill="1" applyBorder="1" applyAlignment="1">
      <alignment horizontal="center" vertical="center"/>
    </xf>
    <xf numFmtId="176" fontId="210" fillId="19" borderId="10" xfId="8" applyNumberFormat="1" applyFont="1" applyFill="1" applyBorder="1" applyAlignment="1">
      <alignment horizontal="center" vertical="center"/>
    </xf>
    <xf numFmtId="176" fontId="210" fillId="19" borderId="37" xfId="8" applyNumberFormat="1" applyFont="1" applyFill="1" applyBorder="1" applyAlignment="1">
      <alignment horizontal="center" vertical="center"/>
    </xf>
    <xf numFmtId="176" fontId="211" fillId="19" borderId="224" xfId="8" applyNumberFormat="1" applyFont="1" applyFill="1" applyBorder="1" applyAlignment="1">
      <alignment horizontal="center"/>
    </xf>
    <xf numFmtId="176" fontId="211" fillId="19" borderId="225" xfId="8" applyNumberFormat="1" applyFont="1" applyFill="1" applyBorder="1" applyAlignment="1">
      <alignment horizontal="center"/>
    </xf>
    <xf numFmtId="176" fontId="211" fillId="19" borderId="226" xfId="8" applyNumberFormat="1" applyFont="1" applyFill="1" applyBorder="1" applyAlignment="1">
      <alignment horizontal="center"/>
    </xf>
    <xf numFmtId="0" fontId="82" fillId="0" borderId="17" xfId="0" applyFont="1" applyBorder="1" applyAlignment="1">
      <alignment horizontal="center" vertical="center" wrapText="1"/>
    </xf>
    <xf numFmtId="0" fontId="82" fillId="0" borderId="12" xfId="0" applyFont="1" applyBorder="1" applyAlignment="1">
      <alignment horizontal="center" vertical="center" wrapText="1"/>
    </xf>
    <xf numFmtId="0" fontId="82" fillId="0" borderId="18" xfId="0" applyFont="1" applyBorder="1" applyAlignment="1">
      <alignment horizontal="center" vertical="center" wrapText="1"/>
    </xf>
    <xf numFmtId="0" fontId="82" fillId="0" borderId="19" xfId="0" applyFont="1" applyBorder="1" applyAlignment="1">
      <alignment horizontal="center" vertical="center" wrapText="1"/>
    </xf>
    <xf numFmtId="0" fontId="82" fillId="0" borderId="0" xfId="0" applyFont="1" applyAlignment="1">
      <alignment horizontal="center" vertical="center" wrapText="1"/>
    </xf>
    <xf numFmtId="0" fontId="82" fillId="0" borderId="20" xfId="0" applyFont="1" applyBorder="1" applyAlignment="1">
      <alignment horizontal="center" vertical="center" wrapText="1"/>
    </xf>
    <xf numFmtId="0" fontId="82" fillId="0" borderId="21" xfId="0" applyFont="1" applyBorder="1" applyAlignment="1">
      <alignment horizontal="center" vertical="center" wrapText="1"/>
    </xf>
    <xf numFmtId="0" fontId="82" fillId="0" borderId="10" xfId="0" applyFont="1" applyBorder="1" applyAlignment="1">
      <alignment horizontal="center" vertical="center" wrapText="1"/>
    </xf>
    <xf numFmtId="0" fontId="82" fillId="0" borderId="22" xfId="0" applyFont="1" applyBorder="1" applyAlignment="1">
      <alignment horizontal="center" vertical="center" wrapText="1"/>
    </xf>
    <xf numFmtId="176" fontId="79" fillId="4" borderId="13" xfId="0" applyNumberFormat="1" applyFont="1" applyFill="1" applyBorder="1" applyAlignment="1">
      <alignment horizontal="center"/>
    </xf>
    <xf numFmtId="176" fontId="79" fillId="4" borderId="15" xfId="0" applyNumberFormat="1" applyFont="1" applyFill="1" applyBorder="1" applyAlignment="1">
      <alignment horizontal="center"/>
    </xf>
    <xf numFmtId="176" fontId="79" fillId="4" borderId="19" xfId="0" applyNumberFormat="1" applyFont="1" applyFill="1" applyBorder="1" applyAlignment="1">
      <alignment horizontal="center" vertical="center"/>
    </xf>
    <xf numFmtId="176" fontId="79" fillId="4" borderId="0" xfId="0" applyNumberFormat="1" applyFont="1" applyFill="1" applyAlignment="1">
      <alignment horizontal="center" vertical="center"/>
    </xf>
    <xf numFmtId="176" fontId="79" fillId="4" borderId="20" xfId="0" applyNumberFormat="1" applyFont="1" applyFill="1" applyBorder="1" applyAlignment="1">
      <alignment horizontal="center" vertical="center"/>
    </xf>
    <xf numFmtId="0" fontId="141" fillId="17" borderId="6" xfId="5" applyFont="1" applyFill="1" applyBorder="1" applyAlignment="1">
      <alignment horizontal="center" vertical="center"/>
    </xf>
    <xf numFmtId="0" fontId="165" fillId="16" borderId="6" xfId="5" applyFont="1" applyFill="1" applyBorder="1" applyAlignment="1">
      <alignment horizontal="left" vertical="center" wrapText="1"/>
    </xf>
    <xf numFmtId="0" fontId="91" fillId="16" borderId="6" xfId="5" applyFont="1" applyFill="1" applyBorder="1" applyAlignment="1">
      <alignment horizontal="center" wrapText="1"/>
    </xf>
    <xf numFmtId="0" fontId="54" fillId="0" borderId="17" xfId="5" applyFont="1" applyBorder="1" applyAlignment="1">
      <alignment horizontal="left" vertical="top" wrapText="1"/>
    </xf>
    <xf numFmtId="0" fontId="54" fillId="0" borderId="12" xfId="5" applyFont="1" applyBorder="1" applyAlignment="1">
      <alignment horizontal="left" vertical="top" wrapText="1"/>
    </xf>
    <xf numFmtId="0" fontId="54" fillId="0" borderId="18" xfId="5" applyFont="1" applyBorder="1" applyAlignment="1">
      <alignment horizontal="left" vertical="top" wrapText="1"/>
    </xf>
    <xf numFmtId="0" fontId="54" fillId="0" borderId="19" xfId="5" applyFont="1" applyBorder="1" applyAlignment="1">
      <alignment horizontal="left" vertical="top" wrapText="1"/>
    </xf>
    <xf numFmtId="0" fontId="54" fillId="0" borderId="0" xfId="5" applyFont="1" applyAlignment="1">
      <alignment horizontal="left" vertical="top" wrapText="1"/>
    </xf>
    <xf numFmtId="0" fontId="54" fillId="0" borderId="20" xfId="5" applyFont="1" applyBorder="1" applyAlignment="1">
      <alignment horizontal="left" vertical="top" wrapText="1"/>
    </xf>
    <xf numFmtId="0" fontId="54" fillId="0" borderId="80" xfId="6" applyFont="1" applyBorder="1" applyAlignment="1">
      <alignment horizontal="left" vertical="center"/>
    </xf>
    <xf numFmtId="0" fontId="54" fillId="0" borderId="81" xfId="6" applyFont="1" applyBorder="1" applyAlignment="1">
      <alignment horizontal="left" vertical="center"/>
    </xf>
    <xf numFmtId="0" fontId="54" fillId="0" borderId="0" xfId="6" applyFont="1" applyAlignment="1">
      <alignment horizontal="left" vertical="top" wrapText="1"/>
    </xf>
    <xf numFmtId="0" fontId="174" fillId="0" borderId="0" xfId="6" applyFont="1" applyAlignment="1">
      <alignment horizontal="left" vertical="top" wrapText="1"/>
    </xf>
    <xf numFmtId="0" fontId="141" fillId="17" borderId="153" xfId="5" applyFont="1" applyFill="1" applyBorder="1" applyAlignment="1">
      <alignment horizontal="center" vertical="center"/>
    </xf>
    <xf numFmtId="0" fontId="141" fillId="17" borderId="10" xfId="5" applyFont="1" applyFill="1" applyBorder="1" applyAlignment="1">
      <alignment horizontal="center" vertical="center"/>
    </xf>
    <xf numFmtId="0" fontId="199" fillId="0" borderId="134" xfId="5" applyFont="1" applyBorder="1" applyAlignment="1">
      <alignment horizontal="center" vertical="center" wrapText="1"/>
    </xf>
    <xf numFmtId="0" fontId="141" fillId="17" borderId="0" xfId="5" applyFont="1" applyFill="1" applyAlignment="1">
      <alignment horizontal="center" vertical="center"/>
    </xf>
    <xf numFmtId="0" fontId="54" fillId="0" borderId="21" xfId="5" applyFont="1" applyBorder="1" applyAlignment="1">
      <alignment horizontal="left" vertical="top" wrapText="1"/>
    </xf>
    <xf numFmtId="0" fontId="54" fillId="0" borderId="10" xfId="5" applyFont="1" applyBorder="1" applyAlignment="1">
      <alignment horizontal="left" vertical="top" wrapText="1"/>
    </xf>
    <xf numFmtId="0" fontId="54" fillId="0" borderId="22" xfId="5" applyFont="1" applyBorder="1" applyAlignment="1">
      <alignment horizontal="left" vertical="top" wrapText="1"/>
    </xf>
    <xf numFmtId="0" fontId="165" fillId="8" borderId="134" xfId="5" applyFont="1" applyFill="1" applyBorder="1" applyAlignment="1">
      <alignment horizontal="center" vertical="center" wrapText="1"/>
    </xf>
    <xf numFmtId="0" fontId="91" fillId="0" borderId="134" xfId="5" applyFont="1" applyBorder="1" applyAlignment="1">
      <alignment horizontal="center" vertical="center" wrapText="1"/>
    </xf>
    <xf numFmtId="0" fontId="165" fillId="8" borderId="134" xfId="5" applyFont="1" applyFill="1" applyBorder="1" applyAlignment="1">
      <alignment horizontal="center" vertical="center"/>
    </xf>
    <xf numFmtId="0" fontId="165" fillId="8" borderId="134" xfId="5" applyFont="1" applyFill="1" applyBorder="1" applyAlignment="1">
      <alignment horizontal="center"/>
    </xf>
    <xf numFmtId="0" fontId="174" fillId="7" borderId="13" xfId="5" applyFont="1" applyFill="1" applyBorder="1"/>
    <xf numFmtId="0" fontId="174" fillId="7" borderId="15" xfId="5" applyFont="1" applyFill="1" applyBorder="1"/>
    <xf numFmtId="0" fontId="200" fillId="7" borderId="17" xfId="5" applyFont="1" applyFill="1" applyBorder="1" applyAlignment="1">
      <alignment horizontal="center" vertical="center"/>
    </xf>
    <xf numFmtId="0" fontId="200" fillId="7" borderId="12" xfId="5" applyFont="1" applyFill="1" applyBorder="1" applyAlignment="1">
      <alignment horizontal="center" vertical="center"/>
    </xf>
    <xf numFmtId="0" fontId="200" fillId="7" borderId="18" xfId="5" applyFont="1" applyFill="1" applyBorder="1" applyAlignment="1">
      <alignment horizontal="center" vertical="center"/>
    </xf>
    <xf numFmtId="0" fontId="200" fillId="7" borderId="21" xfId="5" applyFont="1" applyFill="1" applyBorder="1" applyAlignment="1">
      <alignment horizontal="center" vertical="center"/>
    </xf>
    <xf numFmtId="0" fontId="200" fillId="7" borderId="10" xfId="5" applyFont="1" applyFill="1" applyBorder="1" applyAlignment="1">
      <alignment horizontal="center" vertical="center"/>
    </xf>
    <xf numFmtId="0" fontId="200" fillId="7" borderId="22" xfId="5" applyFont="1" applyFill="1" applyBorder="1" applyAlignment="1">
      <alignment horizontal="center" vertical="center"/>
    </xf>
    <xf numFmtId="0" fontId="91" fillId="0" borderId="0" xfId="5" applyFont="1" applyAlignment="1">
      <alignment horizontal="left" vertical="center" wrapText="1"/>
    </xf>
    <xf numFmtId="0" fontId="91" fillId="8" borderId="134" xfId="5" applyFont="1" applyFill="1" applyBorder="1" applyAlignment="1">
      <alignment horizontal="center" vertical="center"/>
    </xf>
    <xf numFmtId="0" fontId="91" fillId="9" borderId="134" xfId="5" applyFont="1" applyFill="1" applyBorder="1" applyAlignment="1">
      <alignment horizontal="center" vertical="center"/>
    </xf>
    <xf numFmtId="0" fontId="91" fillId="0" borderId="134" xfId="5" applyFont="1" applyBorder="1" applyAlignment="1">
      <alignment horizontal="center" vertical="center"/>
    </xf>
    <xf numFmtId="0" fontId="91" fillId="8" borderId="134" xfId="5" applyFont="1" applyFill="1" applyBorder="1" applyAlignment="1">
      <alignment horizontal="center"/>
    </xf>
    <xf numFmtId="0" fontId="165" fillId="9" borderId="134" xfId="5" applyFont="1" applyFill="1" applyBorder="1" applyAlignment="1">
      <alignment horizontal="center" vertical="center"/>
    </xf>
    <xf numFmtId="0" fontId="165" fillId="0" borderId="134" xfId="5" applyFont="1" applyBorder="1" applyAlignment="1">
      <alignment horizontal="center" vertical="center"/>
    </xf>
    <xf numFmtId="0" fontId="54" fillId="0" borderId="0" xfId="5" applyFont="1" applyAlignment="1">
      <alignment horizontal="left" vertical="center" wrapText="1"/>
    </xf>
    <xf numFmtId="0" fontId="54" fillId="0" borderId="12" xfId="5" applyFont="1" applyBorder="1" applyAlignment="1">
      <alignment horizontal="left" vertical="top"/>
    </xf>
    <xf numFmtId="0" fontId="54" fillId="0" borderId="18" xfId="5" applyFont="1" applyBorder="1" applyAlignment="1">
      <alignment horizontal="left" vertical="top"/>
    </xf>
    <xf numFmtId="0" fontId="54" fillId="0" borderId="19" xfId="5" applyFont="1" applyBorder="1" applyAlignment="1">
      <alignment horizontal="left" vertical="top"/>
    </xf>
    <xf numFmtId="0" fontId="54" fillId="0" borderId="0" xfId="5" applyFont="1" applyAlignment="1">
      <alignment horizontal="left" vertical="top"/>
    </xf>
    <xf numFmtId="0" fontId="54" fillId="0" borderId="20" xfId="5" applyFont="1" applyBorder="1" applyAlignment="1">
      <alignment horizontal="left" vertical="top"/>
    </xf>
    <xf numFmtId="0" fontId="54" fillId="0" borderId="21" xfId="5" applyFont="1" applyBorder="1" applyAlignment="1">
      <alignment horizontal="left" vertical="top"/>
    </xf>
    <xf numFmtId="0" fontId="54" fillId="0" borderId="10" xfId="5" applyFont="1" applyBorder="1" applyAlignment="1">
      <alignment horizontal="left" vertical="top"/>
    </xf>
    <xf numFmtId="0" fontId="54" fillId="0" borderId="22" xfId="5" applyFont="1" applyBorder="1" applyAlignment="1">
      <alignment horizontal="left" vertical="top"/>
    </xf>
    <xf numFmtId="0" fontId="201" fillId="7" borderId="17" xfId="5" applyFont="1" applyFill="1" applyBorder="1" applyAlignment="1">
      <alignment horizontal="center" vertical="center"/>
    </xf>
    <xf numFmtId="0" fontId="201" fillId="7" borderId="12" xfId="5" applyFont="1" applyFill="1" applyBorder="1" applyAlignment="1">
      <alignment horizontal="center" vertical="center"/>
    </xf>
    <xf numFmtId="0" fontId="201" fillId="7" borderId="18" xfId="5" applyFont="1" applyFill="1" applyBorder="1" applyAlignment="1">
      <alignment horizontal="center" vertical="center"/>
    </xf>
    <xf numFmtId="0" fontId="201" fillId="7" borderId="21" xfId="5" applyFont="1" applyFill="1" applyBorder="1" applyAlignment="1">
      <alignment horizontal="center" vertical="center"/>
    </xf>
    <xf numFmtId="0" fontId="201" fillId="7" borderId="10" xfId="5" applyFont="1" applyFill="1" applyBorder="1" applyAlignment="1">
      <alignment horizontal="center" vertical="center"/>
    </xf>
    <xf numFmtId="0" fontId="201" fillId="7" borderId="22" xfId="5" applyFont="1" applyFill="1" applyBorder="1" applyAlignment="1">
      <alignment horizontal="center" vertical="center"/>
    </xf>
    <xf numFmtId="0" fontId="174" fillId="7" borderId="13" xfId="5" applyFont="1" applyFill="1" applyBorder="1" applyAlignment="1">
      <alignment horizontal="center"/>
    </xf>
    <xf numFmtId="0" fontId="174" fillId="7" borderId="15" xfId="5" applyFont="1" applyFill="1" applyBorder="1" applyAlignment="1">
      <alignment horizontal="center"/>
    </xf>
    <xf numFmtId="0" fontId="54" fillId="7" borderId="13" xfId="5" applyFont="1" applyFill="1" applyBorder="1" applyAlignment="1">
      <alignment horizontal="center"/>
    </xf>
    <xf numFmtId="0" fontId="54" fillId="7" borderId="15" xfId="5" applyFont="1" applyFill="1" applyBorder="1" applyAlignment="1">
      <alignment horizontal="center"/>
    </xf>
    <xf numFmtId="0" fontId="165" fillId="0" borderId="134" xfId="5" applyFont="1" applyBorder="1" applyAlignment="1">
      <alignment horizontal="center" vertical="center" wrapText="1"/>
    </xf>
    <xf numFmtId="0" fontId="54" fillId="0" borderId="16" xfId="5" applyFont="1" applyBorder="1" applyAlignment="1">
      <alignment horizontal="center"/>
    </xf>
    <xf numFmtId="0" fontId="54" fillId="0" borderId="13" xfId="5" applyFont="1" applyBorder="1" applyAlignment="1">
      <alignment horizontal="center"/>
    </xf>
    <xf numFmtId="0" fontId="91" fillId="0" borderId="0" xfId="5" applyFont="1" applyAlignment="1">
      <alignment horizontal="center" vertical="center" wrapText="1"/>
    </xf>
    <xf numFmtId="176" fontId="91" fillId="0" borderId="0" xfId="5" applyNumberFormat="1" applyFont="1" applyAlignment="1">
      <alignment horizontal="center" vertical="center"/>
    </xf>
    <xf numFmtId="0" fontId="91" fillId="0" borderId="0" xfId="5" applyFont="1" applyAlignment="1">
      <alignment horizontal="center" vertical="center"/>
    </xf>
    <xf numFmtId="0" fontId="203" fillId="0" borderId="134" xfId="5" applyFont="1" applyBorder="1" applyAlignment="1">
      <alignment horizontal="center" vertical="center"/>
    </xf>
    <xf numFmtId="0" fontId="54" fillId="8" borderId="134" xfId="5" applyFont="1" applyFill="1" applyBorder="1" applyAlignment="1">
      <alignment horizontal="center"/>
    </xf>
    <xf numFmtId="0" fontId="54" fillId="0" borderId="134" xfId="5" applyFont="1" applyBorder="1" applyAlignment="1">
      <alignment horizontal="center"/>
    </xf>
    <xf numFmtId="0" fontId="91" fillId="0" borderId="0" xfId="5" applyFont="1" applyAlignment="1">
      <alignment horizontal="center" wrapText="1"/>
    </xf>
    <xf numFmtId="0" fontId="207" fillId="7" borderId="16" xfId="5" applyFont="1" applyFill="1" applyBorder="1" applyAlignment="1">
      <alignment horizontal="center"/>
    </xf>
    <xf numFmtId="0" fontId="91" fillId="0" borderId="0" xfId="5" applyFont="1" applyAlignment="1">
      <alignment horizontal="left"/>
    </xf>
    <xf numFmtId="0" fontId="54" fillId="0" borderId="84" xfId="5" applyFont="1" applyBorder="1" applyAlignment="1">
      <alignment horizontal="left" vertical="top" wrapText="1"/>
    </xf>
    <xf numFmtId="0" fontId="54" fillId="0" borderId="86" xfId="5" applyFont="1" applyBorder="1" applyAlignment="1">
      <alignment horizontal="left" vertical="top" wrapText="1"/>
    </xf>
    <xf numFmtId="0" fontId="54" fillId="0" borderId="0" xfId="5" applyFont="1" applyAlignment="1">
      <alignment horizontal="left" wrapText="1"/>
    </xf>
    <xf numFmtId="0" fontId="141" fillId="17" borderId="13" xfId="5" applyFont="1" applyFill="1" applyBorder="1" applyAlignment="1">
      <alignment horizontal="center" vertical="center"/>
    </xf>
    <xf numFmtId="0" fontId="141" fillId="17" borderId="14" xfId="5" applyFont="1" applyFill="1" applyBorder="1" applyAlignment="1">
      <alignment horizontal="center" vertical="center"/>
    </xf>
    <xf numFmtId="0" fontId="141" fillId="17" borderId="15" xfId="5" applyFont="1" applyFill="1" applyBorder="1" applyAlignment="1">
      <alignment horizontal="center" vertical="center"/>
    </xf>
    <xf numFmtId="0" fontId="208" fillId="0" borderId="134" xfId="5" applyFont="1" applyBorder="1" applyAlignment="1">
      <alignment horizontal="center"/>
    </xf>
    <xf numFmtId="0" fontId="91" fillId="0" borderId="134" xfId="5" applyFont="1" applyBorder="1" applyAlignment="1">
      <alignment horizontal="center"/>
    </xf>
    <xf numFmtId="0" fontId="141" fillId="17" borderId="134" xfId="5" applyFont="1" applyFill="1" applyBorder="1" applyAlignment="1">
      <alignment horizontal="center" vertical="center"/>
    </xf>
    <xf numFmtId="0" fontId="54" fillId="0" borderId="13" xfId="5" applyFont="1" applyBorder="1" applyAlignment="1">
      <alignment horizontal="left" vertical="top" wrapText="1"/>
    </xf>
    <xf numFmtId="0" fontId="54" fillId="0" borderId="14" xfId="5" applyFont="1" applyBorder="1" applyAlignment="1">
      <alignment horizontal="left" vertical="top" wrapText="1"/>
    </xf>
    <xf numFmtId="0" fontId="54" fillId="0" borderId="15" xfId="5" applyFont="1" applyBorder="1" applyAlignment="1">
      <alignment horizontal="left" vertical="top" wrapText="1"/>
    </xf>
    <xf numFmtId="0" fontId="95" fillId="0" borderId="0" xfId="0" applyFont="1" applyAlignment="1">
      <alignment horizontal="center" vertical="center"/>
    </xf>
    <xf numFmtId="0" fontId="94" fillId="12" borderId="67" xfId="0" applyFont="1" applyFill="1" applyBorder="1" applyAlignment="1">
      <alignment horizontal="center"/>
    </xf>
    <xf numFmtId="0" fontId="94" fillId="12" borderId="0" xfId="0" applyFont="1" applyFill="1" applyAlignment="1">
      <alignment horizontal="center"/>
    </xf>
    <xf numFmtId="0" fontId="94" fillId="12" borderId="68" xfId="0" applyFont="1" applyFill="1" applyBorder="1" applyAlignment="1">
      <alignment horizontal="center"/>
    </xf>
    <xf numFmtId="0" fontId="93" fillId="10" borderId="56" xfId="0" applyFont="1" applyFill="1" applyBorder="1" applyAlignment="1">
      <alignment horizontal="center" vertical="center"/>
    </xf>
    <xf numFmtId="0" fontId="93" fillId="10" borderId="57" xfId="0" applyFont="1" applyFill="1" applyBorder="1" applyAlignment="1">
      <alignment horizontal="center" vertical="center"/>
    </xf>
    <xf numFmtId="0" fontId="93" fillId="10" borderId="58" xfId="0" applyFont="1" applyFill="1" applyBorder="1" applyAlignment="1">
      <alignment horizontal="center" vertical="center"/>
    </xf>
    <xf numFmtId="0" fontId="0" fillId="11" borderId="59" xfId="0" applyFill="1" applyBorder="1" applyAlignment="1">
      <alignment horizontal="center"/>
    </xf>
    <xf numFmtId="0" fontId="0" fillId="11" borderId="60" xfId="0" applyFill="1" applyBorder="1" applyAlignment="1">
      <alignment horizontal="center"/>
    </xf>
    <xf numFmtId="0" fontId="0" fillId="11" borderId="61" xfId="0" applyFill="1" applyBorder="1" applyAlignment="1">
      <alignment horizontal="center"/>
    </xf>
    <xf numFmtId="0" fontId="94" fillId="12" borderId="62" xfId="0" applyFont="1" applyFill="1" applyBorder="1" applyAlignment="1">
      <alignment horizontal="center"/>
    </xf>
    <xf numFmtId="0" fontId="94" fillId="12" borderId="63" xfId="0" applyFont="1" applyFill="1" applyBorder="1" applyAlignment="1">
      <alignment horizontal="center"/>
    </xf>
    <xf numFmtId="0" fontId="94" fillId="12" borderId="64" xfId="0" applyFont="1" applyFill="1" applyBorder="1" applyAlignment="1">
      <alignment horizontal="center"/>
    </xf>
    <xf numFmtId="0" fontId="94" fillId="11" borderId="0" xfId="0" applyFont="1" applyFill="1" applyAlignment="1">
      <alignment horizontal="center"/>
    </xf>
    <xf numFmtId="0" fontId="94" fillId="12" borderId="65" xfId="0" applyFont="1" applyFill="1" applyBorder="1" applyAlignment="1">
      <alignment horizontal="center"/>
    </xf>
    <xf numFmtId="0" fontId="94" fillId="12" borderId="66" xfId="0" applyFont="1" applyFill="1" applyBorder="1" applyAlignment="1">
      <alignment horizontal="center"/>
    </xf>
    <xf numFmtId="0" fontId="94" fillId="11" borderId="67" xfId="0" applyFont="1" applyFill="1" applyBorder="1" applyAlignment="1">
      <alignment horizontal="center"/>
    </xf>
    <xf numFmtId="0" fontId="94" fillId="11" borderId="68" xfId="0" applyFont="1" applyFill="1" applyBorder="1" applyAlignment="1">
      <alignment horizontal="center"/>
    </xf>
    <xf numFmtId="14" fontId="94" fillId="0" borderId="28" xfId="0" applyNumberFormat="1" applyFont="1" applyBorder="1" applyAlignment="1">
      <alignment horizontal="left"/>
    </xf>
    <xf numFmtId="14" fontId="94" fillId="0" borderId="72" xfId="0" applyNumberFormat="1" applyFont="1" applyBorder="1" applyAlignment="1">
      <alignment horizontal="left"/>
    </xf>
    <xf numFmtId="176" fontId="33" fillId="4" borderId="11" xfId="0" applyNumberFormat="1" applyFont="1" applyFill="1" applyBorder="1" applyAlignment="1">
      <alignment horizontal="left" vertical="center"/>
    </xf>
    <xf numFmtId="0" fontId="24" fillId="0" borderId="88" xfId="0" applyFont="1" applyBorder="1" applyAlignment="1" applyProtection="1">
      <alignment horizontal="center"/>
      <protection locked="0"/>
    </xf>
    <xf numFmtId="0" fontId="106" fillId="0" borderId="89" xfId="0" applyFont="1" applyBorder="1" applyAlignment="1">
      <alignment horizontal="center" vertical="center" wrapText="1"/>
    </xf>
    <xf numFmtId="0" fontId="106" fillId="0" borderId="90" xfId="0" applyFont="1" applyBorder="1" applyAlignment="1">
      <alignment horizontal="center" vertical="center" wrapText="1"/>
    </xf>
    <xf numFmtId="0" fontId="106" fillId="0" borderId="91" xfId="0" applyFont="1" applyBorder="1" applyAlignment="1">
      <alignment horizontal="center" vertical="center" wrapText="1"/>
    </xf>
    <xf numFmtId="0" fontId="106" fillId="0" borderId="87" xfId="0" applyFont="1" applyBorder="1" applyAlignment="1">
      <alignment horizontal="center" vertical="center" wrapText="1"/>
    </xf>
    <xf numFmtId="0" fontId="106" fillId="0" borderId="11" xfId="0" applyFont="1" applyBorder="1" applyAlignment="1">
      <alignment horizontal="center" vertical="center" wrapText="1"/>
    </xf>
    <xf numFmtId="0" fontId="106" fillId="0" borderId="92" xfId="0" applyFont="1" applyBorder="1" applyAlignment="1">
      <alignment horizontal="center" vertical="center" wrapText="1"/>
    </xf>
    <xf numFmtId="0" fontId="33" fillId="0" borderId="94" xfId="0" applyFont="1" applyBorder="1" applyAlignment="1" applyProtection="1">
      <alignment horizontal="center"/>
      <protection locked="0"/>
    </xf>
    <xf numFmtId="0" fontId="33" fillId="0" borderId="95" xfId="0" applyFont="1" applyBorder="1" applyAlignment="1" applyProtection="1">
      <alignment horizontal="center"/>
      <protection locked="0"/>
    </xf>
    <xf numFmtId="0" fontId="33" fillId="0" borderId="96" xfId="0" applyFont="1" applyBorder="1" applyAlignment="1" applyProtection="1">
      <alignment horizontal="center"/>
      <protection locked="0"/>
    </xf>
    <xf numFmtId="0" fontId="107" fillId="0" borderId="0" xfId="0" applyFont="1" applyAlignment="1" applyProtection="1">
      <alignment horizontal="center" vertical="center" wrapText="1"/>
      <protection locked="0"/>
    </xf>
    <xf numFmtId="0" fontId="135" fillId="0" borderId="0" xfId="0" applyFont="1" applyAlignment="1">
      <alignment horizontal="left" vertical="center"/>
    </xf>
    <xf numFmtId="0" fontId="68" fillId="0" borderId="54" xfId="0" applyFont="1" applyBorder="1" applyAlignment="1" applyProtection="1">
      <alignment horizontal="center" vertical="center" wrapText="1"/>
      <protection locked="0"/>
    </xf>
    <xf numFmtId="0" fontId="68" fillId="0" borderId="54" xfId="0" applyFont="1" applyBorder="1" applyAlignment="1">
      <alignment horizontal="center" vertical="center" wrapText="1"/>
    </xf>
    <xf numFmtId="0" fontId="218" fillId="0" borderId="254" xfId="0" applyFont="1" applyBorder="1" applyAlignment="1">
      <alignment horizontal="center" vertical="top" wrapText="1"/>
    </xf>
    <xf numFmtId="0" fontId="218" fillId="0" borderId="255" xfId="0" applyFont="1" applyBorder="1" applyAlignment="1">
      <alignment horizontal="center" vertical="top" wrapText="1"/>
    </xf>
    <xf numFmtId="0" fontId="135" fillId="0" borderId="10" xfId="0" applyFont="1" applyBorder="1" applyAlignment="1">
      <alignment horizontal="left" vertical="center"/>
    </xf>
    <xf numFmtId="0" fontId="219" fillId="0" borderId="255" xfId="0" applyFont="1" applyBorder="1" applyAlignment="1">
      <alignment horizontal="left" vertical="top" wrapText="1"/>
    </xf>
    <xf numFmtId="0" fontId="219" fillId="0" borderId="256" xfId="0" applyFont="1" applyBorder="1" applyAlignment="1">
      <alignment horizontal="left" vertical="top" wrapText="1"/>
    </xf>
  </cellXfs>
  <cellStyles count="9">
    <cellStyle name="Explanatory Text" xfId="2" builtinId="53"/>
    <cellStyle name="Good" xfId="1" builtinId="26"/>
    <cellStyle name="Hyperlink" xfId="7" builtinId="8"/>
    <cellStyle name="Normal" xfId="0" builtinId="0"/>
    <cellStyle name="Normal 4" xfId="3" xr:uid="{00000000-0005-0000-0000-000004000000}"/>
    <cellStyle name="Normal 4 2" xfId="4" xr:uid="{00000000-0005-0000-0000-000005000000}"/>
    <cellStyle name="Normal 5" xfId="5" xr:uid="{00000000-0005-0000-0000-000006000000}"/>
    <cellStyle name="Normal 5 2" xfId="6" xr:uid="{00000000-0005-0000-0000-000007000000}"/>
    <cellStyle name="Normal 5 3" xfId="8" xr:uid="{1129175C-E49B-4849-8E83-5DE6AD39A48B}"/>
  </cellStyles>
  <dxfs count="11">
    <dxf>
      <font>
        <color rgb="FFFF0000"/>
      </font>
    </dxf>
    <dxf>
      <font>
        <color rgb="FFFF0000"/>
      </font>
    </dxf>
    <dxf>
      <fill>
        <patternFill>
          <bgColor theme="7" tint="0.39994506668294322"/>
        </patternFill>
      </fill>
    </dxf>
    <dxf>
      <font>
        <b val="0"/>
        <i val="0"/>
        <color rgb="FFFF0000"/>
      </font>
    </dxf>
    <dxf>
      <font>
        <b val="0"/>
        <i val="0"/>
        <color rgb="FFFF0000"/>
      </font>
    </dxf>
    <dxf>
      <font>
        <b val="0"/>
        <i val="0"/>
        <color rgb="FFFF0000"/>
      </font>
    </dxf>
    <dxf>
      <font>
        <b val="0"/>
        <i val="0"/>
        <color rgb="FFFF0000"/>
      </font>
    </dxf>
    <dxf>
      <font>
        <color rgb="FFFF0000"/>
      </font>
    </dxf>
    <dxf>
      <font>
        <b/>
        <i val="0"/>
        <color rgb="FFFF0000"/>
      </font>
      <fill>
        <patternFill>
          <bgColor rgb="FFFFFF00"/>
        </patternFill>
      </fill>
    </dxf>
    <dxf>
      <fill>
        <patternFill>
          <bgColor rgb="FFFFEBEB"/>
        </patternFill>
      </fill>
    </dxf>
    <dxf>
      <font>
        <color rgb="FFFF0000"/>
      </font>
    </dxf>
  </dxfs>
  <tableStyles count="0" defaultTableStyle="TableStyleMedium2" defaultPivotStyle="PivotStyleLight16"/>
  <colors>
    <mruColors>
      <color rgb="FFA7E8FF"/>
      <color rgb="FFE0E0E0"/>
      <color rgb="FFFFFFB3"/>
      <color rgb="FFF67572"/>
      <color rgb="FFFF9398"/>
      <color rgb="FFFFD5D7"/>
      <color rgb="FFFFEBEB"/>
      <color rgb="FFFFE1E2"/>
      <color rgb="FFFFD1D3"/>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5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50-EC42-11CE-9E0D-00AA006002F3}" ax:persistence="persistStreamInit" r:id="rId1"/>
</file>

<file path=xl/activeX/activeX32.xml><?xml version="1.0" encoding="utf-8"?>
<ax:ocx xmlns:ax="http://schemas.microsoft.com/office/2006/activeX" xmlns:r="http://schemas.openxmlformats.org/officeDocument/2006/relationships" ax:classid="{8BD21D50-EC42-11CE-9E0D-00AA006002F3}"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8BD21D50-EC42-11CE-9E0D-00AA006002F3}" ax:persistence="persistStreamInit" r:id="rId1"/>
</file>

<file path=xl/activeX/activeX38.xml><?xml version="1.0" encoding="utf-8"?>
<ax:ocx xmlns:ax="http://schemas.microsoft.com/office/2006/activeX" xmlns:r="http://schemas.openxmlformats.org/officeDocument/2006/relationships" ax:classid="{8BD21D50-EC42-11CE-9E0D-00AA006002F3}"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50-EC42-11CE-9E0D-00AA006002F3}" ax:persistence="persistStreamInit" r:id="rId1"/>
</file>

<file path=xl/activeX/activeX48.xml><?xml version="1.0" encoding="utf-8"?>
<ax:ocx xmlns:ax="http://schemas.microsoft.com/office/2006/activeX" xmlns:r="http://schemas.openxmlformats.org/officeDocument/2006/relationships" ax:classid="{8BD21D50-EC42-11CE-9E0D-00AA006002F3}" ax:persistence="persistStreamInit" r:id="rId1"/>
</file>

<file path=xl/activeX/activeX49.xml><?xml version="1.0" encoding="utf-8"?>
<ax:ocx xmlns:ax="http://schemas.microsoft.com/office/2006/activeX" xmlns:r="http://schemas.openxmlformats.org/officeDocument/2006/relationships" ax:classid="{8BD21D50-EC42-11CE-9E0D-00AA006002F3}"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8BD21D50-EC42-11CE-9E0D-00AA006002F3}" ax:persistence="persistStreamInit" r:id="rId1"/>
</file>

<file path=xl/activeX/activeX52.xml><?xml version="1.0" encoding="utf-8"?>
<ax:ocx xmlns:ax="http://schemas.microsoft.com/office/2006/activeX" xmlns:r="http://schemas.openxmlformats.org/officeDocument/2006/relationships" ax:classid="{8BD21D50-EC42-11CE-9E0D-00AA006002F3}" ax:persistence="persistStreamInit" r:id="rId1"/>
</file>

<file path=xl/activeX/activeX53.xml><?xml version="1.0" encoding="utf-8"?>
<ax:ocx xmlns:ax="http://schemas.microsoft.com/office/2006/activeX" xmlns:r="http://schemas.openxmlformats.org/officeDocument/2006/relationships" ax:classid="{8BD21D50-EC42-11CE-9E0D-00AA006002F3}" ax:persistence="persistStreamInit" r:id="rId1"/>
</file>

<file path=xl/activeX/activeX54.xml><?xml version="1.0" encoding="utf-8"?>
<ax:ocx xmlns:ax="http://schemas.microsoft.com/office/2006/activeX" xmlns:r="http://schemas.openxmlformats.org/officeDocument/2006/relationships" ax:classid="{8BD21D50-EC42-11CE-9E0D-00AA006002F3}" ax:persistence="persistStreamInit" r:id="rId1"/>
</file>

<file path=xl/activeX/activeX55.xml><?xml version="1.0" encoding="utf-8"?>
<ax:ocx xmlns:ax="http://schemas.microsoft.com/office/2006/activeX" xmlns:r="http://schemas.openxmlformats.org/officeDocument/2006/relationships" ax:classid="{8BD21D50-EC42-11CE-9E0D-00AA006002F3}" ax:persistence="persistStreamInit" r:id="rId1"/>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1-φ(D) U</a:t>
            </a:r>
          </a:p>
        </c:rich>
      </c:tx>
      <c:layout>
        <c:manualLayout>
          <c:xMode val="edge"/>
          <c:yMode val="edge"/>
          <c:x val="0.41593889354456154"/>
          <c:y val="4.6296296296296294E-3"/>
        </c:manualLayout>
      </c:layout>
      <c:overlay val="1"/>
    </c:title>
    <c:autoTitleDeleted val="0"/>
    <c:plotArea>
      <c:layout>
        <c:manualLayout>
          <c:layoutTarget val="inner"/>
          <c:xMode val="edge"/>
          <c:yMode val="edge"/>
          <c:x val="0.15563675634295712"/>
          <c:y val="2.6458191583862457E-2"/>
          <c:w val="0.78130768810148732"/>
          <c:h val="0.7912416156313794"/>
        </c:manualLayout>
      </c:layout>
      <c:scatterChart>
        <c:scatterStyle val="lineMarker"/>
        <c:varyColors val="0"/>
        <c:ser>
          <c:idx val="0"/>
          <c:order val="0"/>
          <c:tx>
            <c:v>Bell (1980)</c:v>
          </c:tx>
          <c:spPr>
            <a:ln w="28575">
              <a:noFill/>
            </a:ln>
          </c:spPr>
          <c:marker>
            <c:symbol val="circle"/>
            <c:size val="4"/>
            <c:spPr>
              <a:solidFill>
                <a:srgbClr val="00B050"/>
              </a:solidFill>
              <a:ln>
                <a:noFill/>
              </a:ln>
            </c:spPr>
          </c:marker>
          <c:xVal>
            <c:numRef>
              <c:f>'Alpha grain size attenuation'!$B$5:$B$35</c:f>
              <c:numCache>
                <c:formatCode>General</c:formatCode>
                <c:ptCount val="31"/>
                <c:pt idx="0">
                  <c:v>1</c:v>
                </c:pt>
                <c:pt idx="1">
                  <c:v>2</c:v>
                </c:pt>
                <c:pt idx="2">
                  <c:v>3</c:v>
                </c:pt>
                <c:pt idx="3">
                  <c:v>4</c:v>
                </c:pt>
                <c:pt idx="4">
                  <c:v>5</c:v>
                </c:pt>
                <c:pt idx="5">
                  <c:v>6</c:v>
                </c:pt>
                <c:pt idx="6">
                  <c:v>7</c:v>
                </c:pt>
                <c:pt idx="7">
                  <c:v>8</c:v>
                </c:pt>
                <c:pt idx="8">
                  <c:v>9</c:v>
                </c:pt>
                <c:pt idx="9">
                  <c:v>10</c:v>
                </c:pt>
                <c:pt idx="10">
                  <c:v>15</c:v>
                </c:pt>
                <c:pt idx="11">
                  <c:v>20</c:v>
                </c:pt>
                <c:pt idx="12">
                  <c:v>30</c:v>
                </c:pt>
                <c:pt idx="13">
                  <c:v>40</c:v>
                </c:pt>
                <c:pt idx="14">
                  <c:v>50</c:v>
                </c:pt>
                <c:pt idx="15">
                  <c:v>60</c:v>
                </c:pt>
                <c:pt idx="16">
                  <c:v>70</c:v>
                </c:pt>
                <c:pt idx="17">
                  <c:v>80</c:v>
                </c:pt>
                <c:pt idx="18">
                  <c:v>90</c:v>
                </c:pt>
                <c:pt idx="19">
                  <c:v>100</c:v>
                </c:pt>
                <c:pt idx="20">
                  <c:v>150</c:v>
                </c:pt>
                <c:pt idx="21">
                  <c:v>200</c:v>
                </c:pt>
                <c:pt idx="22">
                  <c:v>250</c:v>
                </c:pt>
                <c:pt idx="23">
                  <c:v>300</c:v>
                </c:pt>
                <c:pt idx="24">
                  <c:v>400</c:v>
                </c:pt>
                <c:pt idx="25">
                  <c:v>500</c:v>
                </c:pt>
                <c:pt idx="26">
                  <c:v>600</c:v>
                </c:pt>
                <c:pt idx="27">
                  <c:v>700</c:v>
                </c:pt>
                <c:pt idx="28">
                  <c:v>800</c:v>
                </c:pt>
                <c:pt idx="29">
                  <c:v>900</c:v>
                </c:pt>
                <c:pt idx="30">
                  <c:v>1000</c:v>
                </c:pt>
              </c:numCache>
            </c:numRef>
          </c:xVal>
          <c:yVal>
            <c:numRef>
              <c:f>'Alpha grain size attenuation'!$D$5:$D$35</c:f>
              <c:numCache>
                <c:formatCode>0.000</c:formatCode>
                <c:ptCount val="31"/>
                <c:pt idx="0">
                  <c:v>0.99</c:v>
                </c:pt>
                <c:pt idx="1">
                  <c:v>0.97899999999999998</c:v>
                </c:pt>
                <c:pt idx="2">
                  <c:v>0.96899999999999997</c:v>
                </c:pt>
                <c:pt idx="3">
                  <c:v>0.95799999999999996</c:v>
                </c:pt>
                <c:pt idx="4">
                  <c:v>0.94699999999999995</c:v>
                </c:pt>
                <c:pt idx="5">
                  <c:v>0.93600000000000005</c:v>
                </c:pt>
                <c:pt idx="6">
                  <c:v>0.92500000000000004</c:v>
                </c:pt>
                <c:pt idx="7">
                  <c:v>0.91400000000000003</c:v>
                </c:pt>
                <c:pt idx="8">
                  <c:v>0.90300000000000002</c:v>
                </c:pt>
                <c:pt idx="9">
                  <c:v>0.89200000000000002</c:v>
                </c:pt>
                <c:pt idx="10">
                  <c:v>0.83399999999999996</c:v>
                </c:pt>
                <c:pt idx="11">
                  <c:v>0.77200000000000002</c:v>
                </c:pt>
                <c:pt idx="12">
                  <c:v>0.628</c:v>
                </c:pt>
                <c:pt idx="13">
                  <c:v>0.502</c:v>
                </c:pt>
                <c:pt idx="14">
                  <c:v>0.41399999999999998</c:v>
                </c:pt>
                <c:pt idx="15">
                  <c:v>0.35</c:v>
                </c:pt>
                <c:pt idx="16">
                  <c:v>0.30299999999999999</c:v>
                </c:pt>
                <c:pt idx="17">
                  <c:v>0.26600000000000001</c:v>
                </c:pt>
                <c:pt idx="18">
                  <c:v>0.23799999999999999</c:v>
                </c:pt>
                <c:pt idx="19">
                  <c:v>0.215</c:v>
                </c:pt>
                <c:pt idx="20">
                  <c:v>0.14399999999999999</c:v>
                </c:pt>
                <c:pt idx="21">
                  <c:v>0.108</c:v>
                </c:pt>
                <c:pt idx="22">
                  <c:v>8.6999999999999994E-2</c:v>
                </c:pt>
                <c:pt idx="23">
                  <c:v>7.2999999999999995E-2</c:v>
                </c:pt>
                <c:pt idx="24">
                  <c:v>5.3999999999999999E-2</c:v>
                </c:pt>
                <c:pt idx="25">
                  <c:v>4.2999999999999997E-2</c:v>
                </c:pt>
                <c:pt idx="30">
                  <c:v>2.1999999999999999E-2</c:v>
                </c:pt>
              </c:numCache>
            </c:numRef>
          </c:yVal>
          <c:smooth val="0"/>
          <c:extLst>
            <c:ext xmlns:c16="http://schemas.microsoft.com/office/drawing/2014/chart" uri="{C3380CC4-5D6E-409C-BE32-E72D297353CC}">
              <c16:uniqueId val="{00000000-C638-42F4-902D-13DFBB0C3A60}"/>
            </c:ext>
          </c:extLst>
        </c:ser>
        <c:ser>
          <c:idx val="2"/>
          <c:order val="1"/>
          <c:tx>
            <c:v>Fitted Bell (1980)</c:v>
          </c:tx>
          <c:spPr>
            <a:ln w="15875">
              <a:solidFill>
                <a:srgbClr val="00B050"/>
              </a:solidFill>
            </a:ln>
          </c:spPr>
          <c:marker>
            <c:symbol val="none"/>
          </c:marker>
          <c:xVal>
            <c:numRef>
              <c:f>'Alpha grain size attenuation'!$L$5:$L$1004</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f>'Alpha grain size attenuation'!$N$5:$N$1004</c:f>
              <c:numCache>
                <c:formatCode>0.000</c:formatCode>
                <c:ptCount val="1000"/>
                <c:pt idx="0">
                  <c:v>0.98992633582570699</c:v>
                </c:pt>
                <c:pt idx="1">
                  <c:v>0.97930784519353897</c:v>
                </c:pt>
                <c:pt idx="2">
                  <c:v>0.96872358906821099</c:v>
                </c:pt>
                <c:pt idx="3">
                  <c:v>0.95796474162533496</c:v>
                </c:pt>
                <c:pt idx="4">
                  <c:v>0.94703453208797395</c:v>
                </c:pt>
                <c:pt idx="5">
                  <c:v>0.93603337909430695</c:v>
                </c:pt>
                <c:pt idx="6">
                  <c:v>0.92502705195787405</c:v>
                </c:pt>
                <c:pt idx="7">
                  <c:v>0.91403175296667505</c:v>
                </c:pt>
                <c:pt idx="8">
                  <c:v>0.90301965374924698</c:v>
                </c:pt>
                <c:pt idx="9">
                  <c:v>0.89191878550079295</c:v>
                </c:pt>
                <c:pt idx="10">
                  <c:v>0.88064954284851804</c:v>
                </c:pt>
                <c:pt idx="11">
                  <c:v>0.86921016416101504</c:v>
                </c:pt>
                <c:pt idx="12">
                  <c:v>0.85761961883589999</c:v>
                </c:pt>
                <c:pt idx="13">
                  <c:v>0.84589687627078802</c:v>
                </c:pt>
                <c:pt idx="14">
                  <c:v>0.83406090586329396</c:v>
                </c:pt>
                <c:pt idx="15">
                  <c:v>0.82211512957750599</c:v>
                </c:pt>
                <c:pt idx="16">
                  <c:v>0.810000779643408</c:v>
                </c:pt>
                <c:pt idx="17">
                  <c:v>0.79764354085745404</c:v>
                </c:pt>
                <c:pt idx="18">
                  <c:v>0.78496909801610204</c:v>
                </c:pt>
                <c:pt idx="19">
                  <c:v>0.77190313591580895</c:v>
                </c:pt>
                <c:pt idx="20">
                  <c:v>0.75839601523697997</c:v>
                </c:pt>
                <c:pt idx="21">
                  <c:v>0.74449680019583098</c:v>
                </c:pt>
                <c:pt idx="22">
                  <c:v>0.730279230892526</c:v>
                </c:pt>
                <c:pt idx="23">
                  <c:v>0.71581704742723096</c:v>
                </c:pt>
                <c:pt idx="24">
                  <c:v>0.70118398990011099</c:v>
                </c:pt>
                <c:pt idx="25">
                  <c:v>0.68645379841133003</c:v>
                </c:pt>
                <c:pt idx="26">
                  <c:v>0.67170021306105498</c:v>
                </c:pt>
                <c:pt idx="27">
                  <c:v>0.65699697394945</c:v>
                </c:pt>
                <c:pt idx="28">
                  <c:v>0.64241782117668</c:v>
                </c:pt>
                <c:pt idx="29">
                  <c:v>0.62803649484291102</c:v>
                </c:pt>
                <c:pt idx="30">
                  <c:v>0.61391743664952403</c:v>
                </c:pt>
                <c:pt idx="31">
                  <c:v>0.60008789470276602</c:v>
                </c:pt>
                <c:pt idx="32">
                  <c:v>0.58656581871009705</c:v>
                </c:pt>
                <c:pt idx="33">
                  <c:v>0.57336915837898095</c:v>
                </c:pt>
                <c:pt idx="34">
                  <c:v>0.56051586341687998</c:v>
                </c:pt>
                <c:pt idx="35">
                  <c:v>0.54802388353125597</c:v>
                </c:pt>
                <c:pt idx="36">
                  <c:v>0.53591116842957198</c:v>
                </c:pt>
                <c:pt idx="37">
                  <c:v>0.52419566781928895</c:v>
                </c:pt>
                <c:pt idx="38">
                  <c:v>0.51289533140787003</c:v>
                </c:pt>
                <c:pt idx="39">
                  <c:v>0.50202810890277805</c:v>
                </c:pt>
                <c:pt idx="40">
                  <c:v>0.49160480879236002</c:v>
                </c:pt>
                <c:pt idx="41">
                  <c:v>0.48160767468851101</c:v>
                </c:pt>
                <c:pt idx="42">
                  <c:v>0.47201180898400902</c:v>
                </c:pt>
                <c:pt idx="43">
                  <c:v>0.46279231407163601</c:v>
                </c:pt>
                <c:pt idx="44">
                  <c:v>0.45392429234416898</c:v>
                </c:pt>
                <c:pt idx="45">
                  <c:v>0.445382846194389</c:v>
                </c:pt>
                <c:pt idx="46">
                  <c:v>0.43714307801507601</c:v>
                </c:pt>
                <c:pt idx="47">
                  <c:v>0.42918009019900899</c:v>
                </c:pt>
                <c:pt idx="48">
                  <c:v>0.42146898513896802</c:v>
                </c:pt>
                <c:pt idx="49">
                  <c:v>0.41398486522773298</c:v>
                </c:pt>
                <c:pt idx="50">
                  <c:v>0.40670668826884898</c:v>
                </c:pt>
                <c:pt idx="51">
                  <c:v>0.39962883370892399</c:v>
                </c:pt>
                <c:pt idx="52">
                  <c:v>0.392749536405333</c:v>
                </c:pt>
                <c:pt idx="53">
                  <c:v>0.386067031215451</c:v>
                </c:pt>
                <c:pt idx="54">
                  <c:v>0.37957955299665003</c:v>
                </c:pt>
                <c:pt idx="55">
                  <c:v>0.37328533660630597</c:v>
                </c:pt>
                <c:pt idx="56">
                  <c:v>0.36718261690179399</c:v>
                </c:pt>
                <c:pt idx="57">
                  <c:v>0.36126962874048602</c:v>
                </c:pt>
                <c:pt idx="58">
                  <c:v>0.35554460697975798</c:v>
                </c:pt>
                <c:pt idx="59">
                  <c:v>0.35000578647698399</c:v>
                </c:pt>
                <c:pt idx="60">
                  <c:v>0.34464992304116399</c:v>
                </c:pt>
                <c:pt idx="61">
                  <c:v>0.33946785628780402</c:v>
                </c:pt>
                <c:pt idx="62">
                  <c:v>0.33444894678403703</c:v>
                </c:pt>
                <c:pt idx="63">
                  <c:v>0.32958255509699302</c:v>
                </c:pt>
                <c:pt idx="64">
                  <c:v>0.32485804179380401</c:v>
                </c:pt>
                <c:pt idx="65">
                  <c:v>0.32026476744160298</c:v>
                </c:pt>
                <c:pt idx="66">
                  <c:v>0.315792092607522</c:v>
                </c:pt>
                <c:pt idx="67">
                  <c:v>0.31142937785869201</c:v>
                </c:pt>
                <c:pt idx="68">
                  <c:v>0.30716598376224602</c:v>
                </c:pt>
                <c:pt idx="69">
                  <c:v>0.30299127088531502</c:v>
                </c:pt>
                <c:pt idx="70">
                  <c:v>0.29889682489984498</c:v>
                </c:pt>
                <c:pt idx="71">
                  <c:v>0.29488313189703802</c:v>
                </c:pt>
                <c:pt idx="72">
                  <c:v>0.29095290307291</c:v>
                </c:pt>
                <c:pt idx="73">
                  <c:v>0.28710884962347599</c:v>
                </c:pt>
                <c:pt idx="74">
                  <c:v>0.28335368274475298</c:v>
                </c:pt>
                <c:pt idx="75">
                  <c:v>0.27969011363275498</c:v>
                </c:pt>
                <c:pt idx="76">
                  <c:v>0.27612085348350002</c:v>
                </c:pt>
                <c:pt idx="77">
                  <c:v>0.27264861349300301</c:v>
                </c:pt>
                <c:pt idx="78">
                  <c:v>0.26927610485727899</c:v>
                </c:pt>
                <c:pt idx="79">
                  <c:v>0.26600603877234502</c:v>
                </c:pt>
                <c:pt idx="80">
                  <c:v>0.262839586219206</c:v>
                </c:pt>
                <c:pt idx="81">
                  <c:v>0.25977175731883001</c:v>
                </c:pt>
                <c:pt idx="82">
                  <c:v>0.25679602197717499</c:v>
                </c:pt>
                <c:pt idx="83">
                  <c:v>0.253905850100199</c:v>
                </c:pt>
                <c:pt idx="84">
                  <c:v>0.25109471159385999</c:v>
                </c:pt>
                <c:pt idx="85">
                  <c:v>0.248356076364116</c:v>
                </c:pt>
                <c:pt idx="86">
                  <c:v>0.245683414316925</c:v>
                </c:pt>
                <c:pt idx="87">
                  <c:v>0.24307019535824401</c:v>
                </c:pt>
                <c:pt idx="88">
                  <c:v>0.24050988939403201</c:v>
                </c:pt>
                <c:pt idx="89">
                  <c:v>0.237995966330246</c:v>
                </c:pt>
                <c:pt idx="90">
                  <c:v>0.23552292499580099</c:v>
                </c:pt>
                <c:pt idx="91">
                  <c:v>0.233089379911431</c:v>
                </c:pt>
                <c:pt idx="92">
                  <c:v>0.23069497452082999</c:v>
                </c:pt>
                <c:pt idx="93">
                  <c:v>0.22833935226768801</c:v>
                </c:pt>
                <c:pt idx="94">
                  <c:v>0.22602215659569799</c:v>
                </c:pt>
                <c:pt idx="95">
                  <c:v>0.223743030948551</c:v>
                </c:pt>
                <c:pt idx="96">
                  <c:v>0.22150161876993901</c:v>
                </c:pt>
                <c:pt idx="97">
                  <c:v>0.219297563503554</c:v>
                </c:pt>
                <c:pt idx="98">
                  <c:v>0.217130508593087</c:v>
                </c:pt>
                <c:pt idx="99">
                  <c:v>0.21500009748223101</c:v>
                </c:pt>
                <c:pt idx="100">
                  <c:v>0.21290594704853699</c:v>
                </c:pt>
                <c:pt idx="101">
                  <c:v>0.210847567905005</c:v>
                </c:pt>
                <c:pt idx="102">
                  <c:v>0.20882444409849099</c:v>
                </c:pt>
                <c:pt idx="103">
                  <c:v>0.206836059675856</c:v>
                </c:pt>
                <c:pt idx="104">
                  <c:v>0.20488189868395701</c:v>
                </c:pt>
                <c:pt idx="105">
                  <c:v>0.202961445169653</c:v>
                </c:pt>
                <c:pt idx="106">
                  <c:v>0.20107418317980399</c:v>
                </c:pt>
                <c:pt idx="107">
                  <c:v>0.19921959676126599</c:v>
                </c:pt>
                <c:pt idx="108">
                  <c:v>0.19739716996090001</c:v>
                </c:pt>
                <c:pt idx="109">
                  <c:v>0.195606386825563</c:v>
                </c:pt>
                <c:pt idx="110">
                  <c:v>0.193846731402115</c:v>
                </c:pt>
                <c:pt idx="111">
                  <c:v>0.192117687737414</c:v>
                </c:pt>
                <c:pt idx="112">
                  <c:v>0.19041873987831801</c:v>
                </c:pt>
                <c:pt idx="113">
                  <c:v>0.188749371871687</c:v>
                </c:pt>
                <c:pt idx="114">
                  <c:v>0.187109067764378</c:v>
                </c:pt>
                <c:pt idx="115">
                  <c:v>0.185497311603251</c:v>
                </c:pt>
                <c:pt idx="116">
                  <c:v>0.18391358743516401</c:v>
                </c:pt>
                <c:pt idx="117">
                  <c:v>0.18235737930697599</c:v>
                </c:pt>
                <c:pt idx="118">
                  <c:v>0.18082817126554501</c:v>
                </c:pt>
                <c:pt idx="119">
                  <c:v>0.17932544735773001</c:v>
                </c:pt>
                <c:pt idx="120">
                  <c:v>0.17784869163038999</c:v>
                </c:pt>
                <c:pt idx="121">
                  <c:v>0.176397388130383</c:v>
                </c:pt>
                <c:pt idx="122">
                  <c:v>0.17497102090456801</c:v>
                </c:pt>
                <c:pt idx="123">
                  <c:v>0.17356907399980401</c:v>
                </c:pt>
                <c:pt idx="124">
                  <c:v>0.17219103146294801</c:v>
                </c:pt>
                <c:pt idx="125">
                  <c:v>0.17083637734086099</c:v>
                </c:pt>
                <c:pt idx="126">
                  <c:v>0.16950459568039999</c:v>
                </c:pt>
                <c:pt idx="127">
                  <c:v>0.168195170528424</c:v>
                </c:pt>
                <c:pt idx="128">
                  <c:v>0.166907585931792</c:v>
                </c:pt>
                <c:pt idx="129">
                  <c:v>0.165641325937362</c:v>
                </c:pt>
                <c:pt idx="130">
                  <c:v>0.16439587459199301</c:v>
                </c:pt>
                <c:pt idx="131">
                  <c:v>0.16317071594254301</c:v>
                </c:pt>
                <c:pt idx="132">
                  <c:v>0.16196533403587199</c:v>
                </c:pt>
                <c:pt idx="133">
                  <c:v>0.16077921291883801</c:v>
                </c:pt>
                <c:pt idx="134">
                  <c:v>0.159611836638299</c:v>
                </c:pt>
                <c:pt idx="135">
                  <c:v>0.15846268924111401</c:v>
                </c:pt>
                <c:pt idx="136">
                  <c:v>0.157331254774142</c:v>
                </c:pt>
                <c:pt idx="137">
                  <c:v>0.156217017284242</c:v>
                </c:pt>
                <c:pt idx="138">
                  <c:v>0.15511946081827099</c:v>
                </c:pt>
                <c:pt idx="139">
                  <c:v>0.15403806942308901</c:v>
                </c:pt>
                <c:pt idx="140">
                  <c:v>0.152972327145554</c:v>
                </c:pt>
                <c:pt idx="141">
                  <c:v>0.15192171803252599</c:v>
                </c:pt>
                <c:pt idx="142">
                  <c:v>0.15088572613086099</c:v>
                </c:pt>
                <c:pt idx="143">
                  <c:v>0.14986383548741999</c:v>
                </c:pt>
                <c:pt idx="144">
                  <c:v>0.148855530149061</c:v>
                </c:pt>
                <c:pt idx="145">
                  <c:v>0.14786029416264199</c:v>
                </c:pt>
                <c:pt idx="146">
                  <c:v>0.14687761157502199</c:v>
                </c:pt>
                <c:pt idx="147">
                  <c:v>0.14590696643306</c:v>
                </c:pt>
                <c:pt idx="148">
                  <c:v>0.144947842783614</c:v>
                </c:pt>
                <c:pt idx="149">
                  <c:v>0.14399972467354299</c:v>
                </c:pt>
                <c:pt idx="150">
                  <c:v>0.143062166363009</c:v>
                </c:pt>
                <c:pt idx="151">
                  <c:v>0.142135002965387</c:v>
                </c:pt>
                <c:pt idx="152">
                  <c:v>0.14121813980735701</c:v>
                </c:pt>
                <c:pt idx="153">
                  <c:v>0.140311482215596</c:v>
                </c:pt>
                <c:pt idx="154">
                  <c:v>0.139414935516783</c:v>
                </c:pt>
                <c:pt idx="155">
                  <c:v>0.138528405037598</c:v>
                </c:pt>
                <c:pt idx="156">
                  <c:v>0.137651796104718</c:v>
                </c:pt>
                <c:pt idx="157">
                  <c:v>0.13678501404482299</c:v>
                </c:pt>
                <c:pt idx="158">
                  <c:v>0.13592796418459199</c:v>
                </c:pt>
                <c:pt idx="159">
                  <c:v>0.135080551850702</c:v>
                </c:pt>
                <c:pt idx="160">
                  <c:v>0.134242682369834</c:v>
                </c:pt>
                <c:pt idx="161">
                  <c:v>0.133414261068665</c:v>
                </c:pt>
                <c:pt idx="162">
                  <c:v>0.13259519327387401</c:v>
                </c:pt>
                <c:pt idx="163">
                  <c:v>0.13178538431213899</c:v>
                </c:pt>
                <c:pt idx="164">
                  <c:v>0.130984739510141</c:v>
                </c:pt>
                <c:pt idx="165">
                  <c:v>0.13019316419455701</c:v>
                </c:pt>
                <c:pt idx="166">
                  <c:v>0.12941056369206599</c:v>
                </c:pt>
                <c:pt idx="167">
                  <c:v>0.12863684332934699</c:v>
                </c:pt>
                <c:pt idx="168">
                  <c:v>0.127871908433078</c:v>
                </c:pt>
                <c:pt idx="169">
                  <c:v>0.12711566432993901</c:v>
                </c:pt>
                <c:pt idx="170">
                  <c:v>0.12636801634660699</c:v>
                </c:pt>
                <c:pt idx="171">
                  <c:v>0.12562886980976201</c:v>
                </c:pt>
                <c:pt idx="172">
                  <c:v>0.12489813004608299</c:v>
                </c:pt>
                <c:pt idx="173">
                  <c:v>0.124175702382248</c:v>
                </c:pt>
                <c:pt idx="174">
                  <c:v>0.123461492144935</c:v>
                </c:pt>
                <c:pt idx="175">
                  <c:v>0.12275540466082401</c:v>
                </c:pt>
                <c:pt idx="176">
                  <c:v>0.12205734525659399</c:v>
                </c:pt>
                <c:pt idx="177">
                  <c:v>0.12136721925892199</c:v>
                </c:pt>
                <c:pt idx="178">
                  <c:v>0.120684931994488</c:v>
                </c:pt>
                <c:pt idx="179">
                  <c:v>0.120010388789971</c:v>
                </c:pt>
                <c:pt idx="180">
                  <c:v>0.11934349497204901</c:v>
                </c:pt>
                <c:pt idx="181">
                  <c:v>0.1186841558674</c:v>
                </c:pt>
                <c:pt idx="182">
                  <c:v>0.11803227680270401</c:v>
                </c:pt>
                <c:pt idx="183">
                  <c:v>0.11738776310464</c:v>
                </c:pt>
                <c:pt idx="184">
                  <c:v>0.116750520099885</c:v>
                </c:pt>
                <c:pt idx="185">
                  <c:v>0.11612045311512</c:v>
                </c:pt>
                <c:pt idx="186">
                  <c:v>0.115497467477021</c:v>
                </c:pt>
                <c:pt idx="187">
                  <c:v>0.11488146851226901</c:v>
                </c:pt>
                <c:pt idx="188">
                  <c:v>0.114272361547542</c:v>
                </c:pt>
                <c:pt idx="189">
                  <c:v>0.113670051909519</c:v>
                </c:pt>
                <c:pt idx="190">
                  <c:v>0.113074444924877</c:v>
                </c:pt>
                <c:pt idx="191">
                  <c:v>0.11248544592029699</c:v>
                </c:pt>
                <c:pt idx="192">
                  <c:v>0.11190296022245701</c:v>
                </c:pt>
                <c:pt idx="193">
                  <c:v>0.111326893158035</c:v>
                </c:pt>
                <c:pt idx="194">
                  <c:v>0.11075715005371101</c:v>
                </c:pt>
                <c:pt idx="195">
                  <c:v>0.110193636236162</c:v>
                </c:pt>
                <c:pt idx="196">
                  <c:v>0.109636257032068</c:v>
                </c:pt>
                <c:pt idx="197">
                  <c:v>0.109084917768107</c:v>
                </c:pt>
                <c:pt idx="198">
                  <c:v>0.108539523770959</c:v>
                </c:pt>
                <c:pt idx="199">
                  <c:v>0.107999980367301</c:v>
                </c:pt>
                <c:pt idx="200">
                  <c:v>0.107466197763324</c:v>
                </c:pt>
                <c:pt idx="201">
                  <c:v>0.10693810568326401</c:v>
                </c:pt>
                <c:pt idx="202">
                  <c:v>0.106415638730868</c:v>
                </c:pt>
                <c:pt idx="203">
                  <c:v>0.10589873150988301</c:v>
                </c:pt>
                <c:pt idx="204">
                  <c:v>0.105387318624056</c:v>
                </c:pt>
                <c:pt idx="205">
                  <c:v>0.10488133467713399</c:v>
                </c:pt>
                <c:pt idx="206">
                  <c:v>0.10438071427286399</c:v>
                </c:pt>
                <c:pt idx="207">
                  <c:v>0.103885392014994</c:v>
                </c:pt>
                <c:pt idx="208">
                  <c:v>0.10339530250727</c:v>
                </c:pt>
                <c:pt idx="209">
                  <c:v>0.10291038035344</c:v>
                </c:pt>
                <c:pt idx="210">
                  <c:v>0.10243056015725099</c:v>
                </c:pt>
                <c:pt idx="211">
                  <c:v>0.10195577652245</c:v>
                </c:pt>
                <c:pt idx="212">
                  <c:v>0.101485964052784</c:v>
                </c:pt>
                <c:pt idx="213">
                  <c:v>0.101021057352</c:v>
                </c:pt>
                <c:pt idx="214">
                  <c:v>0.100560991023846</c:v>
                </c:pt>
                <c:pt idx="215">
                  <c:v>0.100105699672068</c:v>
                </c:pt>
                <c:pt idx="216">
                  <c:v>9.9655117900413606E-2</c:v>
                </c:pt>
                <c:pt idx="217">
                  <c:v>9.9209180312630194E-2</c:v>
                </c:pt>
                <c:pt idx="218">
                  <c:v>9.8767821512464604E-2</c:v>
                </c:pt>
                <c:pt idx="219">
                  <c:v>9.8330976103664106E-2</c:v>
                </c:pt>
                <c:pt idx="220">
                  <c:v>9.7898578689975702E-2</c:v>
                </c:pt>
                <c:pt idx="221">
                  <c:v>9.7470563875146701E-2</c:v>
                </c:pt>
                <c:pt idx="222">
                  <c:v>9.7046866262923998E-2</c:v>
                </c:pt>
                <c:pt idx="223">
                  <c:v>9.6627420457054997E-2</c:v>
                </c:pt>
                <c:pt idx="224">
                  <c:v>9.6212161061286605E-2</c:v>
                </c:pt>
                <c:pt idx="225">
                  <c:v>9.5801022679365994E-2</c:v>
                </c:pt>
                <c:pt idx="226">
                  <c:v>9.5393939915040402E-2</c:v>
                </c:pt>
                <c:pt idx="227">
                  <c:v>9.4990847372056805E-2</c:v>
                </c:pt>
                <c:pt idx="228">
                  <c:v>9.45916796541625E-2</c:v>
                </c:pt>
                <c:pt idx="229">
                  <c:v>9.4196371365104503E-2</c:v>
                </c:pt>
                <c:pt idx="230">
                  <c:v>9.3804857108629999E-2</c:v>
                </c:pt>
                <c:pt idx="231">
                  <c:v>9.3417071488486103E-2</c:v>
                </c:pt>
                <c:pt idx="232">
                  <c:v>9.3032949108419902E-2</c:v>
                </c:pt>
                <c:pt idx="233">
                  <c:v>9.2652424572178593E-2</c:v>
                </c:pt>
                <c:pt idx="234">
                  <c:v>9.2275432483509306E-2</c:v>
                </c:pt>
                <c:pt idx="235">
                  <c:v>9.1901907446159198E-2</c:v>
                </c:pt>
                <c:pt idx="236">
                  <c:v>9.1531784063875202E-2</c:v>
                </c:pt>
                <c:pt idx="237">
                  <c:v>9.1164996940404697E-2</c:v>
                </c:pt>
                <c:pt idx="238">
                  <c:v>9.08014806794947E-2</c:v>
                </c:pt>
                <c:pt idx="239">
                  <c:v>9.04411698848923E-2</c:v>
                </c:pt>
                <c:pt idx="240">
                  <c:v>9.0083999160344805E-2</c:v>
                </c:pt>
                <c:pt idx="241">
                  <c:v>8.9729903109599093E-2</c:v>
                </c:pt>
                <c:pt idx="242">
                  <c:v>8.9378816336402503E-2</c:v>
                </c:pt>
                <c:pt idx="243">
                  <c:v>8.9030673444502106E-2</c:v>
                </c:pt>
                <c:pt idx="244">
                  <c:v>8.8685409037645005E-2</c:v>
                </c:pt>
                <c:pt idx="245">
                  <c:v>8.8342957719578299E-2</c:v>
                </c:pt>
                <c:pt idx="246">
                  <c:v>8.8003254094049105E-2</c:v>
                </c:pt>
                <c:pt idx="247">
                  <c:v>8.7666232764804702E-2</c:v>
                </c:pt>
                <c:pt idx="248">
                  <c:v>8.7331828335592096E-2</c:v>
                </c:pt>
                <c:pt idx="249">
                  <c:v>8.6999975410158498E-2</c:v>
                </c:pt>
                <c:pt idx="250">
                  <c:v>8.6670614870203805E-2</c:v>
                </c:pt>
                <c:pt idx="251">
                  <c:v>8.6343712709238907E-2</c:v>
                </c:pt>
                <c:pt idx="252">
                  <c:v>8.6019241198727905E-2</c:v>
                </c:pt>
                <c:pt idx="253">
                  <c:v>8.56971726101345E-2</c:v>
                </c:pt>
                <c:pt idx="254">
                  <c:v>8.5377479214922405E-2</c:v>
                </c:pt>
                <c:pt idx="255">
                  <c:v>8.5060133284555695E-2</c:v>
                </c:pt>
                <c:pt idx="256">
                  <c:v>8.4745107090498095E-2</c:v>
                </c:pt>
                <c:pt idx="257">
                  <c:v>8.4432372904213404E-2</c:v>
                </c:pt>
                <c:pt idx="258">
                  <c:v>8.4121902997165501E-2</c:v>
                </c:pt>
                <c:pt idx="259">
                  <c:v>8.3813669640818197E-2</c:v>
                </c:pt>
                <c:pt idx="260">
                  <c:v>8.3507645106635303E-2</c:v>
                </c:pt>
                <c:pt idx="261">
                  <c:v>8.3203801666080796E-2</c:v>
                </c:pt>
                <c:pt idx="262">
                  <c:v>8.2902111590618305E-2</c:v>
                </c:pt>
                <c:pt idx="263">
                  <c:v>8.2602547151711794E-2</c:v>
                </c:pt>
                <c:pt idx="264">
                  <c:v>8.2305080620825102E-2</c:v>
                </c:pt>
                <c:pt idx="265">
                  <c:v>8.2009684269421998E-2</c:v>
                </c:pt>
                <c:pt idx="266">
                  <c:v>8.1716330368966403E-2</c:v>
                </c:pt>
                <c:pt idx="267">
                  <c:v>8.1424991190922003E-2</c:v>
                </c:pt>
                <c:pt idx="268">
                  <c:v>8.1135639006752802E-2</c:v>
                </c:pt>
                <c:pt idx="269">
                  <c:v>8.0848246087922598E-2</c:v>
                </c:pt>
                <c:pt idx="270">
                  <c:v>8.0562784705895202E-2</c:v>
                </c:pt>
                <c:pt idx="271">
                  <c:v>8.0279227132134395E-2</c:v>
                </c:pt>
                <c:pt idx="272">
                  <c:v>7.9997545638104101E-2</c:v>
                </c:pt>
                <c:pt idx="273">
                  <c:v>7.97177124952681E-2</c:v>
                </c:pt>
                <c:pt idx="274">
                  <c:v>7.9439699975090206E-2</c:v>
                </c:pt>
                <c:pt idx="275">
                  <c:v>7.9163480349034296E-2</c:v>
                </c:pt>
                <c:pt idx="276">
                  <c:v>7.8889025888564196E-2</c:v>
                </c:pt>
                <c:pt idx="277">
                  <c:v>7.86163088651438E-2</c:v>
                </c:pt>
                <c:pt idx="278">
                  <c:v>7.8345301550236904E-2</c:v>
                </c:pt>
                <c:pt idx="279">
                  <c:v>7.8075976215307305E-2</c:v>
                </c:pt>
                <c:pt idx="280">
                  <c:v>7.78083051318188E-2</c:v>
                </c:pt>
                <c:pt idx="281">
                  <c:v>7.7542260571235297E-2</c:v>
                </c:pt>
                <c:pt idx="282">
                  <c:v>7.7277814805020703E-2</c:v>
                </c:pt>
                <c:pt idx="283">
                  <c:v>7.7014940104638704E-2</c:v>
                </c:pt>
                <c:pt idx="284">
                  <c:v>7.6753608741553195E-2</c:v>
                </c:pt>
                <c:pt idx="285">
                  <c:v>7.6493792987227999E-2</c:v>
                </c:pt>
                <c:pt idx="286">
                  <c:v>7.6235465113127093E-2</c:v>
                </c:pt>
                <c:pt idx="287">
                  <c:v>7.5978597390714095E-2</c:v>
                </c:pt>
                <c:pt idx="288">
                  <c:v>7.5723162091452897E-2</c:v>
                </c:pt>
                <c:pt idx="289">
                  <c:v>7.5469131486807506E-2</c:v>
                </c:pt>
                <c:pt idx="290">
                  <c:v>7.5216477848241495E-2</c:v>
                </c:pt>
                <c:pt idx="291">
                  <c:v>7.4965173447218897E-2</c:v>
                </c:pt>
                <c:pt idx="292">
                  <c:v>7.4715190555203495E-2</c:v>
                </c:pt>
                <c:pt idx="293">
                  <c:v>7.4466501443659003E-2</c:v>
                </c:pt>
                <c:pt idx="294">
                  <c:v>7.4219078384049494E-2</c:v>
                </c:pt>
                <c:pt idx="295">
                  <c:v>7.39728936478386E-2</c:v>
                </c:pt>
                <c:pt idx="296">
                  <c:v>7.37279195064902E-2</c:v>
                </c:pt>
                <c:pt idx="297">
                  <c:v>7.3484128231468201E-2</c:v>
                </c:pt>
                <c:pt idx="298">
                  <c:v>7.3241492094236402E-2</c:v>
                </c:pt>
                <c:pt idx="299">
                  <c:v>7.2999983366258597E-2</c:v>
                </c:pt>
                <c:pt idx="300">
                  <c:v>7.2759578537463399E-2</c:v>
                </c:pt>
                <c:pt idx="301">
                  <c:v>7.2520270971637601E-2</c:v>
                </c:pt>
                <c:pt idx="302">
                  <c:v>7.2282058251033093E-2</c:v>
                </c:pt>
                <c:pt idx="303">
                  <c:v>7.20449379579014E-2</c:v>
                </c:pt>
                <c:pt idx="304">
                  <c:v>7.1808907674494202E-2</c:v>
                </c:pt>
                <c:pt idx="305">
                  <c:v>7.1573964983063204E-2</c:v>
                </c:pt>
                <c:pt idx="306">
                  <c:v>7.13401074658601E-2</c:v>
                </c:pt>
                <c:pt idx="307">
                  <c:v>7.1107332705136597E-2</c:v>
                </c:pt>
                <c:pt idx="308">
                  <c:v>7.0875638283144193E-2</c:v>
                </c:pt>
                <c:pt idx="309">
                  <c:v>7.0645021782134707E-2</c:v>
                </c:pt>
                <c:pt idx="310">
                  <c:v>7.0415480784359705E-2</c:v>
                </c:pt>
                <c:pt idx="311">
                  <c:v>7.0187012872070798E-2</c:v>
                </c:pt>
                <c:pt idx="312">
                  <c:v>6.99596156275199E-2</c:v>
                </c:pt>
                <c:pt idx="313">
                  <c:v>6.9733286632958497E-2</c:v>
                </c:pt>
                <c:pt idx="314">
                  <c:v>6.9508023470638197E-2</c:v>
                </c:pt>
                <c:pt idx="315">
                  <c:v>6.9283823722810903E-2</c:v>
                </c:pt>
                <c:pt idx="316">
                  <c:v>6.9060684971728001E-2</c:v>
                </c:pt>
                <c:pt idx="317">
                  <c:v>6.8838604799641406E-2</c:v>
                </c:pt>
                <c:pt idx="318">
                  <c:v>6.8617580788802604E-2</c:v>
                </c:pt>
                <c:pt idx="319">
                  <c:v>6.8397610521463301E-2</c:v>
                </c:pt>
                <c:pt idx="320">
                  <c:v>6.8178691579875203E-2</c:v>
                </c:pt>
                <c:pt idx="321">
                  <c:v>6.7960821546290004E-2</c:v>
                </c:pt>
                <c:pt idx="322">
                  <c:v>6.7743998002959299E-2</c:v>
                </c:pt>
                <c:pt idx="323">
                  <c:v>6.7528218532134796E-2</c:v>
                </c:pt>
                <c:pt idx="324">
                  <c:v>6.7313480716068103E-2</c:v>
                </c:pt>
                <c:pt idx="325">
                  <c:v>6.7099782137010899E-2</c:v>
                </c:pt>
                <c:pt idx="326">
                  <c:v>6.6887120377215004E-2</c:v>
                </c:pt>
                <c:pt idx="327">
                  <c:v>6.6675493018931803E-2</c:v>
                </c:pt>
                <c:pt idx="328">
                  <c:v>6.6464897644413198E-2</c:v>
                </c:pt>
                <c:pt idx="329">
                  <c:v>6.62553318359108E-2</c:v>
                </c:pt>
                <c:pt idx="330">
                  <c:v>6.6046793175676299E-2</c:v>
                </c:pt>
                <c:pt idx="331">
                  <c:v>6.5839279245961196E-2</c:v>
                </c:pt>
                <c:pt idx="332">
                  <c:v>6.5632787629017406E-2</c:v>
                </c:pt>
                <c:pt idx="333">
                  <c:v>6.5427315907096398E-2</c:v>
                </c:pt>
                <c:pt idx="334">
                  <c:v>6.5222861662449894E-2</c:v>
                </c:pt>
                <c:pt idx="335">
                  <c:v>6.50194224773296E-2</c:v>
                </c:pt>
                <c:pt idx="336">
                  <c:v>6.4816995933987098E-2</c:v>
                </c:pt>
                <c:pt idx="337">
                  <c:v>6.4615579614674207E-2</c:v>
                </c:pt>
                <c:pt idx="338">
                  <c:v>6.4415171101642396E-2</c:v>
                </c:pt>
                <c:pt idx="339">
                  <c:v>6.4215767977143498E-2</c:v>
                </c:pt>
                <c:pt idx="340">
                  <c:v>6.4017367823429094E-2</c:v>
                </c:pt>
                <c:pt idx="341">
                  <c:v>6.3819968222750906E-2</c:v>
                </c:pt>
                <c:pt idx="342">
                  <c:v>6.36235667573605E-2</c:v>
                </c:pt>
                <c:pt idx="343">
                  <c:v>6.3428161009509695E-2</c:v>
                </c:pt>
                <c:pt idx="344">
                  <c:v>6.3233748561450004E-2</c:v>
                </c:pt>
                <c:pt idx="345">
                  <c:v>6.3040326995433202E-2</c:v>
                </c:pt>
                <c:pt idx="346">
                  <c:v>6.2847893893710899E-2</c:v>
                </c:pt>
                <c:pt idx="347">
                  <c:v>6.2656446838534705E-2</c:v>
                </c:pt>
                <c:pt idx="348">
                  <c:v>6.2465983412156402E-2</c:v>
                </c:pt>
                <c:pt idx="349">
                  <c:v>6.2276501196827601E-2</c:v>
                </c:pt>
                <c:pt idx="350">
                  <c:v>6.2087997774800001E-2</c:v>
                </c:pt>
                <c:pt idx="351">
                  <c:v>6.1900470728325302E-2</c:v>
                </c:pt>
                <c:pt idx="352">
                  <c:v>6.1713917639655003E-2</c:v>
                </c:pt>
                <c:pt idx="353">
                  <c:v>6.15283360910409E-2</c:v>
                </c:pt>
                <c:pt idx="354">
                  <c:v>6.1343723664734701E-2</c:v>
                </c:pt>
                <c:pt idx="355">
                  <c:v>6.1160077942987903E-2</c:v>
                </c:pt>
                <c:pt idx="356">
                  <c:v>6.0977396508052402E-2</c:v>
                </c:pt>
                <c:pt idx="357">
                  <c:v>6.0795676942179702E-2</c:v>
                </c:pt>
                <c:pt idx="358">
                  <c:v>6.0614916827621497E-2</c:v>
                </c:pt>
                <c:pt idx="359">
                  <c:v>6.0435113746629403E-2</c:v>
                </c:pt>
                <c:pt idx="360">
                  <c:v>6.0256265281455203E-2</c:v>
                </c:pt>
                <c:pt idx="361">
                  <c:v>6.0078369014350499E-2</c:v>
                </c:pt>
                <c:pt idx="362">
                  <c:v>5.9901422527567E-2</c:v>
                </c:pt>
                <c:pt idx="363">
                  <c:v>5.9725423403356299E-2</c:v>
                </c:pt>
                <c:pt idx="364">
                  <c:v>5.9550369223970098E-2</c:v>
                </c:pt>
                <c:pt idx="365">
                  <c:v>5.93762575716602E-2</c:v>
                </c:pt>
                <c:pt idx="366">
                  <c:v>5.9203086028677999E-2</c:v>
                </c:pt>
                <c:pt idx="367">
                  <c:v>5.90308521772753E-2</c:v>
                </c:pt>
                <c:pt idx="368">
                  <c:v>5.8859553599703802E-2</c:v>
                </c:pt>
                <c:pt idx="369">
                  <c:v>5.8689187878215199E-2</c:v>
                </c:pt>
                <c:pt idx="370">
                  <c:v>5.8519752595061002E-2</c:v>
                </c:pt>
                <c:pt idx="371">
                  <c:v>5.8351245332493001E-2</c:v>
                </c:pt>
                <c:pt idx="372">
                  <c:v>5.8183663672762898E-2</c:v>
                </c:pt>
                <c:pt idx="373">
                  <c:v>5.8017005198122203E-2</c:v>
                </c:pt>
                <c:pt idx="374">
                  <c:v>5.78512674908227E-2</c:v>
                </c:pt>
                <c:pt idx="375">
                  <c:v>5.7686448133116103E-2</c:v>
                </c:pt>
                <c:pt idx="376">
                  <c:v>5.7522544707253903E-2</c:v>
                </c:pt>
                <c:pt idx="377">
                  <c:v>5.7359554795487898E-2</c:v>
                </c:pt>
                <c:pt idx="378">
                  <c:v>5.7197475980069801E-2</c:v>
                </c:pt>
                <c:pt idx="379">
                  <c:v>5.7036305843251103E-2</c:v>
                </c:pt>
                <c:pt idx="380">
                  <c:v>5.6876041967283603E-2</c:v>
                </c:pt>
                <c:pt idx="381">
                  <c:v>5.6716681934418998E-2</c:v>
                </c:pt>
                <c:pt idx="382">
                  <c:v>5.6558223326908803E-2</c:v>
                </c:pt>
                <c:pt idx="383">
                  <c:v>5.64006637270048E-2</c:v>
                </c:pt>
                <c:pt idx="384">
                  <c:v>5.6244000716958703E-2</c:v>
                </c:pt>
                <c:pt idx="385">
                  <c:v>5.6088231879022003E-2</c:v>
                </c:pt>
                <c:pt idx="386">
                  <c:v>5.5933354795446498E-2</c:v>
                </c:pt>
                <c:pt idx="387">
                  <c:v>5.5779367048483797E-2</c:v>
                </c:pt>
                <c:pt idx="388">
                  <c:v>5.5626266220385599E-2</c:v>
                </c:pt>
                <c:pt idx="389">
                  <c:v>5.5474049893403599E-2</c:v>
                </c:pt>
                <c:pt idx="390">
                  <c:v>5.5322715649789397E-2</c:v>
                </c:pt>
                <c:pt idx="391">
                  <c:v>5.5172261071794702E-2</c:v>
                </c:pt>
                <c:pt idx="392">
                  <c:v>5.5022683741671102E-2</c:v>
                </c:pt>
                <c:pt idx="393">
                  <c:v>5.4873981241670401E-2</c:v>
                </c:pt>
                <c:pt idx="394">
                  <c:v>5.4726151154044202E-2</c:v>
                </c:pt>
                <c:pt idx="395">
                  <c:v>5.4579191061044099E-2</c:v>
                </c:pt>
                <c:pt idx="396">
                  <c:v>5.4433098544921898E-2</c:v>
                </c:pt>
                <c:pt idx="397">
                  <c:v>5.4287871187929097E-2</c:v>
                </c:pt>
                <c:pt idx="398">
                  <c:v>5.41435065723175E-2</c:v>
                </c:pt>
                <c:pt idx="399">
                  <c:v>5.4000002280338799E-2</c:v>
                </c:pt>
                <c:pt idx="400">
                  <c:v>5.38573553151609E-2</c:v>
                </c:pt>
                <c:pt idx="401">
                  <c:v>5.3715560363617902E-2</c:v>
                </c:pt>
                <c:pt idx="402">
                  <c:v>5.3574611533460097E-2</c:v>
                </c:pt>
                <c:pt idx="403">
                  <c:v>5.3434502932437802E-2</c:v>
                </c:pt>
                <c:pt idx="404">
                  <c:v>5.3295228668301303E-2</c:v>
                </c:pt>
                <c:pt idx="405">
                  <c:v>5.3156782848801098E-2</c:v>
                </c:pt>
                <c:pt idx="406">
                  <c:v>5.3019159581687403E-2</c:v>
                </c:pt>
                <c:pt idx="407">
                  <c:v>5.28823529747105E-2</c:v>
                </c:pt>
                <c:pt idx="408">
                  <c:v>5.2746357135620897E-2</c:v>
                </c:pt>
                <c:pt idx="409">
                  <c:v>5.2611166172168898E-2</c:v>
                </c:pt>
                <c:pt idx="410">
                  <c:v>5.2476774192104801E-2</c:v>
                </c:pt>
                <c:pt idx="411">
                  <c:v>5.2343175303178897E-2</c:v>
                </c:pt>
                <c:pt idx="412">
                  <c:v>5.2210363613141603E-2</c:v>
                </c:pt>
                <c:pt idx="413">
                  <c:v>5.2078333229743201E-2</c:v>
                </c:pt>
                <c:pt idx="414">
                  <c:v>5.1947078260734199E-2</c:v>
                </c:pt>
                <c:pt idx="415">
                  <c:v>5.1816592813864699E-2</c:v>
                </c:pt>
                <c:pt idx="416">
                  <c:v>5.1686870996885202E-2</c:v>
                </c:pt>
                <c:pt idx="417">
                  <c:v>5.1557906917545998E-2</c:v>
                </c:pt>
                <c:pt idx="418">
                  <c:v>5.1429694683597399E-2</c:v>
                </c:pt>
                <c:pt idx="419">
                  <c:v>5.13022284027898E-2</c:v>
                </c:pt>
                <c:pt idx="420">
                  <c:v>5.1175502182873603E-2</c:v>
                </c:pt>
                <c:pt idx="421">
                  <c:v>5.1049510131599002E-2</c:v>
                </c:pt>
                <c:pt idx="422">
                  <c:v>5.0924246356716399E-2</c:v>
                </c:pt>
                <c:pt idx="423">
                  <c:v>5.0799704965976203E-2</c:v>
                </c:pt>
                <c:pt idx="424">
                  <c:v>5.0675880067128698E-2</c:v>
                </c:pt>
                <c:pt idx="425">
                  <c:v>5.0552765767924203E-2</c:v>
                </c:pt>
                <c:pt idx="426">
                  <c:v>5.0430356176113099E-2</c:v>
                </c:pt>
                <c:pt idx="427">
                  <c:v>5.0308645399445698E-2</c:v>
                </c:pt>
                <c:pt idx="428">
                  <c:v>5.0187627545672298E-2</c:v>
                </c:pt>
                <c:pt idx="429">
                  <c:v>5.0067296722543397E-2</c:v>
                </c:pt>
                <c:pt idx="430">
                  <c:v>4.9947647037809198E-2</c:v>
                </c:pt>
                <c:pt idx="431">
                  <c:v>4.9828672599220102E-2</c:v>
                </c:pt>
                <c:pt idx="432">
                  <c:v>4.9710367514526399E-2</c:v>
                </c:pt>
                <c:pt idx="433">
                  <c:v>4.9592725891478499E-2</c:v>
                </c:pt>
                <c:pt idx="434">
                  <c:v>4.9475741837826701E-2</c:v>
                </c:pt>
                <c:pt idx="435">
                  <c:v>4.9359409461321398E-2</c:v>
                </c:pt>
                <c:pt idx="436">
                  <c:v>4.9243722869712798E-2</c:v>
                </c:pt>
                <c:pt idx="437">
                  <c:v>4.9128676170751402E-2</c:v>
                </c:pt>
                <c:pt idx="438">
                  <c:v>4.90142634721875E-2</c:v>
                </c:pt>
                <c:pt idx="439">
                  <c:v>4.8900478881771403E-2</c:v>
                </c:pt>
                <c:pt idx="440">
                  <c:v>4.8787316507253403E-2</c:v>
                </c:pt>
                <c:pt idx="441">
                  <c:v>4.8674770456383999E-2</c:v>
                </c:pt>
                <c:pt idx="442">
                  <c:v>4.8562834836913399E-2</c:v>
                </c:pt>
                <c:pt idx="443">
                  <c:v>4.8451503756591997E-2</c:v>
                </c:pt>
                <c:pt idx="444">
                  <c:v>4.8340771323170099E-2</c:v>
                </c:pt>
                <c:pt idx="445">
                  <c:v>4.82306316443981E-2</c:v>
                </c:pt>
                <c:pt idx="446">
                  <c:v>4.8121078828026298E-2</c:v>
                </c:pt>
                <c:pt idx="447">
                  <c:v>4.8012106981804997E-2</c:v>
                </c:pt>
                <c:pt idx="448">
                  <c:v>4.7903710213484697E-2</c:v>
                </c:pt>
                <c:pt idx="449">
                  <c:v>4.7795882630815599E-2</c:v>
                </c:pt>
                <c:pt idx="450">
                  <c:v>4.7688618341548E-2</c:v>
                </c:pt>
                <c:pt idx="451">
                  <c:v>4.7581911453432497E-2</c:v>
                </c:pt>
                <c:pt idx="452">
                  <c:v>4.7475756074219097E-2</c:v>
                </c:pt>
                <c:pt idx="453">
                  <c:v>4.7370146311658402E-2</c:v>
                </c:pt>
                <c:pt idx="454">
                  <c:v>4.72650762735006E-2</c:v>
                </c:pt>
                <c:pt idx="455">
                  <c:v>4.71605400674961E-2</c:v>
                </c:pt>
                <c:pt idx="456">
                  <c:v>4.7056531801395199E-2</c:v>
                </c:pt>
                <c:pt idx="457">
                  <c:v>4.69530455829483E-2</c:v>
                </c:pt>
                <c:pt idx="458">
                  <c:v>4.68500755199057E-2</c:v>
                </c:pt>
                <c:pt idx="459">
                  <c:v>4.6747615720017802E-2</c:v>
                </c:pt>
                <c:pt idx="460">
                  <c:v>4.6645660291034903E-2</c:v>
                </c:pt>
                <c:pt idx="461">
                  <c:v>4.6544203340707302E-2</c:v>
                </c:pt>
                <c:pt idx="462">
                  <c:v>4.64432389767854E-2</c:v>
                </c:pt>
                <c:pt idx="463">
                  <c:v>4.6342761307019503E-2</c:v>
                </c:pt>
                <c:pt idx="464">
                  <c:v>4.6242764439159999E-2</c:v>
                </c:pt>
                <c:pt idx="465">
                  <c:v>4.6143242480957199E-2</c:v>
                </c:pt>
                <c:pt idx="466">
                  <c:v>4.6044189540161498E-2</c:v>
                </c:pt>
                <c:pt idx="467">
                  <c:v>4.5945599724523098E-2</c:v>
                </c:pt>
                <c:pt idx="468">
                  <c:v>4.5847467141792497E-2</c:v>
                </c:pt>
                <c:pt idx="469">
                  <c:v>4.5749785899719897E-2</c:v>
                </c:pt>
                <c:pt idx="470">
                  <c:v>4.5652550106055699E-2</c:v>
                </c:pt>
                <c:pt idx="471">
                  <c:v>4.5555753868550403E-2</c:v>
                </c:pt>
                <c:pt idx="472">
                  <c:v>4.5459391294954098E-2</c:v>
                </c:pt>
                <c:pt idx="473">
                  <c:v>4.53634564930172E-2</c:v>
                </c:pt>
                <c:pt idx="474">
                  <c:v>4.5267943570490202E-2</c:v>
                </c:pt>
                <c:pt idx="475">
                  <c:v>4.51728466351232E-2</c:v>
                </c:pt>
                <c:pt idx="476">
                  <c:v>4.5078159794666797E-2</c:v>
                </c:pt>
                <c:pt idx="477">
                  <c:v>4.4983877156871098E-2</c:v>
                </c:pt>
                <c:pt idx="478">
                  <c:v>4.4889992829486601E-2</c:v>
                </c:pt>
                <c:pt idx="479">
                  <c:v>4.4796500920263597E-2</c:v>
                </c:pt>
                <c:pt idx="480">
                  <c:v>4.4703395536952399E-2</c:v>
                </c:pt>
                <c:pt idx="481">
                  <c:v>4.4610670787303401E-2</c:v>
                </c:pt>
                <c:pt idx="482">
                  <c:v>4.4518320779066901E-2</c:v>
                </c:pt>
                <c:pt idx="483">
                  <c:v>4.4426339619993302E-2</c:v>
                </c:pt>
                <c:pt idx="484">
                  <c:v>4.4334721417832901E-2</c:v>
                </c:pt>
                <c:pt idx="485">
                  <c:v>4.4243460280336003E-2</c:v>
                </c:pt>
                <c:pt idx="486">
                  <c:v>4.4152550315253003E-2</c:v>
                </c:pt>
                <c:pt idx="487">
                  <c:v>4.4061985630334199E-2</c:v>
                </c:pt>
                <c:pt idx="488">
                  <c:v>4.3971760333330001E-2</c:v>
                </c:pt>
                <c:pt idx="489">
                  <c:v>4.3881868531990699E-2</c:v>
                </c:pt>
                <c:pt idx="490">
                  <c:v>4.3792304334066702E-2</c:v>
                </c:pt>
                <c:pt idx="491">
                  <c:v>4.3703061847308301E-2</c:v>
                </c:pt>
                <c:pt idx="492">
                  <c:v>4.3614135179465802E-2</c:v>
                </c:pt>
                <c:pt idx="493">
                  <c:v>4.3525518438289501E-2</c:v>
                </c:pt>
                <c:pt idx="494">
                  <c:v>4.3437205731529899E-2</c:v>
                </c:pt>
                <c:pt idx="495">
                  <c:v>4.33491911669373E-2</c:v>
                </c:pt>
                <c:pt idx="496">
                  <c:v>4.3261468852261897E-2</c:v>
                </c:pt>
                <c:pt idx="497">
                  <c:v>4.3174032895254198E-2</c:v>
                </c:pt>
                <c:pt idx="498">
                  <c:v>4.30868774036645E-2</c:v>
                </c:pt>
                <c:pt idx="499">
                  <c:v>4.2999996485243101E-2</c:v>
                </c:pt>
                <c:pt idx="500">
                  <c:v>4.2913385140083499E-2</c:v>
                </c:pt>
                <c:pt idx="501">
                  <c:v>4.2827041937651501E-2</c:v>
                </c:pt>
                <c:pt idx="502">
                  <c:v>4.2740966339756097E-2</c:v>
                </c:pt>
                <c:pt idx="503">
                  <c:v>4.2655157808206098E-2</c:v>
                </c:pt>
                <c:pt idx="504">
                  <c:v>4.2569615804810598E-2</c:v>
                </c:pt>
                <c:pt idx="505">
                  <c:v>4.24843397913785E-2</c:v>
                </c:pt>
                <c:pt idx="506">
                  <c:v>4.2399329229718598E-2</c:v>
                </c:pt>
                <c:pt idx="507">
                  <c:v>4.23145835816401E-2</c:v>
                </c:pt>
                <c:pt idx="508">
                  <c:v>4.2230102308951703E-2</c:v>
                </c:pt>
                <c:pt idx="509">
                  <c:v>4.2145884873462602E-2</c:v>
                </c:pt>
                <c:pt idx="510">
                  <c:v>4.2061930736981397E-2</c:v>
                </c:pt>
                <c:pt idx="511">
                  <c:v>4.19782393613174E-2</c:v>
                </c:pt>
                <c:pt idx="512">
                  <c:v>4.1894810208279301E-2</c:v>
                </c:pt>
                <c:pt idx="513">
                  <c:v>4.1811642739676101E-2</c:v>
                </c:pt>
                <c:pt idx="514">
                  <c:v>4.1728736417316697E-2</c:v>
                </c:pt>
                <c:pt idx="515">
                  <c:v>4.1646090703010202E-2</c:v>
                </c:pt>
                <c:pt idx="516">
                  <c:v>4.1563705058565402E-2</c:v>
                </c:pt>
                <c:pt idx="517">
                  <c:v>4.1481578945791298E-2</c:v>
                </c:pt>
                <c:pt idx="518">
                  <c:v>4.13997118264968E-2</c:v>
                </c:pt>
                <c:pt idx="519">
                  <c:v>4.1318103162490898E-2</c:v>
                </c:pt>
                <c:pt idx="520">
                  <c:v>4.12367524155825E-2</c:v>
                </c:pt>
                <c:pt idx="521">
                  <c:v>4.1155659047580499E-2</c:v>
                </c:pt>
                <c:pt idx="522">
                  <c:v>4.1074822520293999E-2</c:v>
                </c:pt>
                <c:pt idx="523">
                  <c:v>4.0994242295531703E-2</c:v>
                </c:pt>
                <c:pt idx="524">
                  <c:v>4.09139178351028E-2</c:v>
                </c:pt>
                <c:pt idx="525">
                  <c:v>4.0833848600816E-2</c:v>
                </c:pt>
                <c:pt idx="526">
                  <c:v>4.0754034054480401E-2</c:v>
                </c:pt>
                <c:pt idx="527">
                  <c:v>4.06744736579049E-2</c:v>
                </c:pt>
                <c:pt idx="528">
                  <c:v>4.0595166872898499E-2</c:v>
                </c:pt>
                <c:pt idx="529">
                  <c:v>4.0516113161269997E-2</c:v>
                </c:pt>
                <c:pt idx="530">
                  <c:v>4.04373119848285E-2</c:v>
                </c:pt>
                <c:pt idx="531">
                  <c:v>4.0358762805382899E-2</c:v>
                </c:pt>
                <c:pt idx="532">
                  <c:v>4.0280465084742E-2</c:v>
                </c:pt>
                <c:pt idx="533">
                  <c:v>4.0202418284714901E-2</c:v>
                </c:pt>
                <c:pt idx="534">
                  <c:v>4.0124621867110501E-2</c:v>
                </c:pt>
                <c:pt idx="535">
                  <c:v>4.0047075293737702E-2</c:v>
                </c:pt>
                <c:pt idx="536">
                  <c:v>3.99697780264055E-2</c:v>
                </c:pt>
                <c:pt idx="537">
                  <c:v>3.9892729526922903E-2</c:v>
                </c:pt>
                <c:pt idx="538">
                  <c:v>3.9815929257098703E-2</c:v>
                </c:pt>
                <c:pt idx="539">
                  <c:v>3.9739376678741799E-2</c:v>
                </c:pt>
                <c:pt idx="540">
                  <c:v>3.9663071253661399E-2</c:v>
                </c:pt>
                <c:pt idx="541">
                  <c:v>3.9587012443666199E-2</c:v>
                </c:pt>
                <c:pt idx="542">
                  <c:v>3.9511199710565298E-2</c:v>
                </c:pt>
                <c:pt idx="543">
                  <c:v>3.9435632516167503E-2</c:v>
                </c:pt>
                <c:pt idx="544">
                  <c:v>3.9360310322281801E-2</c:v>
                </c:pt>
                <c:pt idx="545">
                  <c:v>3.9285232590717201E-2</c:v>
                </c:pt>
                <c:pt idx="546">
                  <c:v>3.9210398783282599E-2</c:v>
                </c:pt>
                <c:pt idx="547">
                  <c:v>3.9135808361786997E-2</c:v>
                </c:pt>
                <c:pt idx="548">
                  <c:v>3.9061460788039203E-2</c:v>
                </c:pt>
                <c:pt idx="549">
                  <c:v>3.8987355523848202E-2</c:v>
                </c:pt>
                <c:pt idx="550">
                  <c:v>3.8913492031022998E-2</c:v>
                </c:pt>
                <c:pt idx="551">
                  <c:v>3.88398697713725E-2</c:v>
                </c:pt>
                <c:pt idx="552">
                  <c:v>3.8766488206705599E-2</c:v>
                </c:pt>
                <c:pt idx="553">
                  <c:v>3.86933467988314E-2</c:v>
                </c:pt>
                <c:pt idx="554">
                  <c:v>3.86204450095586E-2</c:v>
                </c:pt>
                <c:pt idx="555">
                  <c:v>3.8547782300696401E-2</c:v>
                </c:pt>
                <c:pt idx="556">
                  <c:v>3.8475358134053499E-2</c:v>
                </c:pt>
                <c:pt idx="557">
                  <c:v>3.8403171971439103E-2</c:v>
                </c:pt>
                <c:pt idx="558">
                  <c:v>3.8331223274661902E-2</c:v>
                </c:pt>
                <c:pt idx="559">
                  <c:v>3.8259511505530898E-2</c:v>
                </c:pt>
                <c:pt idx="560">
                  <c:v>3.8188036125855203E-2</c:v>
                </c:pt>
                <c:pt idx="561">
                  <c:v>3.8116796597443499E-2</c:v>
                </c:pt>
                <c:pt idx="562">
                  <c:v>3.8045792382105002E-2</c:v>
                </c:pt>
                <c:pt idx="563">
                  <c:v>3.7975022941648402E-2</c:v>
                </c:pt>
                <c:pt idx="564">
                  <c:v>3.7904487737882797E-2</c:v>
                </c:pt>
                <c:pt idx="565">
                  <c:v>3.7834186232617098E-2</c:v>
                </c:pt>
                <c:pt idx="566">
                  <c:v>3.7764117887660202E-2</c:v>
                </c:pt>
                <c:pt idx="567">
                  <c:v>3.7694282164821097E-2</c:v>
                </c:pt>
                <c:pt idx="568">
                  <c:v>3.76246785259087E-2</c:v>
                </c:pt>
                <c:pt idx="569">
                  <c:v>3.7555306432731902E-2</c:v>
                </c:pt>
                <c:pt idx="570">
                  <c:v>3.7486165347099802E-2</c:v>
                </c:pt>
                <c:pt idx="571">
                  <c:v>3.7417254730821199E-2</c:v>
                </c:pt>
                <c:pt idx="572">
                  <c:v>3.7348574045705102E-2</c:v>
                </c:pt>
                <c:pt idx="573">
                  <c:v>3.7280122753560498E-2</c:v>
                </c:pt>
                <c:pt idx="574">
                  <c:v>3.72119003161962E-2</c:v>
                </c:pt>
                <c:pt idx="575">
                  <c:v>3.7143906195421197E-2</c:v>
                </c:pt>
                <c:pt idx="576">
                  <c:v>3.70761398530444E-2</c:v>
                </c:pt>
                <c:pt idx="577">
                  <c:v>3.70086007508749E-2</c:v>
                </c:pt>
                <c:pt idx="578">
                  <c:v>3.6941288350721503E-2</c:v>
                </c:pt>
                <c:pt idx="579">
                  <c:v>3.6874202114393101E-2</c:v>
                </c:pt>
                <c:pt idx="580">
                  <c:v>3.6807341503698798E-2</c:v>
                </c:pt>
                <c:pt idx="581">
                  <c:v>3.6740705980447499E-2</c:v>
                </c:pt>
                <c:pt idx="582">
                  <c:v>3.6674295006447998E-2</c:v>
                </c:pt>
                <c:pt idx="583">
                  <c:v>3.6608108043509398E-2</c:v>
                </c:pt>
                <c:pt idx="584">
                  <c:v>3.6542144553440598E-2</c:v>
                </c:pt>
                <c:pt idx="585">
                  <c:v>3.6476403998050501E-2</c:v>
                </c:pt>
                <c:pt idx="586">
                  <c:v>3.6410885839148102E-2</c:v>
                </c:pt>
                <c:pt idx="587">
                  <c:v>3.6345589538542299E-2</c:v>
                </c:pt>
                <c:pt idx="588">
                  <c:v>3.6280514558042098E-2</c:v>
                </c:pt>
                <c:pt idx="589">
                  <c:v>3.6215660359456302E-2</c:v>
                </c:pt>
                <c:pt idx="590">
                  <c:v>3.6151026404594E-2</c:v>
                </c:pt>
                <c:pt idx="591">
                  <c:v>3.6086612155264097E-2</c:v>
                </c:pt>
                <c:pt idx="592">
                  <c:v>3.6022417073275498E-2</c:v>
                </c:pt>
                <c:pt idx="593">
                  <c:v>3.5958440620437203E-2</c:v>
                </c:pt>
                <c:pt idx="594">
                  <c:v>3.5894682258557999E-2</c:v>
                </c:pt>
                <c:pt idx="595">
                  <c:v>3.5831141449447101E-2</c:v>
                </c:pt>
                <c:pt idx="596">
                  <c:v>3.57678176549132E-2</c:v>
                </c:pt>
                <c:pt idx="597">
                  <c:v>3.5704710336765297E-2</c:v>
                </c:pt>
                <c:pt idx="598">
                  <c:v>3.5641818956812399E-2</c:v>
                </c:pt>
                <c:pt idx="599">
                  <c:v>3.5579142976863397E-2</c:v>
                </c:pt>
                <c:pt idx="600">
                  <c:v>3.5516681858727299E-2</c:v>
                </c:pt>
                <c:pt idx="601">
                  <c:v>3.5454435064213002E-2</c:v>
                </c:pt>
                <c:pt idx="602">
                  <c:v>3.5392402055129397E-2</c:v>
                </c:pt>
                <c:pt idx="603">
                  <c:v>3.5330582293285499E-2</c:v>
                </c:pt>
                <c:pt idx="604">
                  <c:v>3.5268975240490302E-2</c:v>
                </c:pt>
                <c:pt idx="605">
                  <c:v>3.52075803585526E-2</c:v>
                </c:pt>
                <c:pt idx="606">
                  <c:v>3.5146397109281399E-2</c:v>
                </c:pt>
                <c:pt idx="607">
                  <c:v>3.5085424954485703E-2</c:v>
                </c:pt>
                <c:pt idx="608">
                  <c:v>3.5024663355974303E-2</c:v>
                </c:pt>
                <c:pt idx="609">
                  <c:v>3.4964111775556299E-2</c:v>
                </c:pt>
                <c:pt idx="610">
                  <c:v>3.4903769675040601E-2</c:v>
                </c:pt>
                <c:pt idx="611">
                  <c:v>3.48436365162361E-2</c:v>
                </c:pt>
                <c:pt idx="612">
                  <c:v>3.4783711760951699E-2</c:v>
                </c:pt>
                <c:pt idx="613">
                  <c:v>3.4723994870996498E-2</c:v>
                </c:pt>
                <c:pt idx="614">
                  <c:v>3.4664485308179199E-2</c:v>
                </c:pt>
                <c:pt idx="615">
                  <c:v>3.4605182534308998E-2</c:v>
                </c:pt>
                <c:pt idx="616">
                  <c:v>3.4546086011194702E-2</c:v>
                </c:pt>
                <c:pt idx="617">
                  <c:v>3.4487195200645297E-2</c:v>
                </c:pt>
                <c:pt idx="618">
                  <c:v>3.4428509564469703E-2</c:v>
                </c:pt>
                <c:pt idx="619">
                  <c:v>3.4370028564476802E-2</c:v>
                </c:pt>
                <c:pt idx="620">
                  <c:v>3.4311751662475701E-2</c:v>
                </c:pt>
                <c:pt idx="621">
                  <c:v>3.4253678320275101E-2</c:v>
                </c:pt>
                <c:pt idx="622">
                  <c:v>3.4195807999684198E-2</c:v>
                </c:pt>
                <c:pt idx="623">
                  <c:v>3.41381401625118E-2</c:v>
                </c:pt>
                <c:pt idx="624">
                  <c:v>3.4080674270566803E-2</c:v>
                </c:pt>
                <c:pt idx="625">
                  <c:v>3.4023409785658203E-2</c:v>
                </c:pt>
                <c:pt idx="626">
                  <c:v>3.3966346169594999E-2</c:v>
                </c:pt>
                <c:pt idx="627">
                  <c:v>3.3909482884186097E-2</c:v>
                </c:pt>
                <c:pt idx="628">
                  <c:v>3.38528193912404E-2</c:v>
                </c:pt>
                <c:pt idx="629">
                  <c:v>3.3796355152566897E-2</c:v>
                </c:pt>
                <c:pt idx="630">
                  <c:v>3.3740089629974497E-2</c:v>
                </c:pt>
                <c:pt idx="631">
                  <c:v>3.3684022285272099E-2</c:v>
                </c:pt>
                <c:pt idx="632">
                  <c:v>3.36281525802688E-2</c:v>
                </c:pt>
                <c:pt idx="633">
                  <c:v>3.3572479976773303E-2</c:v>
                </c:pt>
                <c:pt idx="634">
                  <c:v>3.3517003936594798E-2</c:v>
                </c:pt>
                <c:pt idx="635">
                  <c:v>3.3461723921542098E-2</c:v>
                </c:pt>
                <c:pt idx="636">
                  <c:v>3.3406639393424101E-2</c:v>
                </c:pt>
                <c:pt idx="637">
                  <c:v>3.3351749814049897E-2</c:v>
                </c:pt>
                <c:pt idx="638">
                  <c:v>3.3297054645228301E-2</c:v>
                </c:pt>
                <c:pt idx="639">
                  <c:v>3.32425533487683E-2</c:v>
                </c:pt>
                <c:pt idx="640">
                  <c:v>3.3188245386478799E-2</c:v>
                </c:pt>
                <c:pt idx="641">
                  <c:v>3.3134130220168798E-2</c:v>
                </c:pt>
                <c:pt idx="642">
                  <c:v>3.3080207311647299E-2</c:v>
                </c:pt>
                <c:pt idx="643">
                  <c:v>3.3026476122722997E-2</c:v>
                </c:pt>
                <c:pt idx="644">
                  <c:v>3.2972936115205097E-2</c:v>
                </c:pt>
                <c:pt idx="645">
                  <c:v>3.2919586750902501E-2</c:v>
                </c:pt>
                <c:pt idx="646">
                  <c:v>3.2866427491624002E-2</c:v>
                </c:pt>
                <c:pt idx="647">
                  <c:v>3.2813457799178603E-2</c:v>
                </c:pt>
                <c:pt idx="648">
                  <c:v>3.2760677135375303E-2</c:v>
                </c:pt>
                <c:pt idx="649">
                  <c:v>3.2708084962023001E-2</c:v>
                </c:pt>
                <c:pt idx="650">
                  <c:v>3.2655680740930698E-2</c:v>
                </c:pt>
                <c:pt idx="651">
                  <c:v>3.2603463933907201E-2</c:v>
                </c:pt>
                <c:pt idx="652">
                  <c:v>3.2551434002761601E-2</c:v>
                </c:pt>
                <c:pt idx="653">
                  <c:v>3.2499590409302802E-2</c:v>
                </c:pt>
                <c:pt idx="654">
                  <c:v>3.2447932615339702E-2</c:v>
                </c:pt>
                <c:pt idx="655">
                  <c:v>3.2396460082681197E-2</c:v>
                </c:pt>
                <c:pt idx="656">
                  <c:v>3.2345172273136297E-2</c:v>
                </c:pt>
                <c:pt idx="657">
                  <c:v>3.2294068648514002E-2</c:v>
                </c:pt>
                <c:pt idx="658">
                  <c:v>3.2243148670623202E-2</c:v>
                </c:pt>
                <c:pt idx="659">
                  <c:v>3.2192411801272802E-2</c:v>
                </c:pt>
                <c:pt idx="660">
                  <c:v>3.2141857502271803E-2</c:v>
                </c:pt>
                <c:pt idx="661">
                  <c:v>3.2091485235429103E-2</c:v>
                </c:pt>
                <c:pt idx="662">
                  <c:v>3.2041294462553598E-2</c:v>
                </c:pt>
                <c:pt idx="663">
                  <c:v>3.19912846454544E-2</c:v>
                </c:pt>
                <c:pt idx="664">
                  <c:v>3.1941455245940303E-2</c:v>
                </c:pt>
                <c:pt idx="665">
                  <c:v>3.1891805725820198E-2</c:v>
                </c:pt>
                <c:pt idx="666">
                  <c:v>3.1842335546903203E-2</c:v>
                </c:pt>
                <c:pt idx="667">
                  <c:v>3.1793044170998097E-2</c:v>
                </c:pt>
                <c:pt idx="668">
                  <c:v>3.1743931059914E-2</c:v>
                </c:pt>
                <c:pt idx="669">
                  <c:v>3.1694995675459699E-2</c:v>
                </c:pt>
                <c:pt idx="670">
                  <c:v>3.1646237479444103E-2</c:v>
                </c:pt>
                <c:pt idx="671">
                  <c:v>3.1597655933676402E-2</c:v>
                </c:pt>
                <c:pt idx="672">
                  <c:v>3.1549250499965202E-2</c:v>
                </c:pt>
                <c:pt idx="673">
                  <c:v>3.1501020640119698E-2</c:v>
                </c:pt>
                <c:pt idx="674">
                  <c:v>3.1452965815948801E-2</c:v>
                </c:pt>
                <c:pt idx="675">
                  <c:v>3.1405085489261401E-2</c:v>
                </c:pt>
                <c:pt idx="676">
                  <c:v>3.1357379121866397E-2</c:v>
                </c:pt>
                <c:pt idx="677">
                  <c:v>3.1309846175572698E-2</c:v>
                </c:pt>
                <c:pt idx="678">
                  <c:v>3.1262486112189403E-2</c:v>
                </c:pt>
                <c:pt idx="679">
                  <c:v>3.1215298393525399E-2</c:v>
                </c:pt>
                <c:pt idx="680">
                  <c:v>3.11682824813896E-2</c:v>
                </c:pt>
                <c:pt idx="681">
                  <c:v>3.1121437837590901E-2</c:v>
                </c:pt>
                <c:pt idx="682">
                  <c:v>3.1074763923938299E-2</c:v>
                </c:pt>
                <c:pt idx="683">
                  <c:v>3.1028260202240698E-2</c:v>
                </c:pt>
                <c:pt idx="684">
                  <c:v>3.0981926134307201E-2</c:v>
                </c:pt>
                <c:pt idx="685">
                  <c:v>3.0935761181946499E-2</c:v>
                </c:pt>
                <c:pt idx="686">
                  <c:v>3.0889764806967701E-2</c:v>
                </c:pt>
                <c:pt idx="687">
                  <c:v>3.0843936471179698E-2</c:v>
                </c:pt>
                <c:pt idx="688">
                  <c:v>3.0798275636391401E-2</c:v>
                </c:pt>
                <c:pt idx="689">
                  <c:v>3.0752781764411902E-2</c:v>
                </c:pt>
                <c:pt idx="690">
                  <c:v>3.0707454317049899E-2</c:v>
                </c:pt>
                <c:pt idx="691">
                  <c:v>3.0662292756114502E-2</c:v>
                </c:pt>
                <c:pt idx="692">
                  <c:v>3.0617296543414701E-2</c:v>
                </c:pt>
                <c:pt idx="693">
                  <c:v>3.0572465140759199E-2</c:v>
                </c:pt>
                <c:pt idx="694">
                  <c:v>3.05277980099572E-2</c:v>
                </c:pt>
                <c:pt idx="695">
                  <c:v>3.0483294612817499E-2</c:v>
                </c:pt>
                <c:pt idx="696">
                  <c:v>3.0438954411149102E-2</c:v>
                </c:pt>
                <c:pt idx="697">
                  <c:v>3.0394776866760901E-2</c:v>
                </c:pt>
                <c:pt idx="698">
                  <c:v>3.0350761441461899E-2</c:v>
                </c:pt>
                <c:pt idx="699">
                  <c:v>3.0306907597060999E-2</c:v>
                </c:pt>
                <c:pt idx="700">
                  <c:v>3.0263214795367099E-2</c:v>
                </c:pt>
                <c:pt idx="701">
                  <c:v>3.0219682498189199E-2</c:v>
                </c:pt>
                <c:pt idx="702">
                  <c:v>3.0176310167336198E-2</c:v>
                </c:pt>
                <c:pt idx="703">
                  <c:v>3.01330972646171E-2</c:v>
                </c:pt>
                <c:pt idx="704">
                  <c:v>3.0090043251840799E-2</c:v>
                </c:pt>
                <c:pt idx="705">
                  <c:v>3.0047147590816298E-2</c:v>
                </c:pt>
                <c:pt idx="706">
                  <c:v>3.00044097433525E-2</c:v>
                </c:pt>
                <c:pt idx="707">
                  <c:v>2.9961829171258302E-2</c:v>
                </c:pt>
                <c:pt idx="708">
                  <c:v>2.99194053363427E-2</c:v>
                </c:pt>
                <c:pt idx="709">
                  <c:v>2.9877137700414599E-2</c:v>
                </c:pt>
                <c:pt idx="710">
                  <c:v>2.9835025725282901E-2</c:v>
                </c:pt>
                <c:pt idx="711">
                  <c:v>2.9793068872756699E-2</c:v>
                </c:pt>
                <c:pt idx="712">
                  <c:v>2.9751266604644801E-2</c:v>
                </c:pt>
                <c:pt idx="713">
                  <c:v>2.9709618382756299E-2</c:v>
                </c:pt>
                <c:pt idx="714">
                  <c:v>2.9668123668899898E-2</c:v>
                </c:pt>
                <c:pt idx="715">
                  <c:v>2.9626781924884701E-2</c:v>
                </c:pt>
                <c:pt idx="716">
                  <c:v>2.9585592612519598E-2</c:v>
                </c:pt>
                <c:pt idx="717">
                  <c:v>2.9544555193613601E-2</c:v>
                </c:pt>
                <c:pt idx="718">
                  <c:v>2.9503669129975599E-2</c:v>
                </c:pt>
                <c:pt idx="719">
                  <c:v>2.9462933883414599E-2</c:v>
                </c:pt>
                <c:pt idx="720">
                  <c:v>2.9422348915739398E-2</c:v>
                </c:pt>
                <c:pt idx="721">
                  <c:v>2.9381913688759E-2</c:v>
                </c:pt>
                <c:pt idx="722">
                  <c:v>2.9341627664282399E-2</c:v>
                </c:pt>
                <c:pt idx="723">
                  <c:v>2.9301490304118501E-2</c:v>
                </c:pt>
                <c:pt idx="724">
                  <c:v>2.9261501070076301E-2</c:v>
                </c:pt>
                <c:pt idx="725">
                  <c:v>2.92216594239646E-2</c:v>
                </c:pt>
                <c:pt idx="726">
                  <c:v>2.9181964827592499E-2</c:v>
                </c:pt>
                <c:pt idx="727">
                  <c:v>2.9142416742768799E-2</c:v>
                </c:pt>
                <c:pt idx="728">
                  <c:v>2.91030146313026E-2</c:v>
                </c:pt>
                <c:pt idx="729">
                  <c:v>2.9063757955002802E-2</c:v>
                </c:pt>
                <c:pt idx="730">
                  <c:v>2.9024646175678199E-2</c:v>
                </c:pt>
                <c:pt idx="731">
                  <c:v>2.8985678755137901E-2</c:v>
                </c:pt>
                <c:pt idx="732">
                  <c:v>2.8946855155190701E-2</c:v>
                </c:pt>
                <c:pt idx="733">
                  <c:v>2.8908174837645701E-2</c:v>
                </c:pt>
                <c:pt idx="734">
                  <c:v>2.8869637264311802E-2</c:v>
                </c:pt>
                <c:pt idx="735">
                  <c:v>2.88312418969979E-2</c:v>
                </c:pt>
                <c:pt idx="736">
                  <c:v>2.87929881975129E-2</c:v>
                </c:pt>
                <c:pt idx="737">
                  <c:v>2.87548756276658E-2</c:v>
                </c:pt>
                <c:pt idx="738">
                  <c:v>2.8716903649265602E-2</c:v>
                </c:pt>
                <c:pt idx="739">
                  <c:v>2.86790717241211E-2</c:v>
                </c:pt>
                <c:pt idx="740">
                  <c:v>2.8641379314041399E-2</c:v>
                </c:pt>
                <c:pt idx="741">
                  <c:v>2.86038258808353E-2</c:v>
                </c:pt>
                <c:pt idx="742">
                  <c:v>2.8566410886311799E-2</c:v>
                </c:pt>
                <c:pt idx="743">
                  <c:v>2.85291337922799E-2</c:v>
                </c:pt>
                <c:pt idx="744">
                  <c:v>2.8491994060548399E-2</c:v>
                </c:pt>
                <c:pt idx="745">
                  <c:v>2.84549911529264E-2</c:v>
                </c:pt>
                <c:pt idx="746">
                  <c:v>2.8418124531222701E-2</c:v>
                </c:pt>
                <c:pt idx="747">
                  <c:v>2.8381393657246401E-2</c:v>
                </c:pt>
                <c:pt idx="748">
                  <c:v>2.83447979928063E-2</c:v>
                </c:pt>
                <c:pt idx="749">
                  <c:v>2.83083369997114E-2</c:v>
                </c:pt>
                <c:pt idx="750">
                  <c:v>2.8272010139770699E-2</c:v>
                </c:pt>
                <c:pt idx="751">
                  <c:v>2.8235816874792999E-2</c:v>
                </c:pt>
                <c:pt idx="752">
                  <c:v>2.8199756666587399E-2</c:v>
                </c:pt>
                <c:pt idx="753">
                  <c:v>2.81638289769627E-2</c:v>
                </c:pt>
                <c:pt idx="754">
                  <c:v>2.8128033267727899E-2</c:v>
                </c:pt>
                <c:pt idx="755">
                  <c:v>2.8092369000692001E-2</c:v>
                </c:pt>
                <c:pt idx="756">
                  <c:v>2.80568356376639E-2</c:v>
                </c:pt>
                <c:pt idx="757">
                  <c:v>2.8021432640452499E-2</c:v>
                </c:pt>
                <c:pt idx="758">
                  <c:v>2.79861594708668E-2</c:v>
                </c:pt>
                <c:pt idx="759">
                  <c:v>2.7951015590715601E-2</c:v>
                </c:pt>
                <c:pt idx="760">
                  <c:v>2.7916000461808099E-2</c:v>
                </c:pt>
                <c:pt idx="761">
                  <c:v>2.7881113545953001E-2</c:v>
                </c:pt>
                <c:pt idx="762">
                  <c:v>2.7846354304959402E-2</c:v>
                </c:pt>
                <c:pt idx="763">
                  <c:v>2.7811722200636199E-2</c:v>
                </c:pt>
                <c:pt idx="764">
                  <c:v>2.77772166947923E-2</c:v>
                </c:pt>
                <c:pt idx="765">
                  <c:v>2.7742837249236599E-2</c:v>
                </c:pt>
                <c:pt idx="766">
                  <c:v>2.7708583325778201E-2</c:v>
                </c:pt>
                <c:pt idx="767">
                  <c:v>2.76744543862259E-2</c:v>
                </c:pt>
                <c:pt idx="768">
                  <c:v>2.7640449892388699E-2</c:v>
                </c:pt>
                <c:pt idx="769">
                  <c:v>2.76065693060756E-2</c:v>
                </c:pt>
                <c:pt idx="770">
                  <c:v>2.75728120890954E-2</c:v>
                </c:pt>
                <c:pt idx="771">
                  <c:v>2.75391777032571E-2</c:v>
                </c:pt>
                <c:pt idx="772">
                  <c:v>2.7505665610369701E-2</c:v>
                </c:pt>
                <c:pt idx="773">
                  <c:v>2.7472275272242101E-2</c:v>
                </c:pt>
                <c:pt idx="774">
                  <c:v>2.7439006150683301E-2</c:v>
                </c:pt>
                <c:pt idx="775">
                  <c:v>2.7405857707502101E-2</c:v>
                </c:pt>
                <c:pt idx="776">
                  <c:v>2.7372829404507599E-2</c:v>
                </c:pt>
                <c:pt idx="777">
                  <c:v>2.7339920703508599E-2</c:v>
                </c:pt>
                <c:pt idx="778">
                  <c:v>2.7307131066314098E-2</c:v>
                </c:pt>
                <c:pt idx="779">
                  <c:v>2.7274459954733099E-2</c:v>
                </c:pt>
                <c:pt idx="780">
                  <c:v>2.7241906830574501E-2</c:v>
                </c:pt>
                <c:pt idx="781">
                  <c:v>2.7209471155647199E-2</c:v>
                </c:pt>
                <c:pt idx="782">
                  <c:v>2.71771523917602E-2</c:v>
                </c:pt>
                <c:pt idx="783">
                  <c:v>2.7144950000722499E-2</c:v>
                </c:pt>
                <c:pt idx="784">
                  <c:v>2.71128634443428E-2</c:v>
                </c:pt>
                <c:pt idx="785">
                  <c:v>2.70808921844303E-2</c:v>
                </c:pt>
                <c:pt idx="786">
                  <c:v>2.70490356827939E-2</c:v>
                </c:pt>
                <c:pt idx="787">
                  <c:v>2.7017293401242402E-2</c:v>
                </c:pt>
                <c:pt idx="788">
                  <c:v>2.6985664801584801E-2</c:v>
                </c:pt>
                <c:pt idx="789">
                  <c:v>2.6954149345630202E-2</c:v>
                </c:pt>
                <c:pt idx="790">
                  <c:v>2.6922746495187298E-2</c:v>
                </c:pt>
                <c:pt idx="791">
                  <c:v>2.68914557120652E-2</c:v>
                </c:pt>
                <c:pt idx="792">
                  <c:v>2.6860276458072801E-2</c:v>
                </c:pt>
                <c:pt idx="793">
                  <c:v>2.6829208195019001E-2</c:v>
                </c:pt>
                <c:pt idx="794">
                  <c:v>2.6798250384712799E-2</c:v>
                </c:pt>
                <c:pt idx="795">
                  <c:v>2.6767402488963098E-2</c:v>
                </c:pt>
                <c:pt idx="796">
                  <c:v>2.6736663969578901E-2</c:v>
                </c:pt>
                <c:pt idx="797">
                  <c:v>2.6706034288369099E-2</c:v>
                </c:pt>
                <c:pt idx="798">
                  <c:v>2.66755129071427E-2</c:v>
                </c:pt>
                <c:pt idx="799">
                  <c:v>2.6645099287708501E-2</c:v>
                </c:pt>
                <c:pt idx="800">
                  <c:v>2.6614792891875599E-2</c:v>
                </c:pt>
                <c:pt idx="801">
                  <c:v>2.6584593181452901E-2</c:v>
                </c:pt>
                <c:pt idx="802">
                  <c:v>2.6554499618249201E-2</c:v>
                </c:pt>
                <c:pt idx="803">
                  <c:v>2.6524511664073699E-2</c:v>
                </c:pt>
                <c:pt idx="804">
                  <c:v>2.6494628780735101E-2</c:v>
                </c:pt>
                <c:pt idx="805">
                  <c:v>2.6464850430042399E-2</c:v>
                </c:pt>
                <c:pt idx="806">
                  <c:v>2.64351760738047E-2</c:v>
                </c:pt>
                <c:pt idx="807">
                  <c:v>2.6405605173830799E-2</c:v>
                </c:pt>
                <c:pt idx="808">
                  <c:v>2.6376137191929602E-2</c:v>
                </c:pt>
                <c:pt idx="809">
                  <c:v>2.6346771589910199E-2</c:v>
                </c:pt>
                <c:pt idx="810">
                  <c:v>2.6317507829581401E-2</c:v>
                </c:pt>
                <c:pt idx="811">
                  <c:v>2.6288345372752101E-2</c:v>
                </c:pt>
                <c:pt idx="812">
                  <c:v>2.62592836812315E-2</c:v>
                </c:pt>
                <c:pt idx="813">
                  <c:v>2.6230322216828299E-2</c:v>
                </c:pt>
                <c:pt idx="814">
                  <c:v>2.62014604413515E-2</c:v>
                </c:pt>
                <c:pt idx="815">
                  <c:v>2.6172697816610101E-2</c:v>
                </c:pt>
                <c:pt idx="816">
                  <c:v>2.6144033804412999E-2</c:v>
                </c:pt>
                <c:pt idx="817">
                  <c:v>2.6115467866569101E-2</c:v>
                </c:pt>
                <c:pt idx="818">
                  <c:v>2.6086999464887399E-2</c:v>
                </c:pt>
                <c:pt idx="819">
                  <c:v>2.6058628061176901E-2</c:v>
                </c:pt>
                <c:pt idx="820">
                  <c:v>2.6030353117246399E-2</c:v>
                </c:pt>
                <c:pt idx="821">
                  <c:v>2.6002174094904899E-2</c:v>
                </c:pt>
                <c:pt idx="822">
                  <c:v>2.5974090455961399E-2</c:v>
                </c:pt>
                <c:pt idx="823">
                  <c:v>2.5946101662224798E-2</c:v>
                </c:pt>
                <c:pt idx="824">
                  <c:v>2.5918207175503999E-2</c:v>
                </c:pt>
                <c:pt idx="825">
                  <c:v>2.5890406457608001E-2</c:v>
                </c:pt>
                <c:pt idx="826">
                  <c:v>2.58626989703457E-2</c:v>
                </c:pt>
                <c:pt idx="827">
                  <c:v>2.5835084175526098E-2</c:v>
                </c:pt>
                <c:pt idx="828">
                  <c:v>2.5807561534958001E-2</c:v>
                </c:pt>
                <c:pt idx="829">
                  <c:v>2.57801305104506E-2</c:v>
                </c:pt>
                <c:pt idx="830">
                  <c:v>2.5752790563812598E-2</c:v>
                </c:pt>
                <c:pt idx="831">
                  <c:v>2.5725541156853E-2</c:v>
                </c:pt>
                <c:pt idx="832">
                  <c:v>2.5698381751380801E-2</c:v>
                </c:pt>
                <c:pt idx="833">
                  <c:v>2.5671311809205E-2</c:v>
                </c:pt>
                <c:pt idx="834">
                  <c:v>2.56443307921344E-2</c:v>
                </c:pt>
                <c:pt idx="835">
                  <c:v>2.5617438161978E-2</c:v>
                </c:pt>
                <c:pt idx="836">
                  <c:v>2.5590633380544701E-2</c:v>
                </c:pt>
                <c:pt idx="837">
                  <c:v>2.5563915909643499E-2</c:v>
                </c:pt>
                <c:pt idx="838">
                  <c:v>2.55372852110833E-2</c:v>
                </c:pt>
                <c:pt idx="839">
                  <c:v>2.5510740746673099E-2</c:v>
                </c:pt>
                <c:pt idx="840">
                  <c:v>2.54842819782218E-2</c:v>
                </c:pt>
                <c:pt idx="841">
                  <c:v>2.54579083675384E-2</c:v>
                </c:pt>
                <c:pt idx="842">
                  <c:v>2.5431619376431701E-2</c:v>
                </c:pt>
                <c:pt idx="843">
                  <c:v>2.54054144667108E-2</c:v>
                </c:pt>
                <c:pt idx="844">
                  <c:v>2.53792931001845E-2</c:v>
                </c:pt>
                <c:pt idx="845">
                  <c:v>2.5353254738661901E-2</c:v>
                </c:pt>
                <c:pt idx="846">
                  <c:v>2.5327298843951799E-2</c:v>
                </c:pt>
                <c:pt idx="847">
                  <c:v>2.5301424877863299E-2</c:v>
                </c:pt>
                <c:pt idx="848">
                  <c:v>2.52756323022051E-2</c:v>
                </c:pt>
                <c:pt idx="849">
                  <c:v>2.5249920578786399E-2</c:v>
                </c:pt>
                <c:pt idx="850">
                  <c:v>2.5224289169415999E-2</c:v>
                </c:pt>
                <c:pt idx="851">
                  <c:v>2.51987375359028E-2</c:v>
                </c:pt>
                <c:pt idx="852">
                  <c:v>2.5173265140055901E-2</c:v>
                </c:pt>
                <c:pt idx="853">
                  <c:v>2.5147871443684099E-2</c:v>
                </c:pt>
                <c:pt idx="854">
                  <c:v>2.5122555908596401E-2</c:v>
                </c:pt>
                <c:pt idx="855">
                  <c:v>2.5097317996601701E-2</c:v>
                </c:pt>
                <c:pt idx="856">
                  <c:v>2.5072157169508998E-2</c:v>
                </c:pt>
                <c:pt idx="857">
                  <c:v>2.5047072889127199E-2</c:v>
                </c:pt>
                <c:pt idx="858">
                  <c:v>2.5022064617265301E-2</c:v>
                </c:pt>
                <c:pt idx="859">
                  <c:v>2.4997131815732199E-2</c:v>
                </c:pt>
                <c:pt idx="860">
                  <c:v>2.4972273946336901E-2</c:v>
                </c:pt>
                <c:pt idx="861">
                  <c:v>2.4947490470888199E-2</c:v>
                </c:pt>
                <c:pt idx="862">
                  <c:v>2.4922780851195099E-2</c:v>
                </c:pt>
                <c:pt idx="863">
                  <c:v>2.4898144549066699E-2</c:v>
                </c:pt>
                <c:pt idx="864">
                  <c:v>2.4873581026311702E-2</c:v>
                </c:pt>
                <c:pt idx="865">
                  <c:v>2.4849089744739199E-2</c:v>
                </c:pt>
                <c:pt idx="866">
                  <c:v>2.4824670166158101E-2</c:v>
                </c:pt>
                <c:pt idx="867">
                  <c:v>2.48003217523773E-2</c:v>
                </c:pt>
                <c:pt idx="868">
                  <c:v>2.4776043965205798E-2</c:v>
                </c:pt>
                <c:pt idx="869">
                  <c:v>2.4751836266452502E-2</c:v>
                </c:pt>
                <c:pt idx="870">
                  <c:v>2.4727698117926401E-2</c:v>
                </c:pt>
                <c:pt idx="871">
                  <c:v>2.4703628981436399E-2</c:v>
                </c:pt>
                <c:pt idx="872">
                  <c:v>2.4679628318791499E-2</c:v>
                </c:pt>
                <c:pt idx="873">
                  <c:v>2.4655695591800499E-2</c:v>
                </c:pt>
                <c:pt idx="874">
                  <c:v>2.4631830262272499E-2</c:v>
                </c:pt>
                <c:pt idx="875">
                  <c:v>2.4608031792016299E-2</c:v>
                </c:pt>
                <c:pt idx="876">
                  <c:v>2.4584299642841E-2</c:v>
                </c:pt>
                <c:pt idx="877">
                  <c:v>2.4560633276555398E-2</c:v>
                </c:pt>
                <c:pt idx="878">
                  <c:v>2.45370321549685E-2</c:v>
                </c:pt>
                <c:pt idx="879">
                  <c:v>2.4513495739889202E-2</c:v>
                </c:pt>
                <c:pt idx="880">
                  <c:v>2.4490023493126501E-2</c:v>
                </c:pt>
                <c:pt idx="881">
                  <c:v>2.44666148764894E-2</c:v>
                </c:pt>
                <c:pt idx="882">
                  <c:v>2.4443269351786701E-2</c:v>
                </c:pt>
                <c:pt idx="883">
                  <c:v>2.4419986380827399E-2</c:v>
                </c:pt>
                <c:pt idx="884">
                  <c:v>2.4396765425420502E-2</c:v>
                </c:pt>
                <c:pt idx="885">
                  <c:v>2.43736059473749E-2</c:v>
                </c:pt>
                <c:pt idx="886">
                  <c:v>2.4350507408499499E-2</c:v>
                </c:pt>
                <c:pt idx="887">
                  <c:v>2.43274692706032E-2</c:v>
                </c:pt>
                <c:pt idx="888">
                  <c:v>2.4304490995495101E-2</c:v>
                </c:pt>
                <c:pt idx="889">
                  <c:v>2.4281572044984101E-2</c:v>
                </c:pt>
                <c:pt idx="890">
                  <c:v>2.4258711880879E-2</c:v>
                </c:pt>
                <c:pt idx="891">
                  <c:v>2.4235909964988901E-2</c:v>
                </c:pt>
                <c:pt idx="892">
                  <c:v>2.42131657591227E-2</c:v>
                </c:pt>
                <c:pt idx="893">
                  <c:v>2.4190478725089299E-2</c:v>
                </c:pt>
                <c:pt idx="894">
                  <c:v>2.4167848324697701E-2</c:v>
                </c:pt>
                <c:pt idx="895">
                  <c:v>2.4145274019756802E-2</c:v>
                </c:pt>
                <c:pt idx="896">
                  <c:v>2.41227552720755E-2</c:v>
                </c:pt>
                <c:pt idx="897">
                  <c:v>2.4100291543462798E-2</c:v>
                </c:pt>
                <c:pt idx="898">
                  <c:v>2.4077882295727701E-2</c:v>
                </c:pt>
                <c:pt idx="899">
                  <c:v>2.4055526990679001E-2</c:v>
                </c:pt>
                <c:pt idx="900">
                  <c:v>2.4033225090125801E-2</c:v>
                </c:pt>
                <c:pt idx="901">
                  <c:v>2.40109760558769E-2</c:v>
                </c:pt>
                <c:pt idx="902">
                  <c:v>2.3988779349741401E-2</c:v>
                </c:pt>
                <c:pt idx="903">
                  <c:v>2.3966634433527999E-2</c:v>
                </c:pt>
                <c:pt idx="904">
                  <c:v>2.39445407690459E-2</c:v>
                </c:pt>
                <c:pt idx="905">
                  <c:v>2.3922497818103901E-2</c:v>
                </c:pt>
                <c:pt idx="906">
                  <c:v>2.39005050425109E-2</c:v>
                </c:pt>
                <c:pt idx="907">
                  <c:v>2.3878561904076001E-2</c:v>
                </c:pt>
                <c:pt idx="908">
                  <c:v>2.3856667864608001E-2</c:v>
                </c:pt>
                <c:pt idx="909">
                  <c:v>2.3834822385915999E-2</c:v>
                </c:pt>
                <c:pt idx="910">
                  <c:v>2.3813024929808701E-2</c:v>
                </c:pt>
                <c:pt idx="911">
                  <c:v>2.3791274958095299E-2</c:v>
                </c:pt>
                <c:pt idx="912">
                  <c:v>2.3769571932584499E-2</c:v>
                </c:pt>
                <c:pt idx="913">
                  <c:v>2.37479153150854E-2</c:v>
                </c:pt>
                <c:pt idx="914">
                  <c:v>2.3726304567407E-2</c:v>
                </c:pt>
                <c:pt idx="915">
                  <c:v>2.3704739151358099E-2</c:v>
                </c:pt>
                <c:pt idx="916">
                  <c:v>2.36832185287476E-2</c:v>
                </c:pt>
                <c:pt idx="917">
                  <c:v>2.36617421613846E-2</c:v>
                </c:pt>
                <c:pt idx="918">
                  <c:v>2.3640309511078001E-2</c:v>
                </c:pt>
                <c:pt idx="919">
                  <c:v>2.3618920039636698E-2</c:v>
                </c:pt>
                <c:pt idx="920">
                  <c:v>2.3597573208869599E-2</c:v>
                </c:pt>
                <c:pt idx="921">
                  <c:v>2.3576268480585801E-2</c:v>
                </c:pt>
                <c:pt idx="922">
                  <c:v>2.3555005316594099E-2</c:v>
                </c:pt>
                <c:pt idx="923">
                  <c:v>2.3533783178703499E-2</c:v>
                </c:pt>
                <c:pt idx="924">
                  <c:v>2.3512601528722799E-2</c:v>
                </c:pt>
                <c:pt idx="925">
                  <c:v>2.3491459828461202E-2</c:v>
                </c:pt>
                <c:pt idx="926">
                  <c:v>2.34703575397275E-2</c:v>
                </c:pt>
                <c:pt idx="927">
                  <c:v>2.34492941243306E-2</c:v>
                </c:pt>
                <c:pt idx="928">
                  <c:v>2.3428269044079499E-2</c:v>
                </c:pt>
                <c:pt idx="929">
                  <c:v>2.3407281760783199E-2</c:v>
                </c:pt>
                <c:pt idx="930">
                  <c:v>2.3386331736250501E-2</c:v>
                </c:pt>
                <c:pt idx="931">
                  <c:v>2.33654184322904E-2</c:v>
                </c:pt>
                <c:pt idx="932">
                  <c:v>2.3344541310711901E-2</c:v>
                </c:pt>
                <c:pt idx="933">
                  <c:v>2.3323699833323899E-2</c:v>
                </c:pt>
                <c:pt idx="934">
                  <c:v>2.3302893461935301E-2</c:v>
                </c:pt>
                <c:pt idx="935">
                  <c:v>2.32821216583552E-2</c:v>
                </c:pt>
                <c:pt idx="936">
                  <c:v>2.3261383884392299E-2</c:v>
                </c:pt>
                <c:pt idx="937">
                  <c:v>2.3240679601855802E-2</c:v>
                </c:pt>
                <c:pt idx="938">
                  <c:v>2.32200082725544E-2</c:v>
                </c:pt>
                <c:pt idx="939">
                  <c:v>2.3199369358297198E-2</c:v>
                </c:pt>
                <c:pt idx="940">
                  <c:v>2.3178762320893099E-2</c:v>
                </c:pt>
                <c:pt idx="941">
                  <c:v>2.3158186622151002E-2</c:v>
                </c:pt>
                <c:pt idx="942">
                  <c:v>2.3137641723879901E-2</c:v>
                </c:pt>
                <c:pt idx="943">
                  <c:v>2.3117127087888701E-2</c:v>
                </c:pt>
                <c:pt idx="944">
                  <c:v>2.30966421759864E-2</c:v>
                </c:pt>
                <c:pt idx="945">
                  <c:v>2.3076186449981901E-2</c:v>
                </c:pt>
                <c:pt idx="946">
                  <c:v>2.3055759371684099E-2</c:v>
                </c:pt>
                <c:pt idx="947">
                  <c:v>2.3035360402902001E-2</c:v>
                </c:pt>
                <c:pt idx="948">
                  <c:v>2.3014989005444499E-2</c:v>
                </c:pt>
                <c:pt idx="949">
                  <c:v>2.29946446411207E-2</c:v>
                </c:pt>
                <c:pt idx="950">
                  <c:v>2.2974326771739301E-2</c:v>
                </c:pt>
                <c:pt idx="951">
                  <c:v>2.29540348591094E-2</c:v>
                </c:pt>
                <c:pt idx="952">
                  <c:v>2.2933768365039801E-2</c:v>
                </c:pt>
                <c:pt idx="953">
                  <c:v>2.2913526751339699E-2</c:v>
                </c:pt>
                <c:pt idx="954">
                  <c:v>2.2893309479817801E-2</c:v>
                </c:pt>
                <c:pt idx="955">
                  <c:v>2.2873116012283101E-2</c:v>
                </c:pt>
                <c:pt idx="956">
                  <c:v>2.28529458105446E-2</c:v>
                </c:pt>
                <c:pt idx="957">
                  <c:v>2.2832798336411199E-2</c:v>
                </c:pt>
                <c:pt idx="958">
                  <c:v>2.2812673051691799E-2</c:v>
                </c:pt>
                <c:pt idx="959">
                  <c:v>2.2792569418195501E-2</c:v>
                </c:pt>
                <c:pt idx="960">
                  <c:v>2.2772486897730999E-2</c:v>
                </c:pt>
                <c:pt idx="961">
                  <c:v>2.2752424952107501E-2</c:v>
                </c:pt>
                <c:pt idx="962">
                  <c:v>2.27323830431337E-2</c:v>
                </c:pt>
                <c:pt idx="963">
                  <c:v>2.2712360632618701E-2</c:v>
                </c:pt>
                <c:pt idx="964">
                  <c:v>2.2692357182371399E-2</c:v>
                </c:pt>
                <c:pt idx="965">
                  <c:v>2.2672372154200801E-2</c:v>
                </c:pt>
                <c:pt idx="966">
                  <c:v>2.2652405009915701E-2</c:v>
                </c:pt>
                <c:pt idx="967">
                  <c:v>2.26324552113252E-2</c:v>
                </c:pt>
                <c:pt idx="968">
                  <c:v>2.2612522220238102E-2</c:v>
                </c:pt>
                <c:pt idx="969">
                  <c:v>2.2592605498463401E-2</c:v>
                </c:pt>
                <c:pt idx="970">
                  <c:v>2.2572704507810099E-2</c:v>
                </c:pt>
                <c:pt idx="971">
                  <c:v>2.2552818710087099E-2</c:v>
                </c:pt>
                <c:pt idx="972">
                  <c:v>2.2532947567103299E-2</c:v>
                </c:pt>
                <c:pt idx="973">
                  <c:v>2.2513090540667701E-2</c:v>
                </c:pt>
                <c:pt idx="974">
                  <c:v>2.2493247092589201E-2</c:v>
                </c:pt>
                <c:pt idx="975">
                  <c:v>2.2473416684676801E-2</c:v>
                </c:pt>
                <c:pt idx="976">
                  <c:v>2.2453598778739401E-2</c:v>
                </c:pt>
                <c:pt idx="977">
                  <c:v>2.2433792836585899E-2</c:v>
                </c:pt>
                <c:pt idx="978">
                  <c:v>2.2413998320025299E-2</c:v>
                </c:pt>
                <c:pt idx="979">
                  <c:v>2.2394214690866499E-2</c:v>
                </c:pt>
                <c:pt idx="980">
                  <c:v>2.2374441410918499E-2</c:v>
                </c:pt>
                <c:pt idx="981">
                  <c:v>2.2354677941990201E-2</c:v>
                </c:pt>
                <c:pt idx="982">
                  <c:v>2.2334923745890599E-2</c:v>
                </c:pt>
                <c:pt idx="983">
                  <c:v>2.23151782844285E-2</c:v>
                </c:pt>
                <c:pt idx="984">
                  <c:v>2.2295441019413002E-2</c:v>
                </c:pt>
                <c:pt idx="985">
                  <c:v>2.2275711412652999E-2</c:v>
                </c:pt>
                <c:pt idx="986">
                  <c:v>2.2255988925957398E-2</c:v>
                </c:pt>
                <c:pt idx="987">
                  <c:v>2.2236273021135101E-2</c:v>
                </c:pt>
                <c:pt idx="988">
                  <c:v>2.2216563159995199E-2</c:v>
                </c:pt>
                <c:pt idx="989">
                  <c:v>2.2196858804346499E-2</c:v>
                </c:pt>
                <c:pt idx="990">
                  <c:v>2.2177159415997998E-2</c:v>
                </c:pt>
                <c:pt idx="991">
                  <c:v>2.2157464456758601E-2</c:v>
                </c:pt>
                <c:pt idx="992">
                  <c:v>2.2137773388437299E-2</c:v>
                </c:pt>
                <c:pt idx="993">
                  <c:v>2.2118085672842999E-2</c:v>
                </c:pt>
                <c:pt idx="994">
                  <c:v>2.2098400771784699E-2</c:v>
                </c:pt>
                <c:pt idx="995">
                  <c:v>2.20787181470713E-2</c:v>
                </c:pt>
                <c:pt idx="996">
                  <c:v>2.2059037260511699E-2</c:v>
                </c:pt>
                <c:pt idx="997">
                  <c:v>2.20393575739148E-2</c:v>
                </c:pt>
                <c:pt idx="998">
                  <c:v>2.2019678549089799E-2</c:v>
                </c:pt>
                <c:pt idx="999">
                  <c:v>2.1999999647845301E-2</c:v>
                </c:pt>
              </c:numCache>
            </c:numRef>
          </c:yVal>
          <c:smooth val="0"/>
          <c:extLst>
            <c:ext xmlns:c16="http://schemas.microsoft.com/office/drawing/2014/chart" uri="{C3380CC4-5D6E-409C-BE32-E72D297353CC}">
              <c16:uniqueId val="{00000001-C638-42F4-902D-13DFBB0C3A60}"/>
            </c:ext>
          </c:extLst>
        </c:ser>
        <c:ser>
          <c:idx val="1"/>
          <c:order val="2"/>
          <c:tx>
            <c:v>Brennan et al. (1991)</c:v>
          </c:tx>
          <c:spPr>
            <a:ln w="28575">
              <a:noFill/>
            </a:ln>
          </c:spPr>
          <c:marker>
            <c:symbol val="circle"/>
            <c:size val="4"/>
            <c:spPr>
              <a:solidFill>
                <a:srgbClr val="0070C0"/>
              </a:solidFill>
              <a:ln>
                <a:noFill/>
              </a:ln>
            </c:spPr>
          </c:marker>
          <c:xVal>
            <c:numRef>
              <c:f>'Alpha grain size attenuation'!$B$5:$B$35</c:f>
              <c:numCache>
                <c:formatCode>General</c:formatCode>
                <c:ptCount val="31"/>
                <c:pt idx="0">
                  <c:v>1</c:v>
                </c:pt>
                <c:pt idx="1">
                  <c:v>2</c:v>
                </c:pt>
                <c:pt idx="2">
                  <c:v>3</c:v>
                </c:pt>
                <c:pt idx="3">
                  <c:v>4</c:v>
                </c:pt>
                <c:pt idx="4">
                  <c:v>5</c:v>
                </c:pt>
                <c:pt idx="5">
                  <c:v>6</c:v>
                </c:pt>
                <c:pt idx="6">
                  <c:v>7</c:v>
                </c:pt>
                <c:pt idx="7">
                  <c:v>8</c:v>
                </c:pt>
                <c:pt idx="8">
                  <c:v>9</c:v>
                </c:pt>
                <c:pt idx="9">
                  <c:v>10</c:v>
                </c:pt>
                <c:pt idx="10">
                  <c:v>15</c:v>
                </c:pt>
                <c:pt idx="11">
                  <c:v>20</c:v>
                </c:pt>
                <c:pt idx="12">
                  <c:v>30</c:v>
                </c:pt>
                <c:pt idx="13">
                  <c:v>40</c:v>
                </c:pt>
                <c:pt idx="14">
                  <c:v>50</c:v>
                </c:pt>
                <c:pt idx="15">
                  <c:v>60</c:v>
                </c:pt>
                <c:pt idx="16">
                  <c:v>70</c:v>
                </c:pt>
                <c:pt idx="17">
                  <c:v>80</c:v>
                </c:pt>
                <c:pt idx="18">
                  <c:v>90</c:v>
                </c:pt>
                <c:pt idx="19">
                  <c:v>100</c:v>
                </c:pt>
                <c:pt idx="20">
                  <c:v>150</c:v>
                </c:pt>
                <c:pt idx="21">
                  <c:v>200</c:v>
                </c:pt>
                <c:pt idx="22">
                  <c:v>250</c:v>
                </c:pt>
                <c:pt idx="23">
                  <c:v>300</c:v>
                </c:pt>
                <c:pt idx="24">
                  <c:v>400</c:v>
                </c:pt>
                <c:pt idx="25">
                  <c:v>500</c:v>
                </c:pt>
                <c:pt idx="26">
                  <c:v>600</c:v>
                </c:pt>
                <c:pt idx="27">
                  <c:v>700</c:v>
                </c:pt>
                <c:pt idx="28">
                  <c:v>800</c:v>
                </c:pt>
                <c:pt idx="29">
                  <c:v>900</c:v>
                </c:pt>
                <c:pt idx="30">
                  <c:v>1000</c:v>
                </c:pt>
              </c:numCache>
            </c:numRef>
          </c:xVal>
          <c:yVal>
            <c:numRef>
              <c:f>'Alpha grain size attenuation'!$H$5:$H$35</c:f>
              <c:numCache>
                <c:formatCode>0.000</c:formatCode>
                <c:ptCount val="31"/>
                <c:pt idx="0">
                  <c:v>0.98</c:v>
                </c:pt>
                <c:pt idx="1">
                  <c:v>0.96</c:v>
                </c:pt>
                <c:pt idx="2">
                  <c:v>0.94</c:v>
                </c:pt>
                <c:pt idx="3">
                  <c:v>0.92</c:v>
                </c:pt>
                <c:pt idx="4">
                  <c:v>0.89</c:v>
                </c:pt>
                <c:pt idx="5">
                  <c:v>0.875</c:v>
                </c:pt>
                <c:pt idx="6">
                  <c:v>0.85099999999999998</c:v>
                </c:pt>
                <c:pt idx="7">
                  <c:v>0.83</c:v>
                </c:pt>
                <c:pt idx="8">
                  <c:v>0.81</c:v>
                </c:pt>
                <c:pt idx="9">
                  <c:v>0.79</c:v>
                </c:pt>
                <c:pt idx="11">
                  <c:v>0.57999999999999996</c:v>
                </c:pt>
                <c:pt idx="12">
                  <c:v>0.44</c:v>
                </c:pt>
                <c:pt idx="13">
                  <c:v>0.35</c:v>
                </c:pt>
                <c:pt idx="14">
                  <c:v>0.28000000000000003</c:v>
                </c:pt>
                <c:pt idx="15">
                  <c:v>0.24</c:v>
                </c:pt>
                <c:pt idx="16">
                  <c:v>0.21</c:v>
                </c:pt>
                <c:pt idx="17">
                  <c:v>0.18</c:v>
                </c:pt>
                <c:pt idx="18">
                  <c:v>0.16</c:v>
                </c:pt>
                <c:pt idx="19">
                  <c:v>0.15</c:v>
                </c:pt>
                <c:pt idx="21">
                  <c:v>0.08</c:v>
                </c:pt>
                <c:pt idx="23">
                  <c:v>5.5E-2</c:v>
                </c:pt>
                <c:pt idx="24">
                  <c:v>0.04</c:v>
                </c:pt>
                <c:pt idx="25">
                  <c:v>0.03</c:v>
                </c:pt>
                <c:pt idx="26">
                  <c:v>2.5000000000000001E-2</c:v>
                </c:pt>
                <c:pt idx="27">
                  <c:v>2.3E-2</c:v>
                </c:pt>
                <c:pt idx="28">
                  <c:v>0.02</c:v>
                </c:pt>
                <c:pt idx="29">
                  <c:v>0.02</c:v>
                </c:pt>
                <c:pt idx="30">
                  <c:v>0.02</c:v>
                </c:pt>
              </c:numCache>
            </c:numRef>
          </c:yVal>
          <c:smooth val="0"/>
          <c:extLst>
            <c:ext xmlns:c16="http://schemas.microsoft.com/office/drawing/2014/chart" uri="{C3380CC4-5D6E-409C-BE32-E72D297353CC}">
              <c16:uniqueId val="{00000002-C638-42F4-902D-13DFBB0C3A60}"/>
            </c:ext>
          </c:extLst>
        </c:ser>
        <c:ser>
          <c:idx val="3"/>
          <c:order val="3"/>
          <c:tx>
            <c:v>Fitted Brennan et al. (1991)</c:v>
          </c:tx>
          <c:spPr>
            <a:ln w="15875">
              <a:solidFill>
                <a:srgbClr val="0070C0"/>
              </a:solidFill>
            </a:ln>
          </c:spPr>
          <c:marker>
            <c:symbol val="none"/>
          </c:marker>
          <c:xVal>
            <c:numRef>
              <c:f>'Alpha grain size attenuation'!$L$5:$L$1004</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f>'Alpha grain size attenuation'!$T$5:$T$1004</c:f>
              <c:numCache>
                <c:formatCode>0.000</c:formatCode>
                <c:ptCount val="1000"/>
                <c:pt idx="0">
                  <c:v>0.98124832624313196</c:v>
                </c:pt>
                <c:pt idx="1">
                  <c:v>0.95981981284004603</c:v>
                </c:pt>
                <c:pt idx="2">
                  <c:v>0.93833605157965805</c:v>
                </c:pt>
                <c:pt idx="3">
                  <c:v>0.91675979785163997</c:v>
                </c:pt>
                <c:pt idx="4">
                  <c:v>0.89512995823339703</c:v>
                </c:pt>
                <c:pt idx="5">
                  <c:v>0.87355734903606397</c:v>
                </c:pt>
                <c:pt idx="6">
                  <c:v>0.85203286882351903</c:v>
                </c:pt>
                <c:pt idx="7">
                  <c:v>0.830544589183011</c:v>
                </c:pt>
                <c:pt idx="8">
                  <c:v>0.80905609917788501</c:v>
                </c:pt>
                <c:pt idx="9">
                  <c:v>0.78751383812056996</c:v>
                </c:pt>
                <c:pt idx="10">
                  <c:v>0.76590651592720904</c:v>
                </c:pt>
                <c:pt idx="11">
                  <c:v>0.744306014399856</c:v>
                </c:pt>
                <c:pt idx="12">
                  <c:v>0.72280330827446404</c:v>
                </c:pt>
                <c:pt idx="13">
                  <c:v>0.70148937228698804</c:v>
                </c:pt>
                <c:pt idx="14">
                  <c:v>0.680455181173382</c:v>
                </c:pt>
                <c:pt idx="15">
                  <c:v>0.65979170966959899</c:v>
                </c:pt>
                <c:pt idx="16">
                  <c:v>0.63958993251159402</c:v>
                </c:pt>
                <c:pt idx="17">
                  <c:v>0.61994082443531995</c:v>
                </c:pt>
                <c:pt idx="18">
                  <c:v>0.60093536017673199</c:v>
                </c:pt>
                <c:pt idx="19">
                  <c:v>0.58266451447178402</c:v>
                </c:pt>
                <c:pt idx="20">
                  <c:v>0.56519906958411703</c:v>
                </c:pt>
                <c:pt idx="21">
                  <c:v>0.54852903788812402</c:v>
                </c:pt>
                <c:pt idx="22">
                  <c:v>0.53262423928588598</c:v>
                </c:pt>
                <c:pt idx="23">
                  <c:v>0.51745449367948204</c:v>
                </c:pt>
                <c:pt idx="24">
                  <c:v>0.50298962097099298</c:v>
                </c:pt>
                <c:pt idx="25">
                  <c:v>0.48919944106249902</c:v>
                </c:pt>
                <c:pt idx="26">
                  <c:v>0.47605377385608</c:v>
                </c:pt>
                <c:pt idx="27">
                  <c:v>0.46352243925381698</c:v>
                </c:pt>
                <c:pt idx="28">
                  <c:v>0.45157525715779001</c:v>
                </c:pt>
                <c:pt idx="29">
                  <c:v>0.440182047470079</c:v>
                </c:pt>
                <c:pt idx="30">
                  <c:v>0.42931126793663099</c:v>
                </c:pt>
                <c:pt idx="31">
                  <c:v>0.418925927678859</c:v>
                </c:pt>
                <c:pt idx="32">
                  <c:v>0.40898767366204097</c:v>
                </c:pt>
                <c:pt idx="33">
                  <c:v>0.39945815285145703</c:v>
                </c:pt>
                <c:pt idx="34">
                  <c:v>0.390299012212386</c:v>
                </c:pt>
                <c:pt idx="35">
                  <c:v>0.38147189871010601</c:v>
                </c:pt>
                <c:pt idx="36">
                  <c:v>0.372938459309896</c:v>
                </c:pt>
                <c:pt idx="37">
                  <c:v>0.36466034097703598</c:v>
                </c:pt>
                <c:pt idx="38">
                  <c:v>0.35659919067680501</c:v>
                </c:pt>
                <c:pt idx="39">
                  <c:v>0.34871665537448099</c:v>
                </c:pt>
                <c:pt idx="40">
                  <c:v>0.34098409671709301</c:v>
                </c:pt>
                <c:pt idx="41">
                  <c:v>0.33341173507865901</c:v>
                </c:pt>
                <c:pt idx="42">
                  <c:v>0.32601950551494902</c:v>
                </c:pt>
                <c:pt idx="43">
                  <c:v>0.31882734308173</c:v>
                </c:pt>
                <c:pt idx="44">
                  <c:v>0.31185518283477298</c:v>
                </c:pt>
                <c:pt idx="45">
                  <c:v>0.305122959829844</c:v>
                </c:pt>
                <c:pt idx="46">
                  <c:v>0.29865060912271302</c:v>
                </c:pt>
                <c:pt idx="47">
                  <c:v>0.29245806576914801</c:v>
                </c:pt>
                <c:pt idx="48">
                  <c:v>0.28656526482491701</c:v>
                </c:pt>
                <c:pt idx="49">
                  <c:v>0.28099214134578898</c:v>
                </c:pt>
                <c:pt idx="50">
                  <c:v>0.27575111282909098</c:v>
                </c:pt>
                <c:pt idx="51">
                  <c:v>0.27082452653838002</c:v>
                </c:pt>
                <c:pt idx="52">
                  <c:v>0.266187212178774</c:v>
                </c:pt>
                <c:pt idx="53">
                  <c:v>0.26181399945539002</c:v>
                </c:pt>
                <c:pt idx="54">
                  <c:v>0.257679718073343</c:v>
                </c:pt>
                <c:pt idx="55">
                  <c:v>0.25375919773775102</c:v>
                </c:pt>
                <c:pt idx="56">
                  <c:v>0.25002726815373</c:v>
                </c:pt>
                <c:pt idx="57">
                  <c:v>0.246458759026397</c:v>
                </c:pt>
                <c:pt idx="58">
                  <c:v>0.24302850006086801</c:v>
                </c:pt>
                <c:pt idx="59">
                  <c:v>0.239711320962261</c:v>
                </c:pt>
                <c:pt idx="60">
                  <c:v>0.236484240750166</c:v>
                </c:pt>
                <c:pt idx="61">
                  <c:v>0.233333035702076</c:v>
                </c:pt>
                <c:pt idx="62">
                  <c:v>0.230245671409956</c:v>
                </c:pt>
                <c:pt idx="63">
                  <c:v>0.22721011346577299</c:v>
                </c:pt>
                <c:pt idx="64">
                  <c:v>0.224214327461494</c:v>
                </c:pt>
                <c:pt idx="65">
                  <c:v>0.221246278989085</c:v>
                </c:pt>
                <c:pt idx="66">
                  <c:v>0.218293933640512</c:v>
                </c:pt>
                <c:pt idx="67">
                  <c:v>0.21534525700774201</c:v>
                </c:pt>
                <c:pt idx="68">
                  <c:v>0.21238821468274199</c:v>
                </c:pt>
                <c:pt idx="69">
                  <c:v>0.20941077225747701</c:v>
                </c:pt>
                <c:pt idx="70">
                  <c:v>0.20640535240579</c:v>
                </c:pt>
                <c:pt idx="71">
                  <c:v>0.203382206129023</c:v>
                </c:pt>
                <c:pt idx="72">
                  <c:v>0.20035604151039199</c:v>
                </c:pt>
                <c:pt idx="73">
                  <c:v>0.197341566633115</c:v>
                </c:pt>
                <c:pt idx="74">
                  <c:v>0.19435348958040899</c:v>
                </c:pt>
                <c:pt idx="75">
                  <c:v>0.191406518435492</c:v>
                </c:pt>
                <c:pt idx="76">
                  <c:v>0.18851536128158</c:v>
                </c:pt>
                <c:pt idx="77">
                  <c:v>0.18569472620189201</c:v>
                </c:pt>
                <c:pt idx="78">
                  <c:v>0.18295932127964301</c:v>
                </c:pt>
                <c:pt idx="79">
                  <c:v>0.180323854598052</c:v>
                </c:pt>
                <c:pt idx="80">
                  <c:v>0.17780058194781401</c:v>
                </c:pt>
                <c:pt idx="81">
                  <c:v>0.175391949949537</c:v>
                </c:pt>
                <c:pt idx="82">
                  <c:v>0.17309795293131</c:v>
                </c:pt>
                <c:pt idx="83">
                  <c:v>0.170918585221219</c:v>
                </c:pt>
                <c:pt idx="84">
                  <c:v>0.168853841147351</c:v>
                </c:pt>
                <c:pt idx="85">
                  <c:v>0.166903715037793</c:v>
                </c:pt>
                <c:pt idx="86">
                  <c:v>0.16506820122063301</c:v>
                </c:pt>
                <c:pt idx="87">
                  <c:v>0.16334729402395801</c:v>
                </c:pt>
                <c:pt idx="88">
                  <c:v>0.16174098777585399</c:v>
                </c:pt>
                <c:pt idx="89">
                  <c:v>0.16024927680441001</c:v>
                </c:pt>
                <c:pt idx="90">
                  <c:v>0.158870271427867</c:v>
                </c:pt>
                <c:pt idx="91">
                  <c:v>0.157594545925093</c:v>
                </c:pt>
                <c:pt idx="92">
                  <c:v>0.15641079056510901</c:v>
                </c:pt>
                <c:pt idx="93">
                  <c:v>0.155307695616937</c:v>
                </c:pt>
                <c:pt idx="94">
                  <c:v>0.15427395134960001</c:v>
                </c:pt>
                <c:pt idx="95">
                  <c:v>0.153298248032119</c:v>
                </c:pt>
                <c:pt idx="96">
                  <c:v>0.15236927593351601</c:v>
                </c:pt>
                <c:pt idx="97">
                  <c:v>0.151475725322813</c:v>
                </c:pt>
                <c:pt idx="98">
                  <c:v>0.15060628646903301</c:v>
                </c:pt>
                <c:pt idx="99">
                  <c:v>0.149749649641197</c:v>
                </c:pt>
                <c:pt idx="100">
                  <c:v>0.14889639825548401</c:v>
                </c:pt>
                <c:pt idx="101">
                  <c:v>0.14804468831669701</c:v>
                </c:pt>
                <c:pt idx="102">
                  <c:v>0.147194568976796</c:v>
                </c:pt>
                <c:pt idx="103">
                  <c:v>0.14634608938774199</c:v>
                </c:pt>
                <c:pt idx="104">
                  <c:v>0.145499298701493</c:v>
                </c:pt>
                <c:pt idx="105">
                  <c:v>0.14465424607001101</c:v>
                </c:pt>
                <c:pt idx="106">
                  <c:v>0.14381098064525499</c:v>
                </c:pt>
                <c:pt idx="107">
                  <c:v>0.142969551579186</c:v>
                </c:pt>
                <c:pt idx="108">
                  <c:v>0.14213000802376199</c:v>
                </c:pt>
                <c:pt idx="109">
                  <c:v>0.14129239913094399</c:v>
                </c:pt>
                <c:pt idx="110">
                  <c:v>0.140456774052692</c:v>
                </c:pt>
                <c:pt idx="111">
                  <c:v>0.13962318194096701</c:v>
                </c:pt>
                <c:pt idx="112">
                  <c:v>0.13879167194772701</c:v>
                </c:pt>
                <c:pt idx="113">
                  <c:v>0.137962293224933</c:v>
                </c:pt>
                <c:pt idx="114">
                  <c:v>0.13713509492454501</c:v>
                </c:pt>
                <c:pt idx="115">
                  <c:v>0.13631012619852201</c:v>
                </c:pt>
                <c:pt idx="116">
                  <c:v>0.135487436198826</c:v>
                </c:pt>
                <c:pt idx="117">
                  <c:v>0.13466707407741499</c:v>
                </c:pt>
                <c:pt idx="118">
                  <c:v>0.133849088986249</c:v>
                </c:pt>
                <c:pt idx="119">
                  <c:v>0.13303353007728999</c:v>
                </c:pt>
                <c:pt idx="120">
                  <c:v>0.13222044650249601</c:v>
                </c:pt>
                <c:pt idx="121">
                  <c:v>0.131409887413828</c:v>
                </c:pt>
                <c:pt idx="122">
                  <c:v>0.130601901963245</c:v>
                </c:pt>
                <c:pt idx="123">
                  <c:v>0.12979653930270699</c:v>
                </c:pt>
                <c:pt idx="124">
                  <c:v>0.12899384858417501</c:v>
                </c:pt>
                <c:pt idx="125">
                  <c:v>0.12819387895960899</c:v>
                </c:pt>
                <c:pt idx="126">
                  <c:v>0.12739667958096801</c:v>
                </c:pt>
                <c:pt idx="127">
                  <c:v>0.12660229960021199</c:v>
                </c:pt>
                <c:pt idx="128">
                  <c:v>0.125810788169302</c:v>
                </c:pt>
                <c:pt idx="129">
                  <c:v>0.12502219444019699</c:v>
                </c:pt>
                <c:pt idx="130">
                  <c:v>0.124236567564857</c:v>
                </c:pt>
                <c:pt idx="131">
                  <c:v>0.12345395669524201</c:v>
                </c:pt>
                <c:pt idx="132">
                  <c:v>0.122674410983312</c:v>
                </c:pt>
                <c:pt idx="133">
                  <c:v>0.12189797958102799</c:v>
                </c:pt>
                <c:pt idx="134">
                  <c:v>0.12112471164034901</c:v>
                </c:pt>
                <c:pt idx="135">
                  <c:v>0.120354656313234</c:v>
                </c:pt>
                <c:pt idx="136">
                  <c:v>0.119587862751645</c:v>
                </c:pt>
                <c:pt idx="137">
                  <c:v>0.118824380107541</c:v>
                </c:pt>
                <c:pt idx="138">
                  <c:v>0.118064257532881</c:v>
                </c:pt>
                <c:pt idx="139">
                  <c:v>0.11730754417962699</c:v>
                </c:pt>
                <c:pt idx="140">
                  <c:v>0.116554289199737</c:v>
                </c:pt>
                <c:pt idx="141">
                  <c:v>0.115804541745172</c:v>
                </c:pt>
                <c:pt idx="142">
                  <c:v>0.11505835096789201</c:v>
                </c:pt>
                <c:pt idx="143">
                  <c:v>0.114315766019857</c:v>
                </c:pt>
                <c:pt idx="144">
                  <c:v>0.113576836053027</c:v>
                </c:pt>
                <c:pt idx="145">
                  <c:v>0.112841610219361</c:v>
                </c:pt>
                <c:pt idx="146">
                  <c:v>0.11211013767082</c:v>
                </c:pt>
                <c:pt idx="147">
                  <c:v>0.111382467559363</c:v>
                </c:pt>
                <c:pt idx="148">
                  <c:v>0.110658649036951</c:v>
                </c:pt>
                <c:pt idx="149">
                  <c:v>0.109938731255543</c:v>
                </c:pt>
                <c:pt idx="150">
                  <c:v>0.1092227633671</c:v>
                </c:pt>
                <c:pt idx="151">
                  <c:v>0.108510794523582</c:v>
                </c:pt>
                <c:pt idx="152">
                  <c:v>0.10780287387694799</c:v>
                </c:pt>
                <c:pt idx="153">
                  <c:v>0.107099050579158</c:v>
                </c:pt>
                <c:pt idx="154">
                  <c:v>0.106399373782172</c:v>
                </c:pt>
                <c:pt idx="155">
                  <c:v>0.10570389263795101</c:v>
                </c:pt>
                <c:pt idx="156">
                  <c:v>0.10501265629845399</c:v>
                </c:pt>
                <c:pt idx="157">
                  <c:v>0.10432571391564199</c:v>
                </c:pt>
                <c:pt idx="158">
                  <c:v>0.10364311464147299</c:v>
                </c:pt>
                <c:pt idx="159">
                  <c:v>0.102964907627909</c:v>
                </c:pt>
                <c:pt idx="160">
                  <c:v>0.102291142026909</c:v>
                </c:pt>
                <c:pt idx="161">
                  <c:v>0.10162186699043201</c:v>
                </c:pt>
                <c:pt idx="162">
                  <c:v>0.10095713167044</c:v>
                </c:pt>
                <c:pt idx="163">
                  <c:v>0.10029698521889201</c:v>
                </c:pt>
                <c:pt idx="164">
                  <c:v>9.9641476787748096E-2</c:v>
                </c:pt>
                <c:pt idx="165">
                  <c:v>9.8990655528967894E-2</c:v>
                </c:pt>
                <c:pt idx="166">
                  <c:v>9.8344570594511502E-2</c:v>
                </c:pt>
                <c:pt idx="167">
                  <c:v>9.7703271136339101E-2</c:v>
                </c:pt>
                <c:pt idx="168">
                  <c:v>9.7066806306410403E-2</c:v>
                </c:pt>
                <c:pt idx="169">
                  <c:v>9.6435225256685603E-2</c:v>
                </c:pt>
                <c:pt idx="170">
                  <c:v>9.5808577139124496E-2</c:v>
                </c:pt>
                <c:pt idx="171">
                  <c:v>9.5186911105687E-2</c:v>
                </c:pt>
                <c:pt idx="172">
                  <c:v>9.4570276308333298E-2</c:v>
                </c:pt>
                <c:pt idx="173">
                  <c:v>9.3958721899023101E-2</c:v>
                </c:pt>
                <c:pt idx="174">
                  <c:v>9.3352297029716605E-2</c:v>
                </c:pt>
                <c:pt idx="175">
                  <c:v>9.2751050852373604E-2</c:v>
                </c:pt>
                <c:pt idx="176">
                  <c:v>9.21550325189541E-2</c:v>
                </c:pt>
                <c:pt idx="177">
                  <c:v>9.1564291181418206E-2</c:v>
                </c:pt>
                <c:pt idx="178">
                  <c:v>9.0978875991725605E-2</c:v>
                </c:pt>
                <c:pt idx="179">
                  <c:v>9.0398836101836494E-2</c:v>
                </c:pt>
                <c:pt idx="180">
                  <c:v>8.9824220663710694E-2</c:v>
                </c:pt>
                <c:pt idx="181">
                  <c:v>8.9255078829308193E-2</c:v>
                </c:pt>
                <c:pt idx="182">
                  <c:v>8.8691459750589105E-2</c:v>
                </c:pt>
                <c:pt idx="183">
                  <c:v>8.8133412579513196E-2</c:v>
                </c:pt>
                <c:pt idx="184">
                  <c:v>8.7580986468040495E-2</c:v>
                </c:pt>
                <c:pt idx="185">
                  <c:v>8.7034230568131005E-2</c:v>
                </c:pt>
                <c:pt idx="186">
                  <c:v>8.64931940317447E-2</c:v>
                </c:pt>
                <c:pt idx="187">
                  <c:v>8.5957926010841401E-2</c:v>
                </c:pt>
                <c:pt idx="188">
                  <c:v>8.5428475657381195E-2</c:v>
                </c:pt>
                <c:pt idx="189">
                  <c:v>8.4904892123324097E-2</c:v>
                </c:pt>
                <c:pt idx="190">
                  <c:v>8.43872245606299E-2</c:v>
                </c:pt>
                <c:pt idx="191">
                  <c:v>8.3875522121258705E-2</c:v>
                </c:pt>
                <c:pt idx="192">
                  <c:v>8.3369833957170403E-2</c:v>
                </c:pt>
                <c:pt idx="193">
                  <c:v>8.2870209220324995E-2</c:v>
                </c:pt>
                <c:pt idx="194">
                  <c:v>8.2376697062682497E-2</c:v>
                </c:pt>
                <c:pt idx="195">
                  <c:v>8.1889346636202703E-2</c:v>
                </c:pt>
                <c:pt idx="196">
                  <c:v>8.14082070928457E-2</c:v>
                </c:pt>
                <c:pt idx="197">
                  <c:v>8.0933327584571405E-2</c:v>
                </c:pt>
                <c:pt idx="198">
                  <c:v>8.0464757263339903E-2</c:v>
                </c:pt>
                <c:pt idx="199">
                  <c:v>8.0002545281111004E-2</c:v>
                </c:pt>
                <c:pt idx="200">
                  <c:v>7.9546721457811304E-2</c:v>
                </c:pt>
                <c:pt idx="201">
                  <c:v>7.9097238285234295E-2</c:v>
                </c:pt>
                <c:pt idx="202">
                  <c:v>7.8654028923139704E-2</c:v>
                </c:pt>
                <c:pt idx="203">
                  <c:v>7.8217026531287495E-2</c:v>
                </c:pt>
                <c:pt idx="204">
                  <c:v>7.7786164269437602E-2</c:v>
                </c:pt>
                <c:pt idx="205">
                  <c:v>7.7361375297349905E-2</c:v>
                </c:pt>
                <c:pt idx="206">
                  <c:v>7.6942592774784505E-2</c:v>
                </c:pt>
                <c:pt idx="207">
                  <c:v>7.6529749861501198E-2</c:v>
                </c:pt>
                <c:pt idx="208">
                  <c:v>7.6122779717259906E-2</c:v>
                </c:pt>
                <c:pt idx="209">
                  <c:v>7.5721615501820494E-2</c:v>
                </c:pt>
                <c:pt idx="210">
                  <c:v>7.5326190374942995E-2</c:v>
                </c:pt>
                <c:pt idx="211">
                  <c:v>7.4936437496387398E-2</c:v>
                </c:pt>
                <c:pt idx="212">
                  <c:v>7.4552290025913501E-2</c:v>
                </c:pt>
                <c:pt idx="213">
                  <c:v>7.4173681123281196E-2</c:v>
                </c:pt>
                <c:pt idx="214">
                  <c:v>7.3800543948250599E-2</c:v>
                </c:pt>
                <c:pt idx="215">
                  <c:v>7.3432811660581396E-2</c:v>
                </c:pt>
                <c:pt idx="216">
                  <c:v>7.3070417420033701E-2</c:v>
                </c:pt>
                <c:pt idx="217">
                  <c:v>7.2713294386367394E-2</c:v>
                </c:pt>
                <c:pt idx="218">
                  <c:v>7.2361375719342397E-2</c:v>
                </c:pt>
                <c:pt idx="219">
                  <c:v>7.2014594578718602E-2</c:v>
                </c:pt>
                <c:pt idx="220">
                  <c:v>7.1672884124256001E-2</c:v>
                </c:pt>
                <c:pt idx="221">
                  <c:v>7.1336177515714402E-2</c:v>
                </c:pt>
                <c:pt idx="222">
                  <c:v>7.1004407912853895E-2</c:v>
                </c:pt>
                <c:pt idx="223">
                  <c:v>7.0677508475434303E-2</c:v>
                </c:pt>
                <c:pt idx="224">
                  <c:v>7.0355412363215505E-2</c:v>
                </c:pt>
                <c:pt idx="225">
                  <c:v>7.0038052735957604E-2</c:v>
                </c:pt>
                <c:pt idx="226">
                  <c:v>6.9725362753420297E-2</c:v>
                </c:pt>
                <c:pt idx="227">
                  <c:v>6.9417275575363702E-2</c:v>
                </c:pt>
                <c:pt idx="228">
                  <c:v>6.9113724361547696E-2</c:v>
                </c:pt>
                <c:pt idx="229">
                  <c:v>6.8814642271732104E-2</c:v>
                </c:pt>
                <c:pt idx="230">
                  <c:v>6.8519962465677001E-2</c:v>
                </c:pt>
                <c:pt idx="231">
                  <c:v>6.8229618103142195E-2</c:v>
                </c:pt>
                <c:pt idx="232">
                  <c:v>6.7943542343887706E-2</c:v>
                </c:pt>
                <c:pt idx="233">
                  <c:v>6.7661668347673398E-2</c:v>
                </c:pt>
                <c:pt idx="234">
                  <c:v>6.7383929274259194E-2</c:v>
                </c:pt>
                <c:pt idx="235">
                  <c:v>6.7110258283405097E-2</c:v>
                </c:pt>
                <c:pt idx="236">
                  <c:v>6.6840588534870904E-2</c:v>
                </c:pt>
                <c:pt idx="237">
                  <c:v>6.6574853188416702E-2</c:v>
                </c:pt>
                <c:pt idx="238">
                  <c:v>6.6312985403802302E-2</c:v>
                </c:pt>
                <c:pt idx="239">
                  <c:v>6.6054918340787694E-2</c:v>
                </c:pt>
                <c:pt idx="240">
                  <c:v>6.5800585159132702E-2</c:v>
                </c:pt>
                <c:pt idx="241">
                  <c:v>6.55499190185974E-2</c:v>
                </c:pt>
                <c:pt idx="242">
                  <c:v>6.5302853078941597E-2</c:v>
                </c:pt>
                <c:pt idx="243">
                  <c:v>6.5059320499925202E-2</c:v>
                </c:pt>
                <c:pt idx="244">
                  <c:v>6.4819254441308302E-2</c:v>
                </c:pt>
                <c:pt idx="245">
                  <c:v>6.4582588062850693E-2</c:v>
                </c:pt>
                <c:pt idx="246">
                  <c:v>6.4349254524312297E-2</c:v>
                </c:pt>
                <c:pt idx="247">
                  <c:v>6.4119186985453103E-2</c:v>
                </c:pt>
                <c:pt idx="248">
                  <c:v>6.3892318606033005E-2</c:v>
                </c:pt>
                <c:pt idx="249">
                  <c:v>6.3668582545811994E-2</c:v>
                </c:pt>
                <c:pt idx="250">
                  <c:v>6.3447911964549894E-2</c:v>
                </c:pt>
                <c:pt idx="251">
                  <c:v>6.3230240022006598E-2</c:v>
                </c:pt>
                <c:pt idx="252">
                  <c:v>6.3015499877942194E-2</c:v>
                </c:pt>
                <c:pt idx="253">
                  <c:v>6.2803624692116505E-2</c:v>
                </c:pt>
                <c:pt idx="254">
                  <c:v>6.2594547624289495E-2</c:v>
                </c:pt>
                <c:pt idx="255">
                  <c:v>6.2388201834221099E-2</c:v>
                </c:pt>
                <c:pt idx="256">
                  <c:v>6.2184520481671099E-2</c:v>
                </c:pt>
                <c:pt idx="257">
                  <c:v>6.19834367263997E-2</c:v>
                </c:pt>
                <c:pt idx="258">
                  <c:v>6.1784883728166498E-2</c:v>
                </c:pt>
                <c:pt idx="259">
                  <c:v>6.1588794646731698E-2</c:v>
                </c:pt>
                <c:pt idx="260">
                  <c:v>6.1395102641855097E-2</c:v>
                </c:pt>
                <c:pt idx="261">
                  <c:v>6.1203740873296698E-2</c:v>
                </c:pt>
                <c:pt idx="262">
                  <c:v>6.1014642500816299E-2</c:v>
                </c:pt>
                <c:pt idx="263">
                  <c:v>6.0827740684174E-2</c:v>
                </c:pt>
                <c:pt idx="264">
                  <c:v>6.0642968583129502E-2</c:v>
                </c:pt>
                <c:pt idx="265">
                  <c:v>6.0460259357442897E-2</c:v>
                </c:pt>
                <c:pt idx="266">
                  <c:v>6.0279546166874101E-2</c:v>
                </c:pt>
                <c:pt idx="267">
                  <c:v>6.0100762171183E-2</c:v>
                </c:pt>
                <c:pt idx="268">
                  <c:v>5.9923840530129599E-2</c:v>
                </c:pt>
                <c:pt idx="269">
                  <c:v>5.97487144034737E-2</c:v>
                </c:pt>
                <c:pt idx="270">
                  <c:v>5.9575316950975302E-2</c:v>
                </c:pt>
                <c:pt idx="271">
                  <c:v>5.9403581332394297E-2</c:v>
                </c:pt>
                <c:pt idx="272">
                  <c:v>5.9233440707490599E-2</c:v>
                </c:pt>
                <c:pt idx="273">
                  <c:v>5.90648282360242E-2</c:v>
                </c:pt>
                <c:pt idx="274">
                  <c:v>5.8897677077755103E-2</c:v>
                </c:pt>
                <c:pt idx="275">
                  <c:v>5.8731920392443002E-2</c:v>
                </c:pt>
                <c:pt idx="276">
                  <c:v>5.8567491339848003E-2</c:v>
                </c:pt>
                <c:pt idx="277">
                  <c:v>5.8404323079730001E-2</c:v>
                </c:pt>
                <c:pt idx="278">
                  <c:v>5.8242348771848799E-2</c:v>
                </c:pt>
                <c:pt idx="279">
                  <c:v>5.8081501575964499E-2</c:v>
                </c:pt>
                <c:pt idx="280">
                  <c:v>5.7921714651837E-2</c:v>
                </c:pt>
                <c:pt idx="281">
                  <c:v>5.7762921159226099E-2</c:v>
                </c:pt>
                <c:pt idx="282">
                  <c:v>5.7605054257891801E-2</c:v>
                </c:pt>
                <c:pt idx="283">
                  <c:v>5.7448047107594102E-2</c:v>
                </c:pt>
                <c:pt idx="284">
                  <c:v>5.7291832868092897E-2</c:v>
                </c:pt>
                <c:pt idx="285">
                  <c:v>5.7136344699148002E-2</c:v>
                </c:pt>
                <c:pt idx="286">
                  <c:v>5.6981515760519401E-2</c:v>
                </c:pt>
                <c:pt idx="287">
                  <c:v>5.6827279211967098E-2</c:v>
                </c:pt>
                <c:pt idx="288">
                  <c:v>5.6673568213251001E-2</c:v>
                </c:pt>
                <c:pt idx="289">
                  <c:v>5.6520315924131002E-2</c:v>
                </c:pt>
                <c:pt idx="290">
                  <c:v>5.6367455504366899E-2</c:v>
                </c:pt>
                <c:pt idx="291">
                  <c:v>5.62149201137188E-2</c:v>
                </c:pt>
                <c:pt idx="292">
                  <c:v>5.6062642911946597E-2</c:v>
                </c:pt>
                <c:pt idx="293">
                  <c:v>5.5910557058810303E-2</c:v>
                </c:pt>
                <c:pt idx="294">
                  <c:v>5.5758595714069603E-2</c:v>
                </c:pt>
                <c:pt idx="295">
                  <c:v>5.5606692037484598E-2</c:v>
                </c:pt>
                <c:pt idx="296">
                  <c:v>5.5454779188815202E-2</c:v>
                </c:pt>
                <c:pt idx="297">
                  <c:v>5.5302790327821302E-2</c:v>
                </c:pt>
                <c:pt idx="298">
                  <c:v>5.5150658614262799E-2</c:v>
                </c:pt>
                <c:pt idx="299">
                  <c:v>5.4998317207899702E-2</c:v>
                </c:pt>
                <c:pt idx="300">
                  <c:v>5.4845712039998003E-2</c:v>
                </c:pt>
                <c:pt idx="301">
                  <c:v>5.46928401278481E-2</c:v>
                </c:pt>
                <c:pt idx="302">
                  <c:v>5.4539711260246697E-2</c:v>
                </c:pt>
                <c:pt idx="303">
                  <c:v>5.43863352259902E-2</c:v>
                </c:pt>
                <c:pt idx="304">
                  <c:v>5.4232721813875402E-2</c:v>
                </c:pt>
                <c:pt idx="305">
                  <c:v>5.4078880812698703E-2</c:v>
                </c:pt>
                <c:pt idx="306">
                  <c:v>5.3924822011256701E-2</c:v>
                </c:pt>
                <c:pt idx="307">
                  <c:v>5.37705551983459E-2</c:v>
                </c:pt>
                <c:pt idx="308">
                  <c:v>5.36160901627631E-2</c:v>
                </c:pt>
                <c:pt idx="309">
                  <c:v>5.3461436693304602E-2</c:v>
                </c:pt>
                <c:pt idx="310">
                  <c:v>5.3306604578767097E-2</c:v>
                </c:pt>
                <c:pt idx="311">
                  <c:v>5.3151603607947198E-2</c:v>
                </c:pt>
                <c:pt idx="312">
                  <c:v>5.2996443569641401E-2</c:v>
                </c:pt>
                <c:pt idx="313">
                  <c:v>5.2841134252646298E-2</c:v>
                </c:pt>
                <c:pt idx="314">
                  <c:v>5.2685685445758502E-2</c:v>
                </c:pt>
                <c:pt idx="315">
                  <c:v>5.2530106937774497E-2</c:v>
                </c:pt>
                <c:pt idx="316">
                  <c:v>5.2374408517490999E-2</c:v>
                </c:pt>
                <c:pt idx="317">
                  <c:v>5.2218599973704302E-2</c:v>
                </c:pt>
                <c:pt idx="318">
                  <c:v>5.2062691095211298E-2</c:v>
                </c:pt>
                <c:pt idx="319">
                  <c:v>5.1906691670808303E-2</c:v>
                </c:pt>
                <c:pt idx="320">
                  <c:v>5.1750611489292102E-2</c:v>
                </c:pt>
                <c:pt idx="321">
                  <c:v>5.1594460339459101E-2</c:v>
                </c:pt>
                <c:pt idx="322">
                  <c:v>5.1438248010105901E-2</c:v>
                </c:pt>
                <c:pt idx="323">
                  <c:v>5.1281984290029101E-2</c:v>
                </c:pt>
                <c:pt idx="324">
                  <c:v>5.11256789680253E-2</c:v>
                </c:pt>
                <c:pt idx="325">
                  <c:v>5.0969341832891001E-2</c:v>
                </c:pt>
                <c:pt idx="326">
                  <c:v>5.08129826734229E-2</c:v>
                </c:pt>
                <c:pt idx="327">
                  <c:v>5.0656611278417397E-2</c:v>
                </c:pt>
                <c:pt idx="328">
                  <c:v>5.0500237436671098E-2</c:v>
                </c:pt>
                <c:pt idx="329">
                  <c:v>5.0343870936980603E-2</c:v>
                </c:pt>
                <c:pt idx="330">
                  <c:v>5.0187521568142601E-2</c:v>
                </c:pt>
                <c:pt idx="331">
                  <c:v>5.0031199118953498E-2</c:v>
                </c:pt>
                <c:pt idx="332">
                  <c:v>4.9874913378209901E-2</c:v>
                </c:pt>
                <c:pt idx="333">
                  <c:v>4.9718674134708402E-2</c:v>
                </c:pt>
                <c:pt idx="334">
                  <c:v>4.95624911772456E-2</c:v>
                </c:pt>
                <c:pt idx="335">
                  <c:v>4.9406374294618E-2</c:v>
                </c:pt>
                <c:pt idx="336">
                  <c:v>4.9250333275622199E-2</c:v>
                </c:pt>
                <c:pt idx="337">
                  <c:v>4.9094377909054798E-2</c:v>
                </c:pt>
                <c:pt idx="338">
                  <c:v>4.89385179837123E-2</c:v>
                </c:pt>
                <c:pt idx="339">
                  <c:v>4.8782763288391401E-2</c:v>
                </c:pt>
                <c:pt idx="340">
                  <c:v>4.8627123611888499E-2</c:v>
                </c:pt>
                <c:pt idx="341">
                  <c:v>4.8471608743000202E-2</c:v>
                </c:pt>
                <c:pt idx="342">
                  <c:v>4.83162284705232E-2</c:v>
                </c:pt>
                <c:pt idx="343">
                  <c:v>4.8160992583254E-2</c:v>
                </c:pt>
                <c:pt idx="344">
                  <c:v>4.8005910869989198E-2</c:v>
                </c:pt>
                <c:pt idx="345">
                  <c:v>4.7850993119525197E-2</c:v>
                </c:pt>
                <c:pt idx="346">
                  <c:v>4.7696249120658799E-2</c:v>
                </c:pt>
                <c:pt idx="347">
                  <c:v>4.7541688662186499E-2</c:v>
                </c:pt>
                <c:pt idx="348">
                  <c:v>4.73873215329048E-2</c:v>
                </c:pt>
                <c:pt idx="349">
                  <c:v>4.7233157521610197E-2</c:v>
                </c:pt>
                <c:pt idx="350">
                  <c:v>4.7079206417099499E-2</c:v>
                </c:pt>
                <c:pt idx="351">
                  <c:v>4.6925478008169097E-2</c:v>
                </c:pt>
                <c:pt idx="352">
                  <c:v>4.6771982083615701E-2</c:v>
                </c:pt>
                <c:pt idx="353">
                  <c:v>4.6618728432235697E-2</c:v>
                </c:pt>
                <c:pt idx="354">
                  <c:v>4.6465726842825801E-2</c:v>
                </c:pt>
                <c:pt idx="355">
                  <c:v>4.6312987104182503E-2</c:v>
                </c:pt>
                <c:pt idx="356">
                  <c:v>4.6160519005102499E-2</c:v>
                </c:pt>
                <c:pt idx="357">
                  <c:v>4.6008332334382097E-2</c:v>
                </c:pt>
                <c:pt idx="358">
                  <c:v>4.5856436880818197E-2</c:v>
                </c:pt>
                <c:pt idx="359">
                  <c:v>4.5704842433207098E-2</c:v>
                </c:pt>
                <c:pt idx="360">
                  <c:v>4.5553558780345497E-2</c:v>
                </c:pt>
                <c:pt idx="361">
                  <c:v>4.5402595711029899E-2</c:v>
                </c:pt>
                <c:pt idx="362">
                  <c:v>4.5251963014056998E-2</c:v>
                </c:pt>
                <c:pt idx="363">
                  <c:v>4.5101670478223298E-2</c:v>
                </c:pt>
                <c:pt idx="364">
                  <c:v>4.4951727892325301E-2</c:v>
                </c:pt>
                <c:pt idx="365">
                  <c:v>4.48021450451596E-2</c:v>
                </c:pt>
                <c:pt idx="366">
                  <c:v>4.4652931725522899E-2</c:v>
                </c:pt>
                <c:pt idx="367">
                  <c:v>4.4504097722211602E-2</c:v>
                </c:pt>
                <c:pt idx="368">
                  <c:v>4.4355652824022297E-2</c:v>
                </c:pt>
                <c:pt idx="369">
                  <c:v>4.4207606819751701E-2</c:v>
                </c:pt>
                <c:pt idx="370">
                  <c:v>4.4059969498196197E-2</c:v>
                </c:pt>
                <c:pt idx="371">
                  <c:v>4.39127506481524E-2</c:v>
                </c:pt>
                <c:pt idx="372">
                  <c:v>4.3765960058417E-2</c:v>
                </c:pt>
                <c:pt idx="373">
                  <c:v>4.3619607517786499E-2</c:v>
                </c:pt>
                <c:pt idx="374">
                  <c:v>4.34737028150574E-2</c:v>
                </c:pt>
                <c:pt idx="375">
                  <c:v>4.3328255739026399E-2</c:v>
                </c:pt>
                <c:pt idx="376">
                  <c:v>4.3183276078489902E-2</c:v>
                </c:pt>
                <c:pt idx="377">
                  <c:v>4.3038773622244599E-2</c:v>
                </c:pt>
                <c:pt idx="378">
                  <c:v>4.2894758159086999E-2</c:v>
                </c:pt>
                <c:pt idx="379">
                  <c:v>4.2751239477813799E-2</c:v>
                </c:pt>
                <c:pt idx="380">
                  <c:v>4.2608227367221398E-2</c:v>
                </c:pt>
                <c:pt idx="381">
                  <c:v>4.2465731616106499E-2</c:v>
                </c:pt>
                <c:pt idx="382">
                  <c:v>4.2323762013265501E-2</c:v>
                </c:pt>
                <c:pt idx="383">
                  <c:v>4.2182328347495197E-2</c:v>
                </c:pt>
                <c:pt idx="384">
                  <c:v>4.2041440407592001E-2</c:v>
                </c:pt>
                <c:pt idx="385">
                  <c:v>4.1901107982352498E-2</c:v>
                </c:pt>
                <c:pt idx="386">
                  <c:v>4.1761340860573301E-2</c:v>
                </c:pt>
                <c:pt idx="387">
                  <c:v>4.1622148831050997E-2</c:v>
                </c:pt>
                <c:pt idx="388">
                  <c:v>4.1483541682582101E-2</c:v>
                </c:pt>
                <c:pt idx="389">
                  <c:v>4.1345529203963199E-2</c:v>
                </c:pt>
                <c:pt idx="390">
                  <c:v>4.1208121183990899E-2</c:v>
                </c:pt>
                <c:pt idx="391">
                  <c:v>4.10713274114618E-2</c:v>
                </c:pt>
                <c:pt idx="392">
                  <c:v>4.09351576751723E-2</c:v>
                </c:pt>
                <c:pt idx="393">
                  <c:v>4.0799621763919103E-2</c:v>
                </c:pt>
                <c:pt idx="394">
                  <c:v>4.0664729466498802E-2</c:v>
                </c:pt>
                <c:pt idx="395">
                  <c:v>4.0530490571707899E-2</c:v>
                </c:pt>
                <c:pt idx="396">
                  <c:v>4.0396914868342897E-2</c:v>
                </c:pt>
                <c:pt idx="397">
                  <c:v>4.0264012145200603E-2</c:v>
                </c:pt>
                <c:pt idx="398">
                  <c:v>4.0131792191077403E-2</c:v>
                </c:pt>
                <c:pt idx="399">
                  <c:v>4.0000264794769799E-2</c:v>
                </c:pt>
                <c:pt idx="400">
                  <c:v>3.9869437719352099E-2</c:v>
                </c:pt>
                <c:pt idx="401">
                  <c:v>3.9739310625008198E-2</c:v>
                </c:pt>
                <c:pt idx="402">
                  <c:v>3.9609881146199802E-2</c:v>
                </c:pt>
                <c:pt idx="403">
                  <c:v>3.9481146917388403E-2</c:v>
                </c:pt>
                <c:pt idx="404">
                  <c:v>3.9353105573035799E-2</c:v>
                </c:pt>
                <c:pt idx="405">
                  <c:v>3.9225754747603397E-2</c:v>
                </c:pt>
                <c:pt idx="406">
                  <c:v>3.9099092075552899E-2</c:v>
                </c:pt>
                <c:pt idx="407">
                  <c:v>3.89731151913459E-2</c:v>
                </c:pt>
                <c:pt idx="408">
                  <c:v>3.8847821729444003E-2</c:v>
                </c:pt>
                <c:pt idx="409">
                  <c:v>3.8723209324308699E-2</c:v>
                </c:pt>
                <c:pt idx="410">
                  <c:v>3.8599275610401801E-2</c:v>
                </c:pt>
                <c:pt idx="411">
                  <c:v>3.8476018222184702E-2</c:v>
                </c:pt>
                <c:pt idx="412">
                  <c:v>3.83534347941192E-2</c:v>
                </c:pt>
                <c:pt idx="413">
                  <c:v>3.8231522960666703E-2</c:v>
                </c:pt>
                <c:pt idx="414">
                  <c:v>3.8110280356289002E-2</c:v>
                </c:pt>
                <c:pt idx="415">
                  <c:v>3.7989704615447498E-2</c:v>
                </c:pt>
                <c:pt idx="416">
                  <c:v>3.7869793372604002E-2</c:v>
                </c:pt>
                <c:pt idx="417">
                  <c:v>3.775054426222E-2</c:v>
                </c:pt>
                <c:pt idx="418">
                  <c:v>3.7631954918757003E-2</c:v>
                </c:pt>
                <c:pt idx="419">
                  <c:v>3.7514022976676803E-2</c:v>
                </c:pt>
                <c:pt idx="420">
                  <c:v>3.7396746070440898E-2</c:v>
                </c:pt>
                <c:pt idx="421">
                  <c:v>3.7280121834511001E-2</c:v>
                </c:pt>
                <c:pt idx="422">
                  <c:v>3.7164147903348502E-2</c:v>
                </c:pt>
                <c:pt idx="423">
                  <c:v>3.7048821911415203E-2</c:v>
                </c:pt>
                <c:pt idx="424">
                  <c:v>3.6934141493172597E-2</c:v>
                </c:pt>
                <c:pt idx="425">
                  <c:v>3.68201042830823E-2</c:v>
                </c:pt>
                <c:pt idx="426">
                  <c:v>3.6706707915605902E-2</c:v>
                </c:pt>
                <c:pt idx="427">
                  <c:v>3.6593950025205102E-2</c:v>
                </c:pt>
                <c:pt idx="428">
                  <c:v>3.64818282463414E-2</c:v>
                </c:pt>
                <c:pt idx="429">
                  <c:v>3.6370340213476397E-2</c:v>
                </c:pt>
                <c:pt idx="430">
                  <c:v>3.6259483561071802E-2</c:v>
                </c:pt>
                <c:pt idx="431">
                  <c:v>3.6149255923589099E-2</c:v>
                </c:pt>
                <c:pt idx="432">
                  <c:v>3.6039654935490002E-2</c:v>
                </c:pt>
                <c:pt idx="433">
                  <c:v>3.5930678231236003E-2</c:v>
                </c:pt>
                <c:pt idx="434">
                  <c:v>3.5822323445288802E-2</c:v>
                </c:pt>
                <c:pt idx="435">
                  <c:v>3.5714588212109898E-2</c:v>
                </c:pt>
                <c:pt idx="436">
                  <c:v>3.56074701661609E-2</c:v>
                </c:pt>
                <c:pt idx="437">
                  <c:v>3.5500966941903501E-2</c:v>
                </c:pt>
                <c:pt idx="438">
                  <c:v>3.5395076173799299E-2</c:v>
                </c:pt>
                <c:pt idx="439">
                  <c:v>3.5289795496309798E-2</c:v>
                </c:pt>
                <c:pt idx="440">
                  <c:v>3.5185122543896698E-2</c:v>
                </c:pt>
                <c:pt idx="441">
                  <c:v>3.5081054951021498E-2</c:v>
                </c:pt>
                <c:pt idx="442">
                  <c:v>3.4977590352146003E-2</c:v>
                </c:pt>
                <c:pt idx="443">
                  <c:v>3.4874726381731599E-2</c:v>
                </c:pt>
                <c:pt idx="444">
                  <c:v>3.4772460674239898E-2</c:v>
                </c:pt>
                <c:pt idx="445">
                  <c:v>3.4670790864132599E-2</c:v>
                </c:pt>
                <c:pt idx="446">
                  <c:v>3.4569714585871297E-2</c:v>
                </c:pt>
                <c:pt idx="447">
                  <c:v>3.4469229473917597E-2</c:v>
                </c:pt>
                <c:pt idx="448">
                  <c:v>3.43693331627331E-2</c:v>
                </c:pt>
                <c:pt idx="449">
                  <c:v>3.4270023286779298E-2</c:v>
                </c:pt>
                <c:pt idx="450">
                  <c:v>3.41712974805179E-2</c:v>
                </c:pt>
                <c:pt idx="451">
                  <c:v>3.4073153378410499E-2</c:v>
                </c:pt>
                <c:pt idx="452">
                  <c:v>3.39755886149187E-2</c:v>
                </c:pt>
                <c:pt idx="453">
                  <c:v>3.3878600824504099E-2</c:v>
                </c:pt>
                <c:pt idx="454">
                  <c:v>3.3782187641628297E-2</c:v>
                </c:pt>
                <c:pt idx="455">
                  <c:v>3.3686346700752802E-2</c:v>
                </c:pt>
                <c:pt idx="456">
                  <c:v>3.3591075636339403E-2</c:v>
                </c:pt>
                <c:pt idx="457">
                  <c:v>3.3496372082849599E-2</c:v>
                </c:pt>
                <c:pt idx="458">
                  <c:v>3.3402233674744999E-2</c:v>
                </c:pt>
                <c:pt idx="459">
                  <c:v>3.3308658046487097E-2</c:v>
                </c:pt>
                <c:pt idx="460">
                  <c:v>3.3215642832537702E-2</c:v>
                </c:pt>
                <c:pt idx="461">
                  <c:v>3.31231856673583E-2</c:v>
                </c:pt>
                <c:pt idx="462">
                  <c:v>3.30312841854105E-2</c:v>
                </c:pt>
                <c:pt idx="463">
                  <c:v>3.2939936021155899E-2</c:v>
                </c:pt>
                <c:pt idx="464">
                  <c:v>3.28491388090561E-2</c:v>
                </c:pt>
                <c:pt idx="465">
                  <c:v>3.2758890183572802E-2</c:v>
                </c:pt>
                <c:pt idx="466">
                  <c:v>3.2669187779167497E-2</c:v>
                </c:pt>
                <c:pt idx="467">
                  <c:v>3.2580029230301802E-2</c:v>
                </c:pt>
                <c:pt idx="468">
                  <c:v>3.2491412171437299E-2</c:v>
                </c:pt>
                <c:pt idx="469">
                  <c:v>3.2403334237035598E-2</c:v>
                </c:pt>
                <c:pt idx="470">
                  <c:v>3.23157930615584E-2</c:v>
                </c:pt>
                <c:pt idx="471">
                  <c:v>3.2228786279467202E-2</c:v>
                </c:pt>
                <c:pt idx="472">
                  <c:v>3.2142311525223698E-2</c:v>
                </c:pt>
                <c:pt idx="473">
                  <c:v>3.2056366433289303E-2</c:v>
                </c:pt>
                <c:pt idx="474">
                  <c:v>3.1970948638125801E-2</c:v>
                </c:pt>
                <c:pt idx="475">
                  <c:v>3.1886055774194802E-2</c:v>
                </c:pt>
                <c:pt idx="476">
                  <c:v>3.1801685475957797E-2</c:v>
                </c:pt>
                <c:pt idx="477">
                  <c:v>3.1717835377876397E-2</c:v>
                </c:pt>
                <c:pt idx="478">
                  <c:v>3.1634503114412398E-2</c:v>
                </c:pt>
                <c:pt idx="479">
                  <c:v>3.1551686320027097E-2</c:v>
                </c:pt>
                <c:pt idx="480">
                  <c:v>3.1469382629182301E-2</c:v>
                </c:pt>
                <c:pt idx="481">
                  <c:v>3.1387589676339603E-2</c:v>
                </c:pt>
                <c:pt idx="482">
                  <c:v>3.1306305095960503E-2</c:v>
                </c:pt>
                <c:pt idx="483">
                  <c:v>3.12255265225066E-2</c:v>
                </c:pt>
                <c:pt idx="484">
                  <c:v>3.1145251590439699E-2</c:v>
                </c:pt>
                <c:pt idx="485">
                  <c:v>3.1065477934221101E-2</c:v>
                </c:pt>
                <c:pt idx="486">
                  <c:v>3.0986203188312699E-2</c:v>
                </c:pt>
                <c:pt idx="487">
                  <c:v>3.0907424987175899E-2</c:v>
                </c:pt>
                <c:pt idx="488">
                  <c:v>3.0829140965272402E-2</c:v>
                </c:pt>
                <c:pt idx="489">
                  <c:v>3.0751348757063798E-2</c:v>
                </c:pt>
                <c:pt idx="490">
                  <c:v>3.0674045997011699E-2</c:v>
                </c:pt>
                <c:pt idx="491">
                  <c:v>3.05972303195776E-2</c:v>
                </c:pt>
                <c:pt idx="492">
                  <c:v>3.05208993592232E-2</c:v>
                </c:pt>
                <c:pt idx="493">
                  <c:v>3.04450507504101E-2</c:v>
                </c:pt>
                <c:pt idx="494">
                  <c:v>3.0369682127599901E-2</c:v>
                </c:pt>
                <c:pt idx="495">
                  <c:v>3.02947911252541E-2</c:v>
                </c:pt>
                <c:pt idx="496">
                  <c:v>3.0220375377834501E-2</c:v>
                </c:pt>
                <c:pt idx="497">
                  <c:v>3.01464325198025E-2</c:v>
                </c:pt>
                <c:pt idx="498">
                  <c:v>3.00729601856198E-2</c:v>
                </c:pt>
                <c:pt idx="499">
                  <c:v>2.9999956009748099E-2</c:v>
                </c:pt>
                <c:pt idx="500">
                  <c:v>2.9927417969251299E-2</c:v>
                </c:pt>
                <c:pt idx="501">
                  <c:v>2.9855345411603399E-2</c:v>
                </c:pt>
                <c:pt idx="502">
                  <c:v>2.97837380268808E-2</c:v>
                </c:pt>
                <c:pt idx="503">
                  <c:v>2.9712595505159801E-2</c:v>
                </c:pt>
                <c:pt idx="504">
                  <c:v>2.9641917536517001E-2</c:v>
                </c:pt>
                <c:pt idx="505">
                  <c:v>2.95717038110287E-2</c:v>
                </c:pt>
                <c:pt idx="506">
                  <c:v>2.9501954018771301E-2</c:v>
                </c:pt>
                <c:pt idx="507">
                  <c:v>2.9432667849821199E-2</c:v>
                </c:pt>
                <c:pt idx="508">
                  <c:v>2.93638449942548E-2</c:v>
                </c:pt>
                <c:pt idx="509">
                  <c:v>2.9295485142148501E-2</c:v>
                </c:pt>
                <c:pt idx="510">
                  <c:v>2.92275879835787E-2</c:v>
                </c:pt>
                <c:pt idx="511">
                  <c:v>2.9160153208621899E-2</c:v>
                </c:pt>
                <c:pt idx="512">
                  <c:v>2.9093180507354301E-2</c:v>
                </c:pt>
                <c:pt idx="513">
                  <c:v>2.9026669569852399E-2</c:v>
                </c:pt>
                <c:pt idx="514">
                  <c:v>2.8960620086192601E-2</c:v>
                </c:pt>
                <c:pt idx="515">
                  <c:v>2.8895031746451302E-2</c:v>
                </c:pt>
                <c:pt idx="516">
                  <c:v>2.8829904240705001E-2</c:v>
                </c:pt>
                <c:pt idx="517">
                  <c:v>2.8765237259029901E-2</c:v>
                </c:pt>
                <c:pt idx="518">
                  <c:v>2.8701030491502601E-2</c:v>
                </c:pt>
                <c:pt idx="519">
                  <c:v>2.8637283628199301E-2</c:v>
                </c:pt>
                <c:pt idx="520">
                  <c:v>2.85739963591966E-2</c:v>
                </c:pt>
                <c:pt idx="521">
                  <c:v>2.8511168374570801E-2</c:v>
                </c:pt>
                <c:pt idx="522">
                  <c:v>2.8448799364398199E-2</c:v>
                </c:pt>
                <c:pt idx="523">
                  <c:v>2.8386889018755398E-2</c:v>
                </c:pt>
                <c:pt idx="524">
                  <c:v>2.8325437027718701E-2</c:v>
                </c:pt>
                <c:pt idx="525">
                  <c:v>2.8264443081364499E-2</c:v>
                </c:pt>
                <c:pt idx="526">
                  <c:v>2.8203906869769299E-2</c:v>
                </c:pt>
                <c:pt idx="527">
                  <c:v>2.81438280830093E-2</c:v>
                </c:pt>
                <c:pt idx="528">
                  <c:v>2.8084206411161002E-2</c:v>
                </c:pt>
                <c:pt idx="529">
                  <c:v>2.80250415443009E-2</c:v>
                </c:pt>
                <c:pt idx="530">
                  <c:v>2.7966333172505301E-2</c:v>
                </c:pt>
                <c:pt idx="531">
                  <c:v>2.79080809858505E-2</c:v>
                </c:pt>
                <c:pt idx="532">
                  <c:v>2.7850284674413101E-2</c:v>
                </c:pt>
                <c:pt idx="533">
                  <c:v>2.77929439282695E-2</c:v>
                </c:pt>
                <c:pt idx="534">
                  <c:v>2.7736058437495902E-2</c:v>
                </c:pt>
                <c:pt idx="535">
                  <c:v>2.7679627892168799E-2</c:v>
                </c:pt>
                <c:pt idx="536">
                  <c:v>2.7623651982364699E-2</c:v>
                </c:pt>
                <c:pt idx="537">
                  <c:v>2.7568130398159901E-2</c:v>
                </c:pt>
                <c:pt idx="538">
                  <c:v>2.7513062829630699E-2</c:v>
                </c:pt>
                <c:pt idx="539">
                  <c:v>2.7458448966853701E-2</c:v>
                </c:pt>
                <c:pt idx="540">
                  <c:v>2.74042884999053E-2</c:v>
                </c:pt>
                <c:pt idx="541">
                  <c:v>2.7350581118861701E-2</c:v>
                </c:pt>
                <c:pt idx="542">
                  <c:v>2.72973265137995E-2</c:v>
                </c:pt>
                <c:pt idx="543">
                  <c:v>2.7244524374795E-2</c:v>
                </c:pt>
                <c:pt idx="544">
                  <c:v>2.71921743919246E-2</c:v>
                </c:pt>
                <c:pt idx="545">
                  <c:v>2.71402762552647E-2</c:v>
                </c:pt>
                <c:pt idx="546">
                  <c:v>2.7088829654891702E-2</c:v>
                </c:pt>
                <c:pt idx="547">
                  <c:v>2.7037834280882099E-2</c:v>
                </c:pt>
                <c:pt idx="548">
                  <c:v>2.6987289823312201E-2</c:v>
                </c:pt>
                <c:pt idx="549">
                  <c:v>2.6937195972258399E-2</c:v>
                </c:pt>
                <c:pt idx="550">
                  <c:v>2.6887552417797101E-2</c:v>
                </c:pt>
                <c:pt idx="551">
                  <c:v>2.6838358850004702E-2</c:v>
                </c:pt>
                <c:pt idx="552">
                  <c:v>2.6789614958957701E-2</c:v>
                </c:pt>
                <c:pt idx="553">
                  <c:v>2.6741320434732398E-2</c:v>
                </c:pt>
                <c:pt idx="554">
                  <c:v>2.6693474967405199E-2</c:v>
                </c:pt>
                <c:pt idx="555">
                  <c:v>2.6646078247052601E-2</c:v>
                </c:pt>
                <c:pt idx="556">
                  <c:v>2.6599129963750801E-2</c:v>
                </c:pt>
                <c:pt idx="557">
                  <c:v>2.6552629807576399E-2</c:v>
                </c:pt>
                <c:pt idx="558">
                  <c:v>2.65065774686058E-2</c:v>
                </c:pt>
                <c:pt idx="559">
                  <c:v>2.64609726369152E-2</c:v>
                </c:pt>
                <c:pt idx="560">
                  <c:v>2.6415815002581201E-2</c:v>
                </c:pt>
                <c:pt idx="561">
                  <c:v>2.6371104255680101E-2</c:v>
                </c:pt>
                <c:pt idx="562">
                  <c:v>2.63268400862883E-2</c:v>
                </c:pt>
                <c:pt idx="563">
                  <c:v>2.6283022184482301E-2</c:v>
                </c:pt>
                <c:pt idx="564">
                  <c:v>2.6239650240338301E-2</c:v>
                </c:pt>
                <c:pt idx="565">
                  <c:v>2.6196723943932999E-2</c:v>
                </c:pt>
                <c:pt idx="566">
                  <c:v>2.61542429853425E-2</c:v>
                </c:pt>
                <c:pt idx="567">
                  <c:v>2.6112207054643399E-2</c:v>
                </c:pt>
                <c:pt idx="568">
                  <c:v>2.6070615841912E-2</c:v>
                </c:pt>
                <c:pt idx="569">
                  <c:v>2.6029469037224699E-2</c:v>
                </c:pt>
                <c:pt idx="570">
                  <c:v>2.5988766330658001E-2</c:v>
                </c:pt>
                <c:pt idx="571">
                  <c:v>2.5948507412288199E-2</c:v>
                </c:pt>
                <c:pt idx="572">
                  <c:v>2.59086919721918E-2</c:v>
                </c:pt>
                <c:pt idx="573">
                  <c:v>2.5869319700444999E-2</c:v>
                </c:pt>
                <c:pt idx="574">
                  <c:v>2.5830390287124399E-2</c:v>
                </c:pt>
                <c:pt idx="575">
                  <c:v>2.57919034223064E-2</c:v>
                </c:pt>
                <c:pt idx="576">
                  <c:v>2.57538587960673E-2</c:v>
                </c:pt>
                <c:pt idx="577">
                  <c:v>2.5716256098483499E-2</c:v>
                </c:pt>
                <c:pt idx="578">
                  <c:v>2.56790950196314E-2</c:v>
                </c:pt>
                <c:pt idx="579">
                  <c:v>2.5642375249587498E-2</c:v>
                </c:pt>
                <c:pt idx="580">
                  <c:v>2.5606096478428101E-2</c:v>
                </c:pt>
                <c:pt idx="581">
                  <c:v>2.55702583962297E-2</c:v>
                </c:pt>
                <c:pt idx="582">
                  <c:v>2.5534860693068599E-2</c:v>
                </c:pt>
                <c:pt idx="583">
                  <c:v>2.5499903059021198E-2</c:v>
                </c:pt>
                <c:pt idx="584">
                  <c:v>2.5465385184164E-2</c:v>
                </c:pt>
                <c:pt idx="585">
                  <c:v>2.5431306758573299E-2</c:v>
                </c:pt>
                <c:pt idx="586">
                  <c:v>2.53976674723255E-2</c:v>
                </c:pt>
                <c:pt idx="587">
                  <c:v>2.5364467015497098E-2</c:v>
                </c:pt>
                <c:pt idx="588">
                  <c:v>2.5331705078164402E-2</c:v>
                </c:pt>
                <c:pt idx="589">
                  <c:v>2.52993813504039E-2</c:v>
                </c:pt>
                <c:pt idx="590">
                  <c:v>2.5267495522291902E-2</c:v>
                </c:pt>
                <c:pt idx="591">
                  <c:v>2.5236047283904901E-2</c:v>
                </c:pt>
                <c:pt idx="592">
                  <c:v>2.5205036325319199E-2</c:v>
                </c:pt>
                <c:pt idx="593">
                  <c:v>2.5174462336611199E-2</c:v>
                </c:pt>
                <c:pt idx="594">
                  <c:v>2.5144325007857401E-2</c:v>
                </c:pt>
                <c:pt idx="595">
                  <c:v>2.51146240291341E-2</c:v>
                </c:pt>
                <c:pt idx="596">
                  <c:v>2.50853590905178E-2</c:v>
                </c:pt>
                <c:pt idx="597">
                  <c:v>2.5056529882084799E-2</c:v>
                </c:pt>
                <c:pt idx="598">
                  <c:v>2.50281360939116E-2</c:v>
                </c:pt>
                <c:pt idx="599">
                  <c:v>2.50001774160745E-2</c:v>
                </c:pt>
                <c:pt idx="600">
                  <c:v>2.4972652189843899E-2</c:v>
                </c:pt>
                <c:pt idx="601">
                  <c:v>2.4945553361265801E-2</c:v>
                </c:pt>
                <c:pt idx="602">
                  <c:v>2.4918872527580301E-2</c:v>
                </c:pt>
                <c:pt idx="603">
                  <c:v>2.4892601286027299E-2</c:v>
                </c:pt>
                <c:pt idx="604">
                  <c:v>2.4866731233846799E-2</c:v>
                </c:pt>
                <c:pt idx="605">
                  <c:v>2.4841253968278802E-2</c:v>
                </c:pt>
                <c:pt idx="606">
                  <c:v>2.4816161086563399E-2</c:v>
                </c:pt>
                <c:pt idx="607">
                  <c:v>2.4791444185940498E-2</c:v>
                </c:pt>
                <c:pt idx="608">
                  <c:v>2.4767094863650099E-2</c:v>
                </c:pt>
                <c:pt idx="609">
                  <c:v>2.47431047169322E-2</c:v>
                </c:pt>
                <c:pt idx="610">
                  <c:v>2.4719465343026902E-2</c:v>
                </c:pt>
                <c:pt idx="611">
                  <c:v>2.4696168339173999E-2</c:v>
                </c:pt>
                <c:pt idx="612">
                  <c:v>2.4673205302613601E-2</c:v>
                </c:pt>
                <c:pt idx="613">
                  <c:v>2.4650567830585699E-2</c:v>
                </c:pt>
                <c:pt idx="614">
                  <c:v>2.4628247520330299E-2</c:v>
                </c:pt>
                <c:pt idx="615">
                  <c:v>2.4606235969087401E-2</c:v>
                </c:pt>
                <c:pt idx="616">
                  <c:v>2.4584524774096901E-2</c:v>
                </c:pt>
                <c:pt idx="617">
                  <c:v>2.4563105532599001E-2</c:v>
                </c:pt>
                <c:pt idx="618">
                  <c:v>2.4541969841833499E-2</c:v>
                </c:pt>
                <c:pt idx="619">
                  <c:v>2.45211092990405E-2</c:v>
                </c:pt>
                <c:pt idx="620">
                  <c:v>2.4500515501459898E-2</c:v>
                </c:pt>
                <c:pt idx="621">
                  <c:v>2.44801800463318E-2</c:v>
                </c:pt>
                <c:pt idx="622">
                  <c:v>2.44600945308962E-2</c:v>
                </c:pt>
                <c:pt idx="623">
                  <c:v>2.4440250552393E-2</c:v>
                </c:pt>
                <c:pt idx="624">
                  <c:v>2.44206397080622E-2</c:v>
                </c:pt>
                <c:pt idx="625">
                  <c:v>2.4401253595143901E-2</c:v>
                </c:pt>
                <c:pt idx="626">
                  <c:v>2.4382083810877999E-2</c:v>
                </c:pt>
                <c:pt idx="627">
                  <c:v>2.4363121952504601E-2</c:v>
                </c:pt>
                <c:pt idx="628">
                  <c:v>2.4344359617263601E-2</c:v>
                </c:pt>
                <c:pt idx="629">
                  <c:v>2.4325788402395E-2</c:v>
                </c:pt>
                <c:pt idx="630">
                  <c:v>2.4307399905138902E-2</c:v>
                </c:pt>
                <c:pt idx="631">
                  <c:v>2.4289185722735099E-2</c:v>
                </c:pt>
                <c:pt idx="632">
                  <c:v>2.4271137452423801E-2</c:v>
                </c:pt>
                <c:pt idx="633">
                  <c:v>2.42532466914449E-2</c:v>
                </c:pt>
                <c:pt idx="634">
                  <c:v>2.4235505037038401E-2</c:v>
                </c:pt>
                <c:pt idx="635">
                  <c:v>2.4217904086444302E-2</c:v>
                </c:pt>
                <c:pt idx="636">
                  <c:v>2.42004354369026E-2</c:v>
                </c:pt>
                <c:pt idx="637">
                  <c:v>2.4183090685653299E-2</c:v>
                </c:pt>
                <c:pt idx="638">
                  <c:v>2.4165861429936299E-2</c:v>
                </c:pt>
                <c:pt idx="639">
                  <c:v>2.4148739266991799E-2</c:v>
                </c:pt>
                <c:pt idx="640">
                  <c:v>2.4131715794059601E-2</c:v>
                </c:pt>
                <c:pt idx="641">
                  <c:v>2.4114782608379799E-2</c:v>
                </c:pt>
                <c:pt idx="642">
                  <c:v>2.40979313071924E-2</c:v>
                </c:pt>
                <c:pt idx="643">
                  <c:v>2.40811534877374E-2</c:v>
                </c:pt>
                <c:pt idx="644">
                  <c:v>2.4064440747254699E-2</c:v>
                </c:pt>
                <c:pt idx="645">
                  <c:v>2.40477846829843E-2</c:v>
                </c:pt>
                <c:pt idx="646">
                  <c:v>2.4031176892166401E-2</c:v>
                </c:pt>
                <c:pt idx="647">
                  <c:v>2.4014608972040798E-2</c:v>
                </c:pt>
                <c:pt idx="648">
                  <c:v>2.3998072519847501E-2</c:v>
                </c:pt>
                <c:pt idx="649">
                  <c:v>2.39815591328266E-2</c:v>
                </c:pt>
                <c:pt idx="650">
                  <c:v>2.3965060408218001E-2</c:v>
                </c:pt>
                <c:pt idx="651">
                  <c:v>2.3948567943261698E-2</c:v>
                </c:pt>
                <c:pt idx="652">
                  <c:v>2.3932073335197802E-2</c:v>
                </c:pt>
                <c:pt idx="653">
                  <c:v>2.3915568181266202E-2</c:v>
                </c:pt>
                <c:pt idx="654">
                  <c:v>2.38990440787069E-2</c:v>
                </c:pt>
                <c:pt idx="655">
                  <c:v>2.3882492624759898E-2</c:v>
                </c:pt>
                <c:pt idx="656">
                  <c:v>2.3865905416665299E-2</c:v>
                </c:pt>
                <c:pt idx="657">
                  <c:v>2.3849274051663E-2</c:v>
                </c:pt>
                <c:pt idx="658">
                  <c:v>2.38325901269929E-2</c:v>
                </c:pt>
                <c:pt idx="659">
                  <c:v>2.38158452398952E-2</c:v>
                </c:pt>
                <c:pt idx="660">
                  <c:v>2.3799030987609798E-2</c:v>
                </c:pt>
                <c:pt idx="661">
                  <c:v>2.37821389673766E-2</c:v>
                </c:pt>
                <c:pt idx="662">
                  <c:v>2.3765160776435802E-2</c:v>
                </c:pt>
                <c:pt idx="663">
                  <c:v>2.3748088012027199E-2</c:v>
                </c:pt>
                <c:pt idx="664">
                  <c:v>2.3730912271390899E-2</c:v>
                </c:pt>
                <c:pt idx="665">
                  <c:v>2.37136251517669E-2</c:v>
                </c:pt>
                <c:pt idx="666">
                  <c:v>2.3696218250395199E-2</c:v>
                </c:pt>
                <c:pt idx="667">
                  <c:v>2.3678683164515699E-2</c:v>
                </c:pt>
                <c:pt idx="668">
                  <c:v>2.3661011491368501E-2</c:v>
                </c:pt>
                <c:pt idx="669">
                  <c:v>2.36431948281936E-2</c:v>
                </c:pt>
                <c:pt idx="670">
                  <c:v>2.3625224772230901E-2</c:v>
                </c:pt>
                <c:pt idx="671">
                  <c:v>2.3607092920720399E-2</c:v>
                </c:pt>
                <c:pt idx="672">
                  <c:v>2.35887908709023E-2</c:v>
                </c:pt>
                <c:pt idx="673">
                  <c:v>2.3570310220016301E-2</c:v>
                </c:pt>
                <c:pt idx="674">
                  <c:v>2.3551642565302601E-2</c:v>
                </c:pt>
                <c:pt idx="675">
                  <c:v>2.3532779504001101E-2</c:v>
                </c:pt>
                <c:pt idx="676">
                  <c:v>2.3513712633351901E-2</c:v>
                </c:pt>
                <c:pt idx="677">
                  <c:v>2.3494433550594902E-2</c:v>
                </c:pt>
                <c:pt idx="678">
                  <c:v>2.3474933852970101E-2</c:v>
                </c:pt>
                <c:pt idx="679">
                  <c:v>2.34552051377175E-2</c:v>
                </c:pt>
                <c:pt idx="680">
                  <c:v>2.34352390020772E-2</c:v>
                </c:pt>
                <c:pt idx="681">
                  <c:v>2.3415027043288999E-2</c:v>
                </c:pt>
                <c:pt idx="682">
                  <c:v>2.3394560858593101E-2</c:v>
                </c:pt>
                <c:pt idx="683">
                  <c:v>2.33738320452293E-2</c:v>
                </c:pt>
                <c:pt idx="684">
                  <c:v>2.3352832200437799E-2</c:v>
                </c:pt>
                <c:pt idx="685">
                  <c:v>2.3331552921458401E-2</c:v>
                </c:pt>
                <c:pt idx="686">
                  <c:v>2.33099858055313E-2</c:v>
                </c:pt>
                <c:pt idx="687">
                  <c:v>2.3288122449896299E-2</c:v>
                </c:pt>
                <c:pt idx="688">
                  <c:v>2.32659544517935E-2</c:v>
                </c:pt>
                <c:pt idx="689">
                  <c:v>2.32434734084629E-2</c:v>
                </c:pt>
                <c:pt idx="690">
                  <c:v>2.3220670917144401E-2</c:v>
                </c:pt>
                <c:pt idx="691">
                  <c:v>2.3197538575078201E-2</c:v>
                </c:pt>
                <c:pt idx="692">
                  <c:v>2.3174067979504099E-2</c:v>
                </c:pt>
                <c:pt idx="693">
                  <c:v>2.3150250727662101E-2</c:v>
                </c:pt>
                <c:pt idx="694">
                  <c:v>2.31260784167923E-2</c:v>
                </c:pt>
                <c:pt idx="695">
                  <c:v>2.31015426441347E-2</c:v>
                </c:pt>
                <c:pt idx="696">
                  <c:v>2.3076635006929198E-2</c:v>
                </c:pt>
                <c:pt idx="697">
                  <c:v>2.3051347102415801E-2</c:v>
                </c:pt>
                <c:pt idx="698">
                  <c:v>2.30256705278346E-2</c:v>
                </c:pt>
                <c:pt idx="699">
                  <c:v>2.29995968804255E-2</c:v>
                </c:pt>
                <c:pt idx="700">
                  <c:v>2.2973120813547999E-2</c:v>
                </c:pt>
                <c:pt idx="701">
                  <c:v>2.2946249205039401E-2</c:v>
                </c:pt>
                <c:pt idx="702">
                  <c:v>2.2918991988856399E-2</c:v>
                </c:pt>
                <c:pt idx="703">
                  <c:v>2.2891359098955701E-2</c:v>
                </c:pt>
                <c:pt idx="704">
                  <c:v>2.28633604692942E-2</c:v>
                </c:pt>
                <c:pt idx="705">
                  <c:v>2.28350060338284E-2</c:v>
                </c:pt>
                <c:pt idx="706">
                  <c:v>2.2806305726515201E-2</c:v>
                </c:pt>
                <c:pt idx="707">
                  <c:v>2.2777269481311299E-2</c:v>
                </c:pt>
                <c:pt idx="708">
                  <c:v>2.27479072321735E-2</c:v>
                </c:pt>
                <c:pt idx="709">
                  <c:v>2.27182289130584E-2</c:v>
                </c:pt>
                <c:pt idx="710">
                  <c:v>2.2688244457922901E-2</c:v>
                </c:pt>
                <c:pt idx="711">
                  <c:v>2.2657963800723602E-2</c:v>
                </c:pt>
                <c:pt idx="712">
                  <c:v>2.2627396875417299E-2</c:v>
                </c:pt>
                <c:pt idx="713">
                  <c:v>2.2596553615960701E-2</c:v>
                </c:pt>
                <c:pt idx="714">
                  <c:v>2.2565443956310601E-2</c:v>
                </c:pt>
                <c:pt idx="715">
                  <c:v>2.2534077830423799E-2</c:v>
                </c:pt>
                <c:pt idx="716">
                  <c:v>2.2502465172256899E-2</c:v>
                </c:pt>
                <c:pt idx="717">
                  <c:v>2.2470615915766601E-2</c:v>
                </c:pt>
                <c:pt idx="718">
                  <c:v>2.2438539994909801E-2</c:v>
                </c:pt>
                <c:pt idx="719">
                  <c:v>2.2406247343643201E-2</c:v>
                </c:pt>
                <c:pt idx="720">
                  <c:v>2.2373747895923401E-2</c:v>
                </c:pt>
                <c:pt idx="721">
                  <c:v>2.2341051585707299E-2</c:v>
                </c:pt>
                <c:pt idx="722">
                  <c:v>2.2308168346951599E-2</c:v>
                </c:pt>
                <c:pt idx="723">
                  <c:v>2.2275108113612999E-2</c:v>
                </c:pt>
                <c:pt idx="724">
                  <c:v>2.2241880819648299E-2</c:v>
                </c:pt>
                <c:pt idx="725">
                  <c:v>2.2208496399014201E-2</c:v>
                </c:pt>
                <c:pt idx="726">
                  <c:v>2.2174964785667401E-2</c:v>
                </c:pt>
                <c:pt idx="727">
                  <c:v>2.2141295913564701E-2</c:v>
                </c:pt>
                <c:pt idx="728">
                  <c:v>2.2107499716662801E-2</c:v>
                </c:pt>
                <c:pt idx="729">
                  <c:v>2.2073586128918399E-2</c:v>
                </c:pt>
                <c:pt idx="730">
                  <c:v>2.20395650842884E-2</c:v>
                </c:pt>
                <c:pt idx="731">
                  <c:v>2.20054465167293E-2</c:v>
                </c:pt>
                <c:pt idx="732">
                  <c:v>2.19712403601981E-2</c:v>
                </c:pt>
                <c:pt idx="733">
                  <c:v>2.1936956548651299E-2</c:v>
                </c:pt>
                <c:pt idx="734">
                  <c:v>2.1902605016045799E-2</c:v>
                </c:pt>
                <c:pt idx="735">
                  <c:v>2.18681956963383E-2</c:v>
                </c:pt>
                <c:pt idx="736">
                  <c:v>2.18337385234855E-2</c:v>
                </c:pt>
                <c:pt idx="737">
                  <c:v>2.1799243431444199E-2</c:v>
                </c:pt>
                <c:pt idx="738">
                  <c:v>2.17647203541711E-2</c:v>
                </c:pt>
                <c:pt idx="739">
                  <c:v>2.1730179225622901E-2</c:v>
                </c:pt>
                <c:pt idx="740">
                  <c:v>2.1695629979756399E-2</c:v>
                </c:pt>
                <c:pt idx="741">
                  <c:v>2.1661082550528302E-2</c:v>
                </c:pt>
                <c:pt idx="742">
                  <c:v>2.1626546871895299E-2</c:v>
                </c:pt>
                <c:pt idx="743">
                  <c:v>2.1592032877814301E-2</c:v>
                </c:pt>
                <c:pt idx="744">
                  <c:v>2.1557550502241899E-2</c:v>
                </c:pt>
                <c:pt idx="745">
                  <c:v>2.15231096791349E-2</c:v>
                </c:pt>
                <c:pt idx="746">
                  <c:v>2.1488720342449901E-2</c:v>
                </c:pt>
                <c:pt idx="747">
                  <c:v>2.1454392426143901E-2</c:v>
                </c:pt>
                <c:pt idx="748">
                  <c:v>2.1420135864173399E-2</c:v>
                </c:pt>
                <c:pt idx="749">
                  <c:v>2.13859605904952E-2</c:v>
                </c:pt>
                <c:pt idx="750">
                  <c:v>2.13518765390662E-2</c:v>
                </c:pt>
                <c:pt idx="751">
                  <c:v>2.13178936438429E-2</c:v>
                </c:pt>
                <c:pt idx="752">
                  <c:v>2.12840218387821E-2</c:v>
                </c:pt>
                <c:pt idx="753">
                  <c:v>2.1250271057840699E-2</c:v>
                </c:pt>
                <c:pt idx="754">
                  <c:v>2.1216651234975299E-2</c:v>
                </c:pt>
                <c:pt idx="755">
                  <c:v>2.11831723041426E-2</c:v>
                </c:pt>
                <c:pt idx="756">
                  <c:v>2.1149844199299401E-2</c:v>
                </c:pt>
                <c:pt idx="757">
                  <c:v>2.1116676854402501E-2</c:v>
                </c:pt>
                <c:pt idx="758">
                  <c:v>2.1083680203408499E-2</c:v>
                </c:pt>
                <c:pt idx="759">
                  <c:v>2.1050864180274201E-2</c:v>
                </c:pt>
                <c:pt idx="760">
                  <c:v>2.1018238718956399E-2</c:v>
                </c:pt>
                <c:pt idx="761">
                  <c:v>2.0985813753411801E-2</c:v>
                </c:pt>
                <c:pt idx="762">
                  <c:v>2.0953599217597201E-2</c:v>
                </c:pt>
                <c:pt idx="763">
                  <c:v>2.0921605045469201E-2</c:v>
                </c:pt>
                <c:pt idx="764">
                  <c:v>2.0889841170984601E-2</c:v>
                </c:pt>
                <c:pt idx="765">
                  <c:v>2.08583175281001E-2</c:v>
                </c:pt>
                <c:pt idx="766">
                  <c:v>2.08270440507725E-2</c:v>
                </c:pt>
                <c:pt idx="767">
                  <c:v>2.0796030672958599E-2</c:v>
                </c:pt>
                <c:pt idx="768">
                  <c:v>2.0765287328615E-2</c:v>
                </c:pt>
                <c:pt idx="769">
                  <c:v>2.0734823951698501E-2</c:v>
                </c:pt>
                <c:pt idx="770">
                  <c:v>2.07046504761659E-2</c:v>
                </c:pt>
                <c:pt idx="771">
                  <c:v>2.0674776835973799E-2</c:v>
                </c:pt>
                <c:pt idx="772">
                  <c:v>2.06452129650791E-2</c:v>
                </c:pt>
                <c:pt idx="773">
                  <c:v>2.0615968797438398E-2</c:v>
                </c:pt>
                <c:pt idx="774">
                  <c:v>2.0587054267008499E-2</c:v>
                </c:pt>
                <c:pt idx="775">
                  <c:v>2.0558479307746201E-2</c:v>
                </c:pt>
                <c:pt idx="776">
                  <c:v>2.0530253853608099E-2</c:v>
                </c:pt>
                <c:pt idx="777">
                  <c:v>2.0502387838551E-2</c:v>
                </c:pt>
                <c:pt idx="778">
                  <c:v>2.0474891196531699E-2</c:v>
                </c:pt>
                <c:pt idx="779">
                  <c:v>2.0447773861506899E-2</c:v>
                </c:pt>
                <c:pt idx="780">
                  <c:v>2.04210457674333E-2</c:v>
                </c:pt>
                <c:pt idx="781">
                  <c:v>2.0394716848267599E-2</c:v>
                </c:pt>
                <c:pt idx="782">
                  <c:v>2.03687970379667E-2</c:v>
                </c:pt>
                <c:pt idx="783">
                  <c:v>2.0343296270487199E-2</c:v>
                </c:pt>
                <c:pt idx="784">
                  <c:v>2.0318224479785901E-2</c:v>
                </c:pt>
                <c:pt idx="785">
                  <c:v>2.0293591599819499E-2</c:v>
                </c:pt>
                <c:pt idx="786">
                  <c:v>2.0269407564544699E-2</c:v>
                </c:pt>
                <c:pt idx="787">
                  <c:v>2.02456823079184E-2</c:v>
                </c:pt>
                <c:pt idx="788">
                  <c:v>2.0222425763897201E-2</c:v>
                </c:pt>
                <c:pt idx="789">
                  <c:v>2.0199647866437902E-2</c:v>
                </c:pt>
                <c:pt idx="790">
                  <c:v>2.0177358549497201E-2</c:v>
                </c:pt>
                <c:pt idx="791">
                  <c:v>2.01555677470318E-2</c:v>
                </c:pt>
                <c:pt idx="792">
                  <c:v>2.0134285392998601E-2</c:v>
                </c:pt>
                <c:pt idx="793">
                  <c:v>2.01135214213541E-2</c:v>
                </c:pt>
                <c:pt idx="794">
                  <c:v>2.0093285766055301E-2</c:v>
                </c:pt>
                <c:pt idx="795">
                  <c:v>2.00735883610587E-2</c:v>
                </c:pt>
                <c:pt idx="796">
                  <c:v>2.0054439140321199E-2</c:v>
                </c:pt>
                <c:pt idx="797">
                  <c:v>2.0035848037799502E-2</c:v>
                </c:pt>
                <c:pt idx="798">
                  <c:v>2.0017824987450299E-2</c:v>
                </c:pt>
                <c:pt idx="799">
                  <c:v>2.00003799232303E-2</c:v>
                </c:pt>
                <c:pt idx="800">
                  <c:v>1.9983519898538801E-2</c:v>
                </c:pt>
                <c:pt idx="801">
                  <c:v>1.99672404445447E-2</c:v>
                </c:pt>
                <c:pt idx="802">
                  <c:v>1.9951534211859301E-2</c:v>
                </c:pt>
                <c:pt idx="803">
                  <c:v>1.9936393851094102E-2</c:v>
                </c:pt>
                <c:pt idx="804">
                  <c:v>1.9921812012860401E-2</c:v>
                </c:pt>
                <c:pt idx="805">
                  <c:v>1.99077813477695E-2</c:v>
                </c:pt>
                <c:pt idx="806">
                  <c:v>1.9894294506433E-2</c:v>
                </c:pt>
                <c:pt idx="807">
                  <c:v>1.9881344139462E-2</c:v>
                </c:pt>
                <c:pt idx="808">
                  <c:v>1.9868922897468101E-2</c:v>
                </c:pt>
                <c:pt idx="809">
                  <c:v>1.98570234310625E-2</c:v>
                </c:pt>
                <c:pt idx="810">
                  <c:v>1.9845638390856801E-2</c:v>
                </c:pt>
                <c:pt idx="811">
                  <c:v>1.98347604274621E-2</c:v>
                </c:pt>
                <c:pt idx="812">
                  <c:v>1.98243821914901E-2</c:v>
                </c:pt>
                <c:pt idx="813">
                  <c:v>1.9814496333551899E-2</c:v>
                </c:pt>
                <c:pt idx="814">
                  <c:v>1.98050955042589E-2</c:v>
                </c:pt>
                <c:pt idx="815">
                  <c:v>1.9796172354222701E-2</c:v>
                </c:pt>
                <c:pt idx="816">
                  <c:v>1.97877195340544E-2</c:v>
                </c:pt>
                <c:pt idx="817">
                  <c:v>1.9779729694365599E-2</c:v>
                </c:pt>
                <c:pt idx="818">
                  <c:v>1.9772195485767498E-2</c:v>
                </c:pt>
                <c:pt idx="819">
                  <c:v>1.9765109558871601E-2</c:v>
                </c:pt>
                <c:pt idx="820">
                  <c:v>1.9758464564289299E-2</c:v>
                </c:pt>
                <c:pt idx="821">
                  <c:v>1.97522531526318E-2</c:v>
                </c:pt>
                <c:pt idx="822">
                  <c:v>1.9746467974510701E-2</c:v>
                </c:pt>
                <c:pt idx="823">
                  <c:v>1.97411016805372E-2</c:v>
                </c:pt>
                <c:pt idx="824">
                  <c:v>1.9736146921322702E-2</c:v>
                </c:pt>
                <c:pt idx="825">
                  <c:v>1.9731596347478699E-2</c:v>
                </c:pt>
                <c:pt idx="826">
                  <c:v>1.9727442609616501E-2</c:v>
                </c:pt>
                <c:pt idx="827">
                  <c:v>1.9723678358347398E-2</c:v>
                </c:pt>
                <c:pt idx="828">
                  <c:v>1.9720296244282901E-2</c:v>
                </c:pt>
                <c:pt idx="829">
                  <c:v>1.9717288918034301E-2</c:v>
                </c:pt>
                <c:pt idx="830">
                  <c:v>1.9714649030213E-2</c:v>
                </c:pt>
                <c:pt idx="831">
                  <c:v>1.97123692314304E-2</c:v>
                </c:pt>
                <c:pt idx="832">
                  <c:v>1.97104421722979E-2</c:v>
                </c:pt>
                <c:pt idx="833">
                  <c:v>1.9708860503426798E-2</c:v>
                </c:pt>
                <c:pt idx="834">
                  <c:v>1.9707616875428501E-2</c:v>
                </c:pt>
                <c:pt idx="835">
                  <c:v>1.97067039389144E-2</c:v>
                </c:pt>
                <c:pt idx="836">
                  <c:v>1.9706114344495901E-2</c:v>
                </c:pt>
                <c:pt idx="837">
                  <c:v>1.9705840742784302E-2</c:v>
                </c:pt>
                <c:pt idx="838">
                  <c:v>1.9705875784391001E-2</c:v>
                </c:pt>
                <c:pt idx="839">
                  <c:v>1.9706212119927399E-2</c:v>
                </c:pt>
                <c:pt idx="840">
                  <c:v>1.9706842400004899E-2</c:v>
                </c:pt>
                <c:pt idx="841">
                  <c:v>1.9707759275234799E-2</c:v>
                </c:pt>
                <c:pt idx="842">
                  <c:v>1.9708955396228599E-2</c:v>
                </c:pt>
                <c:pt idx="843">
                  <c:v>1.9710423413597501E-2</c:v>
                </c:pt>
                <c:pt idx="844">
                  <c:v>1.9712155977953099E-2</c:v>
                </c:pt>
                <c:pt idx="845">
                  <c:v>1.97141457399066E-2</c:v>
                </c:pt>
                <c:pt idx="846">
                  <c:v>1.97163853500694E-2</c:v>
                </c:pt>
                <c:pt idx="847">
                  <c:v>1.9718867459052901E-2</c:v>
                </c:pt>
                <c:pt idx="848">
                  <c:v>1.9721584717468502E-2</c:v>
                </c:pt>
                <c:pt idx="849">
                  <c:v>1.9724529775927601E-2</c:v>
                </c:pt>
                <c:pt idx="850">
                  <c:v>1.9727695285041501E-2</c:v>
                </c:pt>
                <c:pt idx="851">
                  <c:v>1.97310738954217E-2</c:v>
                </c:pt>
                <c:pt idx="852">
                  <c:v>1.9734658257679401E-2</c:v>
                </c:pt>
                <c:pt idx="853">
                  <c:v>1.9738441022426102E-2</c:v>
                </c:pt>
                <c:pt idx="854">
                  <c:v>1.9742414840273101E-2</c:v>
                </c:pt>
                <c:pt idx="855">
                  <c:v>1.9746572361831902E-2</c:v>
                </c:pt>
                <c:pt idx="856">
                  <c:v>1.9750906237713799E-2</c:v>
                </c:pt>
                <c:pt idx="857">
                  <c:v>1.97554091185301E-2</c:v>
                </c:pt>
                <c:pt idx="858">
                  <c:v>1.97600736548923E-2</c:v>
                </c:pt>
                <c:pt idx="859">
                  <c:v>1.9764892497411701E-2</c:v>
                </c:pt>
                <c:pt idx="860">
                  <c:v>1.9769858296699701E-2</c:v>
                </c:pt>
                <c:pt idx="861">
                  <c:v>1.9774963703367801E-2</c:v>
                </c:pt>
                <c:pt idx="862">
                  <c:v>1.9780201368027099E-2</c:v>
                </c:pt>
                <c:pt idx="863">
                  <c:v>1.9785563941289198E-2</c:v>
                </c:pt>
                <c:pt idx="864">
                  <c:v>1.9791044073765501E-2</c:v>
                </c:pt>
                <c:pt idx="865">
                  <c:v>1.9796634416067199E-2</c:v>
                </c:pt>
                <c:pt idx="866">
                  <c:v>1.98023276188058E-2</c:v>
                </c:pt>
                <c:pt idx="867">
                  <c:v>1.98081163325926E-2</c:v>
                </c:pt>
                <c:pt idx="868">
                  <c:v>1.9813993208039001E-2</c:v>
                </c:pt>
                <c:pt idx="869">
                  <c:v>1.98199508957565E-2</c:v>
                </c:pt>
                <c:pt idx="870">
                  <c:v>1.98259820463563E-2</c:v>
                </c:pt>
                <c:pt idx="871">
                  <c:v>1.9832079310449901E-2</c:v>
                </c:pt>
                <c:pt idx="872">
                  <c:v>1.9838235338648501E-2</c:v>
                </c:pt>
                <c:pt idx="873">
                  <c:v>1.98444427815637E-2</c:v>
                </c:pt>
                <c:pt idx="874">
                  <c:v>1.9850694289806799E-2</c:v>
                </c:pt>
                <c:pt idx="875">
                  <c:v>1.9856982513989201E-2</c:v>
                </c:pt>
                <c:pt idx="876">
                  <c:v>1.9863300104722099E-2</c:v>
                </c:pt>
                <c:pt idx="877">
                  <c:v>1.9869639712617099E-2</c:v>
                </c:pt>
                <c:pt idx="878">
                  <c:v>1.98759939882855E-2</c:v>
                </c:pt>
                <c:pt idx="879">
                  <c:v>1.9882355582338598E-2</c:v>
                </c:pt>
                <c:pt idx="880">
                  <c:v>1.98887171453879E-2</c:v>
                </c:pt>
                <c:pt idx="881">
                  <c:v>1.9895071328044699E-2</c:v>
                </c:pt>
                <c:pt idx="882">
                  <c:v>1.9901410780920399E-2</c:v>
                </c:pt>
                <c:pt idx="883">
                  <c:v>1.9907728154626401E-2</c:v>
                </c:pt>
                <c:pt idx="884">
                  <c:v>1.9914016099774001E-2</c:v>
                </c:pt>
                <c:pt idx="885">
                  <c:v>1.9920267266974601E-2</c:v>
                </c:pt>
                <c:pt idx="886">
                  <c:v>1.9926474306839699E-2</c:v>
                </c:pt>
                <c:pt idx="887">
                  <c:v>1.9932629869980501E-2</c:v>
                </c:pt>
                <c:pt idx="888">
                  <c:v>1.9938726607008399E-2</c:v>
                </c:pt>
                <c:pt idx="889">
                  <c:v>1.9944757168534999E-2</c:v>
                </c:pt>
                <c:pt idx="890">
                  <c:v>1.9950714205171399E-2</c:v>
                </c:pt>
                <c:pt idx="891">
                  <c:v>1.9956590367529101E-2</c:v>
                </c:pt>
                <c:pt idx="892">
                  <c:v>1.99623783062194E-2</c:v>
                </c:pt>
                <c:pt idx="893">
                  <c:v>1.9968070671853799E-2</c:v>
                </c:pt>
                <c:pt idx="894">
                  <c:v>1.9973660115043701E-2</c:v>
                </c:pt>
                <c:pt idx="895">
                  <c:v>1.9979139286400299E-2</c:v>
                </c:pt>
                <c:pt idx="896">
                  <c:v>1.99845008365351E-2</c:v>
                </c:pt>
                <c:pt idx="897">
                  <c:v>1.9989737416059399E-2</c:v>
                </c:pt>
                <c:pt idx="898">
                  <c:v>1.9994841675584601E-2</c:v>
                </c:pt>
                <c:pt idx="899">
                  <c:v>1.99998062657222E-2</c:v>
                </c:pt>
                <c:pt idx="900">
                  <c:v>2.00046253080708E-2</c:v>
                </c:pt>
                <c:pt idx="901">
                  <c:v>2.0009298808178599E-2</c:v>
                </c:pt>
                <c:pt idx="902">
                  <c:v>2.0013828242581199E-2</c:v>
                </c:pt>
                <c:pt idx="903">
                  <c:v>2.0018215087814099E-2</c:v>
                </c:pt>
                <c:pt idx="904">
                  <c:v>2.0022460820412799E-2</c:v>
                </c:pt>
                <c:pt idx="905">
                  <c:v>2.0026566916913E-2</c:v>
                </c:pt>
                <c:pt idx="906">
                  <c:v>2.0030534853850101E-2</c:v>
                </c:pt>
                <c:pt idx="907">
                  <c:v>2.0034366107759698E-2</c:v>
                </c:pt>
                <c:pt idx="908">
                  <c:v>2.0038062155177401E-2</c:v>
                </c:pt>
                <c:pt idx="909">
                  <c:v>2.00416244726387E-2</c:v>
                </c:pt>
                <c:pt idx="910">
                  <c:v>2.00450545366791E-2</c:v>
                </c:pt>
                <c:pt idx="911">
                  <c:v>2.00483538238341E-2</c:v>
                </c:pt>
                <c:pt idx="912">
                  <c:v>2.0051523810639502E-2</c:v>
                </c:pt>
                <c:pt idx="913">
                  <c:v>2.0054565973630499E-2</c:v>
                </c:pt>
                <c:pt idx="914">
                  <c:v>2.0057481789342899E-2</c:v>
                </c:pt>
                <c:pt idx="915">
                  <c:v>2.0060272734312198E-2</c:v>
                </c:pt>
                <c:pt idx="916">
                  <c:v>2.00629402850739E-2</c:v>
                </c:pt>
                <c:pt idx="917">
                  <c:v>2.0065485918163501E-2</c:v>
                </c:pt>
                <c:pt idx="918">
                  <c:v>2.0067911110116701E-2</c:v>
                </c:pt>
                <c:pt idx="919">
                  <c:v>2.0070217337468901E-2</c:v>
                </c:pt>
                <c:pt idx="920">
                  <c:v>2.00724060767557E-2</c:v>
                </c:pt>
                <c:pt idx="921">
                  <c:v>2.0074478804512599E-2</c:v>
                </c:pt>
                <c:pt idx="922">
                  <c:v>2.00764369972753E-2</c:v>
                </c:pt>
                <c:pt idx="923">
                  <c:v>2.0078282131579198E-2</c:v>
                </c:pt>
                <c:pt idx="924">
                  <c:v>2.0080015683959802E-2</c:v>
                </c:pt>
                <c:pt idx="925">
                  <c:v>2.0081639130952799E-2</c:v>
                </c:pt>
                <c:pt idx="926">
                  <c:v>2.0083153949093699E-2</c:v>
                </c:pt>
                <c:pt idx="927">
                  <c:v>2.0084561614917899E-2</c:v>
                </c:pt>
                <c:pt idx="928">
                  <c:v>2.0085863604961202E-2</c:v>
                </c:pt>
                <c:pt idx="929">
                  <c:v>2.0087061395758998E-2</c:v>
                </c:pt>
                <c:pt idx="930">
                  <c:v>2.0088156463846801E-2</c:v>
                </c:pt>
                <c:pt idx="931">
                  <c:v>2.00891502857602E-2</c:v>
                </c:pt>
                <c:pt idx="932">
                  <c:v>2.0090044338034799E-2</c:v>
                </c:pt>
                <c:pt idx="933">
                  <c:v>2.00908400972061E-2</c:v>
                </c:pt>
                <c:pt idx="934">
                  <c:v>2.0091539039809599E-2</c:v>
                </c:pt>
                <c:pt idx="935">
                  <c:v>2.0092142642380899E-2</c:v>
                </c:pt>
                <c:pt idx="936">
                  <c:v>2.0092652381455502E-2</c:v>
                </c:pt>
                <c:pt idx="937">
                  <c:v>2.0093069733568999E-2</c:v>
                </c:pt>
                <c:pt idx="938">
                  <c:v>2.0093396175256999E-2</c:v>
                </c:pt>
                <c:pt idx="939">
                  <c:v>2.0093633183054901E-2</c:v>
                </c:pt>
                <c:pt idx="940">
                  <c:v>2.0093782233498399E-2</c:v>
                </c:pt>
                <c:pt idx="941">
                  <c:v>2.0093844803122901E-2</c:v>
                </c:pt>
                <c:pt idx="942">
                  <c:v>2.0093822368464E-2</c:v>
                </c:pt>
                <c:pt idx="943">
                  <c:v>2.00937164060573E-2</c:v>
                </c:pt>
                <c:pt idx="944">
                  <c:v>2.00935283924383E-2</c:v>
                </c:pt>
                <c:pt idx="945">
                  <c:v>2.0093259804142501E-2</c:v>
                </c:pt>
                <c:pt idx="946">
                  <c:v>2.0092912117705499E-2</c:v>
                </c:pt>
                <c:pt idx="947">
                  <c:v>2.0092486809662899E-2</c:v>
                </c:pt>
                <c:pt idx="948">
                  <c:v>2.0091985356550199E-2</c:v>
                </c:pt>
                <c:pt idx="949">
                  <c:v>2.00914092349029E-2</c:v>
                </c:pt>
                <c:pt idx="950">
                  <c:v>2.0090759921256598E-2</c:v>
                </c:pt>
                <c:pt idx="951">
                  <c:v>2.0090038892146798E-2</c:v>
                </c:pt>
                <c:pt idx="952">
                  <c:v>2.0089247624109002E-2</c:v>
                </c:pt>
                <c:pt idx="953">
                  <c:v>2.00883875936789E-2</c:v>
                </c:pt>
                <c:pt idx="954">
                  <c:v>2.0087460277392E-2</c:v>
                </c:pt>
                <c:pt idx="955">
                  <c:v>2.0086467151783801E-2</c:v>
                </c:pt>
                <c:pt idx="956">
                  <c:v>2.0085409693389799E-2</c:v>
                </c:pt>
                <c:pt idx="957">
                  <c:v>2.0084289378745599E-2</c:v>
                </c:pt>
                <c:pt idx="958">
                  <c:v>2.00831076843868E-2</c:v>
                </c:pt>
                <c:pt idx="959">
                  <c:v>2.00818660868489E-2</c:v>
                </c:pt>
                <c:pt idx="960">
                  <c:v>2.00805660626674E-2</c:v>
                </c:pt>
                <c:pt idx="961">
                  <c:v>2.0079209088377899E-2</c:v>
                </c:pt>
                <c:pt idx="962">
                  <c:v>2.0077796640516E-2</c:v>
                </c:pt>
                <c:pt idx="963">
                  <c:v>2.0076330195617099E-2</c:v>
                </c:pt>
                <c:pt idx="964">
                  <c:v>2.0074811230216798E-2</c:v>
                </c:pt>
                <c:pt idx="965">
                  <c:v>2.0073241220850701E-2</c:v>
                </c:pt>
                <c:pt idx="966">
                  <c:v>2.0071621644054401E-2</c:v>
                </c:pt>
                <c:pt idx="967">
                  <c:v>2.0069953976363301E-2</c:v>
                </c:pt>
                <c:pt idx="968">
                  <c:v>2.0068239694313001E-2</c:v>
                </c:pt>
                <c:pt idx="969">
                  <c:v>2.0066480274439E-2</c:v>
                </c:pt>
                <c:pt idx="970">
                  <c:v>2.0064677193277002E-2</c:v>
                </c:pt>
                <c:pt idx="971">
                  <c:v>2.0062831927362398E-2</c:v>
                </c:pt>
                <c:pt idx="972">
                  <c:v>2.00609459532308E-2</c:v>
                </c:pt>
                <c:pt idx="973">
                  <c:v>2.0059020747417802E-2</c:v>
                </c:pt>
                <c:pt idx="974">
                  <c:v>2.0057057786458801E-2</c:v>
                </c:pt>
                <c:pt idx="975">
                  <c:v>2.00550585468895E-2</c:v>
                </c:pt>
                <c:pt idx="976">
                  <c:v>2.00530245052453E-2</c:v>
                </c:pt>
                <c:pt idx="977">
                  <c:v>2.00509571380619E-2</c:v>
                </c:pt>
                <c:pt idx="978">
                  <c:v>2.0048857921874701E-2</c:v>
                </c:pt>
                <c:pt idx="979">
                  <c:v>2.00467283332194E-2</c:v>
                </c:pt>
                <c:pt idx="980">
                  <c:v>2.0044569848631399E-2</c:v>
                </c:pt>
                <c:pt idx="981">
                  <c:v>2.00423839446464E-2</c:v>
                </c:pt>
                <c:pt idx="982">
                  <c:v>2.0040172097799701E-2</c:v>
                </c:pt>
                <c:pt idx="983">
                  <c:v>2.0037935784627099E-2</c:v>
                </c:pt>
                <c:pt idx="984">
                  <c:v>2.00356764816641E-2</c:v>
                </c:pt>
                <c:pt idx="985">
                  <c:v>2.00333956654461E-2</c:v>
                </c:pt>
                <c:pt idx="986">
                  <c:v>2.0031094812508799E-2</c:v>
                </c:pt>
                <c:pt idx="987">
                  <c:v>2.0028775399387602E-2</c:v>
                </c:pt>
                <c:pt idx="988">
                  <c:v>2.00264389026182E-2</c:v>
                </c:pt>
                <c:pt idx="989">
                  <c:v>2.0024086798736102E-2</c:v>
                </c:pt>
                <c:pt idx="990">
                  <c:v>2.0021720564276702E-2</c:v>
                </c:pt>
                <c:pt idx="991">
                  <c:v>2.0019341675775799E-2</c:v>
                </c:pt>
                <c:pt idx="992">
                  <c:v>2.00169516097688E-2</c:v>
                </c:pt>
                <c:pt idx="993">
                  <c:v>2.00145518427912E-2</c:v>
                </c:pt>
                <c:pt idx="994">
                  <c:v>2.00121438513787E-2</c:v>
                </c:pt>
                <c:pt idx="995">
                  <c:v>2.0009729112066599E-2</c:v>
                </c:pt>
                <c:pt idx="996">
                  <c:v>2.0007309101390699E-2</c:v>
                </c:pt>
                <c:pt idx="997">
                  <c:v>2.0004885295886499E-2</c:v>
                </c:pt>
                <c:pt idx="998">
                  <c:v>2.0002459172089398E-2</c:v>
                </c:pt>
                <c:pt idx="999">
                  <c:v>2.0000032206535099E-2</c:v>
                </c:pt>
              </c:numCache>
            </c:numRef>
          </c:yVal>
          <c:smooth val="0"/>
          <c:extLst>
            <c:ext xmlns:c16="http://schemas.microsoft.com/office/drawing/2014/chart" uri="{C3380CC4-5D6E-409C-BE32-E72D297353CC}">
              <c16:uniqueId val="{00000003-C638-42F4-902D-13DFBB0C3A60}"/>
            </c:ext>
          </c:extLst>
        </c:ser>
        <c:dLbls>
          <c:showLegendKey val="0"/>
          <c:showVal val="0"/>
          <c:showCatName val="0"/>
          <c:showSerName val="0"/>
          <c:showPercent val="0"/>
          <c:showBubbleSize val="0"/>
        </c:dLbls>
        <c:axId val="159105408"/>
        <c:axId val="159107328"/>
      </c:scatterChart>
      <c:valAx>
        <c:axId val="159105408"/>
        <c:scaling>
          <c:orientation val="minMax"/>
          <c:max val="1000"/>
        </c:scaling>
        <c:delete val="0"/>
        <c:axPos val="b"/>
        <c:title>
          <c:tx>
            <c:rich>
              <a:bodyPr/>
              <a:lstStyle/>
              <a:p>
                <a:pPr>
                  <a:defRPr/>
                </a:pPr>
                <a:r>
                  <a:rPr lang="en-GB" b="0"/>
                  <a:t>Grain size (µm)</a:t>
                </a:r>
              </a:p>
            </c:rich>
          </c:tx>
          <c:overlay val="0"/>
        </c:title>
        <c:numFmt formatCode="General" sourceLinked="1"/>
        <c:majorTickMark val="out"/>
        <c:minorTickMark val="out"/>
        <c:tickLblPos val="nextTo"/>
        <c:spPr>
          <a:ln/>
        </c:spPr>
        <c:crossAx val="159107328"/>
        <c:crosses val="autoZero"/>
        <c:crossBetween val="midCat"/>
        <c:minorUnit val="50"/>
      </c:valAx>
      <c:valAx>
        <c:axId val="159107328"/>
        <c:scaling>
          <c:orientation val="minMax"/>
          <c:max val="1"/>
        </c:scaling>
        <c:delete val="0"/>
        <c:axPos val="l"/>
        <c:title>
          <c:tx>
            <c:rich>
              <a:bodyPr rot="-5400000" vert="horz"/>
              <a:lstStyle/>
              <a:p>
                <a:pPr>
                  <a:defRPr/>
                </a:pPr>
                <a:r>
                  <a:rPr lang="en-GB" sz="1200" b="1" i="0" u="none" strike="noStrike" baseline="0">
                    <a:effectLst/>
                  </a:rPr>
                  <a:t>1-φ(D)</a:t>
                </a:r>
                <a:endParaRPr lang="en-GB"/>
              </a:p>
            </c:rich>
          </c:tx>
          <c:overlay val="0"/>
        </c:title>
        <c:numFmt formatCode="0.0" sourceLinked="0"/>
        <c:majorTickMark val="out"/>
        <c:minorTickMark val="none"/>
        <c:tickLblPos val="nextTo"/>
        <c:crossAx val="159105408"/>
        <c:crosses val="autoZero"/>
        <c:crossBetween val="midCat"/>
      </c:valAx>
      <c:spPr>
        <a:ln>
          <a:noFill/>
        </a:ln>
      </c:spPr>
    </c:plotArea>
    <c:legend>
      <c:legendPos val="r"/>
      <c:layout>
        <c:manualLayout>
          <c:xMode val="edge"/>
          <c:yMode val="edge"/>
          <c:x val="0.45310514801662399"/>
          <c:y val="0.22040427238261884"/>
          <c:w val="0.477875233594374"/>
          <c:h val="0.47958807232429279"/>
        </c:manualLayout>
      </c:layout>
      <c:overlay val="0"/>
      <c:spPr>
        <a:noFill/>
        <a:ln>
          <a:noFill/>
        </a:ln>
      </c:spPr>
      <c:txPr>
        <a:bodyPr rot="0" anchor="t" anchorCtr="0"/>
        <a:lstStyle/>
        <a:p>
          <a:pPr>
            <a:defRPr sz="1050">
              <a:solidFill>
                <a:sysClr val="windowText" lastClr="000000"/>
              </a:solidFill>
            </a:defRPr>
          </a:pPr>
          <a:endParaRPr lang="zh-CN"/>
        </a:p>
      </c:txPr>
    </c:legend>
    <c:plotVisOnly val="1"/>
    <c:dispBlanksAs val="gap"/>
    <c:showDLblsOverMax val="0"/>
  </c:chart>
  <c:spPr>
    <a:ln>
      <a:noFill/>
    </a:ln>
  </c:spPr>
  <c:txPr>
    <a:bodyPr/>
    <a:lstStyle/>
    <a:p>
      <a:pPr>
        <a:defRPr sz="1200" baseline="0"/>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602191713126"/>
          <c:y val="5.1400554097404488E-2"/>
          <c:w val="0.82516157883388908"/>
          <c:h val="0.82080283752877448"/>
        </c:manualLayout>
      </c:layout>
      <c:scatterChart>
        <c:scatterStyle val="lineMarker"/>
        <c:varyColors val="0"/>
        <c:ser>
          <c:idx val="0"/>
          <c:order val="0"/>
          <c:tx>
            <c:v>Bell (1979) U Attenuation</c:v>
          </c:tx>
          <c:spPr>
            <a:ln w="28575">
              <a:noFill/>
            </a:ln>
          </c:spPr>
          <c:xVal>
            <c:numRef>
              <c:f>'Alpha etch depth attenuation'!$B$6:$B$21</c:f>
              <c:numCache>
                <c:formatCode>General</c:formatCode>
                <c:ptCount val="16"/>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numCache>
            </c:numRef>
          </c:xVal>
          <c:yVal>
            <c:numRef>
              <c:f>'Alpha etch depth attenuation'!$D$6:$D$21</c:f>
              <c:numCache>
                <c:formatCode>0.000</c:formatCode>
                <c:ptCount val="16"/>
                <c:pt idx="0">
                  <c:v>1</c:v>
                </c:pt>
                <c:pt idx="1">
                  <c:v>0.81</c:v>
                </c:pt>
                <c:pt idx="2">
                  <c:v>0.66</c:v>
                </c:pt>
                <c:pt idx="3">
                  <c:v>0.53</c:v>
                </c:pt>
                <c:pt idx="4">
                  <c:v>0.4</c:v>
                </c:pt>
                <c:pt idx="5">
                  <c:v>0.3</c:v>
                </c:pt>
                <c:pt idx="6">
                  <c:v>0.21</c:v>
                </c:pt>
                <c:pt idx="7">
                  <c:v>0.14000000000000001</c:v>
                </c:pt>
                <c:pt idx="8">
                  <c:v>8.5000000000000006E-2</c:v>
                </c:pt>
                <c:pt idx="9">
                  <c:v>4.4999999999999998E-2</c:v>
                </c:pt>
                <c:pt idx="10">
                  <c:v>0.02</c:v>
                </c:pt>
                <c:pt idx="11">
                  <c:v>0.01</c:v>
                </c:pt>
                <c:pt idx="12">
                  <c:v>0</c:v>
                </c:pt>
                <c:pt idx="13">
                  <c:v>0</c:v>
                </c:pt>
                <c:pt idx="14">
                  <c:v>0</c:v>
                </c:pt>
                <c:pt idx="15">
                  <c:v>0</c:v>
                </c:pt>
              </c:numCache>
            </c:numRef>
          </c:yVal>
          <c:smooth val="0"/>
          <c:extLst>
            <c:ext xmlns:c16="http://schemas.microsoft.com/office/drawing/2014/chart" uri="{C3380CC4-5D6E-409C-BE32-E72D297353CC}">
              <c16:uniqueId val="{00000000-6FD9-4492-88D3-2FD4448E2334}"/>
            </c:ext>
          </c:extLst>
        </c:ser>
        <c:ser>
          <c:idx val="1"/>
          <c:order val="1"/>
          <c:tx>
            <c:v>Bell (1979) U Attenuation (Fitted)</c:v>
          </c:tx>
          <c:spPr>
            <a:ln w="28575">
              <a:solidFill>
                <a:schemeClr val="accent1"/>
              </a:solidFill>
            </a:ln>
          </c:spPr>
          <c:marker>
            <c:symbol val="none"/>
          </c:marker>
          <c:xVal>
            <c:numRef>
              <c:f>'Alpha etch depth attenuation'!$J$6:$J$36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xVal>
          <c:yVal>
            <c:numRef>
              <c:f>'Alpha etch depth attenuation'!$L$6:$L$36</c:f>
              <c:numCache>
                <c:formatCode>0.000</c:formatCode>
                <c:ptCount val="31"/>
                <c:pt idx="0">
                  <c:v>1</c:v>
                </c:pt>
                <c:pt idx="1">
                  <c:v>0.90158042601689503</c:v>
                </c:pt>
                <c:pt idx="2">
                  <c:v>0.81000000000000505</c:v>
                </c:pt>
                <c:pt idx="3">
                  <c:v>0.73027521779277504</c:v>
                </c:pt>
                <c:pt idx="4">
                  <c:v>0.66</c:v>
                </c:pt>
                <c:pt idx="5">
                  <c:v>0.59481870281201799</c:v>
                </c:pt>
                <c:pt idx="6">
                  <c:v>0.52999999999999403</c:v>
                </c:pt>
                <c:pt idx="7">
                  <c:v>0.46294997095913998</c:v>
                </c:pt>
                <c:pt idx="8">
                  <c:v>0.40000000000000702</c:v>
                </c:pt>
                <c:pt idx="9">
                  <c:v>0.347131413351426</c:v>
                </c:pt>
                <c:pt idx="10">
                  <c:v>0.29999999999999499</c:v>
                </c:pt>
                <c:pt idx="11">
                  <c:v>0.253524375635162</c:v>
                </c:pt>
                <c:pt idx="12">
                  <c:v>0.21000000000000299</c:v>
                </c:pt>
                <c:pt idx="13">
                  <c:v>0.172521084107921</c:v>
                </c:pt>
                <c:pt idx="14">
                  <c:v>0.13999999999999899</c:v>
                </c:pt>
                <c:pt idx="15">
                  <c:v>0.110766287933157</c:v>
                </c:pt>
                <c:pt idx="16">
                  <c:v>8.5000000000000395E-2</c:v>
                </c:pt>
                <c:pt idx="17">
                  <c:v>6.3163764159450506E-2</c:v>
                </c:pt>
                <c:pt idx="18">
                  <c:v>4.4999999999999298E-2</c:v>
                </c:pt>
                <c:pt idx="19">
                  <c:v>3.03286554290409E-2</c:v>
                </c:pt>
                <c:pt idx="20">
                  <c:v>2.00000000000022E-2</c:v>
                </c:pt>
                <c:pt idx="21">
                  <c:v>1.42716141243899E-2</c:v>
                </c:pt>
                <c:pt idx="22">
                  <c:v>9.9999999999967597E-3</c:v>
                </c:pt>
                <c:pt idx="23">
                  <c:v>4.4598880733965696E-3</c:v>
                </c:pt>
                <c:pt idx="24">
                  <c:v>2.8074060003796499E-15</c:v>
                </c:pt>
                <c:pt idx="25">
                  <c:v>0</c:v>
                </c:pt>
                <c:pt idx="26">
                  <c:v>-1.59875774728355E-15</c:v>
                </c:pt>
                <c:pt idx="27">
                  <c:v>2.3477759851626E-4</c:v>
                </c:pt>
                <c:pt idx="28">
                  <c:v>3.9858405882471999E-16</c:v>
                </c:pt>
                <c:pt idx="29">
                  <c:v>-7.7943976090720805E-5</c:v>
                </c:pt>
                <c:pt idx="30">
                  <c:v>-6.6295811244892904E-17</c:v>
                </c:pt>
              </c:numCache>
            </c:numRef>
          </c:yVal>
          <c:smooth val="0"/>
          <c:extLst>
            <c:ext xmlns:c16="http://schemas.microsoft.com/office/drawing/2014/chart" uri="{C3380CC4-5D6E-409C-BE32-E72D297353CC}">
              <c16:uniqueId val="{00000001-6FD9-4492-88D3-2FD4448E2334}"/>
            </c:ext>
          </c:extLst>
        </c:ser>
        <c:ser>
          <c:idx val="2"/>
          <c:order val="2"/>
          <c:tx>
            <c:v>Bell (1979) Th Attenuation</c:v>
          </c:tx>
          <c:spPr>
            <a:ln w="28575">
              <a:noFill/>
            </a:ln>
          </c:spPr>
          <c:xVal>
            <c:numRef>
              <c:f>'Alpha etch depth attenuation'!$B$6:$B$21</c:f>
              <c:numCache>
                <c:formatCode>General</c:formatCode>
                <c:ptCount val="16"/>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numCache>
            </c:numRef>
          </c:xVal>
          <c:yVal>
            <c:numRef>
              <c:f>'Alpha etch depth attenuation'!$F$6:$F$21</c:f>
              <c:numCache>
                <c:formatCode>0.000</c:formatCode>
                <c:ptCount val="16"/>
                <c:pt idx="0">
                  <c:v>1</c:v>
                </c:pt>
                <c:pt idx="1">
                  <c:v>0.85</c:v>
                </c:pt>
                <c:pt idx="2">
                  <c:v>0.71</c:v>
                </c:pt>
                <c:pt idx="3">
                  <c:v>0.59</c:v>
                </c:pt>
                <c:pt idx="4">
                  <c:v>0.48</c:v>
                </c:pt>
                <c:pt idx="5">
                  <c:v>0.39</c:v>
                </c:pt>
                <c:pt idx="6">
                  <c:v>0.3</c:v>
                </c:pt>
                <c:pt idx="7">
                  <c:v>0.23</c:v>
                </c:pt>
                <c:pt idx="8">
                  <c:v>0.17</c:v>
                </c:pt>
                <c:pt idx="9">
                  <c:v>0.11</c:v>
                </c:pt>
                <c:pt idx="10">
                  <c:v>7.0000000000000007E-2</c:v>
                </c:pt>
                <c:pt idx="11">
                  <c:v>0.04</c:v>
                </c:pt>
                <c:pt idx="12">
                  <c:v>0.02</c:v>
                </c:pt>
                <c:pt idx="13">
                  <c:v>0.01</c:v>
                </c:pt>
                <c:pt idx="14">
                  <c:v>0</c:v>
                </c:pt>
                <c:pt idx="15">
                  <c:v>0</c:v>
                </c:pt>
              </c:numCache>
            </c:numRef>
          </c:yVal>
          <c:smooth val="0"/>
          <c:extLst>
            <c:ext xmlns:c16="http://schemas.microsoft.com/office/drawing/2014/chart" uri="{C3380CC4-5D6E-409C-BE32-E72D297353CC}">
              <c16:uniqueId val="{00000002-6FD9-4492-88D3-2FD4448E2334}"/>
            </c:ext>
          </c:extLst>
        </c:ser>
        <c:ser>
          <c:idx val="3"/>
          <c:order val="3"/>
          <c:tx>
            <c:v>Bell (1979) Th Attenuation (Fitted)</c:v>
          </c:tx>
          <c:spPr>
            <a:ln w="28575">
              <a:solidFill>
                <a:schemeClr val="accent3"/>
              </a:solidFill>
            </a:ln>
          </c:spPr>
          <c:marker>
            <c:symbol val="none"/>
          </c:marker>
          <c:xVal>
            <c:numRef>
              <c:f>'Alpha etch depth attenuation'!$J$6:$J$36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xVal>
          <c:yVal>
            <c:numRef>
              <c:f>'Alpha etch depth attenuation'!$N$6:$N$36</c:f>
              <c:numCache>
                <c:formatCode>0.000</c:formatCode>
                <c:ptCount val="31"/>
                <c:pt idx="0">
                  <c:v>1</c:v>
                </c:pt>
                <c:pt idx="1">
                  <c:v>0.92376681695598295</c:v>
                </c:pt>
                <c:pt idx="2">
                  <c:v>0.85031939921532995</c:v>
                </c:pt>
                <c:pt idx="3">
                  <c:v>0.77932427653608904</c:v>
                </c:pt>
                <c:pt idx="4">
                  <c:v>0.71181408419482295</c:v>
                </c:pt>
                <c:pt idx="5">
                  <c:v>0.648532718651877</c:v>
                </c:pt>
                <c:pt idx="6">
                  <c:v>0.58924235455551099</c:v>
                </c:pt>
                <c:pt idx="7">
                  <c:v>0.53356271750583095</c:v>
                </c:pt>
                <c:pt idx="8">
                  <c:v>0.48152545872240599</c:v>
                </c:pt>
                <c:pt idx="9">
                  <c:v>0.43305829961268499</c:v>
                </c:pt>
                <c:pt idx="10">
                  <c:v>0.38726131671618202</c:v>
                </c:pt>
                <c:pt idx="11">
                  <c:v>0.34339862680963301</c:v>
                </c:pt>
                <c:pt idx="12">
                  <c:v>0.30221815248659001</c:v>
                </c:pt>
                <c:pt idx="13">
                  <c:v>0.26453840762035602</c:v>
                </c:pt>
                <c:pt idx="14">
                  <c:v>0.22997646538642899</c:v>
                </c:pt>
                <c:pt idx="15">
                  <c:v>0.197852222381008</c:v>
                </c:pt>
                <c:pt idx="16">
                  <c:v>0.16749830958092099</c:v>
                </c:pt>
                <c:pt idx="17">
                  <c:v>0.13858911796620199</c:v>
                </c:pt>
                <c:pt idx="18">
                  <c:v>0.11215334414909001</c:v>
                </c:pt>
                <c:pt idx="19">
                  <c:v>8.9266675551086402E-2</c:v>
                </c:pt>
                <c:pt idx="20">
                  <c:v>6.9838457198527604E-2</c:v>
                </c:pt>
                <c:pt idx="21">
                  <c:v>5.3508616189230702E-2</c:v>
                </c:pt>
                <c:pt idx="22">
                  <c:v>4.0005750302092198E-2</c:v>
                </c:pt>
                <c:pt idx="23">
                  <c:v>2.90798564799612E-2</c:v>
                </c:pt>
                <c:pt idx="24">
                  <c:v>2.0477857640417398E-2</c:v>
                </c:pt>
                <c:pt idx="25">
                  <c:v>1.38810640062001E-2</c:v>
                </c:pt>
                <c:pt idx="26">
                  <c:v>8.7114090459583394E-3</c:v>
                </c:pt>
                <c:pt idx="27">
                  <c:v>4.5006139565644402E-3</c:v>
                </c:pt>
                <c:pt idx="28">
                  <c:v>1.4789276018758E-3</c:v>
                </c:pt>
                <c:pt idx="29">
                  <c:v>-1.4931324298903399E-4</c:v>
                </c:pt>
                <c:pt idx="30">
                  <c:v>0</c:v>
                </c:pt>
              </c:numCache>
            </c:numRef>
          </c:yVal>
          <c:smooth val="0"/>
          <c:extLst>
            <c:ext xmlns:c16="http://schemas.microsoft.com/office/drawing/2014/chart" uri="{C3380CC4-5D6E-409C-BE32-E72D297353CC}">
              <c16:uniqueId val="{00000003-6FD9-4492-88D3-2FD4448E2334}"/>
            </c:ext>
          </c:extLst>
        </c:ser>
        <c:dLbls>
          <c:showLegendKey val="0"/>
          <c:showVal val="0"/>
          <c:showCatName val="0"/>
          <c:showSerName val="0"/>
          <c:showPercent val="0"/>
          <c:showBubbleSize val="0"/>
        </c:dLbls>
        <c:axId val="171180032"/>
        <c:axId val="171181952"/>
      </c:scatterChart>
      <c:valAx>
        <c:axId val="171180032"/>
        <c:scaling>
          <c:orientation val="minMax"/>
          <c:max val="30"/>
        </c:scaling>
        <c:delete val="0"/>
        <c:axPos val="b"/>
        <c:title>
          <c:tx>
            <c:rich>
              <a:bodyPr/>
              <a:lstStyle/>
              <a:p>
                <a:pPr>
                  <a:defRPr/>
                </a:pPr>
                <a:r>
                  <a:rPr lang="en-GB"/>
                  <a:t>Etch depth (µm)</a:t>
                </a:r>
              </a:p>
            </c:rich>
          </c:tx>
          <c:overlay val="0"/>
        </c:title>
        <c:numFmt formatCode="General" sourceLinked="1"/>
        <c:majorTickMark val="out"/>
        <c:minorTickMark val="none"/>
        <c:tickLblPos val="nextTo"/>
        <c:crossAx val="171181952"/>
        <c:crosses val="autoZero"/>
        <c:crossBetween val="midCat"/>
      </c:valAx>
      <c:valAx>
        <c:axId val="171181952"/>
        <c:scaling>
          <c:orientation val="minMax"/>
          <c:max val="1"/>
          <c:min val="0"/>
        </c:scaling>
        <c:delete val="0"/>
        <c:axPos val="l"/>
        <c:title>
          <c:tx>
            <c:rich>
              <a:bodyPr/>
              <a:lstStyle/>
              <a:p>
                <a:pPr>
                  <a:defRPr/>
                </a:pPr>
                <a:r>
                  <a:rPr lang="el-GR"/>
                  <a:t>1-φ</a:t>
                </a:r>
                <a:r>
                  <a:rPr lang="en-GB"/>
                  <a:t>2e</a:t>
                </a:r>
                <a:r>
                  <a:rPr lang="el-GR"/>
                  <a:t>(</a:t>
                </a:r>
                <a:r>
                  <a:rPr lang="en-GB"/>
                  <a:t>D)</a:t>
                </a:r>
              </a:p>
            </c:rich>
          </c:tx>
          <c:overlay val="0"/>
        </c:title>
        <c:numFmt formatCode="0.0" sourceLinked="0"/>
        <c:majorTickMark val="out"/>
        <c:minorTickMark val="none"/>
        <c:tickLblPos val="nextTo"/>
        <c:crossAx val="171180032"/>
        <c:crosses val="autoZero"/>
        <c:crossBetween val="midCat"/>
      </c:valAx>
    </c:plotArea>
    <c:legend>
      <c:legendPos val="r"/>
      <c:layout>
        <c:manualLayout>
          <c:xMode val="edge"/>
          <c:yMode val="edge"/>
          <c:x val="0.49515355001588157"/>
          <c:y val="1.5732976545295194E-2"/>
          <c:w val="0.49625724789687203"/>
          <c:h val="0.22863959750028606"/>
        </c:manualLayout>
      </c:layout>
      <c:overlay val="0"/>
    </c:legend>
    <c:plotVisOnly val="1"/>
    <c:dispBlanksAs val="gap"/>
    <c:showDLblsOverMax val="0"/>
  </c:chart>
  <c:txPr>
    <a:bodyPr/>
    <a:lstStyle/>
    <a:p>
      <a:pPr>
        <a:defRPr sz="1100" b="0"/>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b="1" i="0" baseline="0">
                <a:effectLst/>
              </a:rPr>
              <a:t>1-φ</a:t>
            </a:r>
            <a:r>
              <a:rPr lang="en-GB" sz="1200" b="1" i="0" baseline="-25000">
                <a:effectLst/>
              </a:rPr>
              <a:t>2e</a:t>
            </a:r>
            <a:r>
              <a:rPr lang="en-GB" sz="1200" b="1" i="0" baseline="0">
                <a:effectLst/>
              </a:rPr>
              <a:t>(D) U</a:t>
            </a:r>
            <a:endParaRPr lang="en-GB" sz="1200">
              <a:effectLst/>
            </a:endParaRPr>
          </a:p>
        </c:rich>
      </c:tx>
      <c:layout>
        <c:manualLayout>
          <c:xMode val="edge"/>
          <c:yMode val="edge"/>
          <c:x val="0.35466125328083981"/>
          <c:y val="1.8518518518518517E-2"/>
        </c:manualLayout>
      </c:layout>
      <c:overlay val="0"/>
    </c:title>
    <c:autoTitleDeleted val="0"/>
    <c:plotArea>
      <c:layout>
        <c:manualLayout>
          <c:layoutTarget val="inner"/>
          <c:xMode val="edge"/>
          <c:yMode val="edge"/>
          <c:x val="0.1690326990376203"/>
          <c:y val="0.1347338874307378"/>
          <c:w val="0.78349491469816268"/>
          <c:h val="0.70043234179060943"/>
        </c:manualLayout>
      </c:layout>
      <c:scatterChart>
        <c:scatterStyle val="lineMarker"/>
        <c:varyColors val="0"/>
        <c:ser>
          <c:idx val="0"/>
          <c:order val="0"/>
          <c:tx>
            <c:v>Bell (1979)</c:v>
          </c:tx>
          <c:spPr>
            <a:ln w="28575">
              <a:noFill/>
            </a:ln>
          </c:spPr>
          <c:xVal>
            <c:numRef>
              <c:f>'Beta etch depth attenuation'!$B$9:$B$26</c:f>
              <c:numCache>
                <c:formatCode>General</c:formatCode>
                <c:ptCount val="18"/>
                <c:pt idx="0">
                  <c:v>0</c:v>
                </c:pt>
                <c:pt idx="1">
                  <c:v>1</c:v>
                </c:pt>
                <c:pt idx="2">
                  <c:v>5</c:v>
                </c:pt>
                <c:pt idx="3">
                  <c:v>9</c:v>
                </c:pt>
                <c:pt idx="4">
                  <c:v>10</c:v>
                </c:pt>
                <c:pt idx="5">
                  <c:v>15</c:v>
                </c:pt>
                <c:pt idx="6">
                  <c:v>20</c:v>
                </c:pt>
                <c:pt idx="7">
                  <c:v>25</c:v>
                </c:pt>
                <c:pt idx="8">
                  <c:v>30</c:v>
                </c:pt>
                <c:pt idx="9">
                  <c:v>35</c:v>
                </c:pt>
                <c:pt idx="10">
                  <c:v>40</c:v>
                </c:pt>
                <c:pt idx="11">
                  <c:v>45</c:v>
                </c:pt>
                <c:pt idx="12">
                  <c:v>50</c:v>
                </c:pt>
                <c:pt idx="13">
                  <c:v>60</c:v>
                </c:pt>
                <c:pt idx="14">
                  <c:v>80</c:v>
                </c:pt>
                <c:pt idx="15">
                  <c:v>90</c:v>
                </c:pt>
                <c:pt idx="16">
                  <c:v>97</c:v>
                </c:pt>
                <c:pt idx="17">
                  <c:v>99</c:v>
                </c:pt>
              </c:numCache>
            </c:numRef>
          </c:xVal>
          <c:yVal>
            <c:numRef>
              <c:f>'Beta etch depth attenuation'!$D$9:$D$26</c:f>
              <c:numCache>
                <c:formatCode>0.000</c:formatCode>
                <c:ptCount val="18"/>
                <c:pt idx="0">
                  <c:v>1</c:v>
                </c:pt>
                <c:pt idx="2">
                  <c:v>0.95882352941176474</c:v>
                </c:pt>
                <c:pt idx="3">
                  <c:v>0.94</c:v>
                </c:pt>
                <c:pt idx="4">
                  <c:v>0.93529411764705883</c:v>
                </c:pt>
                <c:pt idx="5">
                  <c:v>0.91764705882352937</c:v>
                </c:pt>
                <c:pt idx="6">
                  <c:v>0.91176470588235292</c:v>
                </c:pt>
                <c:pt idx="7">
                  <c:v>0.90823529411764703</c:v>
                </c:pt>
                <c:pt idx="8">
                  <c:v>0.90470588235294114</c:v>
                </c:pt>
                <c:pt idx="9">
                  <c:v>0.9</c:v>
                </c:pt>
                <c:pt idx="10">
                  <c:v>0.89411764705882357</c:v>
                </c:pt>
                <c:pt idx="11">
                  <c:v>0.89058823529411768</c:v>
                </c:pt>
                <c:pt idx="12">
                  <c:v>0.88705882352941179</c:v>
                </c:pt>
              </c:numCache>
            </c:numRef>
          </c:yVal>
          <c:smooth val="0"/>
          <c:extLst>
            <c:ext xmlns:c16="http://schemas.microsoft.com/office/drawing/2014/chart" uri="{C3380CC4-5D6E-409C-BE32-E72D297353CC}">
              <c16:uniqueId val="{00000000-BD7E-416D-8F8D-288B0C052988}"/>
            </c:ext>
          </c:extLst>
        </c:ser>
        <c:ser>
          <c:idx val="1"/>
          <c:order val="1"/>
          <c:tx>
            <c:v>Bell (1979) Fitted</c:v>
          </c:tx>
          <c:spPr>
            <a:ln w="28575">
              <a:solidFill>
                <a:schemeClr val="accent1"/>
              </a:solidFill>
            </a:ln>
          </c:spPr>
          <c:marker>
            <c:symbol val="none"/>
          </c:marker>
          <c:xVal>
            <c:numRef>
              <c:f>'Beta etch depth attenuation'!$Z$9:$Z$39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xVal>
          <c:yVal>
            <c:numRef>
              <c:f>'Beta etch depth attenuation'!$AB$9:$AB$39</c:f>
              <c:numCache>
                <c:formatCode>0.000</c:formatCode>
                <c:ptCount val="31"/>
                <c:pt idx="0">
                  <c:v>1</c:v>
                </c:pt>
                <c:pt idx="1">
                  <c:v>0.99050812562937296</c:v>
                </c:pt>
                <c:pt idx="2">
                  <c:v>0.98191743743345505</c:v>
                </c:pt>
                <c:pt idx="3">
                  <c:v>0.97398602145883395</c:v>
                </c:pt>
                <c:pt idx="4">
                  <c:v>0.96668541754011295</c:v>
                </c:pt>
                <c:pt idx="5">
                  <c:v>0.959986179654153</c:v>
                </c:pt>
                <c:pt idx="6">
                  <c:v>0.953858427306565</c:v>
                </c:pt>
                <c:pt idx="7">
                  <c:v>0.94827223549978801</c:v>
                </c:pt>
                <c:pt idx="8">
                  <c:v>0.94319788566039997</c:v>
                </c:pt>
                <c:pt idx="9">
                  <c:v>0.93860599990328897</c:v>
                </c:pt>
                <c:pt idx="10">
                  <c:v>0.93446758101030403</c:v>
                </c:pt>
                <c:pt idx="11">
                  <c:v>0.93075398050103297</c:v>
                </c:pt>
                <c:pt idx="12">
                  <c:v>0.92743681717332105</c:v>
                </c:pt>
                <c:pt idx="13">
                  <c:v>0.92448786849117204</c:v>
                </c:pt>
                <c:pt idx="14">
                  <c:v>0.92187895719766</c:v>
                </c:pt>
                <c:pt idx="15">
                  <c:v>0.919581855530472</c:v>
                </c:pt>
                <c:pt idx="16">
                  <c:v>0.91756822941079497</c:v>
                </c:pt>
                <c:pt idx="17">
                  <c:v>0.91580964414340704</c:v>
                </c:pt>
                <c:pt idx="18">
                  <c:v>0.91427764490036201</c:v>
                </c:pt>
                <c:pt idx="19">
                  <c:v>0.91294390849358298</c:v>
                </c:pt>
                <c:pt idx="20">
                  <c:v>0.91178045467618496</c:v>
                </c:pt>
                <c:pt idx="21">
                  <c:v>0.910759904378733</c:v>
                </c:pt>
                <c:pt idx="22">
                  <c:v>0.90985577218423197</c:v>
                </c:pt>
                <c:pt idx="23">
                  <c:v>0.90904277939816402</c:v>
                </c:pt>
                <c:pt idx="24">
                  <c:v>0.90829717214781702</c:v>
                </c:pt>
                <c:pt idx="25">
                  <c:v>0.90759702799762698</c:v>
                </c:pt>
                <c:pt idx="26">
                  <c:v>0.90692253447515203</c:v>
                </c:pt>
                <c:pt idx="27">
                  <c:v>0.90625622329861599</c:v>
                </c:pt>
                <c:pt idx="28">
                  <c:v>0.90558314803898499</c:v>
                </c:pt>
                <c:pt idx="29">
                  <c:v>0.90489100094598296</c:v>
                </c:pt>
                <c:pt idx="30">
                  <c:v>0.90417016860946897</c:v>
                </c:pt>
              </c:numCache>
            </c:numRef>
          </c:yVal>
          <c:smooth val="0"/>
          <c:extLst>
            <c:ext xmlns:c16="http://schemas.microsoft.com/office/drawing/2014/chart" uri="{C3380CC4-5D6E-409C-BE32-E72D297353CC}">
              <c16:uniqueId val="{00000001-BD7E-416D-8F8D-288B0C052988}"/>
            </c:ext>
          </c:extLst>
        </c:ser>
        <c:ser>
          <c:idx val="2"/>
          <c:order val="2"/>
          <c:tx>
            <c:v>Brennan (2003)</c:v>
          </c:tx>
          <c:spPr>
            <a:ln w="28575">
              <a:noFill/>
            </a:ln>
          </c:spPr>
          <c:xVal>
            <c:numRef>
              <c:f>'Beta etch depth attenuation'!$B$9:$B$26</c:f>
              <c:numCache>
                <c:formatCode>General</c:formatCode>
                <c:ptCount val="18"/>
                <c:pt idx="0">
                  <c:v>0</c:v>
                </c:pt>
                <c:pt idx="1">
                  <c:v>1</c:v>
                </c:pt>
                <c:pt idx="2">
                  <c:v>5</c:v>
                </c:pt>
                <c:pt idx="3">
                  <c:v>9</c:v>
                </c:pt>
                <c:pt idx="4">
                  <c:v>10</c:v>
                </c:pt>
                <c:pt idx="5">
                  <c:v>15</c:v>
                </c:pt>
                <c:pt idx="6">
                  <c:v>20</c:v>
                </c:pt>
                <c:pt idx="7">
                  <c:v>25</c:v>
                </c:pt>
                <c:pt idx="8">
                  <c:v>30</c:v>
                </c:pt>
                <c:pt idx="9">
                  <c:v>35</c:v>
                </c:pt>
                <c:pt idx="10">
                  <c:v>40</c:v>
                </c:pt>
                <c:pt idx="11">
                  <c:v>45</c:v>
                </c:pt>
                <c:pt idx="12">
                  <c:v>50</c:v>
                </c:pt>
                <c:pt idx="13">
                  <c:v>60</c:v>
                </c:pt>
                <c:pt idx="14">
                  <c:v>80</c:v>
                </c:pt>
                <c:pt idx="15">
                  <c:v>90</c:v>
                </c:pt>
                <c:pt idx="16">
                  <c:v>97</c:v>
                </c:pt>
                <c:pt idx="17">
                  <c:v>99</c:v>
                </c:pt>
              </c:numCache>
            </c:numRef>
          </c:xVal>
          <c:yVal>
            <c:numRef>
              <c:f>'Beta etch depth attenuation'!$R$9:$R$26</c:f>
              <c:numCache>
                <c:formatCode>General</c:formatCode>
                <c:ptCount val="18"/>
                <c:pt idx="0" formatCode="0.000">
                  <c:v>0.99999999999999667</c:v>
                </c:pt>
                <c:pt idx="2" formatCode="0.000">
                  <c:v>0.99501992031872188</c:v>
                </c:pt>
                <c:pt idx="4" formatCode="0.000">
                  <c:v>0.99136786188578696</c:v>
                </c:pt>
                <c:pt idx="6" formatCode="0.000">
                  <c:v>0.98605577689242707</c:v>
                </c:pt>
                <c:pt idx="8" formatCode="0.000">
                  <c:v>0.98218238158476878</c:v>
                </c:pt>
                <c:pt idx="10" formatCode="0.000">
                  <c:v>0.97930500221336558</c:v>
                </c:pt>
                <c:pt idx="13" formatCode="0.000">
                  <c:v>0.97543160690570729</c:v>
                </c:pt>
                <c:pt idx="14" formatCode="0.000">
                  <c:v>0.9733289065958356</c:v>
                </c:pt>
                <c:pt idx="15" formatCode="0.000">
                  <c:v>0.97277556440902735</c:v>
                </c:pt>
                <c:pt idx="16" formatCode="0.000">
                  <c:v>0.97266489597166572</c:v>
                </c:pt>
                <c:pt idx="17" formatCode="0.000">
                  <c:v>0.97266489597166572</c:v>
                </c:pt>
              </c:numCache>
            </c:numRef>
          </c:yVal>
          <c:smooth val="0"/>
          <c:extLst>
            <c:ext xmlns:c16="http://schemas.microsoft.com/office/drawing/2014/chart" uri="{C3380CC4-5D6E-409C-BE32-E72D297353CC}">
              <c16:uniqueId val="{00000002-BD7E-416D-8F8D-288B0C052988}"/>
            </c:ext>
          </c:extLst>
        </c:ser>
        <c:ser>
          <c:idx val="3"/>
          <c:order val="3"/>
          <c:tx>
            <c:v>Brennan (2003) Fitted</c:v>
          </c:tx>
          <c:spPr>
            <a:ln>
              <a:solidFill>
                <a:schemeClr val="accent3"/>
              </a:solidFill>
            </a:ln>
          </c:spPr>
          <c:marker>
            <c:symbol val="none"/>
          </c:marker>
          <c:xVal>
            <c:numRef>
              <c:f>'Beta etch depth attenuation'!$Z$9:$Z$39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xVal>
          <c:yVal>
            <c:numRef>
              <c:f>'Beta etch depth attenuation'!$AJ$9:$AJ$39</c:f>
              <c:numCache>
                <c:formatCode>0.000</c:formatCode>
                <c:ptCount val="31"/>
                <c:pt idx="0">
                  <c:v>1</c:v>
                </c:pt>
                <c:pt idx="1">
                  <c:v>0.99887732988167999</c:v>
                </c:pt>
                <c:pt idx="2">
                  <c:v>0.99780763358204505</c:v>
                </c:pt>
                <c:pt idx="3">
                  <c:v>0.99679482345524695</c:v>
                </c:pt>
                <c:pt idx="4">
                  <c:v>0.99583747001800305</c:v>
                </c:pt>
                <c:pt idx="5">
                  <c:v>0.994933630509239</c:v>
                </c:pt>
                <c:pt idx="6">
                  <c:v>0.99408095473161195</c:v>
                </c:pt>
                <c:pt idx="7">
                  <c:v>0.99327678101766104</c:v>
                </c:pt>
                <c:pt idx="8">
                  <c:v>0.99251822272714196</c:v>
                </c:pt>
                <c:pt idx="9">
                  <c:v>0.99180224568211295</c:v>
                </c:pt>
                <c:pt idx="10">
                  <c:v>0.991125736946327</c:v>
                </c:pt>
                <c:pt idx="11">
                  <c:v>0.99048556535551502</c:v>
                </c:pt>
                <c:pt idx="12">
                  <c:v>0.98987863420511202</c:v>
                </c:pt>
                <c:pt idx="13">
                  <c:v>0.98930192650199</c:v>
                </c:pt>
                <c:pt idx="14">
                  <c:v>0.98875254318676897</c:v>
                </c:pt>
                <c:pt idx="15">
                  <c:v>0.98822773473327696</c:v>
                </c:pt>
                <c:pt idx="16">
                  <c:v>0.98772492653169797</c:v>
                </c:pt>
                <c:pt idx="17">
                  <c:v>0.98724173846201202</c:v>
                </c:pt>
                <c:pt idx="18">
                  <c:v>0.98677599906426205</c:v>
                </c:pt>
                <c:pt idx="19">
                  <c:v>0.98632575471221895</c:v>
                </c:pt>
                <c:pt idx="20">
                  <c:v>0.98588927419702399</c:v>
                </c:pt>
                <c:pt idx="21">
                  <c:v>0.985465049127356</c:v>
                </c:pt>
                <c:pt idx="22">
                  <c:v>0.98505179055270098</c:v>
                </c:pt>
                <c:pt idx="23">
                  <c:v>0.98464842221628102</c:v>
                </c:pt>
                <c:pt idx="24">
                  <c:v>0.98425407084421201</c:v>
                </c:pt>
                <c:pt idx="25">
                  <c:v>0.98386805387745802</c:v>
                </c:pt>
                <c:pt idx="26">
                  <c:v>0.98348986505313696</c:v>
                </c:pt>
                <c:pt idx="27">
                  <c:v>0.98311915824176199</c:v>
                </c:pt>
                <c:pt idx="28">
                  <c:v>0.98275572994695604</c:v>
                </c:pt>
                <c:pt idx="29">
                  <c:v>0.982399500874238</c:v>
                </c:pt>
                <c:pt idx="30">
                  <c:v>0.98205049697540903</c:v>
                </c:pt>
              </c:numCache>
            </c:numRef>
          </c:yVal>
          <c:smooth val="0"/>
          <c:extLst>
            <c:ext xmlns:c16="http://schemas.microsoft.com/office/drawing/2014/chart" uri="{C3380CC4-5D6E-409C-BE32-E72D297353CC}">
              <c16:uniqueId val="{00000003-BD7E-416D-8F8D-288B0C052988}"/>
            </c:ext>
          </c:extLst>
        </c:ser>
        <c:dLbls>
          <c:showLegendKey val="0"/>
          <c:showVal val="0"/>
          <c:showCatName val="0"/>
          <c:showSerName val="0"/>
          <c:showPercent val="0"/>
          <c:showBubbleSize val="0"/>
        </c:dLbls>
        <c:axId val="171292160"/>
        <c:axId val="171294080"/>
      </c:scatterChart>
      <c:valAx>
        <c:axId val="171292160"/>
        <c:scaling>
          <c:orientation val="minMax"/>
          <c:max val="30"/>
        </c:scaling>
        <c:delete val="0"/>
        <c:axPos val="b"/>
        <c:title>
          <c:tx>
            <c:rich>
              <a:bodyPr/>
              <a:lstStyle/>
              <a:p>
                <a:pPr>
                  <a:defRPr/>
                </a:pPr>
                <a:r>
                  <a:rPr lang="en-GB"/>
                  <a:t>Etch depth (µm)</a:t>
                </a:r>
              </a:p>
            </c:rich>
          </c:tx>
          <c:overlay val="0"/>
        </c:title>
        <c:numFmt formatCode="General" sourceLinked="1"/>
        <c:majorTickMark val="out"/>
        <c:minorTickMark val="none"/>
        <c:tickLblPos val="nextTo"/>
        <c:crossAx val="171294080"/>
        <c:crosses val="autoZero"/>
        <c:crossBetween val="midCat"/>
      </c:valAx>
      <c:valAx>
        <c:axId val="171294080"/>
        <c:scaling>
          <c:orientation val="minMax"/>
          <c:max val="1"/>
          <c:min val="0.85000000000000009"/>
        </c:scaling>
        <c:delete val="0"/>
        <c:axPos val="l"/>
        <c:title>
          <c:tx>
            <c:rich>
              <a:bodyPr/>
              <a:lstStyle/>
              <a:p>
                <a:pPr>
                  <a:defRPr/>
                </a:pPr>
                <a:r>
                  <a:rPr lang="el-GR"/>
                  <a:t>1-φ(</a:t>
                </a:r>
                <a:r>
                  <a:rPr lang="en-GB"/>
                  <a:t>D)</a:t>
                </a:r>
              </a:p>
            </c:rich>
          </c:tx>
          <c:overlay val="0"/>
        </c:title>
        <c:numFmt formatCode="0.00" sourceLinked="0"/>
        <c:majorTickMark val="out"/>
        <c:minorTickMark val="none"/>
        <c:tickLblPos val="nextTo"/>
        <c:crossAx val="171292160"/>
        <c:crosses val="autoZero"/>
        <c:crossBetween val="midCat"/>
        <c:majorUnit val="5.000000000000001E-2"/>
      </c:valAx>
    </c:plotArea>
    <c:legend>
      <c:legendPos val="r"/>
      <c:layout>
        <c:manualLayout>
          <c:xMode val="edge"/>
          <c:yMode val="edge"/>
          <c:x val="0.17334454286964129"/>
          <c:y val="0.46363772236803741"/>
          <c:w val="0.29158163823272093"/>
          <c:h val="0.35915281423155437"/>
        </c:manualLayout>
      </c:layout>
      <c:overlay val="0"/>
      <c:txPr>
        <a:bodyPr/>
        <a:lstStyle/>
        <a:p>
          <a:pPr>
            <a:defRPr sz="900"/>
          </a:pPr>
          <a:endParaRPr lang="zh-CN"/>
        </a:p>
      </c:txPr>
    </c:legend>
    <c:plotVisOnly val="1"/>
    <c:dispBlanksAs val="gap"/>
    <c:showDLblsOverMax val="0"/>
  </c:chart>
  <c:spPr>
    <a:noFill/>
    <a:ln>
      <a:noFill/>
    </a:ln>
  </c:spPr>
  <c:txPr>
    <a:bodyPr/>
    <a:lstStyle/>
    <a:p>
      <a:pPr>
        <a:defRPr sz="1100" b="0"/>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U</a:t>
            </a:r>
          </a:p>
        </c:rich>
      </c:tx>
      <c:overlay val="1"/>
    </c:title>
    <c:autoTitleDeleted val="0"/>
    <c:plotArea>
      <c:layout>
        <c:manualLayout>
          <c:layoutTarget val="inner"/>
          <c:xMode val="edge"/>
          <c:yMode val="edge"/>
          <c:x val="0.1708959595959596"/>
          <c:y val="3.007518796992481E-2"/>
          <c:w val="0.78753232323232325"/>
          <c:h val="0.81485945835717899"/>
        </c:manualLayout>
      </c:layout>
      <c:scatterChart>
        <c:scatterStyle val="lineMarker"/>
        <c:varyColors val="0"/>
        <c:ser>
          <c:idx val="1"/>
          <c:order val="0"/>
          <c:tx>
            <c:strRef>
              <c:f>'Shallow depth gamma scaling'!$C$5</c:f>
              <c:strCache>
                <c:ptCount val="1"/>
                <c:pt idx="0">
                  <c:v>U</c:v>
                </c:pt>
              </c:strCache>
            </c:strRef>
          </c:tx>
          <c:spPr>
            <a:ln w="38100" cap="rnd">
              <a:noFill/>
              <a:round/>
            </a:ln>
            <a:effectLst/>
          </c:spPr>
          <c:marker>
            <c:symbol val="square"/>
            <c:size val="4"/>
            <c:spPr>
              <a:solidFill>
                <a:srgbClr val="0070C0"/>
              </a:solidFill>
              <a:ln>
                <a:solidFill>
                  <a:srgbClr val="0070C0"/>
                </a:solidFill>
              </a:ln>
            </c:spPr>
          </c:marker>
          <c:xVal>
            <c:numRef>
              <c:f>'Shallow depth gamma scaling'!$B$6:$B$41</c:f>
              <c:numCache>
                <c:formatCode>General</c:formatCode>
                <c:ptCount val="36"/>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0.11</c:v>
                </c:pt>
                <c:pt idx="22">
                  <c:v>0.12</c:v>
                </c:pt>
                <c:pt idx="23">
                  <c:v>0.13</c:v>
                </c:pt>
                <c:pt idx="24">
                  <c:v>0.14000000000000001</c:v>
                </c:pt>
                <c:pt idx="25">
                  <c:v>0.15</c:v>
                </c:pt>
                <c:pt idx="26">
                  <c:v>0.16</c:v>
                </c:pt>
                <c:pt idx="27">
                  <c:v>0.17</c:v>
                </c:pt>
                <c:pt idx="28">
                  <c:v>0.18</c:v>
                </c:pt>
                <c:pt idx="29">
                  <c:v>0.2</c:v>
                </c:pt>
                <c:pt idx="30">
                  <c:v>0.22</c:v>
                </c:pt>
                <c:pt idx="31">
                  <c:v>0.24</c:v>
                </c:pt>
                <c:pt idx="32">
                  <c:v>0.25</c:v>
                </c:pt>
                <c:pt idx="33">
                  <c:v>0.26</c:v>
                </c:pt>
                <c:pt idx="34">
                  <c:v>0.28000000000000003</c:v>
                </c:pt>
                <c:pt idx="35">
                  <c:v>0.3</c:v>
                </c:pt>
              </c:numCache>
            </c:numRef>
          </c:xVal>
          <c:yVal>
            <c:numRef>
              <c:f>'Shallow depth gamma scaling'!$C$6:$C$41</c:f>
              <c:numCache>
                <c:formatCode>0.000</c:formatCode>
                <c:ptCount val="36"/>
                <c:pt idx="0">
                  <c:v>0.5</c:v>
                </c:pt>
                <c:pt idx="1">
                  <c:v>0.56069999999999998</c:v>
                </c:pt>
                <c:pt idx="2">
                  <c:v>0.60219999999999996</c:v>
                </c:pt>
                <c:pt idx="3">
                  <c:v>0.63660000000000005</c:v>
                </c:pt>
                <c:pt idx="4">
                  <c:v>0.6663</c:v>
                </c:pt>
                <c:pt idx="5">
                  <c:v>0.69240000000000002</c:v>
                </c:pt>
                <c:pt idx="6">
                  <c:v>0.71560000000000001</c:v>
                </c:pt>
                <c:pt idx="7">
                  <c:v>0.73640000000000005</c:v>
                </c:pt>
                <c:pt idx="8">
                  <c:v>0.75519999999999998</c:v>
                </c:pt>
                <c:pt idx="9">
                  <c:v>0.77210000000000001</c:v>
                </c:pt>
                <c:pt idx="10">
                  <c:v>0.78759999999999997</c:v>
                </c:pt>
                <c:pt idx="11">
                  <c:v>0.80159999999999998</c:v>
                </c:pt>
                <c:pt idx="12">
                  <c:v>0.8145</c:v>
                </c:pt>
                <c:pt idx="13">
                  <c:v>0.82630000000000003</c:v>
                </c:pt>
                <c:pt idx="14">
                  <c:v>0.83730000000000004</c:v>
                </c:pt>
                <c:pt idx="15">
                  <c:v>0.84730000000000005</c:v>
                </c:pt>
                <c:pt idx="16">
                  <c:v>0.85670000000000002</c:v>
                </c:pt>
                <c:pt idx="17">
                  <c:v>0.86529999999999996</c:v>
                </c:pt>
                <c:pt idx="18">
                  <c:v>0.87339999999999995</c:v>
                </c:pt>
                <c:pt idx="19">
                  <c:v>0.88090000000000002</c:v>
                </c:pt>
                <c:pt idx="20">
                  <c:v>0.88790000000000002</c:v>
                </c:pt>
                <c:pt idx="21">
                  <c:v>0.90059999999999996</c:v>
                </c:pt>
                <c:pt idx="22">
                  <c:v>0.91180000000000005</c:v>
                </c:pt>
                <c:pt idx="23">
                  <c:v>0.92159999999999997</c:v>
                </c:pt>
                <c:pt idx="24">
                  <c:v>0.93030000000000002</c:v>
                </c:pt>
                <c:pt idx="25">
                  <c:v>0.93799999999999994</c:v>
                </c:pt>
                <c:pt idx="26">
                  <c:v>0.94489999999999996</c:v>
                </c:pt>
                <c:pt idx="27">
                  <c:v>0.95099999999999996</c:v>
                </c:pt>
                <c:pt idx="28">
                  <c:v>0.95640000000000003</c:v>
                </c:pt>
                <c:pt idx="29">
                  <c:v>0.96550000000000002</c:v>
                </c:pt>
                <c:pt idx="30">
                  <c:v>0.97270000000000001</c:v>
                </c:pt>
                <c:pt idx="31">
                  <c:v>0.97840000000000005</c:v>
                </c:pt>
                <c:pt idx="32">
                  <c:v>0.98080000000000001</c:v>
                </c:pt>
                <c:pt idx="33">
                  <c:v>0.9829</c:v>
                </c:pt>
                <c:pt idx="34">
                  <c:v>0.98650000000000004</c:v>
                </c:pt>
                <c:pt idx="35">
                  <c:v>0.98929999999999996</c:v>
                </c:pt>
              </c:numCache>
            </c:numRef>
          </c:yVal>
          <c:smooth val="0"/>
          <c:extLst>
            <c:ext xmlns:c16="http://schemas.microsoft.com/office/drawing/2014/chart" uri="{C3380CC4-5D6E-409C-BE32-E72D297353CC}">
              <c16:uniqueId val="{00000000-2DAF-44F1-83E6-7E65F6241C71}"/>
            </c:ext>
          </c:extLst>
        </c:ser>
        <c:ser>
          <c:idx val="0"/>
          <c:order val="1"/>
          <c:tx>
            <c:v>U Fitted</c:v>
          </c:tx>
          <c:spPr>
            <a:ln>
              <a:solidFill>
                <a:schemeClr val="accent2">
                  <a:lumMod val="75000"/>
                </a:schemeClr>
              </a:solidFill>
            </a:ln>
          </c:spPr>
          <c:marker>
            <c:symbol val="none"/>
          </c:marker>
          <c:xVal>
            <c:numRef>
              <c:f>'Shallow depth gamma scaling'!$H$6:$H$66</c:f>
              <c:numCache>
                <c:formatCode>0.000</c:formatCode>
                <c:ptCount val="6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numCache>
            </c:numRef>
          </c:xVal>
          <c:yVal>
            <c:numRef>
              <c:f>'Shallow depth gamma scaling'!$I$6:$I$66</c:f>
              <c:numCache>
                <c:formatCode>0.000</c:formatCode>
                <c:ptCount val="61"/>
                <c:pt idx="0">
                  <c:v>0.50000000016304402</c:v>
                </c:pt>
                <c:pt idx="1">
                  <c:v>0.56099999967026803</c:v>
                </c:pt>
                <c:pt idx="2">
                  <c:v>0.60200000021705502</c:v>
                </c:pt>
                <c:pt idx="3">
                  <c:v>0.63699999991424305</c:v>
                </c:pt>
                <c:pt idx="4">
                  <c:v>0.66600000002943305</c:v>
                </c:pt>
                <c:pt idx="5">
                  <c:v>0.69200000003272</c:v>
                </c:pt>
                <c:pt idx="6">
                  <c:v>0.71599999993686902</c:v>
                </c:pt>
                <c:pt idx="7">
                  <c:v>0.73600000005793897</c:v>
                </c:pt>
                <c:pt idx="8">
                  <c:v>0.75499999996077505</c:v>
                </c:pt>
                <c:pt idx="9">
                  <c:v>0.77200000003438496</c:v>
                </c:pt>
                <c:pt idx="10">
                  <c:v>0.78799999996631998</c:v>
                </c:pt>
                <c:pt idx="11">
                  <c:v>0.80200000003569305</c:v>
                </c:pt>
                <c:pt idx="12">
                  <c:v>0.81499999995552797</c:v>
                </c:pt>
                <c:pt idx="13">
                  <c:v>0.82600000004515695</c:v>
                </c:pt>
                <c:pt idx="14">
                  <c:v>0.83699999996087404</c:v>
                </c:pt>
                <c:pt idx="15">
                  <c:v>0.84700000004676901</c:v>
                </c:pt>
                <c:pt idx="16">
                  <c:v>0.85699999994906095</c:v>
                </c:pt>
                <c:pt idx="17">
                  <c:v>0.86500000002749799</c:v>
                </c:pt>
                <c:pt idx="18">
                  <c:v>0.87300000000566302</c:v>
                </c:pt>
                <c:pt idx="19">
                  <c:v>0.88099999998230605</c:v>
                </c:pt>
                <c:pt idx="20">
                  <c:v>0.88800000001046897</c:v>
                </c:pt>
                <c:pt idx="21">
                  <c:v>0.89468696844292905</c:v>
                </c:pt>
                <c:pt idx="22">
                  <c:v>0.90099999999582603</c:v>
                </c:pt>
                <c:pt idx="23">
                  <c:v>0.90668386069955498</c:v>
                </c:pt>
                <c:pt idx="24">
                  <c:v>0.91200000000440995</c:v>
                </c:pt>
                <c:pt idx="25">
                  <c:v>0.91720258876016503</c:v>
                </c:pt>
                <c:pt idx="26">
                  <c:v>0.92199999999461002</c:v>
                </c:pt>
                <c:pt idx="27">
                  <c:v>0.92613078425707596</c:v>
                </c:pt>
                <c:pt idx="28">
                  <c:v>0.93000000000501704</c:v>
                </c:pt>
                <c:pt idx="29">
                  <c:v>0.93402427421069301</c:v>
                </c:pt>
                <c:pt idx="30">
                  <c:v>0.93799999999745998</c:v>
                </c:pt>
                <c:pt idx="31">
                  <c:v>0.94164711890673902</c:v>
                </c:pt>
                <c:pt idx="32">
                  <c:v>0.94500000000110695</c:v>
                </c:pt>
                <c:pt idx="33">
                  <c:v>0.94813725015862205</c:v>
                </c:pt>
                <c:pt idx="34">
                  <c:v>0.95099999999809604</c:v>
                </c:pt>
                <c:pt idx="35">
                  <c:v>0.95355388045641198</c:v>
                </c:pt>
                <c:pt idx="36">
                  <c:v>0.95600000000197605</c:v>
                </c:pt>
                <c:pt idx="37">
                  <c:v>0.95853729857852799</c:v>
                </c:pt>
                <c:pt idx="38">
                  <c:v>0.96112056449960803</c:v>
                </c:pt>
                <c:pt idx="39">
                  <c:v>0.96364354817120501</c:v>
                </c:pt>
                <c:pt idx="40">
                  <c:v>0.96599999999930897</c:v>
                </c:pt>
                <c:pt idx="41">
                  <c:v>0.96810499074932999</c:v>
                </c:pt>
                <c:pt idx="42">
                  <c:v>0.96995887262436098</c:v>
                </c:pt>
                <c:pt idx="43">
                  <c:v>0.97158331818691601</c:v>
                </c:pt>
                <c:pt idx="44">
                  <c:v>0.97299999999950604</c:v>
                </c:pt>
                <c:pt idx="45">
                  <c:v>0.97424586342155395</c:v>
                </c:pt>
                <c:pt idx="46">
                  <c:v>0.97541894500011495</c:v>
                </c:pt>
                <c:pt idx="47">
                  <c:v>0.97663255407915195</c:v>
                </c:pt>
                <c:pt idx="48">
                  <c:v>0.97800000000262899</c:v>
                </c:pt>
                <c:pt idx="49">
                  <c:v>0.97955338714419704</c:v>
                </c:pt>
                <c:pt idx="50">
                  <c:v>0.98099999999626697</c:v>
                </c:pt>
                <c:pt idx="51">
                  <c:v>0.98208126546617802</c:v>
                </c:pt>
                <c:pt idx="52">
                  <c:v>0.98300000000223098</c:v>
                </c:pt>
                <c:pt idx="53">
                  <c:v>0.98400541578984901</c:v>
                </c:pt>
                <c:pt idx="54">
                  <c:v>0.98507091842198802</c:v>
                </c:pt>
                <c:pt idx="55">
                  <c:v>0.98610096184348595</c:v>
                </c:pt>
                <c:pt idx="56">
                  <c:v>0.98699999999917998</c:v>
                </c:pt>
                <c:pt idx="57">
                  <c:v>0.98769787466421499</c:v>
                </c:pt>
                <c:pt idx="58">
                  <c:v>0.988225978934962</c:v>
                </c:pt>
                <c:pt idx="59">
                  <c:v>0.98864109373810005</c:v>
                </c:pt>
                <c:pt idx="60">
                  <c:v>0.98900000000030597</c:v>
                </c:pt>
              </c:numCache>
            </c:numRef>
          </c:yVal>
          <c:smooth val="0"/>
          <c:extLst>
            <c:ext xmlns:c16="http://schemas.microsoft.com/office/drawing/2014/chart" uri="{C3380CC4-5D6E-409C-BE32-E72D297353CC}">
              <c16:uniqueId val="{00000001-2DAF-44F1-83E6-7E65F6241C71}"/>
            </c:ext>
          </c:extLst>
        </c:ser>
        <c:dLbls>
          <c:showLegendKey val="0"/>
          <c:showVal val="0"/>
          <c:showCatName val="0"/>
          <c:showSerName val="0"/>
          <c:showPercent val="0"/>
          <c:showBubbleSize val="0"/>
        </c:dLbls>
        <c:axId val="171747968"/>
        <c:axId val="172045440"/>
      </c:scatterChart>
      <c:valAx>
        <c:axId val="171747968"/>
        <c:scaling>
          <c:orientation val="minMax"/>
          <c:max val="0.30000000000000004"/>
        </c:scaling>
        <c:delete val="0"/>
        <c:axPos val="b"/>
        <c:title>
          <c:tx>
            <c:rich>
              <a:bodyPr rot="0" vert="horz"/>
              <a:lstStyle/>
              <a:p>
                <a:pPr>
                  <a:defRPr/>
                </a:pPr>
                <a:r>
                  <a:rPr lang="en-GB"/>
                  <a:t>Depth (m)</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vert="horz"/>
          <a:lstStyle/>
          <a:p>
            <a:pPr>
              <a:defRPr/>
            </a:pPr>
            <a:endParaRPr lang="zh-CN"/>
          </a:p>
        </c:txPr>
        <c:crossAx val="172045440"/>
        <c:crosses val="autoZero"/>
        <c:crossBetween val="midCat"/>
      </c:valAx>
      <c:valAx>
        <c:axId val="172045440"/>
        <c:scaling>
          <c:orientation val="minMax"/>
          <c:max val="1"/>
          <c:min val="0.4"/>
        </c:scaling>
        <c:delete val="0"/>
        <c:axPos val="l"/>
        <c:title>
          <c:tx>
            <c:rich>
              <a:bodyPr rot="-5400000" vert="horz"/>
              <a:lstStyle/>
              <a:p>
                <a:pPr>
                  <a:defRPr/>
                </a:pPr>
                <a:r>
                  <a:rPr lang="en-GB"/>
                  <a:t>Fractional dose</a:t>
                </a:r>
              </a:p>
            </c:rich>
          </c:tx>
          <c:overlay val="0"/>
          <c:spPr>
            <a:noFill/>
            <a:ln>
              <a:noFill/>
            </a:ln>
            <a:effectLst/>
          </c:sp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vert="horz"/>
          <a:lstStyle/>
          <a:p>
            <a:pPr>
              <a:defRPr/>
            </a:pPr>
            <a:endParaRPr lang="zh-CN"/>
          </a:p>
        </c:txPr>
        <c:crossAx val="171747968"/>
        <c:crosses val="autoZero"/>
        <c:crossBetween val="midCat"/>
      </c:valAx>
      <c:spPr>
        <a:noFill/>
        <a:ln>
          <a:noFill/>
        </a:ln>
        <a:effectLst/>
      </c:spPr>
    </c:plotArea>
    <c:legend>
      <c:legendPos val="b"/>
      <c:layout>
        <c:manualLayout>
          <c:xMode val="edge"/>
          <c:yMode val="edge"/>
          <c:x val="0.63799636332149956"/>
          <c:y val="0.55064246174167697"/>
          <c:w val="0.32440673074147836"/>
          <c:h val="0.26222311054721781"/>
        </c:manualLayout>
      </c:layout>
      <c:overlay val="1"/>
      <c:spPr>
        <a:noFill/>
        <a:ln>
          <a:noFill/>
        </a:ln>
        <a:effectLst/>
      </c:spPr>
      <c:txPr>
        <a:bodyPr rot="0" vert="horz"/>
        <a:lstStyle/>
        <a:p>
          <a:pPr>
            <a:defRPr/>
          </a:pPr>
          <a:endParaRPr lang="zh-CN"/>
        </a:p>
      </c:txPr>
    </c:legend>
    <c:plotVisOnly val="1"/>
    <c:dispBlanksAs val="gap"/>
    <c:showDLblsOverMax val="0"/>
  </c:chart>
  <c:spPr>
    <a:solidFill>
      <a:schemeClr val="bg1"/>
    </a:solidFill>
    <a:ln w="9525" cap="flat" cmpd="sng" algn="ctr">
      <a:noFill/>
      <a:round/>
    </a:ln>
    <a:effectLst/>
  </c:spPr>
  <c:txPr>
    <a:bodyPr/>
    <a:lstStyle/>
    <a:p>
      <a:pPr>
        <a:defRPr sz="1100" baseline="0"/>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a:pPr>
            <a:r>
              <a:rPr lang="en-GB"/>
              <a:t>F, J, H parameters used in the Dc calculation</a:t>
            </a:r>
          </a:p>
        </c:rich>
      </c:tx>
      <c:overlay val="0"/>
      <c:spPr>
        <a:noFill/>
        <a:ln>
          <a:noFill/>
        </a:ln>
        <a:effectLst/>
      </c:spPr>
    </c:title>
    <c:autoTitleDeleted val="0"/>
    <c:plotArea>
      <c:layout>
        <c:manualLayout>
          <c:layoutTarget val="inner"/>
          <c:xMode val="edge"/>
          <c:yMode val="edge"/>
          <c:x val="0.10612510936132982"/>
          <c:y val="0.17171296296296296"/>
          <c:w val="0.791900699912511"/>
          <c:h val="0.6875309857101195"/>
        </c:manualLayout>
      </c:layout>
      <c:scatterChart>
        <c:scatterStyle val="lineMarker"/>
        <c:varyColors val="0"/>
        <c:ser>
          <c:idx val="0"/>
          <c:order val="0"/>
          <c:spPr>
            <a:ln w="38100" cap="rnd">
              <a:solidFill>
                <a:srgbClr val="0070C0"/>
              </a:solidFill>
              <a:round/>
            </a:ln>
            <a:effectLst/>
          </c:spPr>
          <c:marker>
            <c:symbol val="none"/>
          </c:marker>
          <c:xVal>
            <c:numRef>
              <c:f>'Cosmic dose rate (F, H, J)'!$B$3:$B$183</c:f>
              <c:numCache>
                <c:formatCode>General</c:formatCode>
                <c:ptCount val="18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numCache>
            </c:numRef>
          </c:xVal>
          <c:yVal>
            <c:numRef>
              <c:f>'Cosmic dose rate (F, H, J)'!$C$3:$C$183</c:f>
              <c:numCache>
                <c:formatCode>0.00</c:formatCode>
                <c:ptCount val="181"/>
                <c:pt idx="0">
                  <c:v>0.23</c:v>
                </c:pt>
                <c:pt idx="1">
                  <c:v>0.23</c:v>
                </c:pt>
                <c:pt idx="2">
                  <c:v>0.23</c:v>
                </c:pt>
                <c:pt idx="3">
                  <c:v>0.23</c:v>
                </c:pt>
                <c:pt idx="4">
                  <c:v>0.23</c:v>
                </c:pt>
                <c:pt idx="5">
                  <c:v>0.23</c:v>
                </c:pt>
                <c:pt idx="6">
                  <c:v>0.23</c:v>
                </c:pt>
                <c:pt idx="7">
                  <c:v>0.23</c:v>
                </c:pt>
                <c:pt idx="8">
                  <c:v>0.23</c:v>
                </c:pt>
                <c:pt idx="9">
                  <c:v>0.23</c:v>
                </c:pt>
                <c:pt idx="10">
                  <c:v>0.23</c:v>
                </c:pt>
                <c:pt idx="11">
                  <c:v>0.23</c:v>
                </c:pt>
                <c:pt idx="12">
                  <c:v>0.23</c:v>
                </c:pt>
                <c:pt idx="13">
                  <c:v>0.23</c:v>
                </c:pt>
                <c:pt idx="14">
                  <c:v>0.23</c:v>
                </c:pt>
                <c:pt idx="15">
                  <c:v>0.23</c:v>
                </c:pt>
                <c:pt idx="16">
                  <c:v>0.23</c:v>
                </c:pt>
                <c:pt idx="17">
                  <c:v>0.23</c:v>
                </c:pt>
                <c:pt idx="18">
                  <c:v>0.23</c:v>
                </c:pt>
                <c:pt idx="19">
                  <c:v>0.23</c:v>
                </c:pt>
                <c:pt idx="20">
                  <c:v>0.23</c:v>
                </c:pt>
                <c:pt idx="21">
                  <c:v>0.23</c:v>
                </c:pt>
                <c:pt idx="22">
                  <c:v>0.23</c:v>
                </c:pt>
                <c:pt idx="23">
                  <c:v>0.23</c:v>
                </c:pt>
                <c:pt idx="24">
                  <c:v>0.23</c:v>
                </c:pt>
                <c:pt idx="25">
                  <c:v>0.23</c:v>
                </c:pt>
                <c:pt idx="26">
                  <c:v>0.23</c:v>
                </c:pt>
                <c:pt idx="27">
                  <c:v>0.23</c:v>
                </c:pt>
                <c:pt idx="28">
                  <c:v>0.23</c:v>
                </c:pt>
                <c:pt idx="29">
                  <c:v>0.23</c:v>
                </c:pt>
                <c:pt idx="30">
                  <c:v>0.23</c:v>
                </c:pt>
                <c:pt idx="31">
                  <c:v>0.23</c:v>
                </c:pt>
                <c:pt idx="32">
                  <c:v>0.23</c:v>
                </c:pt>
                <c:pt idx="33">
                  <c:v>0.23</c:v>
                </c:pt>
                <c:pt idx="34">
                  <c:v>0.23</c:v>
                </c:pt>
                <c:pt idx="35">
                  <c:v>0.23</c:v>
                </c:pt>
                <c:pt idx="36">
                  <c:v>0.23</c:v>
                </c:pt>
                <c:pt idx="37">
                  <c:v>0.23</c:v>
                </c:pt>
                <c:pt idx="38">
                  <c:v>0.23</c:v>
                </c:pt>
                <c:pt idx="39">
                  <c:v>0.23</c:v>
                </c:pt>
                <c:pt idx="40">
                  <c:v>0.23</c:v>
                </c:pt>
                <c:pt idx="41">
                  <c:v>0.23</c:v>
                </c:pt>
                <c:pt idx="42">
                  <c:v>0.23</c:v>
                </c:pt>
                <c:pt idx="43">
                  <c:v>0.23</c:v>
                </c:pt>
                <c:pt idx="44">
                  <c:v>0.23</c:v>
                </c:pt>
                <c:pt idx="45">
                  <c:v>0.23</c:v>
                </c:pt>
                <c:pt idx="46">
                  <c:v>0.23</c:v>
                </c:pt>
                <c:pt idx="47">
                  <c:v>0.23</c:v>
                </c:pt>
                <c:pt idx="48">
                  <c:v>0.23</c:v>
                </c:pt>
                <c:pt idx="49">
                  <c:v>0.23</c:v>
                </c:pt>
                <c:pt idx="50">
                  <c:v>0.23</c:v>
                </c:pt>
                <c:pt idx="51">
                  <c:v>0.23</c:v>
                </c:pt>
                <c:pt idx="52">
                  <c:v>0.23</c:v>
                </c:pt>
                <c:pt idx="53">
                  <c:v>0.23</c:v>
                </c:pt>
                <c:pt idx="54">
                  <c:v>0.23499999999999999</c:v>
                </c:pt>
                <c:pt idx="55">
                  <c:v>0.24</c:v>
                </c:pt>
                <c:pt idx="56">
                  <c:v>0.25</c:v>
                </c:pt>
                <c:pt idx="57">
                  <c:v>0.255</c:v>
                </c:pt>
                <c:pt idx="58">
                  <c:v>0.26</c:v>
                </c:pt>
                <c:pt idx="59">
                  <c:v>0.27</c:v>
                </c:pt>
                <c:pt idx="60">
                  <c:v>0.28000000000000003</c:v>
                </c:pt>
                <c:pt idx="61">
                  <c:v>0.28999999999999998</c:v>
                </c:pt>
                <c:pt idx="62">
                  <c:v>0.3</c:v>
                </c:pt>
                <c:pt idx="63">
                  <c:v>0.30499999999999999</c:v>
                </c:pt>
                <c:pt idx="64">
                  <c:v>0.31</c:v>
                </c:pt>
                <c:pt idx="65">
                  <c:v>0.315</c:v>
                </c:pt>
                <c:pt idx="66">
                  <c:v>0.32</c:v>
                </c:pt>
                <c:pt idx="67">
                  <c:v>0.33</c:v>
                </c:pt>
                <c:pt idx="68">
                  <c:v>0.34</c:v>
                </c:pt>
                <c:pt idx="69">
                  <c:v>0.34499999999999997</c:v>
                </c:pt>
                <c:pt idx="70">
                  <c:v>0.35</c:v>
                </c:pt>
                <c:pt idx="71">
                  <c:v>0.36</c:v>
                </c:pt>
                <c:pt idx="72">
                  <c:v>0.36499999999999999</c:v>
                </c:pt>
                <c:pt idx="73">
                  <c:v>0.37</c:v>
                </c:pt>
                <c:pt idx="74">
                  <c:v>0.375</c:v>
                </c:pt>
                <c:pt idx="75">
                  <c:v>0.38</c:v>
                </c:pt>
                <c:pt idx="76">
                  <c:v>0.38</c:v>
                </c:pt>
                <c:pt idx="77">
                  <c:v>0.38500000000000001</c:v>
                </c:pt>
                <c:pt idx="78">
                  <c:v>0.39</c:v>
                </c:pt>
                <c:pt idx="79">
                  <c:v>0.39</c:v>
                </c:pt>
                <c:pt idx="80">
                  <c:v>0.39</c:v>
                </c:pt>
                <c:pt idx="81">
                  <c:v>0.39250000000000002</c:v>
                </c:pt>
                <c:pt idx="82">
                  <c:v>0.39500000000000002</c:v>
                </c:pt>
                <c:pt idx="83">
                  <c:v>0.39750000000000002</c:v>
                </c:pt>
                <c:pt idx="84">
                  <c:v>0.4</c:v>
                </c:pt>
                <c:pt idx="85">
                  <c:v>0.4</c:v>
                </c:pt>
                <c:pt idx="86">
                  <c:v>0.4</c:v>
                </c:pt>
                <c:pt idx="87">
                  <c:v>0.4</c:v>
                </c:pt>
                <c:pt idx="88">
                  <c:v>0.4</c:v>
                </c:pt>
                <c:pt idx="89">
                  <c:v>0.4</c:v>
                </c:pt>
                <c:pt idx="90">
                  <c:v>0.4</c:v>
                </c:pt>
                <c:pt idx="91">
                  <c:v>0.4</c:v>
                </c:pt>
                <c:pt idx="92">
                  <c:v>0.4</c:v>
                </c:pt>
                <c:pt idx="93">
                  <c:v>0.4</c:v>
                </c:pt>
                <c:pt idx="94">
                  <c:v>0.4</c:v>
                </c:pt>
                <c:pt idx="95">
                  <c:v>0.4</c:v>
                </c:pt>
                <c:pt idx="96">
                  <c:v>0.4</c:v>
                </c:pt>
                <c:pt idx="97">
                  <c:v>0.39750000000000002</c:v>
                </c:pt>
                <c:pt idx="98">
                  <c:v>0.39500000000000002</c:v>
                </c:pt>
                <c:pt idx="99">
                  <c:v>0.39250000000000002</c:v>
                </c:pt>
                <c:pt idx="100">
                  <c:v>0.39</c:v>
                </c:pt>
                <c:pt idx="101">
                  <c:v>0.39</c:v>
                </c:pt>
                <c:pt idx="102">
                  <c:v>0.39</c:v>
                </c:pt>
                <c:pt idx="103">
                  <c:v>0.38500000000000001</c:v>
                </c:pt>
                <c:pt idx="104">
                  <c:v>0.38</c:v>
                </c:pt>
                <c:pt idx="105">
                  <c:v>0.38</c:v>
                </c:pt>
                <c:pt idx="106">
                  <c:v>0.375</c:v>
                </c:pt>
                <c:pt idx="107">
                  <c:v>0.37</c:v>
                </c:pt>
                <c:pt idx="108">
                  <c:v>0.36499999999999999</c:v>
                </c:pt>
                <c:pt idx="109">
                  <c:v>0.36</c:v>
                </c:pt>
                <c:pt idx="110">
                  <c:v>0.35</c:v>
                </c:pt>
                <c:pt idx="111">
                  <c:v>0.34499999999999997</c:v>
                </c:pt>
                <c:pt idx="112">
                  <c:v>0.34</c:v>
                </c:pt>
                <c:pt idx="113">
                  <c:v>0.33</c:v>
                </c:pt>
                <c:pt idx="114">
                  <c:v>0.32</c:v>
                </c:pt>
                <c:pt idx="115">
                  <c:v>0.315</c:v>
                </c:pt>
                <c:pt idx="116">
                  <c:v>0.31</c:v>
                </c:pt>
                <c:pt idx="117">
                  <c:v>0.30499999999999999</c:v>
                </c:pt>
                <c:pt idx="118">
                  <c:v>0.3</c:v>
                </c:pt>
                <c:pt idx="119">
                  <c:v>0.28999999999999998</c:v>
                </c:pt>
                <c:pt idx="120">
                  <c:v>0.28000000000000003</c:v>
                </c:pt>
                <c:pt idx="121">
                  <c:v>0.27</c:v>
                </c:pt>
                <c:pt idx="122">
                  <c:v>0.26</c:v>
                </c:pt>
                <c:pt idx="123">
                  <c:v>0.255</c:v>
                </c:pt>
                <c:pt idx="124">
                  <c:v>0.25</c:v>
                </c:pt>
                <c:pt idx="125">
                  <c:v>0.24</c:v>
                </c:pt>
                <c:pt idx="126">
                  <c:v>0.23499999999999999</c:v>
                </c:pt>
                <c:pt idx="127">
                  <c:v>0.23</c:v>
                </c:pt>
                <c:pt idx="128">
                  <c:v>0.23</c:v>
                </c:pt>
                <c:pt idx="129">
                  <c:v>0.23</c:v>
                </c:pt>
                <c:pt idx="130">
                  <c:v>0.23</c:v>
                </c:pt>
                <c:pt idx="131">
                  <c:v>0.23</c:v>
                </c:pt>
                <c:pt idx="132">
                  <c:v>0.23</c:v>
                </c:pt>
                <c:pt idx="133">
                  <c:v>0.23</c:v>
                </c:pt>
                <c:pt idx="134">
                  <c:v>0.23</c:v>
                </c:pt>
                <c:pt idx="135">
                  <c:v>0.23</c:v>
                </c:pt>
                <c:pt idx="136">
                  <c:v>0.23</c:v>
                </c:pt>
                <c:pt idx="137">
                  <c:v>0.23</c:v>
                </c:pt>
                <c:pt idx="138">
                  <c:v>0.23</c:v>
                </c:pt>
                <c:pt idx="139">
                  <c:v>0.23</c:v>
                </c:pt>
                <c:pt idx="140">
                  <c:v>0.23</c:v>
                </c:pt>
                <c:pt idx="141">
                  <c:v>0.23</c:v>
                </c:pt>
                <c:pt idx="142">
                  <c:v>0.23</c:v>
                </c:pt>
                <c:pt idx="143">
                  <c:v>0.23</c:v>
                </c:pt>
                <c:pt idx="144">
                  <c:v>0.23</c:v>
                </c:pt>
                <c:pt idx="145">
                  <c:v>0.23</c:v>
                </c:pt>
                <c:pt idx="146">
                  <c:v>0.23</c:v>
                </c:pt>
                <c:pt idx="147">
                  <c:v>0.23</c:v>
                </c:pt>
                <c:pt idx="148">
                  <c:v>0.23</c:v>
                </c:pt>
                <c:pt idx="149">
                  <c:v>0.23</c:v>
                </c:pt>
                <c:pt idx="150">
                  <c:v>0.23</c:v>
                </c:pt>
                <c:pt idx="151">
                  <c:v>0.23</c:v>
                </c:pt>
                <c:pt idx="152">
                  <c:v>0.23</c:v>
                </c:pt>
                <c:pt idx="153">
                  <c:v>0.23</c:v>
                </c:pt>
                <c:pt idx="154">
                  <c:v>0.23</c:v>
                </c:pt>
                <c:pt idx="155">
                  <c:v>0.23</c:v>
                </c:pt>
                <c:pt idx="156">
                  <c:v>0.23</c:v>
                </c:pt>
                <c:pt idx="157">
                  <c:v>0.23</c:v>
                </c:pt>
                <c:pt idx="158">
                  <c:v>0.23</c:v>
                </c:pt>
                <c:pt idx="159">
                  <c:v>0.23</c:v>
                </c:pt>
                <c:pt idx="160">
                  <c:v>0.23</c:v>
                </c:pt>
                <c:pt idx="161">
                  <c:v>0.23</c:v>
                </c:pt>
                <c:pt idx="162">
                  <c:v>0.23</c:v>
                </c:pt>
                <c:pt idx="163">
                  <c:v>0.23</c:v>
                </c:pt>
                <c:pt idx="164">
                  <c:v>0.23</c:v>
                </c:pt>
                <c:pt idx="165">
                  <c:v>0.23</c:v>
                </c:pt>
                <c:pt idx="166">
                  <c:v>0.23</c:v>
                </c:pt>
                <c:pt idx="167">
                  <c:v>0.23</c:v>
                </c:pt>
                <c:pt idx="168">
                  <c:v>0.23</c:v>
                </c:pt>
                <c:pt idx="169">
                  <c:v>0.23</c:v>
                </c:pt>
                <c:pt idx="170">
                  <c:v>0.23</c:v>
                </c:pt>
                <c:pt idx="171">
                  <c:v>0.23</c:v>
                </c:pt>
                <c:pt idx="172">
                  <c:v>0.23</c:v>
                </c:pt>
                <c:pt idx="173">
                  <c:v>0.23</c:v>
                </c:pt>
                <c:pt idx="174">
                  <c:v>0.23</c:v>
                </c:pt>
                <c:pt idx="175">
                  <c:v>0.23</c:v>
                </c:pt>
                <c:pt idx="176">
                  <c:v>0.23</c:v>
                </c:pt>
                <c:pt idx="177">
                  <c:v>0.23</c:v>
                </c:pt>
                <c:pt idx="178">
                  <c:v>0.23</c:v>
                </c:pt>
                <c:pt idx="179">
                  <c:v>0.23</c:v>
                </c:pt>
                <c:pt idx="180">
                  <c:v>0.23</c:v>
                </c:pt>
              </c:numCache>
            </c:numRef>
          </c:yVal>
          <c:smooth val="0"/>
          <c:extLst>
            <c:ext xmlns:c16="http://schemas.microsoft.com/office/drawing/2014/chart" uri="{C3380CC4-5D6E-409C-BE32-E72D297353CC}">
              <c16:uniqueId val="{00000000-3B18-4F28-AAC7-970D5E37CA16}"/>
            </c:ext>
          </c:extLst>
        </c:ser>
        <c:ser>
          <c:idx val="2"/>
          <c:order val="2"/>
          <c:spPr>
            <a:ln w="38100" cap="rnd">
              <a:solidFill>
                <a:schemeClr val="tx1">
                  <a:lumMod val="25000"/>
                  <a:lumOff val="75000"/>
                </a:schemeClr>
              </a:solidFill>
              <a:round/>
            </a:ln>
            <a:effectLst/>
          </c:spPr>
          <c:marker>
            <c:symbol val="none"/>
          </c:marker>
          <c:xVal>
            <c:numRef>
              <c:f>'Cosmic dose rate (F, H, J)'!$B$3:$B$183</c:f>
              <c:numCache>
                <c:formatCode>General</c:formatCode>
                <c:ptCount val="18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numCache>
            </c:numRef>
          </c:xVal>
          <c:yVal>
            <c:numRef>
              <c:f>'Cosmic dose rate (F, H, J)'!$E$3:$E$183</c:f>
              <c:numCache>
                <c:formatCode>0.00</c:formatCode>
                <c:ptCount val="181"/>
                <c:pt idx="0">
                  <c:v>0.76</c:v>
                </c:pt>
                <c:pt idx="1">
                  <c:v>0.76</c:v>
                </c:pt>
                <c:pt idx="2">
                  <c:v>0.76</c:v>
                </c:pt>
                <c:pt idx="3">
                  <c:v>0.76</c:v>
                </c:pt>
                <c:pt idx="4">
                  <c:v>0.76</c:v>
                </c:pt>
                <c:pt idx="5">
                  <c:v>0.76</c:v>
                </c:pt>
                <c:pt idx="6">
                  <c:v>0.76</c:v>
                </c:pt>
                <c:pt idx="7">
                  <c:v>0.76</c:v>
                </c:pt>
                <c:pt idx="8">
                  <c:v>0.76</c:v>
                </c:pt>
                <c:pt idx="9">
                  <c:v>0.76</c:v>
                </c:pt>
                <c:pt idx="10">
                  <c:v>0.76</c:v>
                </c:pt>
                <c:pt idx="11">
                  <c:v>0.76</c:v>
                </c:pt>
                <c:pt idx="12">
                  <c:v>0.76</c:v>
                </c:pt>
                <c:pt idx="13">
                  <c:v>0.76</c:v>
                </c:pt>
                <c:pt idx="14">
                  <c:v>0.76</c:v>
                </c:pt>
                <c:pt idx="15">
                  <c:v>0.76</c:v>
                </c:pt>
                <c:pt idx="16">
                  <c:v>0.76</c:v>
                </c:pt>
                <c:pt idx="17">
                  <c:v>0.76</c:v>
                </c:pt>
                <c:pt idx="18">
                  <c:v>0.76</c:v>
                </c:pt>
                <c:pt idx="19">
                  <c:v>0.76</c:v>
                </c:pt>
                <c:pt idx="20">
                  <c:v>0.76</c:v>
                </c:pt>
                <c:pt idx="21">
                  <c:v>0.76</c:v>
                </c:pt>
                <c:pt idx="22">
                  <c:v>0.76</c:v>
                </c:pt>
                <c:pt idx="23">
                  <c:v>0.76</c:v>
                </c:pt>
                <c:pt idx="24">
                  <c:v>0.76</c:v>
                </c:pt>
                <c:pt idx="25">
                  <c:v>0.76</c:v>
                </c:pt>
                <c:pt idx="26">
                  <c:v>0.76</c:v>
                </c:pt>
                <c:pt idx="27">
                  <c:v>0.76</c:v>
                </c:pt>
                <c:pt idx="28">
                  <c:v>0.76</c:v>
                </c:pt>
                <c:pt idx="29">
                  <c:v>0.76</c:v>
                </c:pt>
                <c:pt idx="30">
                  <c:v>0.76</c:v>
                </c:pt>
                <c:pt idx="31">
                  <c:v>0.76</c:v>
                </c:pt>
                <c:pt idx="32">
                  <c:v>0.76</c:v>
                </c:pt>
                <c:pt idx="33">
                  <c:v>0.76</c:v>
                </c:pt>
                <c:pt idx="34">
                  <c:v>0.76</c:v>
                </c:pt>
                <c:pt idx="35">
                  <c:v>0.76</c:v>
                </c:pt>
                <c:pt idx="36">
                  <c:v>0.76</c:v>
                </c:pt>
                <c:pt idx="37">
                  <c:v>0.76</c:v>
                </c:pt>
                <c:pt idx="38">
                  <c:v>0.76</c:v>
                </c:pt>
                <c:pt idx="39">
                  <c:v>0.76</c:v>
                </c:pt>
                <c:pt idx="40">
                  <c:v>0.76</c:v>
                </c:pt>
                <c:pt idx="41">
                  <c:v>0.76</c:v>
                </c:pt>
                <c:pt idx="42">
                  <c:v>0.76</c:v>
                </c:pt>
                <c:pt idx="43">
                  <c:v>0.76</c:v>
                </c:pt>
                <c:pt idx="44">
                  <c:v>0.76</c:v>
                </c:pt>
                <c:pt idx="45">
                  <c:v>0.76</c:v>
                </c:pt>
                <c:pt idx="46">
                  <c:v>0.76</c:v>
                </c:pt>
                <c:pt idx="47">
                  <c:v>0.76</c:v>
                </c:pt>
                <c:pt idx="48">
                  <c:v>0.76</c:v>
                </c:pt>
                <c:pt idx="49">
                  <c:v>0.76</c:v>
                </c:pt>
                <c:pt idx="50">
                  <c:v>0.76</c:v>
                </c:pt>
                <c:pt idx="51">
                  <c:v>0.76</c:v>
                </c:pt>
                <c:pt idx="52">
                  <c:v>0.76</c:v>
                </c:pt>
                <c:pt idx="53">
                  <c:v>0.76</c:v>
                </c:pt>
                <c:pt idx="54">
                  <c:v>0.76</c:v>
                </c:pt>
                <c:pt idx="55">
                  <c:v>0.755</c:v>
                </c:pt>
                <c:pt idx="56">
                  <c:v>0.745</c:v>
                </c:pt>
                <c:pt idx="57">
                  <c:v>0.73</c:v>
                </c:pt>
                <c:pt idx="58">
                  <c:v>0.71499999999999997</c:v>
                </c:pt>
                <c:pt idx="59">
                  <c:v>0.7</c:v>
                </c:pt>
                <c:pt idx="60">
                  <c:v>0.69</c:v>
                </c:pt>
                <c:pt idx="61">
                  <c:v>0.68</c:v>
                </c:pt>
                <c:pt idx="62">
                  <c:v>0.67</c:v>
                </c:pt>
                <c:pt idx="63">
                  <c:v>0.66</c:v>
                </c:pt>
                <c:pt idx="64">
                  <c:v>0.64500000000000002</c:v>
                </c:pt>
                <c:pt idx="65">
                  <c:v>0.63500000000000001</c:v>
                </c:pt>
                <c:pt idx="66">
                  <c:v>0.63</c:v>
                </c:pt>
                <c:pt idx="67">
                  <c:v>0.62</c:v>
                </c:pt>
                <c:pt idx="68">
                  <c:v>0.61</c:v>
                </c:pt>
                <c:pt idx="69">
                  <c:v>0.6</c:v>
                </c:pt>
                <c:pt idx="70">
                  <c:v>0.59499999999999997</c:v>
                </c:pt>
                <c:pt idx="71">
                  <c:v>0.59</c:v>
                </c:pt>
                <c:pt idx="72">
                  <c:v>0.57999999999999996</c:v>
                </c:pt>
                <c:pt idx="73">
                  <c:v>0.57499999999999996</c:v>
                </c:pt>
                <c:pt idx="74">
                  <c:v>0.56999999999999995</c:v>
                </c:pt>
                <c:pt idx="75">
                  <c:v>0.56999999999999995</c:v>
                </c:pt>
                <c:pt idx="76">
                  <c:v>0.56000000000000005</c:v>
                </c:pt>
                <c:pt idx="77">
                  <c:v>0.55500000000000005</c:v>
                </c:pt>
                <c:pt idx="78">
                  <c:v>0.55000000000000004</c:v>
                </c:pt>
                <c:pt idx="79">
                  <c:v>0.55000000000000004</c:v>
                </c:pt>
                <c:pt idx="80">
                  <c:v>0.54749999999999999</c:v>
                </c:pt>
                <c:pt idx="81">
                  <c:v>0.54500000000000004</c:v>
                </c:pt>
                <c:pt idx="82">
                  <c:v>0.54</c:v>
                </c:pt>
                <c:pt idx="83">
                  <c:v>0.54</c:v>
                </c:pt>
                <c:pt idx="84">
                  <c:v>0.53500000000000003</c:v>
                </c:pt>
                <c:pt idx="85">
                  <c:v>0.53</c:v>
                </c:pt>
                <c:pt idx="86">
                  <c:v>0.53</c:v>
                </c:pt>
                <c:pt idx="87">
                  <c:v>0.52500000000000002</c:v>
                </c:pt>
                <c:pt idx="88">
                  <c:v>0.52</c:v>
                </c:pt>
                <c:pt idx="89">
                  <c:v>0.52</c:v>
                </c:pt>
                <c:pt idx="90">
                  <c:v>0.52</c:v>
                </c:pt>
                <c:pt idx="91">
                  <c:v>0.52</c:v>
                </c:pt>
                <c:pt idx="92">
                  <c:v>0.52</c:v>
                </c:pt>
                <c:pt idx="93">
                  <c:v>0.52500000000000002</c:v>
                </c:pt>
                <c:pt idx="94">
                  <c:v>0.53</c:v>
                </c:pt>
                <c:pt idx="95">
                  <c:v>0.53</c:v>
                </c:pt>
                <c:pt idx="96">
                  <c:v>0.53500000000000003</c:v>
                </c:pt>
                <c:pt idx="97">
                  <c:v>0.54</c:v>
                </c:pt>
                <c:pt idx="98">
                  <c:v>0.54</c:v>
                </c:pt>
                <c:pt idx="99">
                  <c:v>0.54500000000000004</c:v>
                </c:pt>
                <c:pt idx="100">
                  <c:v>0.54749999999999999</c:v>
                </c:pt>
                <c:pt idx="101">
                  <c:v>0.55000000000000004</c:v>
                </c:pt>
                <c:pt idx="102">
                  <c:v>0.55000000000000004</c:v>
                </c:pt>
                <c:pt idx="103">
                  <c:v>0.55500000000000005</c:v>
                </c:pt>
                <c:pt idx="104">
                  <c:v>0.56000000000000005</c:v>
                </c:pt>
                <c:pt idx="105">
                  <c:v>0.56999999999999995</c:v>
                </c:pt>
                <c:pt idx="106">
                  <c:v>0.56999999999999995</c:v>
                </c:pt>
                <c:pt idx="107">
                  <c:v>0.57499999999999996</c:v>
                </c:pt>
                <c:pt idx="108">
                  <c:v>0.57999999999999996</c:v>
                </c:pt>
                <c:pt idx="109">
                  <c:v>0.59</c:v>
                </c:pt>
                <c:pt idx="110">
                  <c:v>0.59499999999999997</c:v>
                </c:pt>
                <c:pt idx="111">
                  <c:v>0.6</c:v>
                </c:pt>
                <c:pt idx="112">
                  <c:v>0.61</c:v>
                </c:pt>
                <c:pt idx="113">
                  <c:v>0.62</c:v>
                </c:pt>
                <c:pt idx="114">
                  <c:v>0.63</c:v>
                </c:pt>
                <c:pt idx="115">
                  <c:v>0.63500000000000001</c:v>
                </c:pt>
                <c:pt idx="116">
                  <c:v>0.64500000000000002</c:v>
                </c:pt>
                <c:pt idx="117">
                  <c:v>0.66</c:v>
                </c:pt>
                <c:pt idx="118">
                  <c:v>0.67</c:v>
                </c:pt>
                <c:pt idx="119">
                  <c:v>0.68</c:v>
                </c:pt>
                <c:pt idx="120">
                  <c:v>0.69</c:v>
                </c:pt>
                <c:pt idx="121">
                  <c:v>0.7</c:v>
                </c:pt>
                <c:pt idx="122">
                  <c:v>0.71499999999999997</c:v>
                </c:pt>
                <c:pt idx="123">
                  <c:v>0.73</c:v>
                </c:pt>
                <c:pt idx="124">
                  <c:v>0.745</c:v>
                </c:pt>
                <c:pt idx="125">
                  <c:v>0.755</c:v>
                </c:pt>
                <c:pt idx="126">
                  <c:v>0.76</c:v>
                </c:pt>
                <c:pt idx="127">
                  <c:v>0.76</c:v>
                </c:pt>
                <c:pt idx="128">
                  <c:v>0.76</c:v>
                </c:pt>
                <c:pt idx="129">
                  <c:v>0.76</c:v>
                </c:pt>
                <c:pt idx="130">
                  <c:v>0.76</c:v>
                </c:pt>
                <c:pt idx="131">
                  <c:v>0.76</c:v>
                </c:pt>
                <c:pt idx="132">
                  <c:v>0.76</c:v>
                </c:pt>
                <c:pt idx="133">
                  <c:v>0.76</c:v>
                </c:pt>
                <c:pt idx="134">
                  <c:v>0.76</c:v>
                </c:pt>
                <c:pt idx="135">
                  <c:v>0.76</c:v>
                </c:pt>
                <c:pt idx="136">
                  <c:v>0.76</c:v>
                </c:pt>
                <c:pt idx="137">
                  <c:v>0.76</c:v>
                </c:pt>
                <c:pt idx="138">
                  <c:v>0.76</c:v>
                </c:pt>
                <c:pt idx="139">
                  <c:v>0.76</c:v>
                </c:pt>
                <c:pt idx="140">
                  <c:v>0.76</c:v>
                </c:pt>
                <c:pt idx="141">
                  <c:v>0.76</c:v>
                </c:pt>
                <c:pt idx="142">
                  <c:v>0.76</c:v>
                </c:pt>
                <c:pt idx="143">
                  <c:v>0.76</c:v>
                </c:pt>
                <c:pt idx="144">
                  <c:v>0.76</c:v>
                </c:pt>
                <c:pt idx="145">
                  <c:v>0.76</c:v>
                </c:pt>
                <c:pt idx="146">
                  <c:v>0.76</c:v>
                </c:pt>
                <c:pt idx="147">
                  <c:v>0.76</c:v>
                </c:pt>
                <c:pt idx="148">
                  <c:v>0.76</c:v>
                </c:pt>
                <c:pt idx="149">
                  <c:v>0.76</c:v>
                </c:pt>
                <c:pt idx="150">
                  <c:v>0.76</c:v>
                </c:pt>
                <c:pt idx="151">
                  <c:v>0.76</c:v>
                </c:pt>
                <c:pt idx="152">
                  <c:v>0.76</c:v>
                </c:pt>
                <c:pt idx="153">
                  <c:v>0.76</c:v>
                </c:pt>
                <c:pt idx="154">
                  <c:v>0.76</c:v>
                </c:pt>
                <c:pt idx="155">
                  <c:v>0.76</c:v>
                </c:pt>
                <c:pt idx="156">
                  <c:v>0.76</c:v>
                </c:pt>
                <c:pt idx="157">
                  <c:v>0.76</c:v>
                </c:pt>
                <c:pt idx="158">
                  <c:v>0.76</c:v>
                </c:pt>
                <c:pt idx="159">
                  <c:v>0.76</c:v>
                </c:pt>
                <c:pt idx="160">
                  <c:v>0.76</c:v>
                </c:pt>
                <c:pt idx="161">
                  <c:v>0.76</c:v>
                </c:pt>
                <c:pt idx="162">
                  <c:v>0.76</c:v>
                </c:pt>
                <c:pt idx="163">
                  <c:v>0.76</c:v>
                </c:pt>
                <c:pt idx="164">
                  <c:v>0.76</c:v>
                </c:pt>
                <c:pt idx="165">
                  <c:v>0.76</c:v>
                </c:pt>
                <c:pt idx="166">
                  <c:v>0.76</c:v>
                </c:pt>
                <c:pt idx="167">
                  <c:v>0.76</c:v>
                </c:pt>
                <c:pt idx="168">
                  <c:v>0.76</c:v>
                </c:pt>
                <c:pt idx="169">
                  <c:v>0.76</c:v>
                </c:pt>
                <c:pt idx="170">
                  <c:v>0.76</c:v>
                </c:pt>
                <c:pt idx="171">
                  <c:v>0.76</c:v>
                </c:pt>
                <c:pt idx="172">
                  <c:v>0.76</c:v>
                </c:pt>
                <c:pt idx="173">
                  <c:v>0.76</c:v>
                </c:pt>
                <c:pt idx="174">
                  <c:v>0.76</c:v>
                </c:pt>
                <c:pt idx="175">
                  <c:v>0.76</c:v>
                </c:pt>
                <c:pt idx="176">
                  <c:v>0.76</c:v>
                </c:pt>
                <c:pt idx="177">
                  <c:v>0.76</c:v>
                </c:pt>
                <c:pt idx="178">
                  <c:v>0.76</c:v>
                </c:pt>
                <c:pt idx="179">
                  <c:v>0.76</c:v>
                </c:pt>
                <c:pt idx="180">
                  <c:v>0.76</c:v>
                </c:pt>
              </c:numCache>
            </c:numRef>
          </c:yVal>
          <c:smooth val="0"/>
          <c:extLst>
            <c:ext xmlns:c16="http://schemas.microsoft.com/office/drawing/2014/chart" uri="{C3380CC4-5D6E-409C-BE32-E72D297353CC}">
              <c16:uniqueId val="{00000001-3B18-4F28-AAC7-970D5E37CA16}"/>
            </c:ext>
          </c:extLst>
        </c:ser>
        <c:dLbls>
          <c:showLegendKey val="0"/>
          <c:showVal val="0"/>
          <c:showCatName val="0"/>
          <c:showSerName val="0"/>
          <c:showPercent val="0"/>
          <c:showBubbleSize val="0"/>
        </c:dLbls>
        <c:axId val="171894656"/>
        <c:axId val="172196224"/>
      </c:scatterChart>
      <c:scatterChart>
        <c:scatterStyle val="lineMarker"/>
        <c:varyColors val="0"/>
        <c:ser>
          <c:idx val="1"/>
          <c:order val="1"/>
          <c:spPr>
            <a:ln w="38100" cap="rnd">
              <a:solidFill>
                <a:schemeClr val="accent2"/>
              </a:solidFill>
              <a:round/>
            </a:ln>
            <a:effectLst/>
          </c:spPr>
          <c:marker>
            <c:symbol val="none"/>
          </c:marker>
          <c:xVal>
            <c:numRef>
              <c:f>'Cosmic dose rate (F, H, J)'!$B$3:$B$183</c:f>
              <c:numCache>
                <c:formatCode>General</c:formatCode>
                <c:ptCount val="18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numCache>
            </c:numRef>
          </c:xVal>
          <c:yVal>
            <c:numRef>
              <c:f>'Cosmic dose rate (F, H, J)'!$D$3:$D$183</c:f>
              <c:numCache>
                <c:formatCode>0.00</c:formatCode>
                <c:ptCount val="181"/>
                <c:pt idx="0">
                  <c:v>4.0999999999999996</c:v>
                </c:pt>
                <c:pt idx="1">
                  <c:v>4.0999999999999996</c:v>
                </c:pt>
                <c:pt idx="2">
                  <c:v>4.0999999999999996</c:v>
                </c:pt>
                <c:pt idx="3">
                  <c:v>4.0999999999999996</c:v>
                </c:pt>
                <c:pt idx="4">
                  <c:v>4.0999999999999996</c:v>
                </c:pt>
                <c:pt idx="5">
                  <c:v>4.0999999999999996</c:v>
                </c:pt>
                <c:pt idx="6">
                  <c:v>4.0999999999999996</c:v>
                </c:pt>
                <c:pt idx="7">
                  <c:v>4.0999999999999996</c:v>
                </c:pt>
                <c:pt idx="8">
                  <c:v>4.0999999999999996</c:v>
                </c:pt>
                <c:pt idx="9">
                  <c:v>4.0999999999999996</c:v>
                </c:pt>
                <c:pt idx="10">
                  <c:v>4.0999999999999996</c:v>
                </c:pt>
                <c:pt idx="11">
                  <c:v>4.0999999999999996</c:v>
                </c:pt>
                <c:pt idx="12">
                  <c:v>4.0999999999999996</c:v>
                </c:pt>
                <c:pt idx="13">
                  <c:v>4.0999999999999996</c:v>
                </c:pt>
                <c:pt idx="14">
                  <c:v>4.0999999999999996</c:v>
                </c:pt>
                <c:pt idx="15">
                  <c:v>4.0999999999999996</c:v>
                </c:pt>
                <c:pt idx="16">
                  <c:v>4.0999999999999996</c:v>
                </c:pt>
                <c:pt idx="17">
                  <c:v>4.0999999999999996</c:v>
                </c:pt>
                <c:pt idx="18">
                  <c:v>4.0999999999999996</c:v>
                </c:pt>
                <c:pt idx="19">
                  <c:v>4.0999999999999996</c:v>
                </c:pt>
                <c:pt idx="20">
                  <c:v>4.0999999999999996</c:v>
                </c:pt>
                <c:pt idx="21">
                  <c:v>4.0999999999999996</c:v>
                </c:pt>
                <c:pt idx="22">
                  <c:v>4.0999999999999996</c:v>
                </c:pt>
                <c:pt idx="23">
                  <c:v>4.0999999999999996</c:v>
                </c:pt>
                <c:pt idx="24">
                  <c:v>4.0999999999999996</c:v>
                </c:pt>
                <c:pt idx="25">
                  <c:v>4.0999999999999996</c:v>
                </c:pt>
                <c:pt idx="26">
                  <c:v>4.0999999999999996</c:v>
                </c:pt>
                <c:pt idx="27">
                  <c:v>4.0999999999999996</c:v>
                </c:pt>
                <c:pt idx="28">
                  <c:v>4.0999999999999996</c:v>
                </c:pt>
                <c:pt idx="29">
                  <c:v>4.0999999999999996</c:v>
                </c:pt>
                <c:pt idx="30">
                  <c:v>4.0999999999999996</c:v>
                </c:pt>
                <c:pt idx="31">
                  <c:v>4.0999999999999996</c:v>
                </c:pt>
                <c:pt idx="32">
                  <c:v>4.0999999999999996</c:v>
                </c:pt>
                <c:pt idx="33">
                  <c:v>4.0999999999999996</c:v>
                </c:pt>
                <c:pt idx="34">
                  <c:v>4.0999999999999996</c:v>
                </c:pt>
                <c:pt idx="35">
                  <c:v>4.0999999999999996</c:v>
                </c:pt>
                <c:pt idx="36">
                  <c:v>4.0999999999999996</c:v>
                </c:pt>
                <c:pt idx="37">
                  <c:v>4.0999999999999996</c:v>
                </c:pt>
                <c:pt idx="38">
                  <c:v>4.0999999999999996</c:v>
                </c:pt>
                <c:pt idx="39">
                  <c:v>4.0999999999999996</c:v>
                </c:pt>
                <c:pt idx="40">
                  <c:v>4.0999999999999996</c:v>
                </c:pt>
                <c:pt idx="41">
                  <c:v>4.0999999999999996</c:v>
                </c:pt>
                <c:pt idx="42">
                  <c:v>4.0999999999999996</c:v>
                </c:pt>
                <c:pt idx="43">
                  <c:v>4.0999999999999996</c:v>
                </c:pt>
                <c:pt idx="44">
                  <c:v>4.0999999999999996</c:v>
                </c:pt>
                <c:pt idx="45">
                  <c:v>4.0999999999999996</c:v>
                </c:pt>
                <c:pt idx="46">
                  <c:v>4.0999999999999996</c:v>
                </c:pt>
                <c:pt idx="47">
                  <c:v>4.0999999999999996</c:v>
                </c:pt>
                <c:pt idx="48">
                  <c:v>4.0999999999999996</c:v>
                </c:pt>
                <c:pt idx="49">
                  <c:v>4.0999999999999996</c:v>
                </c:pt>
                <c:pt idx="50">
                  <c:v>4.0999999999999996</c:v>
                </c:pt>
                <c:pt idx="51">
                  <c:v>4.0999999999999996</c:v>
                </c:pt>
                <c:pt idx="52">
                  <c:v>4.0999999999999996</c:v>
                </c:pt>
                <c:pt idx="53">
                  <c:v>4.0999999999999996</c:v>
                </c:pt>
                <c:pt idx="54">
                  <c:v>4.0999999999999996</c:v>
                </c:pt>
                <c:pt idx="55">
                  <c:v>4.1025</c:v>
                </c:pt>
                <c:pt idx="56">
                  <c:v>4.1100000000000003</c:v>
                </c:pt>
                <c:pt idx="57">
                  <c:v>4.125</c:v>
                </c:pt>
                <c:pt idx="58">
                  <c:v>4.1399999999999997</c:v>
                </c:pt>
                <c:pt idx="59">
                  <c:v>4.16</c:v>
                </c:pt>
                <c:pt idx="60">
                  <c:v>4.1825000000000001</c:v>
                </c:pt>
                <c:pt idx="61">
                  <c:v>4.2</c:v>
                </c:pt>
                <c:pt idx="62">
                  <c:v>4.21</c:v>
                </c:pt>
                <c:pt idx="63">
                  <c:v>4.2300000000000004</c:v>
                </c:pt>
                <c:pt idx="64">
                  <c:v>4.24</c:v>
                </c:pt>
                <c:pt idx="65">
                  <c:v>4.25</c:v>
                </c:pt>
                <c:pt idx="66">
                  <c:v>4.26</c:v>
                </c:pt>
                <c:pt idx="67">
                  <c:v>4.2699999999999996</c:v>
                </c:pt>
                <c:pt idx="68">
                  <c:v>4.28</c:v>
                </c:pt>
                <c:pt idx="69">
                  <c:v>4.29</c:v>
                </c:pt>
                <c:pt idx="70">
                  <c:v>4.3</c:v>
                </c:pt>
                <c:pt idx="71">
                  <c:v>4.3075000000000001</c:v>
                </c:pt>
                <c:pt idx="72">
                  <c:v>4.3125</c:v>
                </c:pt>
                <c:pt idx="73">
                  <c:v>4.32</c:v>
                </c:pt>
                <c:pt idx="74">
                  <c:v>4.3274999999999997</c:v>
                </c:pt>
                <c:pt idx="75">
                  <c:v>4.335</c:v>
                </c:pt>
                <c:pt idx="76">
                  <c:v>4.34</c:v>
                </c:pt>
                <c:pt idx="77">
                  <c:v>4.3449999999999998</c:v>
                </c:pt>
                <c:pt idx="78">
                  <c:v>4.3499999999999996</c:v>
                </c:pt>
                <c:pt idx="79">
                  <c:v>4.3550000000000004</c:v>
                </c:pt>
                <c:pt idx="80">
                  <c:v>4.3600000000000003</c:v>
                </c:pt>
                <c:pt idx="81">
                  <c:v>4.3650000000000002</c:v>
                </c:pt>
                <c:pt idx="82">
                  <c:v>4.37</c:v>
                </c:pt>
                <c:pt idx="83">
                  <c:v>4.375</c:v>
                </c:pt>
                <c:pt idx="84">
                  <c:v>4.38</c:v>
                </c:pt>
                <c:pt idx="85">
                  <c:v>4.3849999999999998</c:v>
                </c:pt>
                <c:pt idx="86">
                  <c:v>4.3875000000000002</c:v>
                </c:pt>
                <c:pt idx="87">
                  <c:v>4.3899999999999997</c:v>
                </c:pt>
                <c:pt idx="88">
                  <c:v>4.3925000000000001</c:v>
                </c:pt>
                <c:pt idx="89">
                  <c:v>4.3949999999999996</c:v>
                </c:pt>
                <c:pt idx="90">
                  <c:v>4.4000000000000004</c:v>
                </c:pt>
                <c:pt idx="91">
                  <c:v>4.3949999999999996</c:v>
                </c:pt>
                <c:pt idx="92">
                  <c:v>4.3925000000000001</c:v>
                </c:pt>
                <c:pt idx="93">
                  <c:v>4.3899999999999997</c:v>
                </c:pt>
                <c:pt idx="94">
                  <c:v>4.3875000000000002</c:v>
                </c:pt>
                <c:pt idx="95">
                  <c:v>4.3849999999999998</c:v>
                </c:pt>
                <c:pt idx="96">
                  <c:v>4.38</c:v>
                </c:pt>
                <c:pt idx="97">
                  <c:v>4.375</c:v>
                </c:pt>
                <c:pt idx="98">
                  <c:v>4.37</c:v>
                </c:pt>
                <c:pt idx="99">
                  <c:v>4.3650000000000002</c:v>
                </c:pt>
                <c:pt idx="100">
                  <c:v>4.3600000000000003</c:v>
                </c:pt>
                <c:pt idx="101">
                  <c:v>4.3550000000000004</c:v>
                </c:pt>
                <c:pt idx="102">
                  <c:v>4.3499999999999996</c:v>
                </c:pt>
                <c:pt idx="103">
                  <c:v>4.3449999999999998</c:v>
                </c:pt>
                <c:pt idx="104">
                  <c:v>4.34</c:v>
                </c:pt>
                <c:pt idx="105">
                  <c:v>4.335</c:v>
                </c:pt>
                <c:pt idx="106">
                  <c:v>4.3274999999999997</c:v>
                </c:pt>
                <c:pt idx="107">
                  <c:v>4.32</c:v>
                </c:pt>
                <c:pt idx="108">
                  <c:v>4.3125</c:v>
                </c:pt>
                <c:pt idx="109">
                  <c:v>4.3075000000000001</c:v>
                </c:pt>
                <c:pt idx="110">
                  <c:v>4.3</c:v>
                </c:pt>
                <c:pt idx="111">
                  <c:v>4.29</c:v>
                </c:pt>
                <c:pt idx="112">
                  <c:v>4.28</c:v>
                </c:pt>
                <c:pt idx="113">
                  <c:v>4.2699999999999996</c:v>
                </c:pt>
                <c:pt idx="114">
                  <c:v>4.26</c:v>
                </c:pt>
                <c:pt idx="115">
                  <c:v>4.25</c:v>
                </c:pt>
                <c:pt idx="116">
                  <c:v>4.24</c:v>
                </c:pt>
                <c:pt idx="117">
                  <c:v>4.2300000000000004</c:v>
                </c:pt>
                <c:pt idx="118">
                  <c:v>4.21</c:v>
                </c:pt>
                <c:pt idx="119">
                  <c:v>4.2</c:v>
                </c:pt>
                <c:pt idx="120">
                  <c:v>4.1825000000000001</c:v>
                </c:pt>
                <c:pt idx="121">
                  <c:v>4.16</c:v>
                </c:pt>
                <c:pt idx="122">
                  <c:v>4.1399999999999997</c:v>
                </c:pt>
                <c:pt idx="123">
                  <c:v>4.125</c:v>
                </c:pt>
                <c:pt idx="124">
                  <c:v>4.1100000000000003</c:v>
                </c:pt>
                <c:pt idx="125">
                  <c:v>4.1025</c:v>
                </c:pt>
                <c:pt idx="126">
                  <c:v>4.0999999999999996</c:v>
                </c:pt>
                <c:pt idx="127">
                  <c:v>4.0999999999999996</c:v>
                </c:pt>
                <c:pt idx="128">
                  <c:v>4.0999999999999996</c:v>
                </c:pt>
                <c:pt idx="129">
                  <c:v>4.0999999999999996</c:v>
                </c:pt>
                <c:pt idx="130">
                  <c:v>4.0999999999999996</c:v>
                </c:pt>
                <c:pt idx="131">
                  <c:v>4.0999999999999996</c:v>
                </c:pt>
                <c:pt idx="132">
                  <c:v>4.0999999999999996</c:v>
                </c:pt>
                <c:pt idx="133">
                  <c:v>4.0999999999999996</c:v>
                </c:pt>
                <c:pt idx="134">
                  <c:v>4.0999999999999996</c:v>
                </c:pt>
                <c:pt idx="135">
                  <c:v>4.0999999999999996</c:v>
                </c:pt>
                <c:pt idx="136">
                  <c:v>4.0999999999999996</c:v>
                </c:pt>
                <c:pt idx="137">
                  <c:v>4.0999999999999996</c:v>
                </c:pt>
                <c:pt idx="138">
                  <c:v>4.0999999999999996</c:v>
                </c:pt>
                <c:pt idx="139">
                  <c:v>4.0999999999999996</c:v>
                </c:pt>
                <c:pt idx="140">
                  <c:v>4.0999999999999996</c:v>
                </c:pt>
                <c:pt idx="141">
                  <c:v>4.0999999999999996</c:v>
                </c:pt>
                <c:pt idx="142">
                  <c:v>4.0999999999999996</c:v>
                </c:pt>
                <c:pt idx="143">
                  <c:v>4.0999999999999996</c:v>
                </c:pt>
                <c:pt idx="144">
                  <c:v>4.0999999999999996</c:v>
                </c:pt>
                <c:pt idx="145">
                  <c:v>4.0999999999999996</c:v>
                </c:pt>
                <c:pt idx="146">
                  <c:v>4.0999999999999996</c:v>
                </c:pt>
                <c:pt idx="147">
                  <c:v>4.0999999999999996</c:v>
                </c:pt>
                <c:pt idx="148">
                  <c:v>4.0999999999999996</c:v>
                </c:pt>
                <c:pt idx="149">
                  <c:v>4.0999999999999996</c:v>
                </c:pt>
                <c:pt idx="150">
                  <c:v>4.0999999999999996</c:v>
                </c:pt>
                <c:pt idx="151">
                  <c:v>4.0999999999999996</c:v>
                </c:pt>
                <c:pt idx="152">
                  <c:v>4.0999999999999996</c:v>
                </c:pt>
                <c:pt idx="153">
                  <c:v>4.0999999999999996</c:v>
                </c:pt>
                <c:pt idx="154">
                  <c:v>4.0999999999999996</c:v>
                </c:pt>
                <c:pt idx="155">
                  <c:v>4.0999999999999996</c:v>
                </c:pt>
                <c:pt idx="156">
                  <c:v>4.0999999999999996</c:v>
                </c:pt>
                <c:pt idx="157">
                  <c:v>4.0999999999999996</c:v>
                </c:pt>
                <c:pt idx="158">
                  <c:v>4.0999999999999996</c:v>
                </c:pt>
                <c:pt idx="159">
                  <c:v>4.0999999999999996</c:v>
                </c:pt>
                <c:pt idx="160">
                  <c:v>4.0999999999999996</c:v>
                </c:pt>
                <c:pt idx="161">
                  <c:v>4.0999999999999996</c:v>
                </c:pt>
                <c:pt idx="162">
                  <c:v>4.0999999999999996</c:v>
                </c:pt>
                <c:pt idx="163">
                  <c:v>4.0999999999999996</c:v>
                </c:pt>
                <c:pt idx="164">
                  <c:v>4.0999999999999996</c:v>
                </c:pt>
                <c:pt idx="165">
                  <c:v>4.0999999999999996</c:v>
                </c:pt>
                <c:pt idx="166">
                  <c:v>4.0999999999999996</c:v>
                </c:pt>
                <c:pt idx="167">
                  <c:v>4.0999999999999996</c:v>
                </c:pt>
                <c:pt idx="168">
                  <c:v>4.0999999999999996</c:v>
                </c:pt>
                <c:pt idx="169">
                  <c:v>4.0999999999999996</c:v>
                </c:pt>
                <c:pt idx="170">
                  <c:v>4.0999999999999996</c:v>
                </c:pt>
                <c:pt idx="171">
                  <c:v>4.0999999999999996</c:v>
                </c:pt>
                <c:pt idx="172">
                  <c:v>4.0999999999999996</c:v>
                </c:pt>
                <c:pt idx="173">
                  <c:v>4.0999999999999996</c:v>
                </c:pt>
                <c:pt idx="174">
                  <c:v>4.0999999999999996</c:v>
                </c:pt>
                <c:pt idx="175">
                  <c:v>4.0999999999999996</c:v>
                </c:pt>
                <c:pt idx="176">
                  <c:v>4.0999999999999996</c:v>
                </c:pt>
                <c:pt idx="177">
                  <c:v>4.0999999999999996</c:v>
                </c:pt>
                <c:pt idx="178">
                  <c:v>4.0999999999999996</c:v>
                </c:pt>
                <c:pt idx="179">
                  <c:v>4.0999999999999996</c:v>
                </c:pt>
                <c:pt idx="180">
                  <c:v>4.0999999999999996</c:v>
                </c:pt>
              </c:numCache>
            </c:numRef>
          </c:yVal>
          <c:smooth val="0"/>
          <c:extLst>
            <c:ext xmlns:c16="http://schemas.microsoft.com/office/drawing/2014/chart" uri="{C3380CC4-5D6E-409C-BE32-E72D297353CC}">
              <c16:uniqueId val="{00000002-3B18-4F28-AAC7-970D5E37CA16}"/>
            </c:ext>
          </c:extLst>
        </c:ser>
        <c:dLbls>
          <c:showLegendKey val="0"/>
          <c:showVal val="0"/>
          <c:showCatName val="0"/>
          <c:showSerName val="0"/>
          <c:showPercent val="0"/>
          <c:showBubbleSize val="0"/>
        </c:dLbls>
        <c:axId val="172216704"/>
        <c:axId val="172198144"/>
      </c:scatterChart>
      <c:valAx>
        <c:axId val="171894656"/>
        <c:scaling>
          <c:orientation val="minMax"/>
          <c:max val="90"/>
          <c:min val="0"/>
        </c:scaling>
        <c:delete val="0"/>
        <c:axPos val="b"/>
        <c:title>
          <c:tx>
            <c:rich>
              <a:bodyPr rot="0" vert="horz"/>
              <a:lstStyle/>
              <a:p>
                <a:pPr>
                  <a:defRPr/>
                </a:pPr>
                <a:r>
                  <a:rPr lang="en-GB"/>
                  <a:t>Geomagnetic latitude (°)</a:t>
                </a:r>
              </a:p>
            </c:rich>
          </c:tx>
          <c:overlay val="0"/>
          <c:spPr>
            <a:noFill/>
            <a:ln>
              <a:noFill/>
            </a:ln>
            <a:effectLst/>
          </c:spPr>
        </c:title>
        <c:numFmt formatCode="General" sourceLinked="1"/>
        <c:majorTickMark val="in"/>
        <c:minorTickMark val="none"/>
        <c:tickLblPos val="nextTo"/>
        <c:spPr>
          <a:noFill/>
          <a:ln w="12700" cap="flat" cmpd="sng" algn="ctr">
            <a:solidFill>
              <a:schemeClr val="tx1"/>
            </a:solidFill>
            <a:round/>
          </a:ln>
          <a:effectLst/>
        </c:spPr>
        <c:txPr>
          <a:bodyPr rot="-60000000" vert="horz"/>
          <a:lstStyle/>
          <a:p>
            <a:pPr>
              <a:defRPr/>
            </a:pPr>
            <a:endParaRPr lang="zh-CN"/>
          </a:p>
        </c:txPr>
        <c:crossAx val="172196224"/>
        <c:crossesAt val="-90"/>
        <c:crossBetween val="midCat"/>
        <c:majorUnit val="10"/>
      </c:valAx>
      <c:valAx>
        <c:axId val="172196224"/>
        <c:scaling>
          <c:orientation val="minMax"/>
          <c:max val="1"/>
        </c:scaling>
        <c:delete val="0"/>
        <c:axPos val="l"/>
        <c:title>
          <c:tx>
            <c:rich>
              <a:bodyPr rot="-5400000" vert="horz"/>
              <a:lstStyle/>
              <a:p>
                <a:pPr>
                  <a:defRPr/>
                </a:pPr>
                <a:r>
                  <a:rPr lang="en-GB"/>
                  <a:t>F, J</a:t>
                </a:r>
              </a:p>
            </c:rich>
          </c:tx>
          <c:overlay val="0"/>
          <c:spPr>
            <a:noFill/>
            <a:ln>
              <a:noFill/>
            </a:ln>
            <a:effectLst/>
          </c:spPr>
        </c:title>
        <c:numFmt formatCode="0.0" sourceLinked="0"/>
        <c:majorTickMark val="in"/>
        <c:minorTickMark val="none"/>
        <c:tickLblPos val="nextTo"/>
        <c:spPr>
          <a:noFill/>
          <a:ln w="12700" cap="flat" cmpd="sng" algn="ctr">
            <a:solidFill>
              <a:schemeClr val="tx1"/>
            </a:solidFill>
            <a:round/>
          </a:ln>
          <a:effectLst/>
        </c:spPr>
        <c:txPr>
          <a:bodyPr rot="-60000000" vert="horz"/>
          <a:lstStyle/>
          <a:p>
            <a:pPr>
              <a:defRPr/>
            </a:pPr>
            <a:endParaRPr lang="zh-CN"/>
          </a:p>
        </c:txPr>
        <c:crossAx val="171894656"/>
        <c:crossesAt val="-90"/>
        <c:crossBetween val="midCat"/>
        <c:majorUnit val="0.2"/>
      </c:valAx>
      <c:valAx>
        <c:axId val="172198144"/>
        <c:scaling>
          <c:orientation val="minMax"/>
          <c:max val="4.5"/>
          <c:min val="4"/>
        </c:scaling>
        <c:delete val="0"/>
        <c:axPos val="r"/>
        <c:title>
          <c:tx>
            <c:rich>
              <a:bodyPr rot="-5400000" vert="horz"/>
              <a:lstStyle/>
              <a:p>
                <a:pPr>
                  <a:defRPr/>
                </a:pPr>
                <a:r>
                  <a:rPr lang="en-GB"/>
                  <a:t>H</a:t>
                </a:r>
              </a:p>
            </c:rich>
          </c:tx>
          <c:overlay val="0"/>
          <c:spPr>
            <a:noFill/>
            <a:ln>
              <a:noFill/>
            </a:ln>
            <a:effectLst/>
          </c:spPr>
        </c:title>
        <c:numFmt formatCode="0.0" sourceLinked="0"/>
        <c:majorTickMark val="in"/>
        <c:minorTickMark val="none"/>
        <c:tickLblPos val="nextTo"/>
        <c:spPr>
          <a:noFill/>
          <a:ln w="12700" cap="flat" cmpd="sng" algn="ctr">
            <a:solidFill>
              <a:schemeClr val="tx1"/>
            </a:solidFill>
            <a:round/>
          </a:ln>
          <a:effectLst/>
        </c:spPr>
        <c:txPr>
          <a:bodyPr rot="-60000000" vert="horz"/>
          <a:lstStyle/>
          <a:p>
            <a:pPr>
              <a:defRPr/>
            </a:pPr>
            <a:endParaRPr lang="zh-CN"/>
          </a:p>
        </c:txPr>
        <c:crossAx val="172216704"/>
        <c:crosses val="max"/>
        <c:crossBetween val="midCat"/>
        <c:majorUnit val="0.1"/>
      </c:valAx>
      <c:valAx>
        <c:axId val="172216704"/>
        <c:scaling>
          <c:orientation val="minMax"/>
        </c:scaling>
        <c:delete val="1"/>
        <c:axPos val="b"/>
        <c:numFmt formatCode="General" sourceLinked="1"/>
        <c:majorTickMark val="out"/>
        <c:minorTickMark val="none"/>
        <c:tickLblPos val="nextTo"/>
        <c:crossAx val="172198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baseline="0">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35884070829175"/>
          <c:y val="5.0926042733705733E-2"/>
          <c:w val="0.77542050201471291"/>
          <c:h val="0.78126224729571292"/>
        </c:manualLayout>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0"/>
            <c:dispEq val="0"/>
          </c:trendline>
          <c:trendline>
            <c:spPr>
              <a:ln w="19050" cap="rnd">
                <a:solidFill>
                  <a:schemeClr val="accent2"/>
                </a:solidFill>
                <a:prstDash val="solid"/>
              </a:ln>
              <a:effectLst/>
            </c:spPr>
            <c:trendlineType val="poly"/>
            <c:order val="2"/>
            <c:intercept val="1"/>
            <c:dispRSqr val="0"/>
            <c:dispEq val="1"/>
            <c:trendlineLbl>
              <c:layout>
                <c:manualLayout>
                  <c:x val="4.8461794388377506E-2"/>
                  <c:y val="0.56856635364050601"/>
                </c:manualLayout>
              </c:layout>
              <c:numFmt formatCode="#,##0.00000" sourceLinked="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zh-CN"/>
                </a:p>
              </c:txPr>
            </c:trendlineLbl>
          </c:trendline>
          <c:xVal>
            <c:numRef>
              <c:f>'Correcting Field Strength'!$B$15:$B$22</c:f>
              <c:numCache>
                <c:formatCode>General</c:formatCode>
                <c:ptCount val="8"/>
                <c:pt idx="0">
                  <c:v>0</c:v>
                </c:pt>
                <c:pt idx="1">
                  <c:v>1</c:v>
                </c:pt>
                <c:pt idx="2">
                  <c:v>2</c:v>
                </c:pt>
                <c:pt idx="3">
                  <c:v>3</c:v>
                </c:pt>
                <c:pt idx="4">
                  <c:v>4</c:v>
                </c:pt>
                <c:pt idx="5">
                  <c:v>5</c:v>
                </c:pt>
              </c:numCache>
            </c:numRef>
          </c:xVal>
          <c:yVal>
            <c:numRef>
              <c:f>'Correcting Field Strength'!$C$15:$C$22</c:f>
              <c:numCache>
                <c:formatCode>General</c:formatCode>
                <c:ptCount val="8"/>
                <c:pt idx="0">
                  <c:v>1</c:v>
                </c:pt>
                <c:pt idx="1">
                  <c:v>1.625</c:v>
                </c:pt>
                <c:pt idx="2">
                  <c:v>2.25</c:v>
                </c:pt>
                <c:pt idx="3">
                  <c:v>2.8125</c:v>
                </c:pt>
                <c:pt idx="4">
                  <c:v>3.25</c:v>
                </c:pt>
                <c:pt idx="5">
                  <c:v>3.6875</c:v>
                </c:pt>
              </c:numCache>
            </c:numRef>
          </c:yVal>
          <c:smooth val="0"/>
          <c:extLst>
            <c:ext xmlns:c16="http://schemas.microsoft.com/office/drawing/2014/chart" uri="{C3380CC4-5D6E-409C-BE32-E72D297353CC}">
              <c16:uniqueId val="{00000002-BC20-4CE0-B63C-478012B98E4F}"/>
            </c:ext>
          </c:extLst>
        </c:ser>
        <c:dLbls>
          <c:showLegendKey val="0"/>
          <c:showVal val="0"/>
          <c:showCatName val="0"/>
          <c:showSerName val="0"/>
          <c:showPercent val="0"/>
          <c:showBubbleSize val="0"/>
        </c:dLbls>
        <c:axId val="377572952"/>
        <c:axId val="462521840"/>
      </c:scatterChart>
      <c:valAx>
        <c:axId val="377572952"/>
        <c:scaling>
          <c:orientation val="minMax"/>
        </c:scaling>
        <c:delete val="0"/>
        <c:axPos val="b"/>
        <c:title>
          <c:tx>
            <c:rich>
              <a:bodyPr rot="0" spcFirstLastPara="1" vertOverflow="ellipsis" vert="horz" wrap="square" anchor="ctr" anchorCtr="1"/>
              <a:lstStyle/>
              <a:p>
                <a:pPr>
                  <a:defRPr sz="105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50">
                    <a:solidFill>
                      <a:sysClr val="windowText" lastClr="000000"/>
                    </a:solidFill>
                    <a:latin typeface="Arial" panose="020B0604020202020204" pitchFamily="34" charset="0"/>
                    <a:cs typeface="Arial" panose="020B0604020202020204" pitchFamily="34" charset="0"/>
                  </a:rPr>
                  <a:t>Altitude (km)</a:t>
                </a:r>
              </a:p>
            </c:rich>
          </c:tx>
          <c:overlay val="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zh-CN"/>
            </a:p>
          </c:txPr>
        </c:title>
        <c:numFmt formatCode="General" sourceLinked="1"/>
        <c:majorTickMark val="in"/>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zh-CN"/>
          </a:p>
        </c:txPr>
        <c:crossAx val="462521840"/>
        <c:crosses val="autoZero"/>
        <c:crossBetween val="midCat"/>
        <c:majorUnit val="1"/>
        <c:minorUnit val="0.5"/>
      </c:valAx>
      <c:valAx>
        <c:axId val="462521840"/>
        <c:scaling>
          <c:orientation val="minMax"/>
        </c:scaling>
        <c:delete val="0"/>
        <c:axPos val="l"/>
        <c:title>
          <c:tx>
            <c:rich>
              <a:bodyPr rot="-5400000" spcFirstLastPara="1" vertOverflow="ellipsis" vert="horz" wrap="square" anchor="ctr" anchorCtr="1"/>
              <a:lstStyle/>
              <a:p>
                <a:pPr>
                  <a:defRPr sz="105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50">
                    <a:solidFill>
                      <a:sysClr val="windowText" lastClr="000000"/>
                    </a:solidFill>
                    <a:latin typeface="Arial" panose="020B0604020202020204" pitchFamily="34" charset="0"/>
                    <a:cs typeface="Arial" panose="020B0604020202020204" pitchFamily="34" charset="0"/>
                  </a:rPr>
                  <a:t>Altitude Factor</a:t>
                </a:r>
              </a:p>
            </c:rich>
          </c:tx>
          <c:overlay val="0"/>
          <c:spPr>
            <a:noFill/>
            <a:ln>
              <a:noFill/>
            </a:ln>
            <a:effectLst/>
          </c:spPr>
          <c:txPr>
            <a:bodyPr rot="-5400000" spcFirstLastPara="1" vertOverflow="ellipsis" vert="horz" wrap="square" anchor="ctr" anchorCtr="1"/>
            <a:lstStyle/>
            <a:p>
              <a:pPr>
                <a:defRPr sz="105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zh-CN"/>
            </a:p>
          </c:txPr>
        </c:title>
        <c:numFmt formatCode="General" sourceLinked="1"/>
        <c:majorTickMark val="in"/>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zh-CN"/>
          </a:p>
        </c:txPr>
        <c:crossAx val="3775729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15.emf"/><Relationship Id="rId3" Type="http://schemas.openxmlformats.org/officeDocument/2006/relationships/image" Target="../media/image11.emf"/><Relationship Id="rId7" Type="http://schemas.openxmlformats.org/officeDocument/2006/relationships/image" Target="../media/image7.emf"/><Relationship Id="rId12" Type="http://schemas.openxmlformats.org/officeDocument/2006/relationships/image" Target="../media/image14.emf"/><Relationship Id="rId2" Type="http://schemas.openxmlformats.org/officeDocument/2006/relationships/image" Target="../media/image12.emf"/><Relationship Id="rId1" Type="http://schemas.openxmlformats.org/officeDocument/2006/relationships/image" Target="../media/image13.emf"/><Relationship Id="rId6" Type="http://schemas.openxmlformats.org/officeDocument/2006/relationships/image" Target="../media/image8.emf"/><Relationship Id="rId11" Type="http://schemas.openxmlformats.org/officeDocument/2006/relationships/image" Target="../media/image3.emf"/><Relationship Id="rId5" Type="http://schemas.openxmlformats.org/officeDocument/2006/relationships/image" Target="../media/image9.emf"/><Relationship Id="rId15" Type="http://schemas.openxmlformats.org/officeDocument/2006/relationships/image" Target="../media/image1.emf"/><Relationship Id="rId10" Type="http://schemas.openxmlformats.org/officeDocument/2006/relationships/image" Target="../media/image4.emf"/><Relationship Id="rId4" Type="http://schemas.openxmlformats.org/officeDocument/2006/relationships/image" Target="../media/image10.emf"/><Relationship Id="rId9" Type="http://schemas.openxmlformats.org/officeDocument/2006/relationships/image" Target="../media/image5.emf"/><Relationship Id="rId1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36.emf"/><Relationship Id="rId13" Type="http://schemas.openxmlformats.org/officeDocument/2006/relationships/image" Target="../media/image31.emf"/><Relationship Id="rId18" Type="http://schemas.openxmlformats.org/officeDocument/2006/relationships/image" Target="../media/image26.emf"/><Relationship Id="rId26" Type="http://schemas.openxmlformats.org/officeDocument/2006/relationships/image" Target="../media/image19.emf"/><Relationship Id="rId3" Type="http://schemas.openxmlformats.org/officeDocument/2006/relationships/image" Target="../media/image41.emf"/><Relationship Id="rId21" Type="http://schemas.openxmlformats.org/officeDocument/2006/relationships/image" Target="../media/image23.emf"/><Relationship Id="rId7" Type="http://schemas.openxmlformats.org/officeDocument/2006/relationships/image" Target="../media/image37.emf"/><Relationship Id="rId12" Type="http://schemas.openxmlformats.org/officeDocument/2006/relationships/image" Target="../media/image32.emf"/><Relationship Id="rId17" Type="http://schemas.openxmlformats.org/officeDocument/2006/relationships/image" Target="../media/image27.emf"/><Relationship Id="rId25" Type="http://schemas.openxmlformats.org/officeDocument/2006/relationships/image" Target="../media/image44.emf"/><Relationship Id="rId2" Type="http://schemas.openxmlformats.org/officeDocument/2006/relationships/image" Target="../media/image42.emf"/><Relationship Id="rId16" Type="http://schemas.openxmlformats.org/officeDocument/2006/relationships/image" Target="../media/image28.emf"/><Relationship Id="rId20" Type="http://schemas.openxmlformats.org/officeDocument/2006/relationships/image" Target="../media/image24.emf"/><Relationship Id="rId1" Type="http://schemas.openxmlformats.org/officeDocument/2006/relationships/image" Target="../media/image43.emf"/><Relationship Id="rId6" Type="http://schemas.openxmlformats.org/officeDocument/2006/relationships/image" Target="../media/image38.emf"/><Relationship Id="rId11" Type="http://schemas.openxmlformats.org/officeDocument/2006/relationships/image" Target="../media/image33.emf"/><Relationship Id="rId24" Type="http://schemas.openxmlformats.org/officeDocument/2006/relationships/image" Target="../media/image20.emf"/><Relationship Id="rId5" Type="http://schemas.openxmlformats.org/officeDocument/2006/relationships/image" Target="../media/image39.emf"/><Relationship Id="rId15" Type="http://schemas.openxmlformats.org/officeDocument/2006/relationships/image" Target="../media/image29.emf"/><Relationship Id="rId23" Type="http://schemas.openxmlformats.org/officeDocument/2006/relationships/image" Target="../media/image21.emf"/><Relationship Id="rId28" Type="http://schemas.openxmlformats.org/officeDocument/2006/relationships/image" Target="../media/image46.emf"/><Relationship Id="rId10" Type="http://schemas.openxmlformats.org/officeDocument/2006/relationships/image" Target="../media/image34.emf"/><Relationship Id="rId19" Type="http://schemas.openxmlformats.org/officeDocument/2006/relationships/image" Target="../media/image25.emf"/><Relationship Id="rId4" Type="http://schemas.openxmlformats.org/officeDocument/2006/relationships/image" Target="../media/image40.emf"/><Relationship Id="rId9" Type="http://schemas.openxmlformats.org/officeDocument/2006/relationships/image" Target="../media/image35.emf"/><Relationship Id="rId14" Type="http://schemas.openxmlformats.org/officeDocument/2006/relationships/image" Target="../media/image30.emf"/><Relationship Id="rId22" Type="http://schemas.openxmlformats.org/officeDocument/2006/relationships/image" Target="../media/image22.emf"/><Relationship Id="rId27" Type="http://schemas.openxmlformats.org/officeDocument/2006/relationships/image" Target="../media/image4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50.emf"/><Relationship Id="rId3" Type="http://schemas.openxmlformats.org/officeDocument/2006/relationships/image" Target="../media/image53.emf"/><Relationship Id="rId7" Type="http://schemas.openxmlformats.org/officeDocument/2006/relationships/image" Target="../media/image57.emf"/><Relationship Id="rId2" Type="http://schemas.openxmlformats.org/officeDocument/2006/relationships/image" Target="../media/image52.emf"/><Relationship Id="rId1" Type="http://schemas.openxmlformats.org/officeDocument/2006/relationships/image" Target="../media/image51.emf"/><Relationship Id="rId6" Type="http://schemas.openxmlformats.org/officeDocument/2006/relationships/image" Target="../media/image56.emf"/><Relationship Id="rId5" Type="http://schemas.openxmlformats.org/officeDocument/2006/relationships/image" Target="../media/image55.emf"/><Relationship Id="rId10" Type="http://schemas.openxmlformats.org/officeDocument/2006/relationships/image" Target="../media/image49.emf"/><Relationship Id="rId4" Type="http://schemas.openxmlformats.org/officeDocument/2006/relationships/image" Target="../media/image54.emf"/><Relationship Id="rId9" Type="http://schemas.openxmlformats.org/officeDocument/2006/relationships/image" Target="../media/image5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85725</xdr:colOff>
          <xdr:row>3</xdr:row>
          <xdr:rowOff>114300</xdr:rowOff>
        </xdr:from>
        <xdr:to>
          <xdr:col>16</xdr:col>
          <xdr:colOff>19050</xdr:colOff>
          <xdr:row>5</xdr:row>
          <xdr:rowOff>38100</xdr:rowOff>
        </xdr:to>
        <xdr:sp macro="" textlink="">
          <xdr:nvSpPr>
            <xdr:cNvPr id="1030" name="Clear" descr="Clea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123825</xdr:colOff>
          <xdr:row>12</xdr:row>
          <xdr:rowOff>171450</xdr:rowOff>
        </xdr:from>
        <xdr:to>
          <xdr:col>16</xdr:col>
          <xdr:colOff>19050</xdr:colOff>
          <xdr:row>14</xdr:row>
          <xdr:rowOff>95250</xdr:rowOff>
        </xdr:to>
        <xdr:sp macro="" textlink="">
          <xdr:nvSpPr>
            <xdr:cNvPr id="1031" name="readv"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0</xdr:row>
          <xdr:rowOff>114300</xdr:rowOff>
        </xdr:from>
        <xdr:to>
          <xdr:col>32</xdr:col>
          <xdr:colOff>200025</xdr:colOff>
          <xdr:row>1</xdr:row>
          <xdr:rowOff>85725</xdr:rowOff>
        </xdr:to>
        <xdr:sp macro="" textlink="">
          <xdr:nvSpPr>
            <xdr:cNvPr id="1032" name="ShowRibbonButto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12</xdr:row>
          <xdr:rowOff>171450</xdr:rowOff>
        </xdr:from>
        <xdr:to>
          <xdr:col>12</xdr:col>
          <xdr:colOff>419100</xdr:colOff>
          <xdr:row>14</xdr:row>
          <xdr:rowOff>95250</xdr:rowOff>
        </xdr:to>
        <xdr:sp macro="" textlink="">
          <xdr:nvSpPr>
            <xdr:cNvPr id="1033" name="SaveAsButton"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3</xdr:row>
          <xdr:rowOff>152400</xdr:rowOff>
        </xdr:from>
        <xdr:to>
          <xdr:col>8</xdr:col>
          <xdr:colOff>361950</xdr:colOff>
          <xdr:row>5</xdr:row>
          <xdr:rowOff>19050</xdr:rowOff>
        </xdr:to>
        <xdr:sp macro="" textlink="">
          <xdr:nvSpPr>
            <xdr:cNvPr id="1034" name="ExampleButton"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xdr:row>
          <xdr:rowOff>142875</xdr:rowOff>
        </xdr:from>
        <xdr:to>
          <xdr:col>32</xdr:col>
          <xdr:colOff>85725</xdr:colOff>
          <xdr:row>2</xdr:row>
          <xdr:rowOff>152400</xdr:rowOff>
        </xdr:to>
        <xdr:sp macro="" textlink="">
          <xdr:nvSpPr>
            <xdr:cNvPr id="1035" name="Updatebutton"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495300</xdr:colOff>
          <xdr:row>51</xdr:row>
          <xdr:rowOff>38100</xdr:rowOff>
        </xdr:from>
        <xdr:to>
          <xdr:col>12</xdr:col>
          <xdr:colOff>419100</xdr:colOff>
          <xdr:row>52</xdr:row>
          <xdr:rowOff>152400</xdr:rowOff>
        </xdr:to>
        <xdr:sp macro="" textlink="">
          <xdr:nvSpPr>
            <xdr:cNvPr id="1036" name="CalculateDoseRateAgeButton"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361950</xdr:colOff>
          <xdr:row>60</xdr:row>
          <xdr:rowOff>104775</xdr:rowOff>
        </xdr:from>
        <xdr:to>
          <xdr:col>16</xdr:col>
          <xdr:colOff>19050</xdr:colOff>
          <xdr:row>62</xdr:row>
          <xdr:rowOff>19050</xdr:rowOff>
        </xdr:to>
        <xdr:sp macro="" textlink="">
          <xdr:nvSpPr>
            <xdr:cNvPr id="1037" name="ReportButton"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495300</xdr:colOff>
          <xdr:row>51</xdr:row>
          <xdr:rowOff>9525</xdr:rowOff>
        </xdr:from>
        <xdr:to>
          <xdr:col>15</xdr:col>
          <xdr:colOff>542925</xdr:colOff>
          <xdr:row>52</xdr:row>
          <xdr:rowOff>19050</xdr:rowOff>
        </xdr:to>
        <xdr:sp macro="" textlink="">
          <xdr:nvSpPr>
            <xdr:cNvPr id="1038" name="MonteCarloCheck"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180975</xdr:colOff>
          <xdr:row>1</xdr:row>
          <xdr:rowOff>142875</xdr:rowOff>
        </xdr:from>
        <xdr:to>
          <xdr:col>33</xdr:col>
          <xdr:colOff>266700</xdr:colOff>
          <xdr:row>2</xdr:row>
          <xdr:rowOff>152400</xdr:rowOff>
        </xdr:to>
        <xdr:sp macro="" textlink="">
          <xdr:nvSpPr>
            <xdr:cNvPr id="1039" name="Calibrationinfo"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155876</xdr:colOff>
      <xdr:row>0</xdr:row>
      <xdr:rowOff>84236</xdr:rowOff>
    </xdr:from>
    <xdr:to>
      <xdr:col>2</xdr:col>
      <xdr:colOff>82285</xdr:colOff>
      <xdr:row>2</xdr:row>
      <xdr:rowOff>145196</xdr:rowOff>
    </xdr:to>
    <xdr:pic>
      <xdr:nvPicPr>
        <xdr:cNvPr id="591" name="Graphic 5">
          <a:extLst>
            <a:ext uri="{FF2B5EF4-FFF2-40B4-BE49-F238E27FC236}">
              <a16:creationId xmlns:a16="http://schemas.microsoft.com/office/drawing/2014/main" id="{00000000-0008-0000-0000-00004F02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5876" y="84236"/>
          <a:ext cx="364559" cy="5943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32</xdr:col>
          <xdr:colOff>361950</xdr:colOff>
          <xdr:row>0</xdr:row>
          <xdr:rowOff>95250</xdr:rowOff>
        </xdr:from>
        <xdr:to>
          <xdr:col>34</xdr:col>
          <xdr:colOff>123825</xdr:colOff>
          <xdr:row>1</xdr:row>
          <xdr:rowOff>133350</xdr:rowOff>
        </xdr:to>
        <xdr:sp macro="" textlink="">
          <xdr:nvSpPr>
            <xdr:cNvPr id="1040" name="ConciseMenucheck"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101</xdr:row>
          <xdr:rowOff>123825</xdr:rowOff>
        </xdr:from>
        <xdr:to>
          <xdr:col>16</xdr:col>
          <xdr:colOff>285750</xdr:colOff>
          <xdr:row>103</xdr:row>
          <xdr:rowOff>0</xdr:rowOff>
        </xdr:to>
        <xdr:sp macro="" textlink="">
          <xdr:nvSpPr>
            <xdr:cNvPr id="1044" name="AddMoreButton"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762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352425</xdr:colOff>
          <xdr:row>1</xdr:row>
          <xdr:rowOff>142875</xdr:rowOff>
        </xdr:from>
        <xdr:to>
          <xdr:col>34</xdr:col>
          <xdr:colOff>333375</xdr:colOff>
          <xdr:row>2</xdr:row>
          <xdr:rowOff>152400</xdr:rowOff>
        </xdr:to>
        <xdr:sp macro="" textlink="">
          <xdr:nvSpPr>
            <xdr:cNvPr id="1049" name="ImportButton"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200025</xdr:colOff>
          <xdr:row>29</xdr:row>
          <xdr:rowOff>142875</xdr:rowOff>
        </xdr:from>
        <xdr:to>
          <xdr:col>16</xdr:col>
          <xdr:colOff>0</xdr:colOff>
          <xdr:row>31</xdr:row>
          <xdr:rowOff>19050</xdr:rowOff>
        </xdr:to>
        <xdr:sp macro="" textlink="">
          <xdr:nvSpPr>
            <xdr:cNvPr id="1051" name="AcceptanceButton"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495300</xdr:colOff>
          <xdr:row>53</xdr:row>
          <xdr:rowOff>161925</xdr:rowOff>
        </xdr:from>
        <xdr:to>
          <xdr:col>14</xdr:col>
          <xdr:colOff>152400</xdr:colOff>
          <xdr:row>55</xdr:row>
          <xdr:rowOff>38100</xdr:rowOff>
        </xdr:to>
        <xdr:sp macro="" textlink="">
          <xdr:nvSpPr>
            <xdr:cNvPr id="1052" name="DatumBox"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15</xdr:col>
      <xdr:colOff>363193</xdr:colOff>
      <xdr:row>0</xdr:row>
      <xdr:rowOff>103286</xdr:rowOff>
    </xdr:from>
    <xdr:to>
      <xdr:col>16</xdr:col>
      <xdr:colOff>300906</xdr:colOff>
      <xdr:row>2</xdr:row>
      <xdr:rowOff>136814</xdr:rowOff>
    </xdr:to>
    <xdr:pic>
      <xdr:nvPicPr>
        <xdr:cNvPr id="1098" name="Picture 1097">
          <a:extLst>
            <a:ext uri="{FF2B5EF4-FFF2-40B4-BE49-F238E27FC236}">
              <a16:creationId xmlns:a16="http://schemas.microsoft.com/office/drawing/2014/main" id="{00000000-0008-0000-0000-00004A04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r="78900"/>
        <a:stretch/>
      </xdr:blipFill>
      <xdr:spPr>
        <a:xfrm>
          <a:off x="5944843" y="103286"/>
          <a:ext cx="575888" cy="56692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733425</xdr:colOff>
          <xdr:row>44</xdr:row>
          <xdr:rowOff>142875</xdr:rowOff>
        </xdr:from>
        <xdr:to>
          <xdr:col>6</xdr:col>
          <xdr:colOff>828675</xdr:colOff>
          <xdr:row>46</xdr:row>
          <xdr:rowOff>85725</xdr:rowOff>
        </xdr:to>
        <xdr:sp macro="" textlink="">
          <xdr:nvSpPr>
            <xdr:cNvPr id="2049" name="CommandClear"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1</xdr:row>
          <xdr:rowOff>9525</xdr:rowOff>
        </xdr:from>
        <xdr:to>
          <xdr:col>8</xdr:col>
          <xdr:colOff>266700</xdr:colOff>
          <xdr:row>2</xdr:row>
          <xdr:rowOff>9525</xdr:rowOff>
        </xdr:to>
        <xdr:sp macro="" textlink="">
          <xdr:nvSpPr>
            <xdr:cNvPr id="2050" name="StatisticsLabe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2</xdr:row>
          <xdr:rowOff>57150</xdr:rowOff>
        </xdr:from>
        <xdr:to>
          <xdr:col>5</xdr:col>
          <xdr:colOff>123825</xdr:colOff>
          <xdr:row>3</xdr:row>
          <xdr:rowOff>152400</xdr:rowOff>
        </xdr:to>
        <xdr:sp macro="" textlink="">
          <xdr:nvSpPr>
            <xdr:cNvPr id="2051" name="NormalStatisticsButton"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85725</xdr:colOff>
          <xdr:row>2</xdr:row>
          <xdr:rowOff>66675</xdr:rowOff>
        </xdr:from>
        <xdr:to>
          <xdr:col>7</xdr:col>
          <xdr:colOff>276225</xdr:colOff>
          <xdr:row>3</xdr:row>
          <xdr:rowOff>152400</xdr:rowOff>
        </xdr:to>
        <xdr:sp macro="" textlink="">
          <xdr:nvSpPr>
            <xdr:cNvPr id="2052" name="LogNormalStatisticsButton"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3</xdr:row>
          <xdr:rowOff>180975</xdr:rowOff>
        </xdr:from>
        <xdr:to>
          <xdr:col>8</xdr:col>
          <xdr:colOff>266700</xdr:colOff>
          <xdr:row>5</xdr:row>
          <xdr:rowOff>9525</xdr:rowOff>
        </xdr:to>
        <xdr:sp macro="" textlink="">
          <xdr:nvSpPr>
            <xdr:cNvPr id="2053" name="AnalysisTechniqueLabel"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361950</xdr:colOff>
          <xdr:row>6</xdr:row>
          <xdr:rowOff>152400</xdr:rowOff>
        </xdr:from>
        <xdr:to>
          <xdr:col>7</xdr:col>
          <xdr:colOff>38100</xdr:colOff>
          <xdr:row>8</xdr:row>
          <xdr:rowOff>19050</xdr:rowOff>
        </xdr:to>
        <xdr:sp macro="" textlink="">
          <xdr:nvSpPr>
            <xdr:cNvPr id="2054" name="OverdispersionCheckBox"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21</xdr:row>
          <xdr:rowOff>95250</xdr:rowOff>
        </xdr:from>
        <xdr:to>
          <xdr:col>8</xdr:col>
          <xdr:colOff>266700</xdr:colOff>
          <xdr:row>22</xdr:row>
          <xdr:rowOff>104775</xdr:rowOff>
        </xdr:to>
        <xdr:sp macro="" textlink="">
          <xdr:nvSpPr>
            <xdr:cNvPr id="2055" name="ModelLabel"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12</xdr:row>
          <xdr:rowOff>161925</xdr:rowOff>
        </xdr:from>
        <xdr:to>
          <xdr:col>8</xdr:col>
          <xdr:colOff>266700</xdr:colOff>
          <xdr:row>13</xdr:row>
          <xdr:rowOff>171450</xdr:rowOff>
        </xdr:to>
        <xdr:sp macro="" textlink="">
          <xdr:nvSpPr>
            <xdr:cNvPr id="2056" name="PresentedErrorLabel"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161925</xdr:colOff>
          <xdr:row>16</xdr:row>
          <xdr:rowOff>152400</xdr:rowOff>
        </xdr:from>
        <xdr:to>
          <xdr:col>7</xdr:col>
          <xdr:colOff>85725</xdr:colOff>
          <xdr:row>18</xdr:row>
          <xdr:rowOff>66675</xdr:rowOff>
        </xdr:to>
        <xdr:sp macro="" textlink="">
          <xdr:nvSpPr>
            <xdr:cNvPr id="2057" name="StandardDeviationButton"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161925</xdr:colOff>
          <xdr:row>18</xdr:row>
          <xdr:rowOff>66675</xdr:rowOff>
        </xdr:from>
        <xdr:to>
          <xdr:col>7</xdr:col>
          <xdr:colOff>85725</xdr:colOff>
          <xdr:row>19</xdr:row>
          <xdr:rowOff>161925</xdr:rowOff>
        </xdr:to>
        <xdr:sp macro="" textlink="">
          <xdr:nvSpPr>
            <xdr:cNvPr id="2058" name="MeanErrorButton"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161925</xdr:colOff>
          <xdr:row>14</xdr:row>
          <xdr:rowOff>9525</xdr:rowOff>
        </xdr:from>
        <xdr:to>
          <xdr:col>4</xdr:col>
          <xdr:colOff>762000</xdr:colOff>
          <xdr:row>15</xdr:row>
          <xdr:rowOff>114300</xdr:rowOff>
        </xdr:to>
        <xdr:sp macro="" textlink="">
          <xdr:nvSpPr>
            <xdr:cNvPr id="2059" name="RadialPlotCheckBox"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15</xdr:row>
          <xdr:rowOff>95250</xdr:rowOff>
        </xdr:from>
        <xdr:to>
          <xdr:col>6</xdr:col>
          <xdr:colOff>657225</xdr:colOff>
          <xdr:row>16</xdr:row>
          <xdr:rowOff>142875</xdr:rowOff>
        </xdr:to>
        <xdr:sp macro="" textlink="">
          <xdr:nvSpPr>
            <xdr:cNvPr id="2060" name="DistributionCheckBox"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13</xdr:row>
          <xdr:rowOff>180975</xdr:rowOff>
        </xdr:from>
        <xdr:to>
          <xdr:col>8</xdr:col>
          <xdr:colOff>200025</xdr:colOff>
          <xdr:row>15</xdr:row>
          <xdr:rowOff>104775</xdr:rowOff>
        </xdr:to>
        <xdr:sp macro="" textlink="">
          <xdr:nvSpPr>
            <xdr:cNvPr id="2061" name="KDE"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5</xdr:row>
          <xdr:rowOff>76200</xdr:rowOff>
        </xdr:from>
        <xdr:to>
          <xdr:col>6</xdr:col>
          <xdr:colOff>800100</xdr:colOff>
          <xdr:row>7</xdr:row>
          <xdr:rowOff>0</xdr:rowOff>
        </xdr:to>
        <xdr:sp macro="" textlink="">
          <xdr:nvSpPr>
            <xdr:cNvPr id="2062" name="ArithmeticMean"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8</xdr:row>
          <xdr:rowOff>9525</xdr:rowOff>
        </xdr:from>
        <xdr:to>
          <xdr:col>6</xdr:col>
          <xdr:colOff>571500</xdr:colOff>
          <xdr:row>9</xdr:row>
          <xdr:rowOff>114300</xdr:rowOff>
        </xdr:to>
        <xdr:sp macro="" textlink="">
          <xdr:nvSpPr>
            <xdr:cNvPr id="2063" name="Minimumagemodelbutton"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9</xdr:row>
          <xdr:rowOff>133350</xdr:rowOff>
        </xdr:from>
        <xdr:to>
          <xdr:col>6</xdr:col>
          <xdr:colOff>571500</xdr:colOff>
          <xdr:row>11</xdr:row>
          <xdr:rowOff>57150</xdr:rowOff>
        </xdr:to>
        <xdr:sp macro="" textlink="">
          <xdr:nvSpPr>
            <xdr:cNvPr id="2064" name="MaximumAgeModelButton"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11</xdr:row>
          <xdr:rowOff>66675</xdr:rowOff>
        </xdr:from>
        <xdr:to>
          <xdr:col>6</xdr:col>
          <xdr:colOff>571500</xdr:colOff>
          <xdr:row>12</xdr:row>
          <xdr:rowOff>171450</xdr:rowOff>
        </xdr:to>
        <xdr:sp macro="" textlink="">
          <xdr:nvSpPr>
            <xdr:cNvPr id="2065" name="FiniteMixtureModelButton"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26</xdr:row>
          <xdr:rowOff>28575</xdr:rowOff>
        </xdr:from>
        <xdr:to>
          <xdr:col>8</xdr:col>
          <xdr:colOff>247650</xdr:colOff>
          <xdr:row>27</xdr:row>
          <xdr:rowOff>38100</xdr:rowOff>
        </xdr:to>
        <xdr:sp macro="" textlink="">
          <xdr:nvSpPr>
            <xdr:cNvPr id="2066" name="CAMOptionButton1"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27</xdr:row>
          <xdr:rowOff>28575</xdr:rowOff>
        </xdr:from>
        <xdr:to>
          <xdr:col>8</xdr:col>
          <xdr:colOff>247650</xdr:colOff>
          <xdr:row>28</xdr:row>
          <xdr:rowOff>38100</xdr:rowOff>
        </xdr:to>
        <xdr:sp macro="" textlink="">
          <xdr:nvSpPr>
            <xdr:cNvPr id="2067" name="MAM3OptionButton2"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28</xdr:row>
          <xdr:rowOff>19050</xdr:rowOff>
        </xdr:from>
        <xdr:to>
          <xdr:col>8</xdr:col>
          <xdr:colOff>247650</xdr:colOff>
          <xdr:row>29</xdr:row>
          <xdr:rowOff>28575</xdr:rowOff>
        </xdr:to>
        <xdr:sp macro="" textlink="">
          <xdr:nvSpPr>
            <xdr:cNvPr id="2068" name="MAM4OptionButton3"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28575</xdr:rowOff>
        </xdr:from>
        <xdr:to>
          <xdr:col>8</xdr:col>
          <xdr:colOff>247650</xdr:colOff>
          <xdr:row>30</xdr:row>
          <xdr:rowOff>38100</xdr:rowOff>
        </xdr:to>
        <xdr:sp macro="" textlink="">
          <xdr:nvSpPr>
            <xdr:cNvPr id="2069" name="FMMOptionButton4"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30</xdr:row>
          <xdr:rowOff>28575</xdr:rowOff>
        </xdr:from>
        <xdr:to>
          <xdr:col>8</xdr:col>
          <xdr:colOff>247650</xdr:colOff>
          <xdr:row>31</xdr:row>
          <xdr:rowOff>38100</xdr:rowOff>
        </xdr:to>
        <xdr:sp macro="" textlink="">
          <xdr:nvSpPr>
            <xdr:cNvPr id="2070" name="Max3OptionButton5"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31</xdr:row>
          <xdr:rowOff>28575</xdr:rowOff>
        </xdr:from>
        <xdr:to>
          <xdr:col>8</xdr:col>
          <xdr:colOff>247650</xdr:colOff>
          <xdr:row>32</xdr:row>
          <xdr:rowOff>38100</xdr:rowOff>
        </xdr:to>
        <xdr:sp macro="" textlink="">
          <xdr:nvSpPr>
            <xdr:cNvPr id="2071" name="Max4OptionButton6"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11</xdr:row>
          <xdr:rowOff>95250</xdr:rowOff>
        </xdr:from>
        <xdr:to>
          <xdr:col>8</xdr:col>
          <xdr:colOff>152400</xdr:colOff>
          <xdr:row>12</xdr:row>
          <xdr:rowOff>142875</xdr:rowOff>
        </xdr:to>
        <xdr:sp macro="" textlink="">
          <xdr:nvSpPr>
            <xdr:cNvPr id="2072" name="twosigmabutton"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6</xdr:row>
          <xdr:rowOff>142875</xdr:rowOff>
        </xdr:from>
        <xdr:to>
          <xdr:col>8</xdr:col>
          <xdr:colOff>200025</xdr:colOff>
          <xdr:row>8</xdr:row>
          <xdr:rowOff>19050</xdr:rowOff>
        </xdr:to>
        <xdr:sp macro="" textlink="">
          <xdr:nvSpPr>
            <xdr:cNvPr id="2081" name="LogPlotCheck"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17</xdr:row>
          <xdr:rowOff>104775</xdr:rowOff>
        </xdr:from>
        <xdr:to>
          <xdr:col>11</xdr:col>
          <xdr:colOff>466725</xdr:colOff>
          <xdr:row>18</xdr:row>
          <xdr:rowOff>161925</xdr:rowOff>
        </xdr:to>
        <xdr:sp macro="" textlink="">
          <xdr:nvSpPr>
            <xdr:cNvPr id="2083" name="CopyRadialPlot"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17</xdr:row>
          <xdr:rowOff>104775</xdr:rowOff>
        </xdr:from>
        <xdr:to>
          <xdr:col>18</xdr:col>
          <xdr:colOff>485775</xdr:colOff>
          <xdr:row>18</xdr:row>
          <xdr:rowOff>161925</xdr:rowOff>
        </xdr:to>
        <xdr:sp macro="" textlink="">
          <xdr:nvSpPr>
            <xdr:cNvPr id="2088" name="CopyKDE"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28575</xdr:colOff>
          <xdr:row>17</xdr:row>
          <xdr:rowOff>104775</xdr:rowOff>
        </xdr:from>
        <xdr:to>
          <xdr:col>26</xdr:col>
          <xdr:colOff>476250</xdr:colOff>
          <xdr:row>18</xdr:row>
          <xdr:rowOff>161925</xdr:rowOff>
        </xdr:to>
        <xdr:sp macro="" textlink="">
          <xdr:nvSpPr>
            <xdr:cNvPr id="2089" name="CopyOD"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49</xdr:row>
          <xdr:rowOff>142875</xdr:rowOff>
        </xdr:from>
        <xdr:to>
          <xdr:col>6</xdr:col>
          <xdr:colOff>161925</xdr:colOff>
          <xdr:row>51</xdr:row>
          <xdr:rowOff>123825</xdr:rowOff>
        </xdr:to>
        <xdr:sp macro="" textlink="">
          <xdr:nvSpPr>
            <xdr:cNvPr id="34827" name="BatchDR" hidden="1">
              <a:extLst>
                <a:ext uri="{63B3BB69-23CF-44E3-9099-C40C66FF867C}">
                  <a14:compatExt spid="_x0000_s34827"/>
                </a:ext>
                <a:ext uri="{FF2B5EF4-FFF2-40B4-BE49-F238E27FC236}">
                  <a16:creationId xmlns:a16="http://schemas.microsoft.com/office/drawing/2014/main" id="{00000000-0008-0000-0200-00000B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523875</xdr:colOff>
          <xdr:row>49</xdr:row>
          <xdr:rowOff>152400</xdr:rowOff>
        </xdr:from>
        <xdr:to>
          <xdr:col>9</xdr:col>
          <xdr:colOff>352425</xdr:colOff>
          <xdr:row>51</xdr:row>
          <xdr:rowOff>133350</xdr:rowOff>
        </xdr:to>
        <xdr:sp macro="" textlink="">
          <xdr:nvSpPr>
            <xdr:cNvPr id="34837" name="ClearDR" hidden="1">
              <a:extLst>
                <a:ext uri="{63B3BB69-23CF-44E3-9099-C40C66FF867C}">
                  <a14:compatExt spid="_x0000_s34837"/>
                </a:ext>
                <a:ext uri="{FF2B5EF4-FFF2-40B4-BE49-F238E27FC236}">
                  <a16:creationId xmlns:a16="http://schemas.microsoft.com/office/drawing/2014/main" id="{00000000-0008-0000-0200-000015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95250</xdr:colOff>
          <xdr:row>11</xdr:row>
          <xdr:rowOff>85725</xdr:rowOff>
        </xdr:from>
        <xdr:to>
          <xdr:col>8</xdr:col>
          <xdr:colOff>133350</xdr:colOff>
          <xdr:row>12</xdr:row>
          <xdr:rowOff>95250</xdr:rowOff>
        </xdr:to>
        <xdr:sp macro="" textlink="">
          <xdr:nvSpPr>
            <xdr:cNvPr id="18433" name="MAM3Button"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12</xdr:row>
          <xdr:rowOff>114300</xdr:rowOff>
        </xdr:from>
        <xdr:to>
          <xdr:col>8</xdr:col>
          <xdr:colOff>9525</xdr:colOff>
          <xdr:row>13</xdr:row>
          <xdr:rowOff>123825</xdr:rowOff>
        </xdr:to>
        <xdr:sp macro="" textlink="">
          <xdr:nvSpPr>
            <xdr:cNvPr id="18434" name="MAM4Button"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685800</xdr:colOff>
          <xdr:row>7</xdr:row>
          <xdr:rowOff>57150</xdr:rowOff>
        </xdr:from>
        <xdr:to>
          <xdr:col>7</xdr:col>
          <xdr:colOff>1581150</xdr:colOff>
          <xdr:row>8</xdr:row>
          <xdr:rowOff>152400</xdr:rowOff>
        </xdr:to>
        <xdr:sp macro="" textlink="">
          <xdr:nvSpPr>
            <xdr:cNvPr id="18435" name="clearbox"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15</xdr:row>
          <xdr:rowOff>57150</xdr:rowOff>
        </xdr:from>
        <xdr:to>
          <xdr:col>8</xdr:col>
          <xdr:colOff>104775</xdr:colOff>
          <xdr:row>16</xdr:row>
          <xdr:rowOff>66675</xdr:rowOff>
        </xdr:to>
        <xdr:sp macro="" textlink="">
          <xdr:nvSpPr>
            <xdr:cNvPr id="18437" name="Max3Button" hidden="1">
              <a:extLst>
                <a:ext uri="{63B3BB69-23CF-44E3-9099-C40C66FF867C}">
                  <a14:compatExt spid="_x0000_s18437"/>
                </a:ext>
                <a:ext uri="{FF2B5EF4-FFF2-40B4-BE49-F238E27FC236}">
                  <a16:creationId xmlns:a16="http://schemas.microsoft.com/office/drawing/2014/main" id="{00000000-0008-0000-0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16</xdr:row>
          <xdr:rowOff>76200</xdr:rowOff>
        </xdr:from>
        <xdr:to>
          <xdr:col>8</xdr:col>
          <xdr:colOff>19050</xdr:colOff>
          <xdr:row>17</xdr:row>
          <xdr:rowOff>85725</xdr:rowOff>
        </xdr:to>
        <xdr:sp macro="" textlink="">
          <xdr:nvSpPr>
            <xdr:cNvPr id="18438" name="Max4Butt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19</xdr:row>
          <xdr:rowOff>38100</xdr:rowOff>
        </xdr:from>
        <xdr:to>
          <xdr:col>10</xdr:col>
          <xdr:colOff>238125</xdr:colOff>
          <xdr:row>20</xdr:row>
          <xdr:rowOff>104775</xdr:rowOff>
        </xdr:to>
        <xdr:sp macro="" textlink="">
          <xdr:nvSpPr>
            <xdr:cNvPr id="18443" name="Pbutton" hidden="1">
              <a:extLst>
                <a:ext uri="{63B3BB69-23CF-44E3-9099-C40C66FF867C}">
                  <a14:compatExt spid="_x0000_s18443"/>
                </a:ext>
                <a:ext uri="{FF2B5EF4-FFF2-40B4-BE49-F238E27FC236}">
                  <a16:creationId xmlns:a16="http://schemas.microsoft.com/office/drawing/2014/main" id="{00000000-0008-0000-0300-00000B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19</xdr:row>
          <xdr:rowOff>66675</xdr:rowOff>
        </xdr:from>
        <xdr:to>
          <xdr:col>12</xdr:col>
          <xdr:colOff>85725</xdr:colOff>
          <xdr:row>20</xdr:row>
          <xdr:rowOff>104775</xdr:rowOff>
        </xdr:to>
        <xdr:sp macro="" textlink="">
          <xdr:nvSpPr>
            <xdr:cNvPr id="18445" name="GammaButton" hidden="1">
              <a:extLst>
                <a:ext uri="{63B3BB69-23CF-44E3-9099-C40C66FF867C}">
                  <a14:compatExt spid="_x0000_s18445"/>
                </a:ext>
                <a:ext uri="{FF2B5EF4-FFF2-40B4-BE49-F238E27FC236}">
                  <a16:creationId xmlns:a16="http://schemas.microsoft.com/office/drawing/2014/main" id="{00000000-0008-0000-0300-00000D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19</xdr:row>
          <xdr:rowOff>66675</xdr:rowOff>
        </xdr:from>
        <xdr:to>
          <xdr:col>13</xdr:col>
          <xdr:colOff>66675</xdr:colOff>
          <xdr:row>20</xdr:row>
          <xdr:rowOff>104775</xdr:rowOff>
        </xdr:to>
        <xdr:sp macro="" textlink="">
          <xdr:nvSpPr>
            <xdr:cNvPr id="18454" name="SigmaButton" hidden="1">
              <a:extLst>
                <a:ext uri="{63B3BB69-23CF-44E3-9099-C40C66FF867C}">
                  <a14:compatExt spid="_x0000_s18454"/>
                </a:ext>
                <a:ext uri="{FF2B5EF4-FFF2-40B4-BE49-F238E27FC236}">
                  <a16:creationId xmlns:a16="http://schemas.microsoft.com/office/drawing/2014/main" id="{00000000-0008-0000-0300-00001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19</xdr:row>
          <xdr:rowOff>57150</xdr:rowOff>
        </xdr:from>
        <xdr:to>
          <xdr:col>14</xdr:col>
          <xdr:colOff>28575</xdr:colOff>
          <xdr:row>20</xdr:row>
          <xdr:rowOff>95250</xdr:rowOff>
        </xdr:to>
        <xdr:sp macro="" textlink="">
          <xdr:nvSpPr>
            <xdr:cNvPr id="18456" name="MuButtonCheck" hidden="1">
              <a:extLst>
                <a:ext uri="{63B3BB69-23CF-44E3-9099-C40C66FF867C}">
                  <a14:compatExt spid="_x0000_s18456"/>
                </a:ext>
                <a:ext uri="{FF2B5EF4-FFF2-40B4-BE49-F238E27FC236}">
                  <a16:creationId xmlns:a16="http://schemas.microsoft.com/office/drawing/2014/main" id="{00000000-0008-0000-0300-000018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200025</xdr:colOff>
          <xdr:row>2</xdr:row>
          <xdr:rowOff>9525</xdr:rowOff>
        </xdr:from>
        <xdr:to>
          <xdr:col>5</xdr:col>
          <xdr:colOff>809625</xdr:colOff>
          <xdr:row>3</xdr:row>
          <xdr:rowOff>0</xdr:rowOff>
        </xdr:to>
        <xdr:sp macro="" textlink="">
          <xdr:nvSpPr>
            <xdr:cNvPr id="18458" name="DefaultCheckButton" hidden="1">
              <a:extLst>
                <a:ext uri="{63B3BB69-23CF-44E3-9099-C40C66FF867C}">
                  <a14:compatExt spid="_x0000_s18458"/>
                </a:ext>
                <a:ext uri="{FF2B5EF4-FFF2-40B4-BE49-F238E27FC236}">
                  <a16:creationId xmlns:a16="http://schemas.microsoft.com/office/drawing/2014/main" id="{00000000-0008-0000-0300-00001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24</xdr:col>
      <xdr:colOff>590549</xdr:colOff>
      <xdr:row>1</xdr:row>
      <xdr:rowOff>2381</xdr:rowOff>
    </xdr:from>
    <xdr:to>
      <xdr:col>32</xdr:col>
      <xdr:colOff>78441</xdr:colOff>
      <xdr:row>17</xdr:row>
      <xdr:rowOff>134471</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17</xdr:col>
      <xdr:colOff>1</xdr:colOff>
      <xdr:row>2</xdr:row>
      <xdr:rowOff>4760</xdr:rowOff>
    </xdr:from>
    <xdr:to>
      <xdr:col>24</xdr:col>
      <xdr:colOff>600075</xdr:colOff>
      <xdr:row>21</xdr:row>
      <xdr:rowOff>190499</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42</xdr:col>
      <xdr:colOff>358586</xdr:colOff>
      <xdr:row>4</xdr:row>
      <xdr:rowOff>69196</xdr:rowOff>
    </xdr:from>
    <xdr:to>
      <xdr:col>50</xdr:col>
      <xdr:colOff>280146</xdr:colOff>
      <xdr:row>25</xdr:row>
      <xdr:rowOff>33617</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296768</xdr:colOff>
      <xdr:row>2</xdr:row>
      <xdr:rowOff>1680</xdr:rowOff>
    </xdr:from>
    <xdr:to>
      <xdr:col>19</xdr:col>
      <xdr:colOff>218168</xdr:colOff>
      <xdr:row>16</xdr:row>
      <xdr:rowOff>163880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392189</xdr:colOff>
      <xdr:row>2</xdr:row>
      <xdr:rowOff>231122</xdr:rowOff>
    </xdr:from>
    <xdr:to>
      <xdr:col>15</xdr:col>
      <xdr:colOff>382665</xdr:colOff>
      <xdr:row>22</xdr:row>
      <xdr:rowOff>85072</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304801</xdr:colOff>
      <xdr:row>15</xdr:row>
      <xdr:rowOff>85725</xdr:rowOff>
    </xdr:from>
    <xdr:to>
      <xdr:col>14</xdr:col>
      <xdr:colOff>38101</xdr:colOff>
      <xdr:row>16</xdr:row>
      <xdr:rowOff>171450</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8201026" y="3448050"/>
          <a:ext cx="3238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accent1"/>
              </a:solidFill>
              <a:latin typeface="Arial" panose="020B0604020202020204" pitchFamily="34" charset="0"/>
              <a:cs typeface="Arial" panose="020B0604020202020204" pitchFamily="34" charset="0"/>
            </a:rPr>
            <a:t>F</a:t>
          </a:r>
        </a:p>
      </xdr:txBody>
    </xdr:sp>
    <xdr:clientData/>
  </xdr:twoCellAnchor>
  <xdr:twoCellAnchor>
    <xdr:from>
      <xdr:col>13</xdr:col>
      <xdr:colOff>276226</xdr:colOff>
      <xdr:row>8</xdr:row>
      <xdr:rowOff>12700</xdr:rowOff>
    </xdr:from>
    <xdr:to>
      <xdr:col>14</xdr:col>
      <xdr:colOff>9526</xdr:colOff>
      <xdr:row>9</xdr:row>
      <xdr:rowOff>165100</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8172451" y="2041525"/>
          <a:ext cx="32385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accent3"/>
              </a:solidFill>
              <a:latin typeface="Arial" panose="020B0604020202020204" pitchFamily="34" charset="0"/>
              <a:cs typeface="Arial" panose="020B0604020202020204" pitchFamily="34" charset="0"/>
            </a:rPr>
            <a:t>J</a:t>
          </a:r>
        </a:p>
      </xdr:txBody>
    </xdr:sp>
    <xdr:clientData/>
  </xdr:twoCellAnchor>
  <xdr:twoCellAnchor>
    <xdr:from>
      <xdr:col>13</xdr:col>
      <xdr:colOff>292101</xdr:colOff>
      <xdr:row>17</xdr:row>
      <xdr:rowOff>53975</xdr:rowOff>
    </xdr:from>
    <xdr:to>
      <xdr:col>14</xdr:col>
      <xdr:colOff>25401</xdr:colOff>
      <xdr:row>19</xdr:row>
      <xdr:rowOff>15875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8188326" y="3797300"/>
          <a:ext cx="32385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accent2"/>
              </a:solidFill>
              <a:latin typeface="Arial" panose="020B0604020202020204" pitchFamily="34" charset="0"/>
              <a:cs typeface="Arial" panose="020B0604020202020204" pitchFamily="34" charset="0"/>
            </a:rPr>
            <a:t>H</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307975</xdr:colOff>
      <xdr:row>13</xdr:row>
      <xdr:rowOff>34924</xdr:rowOff>
    </xdr:from>
    <xdr:to>
      <xdr:col>8</xdr:col>
      <xdr:colOff>60325</xdr:colOff>
      <xdr:row>25</xdr:row>
      <xdr:rowOff>127000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image" Target="../media/image3.emf"/><Relationship Id="rId18" Type="http://schemas.openxmlformats.org/officeDocument/2006/relationships/control" Target="../activeX/activeX6.xml"/><Relationship Id="rId26" Type="http://schemas.openxmlformats.org/officeDocument/2006/relationships/control" Target="../activeX/activeX10.xml"/><Relationship Id="rId21" Type="http://schemas.openxmlformats.org/officeDocument/2006/relationships/image" Target="../media/image7.emf"/><Relationship Id="rId34" Type="http://schemas.openxmlformats.org/officeDocument/2006/relationships/control" Target="../activeX/activeX14.xml"/><Relationship Id="rId7" Type="http://schemas.openxmlformats.org/officeDocument/2006/relationships/vmlDrawing" Target="../drawings/vmlDrawing1.vml"/><Relationship Id="rId12" Type="http://schemas.openxmlformats.org/officeDocument/2006/relationships/control" Target="../activeX/activeX3.xml"/><Relationship Id="rId17" Type="http://schemas.openxmlformats.org/officeDocument/2006/relationships/image" Target="../media/image5.emf"/><Relationship Id="rId25" Type="http://schemas.openxmlformats.org/officeDocument/2006/relationships/image" Target="../media/image9.emf"/><Relationship Id="rId33" Type="http://schemas.openxmlformats.org/officeDocument/2006/relationships/image" Target="../media/image13.emf"/><Relationship Id="rId2" Type="http://schemas.openxmlformats.org/officeDocument/2006/relationships/hyperlink" Target="https://github.com/Peng-Liang/LDAC/releases" TargetMode="External"/><Relationship Id="rId16" Type="http://schemas.openxmlformats.org/officeDocument/2006/relationships/control" Target="../activeX/activeX5.xml"/><Relationship Id="rId20" Type="http://schemas.openxmlformats.org/officeDocument/2006/relationships/control" Target="../activeX/activeX7.xml"/><Relationship Id="rId29" Type="http://schemas.openxmlformats.org/officeDocument/2006/relationships/image" Target="../media/image11.emf"/><Relationship Id="rId1" Type="http://schemas.openxmlformats.org/officeDocument/2006/relationships/hyperlink" Target="https://person.zju.edu.cn/pliang" TargetMode="External"/><Relationship Id="rId6" Type="http://schemas.openxmlformats.org/officeDocument/2006/relationships/drawing" Target="../drawings/drawing1.xml"/><Relationship Id="rId11" Type="http://schemas.openxmlformats.org/officeDocument/2006/relationships/image" Target="../media/image2.emf"/><Relationship Id="rId24" Type="http://schemas.openxmlformats.org/officeDocument/2006/relationships/control" Target="../activeX/activeX9.xml"/><Relationship Id="rId32" Type="http://schemas.openxmlformats.org/officeDocument/2006/relationships/control" Target="../activeX/activeX13.xml"/><Relationship Id="rId37" Type="http://schemas.openxmlformats.org/officeDocument/2006/relationships/image" Target="../media/image15.emf"/><Relationship Id="rId5" Type="http://schemas.openxmlformats.org/officeDocument/2006/relationships/printerSettings" Target="../printerSettings/printerSettings1.bin"/><Relationship Id="rId15" Type="http://schemas.openxmlformats.org/officeDocument/2006/relationships/image" Target="../media/image4.emf"/><Relationship Id="rId23" Type="http://schemas.openxmlformats.org/officeDocument/2006/relationships/image" Target="../media/image8.emf"/><Relationship Id="rId28" Type="http://schemas.openxmlformats.org/officeDocument/2006/relationships/control" Target="../activeX/activeX11.xml"/><Relationship Id="rId36" Type="http://schemas.openxmlformats.org/officeDocument/2006/relationships/control" Target="../activeX/activeX15.xml"/><Relationship Id="rId10" Type="http://schemas.openxmlformats.org/officeDocument/2006/relationships/control" Target="../activeX/activeX2.xml"/><Relationship Id="rId19" Type="http://schemas.openxmlformats.org/officeDocument/2006/relationships/image" Target="../media/image6.emf"/><Relationship Id="rId31" Type="http://schemas.openxmlformats.org/officeDocument/2006/relationships/image" Target="../media/image12.emf"/><Relationship Id="rId4" Type="http://schemas.openxmlformats.org/officeDocument/2006/relationships/hyperlink" Target="mailto:PLiang@zju.edu.cn;%20LiangPeng2012@live.cn?subject=Questions%20about%20LDAC%20(v1.0.2)" TargetMode="External"/><Relationship Id="rId9" Type="http://schemas.openxmlformats.org/officeDocument/2006/relationships/image" Target="../media/image1.emf"/><Relationship Id="rId14" Type="http://schemas.openxmlformats.org/officeDocument/2006/relationships/control" Target="../activeX/activeX4.xml"/><Relationship Id="rId22" Type="http://schemas.openxmlformats.org/officeDocument/2006/relationships/control" Target="../activeX/activeX8.xml"/><Relationship Id="rId27" Type="http://schemas.openxmlformats.org/officeDocument/2006/relationships/image" Target="../media/image10.emf"/><Relationship Id="rId30" Type="http://schemas.openxmlformats.org/officeDocument/2006/relationships/control" Target="../activeX/activeX12.xml"/><Relationship Id="rId35" Type="http://schemas.openxmlformats.org/officeDocument/2006/relationships/image" Target="../media/image14.emf"/><Relationship Id="rId8" Type="http://schemas.openxmlformats.org/officeDocument/2006/relationships/control" Target="../activeX/activeX1.xml"/><Relationship Id="rId3" Type="http://schemas.openxmlformats.org/officeDocument/2006/relationships/hyperlink" Target="https://person.zju.edu.cn/en/pliang" TargetMode="External"/></Relationships>
</file>

<file path=xl/worksheets/_rels/sheet2.xml.rels><?xml version="1.0" encoding="UTF-8" standalone="yes"?>
<Relationships xmlns="http://schemas.openxmlformats.org/package/2006/relationships"><Relationship Id="rId13" Type="http://schemas.openxmlformats.org/officeDocument/2006/relationships/image" Target="../media/image23.emf"/><Relationship Id="rId18" Type="http://schemas.openxmlformats.org/officeDocument/2006/relationships/control" Target="../activeX/activeX23.xml"/><Relationship Id="rId26" Type="http://schemas.openxmlformats.org/officeDocument/2006/relationships/control" Target="../activeX/activeX27.xml"/><Relationship Id="rId39" Type="http://schemas.openxmlformats.org/officeDocument/2006/relationships/image" Target="../media/image36.emf"/><Relationship Id="rId21" Type="http://schemas.openxmlformats.org/officeDocument/2006/relationships/image" Target="../media/image27.emf"/><Relationship Id="rId34" Type="http://schemas.openxmlformats.org/officeDocument/2006/relationships/control" Target="../activeX/activeX31.xml"/><Relationship Id="rId42" Type="http://schemas.openxmlformats.org/officeDocument/2006/relationships/control" Target="../activeX/activeX35.xml"/><Relationship Id="rId47" Type="http://schemas.openxmlformats.org/officeDocument/2006/relationships/image" Target="../media/image40.emf"/><Relationship Id="rId50" Type="http://schemas.openxmlformats.org/officeDocument/2006/relationships/control" Target="../activeX/activeX39.xml"/><Relationship Id="rId55" Type="http://schemas.openxmlformats.org/officeDocument/2006/relationships/image" Target="../media/image44.emf"/><Relationship Id="rId7" Type="http://schemas.openxmlformats.org/officeDocument/2006/relationships/image" Target="../media/image20.emf"/><Relationship Id="rId2" Type="http://schemas.openxmlformats.org/officeDocument/2006/relationships/drawing" Target="../drawings/drawing2.xml"/><Relationship Id="rId16" Type="http://schemas.openxmlformats.org/officeDocument/2006/relationships/control" Target="../activeX/activeX22.xml"/><Relationship Id="rId29" Type="http://schemas.openxmlformats.org/officeDocument/2006/relationships/image" Target="../media/image31.emf"/><Relationship Id="rId11" Type="http://schemas.openxmlformats.org/officeDocument/2006/relationships/image" Target="../media/image22.emf"/><Relationship Id="rId24" Type="http://schemas.openxmlformats.org/officeDocument/2006/relationships/control" Target="../activeX/activeX26.xml"/><Relationship Id="rId32" Type="http://schemas.openxmlformats.org/officeDocument/2006/relationships/control" Target="../activeX/activeX30.xml"/><Relationship Id="rId37" Type="http://schemas.openxmlformats.org/officeDocument/2006/relationships/image" Target="../media/image35.emf"/><Relationship Id="rId40" Type="http://schemas.openxmlformats.org/officeDocument/2006/relationships/control" Target="../activeX/activeX34.xml"/><Relationship Id="rId45" Type="http://schemas.openxmlformats.org/officeDocument/2006/relationships/image" Target="../media/image39.emf"/><Relationship Id="rId53" Type="http://schemas.openxmlformats.org/officeDocument/2006/relationships/image" Target="../media/image43.emf"/><Relationship Id="rId58" Type="http://schemas.openxmlformats.org/officeDocument/2006/relationships/control" Target="../activeX/activeX43.xml"/><Relationship Id="rId5" Type="http://schemas.openxmlformats.org/officeDocument/2006/relationships/image" Target="../media/image19.emf"/><Relationship Id="rId19" Type="http://schemas.openxmlformats.org/officeDocument/2006/relationships/image" Target="../media/image26.emf"/><Relationship Id="rId4" Type="http://schemas.openxmlformats.org/officeDocument/2006/relationships/control" Target="../activeX/activeX16.xml"/><Relationship Id="rId9" Type="http://schemas.openxmlformats.org/officeDocument/2006/relationships/image" Target="../media/image21.emf"/><Relationship Id="rId14" Type="http://schemas.openxmlformats.org/officeDocument/2006/relationships/control" Target="../activeX/activeX21.xml"/><Relationship Id="rId22" Type="http://schemas.openxmlformats.org/officeDocument/2006/relationships/control" Target="../activeX/activeX25.xml"/><Relationship Id="rId27" Type="http://schemas.openxmlformats.org/officeDocument/2006/relationships/image" Target="../media/image30.emf"/><Relationship Id="rId30" Type="http://schemas.openxmlformats.org/officeDocument/2006/relationships/control" Target="../activeX/activeX29.xml"/><Relationship Id="rId35" Type="http://schemas.openxmlformats.org/officeDocument/2006/relationships/image" Target="../media/image34.emf"/><Relationship Id="rId43" Type="http://schemas.openxmlformats.org/officeDocument/2006/relationships/image" Target="../media/image38.emf"/><Relationship Id="rId48" Type="http://schemas.openxmlformats.org/officeDocument/2006/relationships/control" Target="../activeX/activeX38.xml"/><Relationship Id="rId56" Type="http://schemas.openxmlformats.org/officeDocument/2006/relationships/control" Target="../activeX/activeX42.xml"/><Relationship Id="rId8" Type="http://schemas.openxmlformats.org/officeDocument/2006/relationships/control" Target="../activeX/activeX18.xml"/><Relationship Id="rId51" Type="http://schemas.openxmlformats.org/officeDocument/2006/relationships/image" Target="../media/image42.emf"/><Relationship Id="rId3" Type="http://schemas.openxmlformats.org/officeDocument/2006/relationships/vmlDrawing" Target="../drawings/vmlDrawing2.vml"/><Relationship Id="rId12" Type="http://schemas.openxmlformats.org/officeDocument/2006/relationships/control" Target="../activeX/activeX20.xml"/><Relationship Id="rId17" Type="http://schemas.openxmlformats.org/officeDocument/2006/relationships/image" Target="../media/image25.emf"/><Relationship Id="rId25" Type="http://schemas.openxmlformats.org/officeDocument/2006/relationships/image" Target="../media/image29.emf"/><Relationship Id="rId33" Type="http://schemas.openxmlformats.org/officeDocument/2006/relationships/image" Target="../media/image33.emf"/><Relationship Id="rId38" Type="http://schemas.openxmlformats.org/officeDocument/2006/relationships/control" Target="../activeX/activeX33.xml"/><Relationship Id="rId46" Type="http://schemas.openxmlformats.org/officeDocument/2006/relationships/control" Target="../activeX/activeX37.xml"/><Relationship Id="rId59" Type="http://schemas.openxmlformats.org/officeDocument/2006/relationships/image" Target="../media/image46.emf"/><Relationship Id="rId20" Type="http://schemas.openxmlformats.org/officeDocument/2006/relationships/control" Target="../activeX/activeX24.xml"/><Relationship Id="rId41" Type="http://schemas.openxmlformats.org/officeDocument/2006/relationships/image" Target="../media/image37.emf"/><Relationship Id="rId54" Type="http://schemas.openxmlformats.org/officeDocument/2006/relationships/control" Target="../activeX/activeX41.xml"/><Relationship Id="rId1" Type="http://schemas.openxmlformats.org/officeDocument/2006/relationships/printerSettings" Target="../printerSettings/printerSettings2.bin"/><Relationship Id="rId6" Type="http://schemas.openxmlformats.org/officeDocument/2006/relationships/control" Target="../activeX/activeX17.xml"/><Relationship Id="rId15" Type="http://schemas.openxmlformats.org/officeDocument/2006/relationships/image" Target="../media/image24.emf"/><Relationship Id="rId23" Type="http://schemas.openxmlformats.org/officeDocument/2006/relationships/image" Target="../media/image28.emf"/><Relationship Id="rId28" Type="http://schemas.openxmlformats.org/officeDocument/2006/relationships/control" Target="../activeX/activeX28.xml"/><Relationship Id="rId36" Type="http://schemas.openxmlformats.org/officeDocument/2006/relationships/control" Target="../activeX/activeX32.xml"/><Relationship Id="rId49" Type="http://schemas.openxmlformats.org/officeDocument/2006/relationships/image" Target="../media/image41.emf"/><Relationship Id="rId57" Type="http://schemas.openxmlformats.org/officeDocument/2006/relationships/image" Target="../media/image45.emf"/><Relationship Id="rId10" Type="http://schemas.openxmlformats.org/officeDocument/2006/relationships/control" Target="../activeX/activeX19.xml"/><Relationship Id="rId31" Type="http://schemas.openxmlformats.org/officeDocument/2006/relationships/image" Target="../media/image32.emf"/><Relationship Id="rId44" Type="http://schemas.openxmlformats.org/officeDocument/2006/relationships/control" Target="../activeX/activeX36.xml"/><Relationship Id="rId52" Type="http://schemas.openxmlformats.org/officeDocument/2006/relationships/control" Target="../activeX/activeX4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4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5.xml"/><Relationship Id="rId5" Type="http://schemas.openxmlformats.org/officeDocument/2006/relationships/image" Target="../media/image47.emf"/><Relationship Id="rId4" Type="http://schemas.openxmlformats.org/officeDocument/2006/relationships/control" Target="../activeX/activeX4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8.xml"/><Relationship Id="rId13" Type="http://schemas.openxmlformats.org/officeDocument/2006/relationships/image" Target="../media/image53.emf"/><Relationship Id="rId18" Type="http://schemas.openxmlformats.org/officeDocument/2006/relationships/control" Target="../activeX/activeX53.xml"/><Relationship Id="rId3" Type="http://schemas.openxmlformats.org/officeDocument/2006/relationships/vmlDrawing" Target="../drawings/vmlDrawing4.vml"/><Relationship Id="rId21" Type="http://schemas.openxmlformats.org/officeDocument/2006/relationships/image" Target="../media/image57.emf"/><Relationship Id="rId7" Type="http://schemas.openxmlformats.org/officeDocument/2006/relationships/image" Target="../media/image50.emf"/><Relationship Id="rId12" Type="http://schemas.openxmlformats.org/officeDocument/2006/relationships/control" Target="../activeX/activeX50.xml"/><Relationship Id="rId17" Type="http://schemas.openxmlformats.org/officeDocument/2006/relationships/image" Target="../media/image55.emf"/><Relationship Id="rId2" Type="http://schemas.openxmlformats.org/officeDocument/2006/relationships/drawing" Target="../drawings/drawing4.xml"/><Relationship Id="rId16" Type="http://schemas.openxmlformats.org/officeDocument/2006/relationships/control" Target="../activeX/activeX52.xml"/><Relationship Id="rId20" Type="http://schemas.openxmlformats.org/officeDocument/2006/relationships/control" Target="../activeX/activeX54.xml"/><Relationship Id="rId1" Type="http://schemas.openxmlformats.org/officeDocument/2006/relationships/printerSettings" Target="../printerSettings/printerSettings4.bin"/><Relationship Id="rId6" Type="http://schemas.openxmlformats.org/officeDocument/2006/relationships/control" Target="../activeX/activeX47.xml"/><Relationship Id="rId11" Type="http://schemas.openxmlformats.org/officeDocument/2006/relationships/image" Target="../media/image52.emf"/><Relationship Id="rId5" Type="http://schemas.openxmlformats.org/officeDocument/2006/relationships/image" Target="../media/image49.emf"/><Relationship Id="rId15" Type="http://schemas.openxmlformats.org/officeDocument/2006/relationships/image" Target="../media/image54.emf"/><Relationship Id="rId23" Type="http://schemas.openxmlformats.org/officeDocument/2006/relationships/image" Target="../media/image58.emf"/><Relationship Id="rId10" Type="http://schemas.openxmlformats.org/officeDocument/2006/relationships/control" Target="../activeX/activeX49.xml"/><Relationship Id="rId19" Type="http://schemas.openxmlformats.org/officeDocument/2006/relationships/image" Target="../media/image56.emf"/><Relationship Id="rId4" Type="http://schemas.openxmlformats.org/officeDocument/2006/relationships/control" Target="../activeX/activeX46.xml"/><Relationship Id="rId9" Type="http://schemas.openxmlformats.org/officeDocument/2006/relationships/image" Target="../media/image51.emf"/><Relationship Id="rId14" Type="http://schemas.openxmlformats.org/officeDocument/2006/relationships/control" Target="../activeX/activeX51.xml"/><Relationship Id="rId22" Type="http://schemas.openxmlformats.org/officeDocument/2006/relationships/control" Target="../activeX/activeX5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A1:AJ618"/>
  <sheetViews>
    <sheetView showGridLines="0" showRowColHeaders="0" tabSelected="1" zoomScaleNormal="100" workbookViewId="0">
      <pane ySplit="3" topLeftCell="A4" activePane="bottomLeft" state="frozen"/>
      <selection pane="bottomLeft" activeCell="T3" sqref="T3"/>
    </sheetView>
  </sheetViews>
  <sheetFormatPr defaultRowHeight="14.25"/>
  <cols>
    <col min="1" max="1" width="2.5703125" style="260" customWidth="1"/>
    <col min="2" max="2" width="4" style="260" customWidth="1"/>
    <col min="3" max="3" width="10.42578125" style="260" customWidth="1"/>
    <col min="4" max="4" width="9.5703125" style="260" customWidth="1"/>
    <col min="5" max="5" width="5.140625" style="260" customWidth="1"/>
    <col min="6" max="6" width="1.42578125" style="260" customWidth="1"/>
    <col min="7" max="7" width="4.85546875" style="260" customWidth="1"/>
    <col min="8" max="8" width="2.140625" style="260" customWidth="1"/>
    <col min="9" max="9" width="6.85546875" style="260" customWidth="1"/>
    <col min="10" max="10" width="2.5703125" style="260" customWidth="1"/>
    <col min="11" max="11" width="10" style="260" customWidth="1"/>
    <col min="12" max="12" width="2.28515625" style="260" customWidth="1"/>
    <col min="13" max="13" width="8.5703125" style="260" customWidth="1"/>
    <col min="14" max="14" width="10.7109375" style="260" customWidth="1"/>
    <col min="15" max="15" width="2.5703125" style="260" customWidth="1"/>
    <col min="16" max="16" width="9.5703125" style="260" customWidth="1"/>
    <col min="17" max="17" width="5.140625" style="260" customWidth="1"/>
    <col min="18" max="18" width="5.7109375" style="260" customWidth="1"/>
    <col min="19" max="19" width="7.7109375" style="261" customWidth="1"/>
    <col min="20" max="20" width="9.85546875" style="260" customWidth="1"/>
    <col min="21" max="21" width="9" style="260" customWidth="1"/>
    <col min="22" max="22" width="8.85546875" style="260" customWidth="1"/>
    <col min="23" max="23" width="8.140625" style="260" customWidth="1"/>
    <col min="24" max="24" width="7.85546875" style="260" customWidth="1"/>
    <col min="25" max="25" width="9" style="260" customWidth="1"/>
    <col min="26" max="26" width="9.7109375" style="260" customWidth="1"/>
    <col min="27" max="27" width="9.28515625" style="260" customWidth="1"/>
    <col min="28" max="28" width="9.85546875" style="263" customWidth="1"/>
    <col min="29" max="29" width="9.140625" style="263"/>
    <col min="30" max="30" width="15.7109375" style="261" customWidth="1"/>
    <col min="31" max="31" width="1.42578125" style="261" customWidth="1"/>
    <col min="32" max="33" width="9.140625" style="260"/>
    <col min="34" max="34" width="10.5703125" style="260" customWidth="1"/>
    <col min="35" max="35" width="7.42578125" style="260" customWidth="1"/>
    <col min="36" max="16384" width="9.140625" style="260"/>
  </cols>
  <sheetData>
    <row r="1" spans="1:36" ht="22.5" customHeight="1">
      <c r="A1" s="1214" t="s">
        <v>663</v>
      </c>
      <c r="B1" s="1215"/>
      <c r="C1" s="1215"/>
      <c r="D1" s="1215"/>
      <c r="E1" s="1215"/>
      <c r="F1" s="1215"/>
      <c r="G1" s="1215"/>
      <c r="H1" s="1215"/>
      <c r="I1" s="1215"/>
      <c r="J1" s="1215"/>
      <c r="K1" s="1215"/>
      <c r="L1" s="1215"/>
      <c r="M1" s="1215"/>
      <c r="N1" s="1215"/>
      <c r="O1" s="1215"/>
      <c r="P1" s="1215"/>
      <c r="Q1" s="1216"/>
      <c r="R1" s="1206" t="s">
        <v>0</v>
      </c>
      <c r="S1" s="1204" t="s">
        <v>501</v>
      </c>
      <c r="T1" s="1229" t="s">
        <v>500</v>
      </c>
      <c r="U1" s="1233" t="s">
        <v>498</v>
      </c>
      <c r="V1" s="1233" t="s">
        <v>1</v>
      </c>
      <c r="W1" s="1233" t="s">
        <v>497</v>
      </c>
      <c r="X1" s="1229" t="s">
        <v>496</v>
      </c>
      <c r="Y1" s="1233" t="s">
        <v>499</v>
      </c>
      <c r="Z1" s="1235" t="s">
        <v>2</v>
      </c>
      <c r="AA1" s="1235" t="s">
        <v>3</v>
      </c>
      <c r="AB1" s="1235" t="s">
        <v>502</v>
      </c>
      <c r="AC1" s="1237" t="s">
        <v>503</v>
      </c>
      <c r="AD1" s="1231" t="s">
        <v>380</v>
      </c>
      <c r="AE1" s="991"/>
    </row>
    <row r="2" spans="1:36" ht="19.5" customHeight="1">
      <c r="A2" s="1208" t="s">
        <v>664</v>
      </c>
      <c r="B2" s="1209"/>
      <c r="C2" s="1209"/>
      <c r="D2" s="1209"/>
      <c r="E2" s="1209"/>
      <c r="F2" s="1209"/>
      <c r="G2" s="1209"/>
      <c r="H2" s="1209"/>
      <c r="I2" s="1209"/>
      <c r="J2" s="1209"/>
      <c r="K2" s="1209"/>
      <c r="L2" s="1209"/>
      <c r="M2" s="1209"/>
      <c r="N2" s="1209"/>
      <c r="O2" s="1209"/>
      <c r="P2" s="1209"/>
      <c r="Q2" s="1210"/>
      <c r="R2" s="1207"/>
      <c r="S2" s="1205"/>
      <c r="T2" s="1230"/>
      <c r="U2" s="1234"/>
      <c r="V2" s="1234"/>
      <c r="W2" s="1234"/>
      <c r="X2" s="1230"/>
      <c r="Y2" s="1234"/>
      <c r="Z2" s="1236"/>
      <c r="AA2" s="1236"/>
      <c r="AB2" s="1236"/>
      <c r="AC2" s="1238"/>
      <c r="AD2" s="1232"/>
      <c r="AE2" s="991"/>
    </row>
    <row r="3" spans="1:36" ht="15" customHeight="1">
      <c r="A3" s="1211"/>
      <c r="B3" s="1212"/>
      <c r="C3" s="1212"/>
      <c r="D3" s="1212"/>
      <c r="E3" s="1212"/>
      <c r="F3" s="1212"/>
      <c r="G3" s="1212"/>
      <c r="H3" s="1212"/>
      <c r="I3" s="1212"/>
      <c r="J3" s="1212"/>
      <c r="K3" s="1212"/>
      <c r="L3" s="1212"/>
      <c r="M3" s="1212"/>
      <c r="N3" s="1212"/>
      <c r="O3" s="1212"/>
      <c r="P3" s="1212"/>
      <c r="Q3" s="1213"/>
      <c r="R3" s="993"/>
      <c r="S3" s="503">
        <v>1</v>
      </c>
      <c r="T3" s="504"/>
      <c r="U3" s="504"/>
      <c r="V3" s="504"/>
      <c r="W3" s="504"/>
      <c r="X3" s="504"/>
      <c r="Y3" s="504"/>
      <c r="Z3" s="505"/>
      <c r="AA3" s="504"/>
      <c r="AB3" s="506"/>
      <c r="AC3" s="556"/>
      <c r="AD3" s="507"/>
      <c r="AE3" s="260"/>
    </row>
    <row r="4" spans="1:36" ht="15" customHeight="1">
      <c r="B4" s="271"/>
      <c r="C4" s="271"/>
      <c r="D4" s="271"/>
      <c r="E4" s="271"/>
      <c r="F4" s="271"/>
      <c r="G4" s="271"/>
      <c r="H4" s="271"/>
      <c r="I4" s="271"/>
      <c r="J4" s="271"/>
      <c r="K4" s="271"/>
      <c r="L4" s="271"/>
      <c r="M4" s="271"/>
      <c r="N4" s="271"/>
      <c r="O4" s="271"/>
      <c r="P4" s="271"/>
      <c r="Q4" s="272"/>
      <c r="R4" s="990"/>
      <c r="S4" s="503">
        <v>2</v>
      </c>
      <c r="T4" s="504"/>
      <c r="U4" s="504"/>
      <c r="V4" s="504"/>
      <c r="W4" s="504"/>
      <c r="X4" s="504"/>
      <c r="Y4" s="504"/>
      <c r="Z4" s="505"/>
      <c r="AA4" s="504"/>
      <c r="AB4" s="506"/>
      <c r="AC4" s="556"/>
      <c r="AD4" s="507"/>
      <c r="AE4" s="260"/>
    </row>
    <row r="5" spans="1:36" ht="15" customHeight="1">
      <c r="B5" s="1106" t="s">
        <v>4</v>
      </c>
      <c r="C5" s="1106"/>
      <c r="D5" s="1106"/>
      <c r="E5" s="1106"/>
      <c r="F5" s="270"/>
      <c r="G5" s="270"/>
      <c r="H5" s="271"/>
      <c r="I5" s="271"/>
      <c r="J5" s="1219" t="s">
        <v>5</v>
      </c>
      <c r="K5" s="1219"/>
      <c r="L5" s="1219"/>
      <c r="M5" s="1220"/>
      <c r="N5" s="1220"/>
      <c r="P5" s="268"/>
      <c r="Q5" s="269"/>
      <c r="R5" s="990"/>
      <c r="S5" s="503">
        <v>3</v>
      </c>
      <c r="T5" s="504"/>
      <c r="U5" s="504"/>
      <c r="V5" s="504"/>
      <c r="W5" s="504"/>
      <c r="X5" s="504"/>
      <c r="Y5" s="504"/>
      <c r="Z5" s="505"/>
      <c r="AA5" s="504"/>
      <c r="AB5" s="506"/>
      <c r="AC5" s="556"/>
      <c r="AD5" s="507"/>
      <c r="AE5" s="260"/>
      <c r="AF5" s="998" t="s">
        <v>615</v>
      </c>
    </row>
    <row r="6" spans="1:36" ht="15" customHeight="1">
      <c r="B6" s="265"/>
      <c r="C6" s="265"/>
      <c r="D6" s="265"/>
      <c r="E6" s="265"/>
      <c r="F6" s="265"/>
      <c r="G6" s="265"/>
      <c r="H6" s="265"/>
      <c r="I6" s="265"/>
      <c r="J6" s="265"/>
      <c r="K6" s="1224"/>
      <c r="L6" s="1224"/>
      <c r="M6" s="1224"/>
      <c r="O6" s="266"/>
      <c r="P6" s="266"/>
      <c r="Q6" s="267"/>
      <c r="R6" s="990"/>
      <c r="S6" s="503">
        <v>4</v>
      </c>
      <c r="T6" s="504"/>
      <c r="U6" s="504"/>
      <c r="V6" s="504"/>
      <c r="W6" s="504"/>
      <c r="X6" s="504"/>
      <c r="Y6" s="504"/>
      <c r="Z6" s="505"/>
      <c r="AA6" s="504"/>
      <c r="AB6" s="506"/>
      <c r="AC6" s="556"/>
      <c r="AD6" s="507"/>
      <c r="AE6" s="992"/>
      <c r="AF6" s="1105" t="s">
        <v>598</v>
      </c>
      <c r="AG6" s="1105"/>
      <c r="AH6" s="1105"/>
      <c r="AI6" s="1105"/>
      <c r="AJ6" s="994"/>
    </row>
    <row r="7" spans="1:36" ht="15" customHeight="1">
      <c r="C7" s="1203" t="s">
        <v>6</v>
      </c>
      <c r="D7" s="1185"/>
      <c r="E7" s="1225"/>
      <c r="F7" s="1225"/>
      <c r="G7" s="1225"/>
      <c r="H7" s="1225"/>
      <c r="I7" s="1225"/>
      <c r="J7" s="1225"/>
      <c r="K7" s="1226" t="s">
        <v>7</v>
      </c>
      <c r="L7" s="1227"/>
      <c r="M7" s="1228"/>
      <c r="N7" s="446" t="s">
        <v>640</v>
      </c>
      <c r="O7" s="448"/>
      <c r="P7" s="447" t="s">
        <v>443</v>
      </c>
      <c r="Q7" s="273"/>
      <c r="R7" s="990"/>
      <c r="S7" s="503">
        <v>5</v>
      </c>
      <c r="T7" s="504"/>
      <c r="U7" s="504"/>
      <c r="V7" s="504"/>
      <c r="W7" s="504"/>
      <c r="X7" s="504"/>
      <c r="Y7" s="504"/>
      <c r="Z7" s="505"/>
      <c r="AA7" s="504"/>
      <c r="AB7" s="506"/>
      <c r="AC7" s="556"/>
      <c r="AD7" s="507"/>
      <c r="AE7" s="992"/>
      <c r="AF7" s="1105"/>
      <c r="AG7" s="1105"/>
      <c r="AH7" s="1105"/>
      <c r="AI7" s="1105"/>
      <c r="AJ7" s="994"/>
    </row>
    <row r="8" spans="1:36" ht="15" customHeight="1">
      <c r="C8" s="1221" t="s">
        <v>8</v>
      </c>
      <c r="D8" s="1222"/>
      <c r="E8" s="1223"/>
      <c r="F8" s="1223"/>
      <c r="G8" s="1223"/>
      <c r="H8" s="1223"/>
      <c r="I8" s="1223"/>
      <c r="J8" s="1223"/>
      <c r="K8" s="449" t="s">
        <v>12</v>
      </c>
      <c r="L8" s="450"/>
      <c r="M8" s="451"/>
      <c r="N8" s="1217"/>
      <c r="O8" s="1217"/>
      <c r="P8" s="1218"/>
      <c r="Q8" s="267"/>
      <c r="R8" s="990"/>
      <c r="S8" s="503">
        <v>6</v>
      </c>
      <c r="T8" s="504"/>
      <c r="U8" s="504"/>
      <c r="V8" s="504"/>
      <c r="W8" s="504"/>
      <c r="X8" s="504"/>
      <c r="Y8" s="504"/>
      <c r="Z8" s="505"/>
      <c r="AA8" s="504"/>
      <c r="AB8" s="506"/>
      <c r="AC8" s="556"/>
      <c r="AD8" s="507"/>
      <c r="AE8" s="992"/>
      <c r="AF8" s="1105"/>
      <c r="AG8" s="1105"/>
      <c r="AH8" s="1105"/>
      <c r="AI8" s="1105"/>
      <c r="AJ8" s="994"/>
    </row>
    <row r="9" spans="1:36" ht="15" customHeight="1">
      <c r="C9" s="1128" t="s">
        <v>13</v>
      </c>
      <c r="D9" s="1129"/>
      <c r="E9" s="1132"/>
      <c r="F9" s="1132"/>
      <c r="G9" s="1132"/>
      <c r="H9" s="1132"/>
      <c r="I9" s="1132"/>
      <c r="J9" s="1132"/>
      <c r="K9" s="449" t="s">
        <v>14</v>
      </c>
      <c r="L9" s="450"/>
      <c r="M9" s="451"/>
      <c r="N9" s="1217"/>
      <c r="O9" s="1217"/>
      <c r="P9" s="1218"/>
      <c r="Q9" s="267"/>
      <c r="R9" s="990"/>
      <c r="S9" s="503">
        <v>7</v>
      </c>
      <c r="T9" s="504"/>
      <c r="U9" s="504"/>
      <c r="V9" s="504"/>
      <c r="W9" s="504"/>
      <c r="X9" s="504"/>
      <c r="Y9" s="504"/>
      <c r="Z9" s="505"/>
      <c r="AA9" s="504"/>
      <c r="AB9" s="506"/>
      <c r="AC9" s="556"/>
      <c r="AD9" s="507"/>
      <c r="AE9" s="992"/>
      <c r="AF9" s="1105"/>
      <c r="AG9" s="1105"/>
      <c r="AH9" s="1105"/>
      <c r="AI9" s="1105"/>
      <c r="AJ9" s="994"/>
    </row>
    <row r="10" spans="1:36" ht="15" customHeight="1">
      <c r="C10" s="1128"/>
      <c r="D10" s="1129"/>
      <c r="E10" s="1132"/>
      <c r="F10" s="1132"/>
      <c r="G10" s="1132"/>
      <c r="H10" s="1132"/>
      <c r="I10" s="1132"/>
      <c r="J10" s="1132"/>
      <c r="K10" s="452" t="s">
        <v>15</v>
      </c>
      <c r="L10" s="453"/>
      <c r="M10" s="454"/>
      <c r="N10" s="1217"/>
      <c r="O10" s="1217"/>
      <c r="P10" s="1218"/>
      <c r="Q10" s="267"/>
      <c r="R10" s="990"/>
      <c r="S10" s="503">
        <v>8</v>
      </c>
      <c r="T10" s="504"/>
      <c r="U10" s="504"/>
      <c r="V10" s="504"/>
      <c r="W10" s="504"/>
      <c r="X10" s="504"/>
      <c r="Y10" s="504"/>
      <c r="Z10" s="505"/>
      <c r="AA10" s="504"/>
      <c r="AB10" s="506"/>
      <c r="AC10" s="556"/>
      <c r="AD10" s="507"/>
      <c r="AE10" s="992"/>
      <c r="AF10" s="994"/>
      <c r="AG10" s="994"/>
      <c r="AH10" s="994"/>
      <c r="AI10" s="994"/>
      <c r="AJ10" s="994"/>
    </row>
    <row r="11" spans="1:36" ht="15" customHeight="1">
      <c r="C11" s="1128" t="s">
        <v>16</v>
      </c>
      <c r="D11" s="1129"/>
      <c r="E11" s="1132"/>
      <c r="F11" s="1132"/>
      <c r="G11" s="1132"/>
      <c r="H11" s="1132"/>
      <c r="I11" s="1132"/>
      <c r="J11" s="1132"/>
      <c r="K11" s="1132"/>
      <c r="L11" s="1132"/>
      <c r="M11" s="1132"/>
      <c r="N11" s="1132"/>
      <c r="O11" s="1132"/>
      <c r="P11" s="1133"/>
      <c r="Q11" s="267"/>
      <c r="R11" s="990"/>
      <c r="S11" s="503">
        <v>9</v>
      </c>
      <c r="T11" s="504"/>
      <c r="U11" s="504"/>
      <c r="V11" s="1103"/>
      <c r="W11" s="504"/>
      <c r="X11" s="1103"/>
      <c r="Y11" s="504"/>
      <c r="Z11" s="505"/>
      <c r="AA11" s="504"/>
      <c r="AB11" s="506"/>
      <c r="AC11" s="556"/>
      <c r="AD11" s="1101"/>
      <c r="AE11" s="992"/>
      <c r="AF11" s="994"/>
      <c r="AG11" s="994"/>
      <c r="AH11" s="994"/>
      <c r="AI11" s="994"/>
    </row>
    <row r="12" spans="1:36" ht="15" customHeight="1">
      <c r="C12" s="1130"/>
      <c r="D12" s="1131"/>
      <c r="E12" s="1134"/>
      <c r="F12" s="1134"/>
      <c r="G12" s="1134"/>
      <c r="H12" s="1134"/>
      <c r="I12" s="1134"/>
      <c r="J12" s="1134"/>
      <c r="K12" s="1134"/>
      <c r="L12" s="1134"/>
      <c r="M12" s="1134"/>
      <c r="N12" s="1134"/>
      <c r="O12" s="1134"/>
      <c r="P12" s="1135"/>
      <c r="Q12" s="267"/>
      <c r="R12" s="990"/>
      <c r="S12" s="503">
        <v>10</v>
      </c>
      <c r="T12" s="504"/>
      <c r="U12" s="504"/>
      <c r="V12" s="504"/>
      <c r="W12" s="504"/>
      <c r="X12" s="504"/>
      <c r="Y12" s="504"/>
      <c r="Z12" s="505"/>
      <c r="AA12" s="504"/>
      <c r="AB12" s="506"/>
      <c r="AC12" s="556"/>
      <c r="AD12" s="507"/>
      <c r="AE12" s="992"/>
      <c r="AF12" s="998" t="s">
        <v>666</v>
      </c>
      <c r="AG12" s="999"/>
    </row>
    <row r="13" spans="1:36" ht="15" customHeight="1">
      <c r="C13" s="1193"/>
      <c r="D13" s="1193"/>
      <c r="E13" s="441"/>
      <c r="F13" s="441"/>
      <c r="G13" s="441"/>
      <c r="H13" s="441"/>
      <c r="I13" s="441"/>
      <c r="J13" s="441"/>
      <c r="K13" s="441"/>
      <c r="L13" s="441"/>
      <c r="M13" s="441"/>
      <c r="N13" s="441"/>
      <c r="O13" s="441"/>
      <c r="P13" s="441"/>
      <c r="Q13" s="267"/>
      <c r="R13" s="990"/>
      <c r="S13" s="503">
        <v>11</v>
      </c>
      <c r="T13" s="504"/>
      <c r="U13" s="504"/>
      <c r="V13" s="504"/>
      <c r="W13" s="504"/>
      <c r="X13" s="504"/>
      <c r="Y13" s="504"/>
      <c r="Z13" s="505"/>
      <c r="AA13" s="504"/>
      <c r="AB13" s="506"/>
      <c r="AC13" s="556"/>
      <c r="AD13" s="507"/>
      <c r="AE13" s="995"/>
      <c r="AF13" s="1267" t="s">
        <v>610</v>
      </c>
      <c r="AG13" s="1267"/>
    </row>
    <row r="14" spans="1:36" ht="15" customHeight="1">
      <c r="A14" s="258"/>
      <c r="B14" s="1202" t="s">
        <v>17</v>
      </c>
      <c r="C14" s="1202"/>
      <c r="D14" s="1202"/>
      <c r="E14" s="1202"/>
      <c r="F14" s="1202"/>
      <c r="G14" s="1202"/>
      <c r="H14" s="1202"/>
      <c r="I14" s="259"/>
      <c r="J14" s="259"/>
      <c r="K14" s="259"/>
      <c r="L14" s="259"/>
      <c r="M14" s="259"/>
      <c r="N14" s="259"/>
      <c r="O14" s="259"/>
      <c r="P14" s="259"/>
      <c r="Q14" s="267"/>
      <c r="R14" s="990"/>
      <c r="S14" s="503">
        <v>12</v>
      </c>
      <c r="T14" s="504"/>
      <c r="U14" s="504"/>
      <c r="V14" s="504"/>
      <c r="W14" s="504"/>
      <c r="X14" s="504"/>
      <c r="Y14" s="504"/>
      <c r="Z14" s="505"/>
      <c r="AA14" s="504"/>
      <c r="AB14" s="506"/>
      <c r="AC14" s="556"/>
      <c r="AD14" s="507"/>
      <c r="AE14" s="995"/>
      <c r="AF14" s="1267" t="s">
        <v>611</v>
      </c>
      <c r="AG14" s="1267"/>
    </row>
    <row r="15" spans="1:36" ht="15" customHeight="1">
      <c r="A15" s="258"/>
      <c r="B15" s="265"/>
      <c r="C15" s="1201" t="s">
        <v>18</v>
      </c>
      <c r="D15" s="1201"/>
      <c r="E15" s="1201"/>
      <c r="F15" s="1201"/>
      <c r="G15" s="1201"/>
      <c r="H15" s="1201"/>
      <c r="I15" s="1201"/>
      <c r="J15" s="1201"/>
      <c r="K15" s="1201"/>
      <c r="L15" s="1201"/>
      <c r="M15" s="1201"/>
      <c r="N15" s="1201"/>
      <c r="O15" s="1201"/>
      <c r="P15" s="1201"/>
      <c r="Q15" s="267"/>
      <c r="R15" s="990"/>
      <c r="S15" s="503">
        <v>13</v>
      </c>
      <c r="T15" s="504"/>
      <c r="U15" s="504"/>
      <c r="V15" s="504"/>
      <c r="W15" s="504"/>
      <c r="X15" s="504"/>
      <c r="Y15" s="504"/>
      <c r="Z15" s="505"/>
      <c r="AA15" s="504"/>
      <c r="AB15" s="506"/>
      <c r="AC15" s="556"/>
      <c r="AD15" s="507"/>
      <c r="AE15" s="260"/>
      <c r="AF15" s="1267" t="s">
        <v>609</v>
      </c>
      <c r="AG15" s="1267"/>
    </row>
    <row r="16" spans="1:36" ht="15" customHeight="1">
      <c r="B16" s="265"/>
      <c r="C16" s="1203" t="s">
        <v>451</v>
      </c>
      <c r="D16" s="1185"/>
      <c r="E16" s="1198"/>
      <c r="F16" s="1199"/>
      <c r="G16" s="1199"/>
      <c r="H16" s="564" t="s">
        <v>11</v>
      </c>
      <c r="I16" s="1199"/>
      <c r="J16" s="1200"/>
      <c r="K16" s="1185" t="s">
        <v>9</v>
      </c>
      <c r="L16" s="1185"/>
      <c r="M16" s="1185"/>
      <c r="N16" s="455"/>
      <c r="O16" s="465"/>
      <c r="P16" s="447" t="s">
        <v>443</v>
      </c>
      <c r="Q16" s="267"/>
      <c r="R16" s="990"/>
      <c r="S16" s="503">
        <v>14</v>
      </c>
      <c r="T16" s="504"/>
      <c r="U16" s="504"/>
      <c r="V16" s="504"/>
      <c r="W16" s="504"/>
      <c r="X16" s="504"/>
      <c r="Y16" s="504"/>
      <c r="Z16" s="505"/>
      <c r="AA16" s="504"/>
      <c r="AB16" s="506"/>
      <c r="AC16" s="556"/>
      <c r="AD16" s="507"/>
      <c r="AE16" s="260"/>
    </row>
    <row r="17" spans="2:35" ht="15" customHeight="1">
      <c r="C17" s="456" t="s">
        <v>601</v>
      </c>
      <c r="D17" s="457"/>
      <c r="E17" s="1158"/>
      <c r="F17" s="1159"/>
      <c r="G17" s="1159"/>
      <c r="H17" s="458" t="s">
        <v>19</v>
      </c>
      <c r="I17" s="1159"/>
      <c r="J17" s="1160"/>
      <c r="K17" s="1186" t="s">
        <v>114</v>
      </c>
      <c r="L17" s="1187"/>
      <c r="M17" s="1188"/>
      <c r="N17" s="489">
        <f>IF(C17="*U (ppm)",E17,E17/'Conversion factors'!O3)</f>
        <v>0</v>
      </c>
      <c r="O17" s="466" t="s">
        <v>19</v>
      </c>
      <c r="P17" s="467">
        <f>IF(C17="*U (ppm)",I17,I17/'Conversion factors'!O3)</f>
        <v>0</v>
      </c>
      <c r="Q17" s="267"/>
      <c r="R17" s="990"/>
      <c r="S17" s="503">
        <v>15</v>
      </c>
      <c r="T17" s="504"/>
      <c r="U17" s="504"/>
      <c r="V17" s="504"/>
      <c r="W17" s="504"/>
      <c r="X17" s="504"/>
      <c r="Y17" s="1103"/>
      <c r="Z17" s="505"/>
      <c r="AA17" s="504"/>
      <c r="AB17" s="506"/>
      <c r="AC17" s="556"/>
      <c r="AD17" s="507"/>
      <c r="AE17" s="260"/>
    </row>
    <row r="18" spans="2:35" ht="15" customHeight="1">
      <c r="B18" s="265"/>
      <c r="C18" s="456" t="s">
        <v>604</v>
      </c>
      <c r="D18" s="457"/>
      <c r="E18" s="1158"/>
      <c r="F18" s="1159"/>
      <c r="G18" s="1159"/>
      <c r="H18" s="458" t="s">
        <v>19</v>
      </c>
      <c r="I18" s="1159"/>
      <c r="J18" s="1160"/>
      <c r="K18" s="1186" t="s">
        <v>116</v>
      </c>
      <c r="L18" s="1187"/>
      <c r="M18" s="1188"/>
      <c r="N18" s="489">
        <f>IF(C18="*Th (ppm)",E18,E18/'Conversion factors'!O4)</f>
        <v>0</v>
      </c>
      <c r="O18" s="466" t="s">
        <v>19</v>
      </c>
      <c r="P18" s="467">
        <f>IF(C18="*Th (ppm)",I18,I18/'Conversion factors'!O4)</f>
        <v>0</v>
      </c>
      <c r="Q18" s="267"/>
      <c r="R18" s="990"/>
      <c r="S18" s="503">
        <v>16</v>
      </c>
      <c r="T18" s="504"/>
      <c r="U18" s="504"/>
      <c r="V18" s="504"/>
      <c r="W18" s="504"/>
      <c r="X18" s="504"/>
      <c r="Y18" s="504"/>
      <c r="Z18" s="505"/>
      <c r="AA18" s="504"/>
      <c r="AB18" s="506"/>
      <c r="AC18" s="556"/>
      <c r="AD18" s="507"/>
      <c r="AE18" s="260"/>
      <c r="AF18" s="998" t="s">
        <v>614</v>
      </c>
    </row>
    <row r="19" spans="2:35" ht="15" customHeight="1">
      <c r="B19" s="265"/>
      <c r="C19" s="456" t="s">
        <v>608</v>
      </c>
      <c r="D19" s="457"/>
      <c r="E19" s="1158"/>
      <c r="F19" s="1159"/>
      <c r="G19" s="1159"/>
      <c r="H19" s="458" t="s">
        <v>19</v>
      </c>
      <c r="I19" s="1159"/>
      <c r="J19" s="1160"/>
      <c r="K19" s="1186" t="s">
        <v>117</v>
      </c>
      <c r="L19" s="1187"/>
      <c r="M19" s="1188"/>
      <c r="N19" s="489">
        <f>IF(C19="*K2O (%)",E19*(39.0983*2/(39.0983*2+15.999)),IF(C19="*K (%)",E19,E19/'Conversion factors'!O5))</f>
        <v>0</v>
      </c>
      <c r="O19" s="466" t="s">
        <v>19</v>
      </c>
      <c r="P19" s="467">
        <f>IF(C19="*K2O (%)",I19*(39.0983*2/(39.0983*2+15.999)),IF(C19="*K (%)",I19,I19/'Conversion factors'!O5))</f>
        <v>0</v>
      </c>
      <c r="Q19" s="267"/>
      <c r="R19" s="990"/>
      <c r="S19" s="503">
        <v>17</v>
      </c>
      <c r="T19" s="504"/>
      <c r="U19" s="504"/>
      <c r="V19" s="504"/>
      <c r="W19" s="504"/>
      <c r="X19" s="504"/>
      <c r="Y19" s="504"/>
      <c r="Z19" s="505"/>
      <c r="AA19" s="504"/>
      <c r="AB19" s="506"/>
      <c r="AC19" s="556"/>
      <c r="AD19" s="507"/>
      <c r="AE19" s="260"/>
      <c r="AF19" s="1279" t="s">
        <v>618</v>
      </c>
      <c r="AG19" s="1279"/>
      <c r="AH19" s="1279"/>
      <c r="AI19" s="1279"/>
    </row>
    <row r="20" spans="2:35" ht="15" customHeight="1">
      <c r="B20" s="265"/>
      <c r="C20" s="456" t="s">
        <v>606</v>
      </c>
      <c r="D20" s="457"/>
      <c r="E20" s="1158"/>
      <c r="F20" s="1159"/>
      <c r="G20" s="1159"/>
      <c r="H20" s="458" t="s">
        <v>19</v>
      </c>
      <c r="I20" s="1159"/>
      <c r="J20" s="1160"/>
      <c r="K20" s="1186" t="s">
        <v>122</v>
      </c>
      <c r="L20" s="1187"/>
      <c r="M20" s="1188"/>
      <c r="N20" s="489">
        <f>IF(I26="NO",IF(C20="Rb (ppm)",E20,E20/'Conversion factors'!O6),38.13*N19-9.17)</f>
        <v>0</v>
      </c>
      <c r="O20" s="466" t="s">
        <v>19</v>
      </c>
      <c r="P20" s="467">
        <f>IF(I26="NO",IF(C20="Rb (ppm)",I20,I20/'Conversion factors'!O6),P19*38.13)</f>
        <v>0</v>
      </c>
      <c r="Q20" s="267"/>
      <c r="R20" s="990"/>
      <c r="S20" s="503">
        <v>18</v>
      </c>
      <c r="T20" s="504"/>
      <c r="U20" s="504"/>
      <c r="V20" s="504"/>
      <c r="W20" s="504"/>
      <c r="X20" s="504"/>
      <c r="Y20" s="504"/>
      <c r="Z20" s="505"/>
      <c r="AA20" s="504"/>
      <c r="AB20" s="506"/>
      <c r="AC20" s="556"/>
      <c r="AD20" s="507"/>
      <c r="AE20" s="260"/>
      <c r="AF20" s="1279"/>
      <c r="AG20" s="1279"/>
      <c r="AH20" s="1279"/>
      <c r="AI20" s="1279"/>
    </row>
    <row r="21" spans="2:35" ht="15" customHeight="1">
      <c r="B21" s="265"/>
      <c r="C21" s="1154" t="s">
        <v>21</v>
      </c>
      <c r="D21" s="1155"/>
      <c r="E21" s="1158"/>
      <c r="F21" s="1159"/>
      <c r="G21" s="1159"/>
      <c r="H21" s="458" t="s">
        <v>19</v>
      </c>
      <c r="I21" s="1159"/>
      <c r="J21" s="1160"/>
      <c r="K21" s="1173" t="str">
        <f>IF(I26="NO","","Rb (ppm) = 38.13 K (%) ￚ 9.17 (Mejdahl, 1987)")</f>
        <v/>
      </c>
      <c r="L21" s="1174"/>
      <c r="M21" s="1174"/>
      <c r="N21" s="1174"/>
      <c r="O21" s="1174"/>
      <c r="P21" s="1175"/>
      <c r="Q21" s="267"/>
      <c r="R21" s="990"/>
      <c r="S21" s="503">
        <v>19</v>
      </c>
      <c r="T21" s="504"/>
      <c r="U21" s="504"/>
      <c r="V21" s="504"/>
      <c r="W21" s="504"/>
      <c r="X21" s="504"/>
      <c r="Y21" s="504"/>
      <c r="Z21" s="505"/>
      <c r="AA21" s="504"/>
      <c r="AB21" s="506"/>
      <c r="AC21" s="556"/>
      <c r="AD21" s="507"/>
      <c r="AE21" s="260"/>
      <c r="AF21" s="1279"/>
      <c r="AG21" s="1279"/>
      <c r="AH21" s="1279"/>
      <c r="AI21" s="1279"/>
    </row>
    <row r="22" spans="2:35" ht="15" customHeight="1">
      <c r="B22" s="265"/>
      <c r="C22" s="1197" t="s">
        <v>22</v>
      </c>
      <c r="D22" s="1165"/>
      <c r="E22" s="459"/>
      <c r="F22" s="460" t="s">
        <v>23</v>
      </c>
      <c r="G22" s="461"/>
      <c r="H22" s="458" t="s">
        <v>24</v>
      </c>
      <c r="I22" s="462"/>
      <c r="J22" s="463" t="s">
        <v>25</v>
      </c>
      <c r="K22" s="488" t="s">
        <v>26</v>
      </c>
      <c r="L22" s="1156" t="str">
        <f>IF(AND(ISBLANK(E22)=TRUE, ISBLANK(G22)=TRUE,ISBLANK(I22)=TRUE),"",E22+G22/60+I22/3600)</f>
        <v/>
      </c>
      <c r="M22" s="1157"/>
      <c r="N22" s="1166" t="s">
        <v>447</v>
      </c>
      <c r="O22" s="1167"/>
      <c r="P22" s="1168"/>
      <c r="Q22" s="267"/>
      <c r="R22" s="990"/>
      <c r="S22" s="503">
        <v>20</v>
      </c>
      <c r="T22" s="504"/>
      <c r="U22" s="504"/>
      <c r="V22" s="504"/>
      <c r="W22" s="504"/>
      <c r="X22" s="504"/>
      <c r="Y22" s="504"/>
      <c r="Z22" s="505"/>
      <c r="AA22" s="504"/>
      <c r="AB22" s="506"/>
      <c r="AC22" s="556"/>
      <c r="AD22" s="507"/>
      <c r="AE22" s="260"/>
      <c r="AF22" s="1279"/>
      <c r="AG22" s="1279"/>
      <c r="AH22" s="1279"/>
      <c r="AI22" s="1279"/>
    </row>
    <row r="23" spans="2:35" ht="15" customHeight="1">
      <c r="B23" s="265"/>
      <c r="C23" s="1154" t="s">
        <v>453</v>
      </c>
      <c r="D23" s="1155"/>
      <c r="E23" s="459"/>
      <c r="F23" s="460" t="s">
        <v>23</v>
      </c>
      <c r="G23" s="461"/>
      <c r="H23" s="458" t="s">
        <v>24</v>
      </c>
      <c r="I23" s="462"/>
      <c r="J23" s="463" t="s">
        <v>25</v>
      </c>
      <c r="K23" s="488" t="s">
        <v>27</v>
      </c>
      <c r="L23" s="1156" t="str">
        <f>IF(AND(ISBLANK(E23)=TRUE, ISBLANK(G23)=TRUE,ISBLANK(I23)=TRUE),"",E23+G23/60+I23/3600)</f>
        <v/>
      </c>
      <c r="M23" s="1157"/>
      <c r="N23" s="1169"/>
      <c r="O23" s="1170"/>
      <c r="P23" s="1171"/>
      <c r="Q23" s="267"/>
      <c r="R23" s="990"/>
      <c r="S23" s="503">
        <v>21</v>
      </c>
      <c r="T23" s="504"/>
      <c r="U23" s="504"/>
      <c r="V23" s="504"/>
      <c r="W23" s="504"/>
      <c r="X23" s="504"/>
      <c r="Y23" s="504"/>
      <c r="Z23" s="505"/>
      <c r="AA23" s="504"/>
      <c r="AB23" s="506"/>
      <c r="AC23" s="556"/>
      <c r="AD23" s="507"/>
      <c r="AE23" s="260"/>
      <c r="AF23" s="1279"/>
      <c r="AG23" s="1279"/>
      <c r="AH23" s="1279"/>
      <c r="AI23" s="1279"/>
    </row>
    <row r="24" spans="2:35" ht="15" customHeight="1">
      <c r="B24" s="265"/>
      <c r="C24" s="1154" t="s">
        <v>28</v>
      </c>
      <c r="D24" s="1155"/>
      <c r="E24" s="1158"/>
      <c r="F24" s="1159"/>
      <c r="G24" s="1159"/>
      <c r="H24" s="1159"/>
      <c r="I24" s="1159"/>
      <c r="J24" s="1160"/>
      <c r="K24" s="1163" t="s">
        <v>561</v>
      </c>
      <c r="L24" s="1164"/>
      <c r="M24" s="1165"/>
      <c r="N24" s="876"/>
      <c r="O24" s="468" t="s">
        <v>19</v>
      </c>
      <c r="P24" s="877"/>
      <c r="Q24" s="267"/>
      <c r="R24" s="990"/>
      <c r="S24" s="503">
        <v>22</v>
      </c>
      <c r="T24" s="504"/>
      <c r="U24" s="504"/>
      <c r="V24" s="504"/>
      <c r="W24" s="504"/>
      <c r="X24" s="504"/>
      <c r="Y24" s="504"/>
      <c r="Z24" s="505"/>
      <c r="AA24" s="504"/>
      <c r="AB24" s="506"/>
      <c r="AC24" s="556"/>
      <c r="AD24" s="507"/>
      <c r="AE24" s="260"/>
      <c r="AF24" s="1279"/>
      <c r="AG24" s="1279"/>
      <c r="AH24" s="1279"/>
      <c r="AI24" s="1279"/>
    </row>
    <row r="25" spans="2:35" ht="15" customHeight="1">
      <c r="B25" s="265"/>
      <c r="C25" s="1154" t="s">
        <v>29</v>
      </c>
      <c r="D25" s="1155"/>
      <c r="E25" s="1189"/>
      <c r="F25" s="1190"/>
      <c r="G25" s="1190"/>
      <c r="H25" s="464" t="s">
        <v>19</v>
      </c>
      <c r="I25" s="1191"/>
      <c r="J25" s="1192"/>
      <c r="K25" s="1163" t="s">
        <v>562</v>
      </c>
      <c r="L25" s="1164"/>
      <c r="M25" s="1165"/>
      <c r="N25" s="876"/>
      <c r="O25" s="1161"/>
      <c r="P25" s="1162"/>
      <c r="Q25" s="267"/>
      <c r="R25" s="990"/>
      <c r="S25" s="503">
        <v>23</v>
      </c>
      <c r="T25" s="504"/>
      <c r="U25" s="504"/>
      <c r="V25" s="504"/>
      <c r="W25" s="504"/>
      <c r="X25" s="504"/>
      <c r="Y25" s="504"/>
      <c r="Z25" s="505"/>
      <c r="AA25" s="504"/>
      <c r="AB25" s="506"/>
      <c r="AC25" s="556"/>
      <c r="AD25" s="507"/>
      <c r="AE25" s="260"/>
      <c r="AF25" s="1279"/>
      <c r="AG25" s="1279"/>
      <c r="AH25" s="1279"/>
      <c r="AI25" s="1279"/>
    </row>
    <row r="26" spans="2:35" ht="15" customHeight="1">
      <c r="B26" s="265"/>
      <c r="C26" s="1150" t="s">
        <v>30</v>
      </c>
      <c r="D26" s="1151"/>
      <c r="E26" s="1151"/>
      <c r="F26" s="1151"/>
      <c r="G26" s="1151"/>
      <c r="H26" s="1151"/>
      <c r="I26" s="515" t="s">
        <v>586</v>
      </c>
      <c r="J26" s="469"/>
      <c r="K26" s="1146" t="s">
        <v>563</v>
      </c>
      <c r="L26" s="1146"/>
      <c r="M26" s="1146"/>
      <c r="N26" s="568">
        <v>18</v>
      </c>
      <c r="O26" s="569" t="s">
        <v>11</v>
      </c>
      <c r="P26" s="570">
        <v>22</v>
      </c>
      <c r="Q26" s="267"/>
      <c r="R26" s="990"/>
      <c r="S26" s="503">
        <v>24</v>
      </c>
      <c r="T26" s="504"/>
      <c r="U26" s="504"/>
      <c r="V26" s="504"/>
      <c r="W26" s="504"/>
      <c r="X26" s="504"/>
      <c r="Y26" s="504"/>
      <c r="Z26" s="505"/>
      <c r="AA26" s="504"/>
      <c r="AB26" s="506"/>
      <c r="AC26" s="556"/>
      <c r="AD26" s="507"/>
      <c r="AE26" s="260"/>
      <c r="AF26" s="1279"/>
      <c r="AG26" s="1279"/>
      <c r="AH26" s="1279"/>
      <c r="AI26" s="1279"/>
    </row>
    <row r="27" spans="2:35" ht="15" customHeight="1">
      <c r="B27" s="265"/>
      <c r="C27" s="1150" t="s">
        <v>33</v>
      </c>
      <c r="D27" s="1151"/>
      <c r="E27" s="1151"/>
      <c r="F27" s="1145" t="s">
        <v>587</v>
      </c>
      <c r="G27" s="1145"/>
      <c r="H27" s="1145"/>
      <c r="I27" s="1145"/>
      <c r="J27" s="469"/>
      <c r="K27" s="1146" t="s">
        <v>560</v>
      </c>
      <c r="L27" s="1146"/>
      <c r="M27" s="1146"/>
      <c r="N27" s="565">
        <v>1.6</v>
      </c>
      <c r="O27" s="566" t="s">
        <v>19</v>
      </c>
      <c r="P27" s="567">
        <v>0.1</v>
      </c>
      <c r="Q27" s="267"/>
      <c r="R27" s="990"/>
      <c r="S27" s="503">
        <v>25</v>
      </c>
      <c r="T27" s="504"/>
      <c r="U27" s="504"/>
      <c r="V27" s="504"/>
      <c r="W27" s="504"/>
      <c r="X27" s="504"/>
      <c r="Y27" s="504"/>
      <c r="Z27" s="505"/>
      <c r="AA27" s="504"/>
      <c r="AB27" s="506"/>
      <c r="AC27" s="556"/>
      <c r="AD27" s="507"/>
      <c r="AE27" s="260"/>
      <c r="AF27" s="1268" t="s">
        <v>620</v>
      </c>
      <c r="AG27" s="1268"/>
      <c r="AH27" s="1268"/>
      <c r="AI27" s="996" t="s">
        <v>596</v>
      </c>
    </row>
    <row r="28" spans="2:35" ht="15" customHeight="1">
      <c r="B28" s="265"/>
      <c r="C28" s="1150" t="s">
        <v>495</v>
      </c>
      <c r="D28" s="1151"/>
      <c r="E28" s="1151"/>
      <c r="F28" s="1151"/>
      <c r="G28" s="1145" t="s">
        <v>588</v>
      </c>
      <c r="H28" s="1145"/>
      <c r="I28" s="1145"/>
      <c r="J28" s="469"/>
      <c r="K28" s="1152" t="s">
        <v>32</v>
      </c>
      <c r="L28" s="1151"/>
      <c r="M28" s="1153"/>
      <c r="N28" s="568">
        <v>0</v>
      </c>
      <c r="O28" s="569" t="s">
        <v>19</v>
      </c>
      <c r="P28" s="570">
        <v>0</v>
      </c>
      <c r="Q28" s="267"/>
      <c r="R28" s="990"/>
      <c r="S28" s="503">
        <v>26</v>
      </c>
      <c r="T28" s="504"/>
      <c r="U28" s="504"/>
      <c r="V28" s="504"/>
      <c r="W28" s="504"/>
      <c r="X28" s="504"/>
      <c r="Y28" s="504"/>
      <c r="Z28" s="505"/>
      <c r="AA28" s="504"/>
      <c r="AB28" s="506"/>
      <c r="AC28" s="556"/>
      <c r="AD28" s="507"/>
      <c r="AE28" s="260"/>
      <c r="AF28" s="994"/>
      <c r="AG28" s="994"/>
      <c r="AH28" s="994"/>
      <c r="AI28" s="994"/>
    </row>
    <row r="29" spans="2:35" ht="15" customHeight="1">
      <c r="C29" s="1136" t="s">
        <v>36</v>
      </c>
      <c r="D29" s="1137"/>
      <c r="E29" s="1137"/>
      <c r="F29" s="1138" t="s">
        <v>589</v>
      </c>
      <c r="G29" s="1138"/>
      <c r="H29" s="1138"/>
      <c r="I29" s="1138"/>
      <c r="J29" s="487"/>
      <c r="K29" s="1139" t="s">
        <v>417</v>
      </c>
      <c r="L29" s="1140"/>
      <c r="M29" s="1141"/>
      <c r="N29" s="1147" t="s">
        <v>590</v>
      </c>
      <c r="O29" s="1148"/>
      <c r="P29" s="1149"/>
      <c r="Q29" s="274"/>
      <c r="R29" s="990"/>
      <c r="S29" s="503">
        <v>27</v>
      </c>
      <c r="T29" s="504"/>
      <c r="U29" s="504"/>
      <c r="V29" s="504"/>
      <c r="W29" s="504"/>
      <c r="X29" s="504"/>
      <c r="Y29" s="504"/>
      <c r="Z29" s="505"/>
      <c r="AA29" s="504"/>
      <c r="AB29" s="506"/>
      <c r="AC29" s="556"/>
      <c r="AD29" s="507"/>
      <c r="AE29" s="260"/>
    </row>
    <row r="30" spans="2:35" ht="15" customHeight="1">
      <c r="C30" s="1193"/>
      <c r="D30" s="1193"/>
      <c r="E30" s="1194"/>
      <c r="F30" s="1194"/>
      <c r="G30" s="1194"/>
      <c r="H30" s="1194"/>
      <c r="I30" s="1194"/>
      <c r="J30" s="1194"/>
      <c r="K30" s="1195"/>
      <c r="L30" s="1195"/>
      <c r="M30" s="1195"/>
      <c r="N30" s="1144"/>
      <c r="O30" s="1144"/>
      <c r="P30" s="1144"/>
      <c r="Q30" s="274"/>
      <c r="R30" s="990"/>
      <c r="S30" s="503">
        <v>28</v>
      </c>
      <c r="T30" s="504"/>
      <c r="U30" s="504"/>
      <c r="V30" s="504"/>
      <c r="W30" s="504"/>
      <c r="X30" s="504"/>
      <c r="Y30" s="504"/>
      <c r="Z30" s="505"/>
      <c r="AA30" s="504"/>
      <c r="AB30" s="506"/>
      <c r="AC30" s="556"/>
      <c r="AD30" s="507"/>
      <c r="AE30" s="260"/>
      <c r="AF30" s="998" t="s">
        <v>616</v>
      </c>
    </row>
    <row r="31" spans="2:35" ht="15" customHeight="1">
      <c r="B31" s="1106" t="s">
        <v>39</v>
      </c>
      <c r="C31" s="1106"/>
      <c r="D31" s="1106"/>
      <c r="E31" s="1106"/>
      <c r="F31" s="1106"/>
      <c r="G31" s="1106"/>
      <c r="H31" s="1106"/>
      <c r="I31" s="1106"/>
      <c r="J31" s="1106"/>
      <c r="K31" s="1106"/>
      <c r="L31" s="1106"/>
      <c r="Q31" s="274"/>
      <c r="R31" s="990"/>
      <c r="S31" s="503">
        <v>29</v>
      </c>
      <c r="T31" s="504"/>
      <c r="U31" s="504"/>
      <c r="V31" s="504"/>
      <c r="W31" s="504"/>
      <c r="X31" s="504"/>
      <c r="Y31" s="504"/>
      <c r="Z31" s="505"/>
      <c r="AA31" s="504"/>
      <c r="AB31" s="506"/>
      <c r="AC31" s="556"/>
      <c r="AD31" s="507"/>
      <c r="AE31" s="260"/>
      <c r="AF31" s="1279" t="s">
        <v>617</v>
      </c>
      <c r="AG31" s="1279"/>
      <c r="AH31" s="1279"/>
      <c r="AI31" s="1279"/>
    </row>
    <row r="32" spans="2:35" ht="15" customHeight="1">
      <c r="J32" s="265"/>
      <c r="K32" s="265"/>
      <c r="L32" s="265"/>
      <c r="M32" s="265"/>
      <c r="P32" s="265"/>
      <c r="Q32" s="274"/>
      <c r="R32" s="990"/>
      <c r="S32" s="503">
        <v>30</v>
      </c>
      <c r="T32" s="504"/>
      <c r="U32" s="504"/>
      <c r="V32" s="504"/>
      <c r="W32" s="504"/>
      <c r="X32" s="504"/>
      <c r="Y32" s="504"/>
      <c r="Z32" s="505"/>
      <c r="AA32" s="504"/>
      <c r="AB32" s="506"/>
      <c r="AC32" s="556"/>
      <c r="AD32" s="507"/>
      <c r="AE32" s="260"/>
      <c r="AF32" s="1279"/>
      <c r="AG32" s="1279"/>
      <c r="AH32" s="1279"/>
      <c r="AI32" s="1279"/>
    </row>
    <row r="33" spans="2:35" ht="15" customHeight="1">
      <c r="B33" s="265"/>
      <c r="C33" s="1126" t="s">
        <v>452</v>
      </c>
      <c r="D33" s="1127"/>
      <c r="E33" s="1127"/>
      <c r="F33" s="1127"/>
      <c r="G33" s="1127"/>
      <c r="H33" s="1127"/>
      <c r="I33" s="1127" t="s">
        <v>40</v>
      </c>
      <c r="J33" s="1127"/>
      <c r="K33" s="1127"/>
      <c r="L33" s="1127" t="s">
        <v>41</v>
      </c>
      <c r="M33" s="1127"/>
      <c r="N33" s="1127"/>
      <c r="O33" s="1127"/>
      <c r="P33" s="1196"/>
      <c r="Q33" s="267"/>
      <c r="R33" s="990"/>
      <c r="S33" s="503">
        <v>31</v>
      </c>
      <c r="T33" s="504"/>
      <c r="U33" s="504"/>
      <c r="V33" s="504"/>
      <c r="W33" s="504"/>
      <c r="X33" s="504"/>
      <c r="Y33" s="504"/>
      <c r="Z33" s="505"/>
      <c r="AA33" s="504"/>
      <c r="AB33" s="506"/>
      <c r="AC33" s="556"/>
      <c r="AD33" s="507"/>
      <c r="AE33" s="260"/>
      <c r="AF33" s="1279"/>
      <c r="AG33" s="1279"/>
      <c r="AH33" s="1279"/>
      <c r="AI33" s="1279"/>
    </row>
    <row r="34" spans="2:35" ht="15" customHeight="1">
      <c r="B34" s="265"/>
      <c r="C34" s="1221" t="s">
        <v>42</v>
      </c>
      <c r="D34" s="1222"/>
      <c r="E34" s="1239">
        <v>42672</v>
      </c>
      <c r="F34" s="1239"/>
      <c r="G34" s="1239"/>
      <c r="H34" s="1239"/>
      <c r="I34" s="470" t="s">
        <v>43</v>
      </c>
      <c r="J34" s="1240" t="s">
        <v>44</v>
      </c>
      <c r="K34" s="1240"/>
      <c r="L34" s="1115" t="s">
        <v>45</v>
      </c>
      <c r="M34" s="1115"/>
      <c r="N34" s="1115"/>
      <c r="O34" s="1116"/>
      <c r="P34" s="1241"/>
      <c r="Q34" s="267"/>
      <c r="R34" s="990"/>
      <c r="S34" s="503">
        <v>32</v>
      </c>
      <c r="T34" s="504"/>
      <c r="U34" s="504"/>
      <c r="V34" s="504"/>
      <c r="W34" s="504"/>
      <c r="X34" s="504"/>
      <c r="Y34" s="504"/>
      <c r="Z34" s="505"/>
      <c r="AA34" s="504"/>
      <c r="AB34" s="506"/>
      <c r="AC34" s="556"/>
      <c r="AD34" s="507"/>
      <c r="AE34" s="260"/>
      <c r="AF34" s="1279"/>
      <c r="AG34" s="1279"/>
      <c r="AH34" s="1279"/>
      <c r="AI34" s="1279"/>
    </row>
    <row r="35" spans="2:35" ht="15" customHeight="1">
      <c r="B35" s="265"/>
      <c r="C35" s="1114" t="s">
        <v>46</v>
      </c>
      <c r="D35" s="1115"/>
      <c r="E35" s="1242"/>
      <c r="F35" s="1116"/>
      <c r="G35" s="1116"/>
      <c r="H35" s="1116"/>
      <c r="I35" s="470" t="s">
        <v>47</v>
      </c>
      <c r="J35" s="1243">
        <v>0</v>
      </c>
      <c r="K35" s="1243"/>
      <c r="L35" s="1115" t="s">
        <v>48</v>
      </c>
      <c r="M35" s="1115"/>
      <c r="N35" s="1115"/>
      <c r="O35" s="1116"/>
      <c r="P35" s="1241"/>
      <c r="Q35" s="267"/>
      <c r="R35" s="990"/>
      <c r="S35" s="503">
        <v>33</v>
      </c>
      <c r="T35" s="504"/>
      <c r="U35" s="504"/>
      <c r="V35" s="504"/>
      <c r="W35" s="504"/>
      <c r="X35" s="504"/>
      <c r="Y35" s="504"/>
      <c r="Z35" s="505"/>
      <c r="AA35" s="504"/>
      <c r="AB35" s="506"/>
      <c r="AC35" s="556"/>
      <c r="AD35" s="507"/>
      <c r="AE35" s="260"/>
      <c r="AF35" s="1279"/>
      <c r="AG35" s="1279"/>
      <c r="AH35" s="1279"/>
      <c r="AI35" s="1279"/>
    </row>
    <row r="36" spans="2:35" ht="15" customHeight="1">
      <c r="B36" s="265"/>
      <c r="C36" s="1114" t="s">
        <v>49</v>
      </c>
      <c r="D36" s="1115"/>
      <c r="E36" s="1116"/>
      <c r="F36" s="1116"/>
      <c r="G36" s="1116"/>
      <c r="H36" s="1116"/>
      <c r="I36" s="470" t="s">
        <v>50</v>
      </c>
      <c r="J36" s="1117"/>
      <c r="K36" s="1117"/>
      <c r="L36" s="1115" t="s">
        <v>449</v>
      </c>
      <c r="M36" s="1115"/>
      <c r="N36" s="1115"/>
      <c r="O36" s="1116"/>
      <c r="P36" s="1241"/>
      <c r="Q36" s="267"/>
      <c r="R36" s="990"/>
      <c r="S36" s="503">
        <v>34</v>
      </c>
      <c r="T36" s="504"/>
      <c r="U36" s="504"/>
      <c r="V36" s="504"/>
      <c r="W36" s="504"/>
      <c r="X36" s="504"/>
      <c r="Y36" s="504"/>
      <c r="Z36" s="505"/>
      <c r="AA36" s="504"/>
      <c r="AB36" s="506"/>
      <c r="AC36" s="556"/>
      <c r="AD36" s="507"/>
      <c r="AE36" s="260"/>
    </row>
    <row r="37" spans="2:35" ht="15" customHeight="1">
      <c r="B37" s="265"/>
      <c r="C37" s="1114" t="s">
        <v>52</v>
      </c>
      <c r="D37" s="1115"/>
      <c r="E37" s="1116"/>
      <c r="F37" s="1116"/>
      <c r="G37" s="1116"/>
      <c r="H37" s="1116"/>
      <c r="I37" s="470" t="s">
        <v>53</v>
      </c>
      <c r="J37" s="1117"/>
      <c r="K37" s="1117"/>
      <c r="L37" s="1253" t="s">
        <v>450</v>
      </c>
      <c r="M37" s="1253"/>
      <c r="N37" s="1253"/>
      <c r="O37" s="1244" t="str">
        <f>COUNT('De Calculation'!B3:B1900) &amp; "/" &amp; COUNT(T3:T618)</f>
        <v>0/0</v>
      </c>
      <c r="P37" s="1245"/>
      <c r="Q37" s="267"/>
      <c r="R37" s="990"/>
      <c r="S37" s="503">
        <v>35</v>
      </c>
      <c r="T37" s="504"/>
      <c r="U37" s="504"/>
      <c r="V37" s="504"/>
      <c r="W37" s="504"/>
      <c r="X37" s="506"/>
      <c r="Y37" s="504"/>
      <c r="Z37" s="505"/>
      <c r="AA37" s="505"/>
      <c r="AB37" s="506"/>
      <c r="AC37" s="556"/>
      <c r="AD37" s="507"/>
      <c r="AE37" s="260"/>
    </row>
    <row r="38" spans="2:35" ht="15" customHeight="1">
      <c r="B38" s="265"/>
      <c r="C38" s="1114" t="s">
        <v>416</v>
      </c>
      <c r="D38" s="1115"/>
      <c r="E38" s="1116"/>
      <c r="F38" s="1116"/>
      <c r="G38" s="1116"/>
      <c r="H38" s="1116"/>
      <c r="I38" s="470" t="s">
        <v>54</v>
      </c>
      <c r="J38" s="1117"/>
      <c r="K38" s="1117"/>
      <c r="L38" s="1253" t="s">
        <v>436</v>
      </c>
      <c r="M38" s="1253"/>
      <c r="N38" s="1253"/>
      <c r="O38" s="1244" t="str">
        <f>IF(ISBLANK('De Calculation'!E24), "",LEFT(TRIM(MID('De Calculation'!E24,FIND(":",'De Calculation'!E24,1)+1,100)),LEN(TRIM(MID('De Calculation'!E24,FIND(":",'De Calculation'!E24,1)+1,100)))-1))</f>
        <v/>
      </c>
      <c r="P38" s="1245"/>
      <c r="Q38" s="267"/>
      <c r="R38" s="990"/>
      <c r="S38" s="503">
        <v>36</v>
      </c>
      <c r="T38" s="504"/>
      <c r="U38" s="504"/>
      <c r="V38" s="504"/>
      <c r="W38" s="504"/>
      <c r="X38" s="506"/>
      <c r="Y38" s="504"/>
      <c r="Z38" s="505"/>
      <c r="AA38" s="505"/>
      <c r="AB38" s="506"/>
      <c r="AC38" s="556"/>
      <c r="AD38" s="507"/>
      <c r="AE38" s="260"/>
      <c r="AF38" s="998" t="s">
        <v>665</v>
      </c>
      <c r="AG38" s="1102"/>
      <c r="AH38" s="1102"/>
      <c r="AI38" s="1102"/>
    </row>
    <row r="39" spans="2:35" ht="15" customHeight="1">
      <c r="C39" s="1114" t="s">
        <v>55</v>
      </c>
      <c r="D39" s="1115"/>
      <c r="E39" s="1116"/>
      <c r="F39" s="1116"/>
      <c r="G39" s="1116"/>
      <c r="H39" s="1116"/>
      <c r="I39" s="470" t="s">
        <v>56</v>
      </c>
      <c r="J39" s="1117"/>
      <c r="K39" s="1117"/>
      <c r="L39" s="1118" t="s">
        <v>57</v>
      </c>
      <c r="M39" s="1118"/>
      <c r="N39" s="1118"/>
      <c r="O39" s="1118"/>
      <c r="P39" s="1119"/>
      <c r="Q39" s="267"/>
      <c r="R39" s="990"/>
      <c r="S39" s="503">
        <v>37</v>
      </c>
      <c r="T39" s="504"/>
      <c r="U39" s="504"/>
      <c r="V39" s="504"/>
      <c r="W39" s="506"/>
      <c r="X39" s="506"/>
      <c r="Y39" s="506"/>
      <c r="Z39" s="505"/>
      <c r="AA39" s="505"/>
      <c r="AB39" s="506"/>
      <c r="AC39" s="556"/>
      <c r="AD39" s="507"/>
      <c r="AE39" s="260"/>
      <c r="AF39" s="1104" t="s">
        <v>667</v>
      </c>
      <c r="AG39" s="1104"/>
      <c r="AH39" s="1104"/>
      <c r="AI39" s="1104"/>
    </row>
    <row r="40" spans="2:35" ht="15" customHeight="1">
      <c r="C40" s="1114" t="s">
        <v>448</v>
      </c>
      <c r="D40" s="1115"/>
      <c r="E40" s="1116"/>
      <c r="F40" s="1116"/>
      <c r="G40" s="1116"/>
      <c r="H40" s="1116"/>
      <c r="I40" s="470" t="s">
        <v>58</v>
      </c>
      <c r="J40" s="1117"/>
      <c r="K40" s="1117"/>
      <c r="L40" s="1120" t="s">
        <v>59</v>
      </c>
      <c r="M40" s="1120"/>
      <c r="N40" s="1121"/>
      <c r="O40" s="1121"/>
      <c r="P40" s="1122"/>
      <c r="Q40" s="267"/>
      <c r="R40" s="990"/>
      <c r="S40" s="503">
        <v>38</v>
      </c>
      <c r="T40" s="504"/>
      <c r="U40" s="504"/>
      <c r="V40" s="504"/>
      <c r="W40" s="506"/>
      <c r="X40" s="506"/>
      <c r="Y40" s="506"/>
      <c r="Z40" s="505"/>
      <c r="AA40" s="505"/>
      <c r="AB40" s="506"/>
      <c r="AC40" s="556"/>
      <c r="AD40" s="507"/>
      <c r="AE40" s="260"/>
      <c r="AF40" s="1104"/>
      <c r="AG40" s="1104"/>
      <c r="AH40" s="1104"/>
      <c r="AI40" s="1104"/>
    </row>
    <row r="41" spans="2:35" ht="15" customHeight="1">
      <c r="C41" s="1251" t="s">
        <v>60</v>
      </c>
      <c r="D41" s="1252"/>
      <c r="E41" s="1283">
        <f>'Equivalent Dose Calculation'!F8</f>
        <v>60</v>
      </c>
      <c r="F41" s="1283"/>
      <c r="G41" s="1283"/>
      <c r="H41" s="1283"/>
      <c r="I41" s="471" t="s">
        <v>61</v>
      </c>
      <c r="J41" s="1282"/>
      <c r="K41" s="1282"/>
      <c r="L41" s="1172" t="s">
        <v>62</v>
      </c>
      <c r="M41" s="1172"/>
      <c r="N41" s="1142"/>
      <c r="O41" s="1142"/>
      <c r="P41" s="1143"/>
      <c r="Q41" s="275"/>
      <c r="R41" s="990"/>
      <c r="S41" s="503">
        <v>39</v>
      </c>
      <c r="T41" s="504"/>
      <c r="U41" s="504"/>
      <c r="V41" s="504"/>
      <c r="W41" s="506"/>
      <c r="X41" s="506"/>
      <c r="Y41" s="506"/>
      <c r="Z41" s="508"/>
      <c r="AA41" s="506"/>
      <c r="AB41" s="506"/>
      <c r="AC41" s="556"/>
      <c r="AD41" s="507"/>
      <c r="AE41" s="260"/>
      <c r="AF41" s="1104"/>
      <c r="AG41" s="1104"/>
      <c r="AH41" s="1104"/>
      <c r="AI41" s="1104"/>
    </row>
    <row r="42" spans="2:35" ht="15" customHeight="1">
      <c r="Q42" s="276"/>
      <c r="R42" s="990"/>
      <c r="S42" s="503">
        <v>40</v>
      </c>
      <c r="T42" s="504"/>
      <c r="U42" s="504"/>
      <c r="V42" s="504"/>
      <c r="W42" s="506"/>
      <c r="X42" s="506"/>
      <c r="Y42" s="506"/>
      <c r="Z42" s="508"/>
      <c r="AA42" s="506"/>
      <c r="AB42" s="506"/>
      <c r="AC42" s="556"/>
      <c r="AD42" s="507"/>
      <c r="AE42" s="260"/>
      <c r="AF42" s="1104"/>
      <c r="AG42" s="1104"/>
      <c r="AH42" s="1104"/>
      <c r="AI42" s="1104"/>
    </row>
    <row r="43" spans="2:35" ht="15" customHeight="1">
      <c r="B43" s="1106" t="s">
        <v>63</v>
      </c>
      <c r="C43" s="1106"/>
      <c r="D43" s="1106"/>
      <c r="E43" s="265"/>
      <c r="F43" s="265"/>
      <c r="G43" s="265"/>
      <c r="H43" s="265"/>
      <c r="I43" s="265"/>
      <c r="J43" s="265"/>
      <c r="K43" s="265"/>
      <c r="L43" s="265"/>
      <c r="M43" s="265"/>
      <c r="N43" s="265"/>
      <c r="O43" s="265"/>
      <c r="P43" s="265"/>
      <c r="Q43" s="276"/>
      <c r="R43" s="990"/>
      <c r="S43" s="503">
        <v>41</v>
      </c>
      <c r="T43" s="504"/>
      <c r="U43" s="504"/>
      <c r="V43" s="504"/>
      <c r="W43" s="506"/>
      <c r="X43" s="506"/>
      <c r="Y43" s="506"/>
      <c r="Z43" s="508"/>
      <c r="AA43" s="506"/>
      <c r="AB43" s="506"/>
      <c r="AC43" s="556"/>
      <c r="AD43" s="507"/>
      <c r="AE43" s="260"/>
      <c r="AF43" s="1104"/>
      <c r="AG43" s="1104"/>
      <c r="AH43" s="1104"/>
      <c r="AI43" s="1104"/>
    </row>
    <row r="44" spans="2:35" ht="15" customHeight="1">
      <c r="B44" s="278"/>
      <c r="C44" s="278"/>
      <c r="D44" s="265"/>
      <c r="E44" s="265"/>
      <c r="F44" s="265"/>
      <c r="G44" s="265"/>
      <c r="H44" s="265"/>
      <c r="I44" s="265"/>
      <c r="J44" s="265"/>
      <c r="K44" s="265"/>
      <c r="L44" s="265"/>
      <c r="M44" s="265"/>
      <c r="N44" s="265"/>
      <c r="O44" s="265"/>
      <c r="P44" s="265"/>
      <c r="Q44" s="276"/>
      <c r="R44" s="990"/>
      <c r="S44" s="503">
        <v>42</v>
      </c>
      <c r="T44" s="504"/>
      <c r="U44" s="504"/>
      <c r="V44" s="504"/>
      <c r="W44" s="506"/>
      <c r="X44" s="506"/>
      <c r="Y44" s="506"/>
      <c r="Z44" s="508"/>
      <c r="AA44" s="506"/>
      <c r="AB44" s="506"/>
      <c r="AC44" s="556"/>
      <c r="AD44" s="507"/>
      <c r="AE44" s="260"/>
      <c r="AF44" s="1104"/>
      <c r="AG44" s="1104"/>
      <c r="AH44" s="1104"/>
      <c r="AI44" s="1104"/>
    </row>
    <row r="45" spans="2:35" ht="15" customHeight="1">
      <c r="C45" s="1246" t="s">
        <v>64</v>
      </c>
      <c r="D45" s="1123"/>
      <c r="E45" s="1123" t="s">
        <v>65</v>
      </c>
      <c r="F45" s="1123"/>
      <c r="G45" s="1123"/>
      <c r="H45" s="1123"/>
      <c r="I45" s="1123"/>
      <c r="J45" s="1123"/>
      <c r="K45" s="1123" t="s">
        <v>66</v>
      </c>
      <c r="L45" s="1123"/>
      <c r="M45" s="1123"/>
      <c r="N45" s="1124" t="s">
        <v>641</v>
      </c>
      <c r="O45" s="1124"/>
      <c r="P45" s="1125"/>
      <c r="Q45" s="276"/>
      <c r="R45" s="990"/>
      <c r="S45" s="503">
        <v>43</v>
      </c>
      <c r="T45" s="504"/>
      <c r="U45" s="504"/>
      <c r="V45" s="506"/>
      <c r="W45" s="506"/>
      <c r="X45" s="506"/>
      <c r="Y45" s="506"/>
      <c r="Z45" s="508"/>
      <c r="AA45" s="506"/>
      <c r="AB45" s="506"/>
      <c r="AC45" s="556"/>
      <c r="AD45" s="507"/>
      <c r="AE45" s="260"/>
      <c r="AF45" s="1104"/>
      <c r="AG45" s="1104"/>
      <c r="AH45" s="1104"/>
      <c r="AI45" s="1104"/>
    </row>
    <row r="46" spans="2:35" ht="15" customHeight="1">
      <c r="C46" s="1247" t="s">
        <v>67</v>
      </c>
      <c r="D46" s="1248"/>
      <c r="E46" s="1249"/>
      <c r="F46" s="1249"/>
      <c r="G46" s="1249"/>
      <c r="H46" s="472" t="s">
        <v>19</v>
      </c>
      <c r="I46" s="1250"/>
      <c r="J46" s="1250"/>
      <c r="K46" s="473"/>
      <c r="L46" s="472" t="s">
        <v>19</v>
      </c>
      <c r="M46" s="474"/>
      <c r="N46" s="475"/>
      <c r="O46" s="476" t="s">
        <v>19</v>
      </c>
      <c r="P46" s="477"/>
      <c r="Q46" s="276"/>
      <c r="R46" s="990"/>
      <c r="S46" s="503">
        <v>44</v>
      </c>
      <c r="T46" s="504"/>
      <c r="U46" s="504"/>
      <c r="V46" s="506"/>
      <c r="W46" s="506"/>
      <c r="X46" s="506"/>
      <c r="Y46" s="506"/>
      <c r="Z46" s="508"/>
      <c r="AA46" s="506"/>
      <c r="AB46" s="506"/>
      <c r="AC46" s="556"/>
      <c r="AD46" s="507"/>
      <c r="AE46" s="260"/>
      <c r="AF46" s="1104"/>
      <c r="AG46" s="1104"/>
      <c r="AH46" s="1104"/>
      <c r="AI46" s="1104"/>
    </row>
    <row r="47" spans="2:35" ht="15" customHeight="1">
      <c r="C47" s="1247" t="s">
        <v>68</v>
      </c>
      <c r="D47" s="1248"/>
      <c r="E47" s="1249"/>
      <c r="F47" s="1249"/>
      <c r="G47" s="1249"/>
      <c r="H47" s="472" t="s">
        <v>19</v>
      </c>
      <c r="I47" s="1250"/>
      <c r="J47" s="1250"/>
      <c r="K47" s="473"/>
      <c r="L47" s="472" t="s">
        <v>19</v>
      </c>
      <c r="M47" s="474"/>
      <c r="N47" s="475"/>
      <c r="O47" s="476" t="s">
        <v>19</v>
      </c>
      <c r="P47" s="477"/>
      <c r="Q47" s="267"/>
      <c r="R47" s="990"/>
      <c r="S47" s="503">
        <v>45</v>
      </c>
      <c r="T47" s="504"/>
      <c r="U47" s="504"/>
      <c r="V47" s="506"/>
      <c r="W47" s="506"/>
      <c r="X47" s="506"/>
      <c r="Y47" s="506"/>
      <c r="Z47" s="508"/>
      <c r="AA47" s="506"/>
      <c r="AB47" s="506"/>
      <c r="AC47" s="556"/>
      <c r="AD47" s="507"/>
      <c r="AE47" s="260"/>
      <c r="AF47" s="1104"/>
      <c r="AG47" s="1104"/>
      <c r="AH47" s="1104"/>
      <c r="AI47" s="1104"/>
    </row>
    <row r="48" spans="2:35" ht="15" customHeight="1">
      <c r="C48" s="1247" t="s">
        <v>69</v>
      </c>
      <c r="D48" s="1248"/>
      <c r="E48" s="1249"/>
      <c r="F48" s="1249"/>
      <c r="G48" s="1249"/>
      <c r="H48" s="472" t="s">
        <v>19</v>
      </c>
      <c r="I48" s="1250"/>
      <c r="J48" s="1250"/>
      <c r="K48" s="473"/>
      <c r="L48" s="472" t="s">
        <v>19</v>
      </c>
      <c r="M48" s="474"/>
      <c r="N48" s="475"/>
      <c r="O48" s="476" t="s">
        <v>19</v>
      </c>
      <c r="P48" s="477"/>
      <c r="Q48" s="267"/>
      <c r="R48" s="990"/>
      <c r="S48" s="503">
        <v>46</v>
      </c>
      <c r="T48" s="504"/>
      <c r="U48" s="504"/>
      <c r="V48" s="506"/>
      <c r="W48" s="506"/>
      <c r="X48" s="506"/>
      <c r="Y48" s="506"/>
      <c r="Z48" s="508"/>
      <c r="AA48" s="506"/>
      <c r="AB48" s="506"/>
      <c r="AC48" s="556"/>
      <c r="AD48" s="507"/>
      <c r="AE48" s="260"/>
      <c r="AF48" s="1104"/>
      <c r="AG48" s="1104"/>
      <c r="AH48" s="1104"/>
      <c r="AI48" s="1104"/>
    </row>
    <row r="49" spans="2:35" ht="15" customHeight="1">
      <c r="C49" s="1247" t="s">
        <v>70</v>
      </c>
      <c r="D49" s="1248"/>
      <c r="E49" s="1249"/>
      <c r="F49" s="1249"/>
      <c r="G49" s="1249"/>
      <c r="H49" s="472" t="s">
        <v>19</v>
      </c>
      <c r="I49" s="1250"/>
      <c r="J49" s="1250"/>
      <c r="K49" s="473"/>
      <c r="L49" s="472" t="s">
        <v>19</v>
      </c>
      <c r="M49" s="474"/>
      <c r="N49" s="475"/>
      <c r="O49" s="476" t="s">
        <v>19</v>
      </c>
      <c r="P49" s="477"/>
      <c r="Q49" s="267"/>
      <c r="R49" s="990"/>
      <c r="S49" s="503">
        <v>47</v>
      </c>
      <c r="T49" s="504"/>
      <c r="U49" s="504"/>
      <c r="V49" s="506"/>
      <c r="W49" s="506"/>
      <c r="X49" s="506"/>
      <c r="Y49" s="506"/>
      <c r="Z49" s="508"/>
      <c r="AA49" s="506"/>
      <c r="AB49" s="506"/>
      <c r="AC49" s="556"/>
      <c r="AD49" s="507"/>
      <c r="AE49" s="260"/>
      <c r="AF49" s="1104"/>
      <c r="AG49" s="1104"/>
      <c r="AH49" s="1104"/>
      <c r="AI49" s="1104"/>
    </row>
    <row r="50" spans="2:35" ht="15" customHeight="1">
      <c r="C50" s="1247" t="s">
        <v>71</v>
      </c>
      <c r="D50" s="1248"/>
      <c r="E50" s="1249"/>
      <c r="F50" s="1249"/>
      <c r="G50" s="1249"/>
      <c r="H50" s="472" t="s">
        <v>19</v>
      </c>
      <c r="I50" s="1262"/>
      <c r="J50" s="1262"/>
      <c r="K50" s="473"/>
      <c r="L50" s="472" t="s">
        <v>19</v>
      </c>
      <c r="M50" s="474"/>
      <c r="N50" s="475"/>
      <c r="O50" s="476" t="s">
        <v>19</v>
      </c>
      <c r="P50" s="477"/>
      <c r="Q50" s="277"/>
      <c r="R50" s="990"/>
      <c r="S50" s="503">
        <v>48</v>
      </c>
      <c r="T50" s="504"/>
      <c r="U50" s="504"/>
      <c r="V50" s="506"/>
      <c r="W50" s="506"/>
      <c r="X50" s="506"/>
      <c r="Y50" s="506"/>
      <c r="Z50" s="508"/>
      <c r="AA50" s="506"/>
      <c r="AB50" s="506"/>
      <c r="AC50" s="556"/>
      <c r="AD50" s="507"/>
      <c r="AE50" s="260"/>
      <c r="AF50" s="1104"/>
      <c r="AG50" s="1104"/>
      <c r="AH50" s="1104"/>
      <c r="AI50" s="1104"/>
    </row>
    <row r="51" spans="2:35" ht="15" customHeight="1">
      <c r="B51" s="271"/>
      <c r="C51" s="1258" t="s">
        <v>72</v>
      </c>
      <c r="D51" s="1259"/>
      <c r="E51" s="1260"/>
      <c r="F51" s="1260"/>
      <c r="G51" s="1260"/>
      <c r="H51" s="478" t="s">
        <v>19</v>
      </c>
      <c r="I51" s="1261"/>
      <c r="J51" s="1261"/>
      <c r="K51" s="479"/>
      <c r="L51" s="478" t="s">
        <v>19</v>
      </c>
      <c r="M51" s="480"/>
      <c r="N51" s="481"/>
      <c r="O51" s="482" t="s">
        <v>19</v>
      </c>
      <c r="P51" s="483"/>
      <c r="Q51" s="277"/>
      <c r="R51" s="990"/>
      <c r="S51" s="503">
        <v>49</v>
      </c>
      <c r="T51" s="504"/>
      <c r="U51" s="504"/>
      <c r="V51" s="506"/>
      <c r="W51" s="506"/>
      <c r="X51" s="506"/>
      <c r="Y51" s="506"/>
      <c r="Z51" s="508"/>
      <c r="AA51" s="506"/>
      <c r="AB51" s="506"/>
      <c r="AC51" s="556"/>
      <c r="AD51" s="507"/>
      <c r="AE51" s="260"/>
      <c r="AF51" s="1104"/>
      <c r="AG51" s="1104"/>
      <c r="AH51" s="1104"/>
      <c r="AI51" s="1104"/>
    </row>
    <row r="52" spans="2:35" ht="15" customHeight="1">
      <c r="Q52" s="277"/>
      <c r="R52" s="990"/>
      <c r="S52" s="503">
        <v>50</v>
      </c>
      <c r="T52" s="504"/>
      <c r="U52" s="506"/>
      <c r="V52" s="506"/>
      <c r="W52" s="506"/>
      <c r="X52" s="506"/>
      <c r="Y52" s="506"/>
      <c r="Z52" s="508"/>
      <c r="AA52" s="506"/>
      <c r="AB52" s="506"/>
      <c r="AC52" s="556"/>
      <c r="AD52" s="507"/>
      <c r="AE52" s="260"/>
      <c r="AF52" s="1104"/>
      <c r="AG52" s="1104"/>
      <c r="AH52" s="1104"/>
      <c r="AI52" s="1104"/>
    </row>
    <row r="53" spans="2:35" ht="15" customHeight="1">
      <c r="B53" s="265"/>
      <c r="N53" s="281" t="s">
        <v>584</v>
      </c>
      <c r="P53" s="986">
        <v>2000</v>
      </c>
      <c r="Q53" s="277"/>
      <c r="R53" s="990"/>
      <c r="S53" s="503">
        <v>51</v>
      </c>
      <c r="T53" s="504"/>
      <c r="U53" s="506"/>
      <c r="V53" s="506"/>
      <c r="W53" s="506"/>
      <c r="X53" s="506"/>
      <c r="Y53" s="506"/>
      <c r="Z53" s="508"/>
      <c r="AA53" s="506"/>
      <c r="AB53" s="506"/>
      <c r="AC53" s="556"/>
      <c r="AD53" s="507"/>
      <c r="AE53" s="260"/>
      <c r="AF53" s="1104"/>
      <c r="AG53" s="1104"/>
      <c r="AH53" s="1104"/>
      <c r="AI53" s="1104"/>
    </row>
    <row r="54" spans="2:35" ht="15" customHeight="1">
      <c r="B54" s="265"/>
      <c r="N54" s="279"/>
      <c r="O54" s="280"/>
      <c r="P54" s="280"/>
      <c r="Q54" s="277"/>
      <c r="R54" s="990"/>
      <c r="S54" s="503">
        <v>52</v>
      </c>
      <c r="T54" s="504"/>
      <c r="U54" s="506"/>
      <c r="V54" s="506"/>
      <c r="W54" s="506"/>
      <c r="X54" s="506"/>
      <c r="Y54" s="506"/>
      <c r="Z54" s="508"/>
      <c r="AA54" s="506"/>
      <c r="AB54" s="506"/>
      <c r="AC54" s="556"/>
      <c r="AD54" s="507"/>
      <c r="AE54" s="260"/>
    </row>
    <row r="55" spans="2:35" ht="15" customHeight="1">
      <c r="B55" s="1106" t="s">
        <v>73</v>
      </c>
      <c r="C55" s="1106"/>
      <c r="D55" s="1106"/>
      <c r="P55" s="987">
        <v>2010</v>
      </c>
      <c r="Q55" s="1002"/>
      <c r="R55" s="990"/>
      <c r="S55" s="503">
        <v>53</v>
      </c>
      <c r="T55" s="504"/>
      <c r="U55" s="506"/>
      <c r="V55" s="506"/>
      <c r="W55" s="506"/>
      <c r="X55" s="506"/>
      <c r="Y55" s="506"/>
      <c r="Z55" s="508"/>
      <c r="AA55" s="506"/>
      <c r="AB55" s="506"/>
      <c r="AC55" s="556"/>
      <c r="AD55" s="507"/>
      <c r="AE55" s="260"/>
    </row>
    <row r="56" spans="2:35" s="264" customFormat="1" ht="15" customHeight="1" thickBot="1">
      <c r="Q56" s="1003"/>
      <c r="R56" s="990"/>
      <c r="S56" s="503">
        <v>54</v>
      </c>
      <c r="T56" s="504"/>
      <c r="U56" s="506"/>
      <c r="V56" s="506"/>
      <c r="W56" s="506"/>
      <c r="X56" s="506"/>
      <c r="Y56" s="506"/>
      <c r="Z56" s="508"/>
      <c r="AA56" s="506"/>
      <c r="AB56" s="506"/>
      <c r="AC56" s="556"/>
      <c r="AD56" s="507"/>
      <c r="AE56" s="260"/>
      <c r="AF56" s="260"/>
    </row>
    <row r="57" spans="2:35" ht="15" customHeight="1">
      <c r="C57" s="1254" t="s">
        <v>74</v>
      </c>
      <c r="D57" s="1254" t="s">
        <v>76</v>
      </c>
      <c r="E57" s="1263" t="s">
        <v>77</v>
      </c>
      <c r="F57" s="1263"/>
      <c r="G57" s="1263"/>
      <c r="H57" s="1263" t="s">
        <v>78</v>
      </c>
      <c r="I57" s="1263"/>
      <c r="J57" s="1263"/>
      <c r="K57" s="1254" t="s">
        <v>437</v>
      </c>
      <c r="L57" s="1254" t="s">
        <v>79</v>
      </c>
      <c r="M57" s="1254"/>
      <c r="N57" s="1254" t="s">
        <v>80</v>
      </c>
      <c r="O57" s="1254" t="str">
        <f>'De Calculation'!H21 &amp; " " &amp;N45</f>
        <v xml:space="preserve"> Age (year)</v>
      </c>
      <c r="P57" s="1254"/>
      <c r="Q57" s="1004"/>
      <c r="R57" s="990"/>
      <c r="S57" s="503">
        <v>55</v>
      </c>
      <c r="T57" s="504"/>
      <c r="U57" s="506"/>
      <c r="V57" s="506"/>
      <c r="W57" s="506"/>
      <c r="X57" s="506"/>
      <c r="Y57" s="506"/>
      <c r="Z57" s="508"/>
      <c r="AA57" s="506"/>
      <c r="AB57" s="506"/>
      <c r="AC57" s="556"/>
      <c r="AD57" s="507"/>
      <c r="AE57" s="260"/>
    </row>
    <row r="58" spans="2:35" ht="16.5" customHeight="1">
      <c r="C58" s="1255"/>
      <c r="D58" s="1255"/>
      <c r="E58" s="1264" t="s">
        <v>81</v>
      </c>
      <c r="F58" s="1264"/>
      <c r="G58" s="1264"/>
      <c r="H58" s="1264"/>
      <c r="I58" s="1264"/>
      <c r="J58" s="1264"/>
      <c r="K58" s="1255"/>
      <c r="L58" s="1255"/>
      <c r="M58" s="1255"/>
      <c r="N58" s="1255"/>
      <c r="O58" s="1255"/>
      <c r="P58" s="1255"/>
      <c r="Q58" s="1004"/>
      <c r="R58" s="990"/>
      <c r="S58" s="503">
        <v>56</v>
      </c>
      <c r="T58" s="504"/>
      <c r="U58" s="506"/>
      <c r="V58" s="506"/>
      <c r="W58" s="506"/>
      <c r="X58" s="506"/>
      <c r="Y58" s="506"/>
      <c r="Z58" s="508"/>
      <c r="AA58" s="506"/>
      <c r="AB58" s="506"/>
      <c r="AC58" s="556"/>
      <c r="AD58" s="507"/>
      <c r="AE58" s="260"/>
    </row>
    <row r="59" spans="2:35" ht="16.5" customHeight="1">
      <c r="C59" s="1256" t="str">
        <f>IF(ISBLANK(E8),"",E8)</f>
        <v/>
      </c>
      <c r="D59" s="1256" t="str">
        <f>IF(O37="0/0","",O37)</f>
        <v/>
      </c>
      <c r="E59" s="1256" t="str">
        <f>IF(ISBLANK(E16),"",E16 &amp; "-" &amp;I16)</f>
        <v/>
      </c>
      <c r="F59" s="1256"/>
      <c r="G59" s="1256"/>
      <c r="H59" s="1265"/>
      <c r="I59" s="1265"/>
      <c r="J59" s="1265"/>
      <c r="K59" s="1284" t="str">
        <f>O38</f>
        <v/>
      </c>
      <c r="L59" s="1280"/>
      <c r="M59" s="1280"/>
      <c r="N59" s="1265"/>
      <c r="O59" s="1265"/>
      <c r="P59" s="1265"/>
      <c r="Q59" s="1004"/>
      <c r="R59" s="990"/>
      <c r="S59" s="503">
        <v>57</v>
      </c>
      <c r="T59" s="504"/>
      <c r="U59" s="506"/>
      <c r="V59" s="506"/>
      <c r="W59" s="506"/>
      <c r="X59" s="506"/>
      <c r="Y59" s="506"/>
      <c r="Z59" s="508"/>
      <c r="AA59" s="506"/>
      <c r="AB59" s="506"/>
      <c r="AC59" s="556"/>
      <c r="AD59" s="507"/>
      <c r="AE59" s="260"/>
    </row>
    <row r="60" spans="2:35" ht="15.75" customHeight="1" thickBot="1">
      <c r="C60" s="1257"/>
      <c r="D60" s="1257"/>
      <c r="E60" s="1257"/>
      <c r="F60" s="1257"/>
      <c r="G60" s="1257"/>
      <c r="H60" s="1266"/>
      <c r="I60" s="1266"/>
      <c r="J60" s="1266"/>
      <c r="K60" s="1285"/>
      <c r="L60" s="1281"/>
      <c r="M60" s="1281"/>
      <c r="N60" s="1266"/>
      <c r="O60" s="1266"/>
      <c r="P60" s="1266"/>
      <c r="Q60" s="1004"/>
      <c r="R60" s="990"/>
      <c r="S60" s="503">
        <v>58</v>
      </c>
      <c r="T60" s="504"/>
      <c r="U60" s="506"/>
      <c r="V60" s="506"/>
      <c r="W60" s="506"/>
      <c r="X60" s="506"/>
      <c r="Y60" s="506"/>
      <c r="Z60" s="508"/>
      <c r="AA60" s="506"/>
      <c r="AB60" s="506"/>
      <c r="AC60" s="556"/>
      <c r="AD60" s="507"/>
      <c r="AE60" s="260"/>
    </row>
    <row r="61" spans="2:35" ht="15">
      <c r="Q61" s="1004"/>
      <c r="R61" s="990"/>
      <c r="S61" s="503">
        <v>59</v>
      </c>
      <c r="T61" s="504"/>
      <c r="U61" s="506"/>
      <c r="V61" s="506"/>
      <c r="W61" s="506"/>
      <c r="X61" s="506"/>
      <c r="Y61" s="506"/>
      <c r="Z61" s="508"/>
      <c r="AA61" s="506"/>
      <c r="AB61" s="506"/>
      <c r="AC61" s="556"/>
      <c r="AD61" s="507"/>
      <c r="AE61" s="260"/>
    </row>
    <row r="62" spans="2:35" ht="15.75" customHeight="1">
      <c r="Q62" s="1004"/>
      <c r="R62" s="990"/>
      <c r="S62" s="503">
        <v>60</v>
      </c>
      <c r="T62" s="504"/>
      <c r="U62" s="506"/>
      <c r="V62" s="506"/>
      <c r="W62" s="506"/>
      <c r="X62" s="506"/>
      <c r="Y62" s="506"/>
      <c r="Z62" s="508"/>
      <c r="AA62" s="506"/>
      <c r="AB62" s="506"/>
      <c r="AC62" s="556"/>
      <c r="AD62" s="507"/>
      <c r="AE62" s="260"/>
    </row>
    <row r="63" spans="2:35" ht="16.5" customHeight="1">
      <c r="Q63" s="1004"/>
      <c r="R63" s="990"/>
      <c r="S63" s="503">
        <v>61</v>
      </c>
      <c r="T63" s="504"/>
      <c r="U63" s="506"/>
      <c r="V63" s="506"/>
      <c r="W63" s="506"/>
      <c r="X63" s="506"/>
      <c r="Y63" s="506"/>
      <c r="Z63" s="508"/>
      <c r="AA63" s="506"/>
      <c r="AB63" s="506"/>
      <c r="AC63" s="556"/>
      <c r="AD63" s="507"/>
      <c r="AE63" s="260"/>
    </row>
    <row r="64" spans="2:35" ht="15" customHeight="1">
      <c r="B64" s="1106" t="s">
        <v>564</v>
      </c>
      <c r="C64" s="1106"/>
      <c r="D64" s="1106"/>
      <c r="E64" s="1106"/>
      <c r="F64" s="1106"/>
      <c r="G64" s="1106"/>
      <c r="H64" s="1106"/>
      <c r="I64" s="1106"/>
      <c r="J64" s="1106"/>
      <c r="K64" s="1106"/>
      <c r="L64" s="1106"/>
      <c r="M64" s="997"/>
      <c r="N64" s="270"/>
      <c r="O64" s="270"/>
      <c r="Q64" s="1001"/>
      <c r="R64" s="990"/>
      <c r="S64" s="503">
        <v>62</v>
      </c>
      <c r="T64" s="504"/>
      <c r="U64" s="506"/>
      <c r="V64" s="506"/>
      <c r="W64" s="506"/>
      <c r="X64" s="506"/>
      <c r="Y64" s="506"/>
      <c r="Z64" s="508"/>
      <c r="AA64" s="506"/>
      <c r="AB64" s="506"/>
      <c r="AC64" s="556"/>
      <c r="AD64" s="507"/>
      <c r="AE64" s="260"/>
    </row>
    <row r="65" spans="2:31" ht="15.75" customHeight="1">
      <c r="Q65" s="1001"/>
      <c r="R65" s="990"/>
      <c r="S65" s="503">
        <v>63</v>
      </c>
      <c r="T65" s="504"/>
      <c r="U65" s="506"/>
      <c r="V65" s="506"/>
      <c r="W65" s="506"/>
      <c r="X65" s="506"/>
      <c r="Y65" s="506"/>
      <c r="Z65" s="508"/>
      <c r="AA65" s="506"/>
      <c r="AB65" s="506"/>
      <c r="AC65" s="556"/>
      <c r="AD65" s="507"/>
      <c r="AE65" s="260"/>
    </row>
    <row r="66" spans="2:31" ht="16.5" customHeight="1">
      <c r="C66" s="1109" t="s">
        <v>454</v>
      </c>
      <c r="D66" s="1110"/>
      <c r="E66" s="1110"/>
      <c r="F66" s="1110"/>
      <c r="G66" s="1110"/>
      <c r="H66" s="1110"/>
      <c r="I66" s="1111"/>
      <c r="J66" s="1107" t="s">
        <v>477</v>
      </c>
      <c r="K66" s="1107"/>
      <c r="L66" s="1107"/>
      <c r="M66" s="1107"/>
      <c r="N66" s="558"/>
      <c r="O66" s="438" t="s">
        <v>19</v>
      </c>
      <c r="P66" s="561"/>
      <c r="Q66" s="1001"/>
      <c r="R66" s="990"/>
      <c r="S66" s="503">
        <v>64</v>
      </c>
      <c r="T66" s="504"/>
      <c r="U66" s="506"/>
      <c r="V66" s="506"/>
      <c r="W66" s="506"/>
      <c r="X66" s="506"/>
      <c r="Y66" s="506"/>
      <c r="Z66" s="508"/>
      <c r="AA66" s="506"/>
      <c r="AB66" s="506"/>
      <c r="AC66" s="556"/>
      <c r="AD66" s="507"/>
      <c r="AE66" s="260"/>
    </row>
    <row r="67" spans="2:31" ht="15">
      <c r="C67" s="1112" t="s">
        <v>150</v>
      </c>
      <c r="D67" s="1113"/>
      <c r="E67" s="1181"/>
      <c r="F67" s="1182"/>
      <c r="G67" s="1183"/>
      <c r="H67" s="437" t="s">
        <v>19</v>
      </c>
      <c r="I67" s="377"/>
      <c r="J67" s="1108" t="s">
        <v>476</v>
      </c>
      <c r="K67" s="1108"/>
      <c r="L67" s="1108"/>
      <c r="M67" s="1108"/>
      <c r="N67" s="559"/>
      <c r="O67" s="437" t="s">
        <v>19</v>
      </c>
      <c r="P67" s="562"/>
      <c r="Q67" s="1001"/>
      <c r="R67" s="990"/>
      <c r="S67" s="503">
        <v>65</v>
      </c>
      <c r="T67" s="504"/>
      <c r="U67" s="506"/>
      <c r="V67" s="506"/>
      <c r="W67" s="506"/>
      <c r="X67" s="506"/>
      <c r="Y67" s="506"/>
      <c r="Z67" s="508"/>
      <c r="AA67" s="506"/>
      <c r="AB67" s="506"/>
      <c r="AC67" s="556"/>
      <c r="AD67" s="507"/>
      <c r="AE67" s="260"/>
    </row>
    <row r="68" spans="2:31" ht="15">
      <c r="C68" s="1112" t="s">
        <v>153</v>
      </c>
      <c r="D68" s="1113"/>
      <c r="E68" s="1181"/>
      <c r="F68" s="1182"/>
      <c r="G68" s="1183"/>
      <c r="H68" s="437" t="s">
        <v>19</v>
      </c>
      <c r="I68" s="377"/>
      <c r="J68" s="1108" t="s">
        <v>475</v>
      </c>
      <c r="K68" s="1108"/>
      <c r="L68" s="1108"/>
      <c r="M68" s="1108"/>
      <c r="N68" s="559"/>
      <c r="O68" s="437" t="s">
        <v>19</v>
      </c>
      <c r="P68" s="562"/>
      <c r="Q68" s="1001"/>
      <c r="R68" s="990"/>
      <c r="S68" s="503">
        <v>66</v>
      </c>
      <c r="T68" s="504"/>
      <c r="U68" s="506"/>
      <c r="V68" s="506"/>
      <c r="W68" s="506"/>
      <c r="X68" s="506"/>
      <c r="Y68" s="506"/>
      <c r="Z68" s="508"/>
      <c r="AA68" s="506"/>
      <c r="AB68" s="506"/>
      <c r="AC68" s="556"/>
      <c r="AD68" s="507"/>
      <c r="AE68" s="260"/>
    </row>
    <row r="69" spans="2:31" ht="15">
      <c r="C69" s="1112" t="s">
        <v>156</v>
      </c>
      <c r="D69" s="1113"/>
      <c r="E69" s="1181"/>
      <c r="F69" s="1182"/>
      <c r="G69" s="1183"/>
      <c r="H69" s="437" t="s">
        <v>19</v>
      </c>
      <c r="I69" s="377"/>
      <c r="J69" s="1108" t="s">
        <v>206</v>
      </c>
      <c r="K69" s="1108"/>
      <c r="L69" s="1108"/>
      <c r="M69" s="1108"/>
      <c r="N69" s="559"/>
      <c r="O69" s="437" t="s">
        <v>19</v>
      </c>
      <c r="P69" s="562"/>
      <c r="Q69" s="1001"/>
      <c r="R69" s="990"/>
      <c r="S69" s="503">
        <v>67</v>
      </c>
      <c r="T69" s="504"/>
      <c r="U69" s="506"/>
      <c r="V69" s="506"/>
      <c r="W69" s="506"/>
      <c r="X69" s="506"/>
      <c r="Y69" s="506"/>
      <c r="Z69" s="508"/>
      <c r="AA69" s="506"/>
      <c r="AB69" s="506"/>
      <c r="AC69" s="556"/>
      <c r="AD69" s="507"/>
      <c r="AE69" s="260"/>
    </row>
    <row r="70" spans="2:31" ht="15">
      <c r="C70" s="1176" t="s">
        <v>159</v>
      </c>
      <c r="D70" s="1177"/>
      <c r="E70" s="1178"/>
      <c r="F70" s="1179"/>
      <c r="G70" s="1180"/>
      <c r="H70" s="439" t="s">
        <v>19</v>
      </c>
      <c r="I70" s="878"/>
      <c r="J70" s="1184" t="s">
        <v>474</v>
      </c>
      <c r="K70" s="1184"/>
      <c r="L70" s="1184"/>
      <c r="M70" s="1184"/>
      <c r="N70" s="560"/>
      <c r="O70" s="439" t="s">
        <v>19</v>
      </c>
      <c r="P70" s="563"/>
      <c r="Q70" s="1001"/>
      <c r="R70" s="990"/>
      <c r="S70" s="503">
        <v>68</v>
      </c>
      <c r="T70" s="504"/>
      <c r="U70" s="506"/>
      <c r="V70" s="506"/>
      <c r="W70" s="506"/>
      <c r="X70" s="506"/>
      <c r="Y70" s="506"/>
      <c r="Z70" s="508"/>
      <c r="AA70" s="506"/>
      <c r="AB70" s="506"/>
      <c r="AC70" s="556"/>
      <c r="AD70" s="507"/>
      <c r="AE70" s="260"/>
    </row>
    <row r="71" spans="2:31" ht="15">
      <c r="Q71" s="1001"/>
      <c r="R71" s="990"/>
      <c r="S71" s="503">
        <v>69</v>
      </c>
      <c r="T71" s="504"/>
      <c r="U71" s="506"/>
      <c r="V71" s="506"/>
      <c r="W71" s="506"/>
      <c r="X71" s="506"/>
      <c r="Y71" s="506"/>
      <c r="Z71" s="508"/>
      <c r="AA71" s="506"/>
      <c r="AB71" s="506"/>
      <c r="AC71" s="556"/>
      <c r="AD71" s="507"/>
      <c r="AE71" s="260"/>
    </row>
    <row r="72" spans="2:31" ht="18">
      <c r="B72" s="270" t="s">
        <v>82</v>
      </c>
      <c r="C72" s="270"/>
      <c r="D72" s="270"/>
      <c r="E72" s="1278"/>
      <c r="F72" s="1278"/>
      <c r="G72" s="1278"/>
      <c r="H72" s="1278"/>
      <c r="I72" s="1278"/>
      <c r="J72" s="1278"/>
      <c r="K72" s="1278"/>
      <c r="L72" s="1278"/>
      <c r="M72" s="1278"/>
      <c r="N72" s="1278"/>
      <c r="O72" s="1278"/>
      <c r="P72" s="1278"/>
      <c r="Q72" s="1001"/>
      <c r="R72" s="990"/>
      <c r="S72" s="503">
        <v>70</v>
      </c>
      <c r="T72" s="504"/>
      <c r="U72" s="506"/>
      <c r="V72" s="506"/>
      <c r="W72" s="506"/>
      <c r="X72" s="506"/>
      <c r="Y72" s="506"/>
      <c r="Z72" s="508"/>
      <c r="AA72" s="506"/>
      <c r="AB72" s="506"/>
      <c r="AC72" s="556"/>
      <c r="AD72" s="507"/>
      <c r="AE72" s="260"/>
    </row>
    <row r="73" spans="2:31" ht="15">
      <c r="B73" s="1000"/>
      <c r="C73" s="1000"/>
      <c r="D73" s="1000"/>
      <c r="E73" s="1000"/>
      <c r="F73" s="1000"/>
      <c r="G73" s="1000"/>
      <c r="H73" s="1000"/>
      <c r="I73" s="1000"/>
      <c r="J73" s="1000"/>
      <c r="K73" s="1000"/>
      <c r="L73" s="1000"/>
      <c r="M73" s="1000"/>
      <c r="Q73" s="1001"/>
      <c r="R73" s="990"/>
      <c r="S73" s="503">
        <v>71</v>
      </c>
      <c r="T73" s="504"/>
      <c r="U73" s="506"/>
      <c r="V73" s="506"/>
      <c r="W73" s="506"/>
      <c r="X73" s="506"/>
      <c r="Y73" s="506"/>
      <c r="Z73" s="508"/>
      <c r="AA73" s="506"/>
      <c r="AB73" s="506"/>
      <c r="AC73" s="556"/>
      <c r="AD73" s="507"/>
      <c r="AE73" s="260"/>
    </row>
    <row r="74" spans="2:31" ht="15">
      <c r="B74" s="1000"/>
      <c r="C74" s="1269"/>
      <c r="D74" s="1270"/>
      <c r="E74" s="1270"/>
      <c r="F74" s="1270"/>
      <c r="G74" s="1270"/>
      <c r="H74" s="1270"/>
      <c r="I74" s="1270"/>
      <c r="J74" s="1270"/>
      <c r="K74" s="1270"/>
      <c r="L74" s="1270"/>
      <c r="M74" s="1270"/>
      <c r="N74" s="1270"/>
      <c r="O74" s="1270"/>
      <c r="P74" s="1271"/>
      <c r="Q74" s="1001"/>
      <c r="R74" s="990"/>
      <c r="S74" s="503">
        <v>72</v>
      </c>
      <c r="T74" s="504"/>
      <c r="U74" s="506"/>
      <c r="V74" s="506"/>
      <c r="W74" s="506"/>
      <c r="X74" s="506"/>
      <c r="Y74" s="506"/>
      <c r="Z74" s="508"/>
      <c r="AA74" s="506"/>
      <c r="AB74" s="506"/>
      <c r="AC74" s="556"/>
      <c r="AD74" s="507"/>
      <c r="AE74" s="260"/>
    </row>
    <row r="75" spans="2:31" ht="15">
      <c r="B75" s="1000"/>
      <c r="C75" s="1272"/>
      <c r="D75" s="1273"/>
      <c r="E75" s="1273"/>
      <c r="F75" s="1273"/>
      <c r="G75" s="1273"/>
      <c r="H75" s="1273"/>
      <c r="I75" s="1273"/>
      <c r="J75" s="1273"/>
      <c r="K75" s="1273"/>
      <c r="L75" s="1273"/>
      <c r="M75" s="1273"/>
      <c r="N75" s="1273"/>
      <c r="O75" s="1273"/>
      <c r="P75" s="1274"/>
      <c r="Q75" s="1001"/>
      <c r="R75" s="990"/>
      <c r="S75" s="503">
        <v>73</v>
      </c>
      <c r="T75" s="504"/>
      <c r="U75" s="506"/>
      <c r="V75" s="506"/>
      <c r="W75" s="506"/>
      <c r="X75" s="506"/>
      <c r="Y75" s="506"/>
      <c r="Z75" s="508"/>
      <c r="AA75" s="506"/>
      <c r="AB75" s="506"/>
      <c r="AC75" s="556"/>
      <c r="AD75" s="507"/>
      <c r="AE75" s="260"/>
    </row>
    <row r="76" spans="2:31" ht="15">
      <c r="B76" s="1000"/>
      <c r="C76" s="1272"/>
      <c r="D76" s="1273"/>
      <c r="E76" s="1273"/>
      <c r="F76" s="1273"/>
      <c r="G76" s="1273"/>
      <c r="H76" s="1273"/>
      <c r="I76" s="1273"/>
      <c r="J76" s="1273"/>
      <c r="K76" s="1273"/>
      <c r="L76" s="1273"/>
      <c r="M76" s="1273"/>
      <c r="N76" s="1273"/>
      <c r="O76" s="1273"/>
      <c r="P76" s="1274"/>
      <c r="Q76" s="1001"/>
      <c r="R76" s="990"/>
      <c r="S76" s="503">
        <v>74</v>
      </c>
      <c r="T76" s="504"/>
      <c r="U76" s="506"/>
      <c r="V76" s="506"/>
      <c r="W76" s="506"/>
      <c r="X76" s="506"/>
      <c r="Y76" s="506"/>
      <c r="Z76" s="508"/>
      <c r="AA76" s="506"/>
      <c r="AB76" s="506"/>
      <c r="AC76" s="556"/>
      <c r="AD76" s="507"/>
      <c r="AE76" s="260"/>
    </row>
    <row r="77" spans="2:31" ht="15">
      <c r="B77" s="1000"/>
      <c r="C77" s="1272"/>
      <c r="D77" s="1273"/>
      <c r="E77" s="1273"/>
      <c r="F77" s="1273"/>
      <c r="G77" s="1273"/>
      <c r="H77" s="1273"/>
      <c r="I77" s="1273"/>
      <c r="J77" s="1273"/>
      <c r="K77" s="1273"/>
      <c r="L77" s="1273"/>
      <c r="M77" s="1273"/>
      <c r="N77" s="1273"/>
      <c r="O77" s="1273"/>
      <c r="P77" s="1274"/>
      <c r="Q77" s="1001"/>
      <c r="R77" s="990"/>
      <c r="S77" s="503">
        <v>75</v>
      </c>
      <c r="T77" s="504"/>
      <c r="U77" s="506"/>
      <c r="V77" s="506"/>
      <c r="W77" s="506"/>
      <c r="X77" s="506"/>
      <c r="Y77" s="506"/>
      <c r="Z77" s="508"/>
      <c r="AA77" s="506"/>
      <c r="AB77" s="506"/>
      <c r="AC77" s="556"/>
      <c r="AD77" s="507"/>
      <c r="AE77" s="260"/>
    </row>
    <row r="78" spans="2:31" ht="15">
      <c r="B78" s="1000"/>
      <c r="C78" s="1272"/>
      <c r="D78" s="1273"/>
      <c r="E78" s="1273"/>
      <c r="F78" s="1273"/>
      <c r="G78" s="1273"/>
      <c r="H78" s="1273"/>
      <c r="I78" s="1273"/>
      <c r="J78" s="1273"/>
      <c r="K78" s="1273"/>
      <c r="L78" s="1273"/>
      <c r="M78" s="1273"/>
      <c r="N78" s="1273"/>
      <c r="O78" s="1273"/>
      <c r="P78" s="1274"/>
      <c r="Q78" s="1001"/>
      <c r="R78" s="990"/>
      <c r="S78" s="503">
        <v>76</v>
      </c>
      <c r="T78" s="504"/>
      <c r="U78" s="506"/>
      <c r="V78" s="506"/>
      <c r="W78" s="506"/>
      <c r="X78" s="506"/>
      <c r="Y78" s="506"/>
      <c r="Z78" s="508"/>
      <c r="AA78" s="506"/>
      <c r="AB78" s="506"/>
      <c r="AC78" s="556"/>
      <c r="AD78" s="507"/>
      <c r="AE78" s="260"/>
    </row>
    <row r="79" spans="2:31" ht="15">
      <c r="C79" s="1272"/>
      <c r="D79" s="1273"/>
      <c r="E79" s="1273"/>
      <c r="F79" s="1273"/>
      <c r="G79" s="1273"/>
      <c r="H79" s="1273"/>
      <c r="I79" s="1273"/>
      <c r="J79" s="1273"/>
      <c r="K79" s="1273"/>
      <c r="L79" s="1273"/>
      <c r="M79" s="1273"/>
      <c r="N79" s="1273"/>
      <c r="O79" s="1273"/>
      <c r="P79" s="1274"/>
      <c r="Q79" s="1001"/>
      <c r="R79" s="990"/>
      <c r="S79" s="503">
        <v>77</v>
      </c>
      <c r="T79" s="504"/>
      <c r="U79" s="506"/>
      <c r="V79" s="506"/>
      <c r="W79" s="506"/>
      <c r="X79" s="506"/>
      <c r="Y79" s="506"/>
      <c r="Z79" s="508"/>
      <c r="AA79" s="506"/>
      <c r="AB79" s="506"/>
      <c r="AC79" s="556"/>
      <c r="AD79" s="507"/>
      <c r="AE79" s="260"/>
    </row>
    <row r="80" spans="2:31" ht="15">
      <c r="C80" s="1272"/>
      <c r="D80" s="1273"/>
      <c r="E80" s="1273"/>
      <c r="F80" s="1273"/>
      <c r="G80" s="1273"/>
      <c r="H80" s="1273"/>
      <c r="I80" s="1273"/>
      <c r="J80" s="1273"/>
      <c r="K80" s="1273"/>
      <c r="L80" s="1273"/>
      <c r="M80" s="1273"/>
      <c r="N80" s="1273"/>
      <c r="O80" s="1273"/>
      <c r="P80" s="1274"/>
      <c r="Q80" s="1004"/>
      <c r="R80" s="990"/>
      <c r="S80" s="503">
        <v>78</v>
      </c>
      <c r="T80" s="504"/>
      <c r="U80" s="506"/>
      <c r="V80" s="506"/>
      <c r="W80" s="506"/>
      <c r="X80" s="506"/>
      <c r="Y80" s="506"/>
      <c r="Z80" s="508"/>
      <c r="AA80" s="506"/>
      <c r="AB80" s="506"/>
      <c r="AC80" s="556"/>
      <c r="AD80" s="507"/>
      <c r="AE80" s="260"/>
    </row>
    <row r="81" spans="3:31" ht="15">
      <c r="C81" s="1272"/>
      <c r="D81" s="1273"/>
      <c r="E81" s="1273"/>
      <c r="F81" s="1273"/>
      <c r="G81" s="1273"/>
      <c r="H81" s="1273"/>
      <c r="I81" s="1273"/>
      <c r="J81" s="1273"/>
      <c r="K81" s="1273"/>
      <c r="L81" s="1273"/>
      <c r="M81" s="1273"/>
      <c r="N81" s="1273"/>
      <c r="O81" s="1273"/>
      <c r="P81" s="1274"/>
      <c r="Q81" s="1004"/>
      <c r="R81" s="990"/>
      <c r="S81" s="503">
        <v>79</v>
      </c>
      <c r="T81" s="504"/>
      <c r="U81" s="506"/>
      <c r="V81" s="506"/>
      <c r="W81" s="506"/>
      <c r="X81" s="506"/>
      <c r="Y81" s="506"/>
      <c r="Z81" s="508"/>
      <c r="AA81" s="506"/>
      <c r="AB81" s="506"/>
      <c r="AC81" s="556"/>
      <c r="AD81" s="507"/>
      <c r="AE81" s="260"/>
    </row>
    <row r="82" spans="3:31" ht="15">
      <c r="C82" s="1272"/>
      <c r="D82" s="1273"/>
      <c r="E82" s="1273"/>
      <c r="F82" s="1273"/>
      <c r="G82" s="1273"/>
      <c r="H82" s="1273"/>
      <c r="I82" s="1273"/>
      <c r="J82" s="1273"/>
      <c r="K82" s="1273"/>
      <c r="L82" s="1273"/>
      <c r="M82" s="1273"/>
      <c r="N82" s="1273"/>
      <c r="O82" s="1273"/>
      <c r="P82" s="1274"/>
      <c r="R82" s="990"/>
      <c r="S82" s="503">
        <v>80</v>
      </c>
      <c r="T82" s="504"/>
      <c r="U82" s="506"/>
      <c r="V82" s="506"/>
      <c r="W82" s="506"/>
      <c r="X82" s="506"/>
      <c r="Y82" s="506"/>
      <c r="Z82" s="508"/>
      <c r="AA82" s="506"/>
      <c r="AB82" s="506"/>
      <c r="AC82" s="556"/>
      <c r="AD82" s="507"/>
      <c r="AE82" s="260"/>
    </row>
    <row r="83" spans="3:31" ht="15" customHeight="1">
      <c r="C83" s="1272"/>
      <c r="D83" s="1273"/>
      <c r="E83" s="1273"/>
      <c r="F83" s="1273"/>
      <c r="G83" s="1273"/>
      <c r="H83" s="1273"/>
      <c r="I83" s="1273"/>
      <c r="J83" s="1273"/>
      <c r="K83" s="1273"/>
      <c r="L83" s="1273"/>
      <c r="M83" s="1273"/>
      <c r="N83" s="1273"/>
      <c r="O83" s="1273"/>
      <c r="P83" s="1274"/>
      <c r="R83" s="990"/>
      <c r="S83" s="503">
        <v>81</v>
      </c>
      <c r="T83" s="504"/>
      <c r="U83" s="506"/>
      <c r="V83" s="506"/>
      <c r="W83" s="506"/>
      <c r="X83" s="506"/>
      <c r="Y83" s="506"/>
      <c r="Z83" s="508"/>
      <c r="AA83" s="506"/>
      <c r="AB83" s="506"/>
      <c r="AC83" s="556"/>
      <c r="AD83" s="507"/>
      <c r="AE83" s="260"/>
    </row>
    <row r="84" spans="3:31" ht="15" customHeight="1">
      <c r="C84" s="1272"/>
      <c r="D84" s="1273"/>
      <c r="E84" s="1273"/>
      <c r="F84" s="1273"/>
      <c r="G84" s="1273"/>
      <c r="H84" s="1273"/>
      <c r="I84" s="1273"/>
      <c r="J84" s="1273"/>
      <c r="K84" s="1273"/>
      <c r="L84" s="1273"/>
      <c r="M84" s="1273"/>
      <c r="N84" s="1273"/>
      <c r="O84" s="1273"/>
      <c r="P84" s="1274"/>
      <c r="R84" s="990"/>
      <c r="S84" s="503">
        <v>82</v>
      </c>
      <c r="T84" s="504"/>
      <c r="U84" s="506"/>
      <c r="V84" s="506"/>
      <c r="W84" s="506"/>
      <c r="X84" s="506"/>
      <c r="Y84" s="506"/>
      <c r="Z84" s="508"/>
      <c r="AA84" s="506"/>
      <c r="AB84" s="506"/>
      <c r="AC84" s="556"/>
      <c r="AD84" s="507"/>
      <c r="AE84" s="260"/>
    </row>
    <row r="85" spans="3:31" ht="15">
      <c r="C85" s="1272"/>
      <c r="D85" s="1273"/>
      <c r="E85" s="1273"/>
      <c r="F85" s="1273"/>
      <c r="G85" s="1273"/>
      <c r="H85" s="1273"/>
      <c r="I85" s="1273"/>
      <c r="J85" s="1273"/>
      <c r="K85" s="1273"/>
      <c r="L85" s="1273"/>
      <c r="M85" s="1273"/>
      <c r="N85" s="1273"/>
      <c r="O85" s="1273"/>
      <c r="P85" s="1274"/>
      <c r="R85" s="990"/>
      <c r="S85" s="503">
        <v>83</v>
      </c>
      <c r="T85" s="504"/>
      <c r="U85" s="506"/>
      <c r="V85" s="506"/>
      <c r="W85" s="506"/>
      <c r="X85" s="506"/>
      <c r="Y85" s="506"/>
      <c r="Z85" s="508"/>
      <c r="AA85" s="506"/>
      <c r="AB85" s="506"/>
      <c r="AC85" s="556"/>
      <c r="AD85" s="507"/>
      <c r="AE85" s="260"/>
    </row>
    <row r="86" spans="3:31" ht="15">
      <c r="C86" s="1272"/>
      <c r="D86" s="1273"/>
      <c r="E86" s="1273"/>
      <c r="F86" s="1273"/>
      <c r="G86" s="1273"/>
      <c r="H86" s="1273"/>
      <c r="I86" s="1273"/>
      <c r="J86" s="1273"/>
      <c r="K86" s="1273"/>
      <c r="L86" s="1273"/>
      <c r="M86" s="1273"/>
      <c r="N86" s="1273"/>
      <c r="O86" s="1273"/>
      <c r="P86" s="1274"/>
      <c r="R86" s="990"/>
      <c r="S86" s="503">
        <v>84</v>
      </c>
      <c r="T86" s="504"/>
      <c r="U86" s="506"/>
      <c r="V86" s="506"/>
      <c r="W86" s="506"/>
      <c r="X86" s="506"/>
      <c r="Y86" s="506"/>
      <c r="Z86" s="508"/>
      <c r="AA86" s="506"/>
      <c r="AB86" s="506"/>
      <c r="AC86" s="556"/>
      <c r="AD86" s="507"/>
      <c r="AE86" s="260"/>
    </row>
    <row r="87" spans="3:31" ht="15">
      <c r="C87" s="1272"/>
      <c r="D87" s="1273"/>
      <c r="E87" s="1273"/>
      <c r="F87" s="1273"/>
      <c r="G87" s="1273"/>
      <c r="H87" s="1273"/>
      <c r="I87" s="1273"/>
      <c r="J87" s="1273"/>
      <c r="K87" s="1273"/>
      <c r="L87" s="1273"/>
      <c r="M87" s="1273"/>
      <c r="N87" s="1273"/>
      <c r="O87" s="1273"/>
      <c r="P87" s="1274"/>
      <c r="R87" s="990"/>
      <c r="S87" s="503">
        <v>85</v>
      </c>
      <c r="T87" s="504"/>
      <c r="U87" s="506"/>
      <c r="V87" s="506"/>
      <c r="W87" s="506"/>
      <c r="X87" s="506"/>
      <c r="Y87" s="506"/>
      <c r="Z87" s="508"/>
      <c r="AA87" s="506"/>
      <c r="AB87" s="506"/>
      <c r="AC87" s="556"/>
      <c r="AD87" s="507"/>
      <c r="AE87" s="260"/>
    </row>
    <row r="88" spans="3:31" ht="15">
      <c r="C88" s="1272"/>
      <c r="D88" s="1273"/>
      <c r="E88" s="1273"/>
      <c r="F88" s="1273"/>
      <c r="G88" s="1273"/>
      <c r="H88" s="1273"/>
      <c r="I88" s="1273"/>
      <c r="J88" s="1273"/>
      <c r="K88" s="1273"/>
      <c r="L88" s="1273"/>
      <c r="M88" s="1273"/>
      <c r="N88" s="1273"/>
      <c r="O88" s="1273"/>
      <c r="P88" s="1274"/>
      <c r="R88" s="990"/>
      <c r="S88" s="503">
        <v>86</v>
      </c>
      <c r="T88" s="504"/>
      <c r="U88" s="506"/>
      <c r="V88" s="506"/>
      <c r="W88" s="506"/>
      <c r="X88" s="506"/>
      <c r="Y88" s="506"/>
      <c r="Z88" s="508"/>
      <c r="AA88" s="506"/>
      <c r="AB88" s="506"/>
      <c r="AC88" s="556"/>
      <c r="AD88" s="507"/>
      <c r="AE88" s="260"/>
    </row>
    <row r="89" spans="3:31" ht="15">
      <c r="C89" s="1275"/>
      <c r="D89" s="1276"/>
      <c r="E89" s="1276"/>
      <c r="F89" s="1276"/>
      <c r="G89" s="1276"/>
      <c r="H89" s="1276"/>
      <c r="I89" s="1276"/>
      <c r="J89" s="1276"/>
      <c r="K89" s="1276"/>
      <c r="L89" s="1276"/>
      <c r="M89" s="1276"/>
      <c r="N89" s="1276"/>
      <c r="O89" s="1276"/>
      <c r="P89" s="1277"/>
      <c r="R89" s="990"/>
      <c r="S89" s="503">
        <v>87</v>
      </c>
      <c r="T89" s="504"/>
      <c r="U89" s="506"/>
      <c r="V89" s="506"/>
      <c r="W89" s="506"/>
      <c r="X89" s="506"/>
      <c r="Y89" s="506"/>
      <c r="Z89" s="508"/>
      <c r="AA89" s="506"/>
      <c r="AB89" s="506"/>
      <c r="AC89" s="556"/>
      <c r="AD89" s="507"/>
      <c r="AE89" s="260"/>
    </row>
    <row r="90" spans="3:31" ht="15">
      <c r="R90" s="990"/>
      <c r="S90" s="503">
        <v>88</v>
      </c>
      <c r="T90" s="504"/>
      <c r="U90" s="506"/>
      <c r="V90" s="506"/>
      <c r="W90" s="506"/>
      <c r="X90" s="506"/>
      <c r="Y90" s="506"/>
      <c r="Z90" s="508"/>
      <c r="AA90" s="506"/>
      <c r="AB90" s="506"/>
      <c r="AC90" s="556"/>
      <c r="AD90" s="507"/>
      <c r="AE90" s="260"/>
    </row>
    <row r="91" spans="3:31" ht="15">
      <c r="R91" s="990"/>
      <c r="S91" s="503">
        <v>89</v>
      </c>
      <c r="T91" s="504"/>
      <c r="U91" s="506"/>
      <c r="V91" s="506"/>
      <c r="W91" s="506"/>
      <c r="X91" s="506"/>
      <c r="Y91" s="506"/>
      <c r="Z91" s="508"/>
      <c r="AA91" s="506"/>
      <c r="AB91" s="506"/>
      <c r="AC91" s="556"/>
      <c r="AD91" s="507"/>
      <c r="AE91" s="260"/>
    </row>
    <row r="92" spans="3:31" ht="15">
      <c r="R92" s="990"/>
      <c r="S92" s="503">
        <v>90</v>
      </c>
      <c r="T92" s="504"/>
      <c r="U92" s="506"/>
      <c r="V92" s="506"/>
      <c r="W92" s="506"/>
      <c r="X92" s="506"/>
      <c r="Y92" s="506"/>
      <c r="Z92" s="508"/>
      <c r="AA92" s="506"/>
      <c r="AB92" s="506"/>
      <c r="AC92" s="556"/>
      <c r="AD92" s="507"/>
      <c r="AE92" s="260"/>
    </row>
    <row r="93" spans="3:31" ht="15">
      <c r="R93" s="990"/>
      <c r="S93" s="503">
        <v>91</v>
      </c>
      <c r="T93" s="504"/>
      <c r="U93" s="506"/>
      <c r="V93" s="506"/>
      <c r="W93" s="506"/>
      <c r="X93" s="506"/>
      <c r="Y93" s="506"/>
      <c r="Z93" s="508"/>
      <c r="AA93" s="506"/>
      <c r="AB93" s="506"/>
      <c r="AC93" s="556"/>
      <c r="AD93" s="507"/>
      <c r="AE93" s="260"/>
    </row>
    <row r="94" spans="3:31" ht="15">
      <c r="R94" s="990"/>
      <c r="S94" s="503">
        <v>92</v>
      </c>
      <c r="T94" s="504"/>
      <c r="U94" s="506"/>
      <c r="V94" s="506"/>
      <c r="W94" s="506"/>
      <c r="X94" s="506"/>
      <c r="Y94" s="506"/>
      <c r="Z94" s="508"/>
      <c r="AA94" s="506"/>
      <c r="AB94" s="506"/>
      <c r="AC94" s="556"/>
      <c r="AD94" s="507"/>
      <c r="AE94" s="260"/>
    </row>
    <row r="95" spans="3:31" ht="15">
      <c r="R95" s="990"/>
      <c r="S95" s="503">
        <v>93</v>
      </c>
      <c r="T95" s="504"/>
      <c r="U95" s="506"/>
      <c r="V95" s="506"/>
      <c r="W95" s="506"/>
      <c r="X95" s="506"/>
      <c r="Y95" s="506"/>
      <c r="Z95" s="508"/>
      <c r="AA95" s="506"/>
      <c r="AB95" s="506"/>
      <c r="AC95" s="556"/>
      <c r="AD95" s="507"/>
      <c r="AE95" s="260"/>
    </row>
    <row r="96" spans="3:31" ht="15">
      <c r="R96" s="990"/>
      <c r="S96" s="503">
        <v>94</v>
      </c>
      <c r="T96" s="504"/>
      <c r="U96" s="506"/>
      <c r="V96" s="506"/>
      <c r="W96" s="506"/>
      <c r="X96" s="506"/>
      <c r="Y96" s="506"/>
      <c r="Z96" s="508"/>
      <c r="AA96" s="506"/>
      <c r="AB96" s="506"/>
      <c r="AC96" s="556"/>
      <c r="AD96" s="507"/>
      <c r="AE96" s="260"/>
    </row>
    <row r="97" spans="18:31" ht="15">
      <c r="R97" s="990"/>
      <c r="S97" s="503">
        <v>95</v>
      </c>
      <c r="T97" s="504"/>
      <c r="U97" s="506"/>
      <c r="V97" s="506"/>
      <c r="W97" s="506"/>
      <c r="X97" s="506"/>
      <c r="Y97" s="506"/>
      <c r="Z97" s="508"/>
      <c r="AA97" s="506"/>
      <c r="AB97" s="506"/>
      <c r="AC97" s="556"/>
      <c r="AD97" s="507"/>
      <c r="AE97" s="260"/>
    </row>
    <row r="98" spans="18:31" ht="15">
      <c r="R98" s="990"/>
      <c r="S98" s="503">
        <v>96</v>
      </c>
      <c r="T98" s="504"/>
      <c r="U98" s="506"/>
      <c r="V98" s="506"/>
      <c r="W98" s="506"/>
      <c r="X98" s="506"/>
      <c r="Y98" s="506"/>
      <c r="Z98" s="508"/>
      <c r="AA98" s="506"/>
      <c r="AB98" s="506"/>
      <c r="AC98" s="556"/>
      <c r="AD98" s="507"/>
      <c r="AE98" s="260"/>
    </row>
    <row r="99" spans="18:31" ht="15">
      <c r="R99" s="990"/>
      <c r="S99" s="503">
        <v>97</v>
      </c>
      <c r="T99" s="504"/>
      <c r="U99" s="506"/>
      <c r="V99" s="506"/>
      <c r="W99" s="506"/>
      <c r="X99" s="506"/>
      <c r="Y99" s="506"/>
      <c r="Z99" s="508"/>
      <c r="AA99" s="506"/>
      <c r="AB99" s="506"/>
      <c r="AC99" s="556"/>
      <c r="AD99" s="507"/>
      <c r="AE99" s="260"/>
    </row>
    <row r="100" spans="18:31" ht="15">
      <c r="R100" s="990"/>
      <c r="S100" s="503">
        <v>98</v>
      </c>
      <c r="T100" s="504"/>
      <c r="U100" s="506"/>
      <c r="V100" s="506"/>
      <c r="W100" s="506"/>
      <c r="X100" s="506"/>
      <c r="Y100" s="506"/>
      <c r="Z100" s="508"/>
      <c r="AA100" s="506"/>
      <c r="AB100" s="506"/>
      <c r="AC100" s="556"/>
      <c r="AD100" s="507"/>
      <c r="AE100" s="260"/>
    </row>
    <row r="101" spans="18:31" ht="15">
      <c r="R101" s="990"/>
      <c r="S101" s="503">
        <v>99</v>
      </c>
      <c r="T101" s="504"/>
      <c r="U101" s="506"/>
      <c r="V101" s="506"/>
      <c r="W101" s="506"/>
      <c r="X101" s="506"/>
      <c r="Y101" s="506"/>
      <c r="Z101" s="508"/>
      <c r="AA101" s="506"/>
      <c r="AB101" s="506"/>
      <c r="AC101" s="556"/>
      <c r="AD101" s="507"/>
      <c r="AE101" s="260"/>
    </row>
    <row r="102" spans="18:31" ht="15">
      <c r="R102" s="990"/>
      <c r="S102" s="503">
        <v>100</v>
      </c>
      <c r="T102" s="504"/>
      <c r="U102" s="506"/>
      <c r="V102" s="506"/>
      <c r="W102" s="506"/>
      <c r="X102" s="506"/>
      <c r="Y102" s="506"/>
      <c r="Z102" s="508"/>
      <c r="AA102" s="506"/>
      <c r="AB102" s="506"/>
      <c r="AC102" s="556"/>
      <c r="AD102" s="507"/>
      <c r="AE102" s="260"/>
    </row>
    <row r="103" spans="18:31" ht="15.75" thickBot="1">
      <c r="R103" s="514" t="s">
        <v>494</v>
      </c>
      <c r="S103" s="509" t="s">
        <v>494</v>
      </c>
      <c r="T103" s="510"/>
      <c r="U103" s="511"/>
      <c r="V103" s="511"/>
      <c r="W103" s="511"/>
      <c r="X103" s="511"/>
      <c r="Y103" s="511"/>
      <c r="Z103" s="512"/>
      <c r="AA103" s="511"/>
      <c r="AB103" s="511"/>
      <c r="AC103" s="557"/>
      <c r="AD103" s="513"/>
      <c r="AE103" s="260"/>
    </row>
    <row r="104" spans="18:31">
      <c r="T104" s="262"/>
      <c r="U104" s="262"/>
    </row>
    <row r="105" spans="18:31">
      <c r="U105" s="262"/>
    </row>
    <row r="106" spans="18:31">
      <c r="T106" s="262"/>
      <c r="U106" s="262"/>
    </row>
    <row r="107" spans="18:31">
      <c r="T107" s="262"/>
      <c r="U107" s="262"/>
    </row>
    <row r="108" spans="18:31">
      <c r="T108" s="262"/>
      <c r="U108" s="262"/>
    </row>
    <row r="109" spans="18:31">
      <c r="T109" s="262"/>
      <c r="U109" s="262"/>
    </row>
    <row r="110" spans="18:31">
      <c r="T110" s="262"/>
      <c r="U110" s="262"/>
    </row>
    <row r="111" spans="18:31">
      <c r="T111" s="262"/>
      <c r="U111" s="262"/>
    </row>
    <row r="112" spans="18:31">
      <c r="T112" s="262"/>
      <c r="U112" s="262"/>
    </row>
    <row r="113" spans="20:21">
      <c r="T113" s="262"/>
      <c r="U113" s="262"/>
    </row>
    <row r="114" spans="20:21">
      <c r="T114" s="262"/>
      <c r="U114" s="262"/>
    </row>
    <row r="115" spans="20:21">
      <c r="T115" s="262"/>
      <c r="U115" s="262"/>
    </row>
    <row r="116" spans="20:21">
      <c r="T116" s="262"/>
      <c r="U116" s="262"/>
    </row>
    <row r="117" spans="20:21">
      <c r="T117" s="262"/>
      <c r="U117" s="262"/>
    </row>
    <row r="118" spans="20:21">
      <c r="T118" s="262"/>
      <c r="U118" s="262"/>
    </row>
    <row r="119" spans="20:21">
      <c r="T119" s="262"/>
      <c r="U119" s="262"/>
    </row>
    <row r="120" spans="20:21">
      <c r="T120" s="262"/>
      <c r="U120" s="262"/>
    </row>
    <row r="121" spans="20:21">
      <c r="T121" s="262"/>
      <c r="U121" s="262"/>
    </row>
    <row r="122" spans="20:21">
      <c r="T122" s="262"/>
      <c r="U122" s="262"/>
    </row>
    <row r="123" spans="20:21">
      <c r="T123" s="262"/>
      <c r="U123" s="262"/>
    </row>
    <row r="124" spans="20:21">
      <c r="T124" s="262"/>
      <c r="U124" s="262"/>
    </row>
    <row r="125" spans="20:21">
      <c r="T125" s="262"/>
      <c r="U125" s="262"/>
    </row>
    <row r="126" spans="20:21">
      <c r="T126" s="262"/>
      <c r="U126" s="262"/>
    </row>
    <row r="127" spans="20:21">
      <c r="T127" s="262"/>
      <c r="U127" s="262"/>
    </row>
    <row r="128" spans="20:21">
      <c r="T128" s="262"/>
      <c r="U128" s="262"/>
    </row>
    <row r="129" spans="20:21">
      <c r="T129" s="262"/>
      <c r="U129" s="262"/>
    </row>
    <row r="130" spans="20:21">
      <c r="T130" s="262"/>
      <c r="U130" s="262"/>
    </row>
    <row r="131" spans="20:21">
      <c r="T131" s="262"/>
      <c r="U131" s="262"/>
    </row>
    <row r="132" spans="20:21">
      <c r="T132" s="262"/>
      <c r="U132" s="262"/>
    </row>
    <row r="133" spans="20:21">
      <c r="T133" s="262"/>
      <c r="U133" s="262"/>
    </row>
    <row r="134" spans="20:21">
      <c r="T134" s="262"/>
      <c r="U134" s="262"/>
    </row>
    <row r="135" spans="20:21">
      <c r="T135" s="262"/>
      <c r="U135" s="262"/>
    </row>
    <row r="136" spans="20:21">
      <c r="T136" s="262"/>
      <c r="U136" s="262"/>
    </row>
    <row r="137" spans="20:21">
      <c r="T137" s="262"/>
      <c r="U137" s="262"/>
    </row>
    <row r="138" spans="20:21">
      <c r="T138" s="262"/>
      <c r="U138" s="262"/>
    </row>
    <row r="139" spans="20:21">
      <c r="T139" s="262"/>
      <c r="U139" s="262"/>
    </row>
    <row r="140" spans="20:21">
      <c r="T140" s="262"/>
      <c r="U140" s="262"/>
    </row>
    <row r="141" spans="20:21">
      <c r="T141" s="262"/>
      <c r="U141" s="262"/>
    </row>
    <row r="142" spans="20:21">
      <c r="T142" s="262"/>
      <c r="U142" s="262"/>
    </row>
    <row r="143" spans="20:21">
      <c r="T143" s="262"/>
      <c r="U143" s="262"/>
    </row>
    <row r="144" spans="20:21">
      <c r="T144" s="262"/>
      <c r="U144" s="262"/>
    </row>
    <row r="145" spans="20:21">
      <c r="T145" s="262"/>
      <c r="U145" s="262"/>
    </row>
    <row r="146" spans="20:21">
      <c r="T146" s="262"/>
      <c r="U146" s="262"/>
    </row>
    <row r="147" spans="20:21">
      <c r="T147" s="262"/>
      <c r="U147" s="262"/>
    </row>
    <row r="148" spans="20:21">
      <c r="T148" s="262"/>
      <c r="U148" s="262"/>
    </row>
    <row r="149" spans="20:21">
      <c r="T149" s="262"/>
      <c r="U149" s="262"/>
    </row>
    <row r="150" spans="20:21">
      <c r="T150" s="262"/>
      <c r="U150" s="262"/>
    </row>
    <row r="151" spans="20:21">
      <c r="T151" s="262"/>
      <c r="U151" s="262"/>
    </row>
    <row r="152" spans="20:21">
      <c r="T152" s="262"/>
      <c r="U152" s="262"/>
    </row>
    <row r="153" spans="20:21">
      <c r="T153" s="262"/>
      <c r="U153" s="262"/>
    </row>
    <row r="154" spans="20:21">
      <c r="T154" s="262"/>
      <c r="U154" s="262"/>
    </row>
    <row r="155" spans="20:21">
      <c r="T155" s="262"/>
      <c r="U155" s="262"/>
    </row>
    <row r="156" spans="20:21">
      <c r="T156" s="262"/>
      <c r="U156" s="262"/>
    </row>
    <row r="157" spans="20:21">
      <c r="T157" s="262"/>
      <c r="U157" s="262"/>
    </row>
    <row r="158" spans="20:21">
      <c r="T158" s="262"/>
      <c r="U158" s="262"/>
    </row>
    <row r="159" spans="20:21">
      <c r="T159" s="262"/>
      <c r="U159" s="262"/>
    </row>
    <row r="160" spans="20:21">
      <c r="T160" s="262"/>
      <c r="U160" s="262"/>
    </row>
    <row r="161" spans="20:21">
      <c r="T161" s="262"/>
      <c r="U161" s="262"/>
    </row>
    <row r="162" spans="20:21">
      <c r="T162" s="262"/>
      <c r="U162" s="262"/>
    </row>
    <row r="163" spans="20:21">
      <c r="T163" s="262"/>
      <c r="U163" s="262"/>
    </row>
    <row r="164" spans="20:21">
      <c r="T164" s="262"/>
      <c r="U164" s="262"/>
    </row>
    <row r="165" spans="20:21">
      <c r="T165" s="262"/>
      <c r="U165" s="262"/>
    </row>
    <row r="166" spans="20:21">
      <c r="T166" s="262"/>
      <c r="U166" s="262"/>
    </row>
    <row r="167" spans="20:21">
      <c r="T167" s="262"/>
      <c r="U167" s="262"/>
    </row>
    <row r="168" spans="20:21">
      <c r="T168" s="262"/>
      <c r="U168" s="262"/>
    </row>
    <row r="169" spans="20:21">
      <c r="T169" s="262"/>
      <c r="U169" s="262"/>
    </row>
    <row r="170" spans="20:21">
      <c r="T170" s="262"/>
      <c r="U170" s="262"/>
    </row>
    <row r="171" spans="20:21">
      <c r="T171" s="262"/>
      <c r="U171" s="262"/>
    </row>
    <row r="172" spans="20:21">
      <c r="T172" s="262"/>
      <c r="U172" s="262"/>
    </row>
    <row r="173" spans="20:21">
      <c r="T173" s="262"/>
      <c r="U173" s="262"/>
    </row>
    <row r="174" spans="20:21">
      <c r="T174" s="262"/>
      <c r="U174" s="262"/>
    </row>
    <row r="175" spans="20:21">
      <c r="T175" s="262"/>
      <c r="U175" s="262"/>
    </row>
    <row r="176" spans="20:21">
      <c r="T176" s="262"/>
      <c r="U176" s="262"/>
    </row>
    <row r="177" spans="20:21">
      <c r="T177" s="262"/>
      <c r="U177" s="262"/>
    </row>
    <row r="178" spans="20:21">
      <c r="T178" s="262"/>
      <c r="U178" s="262"/>
    </row>
    <row r="179" spans="20:21">
      <c r="T179" s="262"/>
      <c r="U179" s="262"/>
    </row>
    <row r="180" spans="20:21">
      <c r="T180" s="262"/>
      <c r="U180" s="262"/>
    </row>
    <row r="181" spans="20:21">
      <c r="T181" s="262"/>
      <c r="U181" s="262"/>
    </row>
    <row r="182" spans="20:21">
      <c r="T182" s="262"/>
      <c r="U182" s="262"/>
    </row>
    <row r="183" spans="20:21">
      <c r="T183" s="262"/>
      <c r="U183" s="262"/>
    </row>
    <row r="184" spans="20:21">
      <c r="T184" s="262"/>
      <c r="U184" s="262"/>
    </row>
    <row r="185" spans="20:21">
      <c r="T185" s="262"/>
      <c r="U185" s="262"/>
    </row>
    <row r="186" spans="20:21">
      <c r="T186" s="262"/>
      <c r="U186" s="262"/>
    </row>
    <row r="187" spans="20:21">
      <c r="T187" s="262"/>
      <c r="U187" s="262"/>
    </row>
    <row r="188" spans="20:21">
      <c r="T188" s="262"/>
      <c r="U188" s="262"/>
    </row>
    <row r="189" spans="20:21">
      <c r="T189" s="262"/>
      <c r="U189" s="262"/>
    </row>
    <row r="190" spans="20:21">
      <c r="T190" s="262"/>
      <c r="U190" s="262"/>
    </row>
    <row r="191" spans="20:21">
      <c r="T191" s="262"/>
      <c r="U191" s="262"/>
    </row>
    <row r="192" spans="20:21">
      <c r="T192" s="262"/>
      <c r="U192" s="262"/>
    </row>
    <row r="193" spans="20:21">
      <c r="T193" s="262"/>
      <c r="U193" s="262"/>
    </row>
    <row r="194" spans="20:21">
      <c r="T194" s="262"/>
      <c r="U194" s="262"/>
    </row>
    <row r="195" spans="20:21">
      <c r="T195" s="262"/>
      <c r="U195" s="262"/>
    </row>
    <row r="196" spans="20:21">
      <c r="T196" s="262"/>
      <c r="U196" s="262"/>
    </row>
    <row r="197" spans="20:21">
      <c r="T197" s="262"/>
      <c r="U197" s="262"/>
    </row>
    <row r="198" spans="20:21">
      <c r="T198" s="262"/>
      <c r="U198" s="262"/>
    </row>
    <row r="199" spans="20:21">
      <c r="T199" s="262"/>
      <c r="U199" s="262"/>
    </row>
    <row r="200" spans="20:21">
      <c r="T200" s="262"/>
      <c r="U200" s="262"/>
    </row>
    <row r="201" spans="20:21">
      <c r="T201" s="262"/>
      <c r="U201" s="262"/>
    </row>
    <row r="202" spans="20:21">
      <c r="T202" s="262"/>
      <c r="U202" s="262"/>
    </row>
    <row r="203" spans="20:21">
      <c r="T203" s="262"/>
      <c r="U203" s="262"/>
    </row>
    <row r="204" spans="20:21">
      <c r="T204" s="262"/>
      <c r="U204" s="262"/>
    </row>
    <row r="205" spans="20:21">
      <c r="T205" s="262"/>
      <c r="U205" s="262"/>
    </row>
    <row r="206" spans="20:21">
      <c r="T206" s="262"/>
      <c r="U206" s="262"/>
    </row>
    <row r="207" spans="20:21">
      <c r="T207" s="262"/>
      <c r="U207" s="262"/>
    </row>
    <row r="208" spans="20:21">
      <c r="T208" s="262"/>
      <c r="U208" s="262"/>
    </row>
    <row r="209" spans="20:21">
      <c r="T209" s="262"/>
      <c r="U209" s="262"/>
    </row>
    <row r="210" spans="20:21">
      <c r="T210" s="262"/>
      <c r="U210" s="262"/>
    </row>
    <row r="211" spans="20:21">
      <c r="T211" s="262"/>
      <c r="U211" s="262"/>
    </row>
    <row r="212" spans="20:21">
      <c r="T212" s="262"/>
      <c r="U212" s="262"/>
    </row>
    <row r="213" spans="20:21">
      <c r="T213" s="262"/>
      <c r="U213" s="262"/>
    </row>
    <row r="214" spans="20:21">
      <c r="T214" s="262"/>
      <c r="U214" s="262"/>
    </row>
    <row r="215" spans="20:21">
      <c r="T215" s="262"/>
      <c r="U215" s="262"/>
    </row>
    <row r="216" spans="20:21">
      <c r="T216" s="262"/>
      <c r="U216" s="262"/>
    </row>
    <row r="217" spans="20:21">
      <c r="T217" s="262"/>
      <c r="U217" s="262"/>
    </row>
    <row r="218" spans="20:21">
      <c r="T218" s="262"/>
      <c r="U218" s="262"/>
    </row>
    <row r="219" spans="20:21">
      <c r="T219" s="262"/>
      <c r="U219" s="262"/>
    </row>
    <row r="220" spans="20:21">
      <c r="T220" s="262"/>
      <c r="U220" s="262"/>
    </row>
    <row r="221" spans="20:21">
      <c r="T221" s="262"/>
      <c r="U221" s="262"/>
    </row>
    <row r="222" spans="20:21">
      <c r="T222" s="262"/>
      <c r="U222" s="262"/>
    </row>
    <row r="223" spans="20:21">
      <c r="T223" s="262"/>
      <c r="U223" s="262"/>
    </row>
    <row r="224" spans="20:21">
      <c r="T224" s="262"/>
      <c r="U224" s="262"/>
    </row>
    <row r="225" spans="20:21">
      <c r="T225" s="262"/>
      <c r="U225" s="262"/>
    </row>
    <row r="226" spans="20:21">
      <c r="T226" s="262"/>
      <c r="U226" s="262"/>
    </row>
    <row r="227" spans="20:21">
      <c r="T227" s="262"/>
      <c r="U227" s="262"/>
    </row>
    <row r="228" spans="20:21">
      <c r="T228" s="262"/>
      <c r="U228" s="262"/>
    </row>
    <row r="229" spans="20:21">
      <c r="T229" s="262"/>
      <c r="U229" s="262"/>
    </row>
    <row r="230" spans="20:21">
      <c r="T230" s="262"/>
      <c r="U230" s="262"/>
    </row>
    <row r="231" spans="20:21">
      <c r="T231" s="262"/>
      <c r="U231" s="262"/>
    </row>
    <row r="232" spans="20:21">
      <c r="T232" s="262"/>
      <c r="U232" s="262"/>
    </row>
    <row r="233" spans="20:21">
      <c r="T233" s="262"/>
      <c r="U233" s="262"/>
    </row>
    <row r="234" spans="20:21">
      <c r="T234" s="262"/>
      <c r="U234" s="262"/>
    </row>
    <row r="235" spans="20:21">
      <c r="T235" s="262"/>
      <c r="U235" s="262"/>
    </row>
    <row r="236" spans="20:21">
      <c r="T236" s="262"/>
      <c r="U236" s="262"/>
    </row>
    <row r="237" spans="20:21">
      <c r="T237" s="262"/>
      <c r="U237" s="262"/>
    </row>
    <row r="238" spans="20:21">
      <c r="T238" s="262"/>
      <c r="U238" s="262"/>
    </row>
    <row r="239" spans="20:21">
      <c r="T239" s="262"/>
      <c r="U239" s="262"/>
    </row>
    <row r="240" spans="20:21">
      <c r="T240" s="262"/>
      <c r="U240" s="262"/>
    </row>
    <row r="241" spans="20:21">
      <c r="T241" s="262"/>
      <c r="U241" s="262"/>
    </row>
    <row r="242" spans="20:21">
      <c r="T242" s="262"/>
      <c r="U242" s="262"/>
    </row>
    <row r="243" spans="20:21">
      <c r="T243" s="262"/>
      <c r="U243" s="262"/>
    </row>
    <row r="244" spans="20:21">
      <c r="T244" s="262"/>
      <c r="U244" s="262"/>
    </row>
    <row r="245" spans="20:21">
      <c r="T245" s="262"/>
      <c r="U245" s="262"/>
    </row>
    <row r="246" spans="20:21">
      <c r="T246" s="262"/>
      <c r="U246" s="262"/>
    </row>
    <row r="247" spans="20:21">
      <c r="T247" s="262"/>
      <c r="U247" s="262"/>
    </row>
    <row r="248" spans="20:21">
      <c r="T248" s="262"/>
      <c r="U248" s="262"/>
    </row>
    <row r="249" spans="20:21">
      <c r="T249" s="262"/>
      <c r="U249" s="262"/>
    </row>
    <row r="250" spans="20:21">
      <c r="T250" s="262"/>
      <c r="U250" s="262"/>
    </row>
    <row r="251" spans="20:21">
      <c r="T251" s="262"/>
      <c r="U251" s="262"/>
    </row>
    <row r="252" spans="20:21">
      <c r="T252" s="262"/>
      <c r="U252" s="262"/>
    </row>
    <row r="253" spans="20:21">
      <c r="T253" s="262"/>
      <c r="U253" s="262"/>
    </row>
    <row r="254" spans="20:21">
      <c r="T254" s="262"/>
      <c r="U254" s="262"/>
    </row>
    <row r="255" spans="20:21">
      <c r="T255" s="262"/>
      <c r="U255" s="262"/>
    </row>
    <row r="256" spans="20:21">
      <c r="T256" s="262"/>
      <c r="U256" s="262"/>
    </row>
    <row r="257" spans="20:21">
      <c r="T257" s="262"/>
      <c r="U257" s="262"/>
    </row>
    <row r="258" spans="20:21">
      <c r="T258" s="262"/>
      <c r="U258" s="262"/>
    </row>
    <row r="259" spans="20:21">
      <c r="T259" s="262"/>
      <c r="U259" s="262"/>
    </row>
    <row r="260" spans="20:21">
      <c r="T260" s="262"/>
      <c r="U260" s="262"/>
    </row>
    <row r="261" spans="20:21">
      <c r="T261" s="262"/>
      <c r="U261" s="262"/>
    </row>
    <row r="262" spans="20:21">
      <c r="T262" s="262"/>
      <c r="U262" s="262"/>
    </row>
    <row r="263" spans="20:21">
      <c r="T263" s="262"/>
      <c r="U263" s="262"/>
    </row>
    <row r="264" spans="20:21">
      <c r="T264" s="262"/>
      <c r="U264" s="262"/>
    </row>
    <row r="265" spans="20:21">
      <c r="T265" s="262"/>
      <c r="U265" s="262"/>
    </row>
    <row r="266" spans="20:21">
      <c r="T266" s="262"/>
      <c r="U266" s="262"/>
    </row>
    <row r="267" spans="20:21">
      <c r="T267" s="262"/>
      <c r="U267" s="262"/>
    </row>
    <row r="268" spans="20:21">
      <c r="T268" s="262"/>
      <c r="U268" s="262"/>
    </row>
    <row r="269" spans="20:21">
      <c r="T269" s="262"/>
      <c r="U269" s="262"/>
    </row>
    <row r="270" spans="20:21">
      <c r="T270" s="262"/>
      <c r="U270" s="262"/>
    </row>
    <row r="271" spans="20:21">
      <c r="T271" s="262"/>
      <c r="U271" s="262"/>
    </row>
    <row r="272" spans="20:21">
      <c r="T272" s="262"/>
      <c r="U272" s="262"/>
    </row>
    <row r="273" spans="20:21">
      <c r="T273" s="262"/>
      <c r="U273" s="262"/>
    </row>
    <row r="274" spans="20:21">
      <c r="T274" s="262"/>
      <c r="U274" s="262"/>
    </row>
    <row r="275" spans="20:21">
      <c r="T275" s="262"/>
      <c r="U275" s="262"/>
    </row>
    <row r="276" spans="20:21">
      <c r="T276" s="262"/>
      <c r="U276" s="262"/>
    </row>
    <row r="277" spans="20:21">
      <c r="T277" s="262"/>
      <c r="U277" s="262"/>
    </row>
    <row r="278" spans="20:21">
      <c r="T278" s="262"/>
      <c r="U278" s="262"/>
    </row>
    <row r="279" spans="20:21">
      <c r="T279" s="262"/>
      <c r="U279" s="262"/>
    </row>
    <row r="280" spans="20:21">
      <c r="T280" s="262"/>
      <c r="U280" s="262"/>
    </row>
    <row r="281" spans="20:21">
      <c r="T281" s="262"/>
      <c r="U281" s="262"/>
    </row>
    <row r="282" spans="20:21">
      <c r="T282" s="262"/>
      <c r="U282" s="262"/>
    </row>
    <row r="283" spans="20:21">
      <c r="T283" s="262"/>
      <c r="U283" s="262"/>
    </row>
    <row r="284" spans="20:21">
      <c r="T284" s="262"/>
      <c r="U284" s="262"/>
    </row>
    <row r="285" spans="20:21">
      <c r="T285" s="262"/>
      <c r="U285" s="262"/>
    </row>
    <row r="286" spans="20:21">
      <c r="T286" s="262"/>
      <c r="U286" s="262"/>
    </row>
    <row r="287" spans="20:21">
      <c r="T287" s="262"/>
      <c r="U287" s="262"/>
    </row>
    <row r="288" spans="20:21">
      <c r="T288" s="262"/>
      <c r="U288" s="262"/>
    </row>
    <row r="289" spans="20:21">
      <c r="T289" s="262"/>
      <c r="U289" s="262"/>
    </row>
    <row r="290" spans="20:21">
      <c r="T290" s="262"/>
      <c r="U290" s="262"/>
    </row>
    <row r="291" spans="20:21">
      <c r="T291" s="262"/>
      <c r="U291" s="262"/>
    </row>
    <row r="292" spans="20:21">
      <c r="T292" s="262"/>
      <c r="U292" s="262"/>
    </row>
    <row r="293" spans="20:21">
      <c r="T293" s="262"/>
      <c r="U293" s="262"/>
    </row>
    <row r="294" spans="20:21">
      <c r="T294" s="262"/>
      <c r="U294" s="262"/>
    </row>
    <row r="295" spans="20:21">
      <c r="T295" s="262"/>
      <c r="U295" s="262"/>
    </row>
    <row r="296" spans="20:21">
      <c r="T296" s="262"/>
      <c r="U296" s="262"/>
    </row>
    <row r="297" spans="20:21">
      <c r="T297" s="262"/>
      <c r="U297" s="262"/>
    </row>
    <row r="298" spans="20:21">
      <c r="T298" s="262"/>
      <c r="U298" s="262"/>
    </row>
    <row r="299" spans="20:21">
      <c r="T299" s="262"/>
      <c r="U299" s="262"/>
    </row>
    <row r="300" spans="20:21">
      <c r="T300" s="262"/>
      <c r="U300" s="262"/>
    </row>
    <row r="301" spans="20:21">
      <c r="T301" s="262"/>
      <c r="U301" s="262"/>
    </row>
    <row r="302" spans="20:21">
      <c r="T302" s="262"/>
      <c r="U302" s="262"/>
    </row>
    <row r="303" spans="20:21">
      <c r="T303" s="262"/>
      <c r="U303" s="262"/>
    </row>
    <row r="304" spans="20:21">
      <c r="T304" s="262"/>
      <c r="U304" s="262"/>
    </row>
    <row r="305" spans="20:21">
      <c r="T305" s="262"/>
      <c r="U305" s="262"/>
    </row>
    <row r="306" spans="20:21">
      <c r="T306" s="262"/>
      <c r="U306" s="262"/>
    </row>
    <row r="307" spans="20:21">
      <c r="T307" s="262"/>
      <c r="U307" s="262"/>
    </row>
    <row r="308" spans="20:21">
      <c r="T308" s="262"/>
      <c r="U308" s="262"/>
    </row>
    <row r="309" spans="20:21">
      <c r="T309" s="262"/>
      <c r="U309" s="262"/>
    </row>
    <row r="310" spans="20:21">
      <c r="T310" s="262"/>
      <c r="U310" s="262"/>
    </row>
    <row r="311" spans="20:21">
      <c r="T311" s="262"/>
      <c r="U311" s="262"/>
    </row>
    <row r="312" spans="20:21">
      <c r="T312" s="262"/>
      <c r="U312" s="262"/>
    </row>
    <row r="313" spans="20:21">
      <c r="T313" s="262"/>
      <c r="U313" s="262"/>
    </row>
    <row r="314" spans="20:21">
      <c r="T314" s="262"/>
      <c r="U314" s="262"/>
    </row>
    <row r="315" spans="20:21">
      <c r="T315" s="262"/>
      <c r="U315" s="262"/>
    </row>
    <row r="316" spans="20:21">
      <c r="T316" s="262"/>
      <c r="U316" s="262"/>
    </row>
    <row r="317" spans="20:21">
      <c r="T317" s="262"/>
      <c r="U317" s="262"/>
    </row>
    <row r="318" spans="20:21">
      <c r="T318" s="262"/>
      <c r="U318" s="262"/>
    </row>
    <row r="319" spans="20:21">
      <c r="T319" s="262"/>
      <c r="U319" s="262"/>
    </row>
    <row r="320" spans="20:21">
      <c r="T320" s="262"/>
      <c r="U320" s="262"/>
    </row>
    <row r="321" spans="20:21">
      <c r="T321" s="262"/>
      <c r="U321" s="262"/>
    </row>
    <row r="322" spans="20:21">
      <c r="T322" s="262"/>
      <c r="U322" s="262"/>
    </row>
    <row r="323" spans="20:21">
      <c r="T323" s="262"/>
      <c r="U323" s="262"/>
    </row>
    <row r="324" spans="20:21">
      <c r="T324" s="262"/>
      <c r="U324" s="262"/>
    </row>
    <row r="325" spans="20:21">
      <c r="T325" s="262"/>
      <c r="U325" s="262"/>
    </row>
    <row r="326" spans="20:21">
      <c r="T326" s="262"/>
      <c r="U326" s="262"/>
    </row>
    <row r="327" spans="20:21">
      <c r="T327" s="262"/>
      <c r="U327" s="262"/>
    </row>
    <row r="328" spans="20:21">
      <c r="T328" s="262"/>
      <c r="U328" s="262"/>
    </row>
    <row r="329" spans="20:21">
      <c r="T329" s="262"/>
      <c r="U329" s="262"/>
    </row>
    <row r="330" spans="20:21">
      <c r="T330" s="262"/>
      <c r="U330" s="262"/>
    </row>
    <row r="331" spans="20:21">
      <c r="T331" s="262"/>
      <c r="U331" s="262"/>
    </row>
    <row r="332" spans="20:21">
      <c r="T332" s="262"/>
      <c r="U332" s="262"/>
    </row>
    <row r="333" spans="20:21">
      <c r="T333" s="262"/>
      <c r="U333" s="262"/>
    </row>
    <row r="334" spans="20:21">
      <c r="T334" s="262"/>
      <c r="U334" s="262"/>
    </row>
    <row r="335" spans="20:21">
      <c r="T335" s="262"/>
      <c r="U335" s="262"/>
    </row>
    <row r="336" spans="20:21">
      <c r="T336" s="262"/>
      <c r="U336" s="262"/>
    </row>
    <row r="337" spans="20:21">
      <c r="T337" s="262"/>
      <c r="U337" s="262"/>
    </row>
    <row r="338" spans="20:21">
      <c r="T338" s="262"/>
      <c r="U338" s="262"/>
    </row>
    <row r="339" spans="20:21">
      <c r="T339" s="262"/>
      <c r="U339" s="262"/>
    </row>
    <row r="340" spans="20:21">
      <c r="T340" s="262"/>
      <c r="U340" s="262"/>
    </row>
    <row r="341" spans="20:21">
      <c r="T341" s="262"/>
      <c r="U341" s="262"/>
    </row>
    <row r="342" spans="20:21">
      <c r="T342" s="262"/>
      <c r="U342" s="262"/>
    </row>
    <row r="343" spans="20:21">
      <c r="T343" s="262"/>
      <c r="U343" s="262"/>
    </row>
    <row r="344" spans="20:21">
      <c r="T344" s="262"/>
      <c r="U344" s="262"/>
    </row>
    <row r="345" spans="20:21">
      <c r="T345" s="262"/>
      <c r="U345" s="262"/>
    </row>
    <row r="346" spans="20:21">
      <c r="T346" s="262"/>
      <c r="U346" s="262"/>
    </row>
    <row r="347" spans="20:21">
      <c r="T347" s="262"/>
      <c r="U347" s="262"/>
    </row>
    <row r="348" spans="20:21">
      <c r="T348" s="262"/>
      <c r="U348" s="262"/>
    </row>
    <row r="349" spans="20:21">
      <c r="T349" s="262"/>
      <c r="U349" s="262"/>
    </row>
    <row r="350" spans="20:21">
      <c r="T350" s="262"/>
      <c r="U350" s="262"/>
    </row>
    <row r="351" spans="20:21">
      <c r="T351" s="262"/>
      <c r="U351" s="262"/>
    </row>
    <row r="352" spans="20:21">
      <c r="T352" s="262"/>
      <c r="U352" s="262"/>
    </row>
    <row r="353" spans="20:21">
      <c r="T353" s="262"/>
      <c r="U353" s="262"/>
    </row>
    <row r="354" spans="20:21">
      <c r="T354" s="262"/>
      <c r="U354" s="262"/>
    </row>
    <row r="355" spans="20:21">
      <c r="T355" s="262"/>
      <c r="U355" s="262"/>
    </row>
    <row r="356" spans="20:21">
      <c r="T356" s="262"/>
      <c r="U356" s="262"/>
    </row>
    <row r="357" spans="20:21">
      <c r="T357" s="262"/>
      <c r="U357" s="262"/>
    </row>
    <row r="358" spans="20:21">
      <c r="T358" s="262"/>
      <c r="U358" s="262"/>
    </row>
    <row r="359" spans="20:21">
      <c r="T359" s="262"/>
      <c r="U359" s="262"/>
    </row>
    <row r="360" spans="20:21">
      <c r="T360" s="262"/>
      <c r="U360" s="262"/>
    </row>
    <row r="361" spans="20:21">
      <c r="T361" s="262"/>
      <c r="U361" s="262"/>
    </row>
    <row r="362" spans="20:21">
      <c r="T362" s="262"/>
      <c r="U362" s="262"/>
    </row>
    <row r="363" spans="20:21">
      <c r="T363" s="262"/>
      <c r="U363" s="262"/>
    </row>
    <row r="364" spans="20:21">
      <c r="T364" s="262"/>
      <c r="U364" s="262"/>
    </row>
    <row r="365" spans="20:21">
      <c r="T365" s="262"/>
      <c r="U365" s="262"/>
    </row>
    <row r="366" spans="20:21">
      <c r="T366" s="262"/>
      <c r="U366" s="262"/>
    </row>
    <row r="367" spans="20:21">
      <c r="T367" s="262"/>
      <c r="U367" s="262"/>
    </row>
    <row r="368" spans="20:21">
      <c r="T368" s="262"/>
      <c r="U368" s="262"/>
    </row>
    <row r="369" spans="20:21">
      <c r="T369" s="262"/>
      <c r="U369" s="262"/>
    </row>
    <row r="370" spans="20:21">
      <c r="T370" s="262"/>
      <c r="U370" s="262"/>
    </row>
    <row r="371" spans="20:21">
      <c r="T371" s="262"/>
      <c r="U371" s="262"/>
    </row>
    <row r="372" spans="20:21">
      <c r="T372" s="262"/>
      <c r="U372" s="262"/>
    </row>
    <row r="373" spans="20:21">
      <c r="T373" s="262"/>
      <c r="U373" s="262"/>
    </row>
    <row r="374" spans="20:21">
      <c r="T374" s="262"/>
      <c r="U374" s="262"/>
    </row>
    <row r="375" spans="20:21">
      <c r="T375" s="262"/>
      <c r="U375" s="262"/>
    </row>
    <row r="376" spans="20:21">
      <c r="T376" s="262"/>
      <c r="U376" s="262"/>
    </row>
    <row r="377" spans="20:21">
      <c r="T377" s="262"/>
      <c r="U377" s="262"/>
    </row>
    <row r="378" spans="20:21">
      <c r="T378" s="262"/>
      <c r="U378" s="262"/>
    </row>
    <row r="379" spans="20:21">
      <c r="T379" s="262"/>
      <c r="U379" s="262"/>
    </row>
    <row r="380" spans="20:21">
      <c r="T380" s="262"/>
      <c r="U380" s="262"/>
    </row>
    <row r="381" spans="20:21">
      <c r="T381" s="262"/>
      <c r="U381" s="262"/>
    </row>
    <row r="382" spans="20:21">
      <c r="T382" s="262"/>
      <c r="U382" s="262"/>
    </row>
    <row r="383" spans="20:21">
      <c r="T383" s="262"/>
      <c r="U383" s="262"/>
    </row>
    <row r="384" spans="20:21">
      <c r="T384" s="262"/>
      <c r="U384" s="262"/>
    </row>
    <row r="385" spans="20:21">
      <c r="T385" s="262"/>
      <c r="U385" s="262"/>
    </row>
    <row r="386" spans="20:21">
      <c r="T386" s="262"/>
      <c r="U386" s="262"/>
    </row>
    <row r="387" spans="20:21">
      <c r="T387" s="262"/>
      <c r="U387" s="262"/>
    </row>
    <row r="388" spans="20:21">
      <c r="T388" s="262"/>
      <c r="U388" s="262"/>
    </row>
    <row r="389" spans="20:21">
      <c r="T389" s="262"/>
      <c r="U389" s="262"/>
    </row>
    <row r="390" spans="20:21">
      <c r="T390" s="262"/>
      <c r="U390" s="262"/>
    </row>
    <row r="391" spans="20:21">
      <c r="T391" s="262"/>
      <c r="U391" s="262"/>
    </row>
    <row r="392" spans="20:21">
      <c r="T392" s="262"/>
      <c r="U392" s="262"/>
    </row>
    <row r="393" spans="20:21">
      <c r="T393" s="262"/>
      <c r="U393" s="262"/>
    </row>
    <row r="394" spans="20:21">
      <c r="T394" s="262"/>
      <c r="U394" s="262"/>
    </row>
    <row r="395" spans="20:21">
      <c r="T395" s="262"/>
      <c r="U395" s="262"/>
    </row>
    <row r="396" spans="20:21">
      <c r="T396" s="262"/>
      <c r="U396" s="262"/>
    </row>
    <row r="397" spans="20:21">
      <c r="T397" s="262"/>
      <c r="U397" s="262"/>
    </row>
    <row r="398" spans="20:21">
      <c r="T398" s="262"/>
      <c r="U398" s="262"/>
    </row>
    <row r="399" spans="20:21">
      <c r="T399" s="262"/>
      <c r="U399" s="262"/>
    </row>
    <row r="400" spans="20:21">
      <c r="T400" s="262"/>
      <c r="U400" s="262"/>
    </row>
    <row r="401" spans="20:21">
      <c r="T401" s="262"/>
      <c r="U401" s="262"/>
    </row>
    <row r="402" spans="20:21">
      <c r="T402" s="262"/>
      <c r="U402" s="262"/>
    </row>
    <row r="403" spans="20:21">
      <c r="T403" s="262"/>
      <c r="U403" s="262"/>
    </row>
    <row r="404" spans="20:21">
      <c r="T404" s="262"/>
      <c r="U404" s="262"/>
    </row>
    <row r="405" spans="20:21">
      <c r="T405" s="262"/>
      <c r="U405" s="262"/>
    </row>
    <row r="406" spans="20:21">
      <c r="T406" s="262"/>
      <c r="U406" s="262"/>
    </row>
    <row r="407" spans="20:21">
      <c r="T407" s="262"/>
      <c r="U407" s="262"/>
    </row>
    <row r="408" spans="20:21">
      <c r="T408" s="262"/>
      <c r="U408" s="262"/>
    </row>
    <row r="409" spans="20:21">
      <c r="T409" s="262"/>
      <c r="U409" s="262"/>
    </row>
    <row r="410" spans="20:21">
      <c r="T410" s="262"/>
      <c r="U410" s="262"/>
    </row>
    <row r="411" spans="20:21">
      <c r="T411" s="262"/>
      <c r="U411" s="262"/>
    </row>
    <row r="412" spans="20:21">
      <c r="T412" s="262"/>
      <c r="U412" s="262"/>
    </row>
    <row r="413" spans="20:21">
      <c r="T413" s="262"/>
      <c r="U413" s="262"/>
    </row>
    <row r="414" spans="20:21">
      <c r="T414" s="262"/>
      <c r="U414" s="262"/>
    </row>
    <row r="415" spans="20:21">
      <c r="T415" s="262"/>
      <c r="U415" s="262"/>
    </row>
    <row r="416" spans="20:21">
      <c r="T416" s="262"/>
      <c r="U416" s="262"/>
    </row>
    <row r="417" spans="20:21">
      <c r="T417" s="262"/>
      <c r="U417" s="262"/>
    </row>
    <row r="418" spans="20:21">
      <c r="T418" s="262"/>
      <c r="U418" s="262"/>
    </row>
    <row r="419" spans="20:21">
      <c r="T419" s="262"/>
      <c r="U419" s="262"/>
    </row>
    <row r="420" spans="20:21">
      <c r="T420" s="262"/>
      <c r="U420" s="262"/>
    </row>
    <row r="421" spans="20:21">
      <c r="T421" s="262"/>
      <c r="U421" s="262"/>
    </row>
    <row r="422" spans="20:21">
      <c r="T422" s="262"/>
      <c r="U422" s="262"/>
    </row>
    <row r="423" spans="20:21">
      <c r="T423" s="262"/>
      <c r="U423" s="262"/>
    </row>
    <row r="424" spans="20:21">
      <c r="T424" s="262"/>
      <c r="U424" s="262"/>
    </row>
    <row r="425" spans="20:21">
      <c r="T425" s="262"/>
      <c r="U425" s="262"/>
    </row>
    <row r="426" spans="20:21">
      <c r="T426" s="262"/>
      <c r="U426" s="262"/>
    </row>
    <row r="427" spans="20:21">
      <c r="T427" s="262"/>
      <c r="U427" s="262"/>
    </row>
    <row r="428" spans="20:21">
      <c r="T428" s="262"/>
      <c r="U428" s="262"/>
    </row>
    <row r="429" spans="20:21">
      <c r="T429" s="262"/>
      <c r="U429" s="262"/>
    </row>
    <row r="430" spans="20:21">
      <c r="T430" s="262"/>
      <c r="U430" s="262"/>
    </row>
    <row r="431" spans="20:21">
      <c r="T431" s="262"/>
      <c r="U431" s="262"/>
    </row>
    <row r="432" spans="20:21">
      <c r="T432" s="262"/>
      <c r="U432" s="262"/>
    </row>
    <row r="433" spans="20:21">
      <c r="T433" s="262"/>
      <c r="U433" s="262"/>
    </row>
    <row r="434" spans="20:21">
      <c r="T434" s="262"/>
      <c r="U434" s="262"/>
    </row>
    <row r="435" spans="20:21">
      <c r="T435" s="262"/>
      <c r="U435" s="262"/>
    </row>
    <row r="436" spans="20:21">
      <c r="T436" s="262"/>
      <c r="U436" s="262"/>
    </row>
    <row r="437" spans="20:21">
      <c r="T437" s="262"/>
      <c r="U437" s="262"/>
    </row>
    <row r="438" spans="20:21">
      <c r="T438" s="262"/>
      <c r="U438" s="262"/>
    </row>
    <row r="439" spans="20:21">
      <c r="T439" s="262"/>
      <c r="U439" s="262"/>
    </row>
    <row r="440" spans="20:21">
      <c r="T440" s="262"/>
      <c r="U440" s="262"/>
    </row>
    <row r="441" spans="20:21">
      <c r="T441" s="262"/>
      <c r="U441" s="262"/>
    </row>
    <row r="442" spans="20:21">
      <c r="T442" s="262"/>
      <c r="U442" s="262"/>
    </row>
    <row r="443" spans="20:21">
      <c r="T443" s="262"/>
      <c r="U443" s="262"/>
    </row>
    <row r="444" spans="20:21">
      <c r="T444" s="262"/>
      <c r="U444" s="262"/>
    </row>
    <row r="445" spans="20:21">
      <c r="T445" s="262"/>
      <c r="U445" s="262"/>
    </row>
    <row r="446" spans="20:21">
      <c r="T446" s="262"/>
      <c r="U446" s="262"/>
    </row>
    <row r="447" spans="20:21">
      <c r="T447" s="262"/>
      <c r="U447" s="262"/>
    </row>
    <row r="448" spans="20:21">
      <c r="T448" s="262"/>
      <c r="U448" s="262"/>
    </row>
    <row r="449" spans="20:21">
      <c r="T449" s="262"/>
      <c r="U449" s="262"/>
    </row>
    <row r="450" spans="20:21">
      <c r="T450" s="262"/>
      <c r="U450" s="262"/>
    </row>
    <row r="451" spans="20:21">
      <c r="T451" s="262"/>
      <c r="U451" s="262"/>
    </row>
    <row r="452" spans="20:21">
      <c r="T452" s="262"/>
      <c r="U452" s="262"/>
    </row>
    <row r="453" spans="20:21">
      <c r="T453" s="262"/>
      <c r="U453" s="262"/>
    </row>
    <row r="454" spans="20:21">
      <c r="T454" s="262"/>
      <c r="U454" s="262"/>
    </row>
    <row r="455" spans="20:21">
      <c r="T455" s="262"/>
      <c r="U455" s="262"/>
    </row>
    <row r="456" spans="20:21">
      <c r="T456" s="262"/>
      <c r="U456" s="262"/>
    </row>
    <row r="457" spans="20:21">
      <c r="T457" s="262"/>
      <c r="U457" s="262"/>
    </row>
    <row r="458" spans="20:21">
      <c r="T458" s="262"/>
      <c r="U458" s="262"/>
    </row>
    <row r="459" spans="20:21">
      <c r="T459" s="262"/>
      <c r="U459" s="262"/>
    </row>
    <row r="460" spans="20:21">
      <c r="T460" s="262"/>
      <c r="U460" s="262"/>
    </row>
    <row r="461" spans="20:21">
      <c r="T461" s="262"/>
      <c r="U461" s="262"/>
    </row>
    <row r="462" spans="20:21">
      <c r="T462" s="262"/>
      <c r="U462" s="262"/>
    </row>
    <row r="463" spans="20:21">
      <c r="T463" s="262"/>
      <c r="U463" s="262"/>
    </row>
    <row r="464" spans="20:21">
      <c r="T464" s="262"/>
      <c r="U464" s="262"/>
    </row>
    <row r="465" spans="20:21">
      <c r="T465" s="262"/>
      <c r="U465" s="262"/>
    </row>
    <row r="466" spans="20:21">
      <c r="T466" s="262"/>
      <c r="U466" s="262"/>
    </row>
    <row r="467" spans="20:21">
      <c r="T467" s="262"/>
      <c r="U467" s="262"/>
    </row>
    <row r="468" spans="20:21">
      <c r="T468" s="262"/>
      <c r="U468" s="262"/>
    </row>
    <row r="469" spans="20:21">
      <c r="T469" s="262"/>
      <c r="U469" s="262"/>
    </row>
    <row r="470" spans="20:21">
      <c r="T470" s="262"/>
      <c r="U470" s="262"/>
    </row>
    <row r="471" spans="20:21">
      <c r="T471" s="262"/>
      <c r="U471" s="262"/>
    </row>
    <row r="472" spans="20:21">
      <c r="T472" s="262"/>
      <c r="U472" s="262"/>
    </row>
    <row r="473" spans="20:21">
      <c r="T473" s="262"/>
      <c r="U473" s="262"/>
    </row>
    <row r="474" spans="20:21">
      <c r="T474" s="262"/>
      <c r="U474" s="262"/>
    </row>
    <row r="475" spans="20:21">
      <c r="T475" s="262"/>
      <c r="U475" s="262"/>
    </row>
    <row r="476" spans="20:21">
      <c r="T476" s="262"/>
      <c r="U476" s="262"/>
    </row>
    <row r="477" spans="20:21">
      <c r="T477" s="262"/>
      <c r="U477" s="262"/>
    </row>
    <row r="478" spans="20:21">
      <c r="T478" s="262"/>
      <c r="U478" s="262"/>
    </row>
    <row r="479" spans="20:21">
      <c r="T479" s="262"/>
      <c r="U479" s="262"/>
    </row>
    <row r="480" spans="20:21">
      <c r="T480" s="262"/>
      <c r="U480" s="262"/>
    </row>
    <row r="481" spans="20:21">
      <c r="T481" s="262"/>
      <c r="U481" s="262"/>
    </row>
    <row r="482" spans="20:21">
      <c r="T482" s="262"/>
      <c r="U482" s="262"/>
    </row>
    <row r="483" spans="20:21">
      <c r="T483" s="262"/>
      <c r="U483" s="262"/>
    </row>
    <row r="484" spans="20:21">
      <c r="T484" s="262"/>
      <c r="U484" s="262"/>
    </row>
    <row r="485" spans="20:21">
      <c r="T485" s="262"/>
      <c r="U485" s="262"/>
    </row>
    <row r="486" spans="20:21">
      <c r="T486" s="262"/>
      <c r="U486" s="262"/>
    </row>
    <row r="487" spans="20:21">
      <c r="T487" s="262"/>
      <c r="U487" s="262"/>
    </row>
    <row r="488" spans="20:21">
      <c r="T488" s="262"/>
      <c r="U488" s="262"/>
    </row>
    <row r="489" spans="20:21">
      <c r="T489" s="262"/>
      <c r="U489" s="262"/>
    </row>
    <row r="490" spans="20:21">
      <c r="T490" s="262"/>
      <c r="U490" s="262"/>
    </row>
    <row r="491" spans="20:21">
      <c r="T491" s="262"/>
      <c r="U491" s="262"/>
    </row>
    <row r="492" spans="20:21">
      <c r="T492" s="262"/>
      <c r="U492" s="262"/>
    </row>
    <row r="493" spans="20:21">
      <c r="T493" s="262"/>
      <c r="U493" s="262"/>
    </row>
    <row r="494" spans="20:21">
      <c r="T494" s="262"/>
      <c r="U494" s="262"/>
    </row>
    <row r="495" spans="20:21">
      <c r="T495" s="262"/>
      <c r="U495" s="262"/>
    </row>
    <row r="496" spans="20:21">
      <c r="T496" s="262"/>
      <c r="U496" s="262"/>
    </row>
    <row r="497" spans="20:21">
      <c r="T497" s="262"/>
      <c r="U497" s="262"/>
    </row>
    <row r="498" spans="20:21">
      <c r="T498" s="262"/>
      <c r="U498" s="262"/>
    </row>
    <row r="499" spans="20:21">
      <c r="T499" s="262"/>
      <c r="U499" s="262"/>
    </row>
    <row r="500" spans="20:21">
      <c r="T500" s="262"/>
      <c r="U500" s="262"/>
    </row>
    <row r="501" spans="20:21">
      <c r="T501" s="262"/>
      <c r="U501" s="262"/>
    </row>
    <row r="502" spans="20:21">
      <c r="T502" s="262"/>
      <c r="U502" s="262"/>
    </row>
    <row r="503" spans="20:21">
      <c r="T503" s="262"/>
      <c r="U503" s="262"/>
    </row>
    <row r="504" spans="20:21">
      <c r="T504" s="262"/>
      <c r="U504" s="262"/>
    </row>
    <row r="505" spans="20:21">
      <c r="T505" s="262"/>
      <c r="U505" s="262"/>
    </row>
    <row r="506" spans="20:21">
      <c r="T506" s="262"/>
      <c r="U506" s="262"/>
    </row>
    <row r="507" spans="20:21">
      <c r="T507" s="262"/>
      <c r="U507" s="262"/>
    </row>
    <row r="508" spans="20:21">
      <c r="T508" s="262"/>
      <c r="U508" s="262"/>
    </row>
    <row r="509" spans="20:21">
      <c r="T509" s="262"/>
      <c r="U509" s="262"/>
    </row>
    <row r="510" spans="20:21">
      <c r="T510" s="262"/>
      <c r="U510" s="262"/>
    </row>
    <row r="511" spans="20:21">
      <c r="T511" s="262"/>
      <c r="U511" s="262"/>
    </row>
    <row r="512" spans="20:21">
      <c r="T512" s="262"/>
      <c r="U512" s="262"/>
    </row>
    <row r="513" spans="20:21">
      <c r="T513" s="262"/>
      <c r="U513" s="262"/>
    </row>
    <row r="514" spans="20:21">
      <c r="T514" s="262"/>
      <c r="U514" s="262"/>
    </row>
    <row r="515" spans="20:21">
      <c r="T515" s="262"/>
      <c r="U515" s="262"/>
    </row>
    <row r="516" spans="20:21">
      <c r="T516" s="262"/>
      <c r="U516" s="262"/>
    </row>
    <row r="517" spans="20:21">
      <c r="T517" s="262"/>
      <c r="U517" s="262"/>
    </row>
    <row r="518" spans="20:21">
      <c r="T518" s="262"/>
      <c r="U518" s="262"/>
    </row>
    <row r="519" spans="20:21">
      <c r="T519" s="262"/>
      <c r="U519" s="262"/>
    </row>
    <row r="520" spans="20:21">
      <c r="T520" s="262"/>
      <c r="U520" s="262"/>
    </row>
    <row r="521" spans="20:21">
      <c r="T521" s="262"/>
      <c r="U521" s="262"/>
    </row>
    <row r="522" spans="20:21">
      <c r="T522" s="262"/>
      <c r="U522" s="262"/>
    </row>
    <row r="523" spans="20:21">
      <c r="T523" s="262"/>
      <c r="U523" s="262"/>
    </row>
    <row r="524" spans="20:21">
      <c r="T524" s="262"/>
      <c r="U524" s="262"/>
    </row>
    <row r="525" spans="20:21">
      <c r="T525" s="262"/>
      <c r="U525" s="262"/>
    </row>
    <row r="526" spans="20:21">
      <c r="T526" s="262"/>
      <c r="U526" s="262"/>
    </row>
    <row r="527" spans="20:21">
      <c r="T527" s="262"/>
      <c r="U527" s="262"/>
    </row>
    <row r="528" spans="20:21">
      <c r="T528" s="262"/>
      <c r="U528" s="262"/>
    </row>
    <row r="529" spans="20:21">
      <c r="T529" s="262"/>
      <c r="U529" s="262"/>
    </row>
    <row r="530" spans="20:21">
      <c r="T530" s="262"/>
      <c r="U530" s="262"/>
    </row>
    <row r="531" spans="20:21">
      <c r="T531" s="262"/>
      <c r="U531" s="262"/>
    </row>
    <row r="532" spans="20:21">
      <c r="T532" s="262"/>
      <c r="U532" s="262"/>
    </row>
    <row r="533" spans="20:21">
      <c r="T533" s="262"/>
      <c r="U533" s="262"/>
    </row>
    <row r="534" spans="20:21">
      <c r="T534" s="262"/>
      <c r="U534" s="262"/>
    </row>
    <row r="535" spans="20:21">
      <c r="T535" s="262"/>
      <c r="U535" s="262"/>
    </row>
    <row r="536" spans="20:21">
      <c r="T536" s="262"/>
      <c r="U536" s="262"/>
    </row>
    <row r="537" spans="20:21">
      <c r="T537" s="262"/>
      <c r="U537" s="262"/>
    </row>
    <row r="538" spans="20:21">
      <c r="T538" s="262"/>
      <c r="U538" s="262"/>
    </row>
    <row r="539" spans="20:21">
      <c r="T539" s="262"/>
      <c r="U539" s="262"/>
    </row>
    <row r="540" spans="20:21">
      <c r="T540" s="262"/>
      <c r="U540" s="262"/>
    </row>
    <row r="541" spans="20:21">
      <c r="T541" s="262"/>
      <c r="U541" s="262"/>
    </row>
    <row r="542" spans="20:21">
      <c r="T542" s="261"/>
      <c r="U542" s="261"/>
    </row>
    <row r="543" spans="20:21">
      <c r="T543" s="261"/>
      <c r="U543" s="261"/>
    </row>
    <row r="544" spans="20:21">
      <c r="T544" s="261"/>
      <c r="U544" s="261"/>
    </row>
    <row r="545" spans="20:21">
      <c r="T545" s="261"/>
      <c r="U545" s="261"/>
    </row>
    <row r="546" spans="20:21">
      <c r="T546" s="261"/>
      <c r="U546" s="261"/>
    </row>
    <row r="547" spans="20:21">
      <c r="T547" s="261"/>
      <c r="U547" s="261"/>
    </row>
    <row r="548" spans="20:21">
      <c r="T548" s="261"/>
      <c r="U548" s="261"/>
    </row>
    <row r="549" spans="20:21">
      <c r="T549" s="261"/>
      <c r="U549" s="261"/>
    </row>
    <row r="550" spans="20:21">
      <c r="T550" s="261"/>
      <c r="U550" s="261"/>
    </row>
    <row r="551" spans="20:21">
      <c r="T551" s="261"/>
      <c r="U551" s="261"/>
    </row>
    <row r="552" spans="20:21">
      <c r="T552" s="261"/>
      <c r="U552" s="261"/>
    </row>
    <row r="553" spans="20:21">
      <c r="T553" s="261"/>
      <c r="U553" s="261"/>
    </row>
    <row r="554" spans="20:21">
      <c r="T554" s="261"/>
      <c r="U554" s="261"/>
    </row>
    <row r="555" spans="20:21">
      <c r="T555" s="261"/>
      <c r="U555" s="261"/>
    </row>
    <row r="556" spans="20:21">
      <c r="T556" s="261"/>
      <c r="U556" s="261"/>
    </row>
    <row r="557" spans="20:21">
      <c r="T557" s="261"/>
      <c r="U557" s="261"/>
    </row>
    <row r="558" spans="20:21">
      <c r="T558" s="261"/>
      <c r="U558" s="261"/>
    </row>
    <row r="559" spans="20:21">
      <c r="T559" s="261"/>
      <c r="U559" s="261"/>
    </row>
    <row r="560" spans="20:21">
      <c r="T560" s="261"/>
      <c r="U560" s="261"/>
    </row>
    <row r="561" spans="20:21">
      <c r="T561" s="261"/>
      <c r="U561" s="261"/>
    </row>
    <row r="562" spans="20:21">
      <c r="T562" s="261"/>
      <c r="U562" s="261"/>
    </row>
    <row r="563" spans="20:21">
      <c r="T563" s="261"/>
      <c r="U563" s="261"/>
    </row>
    <row r="564" spans="20:21">
      <c r="T564" s="261"/>
      <c r="U564" s="261"/>
    </row>
    <row r="565" spans="20:21">
      <c r="T565" s="261"/>
      <c r="U565" s="261"/>
    </row>
    <row r="566" spans="20:21">
      <c r="T566" s="261"/>
      <c r="U566" s="261"/>
    </row>
    <row r="567" spans="20:21">
      <c r="T567" s="261"/>
      <c r="U567" s="261"/>
    </row>
    <row r="568" spans="20:21">
      <c r="T568" s="261"/>
      <c r="U568" s="261"/>
    </row>
    <row r="569" spans="20:21">
      <c r="T569" s="261"/>
      <c r="U569" s="261"/>
    </row>
    <row r="570" spans="20:21">
      <c r="T570" s="261"/>
      <c r="U570" s="261"/>
    </row>
    <row r="571" spans="20:21">
      <c r="T571" s="261"/>
      <c r="U571" s="261"/>
    </row>
    <row r="572" spans="20:21">
      <c r="T572" s="261"/>
      <c r="U572" s="261"/>
    </row>
    <row r="573" spans="20:21">
      <c r="T573" s="261"/>
      <c r="U573" s="261"/>
    </row>
    <row r="574" spans="20:21">
      <c r="T574" s="261"/>
      <c r="U574" s="261"/>
    </row>
    <row r="575" spans="20:21">
      <c r="T575" s="261"/>
      <c r="U575" s="261"/>
    </row>
    <row r="576" spans="20:21">
      <c r="T576" s="261"/>
      <c r="U576" s="261"/>
    </row>
    <row r="577" spans="20:21">
      <c r="T577" s="261"/>
      <c r="U577" s="261"/>
    </row>
    <row r="578" spans="20:21">
      <c r="T578" s="261"/>
      <c r="U578" s="261"/>
    </row>
    <row r="579" spans="20:21">
      <c r="T579" s="261"/>
      <c r="U579" s="261"/>
    </row>
    <row r="580" spans="20:21">
      <c r="T580" s="261"/>
      <c r="U580" s="261"/>
    </row>
    <row r="581" spans="20:21">
      <c r="T581" s="261"/>
      <c r="U581" s="261"/>
    </row>
    <row r="582" spans="20:21">
      <c r="T582" s="261"/>
      <c r="U582" s="261"/>
    </row>
    <row r="583" spans="20:21">
      <c r="T583" s="261"/>
      <c r="U583" s="261"/>
    </row>
    <row r="584" spans="20:21">
      <c r="T584" s="261"/>
      <c r="U584" s="261"/>
    </row>
    <row r="585" spans="20:21">
      <c r="T585" s="261"/>
      <c r="U585" s="261"/>
    </row>
    <row r="586" spans="20:21">
      <c r="T586" s="261"/>
      <c r="U586" s="261"/>
    </row>
    <row r="587" spans="20:21">
      <c r="T587" s="261"/>
      <c r="U587" s="261"/>
    </row>
    <row r="588" spans="20:21">
      <c r="T588" s="261"/>
      <c r="U588" s="261"/>
    </row>
    <row r="589" spans="20:21">
      <c r="T589" s="261"/>
      <c r="U589" s="261"/>
    </row>
    <row r="590" spans="20:21">
      <c r="T590" s="261"/>
      <c r="U590" s="261"/>
    </row>
    <row r="591" spans="20:21">
      <c r="T591" s="261"/>
      <c r="U591" s="261"/>
    </row>
    <row r="592" spans="20:21">
      <c r="T592" s="261"/>
      <c r="U592" s="261"/>
    </row>
    <row r="593" spans="20:21">
      <c r="T593" s="261"/>
      <c r="U593" s="261"/>
    </row>
    <row r="594" spans="20:21">
      <c r="T594" s="261"/>
      <c r="U594" s="261"/>
    </row>
    <row r="595" spans="20:21">
      <c r="T595" s="261"/>
      <c r="U595" s="261"/>
    </row>
    <row r="596" spans="20:21">
      <c r="T596" s="261"/>
      <c r="U596" s="261"/>
    </row>
    <row r="597" spans="20:21">
      <c r="T597" s="261"/>
      <c r="U597" s="261"/>
    </row>
    <row r="598" spans="20:21">
      <c r="T598" s="261"/>
      <c r="U598" s="261"/>
    </row>
    <row r="599" spans="20:21">
      <c r="T599" s="261"/>
      <c r="U599" s="261"/>
    </row>
    <row r="600" spans="20:21">
      <c r="T600" s="261"/>
      <c r="U600" s="261"/>
    </row>
    <row r="601" spans="20:21">
      <c r="T601" s="261"/>
      <c r="U601" s="261"/>
    </row>
    <row r="602" spans="20:21">
      <c r="T602" s="261"/>
      <c r="U602" s="261"/>
    </row>
    <row r="603" spans="20:21">
      <c r="T603" s="261"/>
      <c r="U603" s="261"/>
    </row>
    <row r="604" spans="20:21">
      <c r="T604" s="261"/>
      <c r="U604" s="261"/>
    </row>
    <row r="605" spans="20:21">
      <c r="T605" s="261"/>
      <c r="U605" s="261"/>
    </row>
    <row r="606" spans="20:21">
      <c r="T606" s="261"/>
      <c r="U606" s="261"/>
    </row>
    <row r="617" spans="20:31">
      <c r="T617" s="497"/>
      <c r="U617" s="497"/>
      <c r="V617" s="497"/>
      <c r="W617" s="497"/>
      <c r="X617" s="497"/>
      <c r="Y617" s="497"/>
      <c r="Z617" s="497"/>
      <c r="AA617" s="497"/>
      <c r="AB617" s="498"/>
      <c r="AC617" s="498"/>
      <c r="AD617" s="499"/>
      <c r="AE617" s="499"/>
    </row>
    <row r="618" spans="20:31">
      <c r="T618" s="497"/>
      <c r="U618" s="497"/>
      <c r="V618" s="497"/>
      <c r="W618" s="497"/>
      <c r="X618" s="497"/>
      <c r="Y618" s="497"/>
      <c r="Z618" s="497"/>
      <c r="AA618" s="497"/>
      <c r="AB618" s="498"/>
      <c r="AC618" s="498"/>
      <c r="AD618" s="499"/>
      <c r="AE618" s="499"/>
    </row>
  </sheetData>
  <sheetProtection algorithmName="SHA-512" hashValue="BtmiIDYtD2VIUwwtasNLhp8TewluTxg1DU+fV1c22Ea69yTyrk2rxWvj+TuJOmdKH3cJka/3fCge8i73gKhiaw==" saltValue="QQyn0eyZvfHGjcpWpMi4hQ==" spinCount="100000" sheet="1" objects="1" scenarios="1"/>
  <mergeCells count="193">
    <mergeCell ref="AF39:AI53"/>
    <mergeCell ref="AF13:AG13"/>
    <mergeCell ref="AF14:AG14"/>
    <mergeCell ref="AF15:AG15"/>
    <mergeCell ref="AF27:AH27"/>
    <mergeCell ref="B64:L64"/>
    <mergeCell ref="C74:P89"/>
    <mergeCell ref="E72:P72"/>
    <mergeCell ref="AF31:AI35"/>
    <mergeCell ref="AF19:AI26"/>
    <mergeCell ref="L59:M60"/>
    <mergeCell ref="N57:N58"/>
    <mergeCell ref="N59:N60"/>
    <mergeCell ref="O57:P58"/>
    <mergeCell ref="I48:J48"/>
    <mergeCell ref="J41:K41"/>
    <mergeCell ref="C46:D46"/>
    <mergeCell ref="E46:G46"/>
    <mergeCell ref="E41:H41"/>
    <mergeCell ref="K57:K58"/>
    <mergeCell ref="B55:D55"/>
    <mergeCell ref="K59:K60"/>
    <mergeCell ref="O59:P60"/>
    <mergeCell ref="C57:C58"/>
    <mergeCell ref="C48:D48"/>
    <mergeCell ref="E48:G48"/>
    <mergeCell ref="C49:D49"/>
    <mergeCell ref="E49:G49"/>
    <mergeCell ref="I49:J49"/>
    <mergeCell ref="L57:M58"/>
    <mergeCell ref="C59:C60"/>
    <mergeCell ref="C51:D51"/>
    <mergeCell ref="E51:G51"/>
    <mergeCell ref="I51:J51"/>
    <mergeCell ref="C50:D50"/>
    <mergeCell ref="E50:G50"/>
    <mergeCell ref="I50:J50"/>
    <mergeCell ref="D57:D58"/>
    <mergeCell ref="D59:D60"/>
    <mergeCell ref="E57:G57"/>
    <mergeCell ref="E58:G58"/>
    <mergeCell ref="E59:G60"/>
    <mergeCell ref="H57:J58"/>
    <mergeCell ref="H59:J60"/>
    <mergeCell ref="O38:P38"/>
    <mergeCell ref="B43:D43"/>
    <mergeCell ref="C45:D45"/>
    <mergeCell ref="C47:D47"/>
    <mergeCell ref="E47:G47"/>
    <mergeCell ref="I47:J47"/>
    <mergeCell ref="I46:J46"/>
    <mergeCell ref="C41:D41"/>
    <mergeCell ref="C36:D36"/>
    <mergeCell ref="E36:H36"/>
    <mergeCell ref="J36:K36"/>
    <mergeCell ref="L36:N36"/>
    <mergeCell ref="O36:P36"/>
    <mergeCell ref="C37:D37"/>
    <mergeCell ref="E37:H37"/>
    <mergeCell ref="J37:K37"/>
    <mergeCell ref="L37:N37"/>
    <mergeCell ref="O37:P37"/>
    <mergeCell ref="C38:D38"/>
    <mergeCell ref="E38:H38"/>
    <mergeCell ref="J38:K38"/>
    <mergeCell ref="L38:N38"/>
    <mergeCell ref="C34:D34"/>
    <mergeCell ref="E34:H34"/>
    <mergeCell ref="J34:K34"/>
    <mergeCell ref="L34:N34"/>
    <mergeCell ref="O34:P34"/>
    <mergeCell ref="C35:D35"/>
    <mergeCell ref="E35:H35"/>
    <mergeCell ref="J35:K35"/>
    <mergeCell ref="L35:N35"/>
    <mergeCell ref="O35:P35"/>
    <mergeCell ref="T1:T2"/>
    <mergeCell ref="AD1:AD2"/>
    <mergeCell ref="W1:W2"/>
    <mergeCell ref="X1:X2"/>
    <mergeCell ref="Y1:Y2"/>
    <mergeCell ref="Z1:Z2"/>
    <mergeCell ref="AA1:AA2"/>
    <mergeCell ref="AB1:AB2"/>
    <mergeCell ref="U1:U2"/>
    <mergeCell ref="V1:V2"/>
    <mergeCell ref="AC1:AC2"/>
    <mergeCell ref="S1:S2"/>
    <mergeCell ref="R1:R2"/>
    <mergeCell ref="A2:Q3"/>
    <mergeCell ref="A1:Q1"/>
    <mergeCell ref="N9:P9"/>
    <mergeCell ref="J5:L5"/>
    <mergeCell ref="M5:N5"/>
    <mergeCell ref="C8:D8"/>
    <mergeCell ref="E8:J8"/>
    <mergeCell ref="C9:D10"/>
    <mergeCell ref="E9:J10"/>
    <mergeCell ref="N8:P8"/>
    <mergeCell ref="N10:P10"/>
    <mergeCell ref="B5:E5"/>
    <mergeCell ref="K6:M6"/>
    <mergeCell ref="C7:D7"/>
    <mergeCell ref="E7:J7"/>
    <mergeCell ref="K7:M7"/>
    <mergeCell ref="E20:G20"/>
    <mergeCell ref="I20:J20"/>
    <mergeCell ref="K20:M20"/>
    <mergeCell ref="E18:G18"/>
    <mergeCell ref="I18:J18"/>
    <mergeCell ref="K18:M18"/>
    <mergeCell ref="C22:D22"/>
    <mergeCell ref="C13:D13"/>
    <mergeCell ref="E16:G16"/>
    <mergeCell ref="I16:J16"/>
    <mergeCell ref="C15:P15"/>
    <mergeCell ref="E17:G17"/>
    <mergeCell ref="I17:J17"/>
    <mergeCell ref="K17:M17"/>
    <mergeCell ref="B14:H14"/>
    <mergeCell ref="C16:D16"/>
    <mergeCell ref="L22:M22"/>
    <mergeCell ref="C70:D70"/>
    <mergeCell ref="E70:G70"/>
    <mergeCell ref="E67:G67"/>
    <mergeCell ref="E68:G68"/>
    <mergeCell ref="E69:G69"/>
    <mergeCell ref="J70:M70"/>
    <mergeCell ref="K16:M16"/>
    <mergeCell ref="C21:D21"/>
    <mergeCell ref="E21:G21"/>
    <mergeCell ref="I21:J21"/>
    <mergeCell ref="E19:G19"/>
    <mergeCell ref="I19:J19"/>
    <mergeCell ref="K19:M19"/>
    <mergeCell ref="C25:D25"/>
    <mergeCell ref="E25:G25"/>
    <mergeCell ref="I25:J25"/>
    <mergeCell ref="K25:M25"/>
    <mergeCell ref="C26:H26"/>
    <mergeCell ref="C30:D30"/>
    <mergeCell ref="E30:J30"/>
    <mergeCell ref="K30:M30"/>
    <mergeCell ref="C27:E27"/>
    <mergeCell ref="J67:M67"/>
    <mergeCell ref="I33:K33"/>
    <mergeCell ref="C11:D12"/>
    <mergeCell ref="E11:P12"/>
    <mergeCell ref="C29:E29"/>
    <mergeCell ref="F29:I29"/>
    <mergeCell ref="K29:M29"/>
    <mergeCell ref="N41:P41"/>
    <mergeCell ref="N30:P30"/>
    <mergeCell ref="F27:I27"/>
    <mergeCell ref="K27:M27"/>
    <mergeCell ref="N29:P29"/>
    <mergeCell ref="C28:F28"/>
    <mergeCell ref="G28:I28"/>
    <mergeCell ref="K28:M28"/>
    <mergeCell ref="C23:D23"/>
    <mergeCell ref="L23:M23"/>
    <mergeCell ref="C24:D24"/>
    <mergeCell ref="E24:J24"/>
    <mergeCell ref="O25:P25"/>
    <mergeCell ref="K24:M24"/>
    <mergeCell ref="N22:P23"/>
    <mergeCell ref="K26:M26"/>
    <mergeCell ref="L41:M41"/>
    <mergeCell ref="K21:P21"/>
    <mergeCell ref="L33:P33"/>
    <mergeCell ref="AF6:AI9"/>
    <mergeCell ref="B31:I31"/>
    <mergeCell ref="J31:L31"/>
    <mergeCell ref="J66:M66"/>
    <mergeCell ref="J68:M68"/>
    <mergeCell ref="J69:M69"/>
    <mergeCell ref="C66:I66"/>
    <mergeCell ref="C67:D67"/>
    <mergeCell ref="C68:D68"/>
    <mergeCell ref="C69:D69"/>
    <mergeCell ref="C39:D39"/>
    <mergeCell ref="E39:H39"/>
    <mergeCell ref="J39:K39"/>
    <mergeCell ref="L39:P39"/>
    <mergeCell ref="C40:D40"/>
    <mergeCell ref="E40:H40"/>
    <mergeCell ref="J40:K40"/>
    <mergeCell ref="L40:M40"/>
    <mergeCell ref="N40:P40"/>
    <mergeCell ref="E45:J45"/>
    <mergeCell ref="K45:M45"/>
    <mergeCell ref="N45:P45"/>
    <mergeCell ref="C33:H33"/>
  </mergeCells>
  <phoneticPr fontId="162" type="noConversion"/>
  <conditionalFormatting sqref="T3:T103">
    <cfRule type="cellIs" dxfId="10" priority="5" operator="lessThan">
      <formula>-U3</formula>
    </cfRule>
  </conditionalFormatting>
  <conditionalFormatting sqref="E7:J8 E16:G19 I16:J19 E21:G21 I21:J21 E22:E23 G22:G23 I22:I23 E24:J24 E25:G25 I25:J25 N16">
    <cfRule type="containsBlanks" dxfId="9" priority="2">
      <formula>LEN(TRIM(E7))=0</formula>
    </cfRule>
  </conditionalFormatting>
  <conditionalFormatting sqref="E34:H34">
    <cfRule type="cellIs" dxfId="8" priority="1" operator="equal">
      <formula>42672</formula>
    </cfRule>
  </conditionalFormatting>
  <dataValidations count="19">
    <dataValidation type="date" allowBlank="1" showInputMessage="1" showErrorMessage="1" errorTitle="LDAC (v4.1)" error="Please input an available date " promptTitle="Irradiation date" prompt="Please input the irradation date as 4/7/2018" sqref="E34:H34" xr:uid="{00000000-0002-0000-0000-000000000000}">
      <formula1>1</formula1>
      <formula2>109574</formula2>
    </dataValidation>
    <dataValidation type="decimal" operator="greaterThanOrEqual" allowBlank="1" showInputMessage="1" showErrorMessage="1" sqref="E25:G25" xr:uid="{00000000-0002-0000-0000-000001000000}">
      <formula1>0</formula1>
    </dataValidation>
    <dataValidation type="decimal" allowBlank="1" showInputMessage="1" showErrorMessage="1" errorTitle="Warning" error="Please input a numeric value between -11034 to 8844.43" sqref="E24:J24" xr:uid="{00000000-0002-0000-0000-000002000000}">
      <formula1>-11034</formula1>
      <formula2>8844.43</formula2>
    </dataValidation>
    <dataValidation allowBlank="1" showInputMessage="1" errorTitle="Warning!" error="Please input a numeric value between 0 to 100" sqref="I19:J19" xr:uid="{00000000-0002-0000-0000-000003000000}"/>
    <dataValidation type="decimal" allowBlank="1" showInputMessage="1" showErrorMessage="1" errorTitle="Warning!" error="Please input a numeric value between 0 to 1000000" sqref="E17:G18 I18:J18 E20:G20 I20:J20 N24 P24" xr:uid="{00000000-0002-0000-0000-000004000000}">
      <formula1>0</formula1>
      <formula2>1000000</formula2>
    </dataValidation>
    <dataValidation type="decimal" allowBlank="1" showInputMessage="1" showErrorMessage="1" sqref="I17:J17" xr:uid="{00000000-0002-0000-0000-000005000000}">
      <formula1>0</formula1>
      <formula2>1000000</formula2>
    </dataValidation>
    <dataValidation allowBlank="1" showInputMessage="1" errorTitle="Warning!" error="Please input a numeric value between 0 to 100" promptTitle="Attention!" prompt="Please select K or K2O in the left cell" sqref="E19:G19" xr:uid="{00000000-0002-0000-0000-000006000000}"/>
    <dataValidation type="decimal" allowBlank="1" showInputMessage="1" showErrorMessage="1" errorTitle="Longitude" error="Please input a number between -180 and 180" sqref="E23" xr:uid="{00000000-0002-0000-0000-000009000000}">
      <formula1>-180</formula1>
      <formula2>180</formula2>
    </dataValidation>
    <dataValidation type="decimal" allowBlank="1" showInputMessage="1" showErrorMessage="1" errorTitle="Second" error="Please input a number between 0 and 60" sqref="I22:I23" xr:uid="{00000000-0002-0000-0000-00000A000000}">
      <formula1>0</formula1>
      <formula2>60</formula2>
    </dataValidation>
    <dataValidation type="decimal" allowBlank="1" showInputMessage="1" showErrorMessage="1" errorTitle="Minute" error="Please input a number between 0 and 60" sqref="G22:G23" xr:uid="{00000000-0002-0000-0000-00000B000000}">
      <formula1>0</formula1>
      <formula2>60</formula2>
    </dataValidation>
    <dataValidation type="decimal" allowBlank="1" showInputMessage="1" showErrorMessage="1" errorTitle="Latitude" error="Please input a number between -90 and 90" sqref="E22" xr:uid="{00000000-0002-0000-0000-00000C000000}">
      <formula1>-90</formula1>
      <formula2>90</formula2>
    </dataValidation>
    <dataValidation allowBlank="1" showInputMessage="1" showErrorMessage="1" promptTitle="Lab number" prompt="e.g., BG4285" sqref="E7:J7" xr:uid="{00000000-0002-0000-0000-00000D000000}"/>
    <dataValidation allowBlank="1" showInputMessage="1" showErrorMessage="1" promptTitle="Date" prompt="e.g., 11/30/2017" sqref="M5" xr:uid="{00000000-0002-0000-0000-00000E000000}"/>
    <dataValidation type="whole" allowBlank="1" showInputMessage="1" showErrorMessage="1" errorTitle="LDAC (v1.0)" error="The number should be between 100 and 8000" sqref="O53:P53" xr:uid="{00000000-0002-0000-0000-00000F000000}">
      <formula1>100</formula1>
      <formula2>8000</formula2>
    </dataValidation>
    <dataValidation type="whole" allowBlank="1" showInputMessage="1" showErrorMessage="1" errorTitle="Warning" error="Please input the maximum grain-size" promptTitle="Grain-size fraction" prompt="Please input the maximum grain size" sqref="H16" xr:uid="{00000000-0002-0000-0000-000010000000}">
      <formula1>#REF!</formula1>
      <formula2>1000</formula2>
    </dataValidation>
    <dataValidation type="whole" allowBlank="1" showInputMessage="1" showErrorMessage="1" errorTitle="LDAC (v1.0)" error="Please input the maximum grain-size" promptTitle="Grain-size fraction" prompt="maximum grain-size" sqref="I16:J16" xr:uid="{00000000-0002-0000-0000-000011000000}">
      <formula1>E16</formula1>
      <formula2>1000</formula2>
    </dataValidation>
    <dataValidation type="whole" errorStyle="warning" allowBlank="1" showInputMessage="1" showErrorMessage="1" errorTitle="LDAC (v1.0)" error="Please input the minimum grain-size" promptTitle="Grain-size fraction" prompt="minimum grain-size" sqref="E16:G16" xr:uid="{00000000-0002-0000-0000-000012000000}">
      <formula1>1</formula1>
      <formula2>I16</formula2>
    </dataValidation>
    <dataValidation type="decimal" allowBlank="1" showInputMessage="1" showErrorMessage="1" errorTitle="Warning!" error="Please input a numeric value between 0 to 100" sqref="I21:J21" xr:uid="{B9F038D0-C135-4774-9AD7-E291E0A7F2DE}">
      <formula1>0</formula1>
      <formula2>1000</formula2>
    </dataValidation>
    <dataValidation type="decimal" allowBlank="1" showInputMessage="1" showErrorMessage="1" errorTitle="Warning!" error="Please input a numeric value between 0 to 100" promptTitle="Attention!" prompt="Water Content (%) =[(wet mass-dry mass)/dry mass]*100" sqref="E21:G21" xr:uid="{84F2416E-AF8B-4ADF-936D-70C823794AA1}">
      <formula1>0</formula1>
      <formula2>1000</formula2>
    </dataValidation>
  </dataValidations>
  <hyperlinks>
    <hyperlink ref="AF13" r:id="rId1" location="943115" display="ZJU-Link [China]" xr:uid="{D7863F2E-4D71-434D-B791-65421D36D886}"/>
    <hyperlink ref="AF14" r:id="rId2" display="Github [Globe]" xr:uid="{F52368F1-7DA7-473A-B0A8-5D3874B58C10}"/>
    <hyperlink ref="AF15" r:id="rId3" location="943128" xr:uid="{52E5BD9D-05F1-491A-B676-3FCCC2EF5D90}"/>
    <hyperlink ref="AI27" r:id="rId4" xr:uid="{FDBAD088-D825-4004-959A-CFA77C604867}"/>
  </hyperlinks>
  <pageMargins left="0.7" right="0.7" top="0.75" bottom="0.75" header="0.3" footer="0.3"/>
  <pageSetup orientation="portrait" r:id="rId5"/>
  <drawing r:id="rId6"/>
  <legacyDrawing r:id="rId7"/>
  <controls>
    <mc:AlternateContent xmlns:mc="http://schemas.openxmlformats.org/markup-compatibility/2006">
      <mc:Choice Requires="x14">
        <control shapeId="1052" r:id="rId8" name="DatumBox">
          <controlPr defaultSize="0" autoLine="0" autoPict="0" r:id="rId9">
            <anchor moveWithCells="1">
              <from>
                <xdr:col>12</xdr:col>
                <xdr:colOff>495300</xdr:colOff>
                <xdr:row>53</xdr:row>
                <xdr:rowOff>161925</xdr:rowOff>
              </from>
              <to>
                <xdr:col>14</xdr:col>
                <xdr:colOff>152400</xdr:colOff>
                <xdr:row>55</xdr:row>
                <xdr:rowOff>38100</xdr:rowOff>
              </to>
            </anchor>
          </controlPr>
        </control>
      </mc:Choice>
      <mc:Fallback>
        <control shapeId="1052" r:id="rId8" name="DatumBox"/>
      </mc:Fallback>
    </mc:AlternateContent>
    <mc:AlternateContent xmlns:mc="http://schemas.openxmlformats.org/markup-compatibility/2006">
      <mc:Choice Requires="x14">
        <control shapeId="1051" r:id="rId10" name="AcceptanceButton">
          <controlPr defaultSize="0" autoLine="0" autoPict="0" r:id="rId11">
            <anchor moveWithCells="1">
              <from>
                <xdr:col>13</xdr:col>
                <xdr:colOff>200025</xdr:colOff>
                <xdr:row>29</xdr:row>
                <xdr:rowOff>142875</xdr:rowOff>
              </from>
              <to>
                <xdr:col>16</xdr:col>
                <xdr:colOff>0</xdr:colOff>
                <xdr:row>31</xdr:row>
                <xdr:rowOff>19050</xdr:rowOff>
              </to>
            </anchor>
          </controlPr>
        </control>
      </mc:Choice>
      <mc:Fallback>
        <control shapeId="1051" r:id="rId10" name="AcceptanceButton"/>
      </mc:Fallback>
    </mc:AlternateContent>
    <mc:AlternateContent xmlns:mc="http://schemas.openxmlformats.org/markup-compatibility/2006">
      <mc:Choice Requires="x14">
        <control shapeId="1040" r:id="rId12" name="ConciseMenucheck">
          <controlPr defaultSize="0" autoLine="0" r:id="rId13">
            <anchor moveWithCells="1">
              <from>
                <xdr:col>32</xdr:col>
                <xdr:colOff>361950</xdr:colOff>
                <xdr:row>0</xdr:row>
                <xdr:rowOff>95250</xdr:rowOff>
              </from>
              <to>
                <xdr:col>34</xdr:col>
                <xdr:colOff>123825</xdr:colOff>
                <xdr:row>1</xdr:row>
                <xdr:rowOff>133350</xdr:rowOff>
              </to>
            </anchor>
          </controlPr>
        </control>
      </mc:Choice>
      <mc:Fallback>
        <control shapeId="1040" r:id="rId12" name="ConciseMenucheck"/>
      </mc:Fallback>
    </mc:AlternateContent>
    <mc:AlternateContent xmlns:mc="http://schemas.openxmlformats.org/markup-compatibility/2006">
      <mc:Choice Requires="x14">
        <control shapeId="1039" r:id="rId14" name="Calibrationinfo">
          <controlPr defaultSize="0" autoLine="0" r:id="rId15">
            <anchor moveWithCells="1">
              <from>
                <xdr:col>32</xdr:col>
                <xdr:colOff>180975</xdr:colOff>
                <xdr:row>1</xdr:row>
                <xdr:rowOff>142875</xdr:rowOff>
              </from>
              <to>
                <xdr:col>33</xdr:col>
                <xdr:colOff>266700</xdr:colOff>
                <xdr:row>2</xdr:row>
                <xdr:rowOff>152400</xdr:rowOff>
              </to>
            </anchor>
          </controlPr>
        </control>
      </mc:Choice>
      <mc:Fallback>
        <control shapeId="1039" r:id="rId14" name="Calibrationinfo"/>
      </mc:Fallback>
    </mc:AlternateContent>
    <mc:AlternateContent xmlns:mc="http://schemas.openxmlformats.org/markup-compatibility/2006">
      <mc:Choice Requires="x14">
        <control shapeId="1038" r:id="rId16" name="MonteCarloCheck">
          <controlPr defaultSize="0" autoLine="0" r:id="rId17">
            <anchor moveWithCells="1">
              <from>
                <xdr:col>12</xdr:col>
                <xdr:colOff>495300</xdr:colOff>
                <xdr:row>51</xdr:row>
                <xdr:rowOff>9525</xdr:rowOff>
              </from>
              <to>
                <xdr:col>15</xdr:col>
                <xdr:colOff>542925</xdr:colOff>
                <xdr:row>52</xdr:row>
                <xdr:rowOff>19050</xdr:rowOff>
              </to>
            </anchor>
          </controlPr>
        </control>
      </mc:Choice>
      <mc:Fallback>
        <control shapeId="1038" r:id="rId16" name="MonteCarloCheck"/>
      </mc:Fallback>
    </mc:AlternateContent>
    <mc:AlternateContent xmlns:mc="http://schemas.openxmlformats.org/markup-compatibility/2006">
      <mc:Choice Requires="x14">
        <control shapeId="1037" r:id="rId18" name="ReportButton">
          <controlPr defaultSize="0" autoLine="0" r:id="rId19">
            <anchor moveWithCells="1">
              <from>
                <xdr:col>13</xdr:col>
                <xdr:colOff>361950</xdr:colOff>
                <xdr:row>60</xdr:row>
                <xdr:rowOff>104775</xdr:rowOff>
              </from>
              <to>
                <xdr:col>16</xdr:col>
                <xdr:colOff>19050</xdr:colOff>
                <xdr:row>62</xdr:row>
                <xdr:rowOff>19050</xdr:rowOff>
              </to>
            </anchor>
          </controlPr>
        </control>
      </mc:Choice>
      <mc:Fallback>
        <control shapeId="1037" r:id="rId18" name="ReportButton"/>
      </mc:Fallback>
    </mc:AlternateContent>
    <mc:AlternateContent xmlns:mc="http://schemas.openxmlformats.org/markup-compatibility/2006">
      <mc:Choice Requires="x14">
        <control shapeId="1036" r:id="rId20" name="CalculateDoseRateAgeButton">
          <controlPr defaultSize="0" print="0" autoLine="0" r:id="rId21">
            <anchor moveWithCells="1">
              <from>
                <xdr:col>10</xdr:col>
                <xdr:colOff>495300</xdr:colOff>
                <xdr:row>51</xdr:row>
                <xdr:rowOff>38100</xdr:rowOff>
              </from>
              <to>
                <xdr:col>12</xdr:col>
                <xdr:colOff>419100</xdr:colOff>
                <xdr:row>52</xdr:row>
                <xdr:rowOff>152400</xdr:rowOff>
              </to>
            </anchor>
          </controlPr>
        </control>
      </mc:Choice>
      <mc:Fallback>
        <control shapeId="1036" r:id="rId20" name="CalculateDoseRateAgeButton"/>
      </mc:Fallback>
    </mc:AlternateContent>
    <mc:AlternateContent xmlns:mc="http://schemas.openxmlformats.org/markup-compatibility/2006">
      <mc:Choice Requires="x14">
        <control shapeId="1035" r:id="rId22" name="Updatebutton">
          <controlPr defaultSize="0" autoLine="0" r:id="rId23">
            <anchor moveWithCells="1">
              <from>
                <xdr:col>31</xdr:col>
                <xdr:colOff>0</xdr:colOff>
                <xdr:row>1</xdr:row>
                <xdr:rowOff>142875</xdr:rowOff>
              </from>
              <to>
                <xdr:col>32</xdr:col>
                <xdr:colOff>85725</xdr:colOff>
                <xdr:row>2</xdr:row>
                <xdr:rowOff>152400</xdr:rowOff>
              </to>
            </anchor>
          </controlPr>
        </control>
      </mc:Choice>
      <mc:Fallback>
        <control shapeId="1035" r:id="rId22" name="Updatebutton"/>
      </mc:Fallback>
    </mc:AlternateContent>
    <mc:AlternateContent xmlns:mc="http://schemas.openxmlformats.org/markup-compatibility/2006">
      <mc:Choice Requires="x14">
        <control shapeId="1034" r:id="rId24" name="ExampleButton">
          <controlPr defaultSize="0" print="0" autoFill="0" autoLine="0" autoPict="0" r:id="rId25">
            <anchor moveWithCells="1">
              <from>
                <xdr:col>4</xdr:col>
                <xdr:colOff>323850</xdr:colOff>
                <xdr:row>3</xdr:row>
                <xdr:rowOff>152400</xdr:rowOff>
              </from>
              <to>
                <xdr:col>8</xdr:col>
                <xdr:colOff>361950</xdr:colOff>
                <xdr:row>5</xdr:row>
                <xdr:rowOff>19050</xdr:rowOff>
              </to>
            </anchor>
          </controlPr>
        </control>
      </mc:Choice>
      <mc:Fallback>
        <control shapeId="1034" r:id="rId24" name="ExampleButton"/>
      </mc:Fallback>
    </mc:AlternateContent>
    <mc:AlternateContent xmlns:mc="http://schemas.openxmlformats.org/markup-compatibility/2006">
      <mc:Choice Requires="x14">
        <control shapeId="1033" r:id="rId26" name="SaveAsButton">
          <controlPr defaultSize="0" autoLine="0" r:id="rId27">
            <anchor moveWithCells="1">
              <from>
                <xdr:col>10</xdr:col>
                <xdr:colOff>276225</xdr:colOff>
                <xdr:row>12</xdr:row>
                <xdr:rowOff>171450</xdr:rowOff>
              </from>
              <to>
                <xdr:col>12</xdr:col>
                <xdr:colOff>419100</xdr:colOff>
                <xdr:row>14</xdr:row>
                <xdr:rowOff>95250</xdr:rowOff>
              </to>
            </anchor>
          </controlPr>
        </control>
      </mc:Choice>
      <mc:Fallback>
        <control shapeId="1033" r:id="rId26" name="SaveAsButton"/>
      </mc:Fallback>
    </mc:AlternateContent>
    <mc:AlternateContent xmlns:mc="http://schemas.openxmlformats.org/markup-compatibility/2006">
      <mc:Choice Requires="x14">
        <control shapeId="1032" r:id="rId28" name="ShowRibbonButton">
          <controlPr defaultSize="0" autoLine="0" r:id="rId29">
            <anchor moveWithCells="1">
              <from>
                <xdr:col>31</xdr:col>
                <xdr:colOff>0</xdr:colOff>
                <xdr:row>0</xdr:row>
                <xdr:rowOff>114300</xdr:rowOff>
              </from>
              <to>
                <xdr:col>32</xdr:col>
                <xdr:colOff>200025</xdr:colOff>
                <xdr:row>1</xdr:row>
                <xdr:rowOff>85725</xdr:rowOff>
              </to>
            </anchor>
          </controlPr>
        </control>
      </mc:Choice>
      <mc:Fallback>
        <control shapeId="1032" r:id="rId28" name="ShowRibbonButton"/>
      </mc:Fallback>
    </mc:AlternateContent>
    <mc:AlternateContent xmlns:mc="http://schemas.openxmlformats.org/markup-compatibility/2006">
      <mc:Choice Requires="x14">
        <control shapeId="1031" r:id="rId30" name="readv">
          <controlPr defaultSize="0" autoFill="0" autoLine="0" autoPict="0" r:id="rId31">
            <anchor moveWithCells="1">
              <from>
                <xdr:col>14</xdr:col>
                <xdr:colOff>123825</xdr:colOff>
                <xdr:row>12</xdr:row>
                <xdr:rowOff>171450</xdr:rowOff>
              </from>
              <to>
                <xdr:col>16</xdr:col>
                <xdr:colOff>19050</xdr:colOff>
                <xdr:row>14</xdr:row>
                <xdr:rowOff>95250</xdr:rowOff>
              </to>
            </anchor>
          </controlPr>
        </control>
      </mc:Choice>
      <mc:Fallback>
        <control shapeId="1031" r:id="rId30" name="readv"/>
      </mc:Fallback>
    </mc:AlternateContent>
    <mc:AlternateContent xmlns:mc="http://schemas.openxmlformats.org/markup-compatibility/2006">
      <mc:Choice Requires="x14">
        <control shapeId="1030" r:id="rId32" name="Clear">
          <controlPr defaultSize="0" autoLine="0" altText="Clear" r:id="rId33">
            <anchor moveWithCells="1">
              <from>
                <xdr:col>14</xdr:col>
                <xdr:colOff>85725</xdr:colOff>
                <xdr:row>3</xdr:row>
                <xdr:rowOff>114300</xdr:rowOff>
              </from>
              <to>
                <xdr:col>16</xdr:col>
                <xdr:colOff>19050</xdr:colOff>
                <xdr:row>5</xdr:row>
                <xdr:rowOff>38100</xdr:rowOff>
              </to>
            </anchor>
          </controlPr>
        </control>
      </mc:Choice>
      <mc:Fallback>
        <control shapeId="1030" r:id="rId32" name="Clear"/>
      </mc:Fallback>
    </mc:AlternateContent>
    <mc:AlternateContent xmlns:mc="http://schemas.openxmlformats.org/markup-compatibility/2006">
      <mc:Choice Requires="x14">
        <control shapeId="1044" r:id="rId34" name="AddMoreButton">
          <controlPr defaultSize="0" autoLine="0" r:id="rId35">
            <anchor moveWithCells="1">
              <from>
                <xdr:col>15</xdr:col>
                <xdr:colOff>95250</xdr:colOff>
                <xdr:row>101</xdr:row>
                <xdr:rowOff>123825</xdr:rowOff>
              </from>
              <to>
                <xdr:col>16</xdr:col>
                <xdr:colOff>285750</xdr:colOff>
                <xdr:row>103</xdr:row>
                <xdr:rowOff>0</xdr:rowOff>
              </to>
            </anchor>
          </controlPr>
        </control>
      </mc:Choice>
      <mc:Fallback>
        <control shapeId="1044" r:id="rId34" name="AddMoreButton"/>
      </mc:Fallback>
    </mc:AlternateContent>
    <mc:AlternateContent xmlns:mc="http://schemas.openxmlformats.org/markup-compatibility/2006">
      <mc:Choice Requires="x14">
        <control shapeId="1049" r:id="rId36" name="ImportButton">
          <controlPr defaultSize="0" autoLine="0" r:id="rId37">
            <anchor moveWithCells="1">
              <from>
                <xdr:col>33</xdr:col>
                <xdr:colOff>352425</xdr:colOff>
                <xdr:row>1</xdr:row>
                <xdr:rowOff>142875</xdr:rowOff>
              </from>
              <to>
                <xdr:col>34</xdr:col>
                <xdr:colOff>333375</xdr:colOff>
                <xdr:row>2</xdr:row>
                <xdr:rowOff>152400</xdr:rowOff>
              </to>
            </anchor>
          </controlPr>
        </control>
      </mc:Choice>
      <mc:Fallback>
        <control shapeId="1049" r:id="rId36" name="ImportButton"/>
      </mc:Fallback>
    </mc:AlternateContent>
  </controls>
  <extLst>
    <ext xmlns:x14="http://schemas.microsoft.com/office/spreadsheetml/2009/9/main" uri="{78C0D931-6437-407d-A8EE-F0AAD7539E65}">
      <x14:conditionalFormattings>
        <x14:conditionalFormatting xmlns:xm="http://schemas.microsoft.com/office/excel/2006/main">
          <x14:cfRule type="cellIs" priority="15" operator="notBetween" id="{4D85F0A5-E8CB-4C0B-A695-92191123B5C3}">
            <xm:f>(1-Temp!$L$39/100)-AC3</xm:f>
            <xm:f>(1+Temp!$L$39/100)+AC3</xm:f>
            <x14:dxf>
              <font>
                <color rgb="FFFF0000"/>
              </font>
            </x14:dxf>
          </x14:cfRule>
          <xm:sqref>AB3:AB103</xm:sqref>
        </x14:conditionalFormatting>
        <x14:conditionalFormatting xmlns:xm="http://schemas.microsoft.com/office/excel/2006/main">
          <x14:cfRule type="cellIs" priority="16" operator="between" id="{8F8BC06F-6148-43A5-B2B4-B9B2393CC77F}">
            <xm:f>-Temp!$L$38</xm:f>
            <xm:f>Temp!$L$38</xm:f>
            <x14:dxf>
              <font>
                <b val="0"/>
                <i val="0"/>
                <color rgb="FFFF0000"/>
              </font>
            </x14:dxf>
          </x14:cfRule>
          <xm:sqref>Z3:AA103</xm:sqref>
        </x14:conditionalFormatting>
        <x14:conditionalFormatting xmlns:xm="http://schemas.microsoft.com/office/excel/2006/main">
          <x14:cfRule type="cellIs" priority="13" operator="notBetween" id="{69BA9FE6-4BF7-46AD-845C-60C8C0F43245}">
            <xm:f>(1-Temp!$L$36/100)-W3</xm:f>
            <xm:f>(1+Temp!$L$36/100)+W3</xm:f>
            <x14:dxf>
              <font>
                <b val="0"/>
                <i val="0"/>
                <color rgb="FFFF0000"/>
              </font>
            </x14:dxf>
          </x14:cfRule>
          <xm:sqref>V3:V10 V12:V103</xm:sqref>
        </x14:conditionalFormatting>
        <x14:conditionalFormatting xmlns:xm="http://schemas.microsoft.com/office/excel/2006/main">
          <x14:cfRule type="cellIs" priority="12" operator="notBetween" id="{09746947-7635-430F-A215-C8A649A1CE44}">
            <xm:f>-(Temp!$L$37)-Y3</xm:f>
            <xm:f>Temp!$L$37+Y3</xm:f>
            <x14:dxf>
              <font>
                <b val="0"/>
                <i val="0"/>
                <color rgb="FFFF0000"/>
              </font>
            </x14:dxf>
          </x14:cfRule>
          <xm:sqref>X3:X10 X12:X103</xm:sqref>
        </x14:conditionalFormatting>
        <x14:conditionalFormatting xmlns:xm="http://schemas.microsoft.com/office/excel/2006/main">
          <x14:cfRule type="cellIs" priority="11" operator="notBetween" id="{56EEE82B-4F4A-4416-A8E4-F79C17B22F48}">
            <xm:f>T3*Temp!$L$35/100</xm:f>
            <xm:f>-T3*Temp!$L$35/100</xm:f>
            <x14:dxf>
              <font>
                <b val="0"/>
                <i val="0"/>
                <color rgb="FFFF0000"/>
              </font>
            </x14:dxf>
          </x14:cfRule>
          <xm:sqref>U3:U103</xm:sqref>
        </x14:conditionalFormatting>
      </x14:conditionalFormattings>
    </ext>
    <ext xmlns:x14="http://schemas.microsoft.com/office/spreadsheetml/2009/9/main" uri="{CCE6A557-97BC-4b89-ADB6-D9C93CAAB3DF}">
      <x14:dataValidations xmlns:xm="http://schemas.microsoft.com/office/excel/2006/main" count="12">
        <x14:dataValidation type="list" allowBlank="1" showInputMessage="1" showErrorMessage="1" xr:uid="{00000000-0002-0000-0000-000014000000}">
          <x14:formula1>
            <xm:f>Temp!$K$27:$K$29</xm:f>
          </x14:formula1>
          <xm:sqref>C19</xm:sqref>
        </x14:dataValidation>
        <x14:dataValidation type="list" allowBlank="1" showInputMessage="1" showErrorMessage="1" xr:uid="{00000000-0002-0000-0000-000015000000}">
          <x14:formula1>
            <xm:f>'Alpha grain size attenuation'!$B$47:$B$48</xm:f>
          </x14:formula1>
          <xm:sqref>N29:P29</xm:sqref>
        </x14:dataValidation>
        <x14:dataValidation type="list" allowBlank="1" showInputMessage="1" showErrorMessage="1" xr:uid="{00000000-0002-0000-0000-000016000000}">
          <x14:formula1>
            <xm:f>'Beta etch depth attenuation'!$M$33:$M$34</xm:f>
          </x14:formula1>
          <xm:sqref>F29:I29</xm:sqref>
        </x14:dataValidation>
        <x14:dataValidation type="list" allowBlank="1" showInputMessage="1" showErrorMessage="1" xr:uid="{00000000-0002-0000-0000-000017000000}">
          <x14:formula1>
            <xm:f>'Beta grain size attenuation'!$V$55:$V$58</xm:f>
          </x14:formula1>
          <xm:sqref>G28:I28</xm:sqref>
        </x14:dataValidation>
        <x14:dataValidation type="list" allowBlank="1" showInputMessage="1" showErrorMessage="1" xr:uid="{00000000-0002-0000-0000-000018000000}">
          <x14:formula1>
            <xm:f>Temp!$K$23:$K$25</xm:f>
          </x14:formula1>
          <xm:sqref>F27:I27</xm:sqref>
        </x14:dataValidation>
        <x14:dataValidation type="list" allowBlank="1" showInputMessage="1" showErrorMessage="1" xr:uid="{00000000-0002-0000-0000-000019000000}">
          <x14:formula1>
            <xm:f>Temp!$L$23:$L$24</xm:f>
          </x14:formula1>
          <xm:sqref>I26</xm:sqref>
        </x14:dataValidation>
        <x14:dataValidation type="list" allowBlank="1" showInputMessage="1" showErrorMessage="1" promptTitle="Age Estimate" prompt="Please choose one from the list" xr:uid="{00000000-0002-0000-0000-00001A000000}">
          <x14:formula1>
            <xm:f>'Correcting Field Strength'!$B$4:$B$11</xm:f>
          </x14:formula1>
          <xm:sqref>N16</xm:sqref>
        </x14:dataValidation>
        <x14:dataValidation type="list" allowBlank="1" showInputMessage="1" showErrorMessage="1" xr:uid="{00000000-0002-0000-0000-00001B000000}">
          <x14:formula1>
            <xm:f>'Calibration Information'!$C$5:$C$10</xm:f>
          </x14:formula1>
          <xm:sqref>N7</xm:sqref>
        </x14:dataValidation>
        <x14:dataValidation type="list" errorStyle="information" allowBlank="1" showInputMessage="1" showErrorMessage="1" xr:uid="{00000000-0002-0000-0000-000013000000}">
          <x14:formula1>
            <xm:f>Temp!$L$5:$L$8</xm:f>
          </x14:formula1>
          <xm:sqref>O36:P36</xm:sqref>
        </x14:dataValidation>
        <x14:dataValidation type="list" allowBlank="1" showInputMessage="1" showErrorMessage="1" xr:uid="{02684B49-0EA1-4DF2-B449-D17ADB645AEA}">
          <x14:formula1>
            <xm:f>Temp!$K$51:$K$52</xm:f>
          </x14:formula1>
          <xm:sqref>C18</xm:sqref>
        </x14:dataValidation>
        <x14:dataValidation type="list" allowBlank="1" showInputMessage="1" showErrorMessage="1" xr:uid="{84166C5F-8A12-4C0B-8081-A022B257CDC9}">
          <x14:formula1>
            <xm:f>Temp!$K$48:$K$49</xm:f>
          </x14:formula1>
          <xm:sqref>C17</xm:sqref>
        </x14:dataValidation>
        <x14:dataValidation type="list" allowBlank="1" showInputMessage="1" showErrorMessage="1" xr:uid="{EE94770B-26D5-44B0-BC5D-C3D30BFDD702}">
          <x14:formula1>
            <xm:f>Temp!$K$54:$K$55</xm:f>
          </x14:formula1>
          <xm:sqref>C20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C000"/>
  </sheetPr>
  <dimension ref="A1:AI1023"/>
  <sheetViews>
    <sheetView showGridLines="0" showRowColHeaders="0" zoomScaleNormal="100" workbookViewId="0">
      <selection activeCell="N24" sqref="N24"/>
    </sheetView>
  </sheetViews>
  <sheetFormatPr defaultRowHeight="12.75"/>
  <cols>
    <col min="1" max="1" width="6.7109375" style="180" customWidth="1"/>
    <col min="2" max="2" width="10.7109375" style="187" customWidth="1"/>
    <col min="3" max="3" width="12.7109375" style="187" customWidth="1"/>
    <col min="4" max="4" width="4.28515625" style="168" customWidth="1"/>
    <col min="5" max="5" width="14.28515625" style="187" customWidth="1"/>
    <col min="6" max="6" width="2.5703125" style="180" customWidth="1"/>
    <col min="7" max="7" width="14.28515625" style="168" customWidth="1"/>
    <col min="8" max="8" width="8.42578125" style="168" customWidth="1"/>
    <col min="9" max="9" width="4.140625" style="168" customWidth="1"/>
    <col min="10" max="10" width="5.140625" style="168" customWidth="1"/>
    <col min="11" max="11" width="2.5703125" style="168" customWidth="1"/>
    <col min="12" max="12" width="7.7109375" style="168" customWidth="1"/>
    <col min="13" max="13" width="13.28515625" style="168" customWidth="1"/>
    <col min="14" max="14" width="9.7109375" style="180" customWidth="1"/>
    <col min="15" max="15" width="9.140625" style="168" customWidth="1"/>
    <col min="16" max="16" width="8.140625" style="168" customWidth="1"/>
    <col min="17" max="17" width="2.7109375" style="168" customWidth="1"/>
    <col min="18" max="18" width="2.140625" style="168" customWidth="1"/>
    <col min="19" max="19" width="11.85546875" style="168" customWidth="1"/>
    <col min="20" max="20" width="6.140625" style="168" customWidth="1"/>
    <col min="21" max="21" width="9.7109375" style="168" customWidth="1"/>
    <col min="22" max="22" width="7.5703125" style="168" customWidth="1"/>
    <col min="23" max="23" width="1.85546875" style="168" customWidth="1"/>
    <col min="24" max="24" width="8.7109375" style="168" customWidth="1"/>
    <col min="25" max="25" width="4.85546875" style="168" customWidth="1"/>
    <col min="26" max="26" width="1.85546875" style="168" customWidth="1"/>
    <col min="27" max="27" width="8.42578125" style="168" customWidth="1"/>
    <col min="28" max="28" width="7.7109375" style="168" customWidth="1"/>
    <col min="29" max="30" width="9.140625" style="168"/>
    <col min="31" max="31" width="7.85546875" style="168" customWidth="1"/>
    <col min="32" max="32" width="8.5703125" style="168" customWidth="1"/>
    <col min="33" max="33" width="2.42578125" style="168" customWidth="1"/>
    <col min="34" max="16384" width="9.140625" style="168"/>
  </cols>
  <sheetData>
    <row r="1" spans="1:35" ht="27" customHeight="1">
      <c r="A1" s="1297" t="s">
        <v>444</v>
      </c>
      <c r="B1" s="1298"/>
      <c r="C1" s="1298"/>
      <c r="D1" s="1298"/>
      <c r="E1" s="1298"/>
      <c r="F1" s="1298"/>
      <c r="G1" s="1298"/>
      <c r="H1" s="1298"/>
      <c r="I1" s="1299"/>
      <c r="J1" s="162"/>
      <c r="K1" s="1291" t="s">
        <v>83</v>
      </c>
      <c r="L1" s="1292"/>
      <c r="M1" s="1292"/>
      <c r="N1" s="1292"/>
      <c r="O1" s="1292"/>
      <c r="P1" s="1292"/>
      <c r="Q1" s="1292"/>
      <c r="R1" s="1292"/>
      <c r="S1" s="1292"/>
      <c r="T1" s="1292"/>
      <c r="U1" s="1292"/>
      <c r="V1" s="1292"/>
      <c r="W1" s="1292"/>
      <c r="X1" s="1292"/>
      <c r="Y1" s="1292"/>
      <c r="Z1" s="1292"/>
      <c r="AA1" s="1292"/>
      <c r="AB1" s="1292"/>
      <c r="AC1" s="1292"/>
      <c r="AD1" s="1292"/>
      <c r="AE1" s="1292"/>
      <c r="AF1" s="1292"/>
      <c r="AG1" s="1293"/>
      <c r="AH1" s="162"/>
      <c r="AI1" s="162"/>
    </row>
    <row r="2" spans="1:35" ht="15" customHeight="1">
      <c r="A2" s="516" t="s">
        <v>84</v>
      </c>
      <c r="B2" s="517" t="s">
        <v>244</v>
      </c>
      <c r="C2" s="518" t="s">
        <v>389</v>
      </c>
      <c r="D2" s="188"/>
      <c r="E2" s="189"/>
      <c r="F2" s="190"/>
      <c r="G2" s="189"/>
      <c r="H2" s="189"/>
      <c r="I2" s="191"/>
      <c r="J2" s="162"/>
      <c r="K2" s="163"/>
      <c r="L2" s="164"/>
      <c r="M2" s="164"/>
      <c r="N2" s="164"/>
      <c r="O2" s="164"/>
      <c r="P2" s="164"/>
      <c r="Q2" s="164"/>
      <c r="R2" s="165"/>
      <c r="S2" s="164"/>
      <c r="T2" s="164"/>
      <c r="U2" s="164"/>
      <c r="V2" s="164"/>
      <c r="W2" s="164"/>
      <c r="X2" s="164"/>
      <c r="Y2" s="164"/>
      <c r="Z2" s="166"/>
      <c r="AA2" s="164"/>
      <c r="AB2" s="164"/>
      <c r="AC2" s="164"/>
      <c r="AD2" s="164"/>
      <c r="AE2" s="164"/>
      <c r="AF2" s="164"/>
      <c r="AG2" s="167"/>
      <c r="AH2" s="162"/>
      <c r="AI2" s="162"/>
    </row>
    <row r="3" spans="1:35" ht="14.25" customHeight="1">
      <c r="A3" s="519">
        <v>1</v>
      </c>
      <c r="B3" s="520"/>
      <c r="C3" s="521"/>
      <c r="D3" s="188"/>
      <c r="E3" s="189"/>
      <c r="F3" s="190"/>
      <c r="G3" s="189"/>
      <c r="H3" s="189"/>
      <c r="I3" s="191"/>
      <c r="J3" s="162"/>
      <c r="K3" s="163"/>
      <c r="L3" s="1294" t="s">
        <v>85</v>
      </c>
      <c r="M3" s="1295"/>
      <c r="N3" s="1295"/>
      <c r="O3" s="1295"/>
      <c r="P3" s="1295"/>
      <c r="Q3" s="1296"/>
      <c r="R3" s="166"/>
      <c r="S3" s="1294" t="s">
        <v>567</v>
      </c>
      <c r="T3" s="1295"/>
      <c r="U3" s="1295"/>
      <c r="V3" s="1295"/>
      <c r="W3" s="1295"/>
      <c r="X3" s="1295"/>
      <c r="Y3" s="1296"/>
      <c r="Z3" s="166"/>
      <c r="AA3" s="1294" t="s">
        <v>86</v>
      </c>
      <c r="AB3" s="1295"/>
      <c r="AC3" s="1295"/>
      <c r="AD3" s="1295"/>
      <c r="AE3" s="1295"/>
      <c r="AF3" s="1296"/>
      <c r="AG3" s="169"/>
      <c r="AH3" s="162"/>
      <c r="AI3" s="162"/>
    </row>
    <row r="4" spans="1:35" ht="14.25" customHeight="1">
      <c r="A4" s="519">
        <f>A3+1</f>
        <v>2</v>
      </c>
      <c r="B4" s="520"/>
      <c r="C4" s="521"/>
      <c r="D4" s="188"/>
      <c r="E4" s="189"/>
      <c r="F4" s="190"/>
      <c r="G4" s="189"/>
      <c r="H4" s="189"/>
      <c r="I4" s="191"/>
      <c r="J4" s="162"/>
      <c r="K4" s="163"/>
      <c r="L4" s="1318"/>
      <c r="M4" s="1319"/>
      <c r="N4" s="1319"/>
      <c r="O4" s="1319"/>
      <c r="P4" s="1319"/>
      <c r="Q4" s="1320"/>
      <c r="R4" s="162"/>
      <c r="S4" s="1309"/>
      <c r="T4" s="1310"/>
      <c r="U4" s="1310"/>
      <c r="V4" s="1310"/>
      <c r="W4" s="1310"/>
      <c r="X4" s="1310"/>
      <c r="Y4" s="1311"/>
      <c r="Z4" s="162"/>
      <c r="AA4" s="1318"/>
      <c r="AB4" s="1319"/>
      <c r="AC4" s="1319"/>
      <c r="AD4" s="1319"/>
      <c r="AE4" s="1319"/>
      <c r="AF4" s="1320"/>
      <c r="AG4" s="169"/>
      <c r="AH4" s="162"/>
      <c r="AI4" s="162"/>
    </row>
    <row r="5" spans="1:35" ht="14.25" customHeight="1">
      <c r="A5" s="519">
        <f t="shared" ref="A5:A68" si="0">A4+1</f>
        <v>3</v>
      </c>
      <c r="B5" s="520"/>
      <c r="C5" s="521"/>
      <c r="D5" s="188"/>
      <c r="E5" s="189"/>
      <c r="F5" s="190"/>
      <c r="G5" s="189"/>
      <c r="H5" s="189"/>
      <c r="I5" s="191"/>
      <c r="J5" s="162"/>
      <c r="K5" s="163"/>
      <c r="L5" s="1318"/>
      <c r="M5" s="1319"/>
      <c r="N5" s="1319"/>
      <c r="O5" s="1319"/>
      <c r="P5" s="1319"/>
      <c r="Q5" s="1320"/>
      <c r="R5" s="162"/>
      <c r="S5" s="1312"/>
      <c r="T5" s="1313"/>
      <c r="U5" s="1313"/>
      <c r="V5" s="1313"/>
      <c r="W5" s="1313"/>
      <c r="X5" s="1313"/>
      <c r="Y5" s="1314"/>
      <c r="Z5" s="162"/>
      <c r="AA5" s="1318"/>
      <c r="AB5" s="1319"/>
      <c r="AC5" s="1319"/>
      <c r="AD5" s="1319"/>
      <c r="AE5" s="1319"/>
      <c r="AF5" s="1320"/>
      <c r="AG5" s="169"/>
      <c r="AH5" s="162"/>
      <c r="AI5" s="162"/>
    </row>
    <row r="6" spans="1:35" ht="14.25" customHeight="1">
      <c r="A6" s="519">
        <f t="shared" si="0"/>
        <v>4</v>
      </c>
      <c r="B6" s="520"/>
      <c r="C6" s="521"/>
      <c r="D6" s="188"/>
      <c r="E6" s="189"/>
      <c r="F6" s="190"/>
      <c r="G6" s="189"/>
      <c r="H6" s="189"/>
      <c r="I6" s="191"/>
      <c r="J6" s="162"/>
      <c r="K6" s="163"/>
      <c r="L6" s="1318"/>
      <c r="M6" s="1319"/>
      <c r="N6" s="1319"/>
      <c r="O6" s="1319"/>
      <c r="P6" s="1319"/>
      <c r="Q6" s="1320"/>
      <c r="R6" s="162"/>
      <c r="S6" s="1312"/>
      <c r="T6" s="1313"/>
      <c r="U6" s="1313"/>
      <c r="V6" s="1313"/>
      <c r="W6" s="1313"/>
      <c r="X6" s="1313"/>
      <c r="Y6" s="1314"/>
      <c r="Z6" s="162"/>
      <c r="AA6" s="1318"/>
      <c r="AB6" s="1319"/>
      <c r="AC6" s="1319"/>
      <c r="AD6" s="1319"/>
      <c r="AE6" s="1319"/>
      <c r="AF6" s="1320"/>
      <c r="AG6" s="169"/>
      <c r="AH6" s="162"/>
      <c r="AI6" s="162"/>
    </row>
    <row r="7" spans="1:35" ht="14.25" customHeight="1">
      <c r="A7" s="519">
        <f t="shared" si="0"/>
        <v>5</v>
      </c>
      <c r="B7" s="520"/>
      <c r="C7" s="521"/>
      <c r="D7" s="188"/>
      <c r="E7" s="189"/>
      <c r="F7" s="190"/>
      <c r="G7" s="189"/>
      <c r="H7" s="189"/>
      <c r="I7" s="191"/>
      <c r="J7" s="162"/>
      <c r="K7" s="163"/>
      <c r="L7" s="1318"/>
      <c r="M7" s="1319"/>
      <c r="N7" s="1319"/>
      <c r="O7" s="1319"/>
      <c r="P7" s="1319"/>
      <c r="Q7" s="1320"/>
      <c r="R7" s="162"/>
      <c r="S7" s="1312"/>
      <c r="T7" s="1313"/>
      <c r="U7" s="1313"/>
      <c r="V7" s="1313"/>
      <c r="W7" s="1313"/>
      <c r="X7" s="1313"/>
      <c r="Y7" s="1314"/>
      <c r="Z7" s="162"/>
      <c r="AA7" s="1318"/>
      <c r="AB7" s="1319"/>
      <c r="AC7" s="1319"/>
      <c r="AD7" s="1319"/>
      <c r="AE7" s="1319"/>
      <c r="AF7" s="1320"/>
      <c r="AG7" s="169"/>
      <c r="AH7" s="162"/>
      <c r="AI7" s="162"/>
    </row>
    <row r="8" spans="1:35" ht="14.25" customHeight="1">
      <c r="A8" s="519">
        <f t="shared" si="0"/>
        <v>6</v>
      </c>
      <c r="B8" s="520"/>
      <c r="C8" s="521"/>
      <c r="D8" s="188"/>
      <c r="E8" s="189"/>
      <c r="F8" s="190"/>
      <c r="G8" s="189"/>
      <c r="H8" s="189"/>
      <c r="I8" s="191"/>
      <c r="J8" s="162"/>
      <c r="K8" s="163"/>
      <c r="L8" s="1318"/>
      <c r="M8" s="1319"/>
      <c r="N8" s="1319"/>
      <c r="O8" s="1319"/>
      <c r="P8" s="1319"/>
      <c r="Q8" s="1320"/>
      <c r="R8" s="162"/>
      <c r="S8" s="1312"/>
      <c r="T8" s="1313"/>
      <c r="U8" s="1313"/>
      <c r="V8" s="1313"/>
      <c r="W8" s="1313"/>
      <c r="X8" s="1313"/>
      <c r="Y8" s="1314"/>
      <c r="Z8" s="162"/>
      <c r="AA8" s="1318"/>
      <c r="AB8" s="1319"/>
      <c r="AC8" s="1319"/>
      <c r="AD8" s="1319"/>
      <c r="AE8" s="1319"/>
      <c r="AF8" s="1320"/>
      <c r="AG8" s="169"/>
      <c r="AH8" s="162"/>
      <c r="AI8" s="162"/>
    </row>
    <row r="9" spans="1:35" ht="14.25" customHeight="1">
      <c r="A9" s="519">
        <f>A8+1</f>
        <v>7</v>
      </c>
      <c r="B9" s="520"/>
      <c r="C9" s="521"/>
      <c r="D9" s="188"/>
      <c r="E9" s="189"/>
      <c r="F9" s="190"/>
      <c r="G9" s="189"/>
      <c r="H9" s="189"/>
      <c r="I9" s="191"/>
      <c r="J9" s="162"/>
      <c r="K9" s="163"/>
      <c r="L9" s="1318"/>
      <c r="M9" s="1319"/>
      <c r="N9" s="1319"/>
      <c r="O9" s="1319"/>
      <c r="P9" s="1319"/>
      <c r="Q9" s="1320"/>
      <c r="R9" s="162"/>
      <c r="S9" s="1312"/>
      <c r="T9" s="1313"/>
      <c r="U9" s="1313"/>
      <c r="V9" s="1313"/>
      <c r="W9" s="1313"/>
      <c r="X9" s="1313"/>
      <c r="Y9" s="1314"/>
      <c r="Z9" s="162"/>
      <c r="AA9" s="1318"/>
      <c r="AB9" s="1319"/>
      <c r="AC9" s="1319"/>
      <c r="AD9" s="1319"/>
      <c r="AE9" s="1319"/>
      <c r="AF9" s="1320"/>
      <c r="AG9" s="169"/>
      <c r="AH9" s="162"/>
      <c r="AI9" s="162"/>
    </row>
    <row r="10" spans="1:35" ht="14.25" customHeight="1">
      <c r="A10" s="519">
        <f t="shared" si="0"/>
        <v>8</v>
      </c>
      <c r="B10" s="520"/>
      <c r="C10" s="521"/>
      <c r="D10" s="188"/>
      <c r="E10" s="189"/>
      <c r="F10" s="190"/>
      <c r="G10" s="189"/>
      <c r="H10" s="189"/>
      <c r="I10" s="191"/>
      <c r="J10" s="162"/>
      <c r="K10" s="163"/>
      <c r="L10" s="1318"/>
      <c r="M10" s="1319"/>
      <c r="N10" s="1319"/>
      <c r="O10" s="1319"/>
      <c r="P10" s="1319"/>
      <c r="Q10" s="1320"/>
      <c r="R10" s="162"/>
      <c r="S10" s="1312"/>
      <c r="T10" s="1313"/>
      <c r="U10" s="1313"/>
      <c r="V10" s="1313"/>
      <c r="W10" s="1313"/>
      <c r="X10" s="1313"/>
      <c r="Y10" s="1314"/>
      <c r="Z10" s="162"/>
      <c r="AA10" s="1318"/>
      <c r="AB10" s="1319"/>
      <c r="AC10" s="1319"/>
      <c r="AD10" s="1319"/>
      <c r="AE10" s="1319"/>
      <c r="AF10" s="1320"/>
      <c r="AG10" s="169"/>
      <c r="AH10" s="162"/>
      <c r="AI10" s="162"/>
    </row>
    <row r="11" spans="1:35" ht="14.25" customHeight="1">
      <c r="A11" s="519">
        <f t="shared" si="0"/>
        <v>9</v>
      </c>
      <c r="B11" s="520"/>
      <c r="C11" s="521"/>
      <c r="D11" s="188"/>
      <c r="E11" s="189"/>
      <c r="F11" s="190"/>
      <c r="G11" s="189"/>
      <c r="H11" s="189"/>
      <c r="I11" s="191"/>
      <c r="J11" s="162"/>
      <c r="K11" s="163"/>
      <c r="L11" s="1318"/>
      <c r="M11" s="1319"/>
      <c r="N11" s="1319"/>
      <c r="O11" s="1319"/>
      <c r="P11" s="1319"/>
      <c r="Q11" s="1320"/>
      <c r="R11" s="162"/>
      <c r="S11" s="1312"/>
      <c r="T11" s="1313"/>
      <c r="U11" s="1313"/>
      <c r="V11" s="1313"/>
      <c r="W11" s="1313"/>
      <c r="X11" s="1313"/>
      <c r="Y11" s="1314"/>
      <c r="Z11" s="162"/>
      <c r="AA11" s="1318"/>
      <c r="AB11" s="1319"/>
      <c r="AC11" s="1319"/>
      <c r="AD11" s="1319"/>
      <c r="AE11" s="1319"/>
      <c r="AF11" s="1320"/>
      <c r="AG11" s="169"/>
      <c r="AH11" s="162"/>
      <c r="AI11" s="162"/>
    </row>
    <row r="12" spans="1:35" ht="14.25" customHeight="1">
      <c r="A12" s="519">
        <f t="shared" si="0"/>
        <v>10</v>
      </c>
      <c r="B12" s="520"/>
      <c r="C12" s="521"/>
      <c r="D12" s="188"/>
      <c r="E12" s="189"/>
      <c r="F12" s="190"/>
      <c r="G12" s="189"/>
      <c r="H12" s="189"/>
      <c r="I12" s="191"/>
      <c r="J12" s="162"/>
      <c r="K12" s="163"/>
      <c r="L12" s="1318"/>
      <c r="M12" s="1319"/>
      <c r="N12" s="1319"/>
      <c r="O12" s="1319"/>
      <c r="P12" s="1319"/>
      <c r="Q12" s="1320"/>
      <c r="R12" s="162"/>
      <c r="S12" s="1312"/>
      <c r="T12" s="1313"/>
      <c r="U12" s="1313"/>
      <c r="V12" s="1313"/>
      <c r="W12" s="1313"/>
      <c r="X12" s="1313"/>
      <c r="Y12" s="1314"/>
      <c r="Z12" s="162"/>
      <c r="AA12" s="1318"/>
      <c r="AB12" s="1319"/>
      <c r="AC12" s="1319"/>
      <c r="AD12" s="1319"/>
      <c r="AE12" s="1319"/>
      <c r="AF12" s="1320"/>
      <c r="AG12" s="169"/>
      <c r="AH12" s="162"/>
      <c r="AI12" s="162"/>
    </row>
    <row r="13" spans="1:35" ht="14.25" customHeight="1">
      <c r="A13" s="519">
        <f t="shared" si="0"/>
        <v>11</v>
      </c>
      <c r="B13" s="520"/>
      <c r="C13" s="521"/>
      <c r="D13" s="188"/>
      <c r="E13" s="189"/>
      <c r="F13" s="190"/>
      <c r="G13" s="189"/>
      <c r="H13" s="189"/>
      <c r="I13" s="191"/>
      <c r="J13" s="162"/>
      <c r="K13" s="163"/>
      <c r="L13" s="1318"/>
      <c r="M13" s="1319"/>
      <c r="N13" s="1319"/>
      <c r="O13" s="1319"/>
      <c r="P13" s="1319"/>
      <c r="Q13" s="1320"/>
      <c r="R13" s="162"/>
      <c r="S13" s="1312"/>
      <c r="T13" s="1313"/>
      <c r="U13" s="1313"/>
      <c r="V13" s="1313"/>
      <c r="W13" s="1313"/>
      <c r="X13" s="1313"/>
      <c r="Y13" s="1314"/>
      <c r="Z13" s="162"/>
      <c r="AA13" s="1318"/>
      <c r="AB13" s="1319"/>
      <c r="AC13" s="1319"/>
      <c r="AD13" s="1319"/>
      <c r="AE13" s="1319"/>
      <c r="AF13" s="1320"/>
      <c r="AG13" s="169"/>
      <c r="AH13" s="162"/>
      <c r="AI13" s="162"/>
    </row>
    <row r="14" spans="1:35" ht="14.25" customHeight="1">
      <c r="A14" s="519">
        <f t="shared" si="0"/>
        <v>12</v>
      </c>
      <c r="B14" s="520"/>
      <c r="C14" s="521"/>
      <c r="D14" s="188"/>
      <c r="E14" s="189"/>
      <c r="F14" s="190"/>
      <c r="G14" s="189"/>
      <c r="H14" s="189"/>
      <c r="I14" s="191"/>
      <c r="J14" s="162"/>
      <c r="K14" s="163"/>
      <c r="L14" s="1318"/>
      <c r="M14" s="1319"/>
      <c r="N14" s="1319"/>
      <c r="O14" s="1319"/>
      <c r="P14" s="1319"/>
      <c r="Q14" s="1320"/>
      <c r="R14" s="162"/>
      <c r="S14" s="1312"/>
      <c r="T14" s="1313"/>
      <c r="U14" s="1313"/>
      <c r="V14" s="1313"/>
      <c r="W14" s="1313"/>
      <c r="X14" s="1313"/>
      <c r="Y14" s="1314"/>
      <c r="Z14" s="162"/>
      <c r="AA14" s="1318"/>
      <c r="AB14" s="1319"/>
      <c r="AC14" s="1319"/>
      <c r="AD14" s="1319"/>
      <c r="AE14" s="1319"/>
      <c r="AF14" s="1320"/>
      <c r="AG14" s="169"/>
      <c r="AH14" s="162"/>
      <c r="AI14" s="162"/>
    </row>
    <row r="15" spans="1:35" ht="14.25" customHeight="1">
      <c r="A15" s="519">
        <f t="shared" si="0"/>
        <v>13</v>
      </c>
      <c r="B15" s="520"/>
      <c r="C15" s="521"/>
      <c r="D15" s="188"/>
      <c r="E15" s="189"/>
      <c r="F15" s="190"/>
      <c r="G15" s="189"/>
      <c r="H15" s="189"/>
      <c r="I15" s="191"/>
      <c r="J15" s="162"/>
      <c r="K15" s="163"/>
      <c r="L15" s="1318"/>
      <c r="M15" s="1319"/>
      <c r="N15" s="1319"/>
      <c r="O15" s="1319"/>
      <c r="P15" s="1319"/>
      <c r="Q15" s="1320"/>
      <c r="R15" s="162"/>
      <c r="S15" s="1312"/>
      <c r="T15" s="1313"/>
      <c r="U15" s="1313"/>
      <c r="V15" s="1313"/>
      <c r="W15" s="1313"/>
      <c r="X15" s="1313"/>
      <c r="Y15" s="1314"/>
      <c r="Z15" s="162"/>
      <c r="AA15" s="1318"/>
      <c r="AB15" s="1319"/>
      <c r="AC15" s="1319"/>
      <c r="AD15" s="1319"/>
      <c r="AE15" s="1319"/>
      <c r="AF15" s="1320"/>
      <c r="AG15" s="169"/>
      <c r="AH15" s="162"/>
      <c r="AI15" s="162"/>
    </row>
    <row r="16" spans="1:35" ht="14.25" customHeight="1">
      <c r="A16" s="519">
        <f t="shared" si="0"/>
        <v>14</v>
      </c>
      <c r="B16" s="520"/>
      <c r="C16" s="521"/>
      <c r="D16" s="188"/>
      <c r="E16" s="189"/>
      <c r="F16" s="190"/>
      <c r="G16" s="189"/>
      <c r="H16" s="189"/>
      <c r="I16" s="191"/>
      <c r="J16" s="162"/>
      <c r="K16" s="163"/>
      <c r="L16" s="1318"/>
      <c r="M16" s="1319"/>
      <c r="N16" s="1319"/>
      <c r="O16" s="1319"/>
      <c r="P16" s="1319"/>
      <c r="Q16" s="1320"/>
      <c r="R16" s="162"/>
      <c r="S16" s="1312"/>
      <c r="T16" s="1313"/>
      <c r="U16" s="1313"/>
      <c r="V16" s="1313"/>
      <c r="W16" s="1313"/>
      <c r="X16" s="1313"/>
      <c r="Y16" s="1314"/>
      <c r="Z16" s="162"/>
      <c r="AA16" s="1318"/>
      <c r="AB16" s="1319"/>
      <c r="AC16" s="1319"/>
      <c r="AD16" s="1319"/>
      <c r="AE16" s="1319"/>
      <c r="AF16" s="1320"/>
      <c r="AG16" s="169"/>
      <c r="AH16" s="162"/>
      <c r="AI16" s="162"/>
    </row>
    <row r="17" spans="1:35" ht="14.25" customHeight="1">
      <c r="A17" s="519">
        <f t="shared" si="0"/>
        <v>15</v>
      </c>
      <c r="B17" s="520"/>
      <c r="C17" s="521"/>
      <c r="D17" s="188"/>
      <c r="E17" s="189"/>
      <c r="F17" s="190"/>
      <c r="G17" s="189"/>
      <c r="H17" s="189"/>
      <c r="I17" s="191"/>
      <c r="J17" s="162"/>
      <c r="K17" s="163"/>
      <c r="L17" s="1318"/>
      <c r="M17" s="1319"/>
      <c r="N17" s="1319"/>
      <c r="O17" s="1319"/>
      <c r="P17" s="1319"/>
      <c r="Q17" s="1320"/>
      <c r="R17" s="162"/>
      <c r="S17" s="1312"/>
      <c r="T17" s="1313"/>
      <c r="U17" s="1313"/>
      <c r="V17" s="1313"/>
      <c r="W17" s="1313"/>
      <c r="X17" s="1313"/>
      <c r="Y17" s="1314"/>
      <c r="Z17" s="162"/>
      <c r="AA17" s="1318"/>
      <c r="AB17" s="1319"/>
      <c r="AC17" s="1319"/>
      <c r="AD17" s="1319"/>
      <c r="AE17" s="1319"/>
      <c r="AF17" s="1320"/>
      <c r="AG17" s="169"/>
      <c r="AH17" s="162"/>
      <c r="AI17" s="162"/>
    </row>
    <row r="18" spans="1:35" ht="14.25" customHeight="1">
      <c r="A18" s="519">
        <f t="shared" si="0"/>
        <v>16</v>
      </c>
      <c r="B18" s="520"/>
      <c r="C18" s="521"/>
      <c r="D18" s="188"/>
      <c r="E18" s="189"/>
      <c r="F18" s="190"/>
      <c r="G18" s="189"/>
      <c r="H18" s="189"/>
      <c r="I18" s="191"/>
      <c r="J18" s="162"/>
      <c r="K18" s="163"/>
      <c r="L18" s="1318"/>
      <c r="M18" s="1319"/>
      <c r="N18" s="1319"/>
      <c r="O18" s="1319"/>
      <c r="P18" s="1319"/>
      <c r="Q18" s="1320"/>
      <c r="R18" s="162"/>
      <c r="S18" s="1312"/>
      <c r="T18" s="1313"/>
      <c r="U18" s="1313"/>
      <c r="V18" s="1313"/>
      <c r="W18" s="1313"/>
      <c r="X18" s="1313"/>
      <c r="Y18" s="1314"/>
      <c r="Z18" s="162"/>
      <c r="AA18" s="1318"/>
      <c r="AB18" s="1319"/>
      <c r="AC18" s="1319"/>
      <c r="AD18" s="1319"/>
      <c r="AE18" s="1319"/>
      <c r="AF18" s="1320"/>
      <c r="AG18" s="169"/>
      <c r="AH18" s="162"/>
      <c r="AI18" s="162"/>
    </row>
    <row r="19" spans="1:35" ht="14.25" customHeight="1">
      <c r="A19" s="519">
        <f t="shared" si="0"/>
        <v>17</v>
      </c>
      <c r="B19" s="520"/>
      <c r="C19" s="521"/>
      <c r="D19" s="188"/>
      <c r="E19" s="189"/>
      <c r="F19" s="190"/>
      <c r="G19" s="189"/>
      <c r="H19" s="189"/>
      <c r="I19" s="191"/>
      <c r="J19" s="162"/>
      <c r="K19" s="163"/>
      <c r="L19" s="1321"/>
      <c r="M19" s="1322"/>
      <c r="N19" s="1322"/>
      <c r="O19" s="1322"/>
      <c r="P19" s="1322"/>
      <c r="Q19" s="1323"/>
      <c r="R19" s="162"/>
      <c r="S19" s="1315"/>
      <c r="T19" s="1316"/>
      <c r="U19" s="1316"/>
      <c r="V19" s="1316"/>
      <c r="W19" s="1316"/>
      <c r="X19" s="1316"/>
      <c r="Y19" s="1317"/>
      <c r="Z19" s="162"/>
      <c r="AA19" s="1321"/>
      <c r="AB19" s="1322"/>
      <c r="AC19" s="1322"/>
      <c r="AD19" s="1322"/>
      <c r="AE19" s="1322"/>
      <c r="AF19" s="1323"/>
      <c r="AG19" s="170"/>
      <c r="AH19" s="162"/>
      <c r="AI19" s="162"/>
    </row>
    <row r="20" spans="1:35" ht="14.25" customHeight="1">
      <c r="A20" s="519">
        <f t="shared" si="0"/>
        <v>18</v>
      </c>
      <c r="B20" s="520"/>
      <c r="C20" s="521"/>
      <c r="D20" s="188"/>
      <c r="E20" s="189"/>
      <c r="F20" s="190"/>
      <c r="G20" s="189"/>
      <c r="H20" s="189"/>
      <c r="I20" s="191"/>
      <c r="J20" s="162"/>
      <c r="K20" s="163"/>
      <c r="L20" s="171"/>
      <c r="M20" s="172"/>
      <c r="N20" s="172"/>
      <c r="O20" s="162"/>
      <c r="P20" s="162"/>
      <c r="Q20" s="162"/>
      <c r="R20" s="162"/>
      <c r="S20" s="162"/>
      <c r="T20" s="162"/>
      <c r="U20" s="162"/>
      <c r="V20" s="162"/>
      <c r="W20" s="162"/>
      <c r="X20" s="162"/>
      <c r="Y20" s="162"/>
      <c r="Z20" s="162"/>
      <c r="AA20" s="173"/>
      <c r="AB20" s="162"/>
      <c r="AC20" s="162"/>
      <c r="AD20" s="162"/>
      <c r="AE20" s="162"/>
      <c r="AF20" s="162"/>
      <c r="AG20" s="170"/>
      <c r="AH20" s="162"/>
      <c r="AI20" s="162"/>
    </row>
    <row r="21" spans="1:35" ht="14.25" customHeight="1">
      <c r="A21" s="519">
        <f t="shared" si="0"/>
        <v>19</v>
      </c>
      <c r="B21" s="520"/>
      <c r="C21" s="521"/>
      <c r="D21" s="188"/>
      <c r="E21" s="525"/>
      <c r="F21" s="526" t="s">
        <v>87</v>
      </c>
      <c r="G21" s="527"/>
      <c r="H21" s="528"/>
      <c r="I21" s="191"/>
      <c r="J21" s="162"/>
      <c r="K21" s="163"/>
      <c r="L21" s="239"/>
      <c r="M21" s="240"/>
      <c r="N21" s="241"/>
      <c r="O21" s="240"/>
      <c r="P21" s="240"/>
      <c r="Q21" s="242"/>
      <c r="R21" s="213"/>
      <c r="S21" s="239"/>
      <c r="T21" s="240"/>
      <c r="U21" s="241"/>
      <c r="V21" s="240"/>
      <c r="W21" s="240"/>
      <c r="X21" s="240"/>
      <c r="Y21" s="242"/>
      <c r="Z21" s="213"/>
      <c r="AA21" s="1324"/>
      <c r="AB21" s="1325"/>
      <c r="AC21" s="1326"/>
      <c r="AD21" s="1326"/>
      <c r="AE21" s="240"/>
      <c r="AF21" s="250"/>
      <c r="AG21" s="170"/>
      <c r="AH21" s="162"/>
      <c r="AI21" s="162"/>
    </row>
    <row r="22" spans="1:35" ht="14.25" customHeight="1">
      <c r="A22" s="519">
        <f t="shared" si="0"/>
        <v>20</v>
      </c>
      <c r="B22" s="520"/>
      <c r="C22" s="521"/>
      <c r="D22" s="188"/>
      <c r="E22" s="192"/>
      <c r="F22" s="193"/>
      <c r="G22" s="189"/>
      <c r="H22" s="189"/>
      <c r="I22" s="191"/>
      <c r="J22" s="176"/>
      <c r="K22" s="177"/>
      <c r="L22" s="243" t="s">
        <v>88</v>
      </c>
      <c r="M22" s="214"/>
      <c r="N22" s="215">
        <v>1</v>
      </c>
      <c r="O22" s="214" t="s">
        <v>378</v>
      </c>
      <c r="P22" s="214"/>
      <c r="Q22" s="244"/>
      <c r="R22" s="213"/>
      <c r="S22" s="243" t="s">
        <v>408</v>
      </c>
      <c r="T22" s="216"/>
      <c r="U22" s="1300" t="s">
        <v>592</v>
      </c>
      <c r="V22" s="1301"/>
      <c r="W22" s="216"/>
      <c r="X22" s="500"/>
      <c r="Y22" s="244"/>
      <c r="Z22" s="213"/>
      <c r="AA22" s="1305" t="s">
        <v>381</v>
      </c>
      <c r="AB22" s="1306"/>
      <c r="AC22" s="1307"/>
      <c r="AD22" s="1308"/>
      <c r="AE22" s="213"/>
      <c r="AF22" s="251"/>
      <c r="AG22" s="170"/>
      <c r="AH22" s="162"/>
      <c r="AI22" s="162"/>
    </row>
    <row r="23" spans="1:35" ht="14.25" customHeight="1">
      <c r="A23" s="519">
        <f t="shared" si="0"/>
        <v>21</v>
      </c>
      <c r="B23" s="520"/>
      <c r="C23" s="521"/>
      <c r="D23" s="188"/>
      <c r="E23" s="189"/>
      <c r="F23" s="190"/>
      <c r="G23" s="189"/>
      <c r="H23" s="189"/>
      <c r="I23" s="191"/>
      <c r="J23" s="171"/>
      <c r="K23" s="178"/>
      <c r="L23" s="243"/>
      <c r="M23" s="214"/>
      <c r="N23" s="217"/>
      <c r="O23" s="218"/>
      <c r="P23" s="218"/>
      <c r="Q23" s="244"/>
      <c r="R23" s="213"/>
      <c r="S23" s="243"/>
      <c r="T23" s="214"/>
      <c r="U23" s="217"/>
      <c r="V23" s="218"/>
      <c r="W23" s="218"/>
      <c r="X23" s="218"/>
      <c r="Y23" s="244"/>
      <c r="Z23" s="213"/>
      <c r="AA23" s="252"/>
      <c r="AB23" s="237"/>
      <c r="AC23" s="213"/>
      <c r="AD23" s="213"/>
      <c r="AE23" s="213"/>
      <c r="AF23" s="251"/>
      <c r="AG23" s="170"/>
      <c r="AH23" s="162"/>
      <c r="AI23" s="162"/>
    </row>
    <row r="24" spans="1:35" ht="14.25" customHeight="1">
      <c r="A24" s="519">
        <f t="shared" si="0"/>
        <v>22</v>
      </c>
      <c r="B24" s="520"/>
      <c r="C24" s="521"/>
      <c r="D24" s="188"/>
      <c r="E24" s="1341"/>
      <c r="F24" s="1342"/>
      <c r="G24" s="1342"/>
      <c r="H24" s="1343"/>
      <c r="I24" s="191"/>
      <c r="J24" s="162"/>
      <c r="K24" s="163"/>
      <c r="L24" s="243" t="s">
        <v>90</v>
      </c>
      <c r="M24" s="214"/>
      <c r="N24" s="215" t="s">
        <v>591</v>
      </c>
      <c r="O24" s="214" t="s">
        <v>92</v>
      </c>
      <c r="P24" s="214"/>
      <c r="Q24" s="244"/>
      <c r="R24" s="213"/>
      <c r="S24" s="243" t="s">
        <v>93</v>
      </c>
      <c r="T24" s="214"/>
      <c r="U24" s="215" t="s">
        <v>591</v>
      </c>
      <c r="V24" s="214" t="s">
        <v>92</v>
      </c>
      <c r="W24" s="214"/>
      <c r="X24" s="214"/>
      <c r="Y24" s="244"/>
      <c r="Z24" s="213"/>
      <c r="AA24" s="1302" t="s">
        <v>382</v>
      </c>
      <c r="AB24" s="1303"/>
      <c r="AC24" s="1286"/>
      <c r="AD24" s="1287"/>
      <c r="AE24" s="1288"/>
      <c r="AF24" s="251"/>
      <c r="AG24" s="170"/>
      <c r="AH24" s="162"/>
      <c r="AI24" s="162"/>
    </row>
    <row r="25" spans="1:35" ht="14.25" customHeight="1">
      <c r="A25" s="519">
        <f t="shared" si="0"/>
        <v>23</v>
      </c>
      <c r="B25" s="520"/>
      <c r="C25" s="521"/>
      <c r="D25" s="188"/>
      <c r="E25" s="189"/>
      <c r="F25" s="190"/>
      <c r="G25" s="189"/>
      <c r="H25" s="189"/>
      <c r="I25" s="191"/>
      <c r="J25" s="162"/>
      <c r="K25" s="163"/>
      <c r="L25" s="243"/>
      <c r="M25" s="214"/>
      <c r="N25" s="217"/>
      <c r="O25" s="218"/>
      <c r="P25" s="218"/>
      <c r="Q25" s="244"/>
      <c r="R25" s="213"/>
      <c r="S25" s="243"/>
      <c r="T25" s="214"/>
      <c r="U25" s="217"/>
      <c r="V25" s="218"/>
      <c r="W25" s="218"/>
      <c r="X25" s="218"/>
      <c r="Y25" s="244"/>
      <c r="Z25" s="213"/>
      <c r="AA25" s="253"/>
      <c r="AB25" s="217"/>
      <c r="AC25" s="1304"/>
      <c r="AD25" s="1304"/>
      <c r="AE25" s="213"/>
      <c r="AF25" s="251"/>
      <c r="AG25" s="170"/>
      <c r="AH25" s="162"/>
      <c r="AI25" s="162"/>
    </row>
    <row r="26" spans="1:35" ht="14.25" customHeight="1">
      <c r="A26" s="519">
        <f t="shared" si="0"/>
        <v>24</v>
      </c>
      <c r="B26" s="520"/>
      <c r="C26" s="521"/>
      <c r="D26" s="188"/>
      <c r="E26" s="1289" t="s">
        <v>407</v>
      </c>
      <c r="F26" s="1290"/>
      <c r="G26" s="1290"/>
      <c r="H26" s="432" t="s">
        <v>95</v>
      </c>
      <c r="I26" s="194"/>
      <c r="J26" s="162"/>
      <c r="K26" s="163"/>
      <c r="L26" s="243" t="s">
        <v>96</v>
      </c>
      <c r="M26" s="214"/>
      <c r="N26" s="215">
        <v>2</v>
      </c>
      <c r="O26" s="214" t="s">
        <v>97</v>
      </c>
      <c r="P26" s="214"/>
      <c r="Q26" s="244"/>
      <c r="R26" s="213"/>
      <c r="S26" s="1344"/>
      <c r="T26" s="1345"/>
      <c r="U26" s="1345"/>
      <c r="V26" s="1345"/>
      <c r="W26" s="1345"/>
      <c r="X26" s="1345"/>
      <c r="Y26" s="1346"/>
      <c r="Z26" s="213"/>
      <c r="AA26" s="1302" t="s">
        <v>94</v>
      </c>
      <c r="AB26" s="1303"/>
      <c r="AC26" s="1307"/>
      <c r="AD26" s="1308"/>
      <c r="AE26" s="219"/>
      <c r="AF26" s="254"/>
      <c r="AG26" s="170"/>
      <c r="AH26" s="162"/>
      <c r="AI26" s="162"/>
    </row>
    <row r="27" spans="1:35" ht="14.25" customHeight="1">
      <c r="A27" s="519">
        <f t="shared" si="0"/>
        <v>25</v>
      </c>
      <c r="B27" s="520"/>
      <c r="C27" s="521"/>
      <c r="D27" s="188"/>
      <c r="E27" s="529"/>
      <c r="F27" s="530" t="s">
        <v>87</v>
      </c>
      <c r="G27" s="531"/>
      <c r="H27" s="484" t="s">
        <v>639</v>
      </c>
      <c r="I27" s="195"/>
      <c r="J27" s="162"/>
      <c r="K27" s="163"/>
      <c r="L27" s="245"/>
      <c r="M27" s="213"/>
      <c r="N27" s="220"/>
      <c r="O27" s="213"/>
      <c r="P27" s="213"/>
      <c r="Q27" s="244"/>
      <c r="R27" s="213"/>
      <c r="S27" s="245"/>
      <c r="T27" s="213"/>
      <c r="U27" s="220"/>
      <c r="V27" s="213"/>
      <c r="W27" s="213"/>
      <c r="X27" s="213"/>
      <c r="Y27" s="244"/>
      <c r="Z27" s="213"/>
      <c r="AA27" s="255"/>
      <c r="AB27" s="213"/>
      <c r="AC27" s="213"/>
      <c r="AD27" s="213"/>
      <c r="AE27" s="213"/>
      <c r="AF27" s="251"/>
      <c r="AG27" s="170"/>
      <c r="AH27" s="162"/>
      <c r="AI27" s="162"/>
    </row>
    <row r="28" spans="1:35" ht="14.25" customHeight="1">
      <c r="A28" s="519">
        <f t="shared" si="0"/>
        <v>26</v>
      </c>
      <c r="B28" s="520"/>
      <c r="C28" s="521"/>
      <c r="D28" s="196"/>
      <c r="E28" s="532"/>
      <c r="F28" s="533" t="s">
        <v>87</v>
      </c>
      <c r="G28" s="534"/>
      <c r="H28" s="485" t="s">
        <v>99</v>
      </c>
      <c r="I28" s="195"/>
      <c r="J28" s="162"/>
      <c r="K28" s="163"/>
      <c r="L28" s="243" t="s">
        <v>100</v>
      </c>
      <c r="M28" s="214"/>
      <c r="N28" s="215">
        <v>2</v>
      </c>
      <c r="O28" s="214" t="s">
        <v>101</v>
      </c>
      <c r="P28" s="214"/>
      <c r="Q28" s="244"/>
      <c r="R28" s="213"/>
      <c r="S28" s="243" t="s">
        <v>102</v>
      </c>
      <c r="T28" s="214"/>
      <c r="U28" s="221">
        <v>80</v>
      </c>
      <c r="V28" s="1347">
        <v>80</v>
      </c>
      <c r="W28" s="1348"/>
      <c r="X28" s="222">
        <v>80</v>
      </c>
      <c r="Y28" s="244"/>
      <c r="Z28" s="213"/>
      <c r="AA28" s="1349" t="s">
        <v>403</v>
      </c>
      <c r="AB28" s="1350"/>
      <c r="AC28" s="1351"/>
      <c r="AD28" s="1352"/>
      <c r="AE28" s="1353"/>
      <c r="AF28" s="251"/>
      <c r="AG28" s="170"/>
      <c r="AH28" s="162"/>
      <c r="AI28" s="162"/>
    </row>
    <row r="29" spans="1:35" ht="14.25" customHeight="1">
      <c r="A29" s="519">
        <f t="shared" si="0"/>
        <v>27</v>
      </c>
      <c r="B29" s="520"/>
      <c r="C29" s="521"/>
      <c r="D29" s="196"/>
      <c r="E29" s="532"/>
      <c r="F29" s="533" t="s">
        <v>87</v>
      </c>
      <c r="G29" s="534"/>
      <c r="H29" s="485" t="s">
        <v>103</v>
      </c>
      <c r="I29" s="195"/>
      <c r="J29" s="162"/>
      <c r="K29" s="163"/>
      <c r="L29" s="245"/>
      <c r="M29" s="220"/>
      <c r="N29" s="213"/>
      <c r="O29" s="213"/>
      <c r="P29" s="213"/>
      <c r="Q29" s="244"/>
      <c r="R29" s="213"/>
      <c r="S29" s="245"/>
      <c r="T29" s="220"/>
      <c r="U29" s="213"/>
      <c r="V29" s="213"/>
      <c r="W29" s="213"/>
      <c r="X29" s="213"/>
      <c r="Y29" s="244"/>
      <c r="Z29" s="213"/>
      <c r="AA29" s="1349"/>
      <c r="AB29" s="1350"/>
      <c r="AC29" s="223"/>
      <c r="AD29" s="213"/>
      <c r="AE29" s="213"/>
      <c r="AF29" s="251"/>
      <c r="AG29" s="170"/>
      <c r="AH29" s="162"/>
      <c r="AI29" s="162"/>
    </row>
    <row r="30" spans="1:35" ht="14.25" customHeight="1">
      <c r="A30" s="519">
        <f t="shared" si="0"/>
        <v>28</v>
      </c>
      <c r="B30" s="520"/>
      <c r="C30" s="521"/>
      <c r="D30" s="197"/>
      <c r="E30" s="532"/>
      <c r="F30" s="533" t="s">
        <v>87</v>
      </c>
      <c r="G30" s="534"/>
      <c r="H30" s="485" t="s">
        <v>619</v>
      </c>
      <c r="I30" s="195"/>
      <c r="J30" s="162"/>
      <c r="K30" s="163"/>
      <c r="L30" s="243" t="s">
        <v>105</v>
      </c>
      <c r="M30" s="214"/>
      <c r="N30" s="221">
        <v>255</v>
      </c>
      <c r="O30" s="238">
        <v>255</v>
      </c>
      <c r="P30" s="224">
        <v>255</v>
      </c>
      <c r="Q30" s="244"/>
      <c r="R30" s="213"/>
      <c r="S30" s="243" t="s">
        <v>106</v>
      </c>
      <c r="T30" s="214"/>
      <c r="U30" s="221">
        <v>0</v>
      </c>
      <c r="V30" s="1347">
        <v>0</v>
      </c>
      <c r="W30" s="1348"/>
      <c r="X30" s="222">
        <v>255</v>
      </c>
      <c r="Y30" s="244"/>
      <c r="Z30" s="213"/>
      <c r="AA30" s="1349" t="s">
        <v>404</v>
      </c>
      <c r="AB30" s="1350"/>
      <c r="AC30" s="1351"/>
      <c r="AD30" s="1352"/>
      <c r="AE30" s="1353"/>
      <c r="AF30" s="251"/>
      <c r="AG30" s="170"/>
      <c r="AH30" s="162"/>
      <c r="AI30" s="162"/>
    </row>
    <row r="31" spans="1:35" ht="14.25" customHeight="1">
      <c r="A31" s="519">
        <f t="shared" si="0"/>
        <v>29</v>
      </c>
      <c r="B31" s="520"/>
      <c r="C31" s="521"/>
      <c r="D31" s="197"/>
      <c r="E31" s="532"/>
      <c r="F31" s="533" t="s">
        <v>87</v>
      </c>
      <c r="G31" s="534"/>
      <c r="H31" s="485" t="s">
        <v>107</v>
      </c>
      <c r="I31" s="195"/>
      <c r="J31" s="162"/>
      <c r="K31" s="163"/>
      <c r="L31" s="246"/>
      <c r="M31" s="247"/>
      <c r="N31" s="248"/>
      <c r="O31" s="248"/>
      <c r="P31" s="248"/>
      <c r="Q31" s="249"/>
      <c r="R31" s="213"/>
      <c r="S31" s="246"/>
      <c r="T31" s="247"/>
      <c r="U31" s="248"/>
      <c r="V31" s="248"/>
      <c r="W31" s="248"/>
      <c r="X31" s="248"/>
      <c r="Y31" s="249"/>
      <c r="Z31" s="213"/>
      <c r="AA31" s="256"/>
      <c r="AB31" s="248"/>
      <c r="AC31" s="248"/>
      <c r="AD31" s="248"/>
      <c r="AE31" s="248"/>
      <c r="AF31" s="257"/>
      <c r="AG31" s="170"/>
      <c r="AH31" s="162"/>
      <c r="AI31" s="162"/>
    </row>
    <row r="32" spans="1:35" ht="14.25" customHeight="1">
      <c r="A32" s="519">
        <f t="shared" si="0"/>
        <v>30</v>
      </c>
      <c r="B32" s="520"/>
      <c r="C32" s="521"/>
      <c r="D32" s="197"/>
      <c r="E32" s="535"/>
      <c r="F32" s="536" t="s">
        <v>87</v>
      </c>
      <c r="G32" s="537"/>
      <c r="H32" s="486" t="s">
        <v>108</v>
      </c>
      <c r="I32" s="195"/>
      <c r="J32" s="162"/>
      <c r="K32" s="163"/>
      <c r="L32" s="162"/>
      <c r="M32" s="162"/>
      <c r="N32" s="175"/>
      <c r="O32" s="162"/>
      <c r="P32" s="162"/>
      <c r="Q32" s="162"/>
      <c r="R32" s="162"/>
      <c r="S32" s="162"/>
      <c r="T32" s="162"/>
      <c r="U32" s="162"/>
      <c r="V32" s="162"/>
      <c r="W32" s="162"/>
      <c r="X32" s="162"/>
      <c r="Y32" s="162"/>
      <c r="Z32" s="162"/>
      <c r="AA32" s="173"/>
      <c r="AB32" s="162"/>
      <c r="AC32" s="162"/>
      <c r="AD32" s="162"/>
      <c r="AE32" s="162"/>
      <c r="AF32" s="162"/>
      <c r="AG32" s="170"/>
      <c r="AH32" s="162"/>
      <c r="AI32" s="162"/>
    </row>
    <row r="33" spans="1:35" ht="14.25" customHeight="1">
      <c r="A33" s="519">
        <f t="shared" si="0"/>
        <v>31</v>
      </c>
      <c r="B33" s="520"/>
      <c r="C33" s="521"/>
      <c r="D33" s="197"/>
      <c r="E33" s="192"/>
      <c r="F33" s="193"/>
      <c r="G33" s="189"/>
      <c r="H33" s="189"/>
      <c r="I33" s="191"/>
      <c r="J33" s="162"/>
      <c r="K33" s="163"/>
      <c r="L33" s="1327" t="s">
        <v>410</v>
      </c>
      <c r="M33" s="1328"/>
      <c r="N33" s="1328"/>
      <c r="O33" s="1328"/>
      <c r="P33" s="1328"/>
      <c r="Q33" s="1329"/>
      <c r="R33" s="225"/>
      <c r="S33" s="1327" t="s">
        <v>411</v>
      </c>
      <c r="T33" s="1328"/>
      <c r="U33" s="1328"/>
      <c r="V33" s="1328"/>
      <c r="W33" s="1328"/>
      <c r="X33" s="1328"/>
      <c r="Y33" s="1329"/>
      <c r="Z33" s="213"/>
      <c r="AA33" s="1327" t="s">
        <v>409</v>
      </c>
      <c r="AB33" s="1328"/>
      <c r="AC33" s="1328"/>
      <c r="AD33" s="1328"/>
      <c r="AE33" s="1328"/>
      <c r="AF33" s="1328"/>
      <c r="AG33" s="1336"/>
      <c r="AH33" s="162"/>
      <c r="AI33" s="162"/>
    </row>
    <row r="34" spans="1:35" ht="14.25" customHeight="1">
      <c r="A34" s="519">
        <f t="shared" si="0"/>
        <v>32</v>
      </c>
      <c r="B34" s="520"/>
      <c r="C34" s="521"/>
      <c r="D34" s="197"/>
      <c r="E34" s="1339" t="s">
        <v>406</v>
      </c>
      <c r="F34" s="1340"/>
      <c r="G34" s="1340"/>
      <c r="H34" s="432" t="s">
        <v>109</v>
      </c>
      <c r="I34" s="191"/>
      <c r="J34" s="162"/>
      <c r="K34" s="163"/>
      <c r="L34" s="1330"/>
      <c r="M34" s="1331"/>
      <c r="N34" s="1331"/>
      <c r="O34" s="1331"/>
      <c r="P34" s="1331"/>
      <c r="Q34" s="1332"/>
      <c r="R34" s="225"/>
      <c r="S34" s="1330"/>
      <c r="T34" s="1331"/>
      <c r="U34" s="1331"/>
      <c r="V34" s="1331"/>
      <c r="W34" s="1331"/>
      <c r="X34" s="1331"/>
      <c r="Y34" s="1332"/>
      <c r="Z34" s="213"/>
      <c r="AA34" s="1330"/>
      <c r="AB34" s="1331"/>
      <c r="AC34" s="1331"/>
      <c r="AD34" s="1331"/>
      <c r="AE34" s="1331"/>
      <c r="AF34" s="1331"/>
      <c r="AG34" s="1337"/>
      <c r="AH34" s="162"/>
      <c r="AI34" s="162"/>
    </row>
    <row r="35" spans="1:35" ht="14.25" customHeight="1">
      <c r="A35" s="519">
        <f t="shared" si="0"/>
        <v>33</v>
      </c>
      <c r="B35" s="520"/>
      <c r="C35" s="521"/>
      <c r="D35" s="197"/>
      <c r="E35" s="538"/>
      <c r="F35" s="539"/>
      <c r="G35" s="540"/>
      <c r="H35" s="541"/>
      <c r="I35" s="191"/>
      <c r="J35" s="162"/>
      <c r="K35" s="163"/>
      <c r="L35" s="1330"/>
      <c r="M35" s="1331"/>
      <c r="N35" s="1331"/>
      <c r="O35" s="1331"/>
      <c r="P35" s="1331"/>
      <c r="Q35" s="1332"/>
      <c r="R35" s="225"/>
      <c r="S35" s="1330"/>
      <c r="T35" s="1331"/>
      <c r="U35" s="1331"/>
      <c r="V35" s="1331"/>
      <c r="W35" s="1331"/>
      <c r="X35" s="1331"/>
      <c r="Y35" s="1332"/>
      <c r="Z35" s="213"/>
      <c r="AA35" s="1330"/>
      <c r="AB35" s="1331"/>
      <c r="AC35" s="1331"/>
      <c r="AD35" s="1331"/>
      <c r="AE35" s="1331"/>
      <c r="AF35" s="1331"/>
      <c r="AG35" s="1337"/>
      <c r="AH35" s="162"/>
      <c r="AI35" s="162"/>
    </row>
    <row r="36" spans="1:35" ht="14.25" customHeight="1">
      <c r="A36" s="519">
        <f t="shared" si="0"/>
        <v>34</v>
      </c>
      <c r="B36" s="520"/>
      <c r="C36" s="521"/>
      <c r="D36" s="197"/>
      <c r="E36" s="542"/>
      <c r="F36" s="543"/>
      <c r="G36" s="544"/>
      <c r="H36" s="545"/>
      <c r="I36" s="191"/>
      <c r="J36" s="162"/>
      <c r="K36" s="163"/>
      <c r="L36" s="1330"/>
      <c r="M36" s="1331"/>
      <c r="N36" s="1331"/>
      <c r="O36" s="1331"/>
      <c r="P36" s="1331"/>
      <c r="Q36" s="1332"/>
      <c r="R36" s="225"/>
      <c r="S36" s="1330"/>
      <c r="T36" s="1331"/>
      <c r="U36" s="1331"/>
      <c r="V36" s="1331"/>
      <c r="W36" s="1331"/>
      <c r="X36" s="1331"/>
      <c r="Y36" s="1332"/>
      <c r="Z36" s="213"/>
      <c r="AA36" s="1330"/>
      <c r="AB36" s="1331"/>
      <c r="AC36" s="1331"/>
      <c r="AD36" s="1331"/>
      <c r="AE36" s="1331"/>
      <c r="AF36" s="1331"/>
      <c r="AG36" s="1337"/>
      <c r="AH36" s="162"/>
      <c r="AI36" s="162"/>
    </row>
    <row r="37" spans="1:35" ht="14.25" customHeight="1">
      <c r="A37" s="519">
        <f t="shared" si="0"/>
        <v>35</v>
      </c>
      <c r="B37" s="520"/>
      <c r="C37" s="521"/>
      <c r="D37" s="197"/>
      <c r="E37" s="542"/>
      <c r="F37" s="543"/>
      <c r="G37" s="544"/>
      <c r="H37" s="545"/>
      <c r="I37" s="195"/>
      <c r="J37" s="162"/>
      <c r="K37" s="163"/>
      <c r="L37" s="1330"/>
      <c r="M37" s="1331"/>
      <c r="N37" s="1331"/>
      <c r="O37" s="1331"/>
      <c r="P37" s="1331"/>
      <c r="Q37" s="1332"/>
      <c r="R37" s="225"/>
      <c r="S37" s="1330"/>
      <c r="T37" s="1331"/>
      <c r="U37" s="1331"/>
      <c r="V37" s="1331"/>
      <c r="W37" s="1331"/>
      <c r="X37" s="1331"/>
      <c r="Y37" s="1332"/>
      <c r="Z37" s="213"/>
      <c r="AA37" s="1330"/>
      <c r="AB37" s="1331"/>
      <c r="AC37" s="1331"/>
      <c r="AD37" s="1331"/>
      <c r="AE37" s="1331"/>
      <c r="AF37" s="1331"/>
      <c r="AG37" s="1337"/>
      <c r="AH37" s="162"/>
      <c r="AI37" s="162"/>
    </row>
    <row r="38" spans="1:35" ht="14.25" customHeight="1">
      <c r="A38" s="519">
        <f t="shared" si="0"/>
        <v>36</v>
      </c>
      <c r="B38" s="520"/>
      <c r="C38" s="521"/>
      <c r="D38" s="197"/>
      <c r="E38" s="546"/>
      <c r="F38" s="543"/>
      <c r="G38" s="547"/>
      <c r="H38" s="545"/>
      <c r="I38" s="194"/>
      <c r="J38" s="162"/>
      <c r="K38" s="163"/>
      <c r="L38" s="1330"/>
      <c r="M38" s="1331"/>
      <c r="N38" s="1331"/>
      <c r="O38" s="1331"/>
      <c r="P38" s="1331"/>
      <c r="Q38" s="1332"/>
      <c r="R38" s="213"/>
      <c r="S38" s="1330"/>
      <c r="T38" s="1331"/>
      <c r="U38" s="1331"/>
      <c r="V38" s="1331"/>
      <c r="W38" s="1331"/>
      <c r="X38" s="1331"/>
      <c r="Y38" s="1332"/>
      <c r="Z38" s="213"/>
      <c r="AA38" s="1330"/>
      <c r="AB38" s="1331"/>
      <c r="AC38" s="1331"/>
      <c r="AD38" s="1331"/>
      <c r="AE38" s="1331"/>
      <c r="AF38" s="1331"/>
      <c r="AG38" s="1337"/>
      <c r="AH38" s="162"/>
      <c r="AI38" s="162"/>
    </row>
    <row r="39" spans="1:35" ht="14.25" customHeight="1">
      <c r="A39" s="519">
        <f t="shared" si="0"/>
        <v>37</v>
      </c>
      <c r="B39" s="520"/>
      <c r="C39" s="521"/>
      <c r="D39" s="197"/>
      <c r="E39" s="546"/>
      <c r="F39" s="543"/>
      <c r="G39" s="547"/>
      <c r="H39" s="545"/>
      <c r="I39" s="198"/>
      <c r="J39" s="162"/>
      <c r="K39" s="163"/>
      <c r="L39" s="1330"/>
      <c r="M39" s="1331"/>
      <c r="N39" s="1331"/>
      <c r="O39" s="1331"/>
      <c r="P39" s="1331"/>
      <c r="Q39" s="1332"/>
      <c r="R39" s="213"/>
      <c r="S39" s="1330"/>
      <c r="T39" s="1331"/>
      <c r="U39" s="1331"/>
      <c r="V39" s="1331"/>
      <c r="W39" s="1331"/>
      <c r="X39" s="1331"/>
      <c r="Y39" s="1332"/>
      <c r="Z39" s="213"/>
      <c r="AA39" s="1330"/>
      <c r="AB39" s="1331"/>
      <c r="AC39" s="1331"/>
      <c r="AD39" s="1331"/>
      <c r="AE39" s="1331"/>
      <c r="AF39" s="1331"/>
      <c r="AG39" s="1337"/>
      <c r="AH39" s="162"/>
      <c r="AI39" s="162"/>
    </row>
    <row r="40" spans="1:35" ht="14.25" customHeight="1">
      <c r="A40" s="519">
        <f t="shared" si="0"/>
        <v>38</v>
      </c>
      <c r="B40" s="520"/>
      <c r="C40" s="521"/>
      <c r="D40" s="197"/>
      <c r="E40" s="548"/>
      <c r="F40" s="549"/>
      <c r="G40" s="550"/>
      <c r="H40" s="551"/>
      <c r="I40" s="198"/>
      <c r="J40" s="162"/>
      <c r="K40" s="163"/>
      <c r="L40" s="1330"/>
      <c r="M40" s="1331"/>
      <c r="N40" s="1331"/>
      <c r="O40" s="1331"/>
      <c r="P40" s="1331"/>
      <c r="Q40" s="1332"/>
      <c r="R40" s="213"/>
      <c r="S40" s="1330"/>
      <c r="T40" s="1331"/>
      <c r="U40" s="1331"/>
      <c r="V40" s="1331"/>
      <c r="W40" s="1331"/>
      <c r="X40" s="1331"/>
      <c r="Y40" s="1332"/>
      <c r="Z40" s="213"/>
      <c r="AA40" s="1330"/>
      <c r="AB40" s="1331"/>
      <c r="AC40" s="1331"/>
      <c r="AD40" s="1331"/>
      <c r="AE40" s="1331"/>
      <c r="AF40" s="1331"/>
      <c r="AG40" s="1337"/>
      <c r="AH40" s="162"/>
      <c r="AI40" s="162"/>
    </row>
    <row r="41" spans="1:35" ht="14.25" customHeight="1">
      <c r="A41" s="519">
        <f t="shared" si="0"/>
        <v>39</v>
      </c>
      <c r="B41" s="520"/>
      <c r="C41" s="521"/>
      <c r="D41" s="197"/>
      <c r="E41" s="548"/>
      <c r="F41" s="549"/>
      <c r="G41" s="550"/>
      <c r="H41" s="551"/>
      <c r="I41" s="198"/>
      <c r="J41" s="162"/>
      <c r="K41" s="163"/>
      <c r="L41" s="1330"/>
      <c r="M41" s="1331"/>
      <c r="N41" s="1331"/>
      <c r="O41" s="1331"/>
      <c r="P41" s="1331"/>
      <c r="Q41" s="1332"/>
      <c r="R41" s="213"/>
      <c r="S41" s="1330"/>
      <c r="T41" s="1331"/>
      <c r="U41" s="1331"/>
      <c r="V41" s="1331"/>
      <c r="W41" s="1331"/>
      <c r="X41" s="1331"/>
      <c r="Y41" s="1332"/>
      <c r="Z41" s="213"/>
      <c r="AA41" s="1330"/>
      <c r="AB41" s="1331"/>
      <c r="AC41" s="1331"/>
      <c r="AD41" s="1331"/>
      <c r="AE41" s="1331"/>
      <c r="AF41" s="1331"/>
      <c r="AG41" s="1337"/>
      <c r="AH41" s="162"/>
      <c r="AI41" s="162"/>
    </row>
    <row r="42" spans="1:35" ht="14.25" customHeight="1">
      <c r="A42" s="519">
        <f t="shared" si="0"/>
        <v>40</v>
      </c>
      <c r="B42" s="520"/>
      <c r="C42" s="521"/>
      <c r="D42" s="197"/>
      <c r="E42" s="542"/>
      <c r="F42" s="543"/>
      <c r="G42" s="544"/>
      <c r="H42" s="545"/>
      <c r="I42" s="198"/>
      <c r="J42" s="162"/>
      <c r="K42" s="163"/>
      <c r="L42" s="1330"/>
      <c r="M42" s="1331"/>
      <c r="N42" s="1331"/>
      <c r="O42" s="1331"/>
      <c r="P42" s="1331"/>
      <c r="Q42" s="1332"/>
      <c r="R42" s="213"/>
      <c r="S42" s="1330"/>
      <c r="T42" s="1331"/>
      <c r="U42" s="1331"/>
      <c r="V42" s="1331"/>
      <c r="W42" s="1331"/>
      <c r="X42" s="1331"/>
      <c r="Y42" s="1332"/>
      <c r="Z42" s="213"/>
      <c r="AA42" s="1330"/>
      <c r="AB42" s="1331"/>
      <c r="AC42" s="1331"/>
      <c r="AD42" s="1331"/>
      <c r="AE42" s="1331"/>
      <c r="AF42" s="1331"/>
      <c r="AG42" s="1337"/>
      <c r="AH42" s="162"/>
      <c r="AI42" s="162"/>
    </row>
    <row r="43" spans="1:35" ht="14.25" customHeight="1">
      <c r="A43" s="519">
        <f t="shared" si="0"/>
        <v>41</v>
      </c>
      <c r="B43" s="520"/>
      <c r="C43" s="521"/>
      <c r="D43" s="197"/>
      <c r="E43" s="552"/>
      <c r="F43" s="553"/>
      <c r="G43" s="554"/>
      <c r="H43" s="555"/>
      <c r="I43" s="198"/>
      <c r="J43" s="162"/>
      <c r="K43" s="163"/>
      <c r="L43" s="1330"/>
      <c r="M43" s="1331"/>
      <c r="N43" s="1331"/>
      <c r="O43" s="1331"/>
      <c r="P43" s="1331"/>
      <c r="Q43" s="1332"/>
      <c r="R43" s="213"/>
      <c r="S43" s="1330"/>
      <c r="T43" s="1331"/>
      <c r="U43" s="1331"/>
      <c r="V43" s="1331"/>
      <c r="W43" s="1331"/>
      <c r="X43" s="1331"/>
      <c r="Y43" s="1332"/>
      <c r="Z43" s="213"/>
      <c r="AA43" s="1330"/>
      <c r="AB43" s="1331"/>
      <c r="AC43" s="1331"/>
      <c r="AD43" s="1331"/>
      <c r="AE43" s="1331"/>
      <c r="AF43" s="1331"/>
      <c r="AG43" s="1337"/>
      <c r="AH43" s="162"/>
      <c r="AI43" s="162"/>
    </row>
    <row r="44" spans="1:35" ht="14.25" customHeight="1">
      <c r="A44" s="519">
        <f t="shared" si="0"/>
        <v>42</v>
      </c>
      <c r="B44" s="520"/>
      <c r="C44" s="521"/>
      <c r="D44" s="197"/>
      <c r="E44" s="232"/>
      <c r="F44" s="233"/>
      <c r="G44" s="234"/>
      <c r="H44" s="235"/>
      <c r="I44" s="195"/>
      <c r="J44" s="162"/>
      <c r="K44" s="163"/>
      <c r="L44" s="1333"/>
      <c r="M44" s="1334"/>
      <c r="N44" s="1334"/>
      <c r="O44" s="1334"/>
      <c r="P44" s="1334"/>
      <c r="Q44" s="1335"/>
      <c r="R44" s="162"/>
      <c r="S44" s="1333"/>
      <c r="T44" s="1334"/>
      <c r="U44" s="1334"/>
      <c r="V44" s="1334"/>
      <c r="W44" s="1334"/>
      <c r="X44" s="1334"/>
      <c r="Y44" s="1335"/>
      <c r="Z44" s="162"/>
      <c r="AA44" s="1333"/>
      <c r="AB44" s="1334"/>
      <c r="AC44" s="1334"/>
      <c r="AD44" s="1334"/>
      <c r="AE44" s="1334"/>
      <c r="AF44" s="1334"/>
      <c r="AG44" s="1338"/>
      <c r="AH44" s="162"/>
      <c r="AI44" s="162"/>
    </row>
    <row r="45" spans="1:35" ht="14.25" customHeight="1">
      <c r="A45" s="519">
        <f t="shared" si="0"/>
        <v>43</v>
      </c>
      <c r="B45" s="520"/>
      <c r="C45" s="521"/>
      <c r="D45" s="197"/>
      <c r="E45" s="232"/>
      <c r="F45" s="233"/>
      <c r="G45" s="234"/>
      <c r="H45" s="235"/>
      <c r="I45" s="195"/>
      <c r="J45" s="162"/>
      <c r="K45" s="163"/>
      <c r="L45" s="162"/>
      <c r="M45" s="162"/>
      <c r="N45" s="175"/>
      <c r="O45" s="162"/>
      <c r="P45" s="162"/>
      <c r="Q45" s="162"/>
      <c r="R45" s="162"/>
      <c r="S45" s="162"/>
      <c r="T45" s="162"/>
      <c r="U45" s="162"/>
      <c r="V45" s="162"/>
      <c r="W45" s="162"/>
      <c r="X45" s="162"/>
      <c r="Y45" s="162"/>
      <c r="Z45" s="162"/>
      <c r="AA45" s="173"/>
      <c r="AB45" s="162"/>
      <c r="AC45" s="162"/>
      <c r="AD45" s="162"/>
      <c r="AE45" s="162"/>
      <c r="AF45" s="162"/>
      <c r="AG45" s="170"/>
      <c r="AH45" s="162"/>
      <c r="AI45" s="162"/>
    </row>
    <row r="46" spans="1:35" ht="14.25" customHeight="1">
      <c r="A46" s="519">
        <f t="shared" si="0"/>
        <v>44</v>
      </c>
      <c r="B46" s="520"/>
      <c r="C46" s="521"/>
      <c r="D46" s="197"/>
      <c r="E46" s="230"/>
      <c r="F46" s="231"/>
      <c r="G46" s="230"/>
      <c r="H46" s="236"/>
      <c r="I46" s="195"/>
      <c r="J46" s="162"/>
      <c r="K46" s="163"/>
      <c r="L46" s="162"/>
      <c r="M46" s="162"/>
      <c r="N46" s="175"/>
      <c r="O46" s="162"/>
      <c r="P46" s="162"/>
      <c r="Q46" s="162"/>
      <c r="R46" s="162"/>
      <c r="S46" s="162"/>
      <c r="T46" s="162"/>
      <c r="U46" s="162"/>
      <c r="V46" s="162"/>
      <c r="W46" s="162"/>
      <c r="X46" s="162"/>
      <c r="Y46" s="162"/>
      <c r="Z46" s="162"/>
      <c r="AA46" s="173"/>
      <c r="AB46" s="162"/>
      <c r="AC46" s="162"/>
      <c r="AD46" s="162"/>
      <c r="AE46" s="162"/>
      <c r="AF46" s="162"/>
      <c r="AG46" s="170"/>
      <c r="AH46" s="162"/>
      <c r="AI46" s="162"/>
    </row>
    <row r="47" spans="1:35" ht="14.25" customHeight="1" thickBot="1">
      <c r="A47" s="519">
        <f t="shared" si="0"/>
        <v>45</v>
      </c>
      <c r="B47" s="520"/>
      <c r="C47" s="521"/>
      <c r="D47" s="197"/>
      <c r="E47" s="199"/>
      <c r="F47" s="200"/>
      <c r="G47" s="199"/>
      <c r="H47" s="201"/>
      <c r="I47" s="195"/>
      <c r="J47" s="162"/>
      <c r="K47" s="181"/>
      <c r="L47" s="182"/>
      <c r="M47" s="182"/>
      <c r="N47" s="183"/>
      <c r="O47" s="182"/>
      <c r="P47" s="182"/>
      <c r="Q47" s="182"/>
      <c r="R47" s="182"/>
      <c r="S47" s="182"/>
      <c r="T47" s="182"/>
      <c r="U47" s="182"/>
      <c r="V47" s="182"/>
      <c r="W47" s="182"/>
      <c r="X47" s="182"/>
      <c r="Y47" s="182"/>
      <c r="Z47" s="182"/>
      <c r="AA47" s="184"/>
      <c r="AB47" s="182"/>
      <c r="AC47" s="182"/>
      <c r="AD47" s="182"/>
      <c r="AE47" s="182"/>
      <c r="AF47" s="182"/>
      <c r="AG47" s="185"/>
      <c r="AH47" s="162"/>
      <c r="AI47" s="162"/>
    </row>
    <row r="48" spans="1:35" ht="14.25" customHeight="1">
      <c r="A48" s="519">
        <f t="shared" si="0"/>
        <v>46</v>
      </c>
      <c r="B48" s="520"/>
      <c r="C48" s="521"/>
      <c r="D48" s="202"/>
      <c r="E48" s="203"/>
      <c r="F48" s="204"/>
      <c r="G48" s="203"/>
      <c r="H48" s="205"/>
      <c r="I48" s="206"/>
      <c r="J48" s="162"/>
      <c r="K48" s="162"/>
      <c r="L48" s="162"/>
      <c r="M48" s="162"/>
      <c r="N48" s="175"/>
      <c r="O48" s="162"/>
      <c r="P48" s="162"/>
      <c r="Q48" s="162"/>
      <c r="R48" s="162"/>
      <c r="S48" s="162"/>
      <c r="T48" s="162"/>
      <c r="U48" s="162"/>
      <c r="V48" s="162"/>
      <c r="W48" s="162"/>
      <c r="X48" s="162"/>
      <c r="Y48" s="162"/>
      <c r="Z48" s="162"/>
      <c r="AA48" s="173"/>
      <c r="AB48" s="162"/>
      <c r="AC48" s="162"/>
      <c r="AD48" s="162"/>
      <c r="AE48" s="162"/>
      <c r="AF48" s="162"/>
      <c r="AG48" s="162"/>
      <c r="AH48" s="162"/>
      <c r="AI48" s="162"/>
    </row>
    <row r="49" spans="1:35" ht="14.25" customHeight="1">
      <c r="A49" s="519">
        <f t="shared" si="0"/>
        <v>47</v>
      </c>
      <c r="B49" s="520"/>
      <c r="C49" s="521"/>
      <c r="D49" s="197"/>
      <c r="E49" s="189"/>
      <c r="F49" s="193"/>
      <c r="G49" s="189"/>
      <c r="H49" s="207"/>
      <c r="I49" s="195"/>
      <c r="J49" s="162"/>
      <c r="K49" s="162"/>
      <c r="L49" s="162"/>
      <c r="M49" s="162"/>
      <c r="N49" s="175"/>
      <c r="O49" s="162"/>
      <c r="P49" s="162"/>
      <c r="Q49" s="162"/>
      <c r="R49" s="162"/>
      <c r="S49" s="162"/>
      <c r="T49" s="162"/>
      <c r="U49" s="162"/>
      <c r="V49" s="162"/>
      <c r="W49" s="162"/>
      <c r="X49" s="162"/>
      <c r="Y49" s="162"/>
      <c r="Z49" s="162"/>
      <c r="AA49" s="162"/>
      <c r="AB49" s="162"/>
      <c r="AC49" s="162"/>
      <c r="AD49" s="162"/>
      <c r="AE49" s="162"/>
      <c r="AF49" s="162"/>
      <c r="AG49" s="162"/>
      <c r="AH49" s="162"/>
      <c r="AI49" s="162"/>
    </row>
    <row r="50" spans="1:35" ht="14.25" customHeight="1">
      <c r="A50" s="519">
        <f t="shared" si="0"/>
        <v>48</v>
      </c>
      <c r="B50" s="520"/>
      <c r="C50" s="521"/>
      <c r="D50" s="197"/>
      <c r="E50" s="189"/>
      <c r="F50" s="193"/>
      <c r="G50" s="189"/>
      <c r="H50" s="207"/>
      <c r="I50" s="195"/>
      <c r="J50" s="162"/>
      <c r="K50" s="162"/>
      <c r="L50" s="162"/>
      <c r="M50" s="162"/>
      <c r="N50" s="175"/>
      <c r="O50" s="162"/>
      <c r="P50" s="162"/>
      <c r="Q50" s="162"/>
      <c r="R50" s="162"/>
      <c r="S50" s="162"/>
      <c r="T50" s="162"/>
      <c r="U50" s="162"/>
      <c r="V50" s="162"/>
      <c r="W50" s="162"/>
      <c r="X50" s="162"/>
      <c r="Y50" s="162"/>
      <c r="Z50" s="162"/>
      <c r="AA50" s="162"/>
      <c r="AB50" s="162"/>
      <c r="AC50" s="162"/>
      <c r="AD50" s="162"/>
      <c r="AE50" s="162"/>
      <c r="AF50" s="162"/>
      <c r="AG50" s="162"/>
      <c r="AH50" s="162"/>
      <c r="AI50" s="162"/>
    </row>
    <row r="51" spans="1:35" ht="14.25" customHeight="1">
      <c r="A51" s="519">
        <f t="shared" si="0"/>
        <v>49</v>
      </c>
      <c r="B51" s="520"/>
      <c r="C51" s="521"/>
      <c r="D51" s="197"/>
      <c r="E51" s="189"/>
      <c r="F51" s="193"/>
      <c r="G51" s="189"/>
      <c r="H51" s="207"/>
      <c r="I51" s="195"/>
      <c r="J51" s="162"/>
      <c r="K51" s="162"/>
      <c r="L51" s="162"/>
      <c r="M51" s="162"/>
      <c r="N51" s="175"/>
      <c r="O51" s="162"/>
      <c r="P51" s="162"/>
      <c r="Q51" s="162"/>
      <c r="R51" s="162"/>
      <c r="S51" s="162"/>
      <c r="T51" s="162"/>
      <c r="U51" s="162"/>
      <c r="V51" s="162"/>
      <c r="W51" s="162"/>
      <c r="X51" s="162"/>
      <c r="Y51" s="162"/>
      <c r="Z51" s="162"/>
      <c r="AA51" s="162"/>
      <c r="AB51" s="162"/>
      <c r="AC51" s="162"/>
      <c r="AD51" s="162"/>
      <c r="AE51" s="162"/>
      <c r="AF51" s="162"/>
      <c r="AG51" s="162"/>
      <c r="AH51" s="162"/>
      <c r="AI51" s="162"/>
    </row>
    <row r="52" spans="1:35" ht="14.25" customHeight="1">
      <c r="A52" s="519">
        <f t="shared" si="0"/>
        <v>50</v>
      </c>
      <c r="B52" s="520"/>
      <c r="C52" s="521"/>
      <c r="D52" s="197"/>
      <c r="E52" s="189"/>
      <c r="F52" s="193"/>
      <c r="G52" s="189"/>
      <c r="H52" s="207"/>
      <c r="I52" s="195"/>
      <c r="J52" s="162"/>
      <c r="K52" s="162"/>
      <c r="L52" s="162"/>
      <c r="M52" s="162"/>
      <c r="N52" s="175"/>
      <c r="O52" s="162"/>
      <c r="P52" s="162"/>
      <c r="Q52" s="162"/>
      <c r="R52" s="162"/>
      <c r="S52" s="162"/>
      <c r="T52" s="162"/>
      <c r="U52" s="162"/>
      <c r="V52" s="162"/>
      <c r="W52" s="162"/>
      <c r="X52" s="162"/>
      <c r="Y52" s="162"/>
      <c r="Z52" s="162"/>
      <c r="AA52" s="162"/>
      <c r="AB52" s="162"/>
      <c r="AC52" s="162"/>
      <c r="AD52" s="162"/>
      <c r="AE52" s="162"/>
      <c r="AF52" s="162"/>
      <c r="AG52" s="162"/>
      <c r="AH52" s="162"/>
      <c r="AI52" s="162"/>
    </row>
    <row r="53" spans="1:35" ht="14.25" customHeight="1">
      <c r="A53" s="519">
        <f t="shared" si="0"/>
        <v>51</v>
      </c>
      <c r="B53" s="520"/>
      <c r="C53" s="521"/>
      <c r="D53" s="197"/>
      <c r="E53" s="189"/>
      <c r="F53" s="193"/>
      <c r="G53" s="189"/>
      <c r="H53" s="207"/>
      <c r="I53" s="195"/>
      <c r="J53" s="162"/>
      <c r="K53" s="162"/>
      <c r="L53" s="162"/>
      <c r="M53" s="162"/>
      <c r="N53" s="175"/>
      <c r="O53" s="162"/>
      <c r="P53" s="162"/>
      <c r="Q53" s="162"/>
      <c r="R53" s="162"/>
      <c r="S53" s="162"/>
      <c r="T53" s="162"/>
      <c r="U53" s="162"/>
      <c r="V53" s="162"/>
      <c r="W53" s="162"/>
      <c r="X53" s="162"/>
      <c r="Y53" s="162"/>
      <c r="Z53" s="162"/>
      <c r="AA53" s="162"/>
      <c r="AB53" s="162"/>
      <c r="AC53" s="162"/>
      <c r="AD53" s="162"/>
      <c r="AE53" s="162"/>
      <c r="AF53" s="162"/>
      <c r="AG53" s="162"/>
      <c r="AH53" s="162"/>
      <c r="AI53" s="162"/>
    </row>
    <row r="54" spans="1:35" ht="14.25" customHeight="1">
      <c r="A54" s="519">
        <f t="shared" si="0"/>
        <v>52</v>
      </c>
      <c r="B54" s="520"/>
      <c r="C54" s="521"/>
      <c r="D54" s="197"/>
      <c r="E54" s="207"/>
      <c r="F54" s="208"/>
      <c r="G54" s="207"/>
      <c r="H54" s="207"/>
      <c r="I54" s="195"/>
      <c r="J54" s="162"/>
      <c r="K54" s="162"/>
      <c r="L54" s="162"/>
      <c r="M54" s="162"/>
      <c r="N54" s="175"/>
      <c r="O54" s="162"/>
      <c r="P54" s="162"/>
      <c r="Q54" s="162"/>
      <c r="R54" s="162"/>
      <c r="S54" s="162"/>
      <c r="T54" s="162"/>
      <c r="U54" s="162"/>
      <c r="V54" s="162"/>
      <c r="W54" s="162"/>
      <c r="X54" s="162"/>
      <c r="Y54" s="162"/>
      <c r="Z54" s="162"/>
      <c r="AA54" s="162"/>
      <c r="AB54" s="162"/>
      <c r="AC54" s="162"/>
      <c r="AD54" s="162"/>
      <c r="AE54" s="162"/>
      <c r="AF54" s="162"/>
      <c r="AG54" s="162"/>
      <c r="AH54" s="162"/>
      <c r="AI54" s="162"/>
    </row>
    <row r="55" spans="1:35" ht="14.25" customHeight="1">
      <c r="A55" s="519">
        <f t="shared" si="0"/>
        <v>53</v>
      </c>
      <c r="B55" s="520"/>
      <c r="C55" s="521"/>
      <c r="D55" s="197"/>
      <c r="E55" s="207"/>
      <c r="F55" s="208"/>
      <c r="G55" s="207"/>
      <c r="H55" s="207"/>
      <c r="I55" s="195"/>
      <c r="J55" s="162"/>
      <c r="K55" s="162"/>
      <c r="L55" s="162"/>
      <c r="M55" s="162"/>
      <c r="N55" s="175"/>
      <c r="O55" s="162"/>
      <c r="P55" s="162"/>
      <c r="Q55" s="162"/>
      <c r="R55" s="162"/>
      <c r="S55" s="162"/>
      <c r="T55" s="162"/>
      <c r="U55" s="162"/>
      <c r="V55" s="162"/>
      <c r="W55" s="162"/>
      <c r="X55" s="162"/>
      <c r="Y55" s="162"/>
      <c r="Z55" s="162"/>
      <c r="AA55" s="162"/>
      <c r="AB55" s="162"/>
      <c r="AC55" s="162"/>
      <c r="AD55" s="162"/>
      <c r="AE55" s="162"/>
      <c r="AF55" s="162"/>
      <c r="AG55" s="162"/>
      <c r="AH55" s="162"/>
      <c r="AI55" s="162"/>
    </row>
    <row r="56" spans="1:35" ht="14.25" customHeight="1">
      <c r="A56" s="519">
        <f t="shared" si="0"/>
        <v>54</v>
      </c>
      <c r="B56" s="520"/>
      <c r="C56" s="521"/>
      <c r="D56" s="197"/>
      <c r="E56" s="207"/>
      <c r="F56" s="208"/>
      <c r="G56" s="207"/>
      <c r="H56" s="207"/>
      <c r="I56" s="195"/>
      <c r="J56" s="162"/>
      <c r="K56" s="162"/>
      <c r="L56" s="162"/>
      <c r="M56" s="162"/>
      <c r="N56" s="175"/>
      <c r="O56" s="162"/>
      <c r="P56" s="162"/>
      <c r="Q56" s="162"/>
      <c r="R56" s="162"/>
      <c r="S56" s="162"/>
      <c r="T56" s="162"/>
      <c r="U56" s="162"/>
      <c r="V56" s="162"/>
      <c r="W56" s="162"/>
      <c r="X56" s="162"/>
      <c r="Y56" s="162"/>
      <c r="Z56" s="162"/>
      <c r="AA56" s="162"/>
      <c r="AB56" s="162"/>
      <c r="AC56" s="162"/>
      <c r="AD56" s="162"/>
      <c r="AE56" s="162"/>
      <c r="AF56" s="162"/>
      <c r="AG56" s="162"/>
      <c r="AH56" s="162"/>
      <c r="AI56" s="162"/>
    </row>
    <row r="57" spans="1:35" ht="14.25" customHeight="1">
      <c r="A57" s="519">
        <f t="shared" si="0"/>
        <v>55</v>
      </c>
      <c r="B57" s="520"/>
      <c r="C57" s="521"/>
      <c r="D57" s="197"/>
      <c r="E57" s="207"/>
      <c r="F57" s="208"/>
      <c r="G57" s="207"/>
      <c r="H57" s="207"/>
      <c r="I57" s="195"/>
      <c r="J57" s="162"/>
      <c r="K57" s="162"/>
      <c r="L57" s="162"/>
      <c r="M57" s="162"/>
      <c r="N57" s="175"/>
      <c r="O57" s="162"/>
      <c r="P57" s="162"/>
      <c r="Q57" s="162"/>
      <c r="R57" s="162"/>
      <c r="S57" s="162"/>
      <c r="T57" s="162"/>
      <c r="U57" s="162"/>
      <c r="V57" s="162"/>
      <c r="W57" s="162"/>
      <c r="X57" s="162"/>
      <c r="Y57" s="162"/>
      <c r="Z57" s="162"/>
      <c r="AA57" s="162"/>
      <c r="AB57" s="162"/>
      <c r="AC57" s="162"/>
      <c r="AD57" s="162"/>
      <c r="AE57" s="162"/>
      <c r="AF57" s="162"/>
      <c r="AG57" s="162"/>
      <c r="AH57" s="162"/>
      <c r="AI57" s="162"/>
    </row>
    <row r="58" spans="1:35" ht="14.25" customHeight="1">
      <c r="A58" s="519">
        <f t="shared" si="0"/>
        <v>56</v>
      </c>
      <c r="B58" s="520"/>
      <c r="C58" s="521"/>
      <c r="D58" s="197"/>
      <c r="E58" s="207"/>
      <c r="F58" s="208"/>
      <c r="G58" s="207"/>
      <c r="H58" s="207"/>
      <c r="I58" s="195"/>
      <c r="J58" s="162"/>
      <c r="K58" s="162"/>
      <c r="L58" s="162"/>
      <c r="M58" s="162"/>
      <c r="N58" s="175"/>
      <c r="O58" s="162"/>
      <c r="P58" s="162"/>
      <c r="Q58" s="162"/>
      <c r="R58" s="162"/>
      <c r="S58" s="162"/>
      <c r="T58" s="162"/>
      <c r="U58" s="162"/>
      <c r="V58" s="162"/>
      <c r="W58" s="162"/>
      <c r="X58" s="162"/>
      <c r="Y58" s="162"/>
      <c r="Z58" s="162"/>
      <c r="AA58" s="162"/>
      <c r="AB58" s="162"/>
      <c r="AC58" s="162"/>
      <c r="AD58" s="162"/>
      <c r="AE58" s="162"/>
      <c r="AF58" s="162"/>
      <c r="AG58" s="162"/>
      <c r="AH58" s="162"/>
      <c r="AI58" s="162"/>
    </row>
    <row r="59" spans="1:35" ht="14.25" customHeight="1">
      <c r="A59" s="519">
        <f t="shared" si="0"/>
        <v>57</v>
      </c>
      <c r="B59" s="520"/>
      <c r="C59" s="521"/>
      <c r="D59" s="197"/>
      <c r="E59" s="207"/>
      <c r="F59" s="208"/>
      <c r="G59" s="207"/>
      <c r="H59" s="207"/>
      <c r="I59" s="195"/>
      <c r="J59" s="162"/>
      <c r="K59" s="162"/>
      <c r="L59" s="162"/>
      <c r="M59" s="162"/>
      <c r="N59" s="175"/>
      <c r="O59" s="162"/>
      <c r="P59" s="162"/>
      <c r="Q59" s="162"/>
      <c r="R59" s="162"/>
      <c r="S59" s="162"/>
      <c r="T59" s="162"/>
      <c r="U59" s="162"/>
      <c r="V59" s="162"/>
      <c r="W59" s="162"/>
      <c r="X59" s="162"/>
      <c r="Y59" s="162"/>
      <c r="Z59" s="162"/>
      <c r="AA59" s="162"/>
      <c r="AB59" s="162"/>
      <c r="AC59" s="162"/>
      <c r="AD59" s="162"/>
      <c r="AE59" s="162"/>
      <c r="AF59" s="162"/>
      <c r="AG59" s="162"/>
      <c r="AH59" s="162"/>
      <c r="AI59" s="162"/>
    </row>
    <row r="60" spans="1:35" ht="14.25" customHeight="1">
      <c r="A60" s="519">
        <f t="shared" si="0"/>
        <v>58</v>
      </c>
      <c r="B60" s="520"/>
      <c r="C60" s="521"/>
      <c r="D60" s="197"/>
      <c r="E60" s="207"/>
      <c r="F60" s="208"/>
      <c r="G60" s="207"/>
      <c r="H60" s="207"/>
      <c r="I60" s="195"/>
      <c r="J60" s="162"/>
      <c r="K60" s="162"/>
      <c r="L60" s="162"/>
      <c r="M60" s="162"/>
      <c r="N60" s="175"/>
      <c r="O60" s="162"/>
      <c r="P60" s="162"/>
      <c r="Q60" s="162"/>
      <c r="R60" s="162"/>
      <c r="S60" s="162"/>
      <c r="T60" s="162"/>
      <c r="U60" s="162"/>
      <c r="V60" s="162"/>
      <c r="W60" s="162"/>
      <c r="X60" s="162"/>
      <c r="Y60" s="162"/>
      <c r="Z60" s="162"/>
      <c r="AA60" s="162"/>
      <c r="AB60" s="162"/>
      <c r="AC60" s="162"/>
      <c r="AD60" s="162"/>
      <c r="AE60" s="162"/>
      <c r="AF60" s="162"/>
      <c r="AG60" s="162"/>
      <c r="AH60" s="162"/>
      <c r="AI60" s="162"/>
    </row>
    <row r="61" spans="1:35" ht="14.25" customHeight="1">
      <c r="A61" s="519">
        <f t="shared" si="0"/>
        <v>59</v>
      </c>
      <c r="B61" s="520"/>
      <c r="C61" s="521"/>
      <c r="D61" s="197"/>
      <c r="E61" s="207"/>
      <c r="F61" s="208"/>
      <c r="G61" s="207"/>
      <c r="H61" s="207"/>
      <c r="I61" s="195"/>
      <c r="J61" s="162"/>
      <c r="K61" s="162"/>
      <c r="L61" s="162"/>
      <c r="M61" s="162"/>
      <c r="N61" s="175"/>
      <c r="O61" s="162"/>
      <c r="P61" s="162"/>
      <c r="Q61" s="162"/>
      <c r="R61" s="162"/>
      <c r="S61" s="162"/>
      <c r="T61" s="162"/>
      <c r="U61" s="162"/>
      <c r="V61" s="162"/>
      <c r="W61" s="162"/>
      <c r="X61" s="162"/>
      <c r="Y61" s="162"/>
      <c r="Z61" s="162"/>
      <c r="AA61" s="162"/>
      <c r="AB61" s="162"/>
      <c r="AC61" s="162"/>
      <c r="AD61" s="162"/>
      <c r="AE61" s="162"/>
      <c r="AF61" s="162"/>
      <c r="AG61" s="162"/>
      <c r="AH61" s="162"/>
      <c r="AI61" s="162"/>
    </row>
    <row r="62" spans="1:35" ht="14.25" customHeight="1">
      <c r="A62" s="519">
        <f t="shared" si="0"/>
        <v>60</v>
      </c>
      <c r="B62" s="520"/>
      <c r="C62" s="521"/>
      <c r="D62" s="197"/>
      <c r="E62" s="207"/>
      <c r="F62" s="208"/>
      <c r="G62" s="207"/>
      <c r="H62" s="207"/>
      <c r="I62" s="195"/>
      <c r="J62" s="162"/>
      <c r="K62" s="162"/>
      <c r="L62" s="162"/>
      <c r="M62" s="162"/>
      <c r="N62" s="175"/>
      <c r="O62" s="162"/>
      <c r="P62" s="162"/>
      <c r="Q62" s="162"/>
      <c r="R62" s="162"/>
      <c r="S62" s="162"/>
      <c r="T62" s="162"/>
      <c r="U62" s="162"/>
      <c r="V62" s="162"/>
      <c r="W62" s="162"/>
      <c r="X62" s="162"/>
      <c r="Y62" s="162"/>
      <c r="Z62" s="162"/>
      <c r="AA62" s="162"/>
      <c r="AB62" s="162"/>
      <c r="AC62" s="162"/>
      <c r="AD62" s="162"/>
      <c r="AE62" s="162"/>
      <c r="AF62" s="162"/>
      <c r="AG62" s="162"/>
      <c r="AH62" s="162"/>
      <c r="AI62" s="162"/>
    </row>
    <row r="63" spans="1:35" ht="14.25" customHeight="1">
      <c r="A63" s="519">
        <f t="shared" si="0"/>
        <v>61</v>
      </c>
      <c r="B63" s="520"/>
      <c r="C63" s="521"/>
      <c r="D63" s="197"/>
      <c r="E63" s="207"/>
      <c r="F63" s="208"/>
      <c r="G63" s="207"/>
      <c r="H63" s="207"/>
      <c r="I63" s="195"/>
      <c r="J63" s="162"/>
      <c r="K63" s="162"/>
      <c r="L63" s="162"/>
      <c r="M63" s="162"/>
      <c r="N63" s="175"/>
      <c r="O63" s="162"/>
      <c r="P63" s="162"/>
      <c r="Q63" s="162"/>
      <c r="R63" s="162"/>
      <c r="S63" s="162"/>
      <c r="T63" s="162"/>
      <c r="U63" s="162"/>
      <c r="V63" s="162"/>
      <c r="W63" s="162"/>
      <c r="X63" s="162"/>
      <c r="Y63" s="162"/>
      <c r="Z63" s="162"/>
      <c r="AA63" s="162"/>
      <c r="AB63" s="162"/>
      <c r="AC63" s="162"/>
      <c r="AD63" s="162"/>
      <c r="AE63" s="162"/>
      <c r="AF63" s="162"/>
      <c r="AG63" s="162"/>
      <c r="AH63" s="162"/>
      <c r="AI63" s="162"/>
    </row>
    <row r="64" spans="1:35" ht="14.25" customHeight="1">
      <c r="A64" s="519">
        <f t="shared" si="0"/>
        <v>62</v>
      </c>
      <c r="B64" s="520"/>
      <c r="C64" s="521"/>
      <c r="D64" s="197"/>
      <c r="E64" s="207"/>
      <c r="F64" s="208"/>
      <c r="G64" s="207"/>
      <c r="H64" s="207"/>
      <c r="I64" s="195"/>
      <c r="J64" s="162"/>
      <c r="K64" s="162"/>
      <c r="L64" s="162"/>
      <c r="M64" s="162"/>
      <c r="N64" s="175"/>
      <c r="O64" s="162"/>
      <c r="P64" s="162"/>
      <c r="Q64" s="162"/>
      <c r="R64" s="162"/>
      <c r="S64" s="162"/>
      <c r="T64" s="162"/>
      <c r="U64" s="162"/>
      <c r="V64" s="162"/>
      <c r="W64" s="162"/>
      <c r="X64" s="162"/>
      <c r="Y64" s="162"/>
      <c r="Z64" s="162"/>
      <c r="AA64" s="162"/>
      <c r="AB64" s="162"/>
      <c r="AC64" s="162"/>
      <c r="AD64" s="162"/>
      <c r="AE64" s="162"/>
      <c r="AF64" s="162"/>
      <c r="AG64" s="162"/>
      <c r="AH64" s="162"/>
      <c r="AI64" s="162"/>
    </row>
    <row r="65" spans="1:35" ht="14.25" customHeight="1">
      <c r="A65" s="519">
        <f t="shared" si="0"/>
        <v>63</v>
      </c>
      <c r="B65" s="520"/>
      <c r="C65" s="521"/>
      <c r="D65" s="197"/>
      <c r="E65" s="207"/>
      <c r="F65" s="208"/>
      <c r="G65" s="207"/>
      <c r="H65" s="207"/>
      <c r="I65" s="195"/>
      <c r="J65" s="162"/>
      <c r="K65" s="162"/>
      <c r="L65" s="162"/>
      <c r="M65" s="162"/>
      <c r="N65" s="175"/>
      <c r="O65" s="162"/>
      <c r="P65" s="162"/>
      <c r="Q65" s="162"/>
      <c r="R65" s="162"/>
      <c r="S65" s="162"/>
      <c r="T65" s="162"/>
      <c r="U65" s="162"/>
      <c r="V65" s="162"/>
      <c r="W65" s="162"/>
      <c r="X65" s="162"/>
      <c r="Y65" s="162"/>
      <c r="Z65" s="162"/>
      <c r="AA65" s="162"/>
      <c r="AB65" s="162"/>
      <c r="AC65" s="162"/>
      <c r="AD65" s="162"/>
      <c r="AE65" s="162"/>
      <c r="AF65" s="162"/>
      <c r="AG65" s="162"/>
      <c r="AH65" s="162"/>
      <c r="AI65" s="162"/>
    </row>
    <row r="66" spans="1:35" ht="14.25" customHeight="1">
      <c r="A66" s="519">
        <f t="shared" si="0"/>
        <v>64</v>
      </c>
      <c r="B66" s="520"/>
      <c r="C66" s="521"/>
      <c r="D66" s="197"/>
      <c r="E66" s="207"/>
      <c r="F66" s="208"/>
      <c r="G66" s="207"/>
      <c r="H66" s="207"/>
      <c r="I66" s="195"/>
      <c r="J66" s="162"/>
      <c r="K66" s="162"/>
      <c r="L66" s="162"/>
      <c r="M66" s="162"/>
      <c r="N66" s="175"/>
      <c r="O66" s="162"/>
      <c r="P66" s="162"/>
      <c r="Q66" s="162"/>
      <c r="R66" s="162"/>
      <c r="S66" s="162"/>
      <c r="T66" s="162"/>
      <c r="U66" s="162"/>
      <c r="V66" s="162"/>
      <c r="W66" s="162"/>
      <c r="X66" s="162"/>
      <c r="Y66" s="162"/>
      <c r="Z66" s="162"/>
      <c r="AA66" s="162"/>
      <c r="AB66" s="162"/>
      <c r="AC66" s="162"/>
      <c r="AD66" s="162"/>
      <c r="AE66" s="162"/>
      <c r="AF66" s="162"/>
      <c r="AG66" s="162"/>
      <c r="AH66" s="162"/>
      <c r="AI66" s="162"/>
    </row>
    <row r="67" spans="1:35" ht="14.25" customHeight="1">
      <c r="A67" s="519">
        <f t="shared" si="0"/>
        <v>65</v>
      </c>
      <c r="B67" s="520"/>
      <c r="C67" s="521"/>
      <c r="D67" s="197"/>
      <c r="E67" s="207"/>
      <c r="F67" s="208"/>
      <c r="G67" s="207"/>
      <c r="H67" s="207"/>
      <c r="I67" s="195"/>
      <c r="J67" s="162"/>
      <c r="K67" s="162"/>
      <c r="L67" s="162"/>
      <c r="M67" s="162"/>
      <c r="N67" s="175"/>
      <c r="O67" s="162"/>
      <c r="P67" s="162"/>
      <c r="Q67" s="162"/>
      <c r="R67" s="162"/>
      <c r="S67" s="162"/>
      <c r="T67" s="162"/>
      <c r="U67" s="162"/>
      <c r="V67" s="162"/>
      <c r="W67" s="162"/>
      <c r="X67" s="162"/>
      <c r="Y67" s="162"/>
      <c r="Z67" s="162"/>
      <c r="AA67" s="162"/>
      <c r="AB67" s="162"/>
      <c r="AC67" s="162"/>
      <c r="AD67" s="162"/>
      <c r="AE67" s="162"/>
      <c r="AF67" s="162"/>
      <c r="AG67" s="162"/>
      <c r="AH67" s="162"/>
      <c r="AI67" s="162"/>
    </row>
    <row r="68" spans="1:35" ht="14.25" customHeight="1">
      <c r="A68" s="519">
        <f t="shared" si="0"/>
        <v>66</v>
      </c>
      <c r="B68" s="520"/>
      <c r="C68" s="521"/>
      <c r="D68" s="197"/>
      <c r="E68" s="207"/>
      <c r="F68" s="208"/>
      <c r="G68" s="207"/>
      <c r="H68" s="207"/>
      <c r="I68" s="195"/>
      <c r="J68" s="162"/>
      <c r="K68" s="162"/>
      <c r="L68" s="162"/>
      <c r="M68" s="162"/>
      <c r="N68" s="175"/>
      <c r="O68" s="162"/>
      <c r="P68" s="162"/>
      <c r="Q68" s="162"/>
      <c r="R68" s="162"/>
      <c r="S68" s="162"/>
      <c r="T68" s="162"/>
      <c r="U68" s="162"/>
      <c r="V68" s="162"/>
      <c r="W68" s="162"/>
      <c r="X68" s="162"/>
      <c r="Y68" s="162"/>
      <c r="Z68" s="162"/>
      <c r="AA68" s="162"/>
      <c r="AB68" s="162"/>
      <c r="AC68" s="162"/>
      <c r="AD68" s="162"/>
      <c r="AE68" s="162"/>
      <c r="AF68" s="162"/>
      <c r="AG68" s="162"/>
      <c r="AH68" s="162"/>
      <c r="AI68" s="162"/>
    </row>
    <row r="69" spans="1:35" ht="14.25" customHeight="1">
      <c r="A69" s="519">
        <f t="shared" ref="A69:A102" si="1">A68+1</f>
        <v>67</v>
      </c>
      <c r="B69" s="520"/>
      <c r="C69" s="521"/>
      <c r="D69" s="197"/>
      <c r="E69" s="207"/>
      <c r="F69" s="208"/>
      <c r="G69" s="207"/>
      <c r="H69" s="207"/>
      <c r="I69" s="195"/>
      <c r="J69" s="162"/>
      <c r="K69" s="162"/>
      <c r="L69" s="162"/>
      <c r="M69" s="162"/>
      <c r="N69" s="175"/>
      <c r="O69" s="162"/>
      <c r="P69" s="162"/>
      <c r="Q69" s="162"/>
      <c r="R69" s="162"/>
      <c r="S69" s="162"/>
      <c r="T69" s="162"/>
      <c r="U69" s="162"/>
      <c r="V69" s="162"/>
      <c r="W69" s="162"/>
      <c r="X69" s="162"/>
      <c r="Y69" s="162"/>
      <c r="Z69" s="162"/>
      <c r="AA69" s="162"/>
      <c r="AB69" s="162"/>
      <c r="AC69" s="162"/>
      <c r="AD69" s="162"/>
      <c r="AE69" s="162"/>
      <c r="AF69" s="162"/>
      <c r="AG69" s="162"/>
      <c r="AH69" s="162"/>
      <c r="AI69" s="162"/>
    </row>
    <row r="70" spans="1:35" ht="14.25" customHeight="1">
      <c r="A70" s="519">
        <f t="shared" si="1"/>
        <v>68</v>
      </c>
      <c r="B70" s="520"/>
      <c r="C70" s="521"/>
      <c r="D70" s="197"/>
      <c r="E70" s="207"/>
      <c r="F70" s="208"/>
      <c r="G70" s="207"/>
      <c r="H70" s="207"/>
      <c r="I70" s="195"/>
      <c r="J70" s="162"/>
      <c r="K70" s="162"/>
      <c r="L70" s="162"/>
      <c r="M70" s="162"/>
      <c r="N70" s="175"/>
      <c r="O70" s="162"/>
      <c r="P70" s="162"/>
      <c r="Q70" s="162"/>
      <c r="R70" s="162"/>
      <c r="S70" s="162"/>
      <c r="T70" s="162"/>
      <c r="U70" s="162"/>
      <c r="V70" s="162"/>
      <c r="W70" s="162"/>
      <c r="X70" s="162"/>
      <c r="Y70" s="162"/>
      <c r="Z70" s="162"/>
      <c r="AA70" s="162"/>
      <c r="AB70" s="162"/>
      <c r="AC70" s="162"/>
      <c r="AD70" s="162"/>
      <c r="AE70" s="162"/>
      <c r="AF70" s="162"/>
      <c r="AG70" s="162"/>
      <c r="AH70" s="162"/>
      <c r="AI70" s="162"/>
    </row>
    <row r="71" spans="1:35" ht="14.25" customHeight="1">
      <c r="A71" s="519">
        <f t="shared" si="1"/>
        <v>69</v>
      </c>
      <c r="B71" s="520"/>
      <c r="C71" s="521"/>
      <c r="D71" s="197"/>
      <c r="E71" s="207"/>
      <c r="F71" s="208"/>
      <c r="G71" s="207"/>
      <c r="H71" s="207"/>
      <c r="I71" s="195"/>
      <c r="J71" s="162"/>
      <c r="K71" s="162"/>
      <c r="L71" s="162"/>
      <c r="M71" s="162"/>
      <c r="N71" s="175"/>
      <c r="O71" s="162"/>
      <c r="P71" s="162"/>
      <c r="Q71" s="162"/>
      <c r="R71" s="162"/>
      <c r="S71" s="162"/>
      <c r="T71" s="162"/>
      <c r="U71" s="162"/>
      <c r="V71" s="162"/>
      <c r="W71" s="162"/>
      <c r="X71" s="162"/>
      <c r="Y71" s="162"/>
      <c r="Z71" s="162"/>
      <c r="AA71" s="162"/>
      <c r="AB71" s="162"/>
      <c r="AC71" s="162"/>
      <c r="AD71" s="162"/>
      <c r="AE71" s="162"/>
      <c r="AF71" s="162"/>
      <c r="AG71" s="162"/>
      <c r="AH71" s="162"/>
      <c r="AI71" s="162"/>
    </row>
    <row r="72" spans="1:35" ht="14.25" customHeight="1">
      <c r="A72" s="519">
        <f t="shared" si="1"/>
        <v>70</v>
      </c>
      <c r="B72" s="520"/>
      <c r="C72" s="521"/>
      <c r="D72" s="197"/>
      <c r="E72" s="207"/>
      <c r="F72" s="208"/>
      <c r="G72" s="207"/>
      <c r="H72" s="207"/>
      <c r="I72" s="195"/>
      <c r="J72" s="162"/>
      <c r="K72" s="162"/>
      <c r="L72" s="162"/>
      <c r="M72" s="162"/>
      <c r="N72" s="175"/>
      <c r="O72" s="162"/>
      <c r="P72" s="162"/>
      <c r="Q72" s="162"/>
      <c r="R72" s="162"/>
      <c r="S72" s="162"/>
      <c r="T72" s="162"/>
      <c r="U72" s="162"/>
      <c r="V72" s="162"/>
      <c r="W72" s="162"/>
      <c r="X72" s="162"/>
      <c r="Y72" s="162"/>
      <c r="Z72" s="162"/>
      <c r="AA72" s="162"/>
      <c r="AB72" s="162"/>
      <c r="AC72" s="162"/>
      <c r="AD72" s="162"/>
      <c r="AE72" s="162"/>
      <c r="AF72" s="162"/>
      <c r="AG72" s="162"/>
      <c r="AH72" s="162"/>
      <c r="AI72" s="162"/>
    </row>
    <row r="73" spans="1:35" ht="14.25" customHeight="1">
      <c r="A73" s="519">
        <f t="shared" si="1"/>
        <v>71</v>
      </c>
      <c r="B73" s="520"/>
      <c r="C73" s="521"/>
      <c r="D73" s="197"/>
      <c r="E73" s="207"/>
      <c r="F73" s="208"/>
      <c r="G73" s="207"/>
      <c r="H73" s="207"/>
      <c r="I73" s="195"/>
      <c r="J73" s="162"/>
      <c r="K73" s="162"/>
      <c r="L73" s="162"/>
      <c r="M73" s="162"/>
      <c r="N73" s="175"/>
      <c r="O73" s="162"/>
      <c r="P73" s="162"/>
      <c r="Q73" s="162"/>
      <c r="R73" s="162"/>
      <c r="S73" s="162"/>
      <c r="T73" s="162"/>
      <c r="U73" s="162"/>
      <c r="V73" s="162"/>
      <c r="W73" s="162"/>
      <c r="X73" s="162"/>
      <c r="Y73" s="162"/>
      <c r="Z73" s="162"/>
      <c r="AA73" s="162"/>
      <c r="AB73" s="162"/>
      <c r="AC73" s="162"/>
      <c r="AD73" s="162"/>
      <c r="AE73" s="162"/>
      <c r="AF73" s="162"/>
      <c r="AG73" s="162"/>
      <c r="AH73" s="162"/>
      <c r="AI73" s="162"/>
    </row>
    <row r="74" spans="1:35" ht="14.25" customHeight="1">
      <c r="A74" s="519">
        <f t="shared" si="1"/>
        <v>72</v>
      </c>
      <c r="B74" s="520"/>
      <c r="C74" s="521"/>
      <c r="D74" s="197"/>
      <c r="E74" s="207"/>
      <c r="F74" s="208"/>
      <c r="G74" s="207"/>
      <c r="H74" s="207"/>
      <c r="I74" s="195"/>
      <c r="J74" s="162"/>
      <c r="K74" s="162"/>
      <c r="L74" s="162"/>
      <c r="M74" s="162"/>
      <c r="N74" s="175"/>
      <c r="O74" s="162"/>
      <c r="P74" s="162"/>
      <c r="Q74" s="162"/>
      <c r="R74" s="162"/>
      <c r="S74" s="162"/>
      <c r="T74" s="162"/>
      <c r="U74" s="162"/>
      <c r="V74" s="162"/>
      <c r="W74" s="162"/>
      <c r="X74" s="162"/>
      <c r="Y74" s="162"/>
      <c r="Z74" s="162"/>
      <c r="AA74" s="162"/>
      <c r="AB74" s="162"/>
      <c r="AC74" s="162"/>
      <c r="AD74" s="162"/>
      <c r="AE74" s="162"/>
      <c r="AF74" s="162"/>
      <c r="AG74" s="162"/>
      <c r="AH74" s="162"/>
      <c r="AI74" s="162"/>
    </row>
    <row r="75" spans="1:35" ht="14.25" customHeight="1">
      <c r="A75" s="519">
        <f t="shared" si="1"/>
        <v>73</v>
      </c>
      <c r="B75" s="520"/>
      <c r="C75" s="521"/>
      <c r="D75" s="197"/>
      <c r="E75" s="207"/>
      <c r="F75" s="208"/>
      <c r="G75" s="207"/>
      <c r="H75" s="207"/>
      <c r="I75" s="195"/>
      <c r="J75" s="162"/>
      <c r="K75" s="162"/>
      <c r="L75" s="162"/>
      <c r="M75" s="162"/>
      <c r="N75" s="175"/>
      <c r="O75" s="162"/>
      <c r="P75" s="162"/>
      <c r="Q75" s="162"/>
      <c r="R75" s="162"/>
      <c r="S75" s="162"/>
      <c r="T75" s="162"/>
      <c r="U75" s="162"/>
      <c r="V75" s="162"/>
      <c r="W75" s="162"/>
      <c r="X75" s="162"/>
      <c r="Y75" s="162"/>
      <c r="Z75" s="162"/>
      <c r="AA75" s="162"/>
      <c r="AB75" s="162"/>
      <c r="AC75" s="162"/>
      <c r="AD75" s="162"/>
      <c r="AE75" s="162"/>
      <c r="AF75" s="162"/>
      <c r="AG75" s="162"/>
      <c r="AH75" s="162"/>
      <c r="AI75" s="162"/>
    </row>
    <row r="76" spans="1:35" ht="14.25" customHeight="1">
      <c r="A76" s="519">
        <f t="shared" si="1"/>
        <v>74</v>
      </c>
      <c r="B76" s="520"/>
      <c r="C76" s="521"/>
      <c r="D76" s="197"/>
      <c r="E76" s="207"/>
      <c r="F76" s="208"/>
      <c r="G76" s="207"/>
      <c r="H76" s="207"/>
      <c r="I76" s="195"/>
      <c r="J76" s="162"/>
      <c r="K76" s="162"/>
      <c r="L76" s="162"/>
      <c r="M76" s="162"/>
      <c r="N76" s="175"/>
      <c r="O76" s="162"/>
      <c r="P76" s="162"/>
      <c r="Q76" s="162"/>
      <c r="R76" s="162"/>
      <c r="S76" s="162"/>
      <c r="T76" s="162"/>
      <c r="U76" s="162"/>
      <c r="V76" s="162"/>
      <c r="W76" s="162"/>
      <c r="X76" s="162"/>
      <c r="Y76" s="162"/>
      <c r="Z76" s="162"/>
      <c r="AA76" s="162"/>
      <c r="AB76" s="162"/>
      <c r="AC76" s="162"/>
      <c r="AD76" s="162"/>
      <c r="AE76" s="162"/>
      <c r="AF76" s="162"/>
      <c r="AG76" s="162"/>
      <c r="AH76" s="162"/>
      <c r="AI76" s="162"/>
    </row>
    <row r="77" spans="1:35" ht="14.25" customHeight="1">
      <c r="A77" s="519">
        <f t="shared" si="1"/>
        <v>75</v>
      </c>
      <c r="B77" s="520"/>
      <c r="C77" s="521"/>
      <c r="D77" s="197"/>
      <c r="E77" s="207"/>
      <c r="F77" s="208"/>
      <c r="G77" s="207"/>
      <c r="H77" s="207"/>
      <c r="I77" s="195"/>
      <c r="J77" s="162"/>
      <c r="K77" s="162"/>
      <c r="L77" s="162"/>
      <c r="M77" s="162"/>
      <c r="N77" s="175"/>
      <c r="O77" s="162"/>
      <c r="P77" s="162"/>
      <c r="Q77" s="162"/>
      <c r="R77" s="162"/>
      <c r="S77" s="162"/>
      <c r="T77" s="162"/>
      <c r="U77" s="162"/>
      <c r="V77" s="162"/>
      <c r="W77" s="162"/>
      <c r="X77" s="162"/>
      <c r="Y77" s="162"/>
      <c r="Z77" s="162"/>
      <c r="AA77" s="162"/>
      <c r="AB77" s="162"/>
      <c r="AC77" s="162"/>
      <c r="AD77" s="162"/>
      <c r="AE77" s="162"/>
      <c r="AF77" s="162"/>
      <c r="AG77" s="162"/>
      <c r="AH77" s="162"/>
      <c r="AI77" s="162"/>
    </row>
    <row r="78" spans="1:35" ht="14.25" customHeight="1">
      <c r="A78" s="519">
        <f t="shared" si="1"/>
        <v>76</v>
      </c>
      <c r="B78" s="520"/>
      <c r="C78" s="521"/>
      <c r="D78" s="197"/>
      <c r="E78" s="207"/>
      <c r="F78" s="208"/>
      <c r="G78" s="207"/>
      <c r="H78" s="207"/>
      <c r="I78" s="195"/>
      <c r="J78" s="162"/>
      <c r="K78" s="162"/>
      <c r="L78" s="162"/>
      <c r="M78" s="162"/>
      <c r="N78" s="175"/>
      <c r="O78" s="162"/>
      <c r="P78" s="162"/>
      <c r="Q78" s="162"/>
      <c r="R78" s="162"/>
      <c r="S78" s="162"/>
      <c r="T78" s="162"/>
      <c r="U78" s="162"/>
      <c r="V78" s="162"/>
      <c r="W78" s="162"/>
      <c r="X78" s="162"/>
      <c r="Y78" s="162"/>
      <c r="Z78" s="162"/>
      <c r="AA78" s="162"/>
      <c r="AB78" s="162"/>
      <c r="AC78" s="162"/>
      <c r="AD78" s="162"/>
      <c r="AE78" s="162"/>
      <c r="AF78" s="162"/>
      <c r="AG78" s="162"/>
      <c r="AH78" s="162"/>
      <c r="AI78" s="162"/>
    </row>
    <row r="79" spans="1:35" ht="14.25" customHeight="1">
      <c r="A79" s="519">
        <f t="shared" si="1"/>
        <v>77</v>
      </c>
      <c r="B79" s="520"/>
      <c r="C79" s="521"/>
      <c r="D79" s="197"/>
      <c r="E79" s="207"/>
      <c r="F79" s="208"/>
      <c r="G79" s="207"/>
      <c r="H79" s="207"/>
      <c r="I79" s="195"/>
      <c r="J79" s="162"/>
      <c r="K79" s="162"/>
      <c r="L79" s="162"/>
      <c r="M79" s="162"/>
      <c r="N79" s="175"/>
      <c r="O79" s="162"/>
      <c r="P79" s="162"/>
      <c r="Q79" s="162"/>
      <c r="R79" s="162"/>
      <c r="S79" s="162"/>
      <c r="T79" s="162"/>
      <c r="U79" s="162"/>
      <c r="V79" s="162"/>
      <c r="W79" s="162"/>
      <c r="X79" s="162"/>
      <c r="Y79" s="162"/>
      <c r="Z79" s="162"/>
      <c r="AA79" s="162"/>
      <c r="AB79" s="162"/>
      <c r="AC79" s="162"/>
      <c r="AD79" s="162"/>
      <c r="AE79" s="162"/>
      <c r="AF79" s="162"/>
      <c r="AG79" s="162"/>
      <c r="AH79" s="162"/>
      <c r="AI79" s="162"/>
    </row>
    <row r="80" spans="1:35" ht="14.25" customHeight="1">
      <c r="A80" s="519">
        <f t="shared" si="1"/>
        <v>78</v>
      </c>
      <c r="B80" s="520"/>
      <c r="C80" s="521"/>
      <c r="D80" s="197"/>
      <c r="E80" s="207"/>
      <c r="F80" s="208"/>
      <c r="G80" s="207"/>
      <c r="H80" s="207"/>
      <c r="I80" s="195"/>
      <c r="J80" s="162"/>
      <c r="K80" s="162"/>
      <c r="L80" s="162"/>
      <c r="M80" s="162"/>
      <c r="N80" s="175"/>
      <c r="O80" s="162"/>
      <c r="P80" s="162"/>
      <c r="Q80" s="162"/>
      <c r="R80" s="162"/>
      <c r="S80" s="162"/>
      <c r="T80" s="162"/>
      <c r="U80" s="162"/>
      <c r="V80" s="162"/>
      <c r="W80" s="162"/>
      <c r="X80" s="162"/>
      <c r="Y80" s="162"/>
      <c r="Z80" s="162"/>
      <c r="AA80" s="162"/>
      <c r="AB80" s="162"/>
      <c r="AC80" s="162"/>
      <c r="AD80" s="162"/>
      <c r="AE80" s="162"/>
      <c r="AF80" s="162"/>
      <c r="AG80" s="162"/>
      <c r="AH80" s="162"/>
      <c r="AI80" s="162"/>
    </row>
    <row r="81" spans="1:35" ht="14.25" customHeight="1">
      <c r="A81" s="519">
        <f t="shared" si="1"/>
        <v>79</v>
      </c>
      <c r="B81" s="520"/>
      <c r="C81" s="521"/>
      <c r="D81" s="197"/>
      <c r="E81" s="207"/>
      <c r="F81" s="208"/>
      <c r="G81" s="207"/>
      <c r="H81" s="207"/>
      <c r="I81" s="195"/>
      <c r="J81" s="162"/>
      <c r="K81" s="162"/>
      <c r="L81" s="162"/>
      <c r="M81" s="162"/>
      <c r="N81" s="175"/>
      <c r="O81" s="162"/>
      <c r="P81" s="162"/>
      <c r="Q81" s="162"/>
      <c r="R81" s="162"/>
      <c r="S81" s="162"/>
      <c r="T81" s="162"/>
      <c r="U81" s="162"/>
      <c r="V81" s="162"/>
      <c r="W81" s="162"/>
      <c r="X81" s="162"/>
      <c r="Y81" s="162"/>
      <c r="Z81" s="162"/>
      <c r="AA81" s="162"/>
      <c r="AB81" s="162"/>
      <c r="AC81" s="162"/>
      <c r="AD81" s="162"/>
      <c r="AE81" s="162"/>
      <c r="AF81" s="162"/>
      <c r="AG81" s="162"/>
      <c r="AH81" s="162"/>
      <c r="AI81" s="162"/>
    </row>
    <row r="82" spans="1:35" ht="14.25" customHeight="1">
      <c r="A82" s="519">
        <f t="shared" si="1"/>
        <v>80</v>
      </c>
      <c r="B82" s="520"/>
      <c r="C82" s="521"/>
      <c r="D82" s="197"/>
      <c r="E82" s="207"/>
      <c r="F82" s="208"/>
      <c r="G82" s="207"/>
      <c r="H82" s="207"/>
      <c r="I82" s="195"/>
      <c r="J82" s="162"/>
      <c r="K82" s="162"/>
      <c r="L82" s="162"/>
      <c r="M82" s="162"/>
      <c r="N82" s="175"/>
      <c r="O82" s="162"/>
      <c r="P82" s="162"/>
      <c r="Q82" s="162"/>
      <c r="R82" s="162"/>
      <c r="S82" s="162"/>
      <c r="T82" s="162"/>
      <c r="U82" s="162"/>
      <c r="V82" s="162"/>
      <c r="W82" s="162"/>
      <c r="X82" s="162"/>
      <c r="Y82" s="162"/>
      <c r="Z82" s="162"/>
      <c r="AA82" s="162"/>
      <c r="AB82" s="162"/>
      <c r="AC82" s="162"/>
      <c r="AD82" s="162"/>
      <c r="AE82" s="162"/>
      <c r="AF82" s="162"/>
      <c r="AG82" s="162"/>
      <c r="AH82" s="162"/>
      <c r="AI82" s="162"/>
    </row>
    <row r="83" spans="1:35" ht="14.25" customHeight="1">
      <c r="A83" s="519">
        <f t="shared" si="1"/>
        <v>81</v>
      </c>
      <c r="B83" s="520"/>
      <c r="C83" s="521"/>
      <c r="D83" s="197"/>
      <c r="E83" s="207"/>
      <c r="F83" s="208"/>
      <c r="G83" s="207"/>
      <c r="H83" s="207"/>
      <c r="I83" s="195"/>
      <c r="J83" s="162"/>
      <c r="K83" s="162"/>
      <c r="L83" s="162"/>
      <c r="M83" s="162"/>
      <c r="N83" s="175"/>
      <c r="O83" s="162"/>
      <c r="P83" s="162"/>
      <c r="Q83" s="162"/>
      <c r="R83" s="162"/>
      <c r="S83" s="162"/>
      <c r="T83" s="162"/>
      <c r="U83" s="162"/>
      <c r="V83" s="162"/>
      <c r="W83" s="162"/>
      <c r="X83" s="162"/>
      <c r="Y83" s="162"/>
      <c r="Z83" s="162"/>
      <c r="AA83" s="162"/>
      <c r="AB83" s="162"/>
      <c r="AC83" s="162"/>
      <c r="AD83" s="162"/>
      <c r="AE83" s="162"/>
      <c r="AF83" s="162"/>
      <c r="AG83" s="162"/>
      <c r="AH83" s="162"/>
      <c r="AI83" s="162"/>
    </row>
    <row r="84" spans="1:35" ht="14.25" customHeight="1">
      <c r="A84" s="519">
        <f t="shared" si="1"/>
        <v>82</v>
      </c>
      <c r="B84" s="520"/>
      <c r="C84" s="521"/>
      <c r="D84" s="197"/>
      <c r="E84" s="207"/>
      <c r="F84" s="208"/>
      <c r="G84" s="207"/>
      <c r="H84" s="207"/>
      <c r="I84" s="195"/>
      <c r="J84" s="162"/>
      <c r="K84" s="162"/>
      <c r="L84" s="162"/>
      <c r="M84" s="162"/>
      <c r="N84" s="175"/>
      <c r="O84" s="162"/>
      <c r="P84" s="162"/>
      <c r="Q84" s="162"/>
      <c r="R84" s="162"/>
      <c r="S84" s="162"/>
      <c r="T84" s="162"/>
      <c r="U84" s="162"/>
      <c r="V84" s="162"/>
      <c r="W84" s="162"/>
      <c r="X84" s="162"/>
      <c r="Y84" s="162"/>
      <c r="Z84" s="162"/>
      <c r="AA84" s="162"/>
      <c r="AB84" s="162"/>
      <c r="AC84" s="162"/>
      <c r="AD84" s="162"/>
      <c r="AE84" s="162"/>
      <c r="AF84" s="162"/>
      <c r="AG84" s="162"/>
      <c r="AH84" s="162"/>
      <c r="AI84" s="162"/>
    </row>
    <row r="85" spans="1:35" ht="14.25" customHeight="1">
      <c r="A85" s="519">
        <f t="shared" si="1"/>
        <v>83</v>
      </c>
      <c r="B85" s="520"/>
      <c r="C85" s="521"/>
      <c r="D85" s="197"/>
      <c r="E85" s="207"/>
      <c r="F85" s="208"/>
      <c r="G85" s="207"/>
      <c r="H85" s="207"/>
      <c r="I85" s="195"/>
      <c r="J85" s="162"/>
      <c r="K85" s="162"/>
      <c r="L85" s="162"/>
      <c r="M85" s="162"/>
      <c r="N85" s="175"/>
      <c r="O85" s="162"/>
      <c r="P85" s="162"/>
      <c r="Q85" s="162"/>
      <c r="R85" s="162"/>
      <c r="S85" s="162"/>
      <c r="T85" s="162"/>
      <c r="U85" s="162"/>
      <c r="V85" s="162"/>
      <c r="W85" s="162"/>
      <c r="X85" s="162"/>
      <c r="Y85" s="162"/>
      <c r="Z85" s="162"/>
      <c r="AA85" s="162"/>
      <c r="AB85" s="162"/>
      <c r="AC85" s="162"/>
      <c r="AD85" s="162"/>
      <c r="AE85" s="162"/>
      <c r="AF85" s="162"/>
      <c r="AG85" s="162"/>
      <c r="AH85" s="162"/>
      <c r="AI85" s="162"/>
    </row>
    <row r="86" spans="1:35" ht="14.25" customHeight="1">
      <c r="A86" s="519">
        <f t="shared" si="1"/>
        <v>84</v>
      </c>
      <c r="B86" s="520"/>
      <c r="C86" s="521"/>
      <c r="D86" s="197"/>
      <c r="E86" s="207"/>
      <c r="F86" s="208"/>
      <c r="G86" s="207"/>
      <c r="H86" s="207"/>
      <c r="I86" s="195"/>
      <c r="J86" s="162"/>
      <c r="K86" s="162"/>
      <c r="L86" s="162"/>
      <c r="M86" s="162"/>
      <c r="N86" s="175"/>
      <c r="O86" s="162"/>
      <c r="P86" s="162"/>
      <c r="Q86" s="162"/>
      <c r="R86" s="162"/>
      <c r="S86" s="162"/>
      <c r="T86" s="162"/>
      <c r="U86" s="162"/>
      <c r="V86" s="162"/>
      <c r="W86" s="162"/>
      <c r="X86" s="162"/>
      <c r="Y86" s="162"/>
      <c r="Z86" s="162"/>
      <c r="AA86" s="162"/>
      <c r="AB86" s="162"/>
      <c r="AC86" s="162"/>
      <c r="AD86" s="162"/>
      <c r="AE86" s="162"/>
      <c r="AF86" s="162"/>
      <c r="AG86" s="162"/>
      <c r="AH86" s="162"/>
      <c r="AI86" s="162"/>
    </row>
    <row r="87" spans="1:35" ht="14.25" customHeight="1">
      <c r="A87" s="519">
        <f t="shared" si="1"/>
        <v>85</v>
      </c>
      <c r="B87" s="520"/>
      <c r="C87" s="521"/>
      <c r="D87" s="197"/>
      <c r="E87" s="207"/>
      <c r="F87" s="208"/>
      <c r="G87" s="207"/>
      <c r="H87" s="207"/>
      <c r="I87" s="195"/>
      <c r="J87" s="162"/>
      <c r="K87" s="162"/>
      <c r="L87" s="162"/>
      <c r="M87" s="162"/>
      <c r="N87" s="175"/>
      <c r="O87" s="162"/>
      <c r="P87" s="162"/>
      <c r="Q87" s="162"/>
      <c r="R87" s="162"/>
      <c r="S87" s="162"/>
      <c r="T87" s="162"/>
      <c r="U87" s="162"/>
      <c r="V87" s="162"/>
      <c r="W87" s="162"/>
      <c r="X87" s="162"/>
      <c r="Y87" s="162"/>
      <c r="Z87" s="162"/>
      <c r="AA87" s="162"/>
      <c r="AB87" s="162"/>
      <c r="AC87" s="162"/>
      <c r="AD87" s="162"/>
      <c r="AE87" s="162"/>
      <c r="AF87" s="162"/>
      <c r="AG87" s="162"/>
      <c r="AH87" s="162"/>
      <c r="AI87" s="162"/>
    </row>
    <row r="88" spans="1:35" ht="14.25" customHeight="1">
      <c r="A88" s="519">
        <f t="shared" si="1"/>
        <v>86</v>
      </c>
      <c r="B88" s="520"/>
      <c r="C88" s="521"/>
      <c r="D88" s="197"/>
      <c r="E88" s="207"/>
      <c r="F88" s="208"/>
      <c r="G88" s="207"/>
      <c r="H88" s="207"/>
      <c r="I88" s="195"/>
      <c r="J88" s="162"/>
      <c r="K88" s="162"/>
      <c r="L88" s="162"/>
      <c r="M88" s="162"/>
      <c r="N88" s="175"/>
      <c r="O88" s="162"/>
      <c r="P88" s="162"/>
      <c r="Q88" s="162"/>
      <c r="R88" s="162"/>
      <c r="S88" s="162"/>
      <c r="T88" s="162"/>
      <c r="U88" s="162"/>
      <c r="V88" s="162"/>
      <c r="W88" s="162"/>
      <c r="X88" s="162"/>
      <c r="Y88" s="162"/>
      <c r="Z88" s="162"/>
      <c r="AA88" s="162"/>
      <c r="AB88" s="162"/>
      <c r="AC88" s="162"/>
      <c r="AD88" s="162"/>
      <c r="AE88" s="162"/>
      <c r="AF88" s="162"/>
      <c r="AG88" s="162"/>
      <c r="AH88" s="162"/>
      <c r="AI88" s="162"/>
    </row>
    <row r="89" spans="1:35" ht="14.25" customHeight="1">
      <c r="A89" s="519">
        <f t="shared" si="1"/>
        <v>87</v>
      </c>
      <c r="B89" s="520"/>
      <c r="C89" s="521"/>
      <c r="D89" s="197"/>
      <c r="E89" s="207"/>
      <c r="F89" s="208"/>
      <c r="G89" s="207"/>
      <c r="H89" s="207"/>
      <c r="I89" s="195"/>
      <c r="J89" s="162"/>
      <c r="K89" s="162"/>
      <c r="L89" s="162"/>
      <c r="M89" s="162"/>
      <c r="N89" s="175"/>
      <c r="O89" s="162"/>
      <c r="P89" s="162"/>
      <c r="Q89" s="162"/>
      <c r="R89" s="162"/>
      <c r="S89" s="162"/>
      <c r="T89" s="162"/>
      <c r="U89" s="162"/>
      <c r="V89" s="162"/>
      <c r="W89" s="162"/>
      <c r="X89" s="162"/>
      <c r="Y89" s="162"/>
      <c r="Z89" s="162"/>
      <c r="AA89" s="162"/>
      <c r="AB89" s="162"/>
      <c r="AC89" s="162"/>
      <c r="AD89" s="162"/>
      <c r="AE89" s="162"/>
      <c r="AF89" s="162"/>
      <c r="AG89" s="162"/>
      <c r="AH89" s="162"/>
      <c r="AI89" s="162"/>
    </row>
    <row r="90" spans="1:35" ht="14.25" customHeight="1">
      <c r="A90" s="519">
        <f t="shared" si="1"/>
        <v>88</v>
      </c>
      <c r="B90" s="520"/>
      <c r="C90" s="521"/>
      <c r="D90" s="197"/>
      <c r="E90" s="207"/>
      <c r="F90" s="208"/>
      <c r="G90" s="207"/>
      <c r="H90" s="207"/>
      <c r="I90" s="195"/>
      <c r="J90" s="162"/>
      <c r="K90" s="162"/>
      <c r="L90" s="162"/>
      <c r="M90" s="162"/>
      <c r="N90" s="175"/>
      <c r="O90" s="162"/>
      <c r="P90" s="162"/>
      <c r="Q90" s="162"/>
      <c r="R90" s="162"/>
      <c r="S90" s="162"/>
      <c r="T90" s="162"/>
      <c r="U90" s="162"/>
      <c r="V90" s="162"/>
      <c r="W90" s="162"/>
      <c r="X90" s="162"/>
      <c r="Y90" s="162"/>
      <c r="Z90" s="162"/>
      <c r="AA90" s="162"/>
      <c r="AB90" s="162"/>
      <c r="AC90" s="162"/>
      <c r="AD90" s="162"/>
      <c r="AE90" s="162"/>
      <c r="AF90" s="162"/>
      <c r="AG90" s="162"/>
      <c r="AH90" s="162"/>
      <c r="AI90" s="162"/>
    </row>
    <row r="91" spans="1:35" ht="14.25" customHeight="1">
      <c r="A91" s="519">
        <f t="shared" si="1"/>
        <v>89</v>
      </c>
      <c r="B91" s="520"/>
      <c r="C91" s="521"/>
      <c r="D91" s="197"/>
      <c r="E91" s="207"/>
      <c r="F91" s="208"/>
      <c r="G91" s="207"/>
      <c r="H91" s="207"/>
      <c r="I91" s="195"/>
      <c r="J91" s="162"/>
      <c r="K91" s="162"/>
      <c r="L91" s="162"/>
      <c r="M91" s="162"/>
      <c r="N91" s="175"/>
      <c r="O91" s="162"/>
      <c r="P91" s="162"/>
      <c r="Q91" s="162"/>
      <c r="R91" s="162"/>
      <c r="S91" s="162"/>
      <c r="T91" s="162"/>
      <c r="U91" s="162"/>
      <c r="V91" s="162"/>
      <c r="W91" s="162"/>
      <c r="X91" s="162"/>
      <c r="Y91" s="162"/>
      <c r="Z91" s="162"/>
      <c r="AA91" s="162"/>
      <c r="AB91" s="162"/>
      <c r="AC91" s="162"/>
      <c r="AD91" s="162"/>
      <c r="AE91" s="162"/>
      <c r="AF91" s="162"/>
      <c r="AG91" s="162"/>
      <c r="AH91" s="162"/>
      <c r="AI91" s="162"/>
    </row>
    <row r="92" spans="1:35" ht="14.25" customHeight="1">
      <c r="A92" s="519">
        <f t="shared" si="1"/>
        <v>90</v>
      </c>
      <c r="B92" s="520"/>
      <c r="C92" s="521"/>
      <c r="D92" s="197"/>
      <c r="E92" s="207"/>
      <c r="F92" s="208"/>
      <c r="G92" s="207"/>
      <c r="H92" s="207"/>
      <c r="I92" s="195"/>
      <c r="J92" s="162"/>
      <c r="K92" s="162"/>
      <c r="L92" s="162"/>
      <c r="M92" s="162"/>
      <c r="N92" s="175"/>
      <c r="O92" s="162"/>
      <c r="P92" s="162"/>
      <c r="Q92" s="162"/>
      <c r="R92" s="162"/>
      <c r="S92" s="162"/>
      <c r="T92" s="162"/>
      <c r="U92" s="162"/>
      <c r="V92" s="162"/>
      <c r="W92" s="162"/>
      <c r="X92" s="162"/>
      <c r="Y92" s="162"/>
      <c r="Z92" s="162"/>
      <c r="AA92" s="162"/>
      <c r="AB92" s="162"/>
      <c r="AC92" s="162"/>
      <c r="AD92" s="162"/>
      <c r="AE92" s="162"/>
      <c r="AF92" s="162"/>
      <c r="AG92" s="162"/>
      <c r="AH92" s="162"/>
      <c r="AI92" s="162"/>
    </row>
    <row r="93" spans="1:35" ht="14.25" customHeight="1">
      <c r="A93" s="519">
        <f t="shared" si="1"/>
        <v>91</v>
      </c>
      <c r="B93" s="520"/>
      <c r="C93" s="521"/>
      <c r="D93" s="197"/>
      <c r="E93" s="207"/>
      <c r="F93" s="208"/>
      <c r="G93" s="207"/>
      <c r="H93" s="207"/>
      <c r="I93" s="195"/>
      <c r="J93" s="162"/>
      <c r="K93" s="162"/>
      <c r="L93" s="162"/>
      <c r="M93" s="162"/>
      <c r="N93" s="175"/>
      <c r="O93" s="162"/>
      <c r="P93" s="162"/>
      <c r="Q93" s="162"/>
      <c r="R93" s="162"/>
      <c r="S93" s="162"/>
      <c r="T93" s="162"/>
      <c r="U93" s="162"/>
      <c r="V93" s="162"/>
      <c r="W93" s="162"/>
      <c r="X93" s="162"/>
      <c r="Y93" s="162"/>
      <c r="Z93" s="162"/>
      <c r="AA93" s="162"/>
      <c r="AB93" s="162"/>
      <c r="AC93" s="162"/>
      <c r="AD93" s="162"/>
      <c r="AE93" s="162"/>
      <c r="AF93" s="162"/>
      <c r="AG93" s="162"/>
      <c r="AH93" s="162"/>
      <c r="AI93" s="162"/>
    </row>
    <row r="94" spans="1:35" ht="14.25" customHeight="1">
      <c r="A94" s="519">
        <f t="shared" si="1"/>
        <v>92</v>
      </c>
      <c r="B94" s="520"/>
      <c r="C94" s="521"/>
      <c r="D94" s="197"/>
      <c r="E94" s="207"/>
      <c r="F94" s="208"/>
      <c r="G94" s="207"/>
      <c r="H94" s="207"/>
      <c r="I94" s="195"/>
      <c r="J94" s="162"/>
      <c r="K94" s="162"/>
      <c r="L94" s="162"/>
      <c r="M94" s="162"/>
      <c r="N94" s="175"/>
      <c r="O94" s="162"/>
      <c r="P94" s="162"/>
      <c r="Q94" s="162"/>
      <c r="R94" s="162"/>
      <c r="S94" s="162"/>
      <c r="T94" s="162"/>
      <c r="U94" s="162"/>
      <c r="V94" s="162"/>
      <c r="W94" s="162"/>
      <c r="X94" s="162"/>
      <c r="Y94" s="162"/>
      <c r="Z94" s="162"/>
      <c r="AA94" s="162"/>
      <c r="AB94" s="162"/>
      <c r="AC94" s="162"/>
      <c r="AD94" s="162"/>
      <c r="AE94" s="162"/>
      <c r="AF94" s="162"/>
      <c r="AG94" s="162"/>
      <c r="AH94" s="162"/>
      <c r="AI94" s="162"/>
    </row>
    <row r="95" spans="1:35" ht="14.25" customHeight="1">
      <c r="A95" s="519">
        <f t="shared" si="1"/>
        <v>93</v>
      </c>
      <c r="B95" s="520"/>
      <c r="C95" s="521"/>
      <c r="D95" s="197"/>
      <c r="E95" s="207"/>
      <c r="F95" s="208"/>
      <c r="G95" s="207"/>
      <c r="H95" s="207"/>
      <c r="I95" s="195"/>
      <c r="J95" s="162"/>
      <c r="K95" s="162"/>
      <c r="L95" s="162"/>
      <c r="M95" s="162"/>
      <c r="N95" s="175"/>
      <c r="O95" s="162"/>
      <c r="P95" s="162"/>
      <c r="Q95" s="162"/>
      <c r="R95" s="162"/>
      <c r="S95" s="162"/>
      <c r="T95" s="162"/>
      <c r="U95" s="162"/>
      <c r="V95" s="162"/>
      <c r="W95" s="162"/>
      <c r="X95" s="162"/>
      <c r="Y95" s="162"/>
      <c r="Z95" s="162"/>
      <c r="AA95" s="162"/>
      <c r="AB95" s="162"/>
      <c r="AC95" s="162"/>
      <c r="AD95" s="162"/>
      <c r="AE95" s="162"/>
      <c r="AF95" s="162"/>
      <c r="AG95" s="162"/>
      <c r="AH95" s="162"/>
      <c r="AI95" s="162"/>
    </row>
    <row r="96" spans="1:35" ht="14.25" customHeight="1">
      <c r="A96" s="519">
        <f t="shared" si="1"/>
        <v>94</v>
      </c>
      <c r="B96" s="520"/>
      <c r="C96" s="521"/>
      <c r="D96" s="197"/>
      <c r="E96" s="207"/>
      <c r="F96" s="208"/>
      <c r="G96" s="207"/>
      <c r="H96" s="207"/>
      <c r="I96" s="195"/>
      <c r="J96" s="162"/>
      <c r="K96" s="162"/>
      <c r="L96" s="162"/>
      <c r="M96" s="162"/>
      <c r="N96" s="175"/>
      <c r="O96" s="162"/>
      <c r="P96" s="162"/>
      <c r="Q96" s="162"/>
      <c r="R96" s="162"/>
      <c r="S96" s="162"/>
      <c r="T96" s="162"/>
      <c r="U96" s="162"/>
      <c r="V96" s="162"/>
      <c r="W96" s="162"/>
      <c r="X96" s="162"/>
      <c r="Y96" s="162"/>
      <c r="Z96" s="162"/>
      <c r="AA96" s="162"/>
      <c r="AB96" s="162"/>
      <c r="AC96" s="162"/>
      <c r="AD96" s="162"/>
      <c r="AE96" s="162"/>
      <c r="AF96" s="162"/>
      <c r="AG96" s="162"/>
      <c r="AH96" s="162"/>
      <c r="AI96" s="162"/>
    </row>
    <row r="97" spans="1:35" ht="14.25" customHeight="1">
      <c r="A97" s="519">
        <f t="shared" si="1"/>
        <v>95</v>
      </c>
      <c r="B97" s="520"/>
      <c r="C97" s="521"/>
      <c r="D97" s="197"/>
      <c r="E97" s="207"/>
      <c r="F97" s="208"/>
      <c r="G97" s="207"/>
      <c r="H97" s="207"/>
      <c r="I97" s="195"/>
      <c r="J97" s="162"/>
      <c r="K97" s="162"/>
      <c r="L97" s="162"/>
      <c r="M97" s="162"/>
      <c r="N97" s="175"/>
      <c r="O97" s="162"/>
      <c r="P97" s="162"/>
      <c r="Q97" s="162"/>
      <c r="R97" s="162"/>
      <c r="S97" s="162"/>
      <c r="T97" s="162"/>
      <c r="U97" s="162"/>
      <c r="V97" s="162"/>
      <c r="W97" s="162"/>
      <c r="X97" s="162"/>
      <c r="Y97" s="162"/>
      <c r="Z97" s="162"/>
      <c r="AA97" s="162"/>
      <c r="AB97" s="162"/>
      <c r="AC97" s="162"/>
      <c r="AD97" s="162"/>
      <c r="AE97" s="162"/>
      <c r="AF97" s="162"/>
      <c r="AG97" s="162"/>
      <c r="AH97" s="162"/>
      <c r="AI97" s="162"/>
    </row>
    <row r="98" spans="1:35" ht="14.25" customHeight="1">
      <c r="A98" s="519">
        <f t="shared" si="1"/>
        <v>96</v>
      </c>
      <c r="B98" s="520"/>
      <c r="C98" s="521"/>
      <c r="D98" s="197"/>
      <c r="E98" s="207"/>
      <c r="F98" s="208"/>
      <c r="G98" s="207"/>
      <c r="H98" s="207"/>
      <c r="I98" s="195"/>
      <c r="J98" s="162"/>
      <c r="K98" s="162"/>
      <c r="L98" s="162"/>
      <c r="M98" s="162"/>
      <c r="N98" s="175"/>
      <c r="O98" s="162"/>
      <c r="P98" s="162"/>
      <c r="Q98" s="162"/>
      <c r="R98" s="162"/>
      <c r="S98" s="162"/>
      <c r="T98" s="162"/>
      <c r="U98" s="162"/>
      <c r="V98" s="162"/>
      <c r="W98" s="162"/>
      <c r="X98" s="162"/>
      <c r="Y98" s="162"/>
      <c r="Z98" s="162"/>
      <c r="AA98" s="162"/>
      <c r="AB98" s="162"/>
      <c r="AC98" s="162"/>
      <c r="AD98" s="162"/>
      <c r="AE98" s="162"/>
      <c r="AF98" s="162"/>
      <c r="AG98" s="162"/>
      <c r="AH98" s="162"/>
      <c r="AI98" s="162"/>
    </row>
    <row r="99" spans="1:35" ht="14.25" customHeight="1">
      <c r="A99" s="519">
        <f t="shared" si="1"/>
        <v>97</v>
      </c>
      <c r="B99" s="520"/>
      <c r="C99" s="521"/>
      <c r="D99" s="197"/>
      <c r="E99" s="207"/>
      <c r="F99" s="208"/>
      <c r="G99" s="207"/>
      <c r="H99" s="207"/>
      <c r="I99" s="195"/>
      <c r="J99" s="162"/>
      <c r="K99" s="162"/>
      <c r="L99" s="162"/>
      <c r="M99" s="162"/>
      <c r="N99" s="175"/>
      <c r="O99" s="162"/>
      <c r="P99" s="162"/>
      <c r="Q99" s="162"/>
      <c r="R99" s="162"/>
      <c r="S99" s="162"/>
      <c r="T99" s="162"/>
      <c r="U99" s="162"/>
      <c r="V99" s="162"/>
      <c r="W99" s="162"/>
      <c r="X99" s="162"/>
      <c r="Y99" s="162"/>
      <c r="Z99" s="162"/>
      <c r="AA99" s="162"/>
      <c r="AB99" s="162"/>
      <c r="AC99" s="162"/>
      <c r="AD99" s="162"/>
      <c r="AE99" s="162"/>
      <c r="AF99" s="162"/>
      <c r="AG99" s="162"/>
      <c r="AH99" s="162"/>
      <c r="AI99" s="162"/>
    </row>
    <row r="100" spans="1:35" ht="15">
      <c r="A100" s="519">
        <f t="shared" si="1"/>
        <v>98</v>
      </c>
      <c r="B100" s="520"/>
      <c r="C100" s="521"/>
      <c r="D100" s="197"/>
      <c r="E100" s="207"/>
      <c r="F100" s="208"/>
      <c r="G100" s="207"/>
      <c r="H100" s="207"/>
      <c r="I100" s="195"/>
      <c r="J100" s="162"/>
      <c r="K100" s="162"/>
      <c r="L100" s="162"/>
      <c r="M100" s="162"/>
      <c r="N100" s="175"/>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row>
    <row r="101" spans="1:35" ht="15">
      <c r="A101" s="519">
        <f t="shared" si="1"/>
        <v>99</v>
      </c>
      <c r="B101" s="520"/>
      <c r="C101" s="521"/>
      <c r="D101" s="197"/>
      <c r="E101" s="207"/>
      <c r="F101" s="208"/>
      <c r="G101" s="207"/>
      <c r="H101" s="207"/>
      <c r="I101" s="195"/>
      <c r="J101" s="162"/>
      <c r="K101" s="162"/>
      <c r="L101" s="162"/>
      <c r="M101" s="162"/>
      <c r="N101" s="175"/>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row>
    <row r="102" spans="1:35" ht="15">
      <c r="A102" s="519">
        <f t="shared" si="1"/>
        <v>100</v>
      </c>
      <c r="B102" s="520"/>
      <c r="C102" s="521"/>
      <c r="D102" s="197"/>
      <c r="E102" s="207"/>
      <c r="F102" s="208"/>
      <c r="G102" s="207"/>
      <c r="H102" s="207"/>
      <c r="I102" s="195"/>
      <c r="J102" s="162"/>
      <c r="K102" s="162"/>
      <c r="L102" s="162"/>
      <c r="M102" s="162"/>
      <c r="N102" s="175"/>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row>
    <row r="103" spans="1:35" ht="15.75" thickBot="1">
      <c r="A103" s="522" t="s">
        <v>494</v>
      </c>
      <c r="B103" s="523"/>
      <c r="C103" s="524"/>
      <c r="D103" s="209"/>
      <c r="E103" s="210"/>
      <c r="F103" s="211"/>
      <c r="G103" s="210"/>
      <c r="H103" s="210"/>
      <c r="I103" s="212"/>
      <c r="J103" s="162"/>
      <c r="K103" s="162"/>
      <c r="L103" s="162"/>
      <c r="M103" s="162"/>
      <c r="N103" s="175"/>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row>
    <row r="104" spans="1:35">
      <c r="A104" s="175"/>
      <c r="B104" s="186"/>
      <c r="C104" s="186"/>
      <c r="D104" s="162"/>
      <c r="E104" s="174"/>
      <c r="F104" s="175"/>
      <c r="G104" s="162"/>
      <c r="H104" s="162"/>
      <c r="I104" s="162"/>
      <c r="J104" s="162"/>
      <c r="K104" s="162"/>
      <c r="L104" s="162"/>
      <c r="M104" s="162"/>
      <c r="N104" s="175"/>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row>
    <row r="105" spans="1:35">
      <c r="B105" s="179"/>
      <c r="C105" s="179"/>
    </row>
    <row r="106" spans="1:35">
      <c r="B106" s="179"/>
      <c r="C106" s="179"/>
    </row>
    <row r="107" spans="1:35">
      <c r="B107" s="179"/>
      <c r="C107" s="179"/>
    </row>
    <row r="108" spans="1:35">
      <c r="B108" s="179"/>
      <c r="C108" s="179"/>
    </row>
    <row r="109" spans="1:35">
      <c r="B109" s="179"/>
      <c r="C109" s="179"/>
    </row>
    <row r="110" spans="1:35">
      <c r="B110" s="179"/>
      <c r="C110" s="179"/>
    </row>
    <row r="111" spans="1:35">
      <c r="B111" s="179"/>
      <c r="C111" s="179"/>
    </row>
    <row r="112" spans="1:35">
      <c r="B112" s="179"/>
      <c r="C112" s="179"/>
    </row>
    <row r="113" spans="2:3">
      <c r="B113" s="179"/>
      <c r="C113" s="179"/>
    </row>
    <row r="114" spans="2:3">
      <c r="B114" s="179"/>
      <c r="C114" s="179"/>
    </row>
    <row r="115" spans="2:3">
      <c r="B115" s="179"/>
      <c r="C115" s="179"/>
    </row>
    <row r="116" spans="2:3">
      <c r="B116" s="179"/>
      <c r="C116" s="179"/>
    </row>
    <row r="117" spans="2:3">
      <c r="B117" s="179"/>
      <c r="C117" s="179"/>
    </row>
    <row r="118" spans="2:3">
      <c r="B118" s="179"/>
      <c r="C118" s="179"/>
    </row>
    <row r="119" spans="2:3">
      <c r="B119" s="179"/>
      <c r="C119" s="179"/>
    </row>
    <row r="120" spans="2:3">
      <c r="B120" s="179"/>
      <c r="C120" s="179"/>
    </row>
    <row r="121" spans="2:3">
      <c r="B121" s="179"/>
      <c r="C121" s="179"/>
    </row>
    <row r="122" spans="2:3">
      <c r="B122" s="179"/>
      <c r="C122" s="179"/>
    </row>
    <row r="123" spans="2:3">
      <c r="B123" s="179"/>
      <c r="C123" s="179"/>
    </row>
    <row r="124" spans="2:3">
      <c r="B124" s="179"/>
      <c r="C124" s="179"/>
    </row>
    <row r="125" spans="2:3">
      <c r="B125" s="179"/>
      <c r="C125" s="179"/>
    </row>
    <row r="126" spans="2:3">
      <c r="B126" s="179"/>
      <c r="C126" s="179"/>
    </row>
    <row r="127" spans="2:3">
      <c r="B127" s="179"/>
      <c r="C127" s="179"/>
    </row>
    <row r="128" spans="2:3">
      <c r="B128" s="179"/>
      <c r="C128" s="179"/>
    </row>
    <row r="129" spans="2:3">
      <c r="B129" s="179"/>
      <c r="C129" s="179"/>
    </row>
    <row r="130" spans="2:3">
      <c r="B130" s="179"/>
      <c r="C130" s="179"/>
    </row>
    <row r="131" spans="2:3">
      <c r="B131" s="179"/>
      <c r="C131" s="179"/>
    </row>
    <row r="132" spans="2:3">
      <c r="B132" s="179"/>
      <c r="C132" s="179"/>
    </row>
    <row r="133" spans="2:3">
      <c r="B133" s="179"/>
      <c r="C133" s="179"/>
    </row>
    <row r="134" spans="2:3">
      <c r="B134" s="179"/>
      <c r="C134" s="179"/>
    </row>
    <row r="135" spans="2:3">
      <c r="B135" s="179"/>
      <c r="C135" s="179"/>
    </row>
    <row r="136" spans="2:3">
      <c r="B136" s="179"/>
      <c r="C136" s="179"/>
    </row>
    <row r="137" spans="2:3">
      <c r="B137" s="179"/>
      <c r="C137" s="179"/>
    </row>
    <row r="138" spans="2:3">
      <c r="B138" s="179"/>
      <c r="C138" s="179"/>
    </row>
    <row r="139" spans="2:3">
      <c r="B139" s="179"/>
      <c r="C139" s="179"/>
    </row>
    <row r="140" spans="2:3">
      <c r="B140" s="179"/>
      <c r="C140" s="179"/>
    </row>
    <row r="141" spans="2:3">
      <c r="B141" s="179"/>
      <c r="C141" s="179"/>
    </row>
    <row r="142" spans="2:3">
      <c r="B142" s="179"/>
      <c r="C142" s="179"/>
    </row>
    <row r="143" spans="2:3">
      <c r="B143" s="179"/>
      <c r="C143" s="179"/>
    </row>
    <row r="144" spans="2:3">
      <c r="B144" s="179"/>
      <c r="C144" s="179"/>
    </row>
    <row r="145" spans="2:3">
      <c r="B145" s="179"/>
      <c r="C145" s="179"/>
    </row>
    <row r="146" spans="2:3">
      <c r="B146" s="179"/>
      <c r="C146" s="179"/>
    </row>
    <row r="147" spans="2:3">
      <c r="B147" s="179"/>
      <c r="C147" s="179"/>
    </row>
    <row r="148" spans="2:3">
      <c r="B148" s="179"/>
      <c r="C148" s="179"/>
    </row>
    <row r="149" spans="2:3">
      <c r="B149" s="179"/>
      <c r="C149" s="179"/>
    </row>
    <row r="150" spans="2:3">
      <c r="B150" s="179"/>
      <c r="C150" s="179"/>
    </row>
    <row r="151" spans="2:3">
      <c r="B151" s="179"/>
      <c r="C151" s="179"/>
    </row>
    <row r="152" spans="2:3">
      <c r="B152" s="179"/>
      <c r="C152" s="179"/>
    </row>
    <row r="153" spans="2:3">
      <c r="B153" s="179"/>
      <c r="C153" s="179"/>
    </row>
    <row r="154" spans="2:3">
      <c r="B154" s="179"/>
      <c r="C154" s="179"/>
    </row>
    <row r="155" spans="2:3">
      <c r="B155" s="179"/>
      <c r="C155" s="179"/>
    </row>
    <row r="156" spans="2:3">
      <c r="B156" s="179"/>
      <c r="C156" s="179"/>
    </row>
    <row r="157" spans="2:3">
      <c r="B157" s="179"/>
      <c r="C157" s="179"/>
    </row>
    <row r="158" spans="2:3">
      <c r="B158" s="179"/>
      <c r="C158" s="179"/>
    </row>
    <row r="159" spans="2:3">
      <c r="B159" s="179"/>
      <c r="C159" s="179"/>
    </row>
    <row r="160" spans="2:3">
      <c r="B160" s="179"/>
      <c r="C160" s="179"/>
    </row>
    <row r="161" spans="2:3">
      <c r="B161" s="179"/>
      <c r="C161" s="179"/>
    </row>
    <row r="162" spans="2:3">
      <c r="B162" s="179"/>
      <c r="C162" s="179"/>
    </row>
    <row r="163" spans="2:3">
      <c r="B163" s="179"/>
      <c r="C163" s="179"/>
    </row>
    <row r="164" spans="2:3">
      <c r="B164" s="179"/>
      <c r="C164" s="179"/>
    </row>
    <row r="165" spans="2:3">
      <c r="B165" s="179"/>
      <c r="C165" s="179"/>
    </row>
    <row r="166" spans="2:3">
      <c r="B166" s="179"/>
      <c r="C166" s="179"/>
    </row>
    <row r="167" spans="2:3">
      <c r="B167" s="179"/>
      <c r="C167" s="179"/>
    </row>
    <row r="168" spans="2:3">
      <c r="B168" s="179"/>
      <c r="C168" s="179"/>
    </row>
    <row r="169" spans="2:3">
      <c r="B169" s="179"/>
      <c r="C169" s="179"/>
    </row>
    <row r="170" spans="2:3">
      <c r="B170" s="179"/>
      <c r="C170" s="179"/>
    </row>
    <row r="171" spans="2:3">
      <c r="B171" s="179"/>
      <c r="C171" s="179"/>
    </row>
    <row r="172" spans="2:3">
      <c r="B172" s="179"/>
      <c r="C172" s="179"/>
    </row>
    <row r="173" spans="2:3">
      <c r="B173" s="179"/>
      <c r="C173" s="179"/>
    </row>
    <row r="174" spans="2:3">
      <c r="B174" s="179"/>
      <c r="C174" s="179"/>
    </row>
    <row r="175" spans="2:3">
      <c r="B175" s="179"/>
      <c r="C175" s="179"/>
    </row>
    <row r="176" spans="2:3">
      <c r="B176" s="179"/>
      <c r="C176" s="179"/>
    </row>
    <row r="177" spans="2:3">
      <c r="B177" s="179"/>
      <c r="C177" s="179"/>
    </row>
    <row r="178" spans="2:3">
      <c r="B178" s="179"/>
      <c r="C178" s="179"/>
    </row>
    <row r="179" spans="2:3">
      <c r="B179" s="179"/>
      <c r="C179" s="179"/>
    </row>
    <row r="180" spans="2:3">
      <c r="B180" s="179"/>
      <c r="C180" s="179"/>
    </row>
    <row r="181" spans="2:3">
      <c r="B181" s="179"/>
      <c r="C181" s="179"/>
    </row>
    <row r="182" spans="2:3">
      <c r="B182" s="179"/>
      <c r="C182" s="179"/>
    </row>
    <row r="183" spans="2:3">
      <c r="B183" s="179"/>
      <c r="C183" s="179"/>
    </row>
    <row r="184" spans="2:3">
      <c r="B184" s="179"/>
      <c r="C184" s="179"/>
    </row>
    <row r="185" spans="2:3">
      <c r="B185" s="179"/>
      <c r="C185" s="179"/>
    </row>
    <row r="186" spans="2:3">
      <c r="B186" s="179"/>
      <c r="C186" s="179"/>
    </row>
    <row r="187" spans="2:3">
      <c r="B187" s="179"/>
      <c r="C187" s="179"/>
    </row>
    <row r="188" spans="2:3">
      <c r="B188" s="179"/>
      <c r="C188" s="179"/>
    </row>
    <row r="189" spans="2:3">
      <c r="B189" s="179"/>
      <c r="C189" s="179"/>
    </row>
    <row r="190" spans="2:3">
      <c r="B190" s="179"/>
      <c r="C190" s="179"/>
    </row>
    <row r="191" spans="2:3">
      <c r="B191" s="179"/>
      <c r="C191" s="179"/>
    </row>
    <row r="192" spans="2:3">
      <c r="B192" s="179"/>
      <c r="C192" s="179"/>
    </row>
    <row r="193" spans="2:3">
      <c r="B193" s="179"/>
      <c r="C193" s="179"/>
    </row>
    <row r="194" spans="2:3">
      <c r="B194" s="179"/>
      <c r="C194" s="179"/>
    </row>
    <row r="195" spans="2:3">
      <c r="B195" s="179"/>
      <c r="C195" s="179"/>
    </row>
    <row r="196" spans="2:3">
      <c r="B196" s="179"/>
      <c r="C196" s="179"/>
    </row>
    <row r="197" spans="2:3">
      <c r="B197" s="179"/>
      <c r="C197" s="179"/>
    </row>
    <row r="198" spans="2:3">
      <c r="B198" s="179"/>
      <c r="C198" s="179"/>
    </row>
    <row r="199" spans="2:3">
      <c r="B199" s="179"/>
      <c r="C199" s="179"/>
    </row>
    <row r="200" spans="2:3">
      <c r="B200" s="179"/>
      <c r="C200" s="179"/>
    </row>
    <row r="201" spans="2:3">
      <c r="B201" s="179"/>
      <c r="C201" s="179"/>
    </row>
    <row r="202" spans="2:3">
      <c r="B202" s="179"/>
      <c r="C202" s="179"/>
    </row>
    <row r="203" spans="2:3">
      <c r="B203" s="179"/>
      <c r="C203" s="179"/>
    </row>
    <row r="204" spans="2:3">
      <c r="B204" s="179"/>
      <c r="C204" s="179"/>
    </row>
    <row r="205" spans="2:3">
      <c r="B205" s="179"/>
      <c r="C205" s="179"/>
    </row>
    <row r="206" spans="2:3">
      <c r="B206" s="179"/>
      <c r="C206" s="179"/>
    </row>
    <row r="207" spans="2:3">
      <c r="B207" s="179"/>
      <c r="C207" s="179"/>
    </row>
    <row r="208" spans="2:3">
      <c r="B208" s="179"/>
      <c r="C208" s="179"/>
    </row>
    <row r="209" spans="2:3">
      <c r="B209" s="179"/>
      <c r="C209" s="179"/>
    </row>
    <row r="210" spans="2:3">
      <c r="B210" s="179"/>
      <c r="C210" s="179"/>
    </row>
    <row r="211" spans="2:3">
      <c r="B211" s="179"/>
      <c r="C211" s="179"/>
    </row>
    <row r="212" spans="2:3">
      <c r="B212" s="179"/>
      <c r="C212" s="179"/>
    </row>
    <row r="213" spans="2:3">
      <c r="B213" s="179"/>
      <c r="C213" s="179"/>
    </row>
    <row r="214" spans="2:3">
      <c r="B214" s="179"/>
      <c r="C214" s="179"/>
    </row>
    <row r="215" spans="2:3">
      <c r="B215" s="179"/>
      <c r="C215" s="179"/>
    </row>
    <row r="216" spans="2:3">
      <c r="B216" s="179"/>
      <c r="C216" s="179"/>
    </row>
    <row r="217" spans="2:3">
      <c r="B217" s="179"/>
      <c r="C217" s="179"/>
    </row>
    <row r="218" spans="2:3">
      <c r="B218" s="179"/>
      <c r="C218" s="179"/>
    </row>
    <row r="219" spans="2:3">
      <c r="B219" s="179"/>
      <c r="C219" s="179"/>
    </row>
    <row r="220" spans="2:3">
      <c r="B220" s="179"/>
      <c r="C220" s="179"/>
    </row>
    <row r="221" spans="2:3">
      <c r="B221" s="179"/>
      <c r="C221" s="179"/>
    </row>
    <row r="222" spans="2:3">
      <c r="B222" s="179"/>
      <c r="C222" s="179"/>
    </row>
    <row r="223" spans="2:3">
      <c r="B223" s="179"/>
      <c r="C223" s="179"/>
    </row>
    <row r="224" spans="2:3">
      <c r="B224" s="179"/>
      <c r="C224" s="179"/>
    </row>
    <row r="225" spans="2:3">
      <c r="B225" s="179"/>
      <c r="C225" s="179"/>
    </row>
    <row r="226" spans="2:3">
      <c r="B226" s="179"/>
      <c r="C226" s="179"/>
    </row>
    <row r="227" spans="2:3">
      <c r="B227" s="179"/>
      <c r="C227" s="179"/>
    </row>
    <row r="228" spans="2:3">
      <c r="B228" s="179"/>
      <c r="C228" s="179"/>
    </row>
    <row r="229" spans="2:3">
      <c r="B229" s="179"/>
      <c r="C229" s="179"/>
    </row>
    <row r="230" spans="2:3">
      <c r="B230" s="179"/>
      <c r="C230" s="179"/>
    </row>
    <row r="231" spans="2:3">
      <c r="B231" s="179"/>
      <c r="C231" s="179"/>
    </row>
    <row r="232" spans="2:3">
      <c r="B232" s="179"/>
      <c r="C232" s="179"/>
    </row>
    <row r="233" spans="2:3">
      <c r="B233" s="179"/>
      <c r="C233" s="179"/>
    </row>
    <row r="234" spans="2:3">
      <c r="B234" s="179"/>
      <c r="C234" s="179"/>
    </row>
    <row r="235" spans="2:3">
      <c r="B235" s="179"/>
      <c r="C235" s="179"/>
    </row>
    <row r="236" spans="2:3">
      <c r="B236" s="179"/>
      <c r="C236" s="179"/>
    </row>
    <row r="237" spans="2:3">
      <c r="B237" s="179"/>
      <c r="C237" s="179"/>
    </row>
    <row r="238" spans="2:3">
      <c r="B238" s="179"/>
      <c r="C238" s="179"/>
    </row>
    <row r="239" spans="2:3">
      <c r="B239" s="179"/>
      <c r="C239" s="179"/>
    </row>
    <row r="240" spans="2:3">
      <c r="B240" s="179"/>
      <c r="C240" s="179"/>
    </row>
    <row r="241" spans="2:3">
      <c r="B241" s="179"/>
      <c r="C241" s="179"/>
    </row>
    <row r="242" spans="2:3">
      <c r="B242" s="179"/>
      <c r="C242" s="179"/>
    </row>
    <row r="243" spans="2:3">
      <c r="B243" s="179"/>
      <c r="C243" s="179"/>
    </row>
    <row r="244" spans="2:3">
      <c r="B244" s="179"/>
      <c r="C244" s="179"/>
    </row>
    <row r="245" spans="2:3">
      <c r="B245" s="179"/>
      <c r="C245" s="179"/>
    </row>
    <row r="246" spans="2:3">
      <c r="B246" s="179"/>
      <c r="C246" s="179"/>
    </row>
    <row r="247" spans="2:3">
      <c r="B247" s="179"/>
      <c r="C247" s="179"/>
    </row>
    <row r="248" spans="2:3">
      <c r="B248" s="179"/>
      <c r="C248" s="179"/>
    </row>
    <row r="249" spans="2:3">
      <c r="B249" s="179"/>
      <c r="C249" s="179"/>
    </row>
    <row r="250" spans="2:3">
      <c r="B250" s="179"/>
      <c r="C250" s="179"/>
    </row>
    <row r="251" spans="2:3">
      <c r="B251" s="179"/>
      <c r="C251" s="179"/>
    </row>
    <row r="252" spans="2:3">
      <c r="B252" s="179"/>
      <c r="C252" s="179"/>
    </row>
    <row r="253" spans="2:3">
      <c r="B253" s="179"/>
      <c r="C253" s="179"/>
    </row>
    <row r="254" spans="2:3">
      <c r="B254" s="179"/>
      <c r="C254" s="179"/>
    </row>
    <row r="255" spans="2:3">
      <c r="B255" s="179"/>
      <c r="C255" s="179"/>
    </row>
    <row r="256" spans="2:3">
      <c r="B256" s="179"/>
      <c r="C256" s="179"/>
    </row>
    <row r="257" spans="2:3">
      <c r="B257" s="179"/>
      <c r="C257" s="179"/>
    </row>
    <row r="258" spans="2:3">
      <c r="B258" s="179"/>
      <c r="C258" s="179"/>
    </row>
    <row r="259" spans="2:3">
      <c r="B259" s="179"/>
      <c r="C259" s="179"/>
    </row>
    <row r="260" spans="2:3">
      <c r="B260" s="179"/>
      <c r="C260" s="179"/>
    </row>
    <row r="261" spans="2:3">
      <c r="B261" s="179"/>
      <c r="C261" s="179"/>
    </row>
    <row r="262" spans="2:3">
      <c r="B262" s="179"/>
      <c r="C262" s="179"/>
    </row>
    <row r="263" spans="2:3">
      <c r="B263" s="179"/>
      <c r="C263" s="179"/>
    </row>
    <row r="264" spans="2:3">
      <c r="B264" s="179"/>
      <c r="C264" s="179"/>
    </row>
    <row r="265" spans="2:3">
      <c r="B265" s="179"/>
      <c r="C265" s="179"/>
    </row>
    <row r="266" spans="2:3">
      <c r="B266" s="179"/>
      <c r="C266" s="179"/>
    </row>
    <row r="267" spans="2:3">
      <c r="B267" s="179"/>
      <c r="C267" s="179"/>
    </row>
    <row r="268" spans="2:3">
      <c r="B268" s="179"/>
      <c r="C268" s="179"/>
    </row>
    <row r="269" spans="2:3">
      <c r="B269" s="179"/>
      <c r="C269" s="179"/>
    </row>
    <row r="270" spans="2:3">
      <c r="B270" s="179"/>
      <c r="C270" s="179"/>
    </row>
    <row r="271" spans="2:3">
      <c r="B271" s="179"/>
      <c r="C271" s="179"/>
    </row>
    <row r="272" spans="2:3">
      <c r="B272" s="179"/>
      <c r="C272" s="179"/>
    </row>
    <row r="273" spans="2:3">
      <c r="B273" s="179"/>
      <c r="C273" s="179"/>
    </row>
    <row r="274" spans="2:3">
      <c r="B274" s="179"/>
      <c r="C274" s="179"/>
    </row>
    <row r="275" spans="2:3">
      <c r="B275" s="179"/>
      <c r="C275" s="179"/>
    </row>
    <row r="276" spans="2:3">
      <c r="B276" s="179"/>
      <c r="C276" s="179"/>
    </row>
    <row r="277" spans="2:3">
      <c r="B277" s="179"/>
      <c r="C277" s="179"/>
    </row>
    <row r="278" spans="2:3">
      <c r="B278" s="179"/>
      <c r="C278" s="179"/>
    </row>
    <row r="279" spans="2:3">
      <c r="B279" s="179"/>
      <c r="C279" s="179"/>
    </row>
    <row r="280" spans="2:3">
      <c r="B280" s="179"/>
      <c r="C280" s="179"/>
    </row>
    <row r="281" spans="2:3">
      <c r="B281" s="179"/>
      <c r="C281" s="179"/>
    </row>
    <row r="282" spans="2:3">
      <c r="B282" s="179"/>
      <c r="C282" s="179"/>
    </row>
    <row r="283" spans="2:3">
      <c r="B283" s="179"/>
      <c r="C283" s="179"/>
    </row>
    <row r="284" spans="2:3">
      <c r="B284" s="179"/>
      <c r="C284" s="179"/>
    </row>
    <row r="285" spans="2:3">
      <c r="B285" s="179"/>
      <c r="C285" s="179"/>
    </row>
    <row r="286" spans="2:3">
      <c r="B286" s="179"/>
      <c r="C286" s="179"/>
    </row>
    <row r="287" spans="2:3">
      <c r="B287" s="179"/>
      <c r="C287" s="179"/>
    </row>
    <row r="288" spans="2:3">
      <c r="B288" s="179"/>
      <c r="C288" s="179"/>
    </row>
    <row r="289" spans="2:3">
      <c r="B289" s="179"/>
      <c r="C289" s="179"/>
    </row>
    <row r="290" spans="2:3">
      <c r="B290" s="179"/>
      <c r="C290" s="179"/>
    </row>
    <row r="291" spans="2:3">
      <c r="B291" s="179"/>
      <c r="C291" s="179"/>
    </row>
    <row r="292" spans="2:3">
      <c r="B292" s="179"/>
      <c r="C292" s="179"/>
    </row>
    <row r="293" spans="2:3">
      <c r="B293" s="179"/>
      <c r="C293" s="179"/>
    </row>
    <row r="294" spans="2:3">
      <c r="B294" s="179"/>
      <c r="C294" s="179"/>
    </row>
    <row r="295" spans="2:3">
      <c r="B295" s="179"/>
      <c r="C295" s="179"/>
    </row>
    <row r="296" spans="2:3">
      <c r="B296" s="179"/>
      <c r="C296" s="179"/>
    </row>
    <row r="297" spans="2:3">
      <c r="B297" s="179"/>
      <c r="C297" s="179"/>
    </row>
    <row r="298" spans="2:3">
      <c r="B298" s="179"/>
      <c r="C298" s="179"/>
    </row>
    <row r="299" spans="2:3">
      <c r="B299" s="179"/>
      <c r="C299" s="179"/>
    </row>
    <row r="300" spans="2:3">
      <c r="B300" s="179"/>
      <c r="C300" s="179"/>
    </row>
    <row r="301" spans="2:3">
      <c r="B301" s="179"/>
      <c r="C301" s="179"/>
    </row>
    <row r="302" spans="2:3">
      <c r="B302" s="179"/>
      <c r="C302" s="179"/>
    </row>
    <row r="303" spans="2:3">
      <c r="B303" s="179"/>
      <c r="C303" s="179"/>
    </row>
    <row r="304" spans="2:3">
      <c r="B304" s="179"/>
      <c r="C304" s="179"/>
    </row>
    <row r="305" spans="2:3">
      <c r="B305" s="179"/>
      <c r="C305" s="179"/>
    </row>
    <row r="306" spans="2:3">
      <c r="B306" s="179"/>
      <c r="C306" s="179"/>
    </row>
    <row r="307" spans="2:3">
      <c r="B307" s="179"/>
      <c r="C307" s="179"/>
    </row>
    <row r="308" spans="2:3">
      <c r="B308" s="179"/>
      <c r="C308" s="179"/>
    </row>
    <row r="309" spans="2:3">
      <c r="B309" s="179"/>
      <c r="C309" s="179"/>
    </row>
    <row r="310" spans="2:3">
      <c r="B310" s="179"/>
      <c r="C310" s="179"/>
    </row>
    <row r="311" spans="2:3">
      <c r="B311" s="179"/>
      <c r="C311" s="179"/>
    </row>
    <row r="312" spans="2:3">
      <c r="B312" s="179"/>
      <c r="C312" s="179"/>
    </row>
    <row r="313" spans="2:3">
      <c r="B313" s="179"/>
      <c r="C313" s="179"/>
    </row>
    <row r="314" spans="2:3">
      <c r="B314" s="179"/>
      <c r="C314" s="179"/>
    </row>
    <row r="315" spans="2:3">
      <c r="B315" s="179"/>
      <c r="C315" s="179"/>
    </row>
    <row r="316" spans="2:3">
      <c r="B316" s="179"/>
      <c r="C316" s="179"/>
    </row>
    <row r="317" spans="2:3">
      <c r="B317" s="179"/>
      <c r="C317" s="179"/>
    </row>
    <row r="318" spans="2:3">
      <c r="B318" s="179"/>
      <c r="C318" s="179"/>
    </row>
    <row r="319" spans="2:3">
      <c r="B319" s="179"/>
      <c r="C319" s="179"/>
    </row>
    <row r="320" spans="2:3">
      <c r="B320" s="179"/>
      <c r="C320" s="179"/>
    </row>
    <row r="321" spans="2:3">
      <c r="B321" s="179"/>
      <c r="C321" s="179"/>
    </row>
    <row r="322" spans="2:3">
      <c r="B322" s="179"/>
      <c r="C322" s="179"/>
    </row>
    <row r="323" spans="2:3">
      <c r="B323" s="179"/>
      <c r="C323" s="179"/>
    </row>
    <row r="324" spans="2:3">
      <c r="B324" s="179"/>
      <c r="C324" s="179"/>
    </row>
    <row r="325" spans="2:3">
      <c r="B325" s="179"/>
      <c r="C325" s="179"/>
    </row>
    <row r="326" spans="2:3">
      <c r="B326" s="179"/>
      <c r="C326" s="179"/>
    </row>
    <row r="327" spans="2:3">
      <c r="B327" s="179"/>
      <c r="C327" s="179"/>
    </row>
    <row r="328" spans="2:3">
      <c r="B328" s="179"/>
      <c r="C328" s="179"/>
    </row>
    <row r="329" spans="2:3">
      <c r="B329" s="179"/>
      <c r="C329" s="179"/>
    </row>
    <row r="330" spans="2:3">
      <c r="B330" s="179"/>
      <c r="C330" s="179"/>
    </row>
    <row r="331" spans="2:3">
      <c r="B331" s="179"/>
      <c r="C331" s="179"/>
    </row>
    <row r="332" spans="2:3">
      <c r="B332" s="179"/>
      <c r="C332" s="179"/>
    </row>
    <row r="333" spans="2:3">
      <c r="B333" s="179"/>
      <c r="C333" s="179"/>
    </row>
    <row r="334" spans="2:3">
      <c r="B334" s="179"/>
      <c r="C334" s="179"/>
    </row>
    <row r="335" spans="2:3">
      <c r="B335" s="179"/>
      <c r="C335" s="179"/>
    </row>
    <row r="336" spans="2:3">
      <c r="B336" s="179"/>
      <c r="C336" s="179"/>
    </row>
    <row r="337" spans="2:3">
      <c r="B337" s="179"/>
      <c r="C337" s="179"/>
    </row>
    <row r="338" spans="2:3">
      <c r="B338" s="179"/>
      <c r="C338" s="179"/>
    </row>
    <row r="339" spans="2:3">
      <c r="B339" s="179"/>
      <c r="C339" s="179"/>
    </row>
    <row r="340" spans="2:3">
      <c r="B340" s="179"/>
      <c r="C340" s="179"/>
    </row>
    <row r="341" spans="2:3">
      <c r="B341" s="179"/>
      <c r="C341" s="179"/>
    </row>
    <row r="342" spans="2:3">
      <c r="B342" s="179"/>
      <c r="C342" s="179"/>
    </row>
    <row r="343" spans="2:3">
      <c r="B343" s="179"/>
      <c r="C343" s="179"/>
    </row>
    <row r="344" spans="2:3">
      <c r="B344" s="179"/>
      <c r="C344" s="179"/>
    </row>
    <row r="345" spans="2:3">
      <c r="B345" s="179"/>
      <c r="C345" s="179"/>
    </row>
    <row r="346" spans="2:3">
      <c r="B346" s="179"/>
      <c r="C346" s="179"/>
    </row>
    <row r="347" spans="2:3">
      <c r="B347" s="179"/>
      <c r="C347" s="179"/>
    </row>
    <row r="348" spans="2:3">
      <c r="B348" s="179"/>
      <c r="C348" s="179"/>
    </row>
    <row r="349" spans="2:3">
      <c r="B349" s="179"/>
      <c r="C349" s="179"/>
    </row>
    <row r="350" spans="2:3">
      <c r="B350" s="179"/>
      <c r="C350" s="179"/>
    </row>
    <row r="351" spans="2:3">
      <c r="B351" s="179"/>
      <c r="C351" s="179"/>
    </row>
    <row r="352" spans="2:3">
      <c r="B352" s="179"/>
      <c r="C352" s="179"/>
    </row>
    <row r="353" spans="2:3">
      <c r="B353" s="179"/>
      <c r="C353" s="179"/>
    </row>
    <row r="354" spans="2:3">
      <c r="B354" s="179"/>
      <c r="C354" s="179"/>
    </row>
    <row r="355" spans="2:3">
      <c r="B355" s="179"/>
      <c r="C355" s="179"/>
    </row>
    <row r="356" spans="2:3">
      <c r="B356" s="179"/>
      <c r="C356" s="179"/>
    </row>
    <row r="357" spans="2:3">
      <c r="B357" s="179"/>
      <c r="C357" s="179"/>
    </row>
    <row r="358" spans="2:3">
      <c r="B358" s="179"/>
      <c r="C358" s="179"/>
    </row>
    <row r="359" spans="2:3">
      <c r="B359" s="179"/>
      <c r="C359" s="179"/>
    </row>
    <row r="360" spans="2:3">
      <c r="B360" s="179"/>
      <c r="C360" s="179"/>
    </row>
    <row r="361" spans="2:3">
      <c r="B361" s="179"/>
      <c r="C361" s="179"/>
    </row>
    <row r="362" spans="2:3">
      <c r="B362" s="179"/>
      <c r="C362" s="179"/>
    </row>
    <row r="363" spans="2:3">
      <c r="B363" s="179"/>
      <c r="C363" s="179"/>
    </row>
    <row r="364" spans="2:3">
      <c r="B364" s="179"/>
      <c r="C364" s="179"/>
    </row>
    <row r="365" spans="2:3">
      <c r="B365" s="179"/>
      <c r="C365" s="179"/>
    </row>
    <row r="366" spans="2:3">
      <c r="B366" s="179"/>
      <c r="C366" s="179"/>
    </row>
    <row r="367" spans="2:3">
      <c r="B367" s="179"/>
      <c r="C367" s="179"/>
    </row>
    <row r="368" spans="2:3">
      <c r="B368" s="179"/>
      <c r="C368" s="179"/>
    </row>
    <row r="369" spans="2:3">
      <c r="B369" s="179"/>
      <c r="C369" s="179"/>
    </row>
    <row r="370" spans="2:3">
      <c r="B370" s="179"/>
      <c r="C370" s="179"/>
    </row>
    <row r="371" spans="2:3">
      <c r="B371" s="179"/>
      <c r="C371" s="179"/>
    </row>
    <row r="372" spans="2:3">
      <c r="B372" s="179"/>
      <c r="C372" s="179"/>
    </row>
    <row r="373" spans="2:3">
      <c r="B373" s="179"/>
      <c r="C373" s="179"/>
    </row>
    <row r="374" spans="2:3">
      <c r="B374" s="179"/>
      <c r="C374" s="179"/>
    </row>
    <row r="375" spans="2:3">
      <c r="B375" s="179"/>
      <c r="C375" s="179"/>
    </row>
    <row r="376" spans="2:3">
      <c r="B376" s="179"/>
      <c r="C376" s="179"/>
    </row>
    <row r="377" spans="2:3">
      <c r="B377" s="179"/>
      <c r="C377" s="179"/>
    </row>
    <row r="378" spans="2:3">
      <c r="B378" s="179"/>
      <c r="C378" s="179"/>
    </row>
    <row r="379" spans="2:3">
      <c r="B379" s="179"/>
      <c r="C379" s="179"/>
    </row>
    <row r="380" spans="2:3">
      <c r="B380" s="179"/>
      <c r="C380" s="179"/>
    </row>
    <row r="381" spans="2:3">
      <c r="B381" s="179"/>
      <c r="C381" s="179"/>
    </row>
    <row r="382" spans="2:3">
      <c r="B382" s="179"/>
      <c r="C382" s="179"/>
    </row>
    <row r="383" spans="2:3">
      <c r="B383" s="179"/>
      <c r="C383" s="179"/>
    </row>
    <row r="384" spans="2:3">
      <c r="B384" s="179"/>
      <c r="C384" s="179"/>
    </row>
    <row r="385" spans="2:3">
      <c r="B385" s="179"/>
      <c r="C385" s="179"/>
    </row>
    <row r="386" spans="2:3">
      <c r="B386" s="179"/>
      <c r="C386" s="179"/>
    </row>
    <row r="387" spans="2:3">
      <c r="B387" s="179"/>
      <c r="C387" s="179"/>
    </row>
    <row r="388" spans="2:3">
      <c r="B388" s="179"/>
      <c r="C388" s="179"/>
    </row>
    <row r="389" spans="2:3">
      <c r="B389" s="179"/>
      <c r="C389" s="179"/>
    </row>
    <row r="390" spans="2:3">
      <c r="B390" s="179"/>
      <c r="C390" s="179"/>
    </row>
    <row r="391" spans="2:3">
      <c r="B391" s="179"/>
      <c r="C391" s="179"/>
    </row>
    <row r="392" spans="2:3">
      <c r="B392" s="179"/>
      <c r="C392" s="179"/>
    </row>
    <row r="393" spans="2:3">
      <c r="B393" s="179"/>
      <c r="C393" s="179"/>
    </row>
    <row r="394" spans="2:3">
      <c r="B394" s="179"/>
      <c r="C394" s="179"/>
    </row>
    <row r="395" spans="2:3">
      <c r="B395" s="179"/>
      <c r="C395" s="179"/>
    </row>
    <row r="396" spans="2:3">
      <c r="B396" s="179"/>
      <c r="C396" s="179"/>
    </row>
    <row r="397" spans="2:3">
      <c r="B397" s="179"/>
      <c r="C397" s="179"/>
    </row>
    <row r="398" spans="2:3">
      <c r="B398" s="179"/>
      <c r="C398" s="179"/>
    </row>
    <row r="399" spans="2:3">
      <c r="B399" s="179"/>
      <c r="C399" s="179"/>
    </row>
    <row r="400" spans="2:3">
      <c r="B400" s="179"/>
      <c r="C400" s="179"/>
    </row>
    <row r="401" spans="2:3">
      <c r="B401" s="179"/>
      <c r="C401" s="179"/>
    </row>
    <row r="402" spans="2:3">
      <c r="B402" s="179"/>
      <c r="C402" s="179"/>
    </row>
    <row r="403" spans="2:3">
      <c r="B403" s="179"/>
      <c r="C403" s="179"/>
    </row>
    <row r="404" spans="2:3">
      <c r="B404" s="179"/>
      <c r="C404" s="179"/>
    </row>
    <row r="405" spans="2:3">
      <c r="B405" s="179"/>
      <c r="C405" s="179"/>
    </row>
    <row r="406" spans="2:3">
      <c r="B406" s="179"/>
      <c r="C406" s="179"/>
    </row>
    <row r="407" spans="2:3">
      <c r="B407" s="179"/>
      <c r="C407" s="179"/>
    </row>
    <row r="408" spans="2:3">
      <c r="B408" s="179"/>
      <c r="C408" s="179"/>
    </row>
    <row r="409" spans="2:3">
      <c r="B409" s="179"/>
      <c r="C409" s="179"/>
    </row>
    <row r="410" spans="2:3">
      <c r="B410" s="179"/>
      <c r="C410" s="179"/>
    </row>
    <row r="411" spans="2:3">
      <c r="B411" s="179"/>
      <c r="C411" s="179"/>
    </row>
    <row r="412" spans="2:3">
      <c r="B412" s="179"/>
      <c r="C412" s="179"/>
    </row>
    <row r="413" spans="2:3">
      <c r="B413" s="179"/>
      <c r="C413" s="179"/>
    </row>
    <row r="414" spans="2:3">
      <c r="B414" s="179"/>
      <c r="C414" s="179"/>
    </row>
    <row r="415" spans="2:3">
      <c r="B415" s="179"/>
      <c r="C415" s="179"/>
    </row>
    <row r="416" spans="2:3">
      <c r="B416" s="179"/>
      <c r="C416" s="179"/>
    </row>
    <row r="417" spans="2:3">
      <c r="B417" s="179"/>
      <c r="C417" s="179"/>
    </row>
    <row r="418" spans="2:3">
      <c r="B418" s="179"/>
      <c r="C418" s="179"/>
    </row>
    <row r="419" spans="2:3">
      <c r="B419" s="179"/>
      <c r="C419" s="179"/>
    </row>
    <row r="420" spans="2:3">
      <c r="B420" s="179"/>
      <c r="C420" s="179"/>
    </row>
    <row r="421" spans="2:3">
      <c r="B421" s="179"/>
      <c r="C421" s="179"/>
    </row>
    <row r="422" spans="2:3">
      <c r="B422" s="179"/>
      <c r="C422" s="179"/>
    </row>
    <row r="423" spans="2:3">
      <c r="B423" s="179"/>
      <c r="C423" s="179"/>
    </row>
    <row r="424" spans="2:3">
      <c r="B424" s="179"/>
      <c r="C424" s="179"/>
    </row>
    <row r="425" spans="2:3">
      <c r="B425" s="179"/>
      <c r="C425" s="179"/>
    </row>
    <row r="426" spans="2:3">
      <c r="B426" s="179"/>
      <c r="C426" s="179"/>
    </row>
    <row r="427" spans="2:3">
      <c r="B427" s="179"/>
      <c r="C427" s="179"/>
    </row>
    <row r="428" spans="2:3">
      <c r="B428" s="179"/>
      <c r="C428" s="179"/>
    </row>
    <row r="429" spans="2:3">
      <c r="B429" s="179"/>
      <c r="C429" s="179"/>
    </row>
    <row r="430" spans="2:3">
      <c r="B430" s="179"/>
      <c r="C430" s="179"/>
    </row>
    <row r="431" spans="2:3">
      <c r="B431" s="179"/>
      <c r="C431" s="179"/>
    </row>
    <row r="432" spans="2:3">
      <c r="B432" s="179"/>
      <c r="C432" s="179"/>
    </row>
    <row r="433" spans="2:3">
      <c r="B433" s="179"/>
      <c r="C433" s="179"/>
    </row>
    <row r="434" spans="2:3">
      <c r="B434" s="179"/>
      <c r="C434" s="179"/>
    </row>
    <row r="435" spans="2:3">
      <c r="B435" s="179"/>
      <c r="C435" s="179"/>
    </row>
    <row r="436" spans="2:3">
      <c r="B436" s="179"/>
      <c r="C436" s="179"/>
    </row>
    <row r="437" spans="2:3">
      <c r="B437" s="179"/>
      <c r="C437" s="179"/>
    </row>
    <row r="438" spans="2:3">
      <c r="B438" s="179"/>
      <c r="C438" s="179"/>
    </row>
    <row r="439" spans="2:3">
      <c r="B439" s="179"/>
      <c r="C439" s="179"/>
    </row>
    <row r="440" spans="2:3">
      <c r="B440" s="179"/>
      <c r="C440" s="179"/>
    </row>
    <row r="441" spans="2:3">
      <c r="B441" s="179"/>
      <c r="C441" s="179"/>
    </row>
    <row r="442" spans="2:3">
      <c r="B442" s="179"/>
      <c r="C442" s="179"/>
    </row>
    <row r="443" spans="2:3">
      <c r="B443" s="179"/>
      <c r="C443" s="179"/>
    </row>
    <row r="444" spans="2:3">
      <c r="B444" s="179"/>
      <c r="C444" s="179"/>
    </row>
    <row r="445" spans="2:3">
      <c r="B445" s="179"/>
      <c r="C445" s="179"/>
    </row>
    <row r="446" spans="2:3">
      <c r="B446" s="179"/>
      <c r="C446" s="179"/>
    </row>
    <row r="447" spans="2:3">
      <c r="B447" s="179"/>
      <c r="C447" s="179"/>
    </row>
    <row r="448" spans="2:3">
      <c r="B448" s="179"/>
      <c r="C448" s="179"/>
    </row>
    <row r="449" spans="2:3">
      <c r="B449" s="179"/>
      <c r="C449" s="179"/>
    </row>
    <row r="450" spans="2:3">
      <c r="B450" s="179"/>
      <c r="C450" s="179"/>
    </row>
    <row r="451" spans="2:3">
      <c r="B451" s="179"/>
      <c r="C451" s="179"/>
    </row>
    <row r="452" spans="2:3">
      <c r="B452" s="179"/>
      <c r="C452" s="179"/>
    </row>
    <row r="453" spans="2:3">
      <c r="B453" s="179"/>
      <c r="C453" s="179"/>
    </row>
    <row r="454" spans="2:3">
      <c r="B454" s="179"/>
      <c r="C454" s="179"/>
    </row>
    <row r="455" spans="2:3">
      <c r="B455" s="179"/>
      <c r="C455" s="179"/>
    </row>
    <row r="456" spans="2:3">
      <c r="B456" s="179"/>
      <c r="C456" s="179"/>
    </row>
    <row r="457" spans="2:3">
      <c r="B457" s="179"/>
      <c r="C457" s="179"/>
    </row>
    <row r="458" spans="2:3">
      <c r="B458" s="179"/>
      <c r="C458" s="179"/>
    </row>
    <row r="459" spans="2:3">
      <c r="B459" s="179"/>
      <c r="C459" s="179"/>
    </row>
    <row r="460" spans="2:3">
      <c r="B460" s="179"/>
      <c r="C460" s="179"/>
    </row>
    <row r="461" spans="2:3">
      <c r="B461" s="179"/>
      <c r="C461" s="179"/>
    </row>
    <row r="462" spans="2:3">
      <c r="B462" s="179"/>
      <c r="C462" s="179"/>
    </row>
    <row r="463" spans="2:3">
      <c r="B463" s="179"/>
      <c r="C463" s="179"/>
    </row>
    <row r="464" spans="2:3">
      <c r="B464" s="179"/>
      <c r="C464" s="179"/>
    </row>
    <row r="465" spans="2:3">
      <c r="B465" s="179"/>
      <c r="C465" s="179"/>
    </row>
    <row r="466" spans="2:3">
      <c r="B466" s="179"/>
      <c r="C466" s="179"/>
    </row>
    <row r="467" spans="2:3">
      <c r="B467" s="179"/>
      <c r="C467" s="179"/>
    </row>
    <row r="468" spans="2:3">
      <c r="B468" s="179"/>
      <c r="C468" s="179"/>
    </row>
    <row r="469" spans="2:3">
      <c r="B469" s="179"/>
      <c r="C469" s="179"/>
    </row>
    <row r="470" spans="2:3">
      <c r="B470" s="179"/>
      <c r="C470" s="179"/>
    </row>
    <row r="471" spans="2:3">
      <c r="B471" s="179"/>
      <c r="C471" s="179"/>
    </row>
    <row r="472" spans="2:3">
      <c r="B472" s="179"/>
      <c r="C472" s="179"/>
    </row>
    <row r="473" spans="2:3">
      <c r="B473" s="179"/>
      <c r="C473" s="179"/>
    </row>
    <row r="474" spans="2:3">
      <c r="B474" s="179"/>
      <c r="C474" s="179"/>
    </row>
    <row r="475" spans="2:3">
      <c r="B475" s="179"/>
      <c r="C475" s="179"/>
    </row>
    <row r="476" spans="2:3">
      <c r="B476" s="179"/>
      <c r="C476" s="179"/>
    </row>
    <row r="477" spans="2:3">
      <c r="B477" s="179"/>
      <c r="C477" s="179"/>
    </row>
    <row r="478" spans="2:3">
      <c r="B478" s="179"/>
      <c r="C478" s="179"/>
    </row>
    <row r="479" spans="2:3">
      <c r="B479" s="179"/>
      <c r="C479" s="179"/>
    </row>
    <row r="480" spans="2:3">
      <c r="B480" s="179"/>
      <c r="C480" s="179"/>
    </row>
    <row r="481" spans="2:3">
      <c r="B481" s="179"/>
      <c r="C481" s="179"/>
    </row>
    <row r="482" spans="2:3">
      <c r="B482" s="179"/>
      <c r="C482" s="179"/>
    </row>
    <row r="483" spans="2:3">
      <c r="B483" s="179"/>
      <c r="C483" s="179"/>
    </row>
    <row r="484" spans="2:3">
      <c r="B484" s="179"/>
      <c r="C484" s="179"/>
    </row>
    <row r="485" spans="2:3">
      <c r="B485" s="179"/>
      <c r="C485" s="179"/>
    </row>
    <row r="486" spans="2:3">
      <c r="B486" s="179"/>
      <c r="C486" s="179"/>
    </row>
    <row r="487" spans="2:3">
      <c r="B487" s="179"/>
      <c r="C487" s="179"/>
    </row>
    <row r="488" spans="2:3">
      <c r="B488" s="179"/>
      <c r="C488" s="179"/>
    </row>
    <row r="489" spans="2:3">
      <c r="B489" s="179"/>
      <c r="C489" s="179"/>
    </row>
    <row r="490" spans="2:3">
      <c r="B490" s="179"/>
      <c r="C490" s="179"/>
    </row>
    <row r="491" spans="2:3">
      <c r="B491" s="179"/>
      <c r="C491" s="179"/>
    </row>
    <row r="492" spans="2:3">
      <c r="B492" s="179"/>
      <c r="C492" s="179"/>
    </row>
    <row r="493" spans="2:3">
      <c r="B493" s="179"/>
      <c r="C493" s="179"/>
    </row>
    <row r="494" spans="2:3">
      <c r="B494" s="179"/>
      <c r="C494" s="179"/>
    </row>
    <row r="495" spans="2:3">
      <c r="B495" s="179"/>
      <c r="C495" s="179"/>
    </row>
    <row r="496" spans="2:3">
      <c r="B496" s="179"/>
      <c r="C496" s="179"/>
    </row>
    <row r="497" spans="2:3">
      <c r="B497" s="179"/>
      <c r="C497" s="179"/>
    </row>
    <row r="498" spans="2:3">
      <c r="B498" s="179"/>
      <c r="C498" s="179"/>
    </row>
    <row r="499" spans="2:3">
      <c r="B499" s="179"/>
      <c r="C499" s="179"/>
    </row>
    <row r="500" spans="2:3">
      <c r="B500" s="179"/>
      <c r="C500" s="179"/>
    </row>
    <row r="501" spans="2:3">
      <c r="B501" s="179"/>
      <c r="C501" s="179"/>
    </row>
    <row r="502" spans="2:3">
      <c r="B502" s="179"/>
      <c r="C502" s="179"/>
    </row>
    <row r="503" spans="2:3">
      <c r="B503" s="179"/>
      <c r="C503" s="179"/>
    </row>
    <row r="504" spans="2:3">
      <c r="B504" s="179"/>
      <c r="C504" s="179"/>
    </row>
    <row r="505" spans="2:3">
      <c r="B505" s="179"/>
      <c r="C505" s="179"/>
    </row>
    <row r="506" spans="2:3">
      <c r="B506" s="179"/>
      <c r="C506" s="179"/>
    </row>
    <row r="507" spans="2:3">
      <c r="B507" s="179"/>
      <c r="C507" s="179"/>
    </row>
    <row r="508" spans="2:3">
      <c r="B508" s="179"/>
      <c r="C508" s="179"/>
    </row>
    <row r="509" spans="2:3">
      <c r="B509" s="179"/>
      <c r="C509" s="179"/>
    </row>
    <row r="510" spans="2:3">
      <c r="B510" s="179"/>
      <c r="C510" s="179"/>
    </row>
    <row r="511" spans="2:3">
      <c r="B511" s="179"/>
      <c r="C511" s="179"/>
    </row>
    <row r="512" spans="2:3">
      <c r="B512" s="179"/>
      <c r="C512" s="179"/>
    </row>
    <row r="513" spans="2:3">
      <c r="B513" s="179"/>
      <c r="C513" s="179"/>
    </row>
    <row r="514" spans="2:3">
      <c r="B514" s="179"/>
      <c r="C514" s="179"/>
    </row>
    <row r="515" spans="2:3">
      <c r="B515" s="179"/>
      <c r="C515" s="179"/>
    </row>
    <row r="516" spans="2:3">
      <c r="B516" s="179"/>
      <c r="C516" s="179"/>
    </row>
    <row r="517" spans="2:3">
      <c r="B517" s="179"/>
      <c r="C517" s="179"/>
    </row>
    <row r="518" spans="2:3">
      <c r="B518" s="179"/>
      <c r="C518" s="179"/>
    </row>
    <row r="519" spans="2:3">
      <c r="B519" s="179"/>
      <c r="C519" s="179"/>
    </row>
    <row r="520" spans="2:3">
      <c r="B520" s="179"/>
      <c r="C520" s="179"/>
    </row>
    <row r="521" spans="2:3">
      <c r="B521" s="179"/>
      <c r="C521" s="179"/>
    </row>
    <row r="522" spans="2:3">
      <c r="B522" s="179"/>
      <c r="C522" s="179"/>
    </row>
    <row r="523" spans="2:3">
      <c r="B523" s="179"/>
      <c r="C523" s="179"/>
    </row>
    <row r="524" spans="2:3">
      <c r="B524" s="179"/>
      <c r="C524" s="179"/>
    </row>
    <row r="525" spans="2:3">
      <c r="B525" s="179"/>
      <c r="C525" s="179"/>
    </row>
    <row r="526" spans="2:3">
      <c r="B526" s="179"/>
      <c r="C526" s="179"/>
    </row>
    <row r="527" spans="2:3">
      <c r="B527" s="179"/>
      <c r="C527" s="179"/>
    </row>
    <row r="528" spans="2:3">
      <c r="B528" s="179"/>
      <c r="C528" s="179"/>
    </row>
    <row r="529" spans="2:3">
      <c r="B529" s="179"/>
      <c r="C529" s="179"/>
    </row>
    <row r="530" spans="2:3">
      <c r="B530" s="179"/>
      <c r="C530" s="179"/>
    </row>
    <row r="531" spans="2:3">
      <c r="B531" s="179"/>
      <c r="C531" s="179"/>
    </row>
    <row r="532" spans="2:3">
      <c r="B532" s="179"/>
      <c r="C532" s="179"/>
    </row>
    <row r="533" spans="2:3">
      <c r="B533" s="179"/>
      <c r="C533" s="179"/>
    </row>
    <row r="534" spans="2:3">
      <c r="B534" s="179"/>
      <c r="C534" s="179"/>
    </row>
    <row r="535" spans="2:3">
      <c r="B535" s="179"/>
      <c r="C535" s="179"/>
    </row>
    <row r="536" spans="2:3">
      <c r="B536" s="179"/>
      <c r="C536" s="179"/>
    </row>
    <row r="537" spans="2:3">
      <c r="B537" s="179"/>
      <c r="C537" s="179"/>
    </row>
    <row r="538" spans="2:3">
      <c r="B538" s="179"/>
      <c r="C538" s="179"/>
    </row>
    <row r="539" spans="2:3">
      <c r="B539" s="179"/>
      <c r="C539" s="179"/>
    </row>
    <row r="540" spans="2:3">
      <c r="B540" s="179"/>
      <c r="C540" s="179"/>
    </row>
    <row r="541" spans="2:3">
      <c r="B541" s="179"/>
      <c r="C541" s="179"/>
    </row>
    <row r="542" spans="2:3">
      <c r="B542" s="179"/>
      <c r="C542" s="179"/>
    </row>
    <row r="543" spans="2:3">
      <c r="B543" s="179"/>
      <c r="C543" s="179"/>
    </row>
    <row r="544" spans="2:3">
      <c r="B544" s="179"/>
      <c r="C544" s="179"/>
    </row>
    <row r="545" spans="2:3">
      <c r="B545" s="179"/>
      <c r="C545" s="179"/>
    </row>
    <row r="546" spans="2:3">
      <c r="B546" s="179"/>
      <c r="C546" s="179"/>
    </row>
    <row r="547" spans="2:3">
      <c r="B547" s="179"/>
      <c r="C547" s="179"/>
    </row>
    <row r="548" spans="2:3">
      <c r="B548" s="179"/>
      <c r="C548" s="179"/>
    </row>
    <row r="549" spans="2:3">
      <c r="B549" s="179"/>
      <c r="C549" s="179"/>
    </row>
    <row r="550" spans="2:3">
      <c r="B550" s="179"/>
      <c r="C550" s="179"/>
    </row>
    <row r="551" spans="2:3">
      <c r="B551" s="179"/>
      <c r="C551" s="179"/>
    </row>
    <row r="552" spans="2:3">
      <c r="B552" s="179"/>
      <c r="C552" s="179"/>
    </row>
    <row r="553" spans="2:3">
      <c r="B553" s="179"/>
      <c r="C553" s="179"/>
    </row>
    <row r="554" spans="2:3">
      <c r="B554" s="179"/>
      <c r="C554" s="179"/>
    </row>
    <row r="555" spans="2:3">
      <c r="B555" s="179"/>
      <c r="C555" s="179"/>
    </row>
    <row r="556" spans="2:3">
      <c r="B556" s="179"/>
      <c r="C556" s="179"/>
    </row>
    <row r="557" spans="2:3">
      <c r="B557" s="179"/>
      <c r="C557" s="179"/>
    </row>
    <row r="558" spans="2:3">
      <c r="B558" s="179"/>
      <c r="C558" s="179"/>
    </row>
    <row r="559" spans="2:3">
      <c r="B559" s="179"/>
      <c r="C559" s="179"/>
    </row>
    <row r="560" spans="2:3">
      <c r="B560" s="179"/>
      <c r="C560" s="179"/>
    </row>
    <row r="561" spans="2:3">
      <c r="B561" s="179"/>
      <c r="C561" s="179"/>
    </row>
    <row r="562" spans="2:3">
      <c r="B562" s="179"/>
      <c r="C562" s="179"/>
    </row>
    <row r="563" spans="2:3">
      <c r="B563" s="179"/>
      <c r="C563" s="179"/>
    </row>
    <row r="564" spans="2:3">
      <c r="B564" s="179"/>
      <c r="C564" s="179"/>
    </row>
    <row r="565" spans="2:3">
      <c r="B565" s="179"/>
      <c r="C565" s="179"/>
    </row>
    <row r="566" spans="2:3">
      <c r="B566" s="179"/>
      <c r="C566" s="179"/>
    </row>
    <row r="567" spans="2:3">
      <c r="B567" s="179"/>
      <c r="C567" s="179"/>
    </row>
    <row r="568" spans="2:3">
      <c r="B568" s="179"/>
      <c r="C568" s="179"/>
    </row>
    <row r="569" spans="2:3">
      <c r="B569" s="179"/>
      <c r="C569" s="179"/>
    </row>
    <row r="570" spans="2:3">
      <c r="B570" s="179"/>
      <c r="C570" s="179"/>
    </row>
    <row r="571" spans="2:3">
      <c r="B571" s="179"/>
      <c r="C571" s="179"/>
    </row>
    <row r="572" spans="2:3">
      <c r="B572" s="179"/>
      <c r="C572" s="179"/>
    </row>
    <row r="573" spans="2:3">
      <c r="B573" s="179"/>
      <c r="C573" s="179"/>
    </row>
    <row r="574" spans="2:3">
      <c r="B574" s="179"/>
      <c r="C574" s="179"/>
    </row>
    <row r="575" spans="2:3">
      <c r="B575" s="179"/>
      <c r="C575" s="179"/>
    </row>
    <row r="576" spans="2:3">
      <c r="B576" s="179"/>
      <c r="C576" s="179"/>
    </row>
    <row r="577" spans="2:3">
      <c r="B577" s="179"/>
      <c r="C577" s="179"/>
    </row>
    <row r="578" spans="2:3">
      <c r="B578" s="179"/>
      <c r="C578" s="179"/>
    </row>
    <row r="579" spans="2:3">
      <c r="B579" s="179"/>
      <c r="C579" s="179"/>
    </row>
    <row r="580" spans="2:3">
      <c r="B580" s="179"/>
      <c r="C580" s="179"/>
    </row>
    <row r="581" spans="2:3">
      <c r="B581" s="179"/>
      <c r="C581" s="179"/>
    </row>
    <row r="582" spans="2:3">
      <c r="B582" s="179"/>
      <c r="C582" s="179"/>
    </row>
    <row r="583" spans="2:3">
      <c r="B583" s="179"/>
      <c r="C583" s="179"/>
    </row>
    <row r="584" spans="2:3">
      <c r="B584" s="179"/>
      <c r="C584" s="179"/>
    </row>
    <row r="585" spans="2:3">
      <c r="B585" s="179"/>
      <c r="C585" s="179"/>
    </row>
    <row r="586" spans="2:3">
      <c r="B586" s="179"/>
      <c r="C586" s="179"/>
    </row>
    <row r="587" spans="2:3">
      <c r="B587" s="179"/>
      <c r="C587" s="179"/>
    </row>
    <row r="588" spans="2:3">
      <c r="B588" s="179"/>
      <c r="C588" s="179"/>
    </row>
    <row r="589" spans="2:3">
      <c r="B589" s="179"/>
      <c r="C589" s="179"/>
    </row>
    <row r="590" spans="2:3">
      <c r="B590" s="179"/>
      <c r="C590" s="179"/>
    </row>
    <row r="591" spans="2:3">
      <c r="B591" s="179"/>
      <c r="C591" s="179"/>
    </row>
    <row r="592" spans="2:3">
      <c r="B592" s="179"/>
      <c r="C592" s="179"/>
    </row>
    <row r="593" spans="2:3">
      <c r="B593" s="179"/>
      <c r="C593" s="179"/>
    </row>
    <row r="594" spans="2:3">
      <c r="B594" s="179"/>
      <c r="C594" s="179"/>
    </row>
    <row r="595" spans="2:3">
      <c r="B595" s="179"/>
      <c r="C595" s="179"/>
    </row>
    <row r="596" spans="2:3">
      <c r="B596" s="179"/>
      <c r="C596" s="179"/>
    </row>
    <row r="597" spans="2:3">
      <c r="B597" s="179"/>
      <c r="C597" s="179"/>
    </row>
    <row r="598" spans="2:3">
      <c r="B598" s="179"/>
      <c r="C598" s="179"/>
    </row>
    <row r="599" spans="2:3">
      <c r="B599" s="179"/>
      <c r="C599" s="179"/>
    </row>
    <row r="600" spans="2:3">
      <c r="B600" s="179"/>
      <c r="C600" s="179"/>
    </row>
    <row r="601" spans="2:3">
      <c r="B601" s="179"/>
      <c r="C601" s="179"/>
    </row>
    <row r="602" spans="2:3">
      <c r="B602" s="179"/>
      <c r="C602" s="179"/>
    </row>
    <row r="603" spans="2:3">
      <c r="B603" s="179"/>
      <c r="C603" s="179"/>
    </row>
    <row r="604" spans="2:3">
      <c r="B604" s="179"/>
      <c r="C604" s="179"/>
    </row>
    <row r="605" spans="2:3">
      <c r="B605" s="179"/>
      <c r="C605" s="179"/>
    </row>
    <row r="606" spans="2:3">
      <c r="B606" s="179"/>
      <c r="C606" s="179"/>
    </row>
    <row r="607" spans="2:3">
      <c r="B607" s="179"/>
      <c r="C607" s="179"/>
    </row>
    <row r="608" spans="2:3">
      <c r="B608" s="179"/>
      <c r="C608" s="179"/>
    </row>
    <row r="609" spans="2:3">
      <c r="B609" s="179"/>
      <c r="C609" s="179"/>
    </row>
    <row r="610" spans="2:3">
      <c r="B610" s="179"/>
      <c r="C610" s="179"/>
    </row>
    <row r="611" spans="2:3">
      <c r="B611" s="179"/>
      <c r="C611" s="179"/>
    </row>
    <row r="612" spans="2:3">
      <c r="B612" s="179"/>
      <c r="C612" s="179"/>
    </row>
    <row r="613" spans="2:3">
      <c r="B613" s="179"/>
      <c r="C613" s="179"/>
    </row>
    <row r="614" spans="2:3">
      <c r="B614" s="179"/>
      <c r="C614" s="179"/>
    </row>
    <row r="615" spans="2:3">
      <c r="B615" s="179"/>
      <c r="C615" s="179"/>
    </row>
    <row r="616" spans="2:3">
      <c r="B616" s="179"/>
      <c r="C616" s="179"/>
    </row>
    <row r="617" spans="2:3">
      <c r="B617" s="179"/>
      <c r="C617" s="179"/>
    </row>
    <row r="618" spans="2:3">
      <c r="B618" s="179"/>
      <c r="C618" s="179"/>
    </row>
    <row r="619" spans="2:3">
      <c r="B619" s="179"/>
      <c r="C619" s="179"/>
    </row>
    <row r="620" spans="2:3">
      <c r="B620" s="179"/>
      <c r="C620" s="179"/>
    </row>
    <row r="621" spans="2:3">
      <c r="B621" s="179"/>
      <c r="C621" s="179"/>
    </row>
    <row r="622" spans="2:3">
      <c r="B622" s="179"/>
      <c r="C622" s="179"/>
    </row>
    <row r="623" spans="2:3">
      <c r="B623" s="179"/>
      <c r="C623" s="179"/>
    </row>
    <row r="624" spans="2:3">
      <c r="B624" s="179"/>
      <c r="C624" s="179"/>
    </row>
    <row r="625" spans="2:3">
      <c r="B625" s="179"/>
      <c r="C625" s="179"/>
    </row>
    <row r="626" spans="2:3">
      <c r="B626" s="179"/>
      <c r="C626" s="179"/>
    </row>
    <row r="627" spans="2:3">
      <c r="B627" s="179"/>
      <c r="C627" s="179"/>
    </row>
    <row r="628" spans="2:3">
      <c r="B628" s="179"/>
      <c r="C628" s="179"/>
    </row>
    <row r="629" spans="2:3">
      <c r="B629" s="179"/>
      <c r="C629" s="179"/>
    </row>
    <row r="630" spans="2:3">
      <c r="B630" s="179"/>
      <c r="C630" s="179"/>
    </row>
    <row r="631" spans="2:3">
      <c r="B631" s="179"/>
      <c r="C631" s="179"/>
    </row>
    <row r="632" spans="2:3">
      <c r="B632" s="179"/>
      <c r="C632" s="179"/>
    </row>
    <row r="633" spans="2:3">
      <c r="B633" s="179"/>
      <c r="C633" s="179"/>
    </row>
    <row r="634" spans="2:3">
      <c r="B634" s="179"/>
      <c r="C634" s="179"/>
    </row>
    <row r="635" spans="2:3">
      <c r="B635" s="179"/>
      <c r="C635" s="179"/>
    </row>
    <row r="636" spans="2:3">
      <c r="B636" s="179"/>
      <c r="C636" s="179"/>
    </row>
    <row r="637" spans="2:3">
      <c r="B637" s="179"/>
      <c r="C637" s="179"/>
    </row>
    <row r="638" spans="2:3">
      <c r="B638" s="179"/>
      <c r="C638" s="179"/>
    </row>
    <row r="639" spans="2:3">
      <c r="B639" s="179"/>
      <c r="C639" s="179"/>
    </row>
    <row r="640" spans="2:3">
      <c r="B640" s="179"/>
      <c r="C640" s="179"/>
    </row>
    <row r="641" spans="2:3">
      <c r="B641" s="179"/>
      <c r="C641" s="179"/>
    </row>
    <row r="642" spans="2:3">
      <c r="B642" s="179"/>
      <c r="C642" s="179"/>
    </row>
    <row r="643" spans="2:3">
      <c r="B643" s="179"/>
      <c r="C643" s="179"/>
    </row>
    <row r="644" spans="2:3">
      <c r="B644" s="179"/>
      <c r="C644" s="179"/>
    </row>
    <row r="645" spans="2:3">
      <c r="B645" s="179"/>
      <c r="C645" s="179"/>
    </row>
    <row r="646" spans="2:3">
      <c r="B646" s="179"/>
      <c r="C646" s="179"/>
    </row>
    <row r="647" spans="2:3">
      <c r="B647" s="179"/>
      <c r="C647" s="179"/>
    </row>
    <row r="648" spans="2:3">
      <c r="B648" s="179"/>
      <c r="C648" s="179"/>
    </row>
    <row r="649" spans="2:3">
      <c r="B649" s="179"/>
      <c r="C649" s="179"/>
    </row>
    <row r="650" spans="2:3">
      <c r="B650" s="179"/>
      <c r="C650" s="179"/>
    </row>
    <row r="651" spans="2:3">
      <c r="B651" s="179"/>
      <c r="C651" s="179"/>
    </row>
    <row r="652" spans="2:3">
      <c r="B652" s="179"/>
      <c r="C652" s="179"/>
    </row>
    <row r="653" spans="2:3">
      <c r="B653" s="179"/>
      <c r="C653" s="179"/>
    </row>
    <row r="654" spans="2:3">
      <c r="B654" s="179"/>
      <c r="C654" s="179"/>
    </row>
    <row r="655" spans="2:3">
      <c r="B655" s="179"/>
      <c r="C655" s="179"/>
    </row>
    <row r="656" spans="2:3">
      <c r="B656" s="179"/>
      <c r="C656" s="179"/>
    </row>
    <row r="657" spans="2:3">
      <c r="B657" s="179"/>
      <c r="C657" s="179"/>
    </row>
    <row r="658" spans="2:3">
      <c r="B658" s="179"/>
      <c r="C658" s="179"/>
    </row>
    <row r="659" spans="2:3">
      <c r="B659" s="179"/>
      <c r="C659" s="179"/>
    </row>
    <row r="660" spans="2:3">
      <c r="B660" s="179"/>
      <c r="C660" s="179"/>
    </row>
    <row r="661" spans="2:3">
      <c r="B661" s="179"/>
      <c r="C661" s="179"/>
    </row>
    <row r="662" spans="2:3">
      <c r="B662" s="179"/>
      <c r="C662" s="179"/>
    </row>
    <row r="663" spans="2:3">
      <c r="B663" s="179"/>
      <c r="C663" s="179"/>
    </row>
    <row r="664" spans="2:3">
      <c r="B664" s="179"/>
      <c r="C664" s="179"/>
    </row>
    <row r="665" spans="2:3">
      <c r="B665" s="179"/>
      <c r="C665" s="179"/>
    </row>
    <row r="666" spans="2:3">
      <c r="B666" s="179"/>
      <c r="C666" s="179"/>
    </row>
    <row r="667" spans="2:3">
      <c r="B667" s="179"/>
      <c r="C667" s="179"/>
    </row>
    <row r="668" spans="2:3">
      <c r="B668" s="179"/>
      <c r="C668" s="179"/>
    </row>
    <row r="669" spans="2:3">
      <c r="B669" s="179"/>
      <c r="C669" s="179"/>
    </row>
    <row r="670" spans="2:3">
      <c r="B670" s="179"/>
      <c r="C670" s="179"/>
    </row>
    <row r="671" spans="2:3">
      <c r="B671" s="179"/>
      <c r="C671" s="179"/>
    </row>
    <row r="672" spans="2:3">
      <c r="B672" s="179"/>
      <c r="C672" s="179"/>
    </row>
    <row r="673" spans="2:3">
      <c r="B673" s="179"/>
      <c r="C673" s="179"/>
    </row>
    <row r="674" spans="2:3">
      <c r="B674" s="179"/>
      <c r="C674" s="179"/>
    </row>
    <row r="675" spans="2:3">
      <c r="B675" s="179"/>
      <c r="C675" s="179"/>
    </row>
    <row r="676" spans="2:3">
      <c r="B676" s="179"/>
      <c r="C676" s="179"/>
    </row>
    <row r="677" spans="2:3">
      <c r="B677" s="179"/>
      <c r="C677" s="179"/>
    </row>
    <row r="678" spans="2:3">
      <c r="B678" s="179"/>
      <c r="C678" s="179"/>
    </row>
    <row r="679" spans="2:3">
      <c r="B679" s="179"/>
      <c r="C679" s="179"/>
    </row>
    <row r="680" spans="2:3">
      <c r="B680" s="179"/>
      <c r="C680" s="179"/>
    </row>
    <row r="681" spans="2:3">
      <c r="B681" s="179"/>
      <c r="C681" s="179"/>
    </row>
    <row r="682" spans="2:3">
      <c r="B682" s="179"/>
      <c r="C682" s="179"/>
    </row>
    <row r="683" spans="2:3">
      <c r="B683" s="179"/>
      <c r="C683" s="179"/>
    </row>
    <row r="684" spans="2:3">
      <c r="B684" s="179"/>
      <c r="C684" s="179"/>
    </row>
    <row r="685" spans="2:3">
      <c r="B685" s="179"/>
      <c r="C685" s="179"/>
    </row>
    <row r="686" spans="2:3">
      <c r="B686" s="179"/>
      <c r="C686" s="179"/>
    </row>
    <row r="687" spans="2:3">
      <c r="B687" s="179"/>
      <c r="C687" s="179"/>
    </row>
    <row r="688" spans="2:3">
      <c r="B688" s="179"/>
      <c r="C688" s="179"/>
    </row>
    <row r="689" spans="2:3">
      <c r="B689" s="179"/>
      <c r="C689" s="179"/>
    </row>
    <row r="690" spans="2:3">
      <c r="B690" s="179"/>
      <c r="C690" s="179"/>
    </row>
    <row r="691" spans="2:3">
      <c r="B691" s="179"/>
      <c r="C691" s="179"/>
    </row>
    <row r="692" spans="2:3">
      <c r="B692" s="179"/>
      <c r="C692" s="179"/>
    </row>
    <row r="693" spans="2:3">
      <c r="B693" s="179"/>
      <c r="C693" s="179"/>
    </row>
    <row r="694" spans="2:3">
      <c r="B694" s="179"/>
      <c r="C694" s="179"/>
    </row>
    <row r="695" spans="2:3">
      <c r="B695" s="179"/>
      <c r="C695" s="179"/>
    </row>
    <row r="696" spans="2:3">
      <c r="B696" s="179"/>
      <c r="C696" s="179"/>
    </row>
    <row r="697" spans="2:3">
      <c r="B697" s="179"/>
      <c r="C697" s="179"/>
    </row>
    <row r="698" spans="2:3">
      <c r="B698" s="179"/>
      <c r="C698" s="179"/>
    </row>
    <row r="699" spans="2:3">
      <c r="B699" s="179"/>
      <c r="C699" s="179"/>
    </row>
    <row r="700" spans="2:3">
      <c r="B700" s="179"/>
      <c r="C700" s="179"/>
    </row>
    <row r="701" spans="2:3">
      <c r="B701" s="179"/>
      <c r="C701" s="179"/>
    </row>
    <row r="702" spans="2:3">
      <c r="B702" s="179"/>
      <c r="C702" s="179"/>
    </row>
    <row r="703" spans="2:3">
      <c r="B703" s="179"/>
      <c r="C703" s="179"/>
    </row>
    <row r="704" spans="2:3">
      <c r="B704" s="179"/>
      <c r="C704" s="179"/>
    </row>
    <row r="705" spans="2:3">
      <c r="B705" s="179"/>
      <c r="C705" s="179"/>
    </row>
    <row r="706" spans="2:3">
      <c r="B706" s="179"/>
      <c r="C706" s="179"/>
    </row>
    <row r="707" spans="2:3">
      <c r="B707" s="179"/>
      <c r="C707" s="179"/>
    </row>
    <row r="708" spans="2:3">
      <c r="B708" s="179"/>
      <c r="C708" s="179"/>
    </row>
    <row r="709" spans="2:3">
      <c r="B709" s="179"/>
      <c r="C709" s="179"/>
    </row>
    <row r="710" spans="2:3">
      <c r="B710" s="179"/>
      <c r="C710" s="179"/>
    </row>
    <row r="711" spans="2:3">
      <c r="B711" s="179"/>
      <c r="C711" s="179"/>
    </row>
    <row r="712" spans="2:3">
      <c r="B712" s="179"/>
      <c r="C712" s="179"/>
    </row>
    <row r="713" spans="2:3">
      <c r="B713" s="179"/>
      <c r="C713" s="179"/>
    </row>
    <row r="714" spans="2:3">
      <c r="B714" s="179"/>
      <c r="C714" s="179"/>
    </row>
    <row r="715" spans="2:3">
      <c r="B715" s="179"/>
      <c r="C715" s="179"/>
    </row>
    <row r="716" spans="2:3">
      <c r="B716" s="179"/>
      <c r="C716" s="179"/>
    </row>
    <row r="717" spans="2:3">
      <c r="B717" s="179"/>
      <c r="C717" s="179"/>
    </row>
    <row r="718" spans="2:3">
      <c r="B718" s="179"/>
      <c r="C718" s="179"/>
    </row>
    <row r="719" spans="2:3">
      <c r="B719" s="179"/>
      <c r="C719" s="179"/>
    </row>
    <row r="720" spans="2:3">
      <c r="B720" s="179"/>
      <c r="C720" s="179"/>
    </row>
    <row r="721" spans="2:3">
      <c r="B721" s="179"/>
      <c r="C721" s="179"/>
    </row>
    <row r="722" spans="2:3">
      <c r="B722" s="179"/>
      <c r="C722" s="179"/>
    </row>
    <row r="723" spans="2:3">
      <c r="B723" s="179"/>
      <c r="C723" s="179"/>
    </row>
    <row r="724" spans="2:3">
      <c r="B724" s="179"/>
      <c r="C724" s="179"/>
    </row>
    <row r="725" spans="2:3">
      <c r="B725" s="179"/>
      <c r="C725" s="179"/>
    </row>
    <row r="726" spans="2:3">
      <c r="B726" s="179"/>
      <c r="C726" s="179"/>
    </row>
    <row r="727" spans="2:3">
      <c r="B727" s="179"/>
      <c r="C727" s="179"/>
    </row>
    <row r="728" spans="2:3">
      <c r="B728" s="179"/>
      <c r="C728" s="179"/>
    </row>
    <row r="729" spans="2:3">
      <c r="B729" s="179"/>
      <c r="C729" s="179"/>
    </row>
    <row r="730" spans="2:3">
      <c r="B730" s="179"/>
      <c r="C730" s="179"/>
    </row>
    <row r="731" spans="2:3">
      <c r="B731" s="179"/>
      <c r="C731" s="179"/>
    </row>
    <row r="732" spans="2:3">
      <c r="B732" s="179"/>
      <c r="C732" s="179"/>
    </row>
    <row r="733" spans="2:3">
      <c r="B733" s="179"/>
      <c r="C733" s="179"/>
    </row>
    <row r="734" spans="2:3">
      <c r="B734" s="179"/>
      <c r="C734" s="179"/>
    </row>
    <row r="735" spans="2:3">
      <c r="B735" s="179"/>
      <c r="C735" s="179"/>
    </row>
    <row r="736" spans="2:3">
      <c r="B736" s="179"/>
      <c r="C736" s="179"/>
    </row>
    <row r="737" spans="2:3">
      <c r="B737" s="179"/>
      <c r="C737" s="179"/>
    </row>
    <row r="738" spans="2:3">
      <c r="B738" s="179"/>
      <c r="C738" s="179"/>
    </row>
    <row r="739" spans="2:3">
      <c r="B739" s="179"/>
      <c r="C739" s="179"/>
    </row>
    <row r="740" spans="2:3">
      <c r="B740" s="179"/>
      <c r="C740" s="179"/>
    </row>
    <row r="741" spans="2:3">
      <c r="B741" s="179"/>
      <c r="C741" s="179"/>
    </row>
    <row r="742" spans="2:3">
      <c r="B742" s="179"/>
      <c r="C742" s="179"/>
    </row>
    <row r="743" spans="2:3">
      <c r="B743" s="179"/>
      <c r="C743" s="179"/>
    </row>
    <row r="744" spans="2:3">
      <c r="B744" s="179"/>
      <c r="C744" s="179"/>
    </row>
    <row r="745" spans="2:3">
      <c r="B745" s="179"/>
      <c r="C745" s="179"/>
    </row>
    <row r="746" spans="2:3">
      <c r="B746" s="179"/>
      <c r="C746" s="179"/>
    </row>
    <row r="747" spans="2:3">
      <c r="B747" s="179"/>
      <c r="C747" s="179"/>
    </row>
    <row r="748" spans="2:3">
      <c r="B748" s="179"/>
      <c r="C748" s="179"/>
    </row>
    <row r="749" spans="2:3">
      <c r="B749" s="179"/>
      <c r="C749" s="179"/>
    </row>
    <row r="750" spans="2:3">
      <c r="B750" s="179"/>
      <c r="C750" s="179"/>
    </row>
    <row r="751" spans="2:3">
      <c r="B751" s="179"/>
      <c r="C751" s="179"/>
    </row>
    <row r="752" spans="2:3">
      <c r="B752" s="179"/>
      <c r="C752" s="179"/>
    </row>
    <row r="753" spans="2:3">
      <c r="B753" s="179"/>
      <c r="C753" s="179"/>
    </row>
    <row r="754" spans="2:3">
      <c r="B754" s="179"/>
      <c r="C754" s="179"/>
    </row>
    <row r="755" spans="2:3">
      <c r="B755" s="179"/>
      <c r="C755" s="179"/>
    </row>
    <row r="756" spans="2:3">
      <c r="B756" s="179"/>
      <c r="C756" s="179"/>
    </row>
    <row r="757" spans="2:3">
      <c r="B757" s="179"/>
      <c r="C757" s="179"/>
    </row>
    <row r="758" spans="2:3">
      <c r="B758" s="179"/>
      <c r="C758" s="179"/>
    </row>
    <row r="759" spans="2:3">
      <c r="B759" s="179"/>
      <c r="C759" s="179"/>
    </row>
    <row r="760" spans="2:3">
      <c r="B760" s="179"/>
      <c r="C760" s="179"/>
    </row>
    <row r="761" spans="2:3">
      <c r="B761" s="179"/>
      <c r="C761" s="179"/>
    </row>
    <row r="762" spans="2:3">
      <c r="B762" s="179"/>
      <c r="C762" s="179"/>
    </row>
    <row r="763" spans="2:3">
      <c r="B763" s="179"/>
      <c r="C763" s="179"/>
    </row>
    <row r="764" spans="2:3">
      <c r="B764" s="179"/>
      <c r="C764" s="179"/>
    </row>
    <row r="765" spans="2:3">
      <c r="B765" s="179"/>
      <c r="C765" s="179"/>
    </row>
    <row r="766" spans="2:3">
      <c r="B766" s="179"/>
      <c r="C766" s="179"/>
    </row>
    <row r="767" spans="2:3">
      <c r="B767" s="179"/>
      <c r="C767" s="179"/>
    </row>
    <row r="768" spans="2:3">
      <c r="B768" s="179"/>
      <c r="C768" s="179"/>
    </row>
    <row r="769" spans="2:3">
      <c r="B769" s="179"/>
      <c r="C769" s="179"/>
    </row>
    <row r="770" spans="2:3">
      <c r="B770" s="179"/>
      <c r="C770" s="179"/>
    </row>
    <row r="771" spans="2:3">
      <c r="B771" s="179"/>
      <c r="C771" s="179"/>
    </row>
    <row r="772" spans="2:3">
      <c r="B772" s="179"/>
      <c r="C772" s="179"/>
    </row>
    <row r="773" spans="2:3">
      <c r="B773" s="179"/>
      <c r="C773" s="179"/>
    </row>
    <row r="774" spans="2:3">
      <c r="B774" s="179"/>
      <c r="C774" s="179"/>
    </row>
    <row r="775" spans="2:3">
      <c r="B775" s="179"/>
      <c r="C775" s="179"/>
    </row>
    <row r="776" spans="2:3">
      <c r="B776" s="179"/>
      <c r="C776" s="179"/>
    </row>
    <row r="777" spans="2:3">
      <c r="B777" s="179"/>
      <c r="C777" s="179"/>
    </row>
    <row r="778" spans="2:3">
      <c r="B778" s="179"/>
      <c r="C778" s="179"/>
    </row>
    <row r="779" spans="2:3">
      <c r="B779" s="179"/>
      <c r="C779" s="179"/>
    </row>
    <row r="780" spans="2:3">
      <c r="B780" s="179"/>
      <c r="C780" s="179"/>
    </row>
    <row r="781" spans="2:3">
      <c r="B781" s="179"/>
      <c r="C781" s="179"/>
    </row>
    <row r="782" spans="2:3">
      <c r="B782" s="179"/>
      <c r="C782" s="179"/>
    </row>
    <row r="783" spans="2:3">
      <c r="B783" s="179"/>
      <c r="C783" s="179"/>
    </row>
    <row r="784" spans="2:3">
      <c r="B784" s="179"/>
      <c r="C784" s="179"/>
    </row>
    <row r="785" spans="2:3">
      <c r="B785" s="179"/>
      <c r="C785" s="179"/>
    </row>
    <row r="786" spans="2:3">
      <c r="B786" s="179"/>
      <c r="C786" s="179"/>
    </row>
    <row r="787" spans="2:3">
      <c r="B787" s="179"/>
      <c r="C787" s="179"/>
    </row>
    <row r="788" spans="2:3">
      <c r="B788" s="179"/>
      <c r="C788" s="179"/>
    </row>
    <row r="789" spans="2:3">
      <c r="B789" s="179"/>
      <c r="C789" s="179"/>
    </row>
    <row r="790" spans="2:3">
      <c r="B790" s="179"/>
      <c r="C790" s="179"/>
    </row>
    <row r="791" spans="2:3">
      <c r="B791" s="179"/>
      <c r="C791" s="179"/>
    </row>
    <row r="792" spans="2:3">
      <c r="B792" s="179"/>
      <c r="C792" s="179"/>
    </row>
    <row r="793" spans="2:3">
      <c r="B793" s="179"/>
      <c r="C793" s="179"/>
    </row>
    <row r="794" spans="2:3">
      <c r="B794" s="179"/>
      <c r="C794" s="179"/>
    </row>
    <row r="795" spans="2:3">
      <c r="B795" s="179"/>
      <c r="C795" s="179"/>
    </row>
    <row r="796" spans="2:3">
      <c r="B796" s="179"/>
      <c r="C796" s="179"/>
    </row>
    <row r="797" spans="2:3">
      <c r="B797" s="179"/>
      <c r="C797" s="179"/>
    </row>
    <row r="798" spans="2:3">
      <c r="B798" s="179"/>
      <c r="C798" s="179"/>
    </row>
    <row r="799" spans="2:3">
      <c r="B799" s="179"/>
      <c r="C799" s="179"/>
    </row>
    <row r="800" spans="2:3">
      <c r="B800" s="179"/>
      <c r="C800" s="179"/>
    </row>
    <row r="801" spans="2:3">
      <c r="B801" s="179"/>
      <c r="C801" s="179"/>
    </row>
    <row r="802" spans="2:3">
      <c r="B802" s="179"/>
      <c r="C802" s="179"/>
    </row>
    <row r="803" spans="2:3">
      <c r="B803" s="179"/>
      <c r="C803" s="179"/>
    </row>
    <row r="804" spans="2:3">
      <c r="B804" s="179"/>
      <c r="C804" s="179"/>
    </row>
    <row r="805" spans="2:3">
      <c r="B805" s="179"/>
      <c r="C805" s="179"/>
    </row>
    <row r="806" spans="2:3">
      <c r="B806" s="179"/>
      <c r="C806" s="179"/>
    </row>
    <row r="807" spans="2:3">
      <c r="B807" s="179"/>
      <c r="C807" s="179"/>
    </row>
    <row r="808" spans="2:3">
      <c r="B808" s="179"/>
      <c r="C808" s="179"/>
    </row>
    <row r="809" spans="2:3">
      <c r="B809" s="179"/>
      <c r="C809" s="179"/>
    </row>
    <row r="810" spans="2:3">
      <c r="B810" s="179"/>
      <c r="C810" s="179"/>
    </row>
    <row r="811" spans="2:3">
      <c r="B811" s="179"/>
      <c r="C811" s="179"/>
    </row>
    <row r="812" spans="2:3">
      <c r="B812" s="179"/>
      <c r="C812" s="179"/>
    </row>
    <row r="813" spans="2:3">
      <c r="B813" s="179"/>
      <c r="C813" s="179"/>
    </row>
    <row r="814" spans="2:3">
      <c r="B814" s="179"/>
      <c r="C814" s="179"/>
    </row>
    <row r="815" spans="2:3">
      <c r="B815" s="179"/>
      <c r="C815" s="179"/>
    </row>
    <row r="816" spans="2:3">
      <c r="B816" s="179"/>
      <c r="C816" s="179"/>
    </row>
    <row r="817" spans="2:3">
      <c r="B817" s="179"/>
      <c r="C817" s="179"/>
    </row>
    <row r="818" spans="2:3">
      <c r="B818" s="179"/>
      <c r="C818" s="179"/>
    </row>
    <row r="819" spans="2:3">
      <c r="B819" s="179"/>
      <c r="C819" s="179"/>
    </row>
    <row r="820" spans="2:3">
      <c r="B820" s="179"/>
      <c r="C820" s="179"/>
    </row>
    <row r="821" spans="2:3">
      <c r="B821" s="179"/>
      <c r="C821" s="179"/>
    </row>
    <row r="822" spans="2:3">
      <c r="B822" s="179"/>
      <c r="C822" s="179"/>
    </row>
    <row r="823" spans="2:3">
      <c r="B823" s="179"/>
      <c r="C823" s="179"/>
    </row>
    <row r="824" spans="2:3">
      <c r="B824" s="179"/>
      <c r="C824" s="179"/>
    </row>
    <row r="825" spans="2:3">
      <c r="B825" s="179"/>
      <c r="C825" s="179"/>
    </row>
    <row r="826" spans="2:3">
      <c r="B826" s="179"/>
      <c r="C826" s="179"/>
    </row>
    <row r="827" spans="2:3">
      <c r="B827" s="179"/>
      <c r="C827" s="179"/>
    </row>
    <row r="828" spans="2:3">
      <c r="B828" s="179"/>
      <c r="C828" s="179"/>
    </row>
    <row r="829" spans="2:3">
      <c r="B829" s="179"/>
      <c r="C829" s="179"/>
    </row>
    <row r="830" spans="2:3">
      <c r="B830" s="179"/>
      <c r="C830" s="179"/>
    </row>
    <row r="831" spans="2:3">
      <c r="B831" s="179"/>
      <c r="C831" s="179"/>
    </row>
    <row r="832" spans="2:3">
      <c r="B832" s="179"/>
      <c r="C832" s="179"/>
    </row>
    <row r="833" spans="2:3">
      <c r="B833" s="179"/>
      <c r="C833" s="179"/>
    </row>
    <row r="834" spans="2:3">
      <c r="B834" s="179"/>
      <c r="C834" s="179"/>
    </row>
    <row r="835" spans="2:3">
      <c r="B835" s="179"/>
      <c r="C835" s="179"/>
    </row>
    <row r="836" spans="2:3">
      <c r="B836" s="179"/>
      <c r="C836" s="179"/>
    </row>
    <row r="837" spans="2:3">
      <c r="B837" s="179"/>
      <c r="C837" s="179"/>
    </row>
    <row r="838" spans="2:3">
      <c r="B838" s="179"/>
      <c r="C838" s="179"/>
    </row>
    <row r="839" spans="2:3">
      <c r="B839" s="179"/>
      <c r="C839" s="179"/>
    </row>
    <row r="840" spans="2:3">
      <c r="B840" s="179"/>
      <c r="C840" s="179"/>
    </row>
    <row r="841" spans="2:3">
      <c r="B841" s="179"/>
      <c r="C841" s="179"/>
    </row>
    <row r="842" spans="2:3">
      <c r="B842" s="179"/>
      <c r="C842" s="179"/>
    </row>
    <row r="843" spans="2:3">
      <c r="B843" s="179"/>
      <c r="C843" s="179"/>
    </row>
    <row r="844" spans="2:3">
      <c r="B844" s="179"/>
      <c r="C844" s="179"/>
    </row>
    <row r="845" spans="2:3">
      <c r="B845" s="179"/>
      <c r="C845" s="179"/>
    </row>
    <row r="846" spans="2:3">
      <c r="B846" s="179"/>
      <c r="C846" s="179"/>
    </row>
    <row r="847" spans="2:3">
      <c r="B847" s="179"/>
      <c r="C847" s="179"/>
    </row>
    <row r="848" spans="2:3">
      <c r="B848" s="179"/>
      <c r="C848" s="179"/>
    </row>
    <row r="849" spans="2:3">
      <c r="B849" s="179"/>
      <c r="C849" s="179"/>
    </row>
    <row r="850" spans="2:3">
      <c r="B850" s="179"/>
      <c r="C850" s="179"/>
    </row>
    <row r="851" spans="2:3">
      <c r="B851" s="179"/>
      <c r="C851" s="179"/>
    </row>
    <row r="852" spans="2:3">
      <c r="B852" s="179"/>
      <c r="C852" s="179"/>
    </row>
    <row r="853" spans="2:3">
      <c r="B853" s="179"/>
      <c r="C853" s="179"/>
    </row>
    <row r="854" spans="2:3">
      <c r="B854" s="179"/>
      <c r="C854" s="179"/>
    </row>
    <row r="855" spans="2:3">
      <c r="B855" s="179"/>
      <c r="C855" s="179"/>
    </row>
    <row r="856" spans="2:3">
      <c r="B856" s="179"/>
      <c r="C856" s="179"/>
    </row>
    <row r="857" spans="2:3">
      <c r="B857" s="179"/>
      <c r="C857" s="179"/>
    </row>
    <row r="858" spans="2:3">
      <c r="B858" s="179"/>
      <c r="C858" s="179"/>
    </row>
    <row r="859" spans="2:3">
      <c r="B859" s="179"/>
      <c r="C859" s="179"/>
    </row>
    <row r="860" spans="2:3">
      <c r="B860" s="179"/>
      <c r="C860" s="179"/>
    </row>
    <row r="861" spans="2:3">
      <c r="B861" s="179"/>
      <c r="C861" s="179"/>
    </row>
    <row r="862" spans="2:3">
      <c r="B862" s="179"/>
      <c r="C862" s="179"/>
    </row>
    <row r="863" spans="2:3">
      <c r="B863" s="179"/>
      <c r="C863" s="179"/>
    </row>
    <row r="864" spans="2:3">
      <c r="B864" s="179"/>
      <c r="C864" s="179"/>
    </row>
    <row r="865" spans="2:3">
      <c r="B865" s="179"/>
      <c r="C865" s="179"/>
    </row>
    <row r="866" spans="2:3">
      <c r="B866" s="179"/>
      <c r="C866" s="179"/>
    </row>
    <row r="867" spans="2:3">
      <c r="B867" s="179"/>
      <c r="C867" s="179"/>
    </row>
    <row r="868" spans="2:3">
      <c r="B868" s="179"/>
      <c r="C868" s="179"/>
    </row>
    <row r="869" spans="2:3">
      <c r="B869" s="179"/>
      <c r="C869" s="179"/>
    </row>
    <row r="870" spans="2:3">
      <c r="B870" s="179"/>
      <c r="C870" s="179"/>
    </row>
    <row r="871" spans="2:3">
      <c r="B871" s="179"/>
      <c r="C871" s="179"/>
    </row>
    <row r="872" spans="2:3">
      <c r="B872" s="179"/>
      <c r="C872" s="179"/>
    </row>
    <row r="873" spans="2:3">
      <c r="B873" s="179"/>
      <c r="C873" s="179"/>
    </row>
    <row r="874" spans="2:3">
      <c r="B874" s="179"/>
      <c r="C874" s="179"/>
    </row>
    <row r="875" spans="2:3">
      <c r="B875" s="179"/>
      <c r="C875" s="179"/>
    </row>
    <row r="876" spans="2:3">
      <c r="B876" s="179"/>
      <c r="C876" s="179"/>
    </row>
    <row r="877" spans="2:3">
      <c r="B877" s="179"/>
      <c r="C877" s="179"/>
    </row>
    <row r="878" spans="2:3">
      <c r="B878" s="179"/>
      <c r="C878" s="179"/>
    </row>
    <row r="879" spans="2:3">
      <c r="B879" s="179"/>
      <c r="C879" s="179"/>
    </row>
    <row r="880" spans="2:3">
      <c r="B880" s="179"/>
      <c r="C880" s="179"/>
    </row>
    <row r="881" spans="2:3">
      <c r="B881" s="179"/>
      <c r="C881" s="179"/>
    </row>
    <row r="882" spans="2:3">
      <c r="B882" s="179"/>
      <c r="C882" s="179"/>
    </row>
    <row r="883" spans="2:3">
      <c r="B883" s="179"/>
      <c r="C883" s="179"/>
    </row>
    <row r="884" spans="2:3">
      <c r="B884" s="179"/>
      <c r="C884" s="179"/>
    </row>
    <row r="885" spans="2:3">
      <c r="B885" s="179"/>
      <c r="C885" s="179"/>
    </row>
    <row r="886" spans="2:3">
      <c r="B886" s="179"/>
      <c r="C886" s="179"/>
    </row>
    <row r="887" spans="2:3">
      <c r="B887" s="179"/>
      <c r="C887" s="179"/>
    </row>
    <row r="888" spans="2:3">
      <c r="B888" s="179"/>
      <c r="C888" s="179"/>
    </row>
    <row r="889" spans="2:3">
      <c r="B889" s="179"/>
      <c r="C889" s="179"/>
    </row>
    <row r="890" spans="2:3">
      <c r="B890" s="179"/>
      <c r="C890" s="179"/>
    </row>
    <row r="891" spans="2:3">
      <c r="B891" s="179"/>
      <c r="C891" s="179"/>
    </row>
    <row r="892" spans="2:3">
      <c r="B892" s="179"/>
      <c r="C892" s="179"/>
    </row>
    <row r="893" spans="2:3">
      <c r="B893" s="179"/>
      <c r="C893" s="179"/>
    </row>
    <row r="894" spans="2:3">
      <c r="B894" s="179"/>
      <c r="C894" s="179"/>
    </row>
    <row r="895" spans="2:3">
      <c r="B895" s="179"/>
      <c r="C895" s="179"/>
    </row>
    <row r="896" spans="2:3">
      <c r="B896" s="179"/>
      <c r="C896" s="179"/>
    </row>
    <row r="897" spans="2:3">
      <c r="B897" s="179"/>
      <c r="C897" s="179"/>
    </row>
    <row r="898" spans="2:3">
      <c r="B898" s="179"/>
      <c r="C898" s="179"/>
    </row>
    <row r="899" spans="2:3">
      <c r="B899" s="179"/>
      <c r="C899" s="179"/>
    </row>
    <row r="900" spans="2:3">
      <c r="B900" s="179"/>
      <c r="C900" s="179"/>
    </row>
    <row r="901" spans="2:3">
      <c r="B901" s="179"/>
      <c r="C901" s="179"/>
    </row>
    <row r="902" spans="2:3">
      <c r="B902" s="179"/>
      <c r="C902" s="179"/>
    </row>
    <row r="903" spans="2:3">
      <c r="B903" s="179"/>
      <c r="C903" s="179"/>
    </row>
    <row r="904" spans="2:3">
      <c r="B904" s="179"/>
      <c r="C904" s="179"/>
    </row>
    <row r="905" spans="2:3">
      <c r="B905" s="179"/>
      <c r="C905" s="179"/>
    </row>
    <row r="906" spans="2:3">
      <c r="B906" s="179"/>
      <c r="C906" s="179"/>
    </row>
    <row r="907" spans="2:3">
      <c r="B907" s="179"/>
      <c r="C907" s="179"/>
    </row>
    <row r="908" spans="2:3">
      <c r="B908" s="179"/>
      <c r="C908" s="179"/>
    </row>
    <row r="909" spans="2:3">
      <c r="B909" s="179"/>
      <c r="C909" s="179"/>
    </row>
    <row r="910" spans="2:3">
      <c r="B910" s="179"/>
      <c r="C910" s="179"/>
    </row>
    <row r="911" spans="2:3">
      <c r="B911" s="179"/>
      <c r="C911" s="179"/>
    </row>
    <row r="912" spans="2:3">
      <c r="B912" s="179"/>
      <c r="C912" s="179"/>
    </row>
    <row r="913" spans="2:3">
      <c r="B913" s="179"/>
      <c r="C913" s="179"/>
    </row>
    <row r="914" spans="2:3">
      <c r="B914" s="179"/>
      <c r="C914" s="179"/>
    </row>
    <row r="915" spans="2:3">
      <c r="B915" s="179"/>
      <c r="C915" s="179"/>
    </row>
    <row r="916" spans="2:3">
      <c r="B916" s="179"/>
      <c r="C916" s="179"/>
    </row>
    <row r="917" spans="2:3">
      <c r="B917" s="179"/>
      <c r="C917" s="179"/>
    </row>
    <row r="918" spans="2:3">
      <c r="B918" s="179"/>
      <c r="C918" s="179"/>
    </row>
    <row r="919" spans="2:3">
      <c r="B919" s="179"/>
      <c r="C919" s="179"/>
    </row>
    <row r="920" spans="2:3">
      <c r="B920" s="179"/>
      <c r="C920" s="179"/>
    </row>
    <row r="921" spans="2:3">
      <c r="B921" s="179"/>
      <c r="C921" s="179"/>
    </row>
    <row r="922" spans="2:3">
      <c r="B922" s="179"/>
      <c r="C922" s="179"/>
    </row>
    <row r="923" spans="2:3">
      <c r="B923" s="179"/>
      <c r="C923" s="179"/>
    </row>
    <row r="924" spans="2:3">
      <c r="B924" s="179"/>
      <c r="C924" s="179"/>
    </row>
    <row r="925" spans="2:3">
      <c r="B925" s="179"/>
      <c r="C925" s="179"/>
    </row>
    <row r="926" spans="2:3">
      <c r="B926" s="179"/>
      <c r="C926" s="179"/>
    </row>
    <row r="927" spans="2:3">
      <c r="B927" s="179"/>
      <c r="C927" s="179"/>
    </row>
    <row r="928" spans="2:3">
      <c r="B928" s="179"/>
      <c r="C928" s="179"/>
    </row>
    <row r="929" spans="2:3">
      <c r="B929" s="179"/>
      <c r="C929" s="179"/>
    </row>
    <row r="930" spans="2:3">
      <c r="B930" s="179"/>
      <c r="C930" s="179"/>
    </row>
    <row r="931" spans="2:3">
      <c r="B931" s="179"/>
      <c r="C931" s="179"/>
    </row>
    <row r="932" spans="2:3">
      <c r="B932" s="179"/>
      <c r="C932" s="179"/>
    </row>
    <row r="933" spans="2:3">
      <c r="B933" s="179"/>
      <c r="C933" s="179"/>
    </row>
    <row r="934" spans="2:3">
      <c r="B934" s="179"/>
      <c r="C934" s="179"/>
    </row>
    <row r="935" spans="2:3">
      <c r="B935" s="179"/>
      <c r="C935" s="179"/>
    </row>
    <row r="936" spans="2:3">
      <c r="B936" s="179"/>
      <c r="C936" s="179"/>
    </row>
    <row r="937" spans="2:3">
      <c r="B937" s="179"/>
      <c r="C937" s="179"/>
    </row>
    <row r="938" spans="2:3">
      <c r="B938" s="179"/>
      <c r="C938" s="179"/>
    </row>
    <row r="939" spans="2:3">
      <c r="B939" s="179"/>
      <c r="C939" s="179"/>
    </row>
    <row r="940" spans="2:3">
      <c r="B940" s="179"/>
      <c r="C940" s="179"/>
    </row>
    <row r="941" spans="2:3">
      <c r="B941" s="179"/>
      <c r="C941" s="179"/>
    </row>
    <row r="942" spans="2:3">
      <c r="B942" s="179"/>
      <c r="C942" s="179"/>
    </row>
    <row r="943" spans="2:3">
      <c r="B943" s="179"/>
      <c r="C943" s="179"/>
    </row>
    <row r="944" spans="2:3">
      <c r="B944" s="179"/>
      <c r="C944" s="179"/>
    </row>
    <row r="945" spans="2:3">
      <c r="B945" s="179"/>
      <c r="C945" s="179"/>
    </row>
    <row r="946" spans="2:3">
      <c r="B946" s="179"/>
      <c r="C946" s="179"/>
    </row>
    <row r="947" spans="2:3">
      <c r="B947" s="179"/>
      <c r="C947" s="179"/>
    </row>
    <row r="948" spans="2:3">
      <c r="B948" s="179"/>
      <c r="C948" s="179"/>
    </row>
    <row r="949" spans="2:3">
      <c r="B949" s="179"/>
      <c r="C949" s="179"/>
    </row>
    <row r="950" spans="2:3">
      <c r="B950" s="179"/>
      <c r="C950" s="179"/>
    </row>
    <row r="951" spans="2:3">
      <c r="B951" s="179"/>
      <c r="C951" s="179"/>
    </row>
    <row r="952" spans="2:3">
      <c r="B952" s="179"/>
      <c r="C952" s="179"/>
    </row>
    <row r="953" spans="2:3">
      <c r="B953" s="179"/>
      <c r="C953" s="179"/>
    </row>
    <row r="954" spans="2:3">
      <c r="B954" s="179"/>
      <c r="C954" s="179"/>
    </row>
    <row r="955" spans="2:3">
      <c r="B955" s="179"/>
      <c r="C955" s="179"/>
    </row>
    <row r="956" spans="2:3">
      <c r="B956" s="179"/>
      <c r="C956" s="179"/>
    </row>
    <row r="957" spans="2:3">
      <c r="B957" s="179"/>
      <c r="C957" s="179"/>
    </row>
    <row r="958" spans="2:3">
      <c r="B958" s="179"/>
      <c r="C958" s="179"/>
    </row>
    <row r="959" spans="2:3">
      <c r="B959" s="179"/>
      <c r="C959" s="179"/>
    </row>
    <row r="960" spans="2:3">
      <c r="B960" s="179"/>
      <c r="C960" s="179"/>
    </row>
    <row r="961" spans="2:3">
      <c r="B961" s="179"/>
      <c r="C961" s="179"/>
    </row>
    <row r="962" spans="2:3">
      <c r="B962" s="179"/>
      <c r="C962" s="179"/>
    </row>
    <row r="963" spans="2:3">
      <c r="B963" s="179"/>
      <c r="C963" s="179"/>
    </row>
    <row r="964" spans="2:3">
      <c r="B964" s="179"/>
      <c r="C964" s="179"/>
    </row>
    <row r="965" spans="2:3">
      <c r="B965" s="179"/>
      <c r="C965" s="179"/>
    </row>
    <row r="966" spans="2:3">
      <c r="B966" s="179"/>
      <c r="C966" s="179"/>
    </row>
    <row r="967" spans="2:3">
      <c r="B967" s="179"/>
      <c r="C967" s="179"/>
    </row>
    <row r="968" spans="2:3">
      <c r="B968" s="179"/>
      <c r="C968" s="179"/>
    </row>
    <row r="969" spans="2:3">
      <c r="B969" s="179"/>
      <c r="C969" s="179"/>
    </row>
    <row r="970" spans="2:3">
      <c r="B970" s="179"/>
      <c r="C970" s="179"/>
    </row>
    <row r="971" spans="2:3">
      <c r="B971" s="179"/>
      <c r="C971" s="179"/>
    </row>
    <row r="972" spans="2:3">
      <c r="B972" s="179"/>
      <c r="C972" s="179"/>
    </row>
    <row r="973" spans="2:3">
      <c r="B973" s="179"/>
      <c r="C973" s="179"/>
    </row>
    <row r="974" spans="2:3">
      <c r="B974" s="179"/>
      <c r="C974" s="179"/>
    </row>
    <row r="975" spans="2:3">
      <c r="B975" s="179"/>
      <c r="C975" s="179"/>
    </row>
    <row r="976" spans="2:3">
      <c r="B976" s="179"/>
      <c r="C976" s="179"/>
    </row>
    <row r="977" spans="2:3">
      <c r="B977" s="179"/>
      <c r="C977" s="179"/>
    </row>
    <row r="978" spans="2:3">
      <c r="B978" s="179"/>
      <c r="C978" s="179"/>
    </row>
    <row r="979" spans="2:3">
      <c r="B979" s="179"/>
      <c r="C979" s="179"/>
    </row>
    <row r="980" spans="2:3">
      <c r="B980" s="179"/>
      <c r="C980" s="179"/>
    </row>
    <row r="981" spans="2:3">
      <c r="B981" s="179"/>
      <c r="C981" s="179"/>
    </row>
    <row r="982" spans="2:3">
      <c r="B982" s="179"/>
      <c r="C982" s="179"/>
    </row>
    <row r="983" spans="2:3">
      <c r="B983" s="179"/>
      <c r="C983" s="179"/>
    </row>
    <row r="984" spans="2:3">
      <c r="B984" s="179"/>
      <c r="C984" s="179"/>
    </row>
    <row r="985" spans="2:3">
      <c r="B985" s="179"/>
      <c r="C985" s="179"/>
    </row>
    <row r="986" spans="2:3">
      <c r="B986" s="179"/>
      <c r="C986" s="179"/>
    </row>
    <row r="987" spans="2:3">
      <c r="B987" s="179"/>
      <c r="C987" s="179"/>
    </row>
    <row r="988" spans="2:3">
      <c r="B988" s="179"/>
      <c r="C988" s="179"/>
    </row>
    <row r="989" spans="2:3">
      <c r="B989" s="179"/>
      <c r="C989" s="179"/>
    </row>
    <row r="990" spans="2:3">
      <c r="B990" s="179"/>
      <c r="C990" s="179"/>
    </row>
    <row r="991" spans="2:3">
      <c r="B991" s="179"/>
      <c r="C991" s="179"/>
    </row>
    <row r="992" spans="2:3">
      <c r="B992" s="179"/>
      <c r="C992" s="179"/>
    </row>
    <row r="993" spans="2:3">
      <c r="B993" s="179"/>
      <c r="C993" s="179"/>
    </row>
    <row r="994" spans="2:3">
      <c r="B994" s="179"/>
      <c r="C994" s="179"/>
    </row>
    <row r="995" spans="2:3">
      <c r="B995" s="179"/>
      <c r="C995" s="179"/>
    </row>
    <row r="996" spans="2:3">
      <c r="B996" s="179"/>
      <c r="C996" s="179"/>
    </row>
    <row r="997" spans="2:3">
      <c r="B997" s="179"/>
      <c r="C997" s="179"/>
    </row>
    <row r="998" spans="2:3">
      <c r="B998" s="179"/>
      <c r="C998" s="179"/>
    </row>
    <row r="999" spans="2:3">
      <c r="B999" s="179"/>
      <c r="C999" s="179"/>
    </row>
    <row r="1000" spans="2:3">
      <c r="B1000" s="179"/>
      <c r="C1000" s="179"/>
    </row>
    <row r="1001" spans="2:3">
      <c r="B1001" s="179"/>
      <c r="C1001" s="179"/>
    </row>
    <row r="1002" spans="2:3">
      <c r="B1002" s="179"/>
      <c r="C1002" s="179"/>
    </row>
    <row r="1003" spans="2:3">
      <c r="B1003" s="179"/>
      <c r="C1003" s="179"/>
    </row>
    <row r="1004" spans="2:3">
      <c r="B1004" s="179"/>
      <c r="C1004" s="179"/>
    </row>
    <row r="1005" spans="2:3">
      <c r="B1005" s="179"/>
      <c r="C1005" s="179"/>
    </row>
    <row r="1006" spans="2:3">
      <c r="B1006" s="179"/>
      <c r="C1006" s="179"/>
    </row>
    <row r="1007" spans="2:3">
      <c r="B1007" s="179"/>
      <c r="C1007" s="179"/>
    </row>
    <row r="1008" spans="2:3">
      <c r="B1008" s="179"/>
      <c r="C1008" s="179"/>
    </row>
    <row r="1009" spans="2:3">
      <c r="B1009" s="179"/>
      <c r="C1009" s="179"/>
    </row>
    <row r="1010" spans="2:3">
      <c r="B1010" s="179"/>
      <c r="C1010" s="179"/>
    </row>
    <row r="1011" spans="2:3">
      <c r="B1011" s="179"/>
      <c r="C1011" s="179"/>
    </row>
    <row r="1012" spans="2:3">
      <c r="B1012" s="179"/>
      <c r="C1012" s="179"/>
    </row>
    <row r="1013" spans="2:3">
      <c r="B1013" s="179"/>
      <c r="C1013" s="179"/>
    </row>
    <row r="1014" spans="2:3">
      <c r="B1014" s="179"/>
      <c r="C1014" s="179"/>
    </row>
    <row r="1015" spans="2:3">
      <c r="B1015" s="179"/>
      <c r="C1015" s="179"/>
    </row>
    <row r="1016" spans="2:3">
      <c r="B1016" s="179"/>
      <c r="C1016" s="179"/>
    </row>
    <row r="1017" spans="2:3">
      <c r="B1017" s="179"/>
      <c r="C1017" s="179"/>
    </row>
    <row r="1018" spans="2:3">
      <c r="B1018" s="179"/>
      <c r="C1018" s="179"/>
    </row>
    <row r="1019" spans="2:3">
      <c r="B1019" s="179"/>
      <c r="C1019" s="179"/>
    </row>
    <row r="1020" spans="2:3">
      <c r="B1020" s="179"/>
      <c r="C1020" s="179"/>
    </row>
    <row r="1021" spans="2:3">
      <c r="B1021" s="179"/>
      <c r="C1021" s="179"/>
    </row>
    <row r="1022" spans="2:3">
      <c r="B1022" s="179"/>
      <c r="C1022" s="179"/>
    </row>
    <row r="1023" spans="2:3">
      <c r="B1023" s="179"/>
      <c r="C1023" s="179"/>
    </row>
  </sheetData>
  <sheetProtection algorithmName="SHA-512" hashValue="cl4l07VHABlx5tPJvqCQqVrPSqaIRYZGj1jqdHfsXAeo4GQcmsOZTnworSiS2HF0nfxNVGms29wVKYoSyMtcZw==" saltValue="uS0LM7CEx6OskfVXuGyiTA==" spinCount="100000" sheet="1" objects="1" scenarios="1" selectLockedCells="1"/>
  <mergeCells count="32">
    <mergeCell ref="AC21:AD21"/>
    <mergeCell ref="L33:Q44"/>
    <mergeCell ref="S33:Y44"/>
    <mergeCell ref="AA33:AG44"/>
    <mergeCell ref="E34:G34"/>
    <mergeCell ref="E24:H24"/>
    <mergeCell ref="S26:Y26"/>
    <mergeCell ref="V28:W28"/>
    <mergeCell ref="V30:W30"/>
    <mergeCell ref="AA26:AB26"/>
    <mergeCell ref="AC26:AD26"/>
    <mergeCell ref="AA28:AB28"/>
    <mergeCell ref="AA29:AB29"/>
    <mergeCell ref="AA30:AB30"/>
    <mergeCell ref="AC28:AE28"/>
    <mergeCell ref="AC30:AE30"/>
    <mergeCell ref="AC24:AE24"/>
    <mergeCell ref="E26:G26"/>
    <mergeCell ref="K1:AG1"/>
    <mergeCell ref="L3:Q3"/>
    <mergeCell ref="S3:Y3"/>
    <mergeCell ref="AA3:AF3"/>
    <mergeCell ref="A1:I1"/>
    <mergeCell ref="U22:V22"/>
    <mergeCell ref="AA24:AB24"/>
    <mergeCell ref="AC25:AD25"/>
    <mergeCell ref="AA22:AB22"/>
    <mergeCell ref="AC22:AD22"/>
    <mergeCell ref="S4:Y19"/>
    <mergeCell ref="L4:Q19"/>
    <mergeCell ref="AA4:AF19"/>
    <mergeCell ref="AA21:AB21"/>
  </mergeCells>
  <phoneticPr fontId="162" type="noConversion"/>
  <conditionalFormatting sqref="S26:Y26">
    <cfRule type="containsText" dxfId="2" priority="13" operator="containsText" text="Log">
      <formula>NOT(ISERROR(SEARCH("Log",S26)))</formula>
    </cfRule>
  </conditionalFormatting>
  <conditionalFormatting sqref="AC22:AD22">
    <cfRule type="cellIs" dxfId="1" priority="12" operator="lessThanOrEqual">
      <formula>5</formula>
    </cfRule>
  </conditionalFormatting>
  <conditionalFormatting sqref="AC26:AD26">
    <cfRule type="containsText" dxfId="0" priority="2" operator="containsText" text="Positive">
      <formula>NOT(ISERROR(SEARCH("Positive",AC26)))</formula>
    </cfRule>
  </conditionalFormatting>
  <dataValidations count="1">
    <dataValidation type="whole" allowBlank="1" showInputMessage="1" showErrorMessage="1" errorTitle="LDAC (v4.2)" error="The number should be between 0 and 255" sqref="N30:P30 U28:X28 U30:X30" xr:uid="{00000000-0002-0000-0100-000000000000}">
      <formula1>0</formula1>
      <formula2>255</formula2>
    </dataValidation>
  </dataValidations>
  <pageMargins left="0.75" right="0.75" top="1" bottom="1" header="0.5" footer="0.5"/>
  <pageSetup orientation="portrait" horizontalDpi="4294967293" r:id="rId1"/>
  <headerFooter alignWithMargins="0"/>
  <drawing r:id="rId2"/>
  <legacyDrawing r:id="rId3"/>
  <controls>
    <mc:AlternateContent xmlns:mc="http://schemas.openxmlformats.org/markup-compatibility/2006">
      <mc:Choice Requires="x14">
        <control shapeId="2083" r:id="rId4" name="CopyRadialPlot">
          <controlPr defaultSize="0" autoLine="0" r:id="rId5">
            <anchor moveWithCells="1">
              <from>
                <xdr:col>11</xdr:col>
                <xdr:colOff>19050</xdr:colOff>
                <xdr:row>17</xdr:row>
                <xdr:rowOff>104775</xdr:rowOff>
              </from>
              <to>
                <xdr:col>11</xdr:col>
                <xdr:colOff>466725</xdr:colOff>
                <xdr:row>18</xdr:row>
                <xdr:rowOff>161925</xdr:rowOff>
              </to>
            </anchor>
          </controlPr>
        </control>
      </mc:Choice>
      <mc:Fallback>
        <control shapeId="2083" r:id="rId4" name="CopyRadialPlot"/>
      </mc:Fallback>
    </mc:AlternateContent>
    <mc:AlternateContent xmlns:mc="http://schemas.openxmlformats.org/markup-compatibility/2006">
      <mc:Choice Requires="x14">
        <control shapeId="2072" r:id="rId6" name="twosigmabutton">
          <controlPr defaultSize="0" autoLine="0" r:id="rId7">
            <anchor moveWithCells="1">
              <from>
                <xdr:col>7</xdr:col>
                <xdr:colOff>38100</xdr:colOff>
                <xdr:row>11</xdr:row>
                <xdr:rowOff>95250</xdr:rowOff>
              </from>
              <to>
                <xdr:col>8</xdr:col>
                <xdr:colOff>152400</xdr:colOff>
                <xdr:row>12</xdr:row>
                <xdr:rowOff>142875</xdr:rowOff>
              </to>
            </anchor>
          </controlPr>
        </control>
      </mc:Choice>
      <mc:Fallback>
        <control shapeId="2072" r:id="rId6" name="twosigmabutton"/>
      </mc:Fallback>
    </mc:AlternateContent>
    <mc:AlternateContent xmlns:mc="http://schemas.openxmlformats.org/markup-compatibility/2006">
      <mc:Choice Requires="x14">
        <control shapeId="2071" r:id="rId8" name="Max4OptionButton6">
          <controlPr defaultSize="0" autoLine="0" r:id="rId9">
            <anchor moveWithCells="1">
              <from>
                <xdr:col>8</xdr:col>
                <xdr:colOff>57150</xdr:colOff>
                <xdr:row>31</xdr:row>
                <xdr:rowOff>28575</xdr:rowOff>
              </from>
              <to>
                <xdr:col>8</xdr:col>
                <xdr:colOff>247650</xdr:colOff>
                <xdr:row>32</xdr:row>
                <xdr:rowOff>38100</xdr:rowOff>
              </to>
            </anchor>
          </controlPr>
        </control>
      </mc:Choice>
      <mc:Fallback>
        <control shapeId="2071" r:id="rId8" name="Max4OptionButton6"/>
      </mc:Fallback>
    </mc:AlternateContent>
    <mc:AlternateContent xmlns:mc="http://schemas.openxmlformats.org/markup-compatibility/2006">
      <mc:Choice Requires="x14">
        <control shapeId="2070" r:id="rId10" name="Max3OptionButton5">
          <controlPr defaultSize="0" autoLine="0" r:id="rId11">
            <anchor moveWithCells="1">
              <from>
                <xdr:col>8</xdr:col>
                <xdr:colOff>57150</xdr:colOff>
                <xdr:row>30</xdr:row>
                <xdr:rowOff>28575</xdr:rowOff>
              </from>
              <to>
                <xdr:col>8</xdr:col>
                <xdr:colOff>247650</xdr:colOff>
                <xdr:row>31</xdr:row>
                <xdr:rowOff>38100</xdr:rowOff>
              </to>
            </anchor>
          </controlPr>
        </control>
      </mc:Choice>
      <mc:Fallback>
        <control shapeId="2070" r:id="rId10" name="Max3OptionButton5"/>
      </mc:Fallback>
    </mc:AlternateContent>
    <mc:AlternateContent xmlns:mc="http://schemas.openxmlformats.org/markup-compatibility/2006">
      <mc:Choice Requires="x14">
        <control shapeId="2069" r:id="rId12" name="FMMOptionButton4">
          <controlPr defaultSize="0" autoLine="0" r:id="rId13">
            <anchor moveWithCells="1">
              <from>
                <xdr:col>8</xdr:col>
                <xdr:colOff>57150</xdr:colOff>
                <xdr:row>29</xdr:row>
                <xdr:rowOff>28575</xdr:rowOff>
              </from>
              <to>
                <xdr:col>8</xdr:col>
                <xdr:colOff>247650</xdr:colOff>
                <xdr:row>30</xdr:row>
                <xdr:rowOff>38100</xdr:rowOff>
              </to>
            </anchor>
          </controlPr>
        </control>
      </mc:Choice>
      <mc:Fallback>
        <control shapeId="2069" r:id="rId12" name="FMMOptionButton4"/>
      </mc:Fallback>
    </mc:AlternateContent>
    <mc:AlternateContent xmlns:mc="http://schemas.openxmlformats.org/markup-compatibility/2006">
      <mc:Choice Requires="x14">
        <control shapeId="2068" r:id="rId14" name="MAM4OptionButton3">
          <controlPr defaultSize="0" autoLine="0" r:id="rId15">
            <anchor moveWithCells="1">
              <from>
                <xdr:col>8</xdr:col>
                <xdr:colOff>57150</xdr:colOff>
                <xdr:row>28</xdr:row>
                <xdr:rowOff>19050</xdr:rowOff>
              </from>
              <to>
                <xdr:col>8</xdr:col>
                <xdr:colOff>247650</xdr:colOff>
                <xdr:row>29</xdr:row>
                <xdr:rowOff>28575</xdr:rowOff>
              </to>
            </anchor>
          </controlPr>
        </control>
      </mc:Choice>
      <mc:Fallback>
        <control shapeId="2068" r:id="rId14" name="MAM4OptionButton3"/>
      </mc:Fallback>
    </mc:AlternateContent>
    <mc:AlternateContent xmlns:mc="http://schemas.openxmlformats.org/markup-compatibility/2006">
      <mc:Choice Requires="x14">
        <control shapeId="2067" r:id="rId16" name="MAM3OptionButton2">
          <controlPr defaultSize="0" autoLine="0" r:id="rId17">
            <anchor moveWithCells="1">
              <from>
                <xdr:col>8</xdr:col>
                <xdr:colOff>57150</xdr:colOff>
                <xdr:row>27</xdr:row>
                <xdr:rowOff>28575</xdr:rowOff>
              </from>
              <to>
                <xdr:col>8</xdr:col>
                <xdr:colOff>247650</xdr:colOff>
                <xdr:row>28</xdr:row>
                <xdr:rowOff>38100</xdr:rowOff>
              </to>
            </anchor>
          </controlPr>
        </control>
      </mc:Choice>
      <mc:Fallback>
        <control shapeId="2067" r:id="rId16" name="MAM3OptionButton2"/>
      </mc:Fallback>
    </mc:AlternateContent>
    <mc:AlternateContent xmlns:mc="http://schemas.openxmlformats.org/markup-compatibility/2006">
      <mc:Choice Requires="x14">
        <control shapeId="2066" r:id="rId18" name="CAMOptionButton1">
          <controlPr defaultSize="0" autoLine="0" r:id="rId19">
            <anchor moveWithCells="1">
              <from>
                <xdr:col>8</xdr:col>
                <xdr:colOff>57150</xdr:colOff>
                <xdr:row>26</xdr:row>
                <xdr:rowOff>28575</xdr:rowOff>
              </from>
              <to>
                <xdr:col>8</xdr:col>
                <xdr:colOff>247650</xdr:colOff>
                <xdr:row>27</xdr:row>
                <xdr:rowOff>38100</xdr:rowOff>
              </to>
            </anchor>
          </controlPr>
        </control>
      </mc:Choice>
      <mc:Fallback>
        <control shapeId="2066" r:id="rId18" name="CAMOptionButton1"/>
      </mc:Fallback>
    </mc:AlternateContent>
    <mc:AlternateContent xmlns:mc="http://schemas.openxmlformats.org/markup-compatibility/2006">
      <mc:Choice Requires="x14">
        <control shapeId="2065" r:id="rId20" name="FiniteMixtureModelButton">
          <controlPr autoLine="0" r:id="rId21">
            <anchor moveWithCells="1" sizeWithCells="1">
              <from>
                <xdr:col>4</xdr:col>
                <xdr:colOff>66675</xdr:colOff>
                <xdr:row>11</xdr:row>
                <xdr:rowOff>66675</xdr:rowOff>
              </from>
              <to>
                <xdr:col>6</xdr:col>
                <xdr:colOff>571500</xdr:colOff>
                <xdr:row>12</xdr:row>
                <xdr:rowOff>171450</xdr:rowOff>
              </to>
            </anchor>
          </controlPr>
        </control>
      </mc:Choice>
      <mc:Fallback>
        <control shapeId="2065" r:id="rId20" name="FiniteMixtureModelButton"/>
      </mc:Fallback>
    </mc:AlternateContent>
    <mc:AlternateContent xmlns:mc="http://schemas.openxmlformats.org/markup-compatibility/2006">
      <mc:Choice Requires="x14">
        <control shapeId="2064" r:id="rId22" name="MaximumAgeModelButton">
          <controlPr autoLine="0" r:id="rId23">
            <anchor moveWithCells="1" sizeWithCells="1">
              <from>
                <xdr:col>4</xdr:col>
                <xdr:colOff>66675</xdr:colOff>
                <xdr:row>9</xdr:row>
                <xdr:rowOff>133350</xdr:rowOff>
              </from>
              <to>
                <xdr:col>6</xdr:col>
                <xdr:colOff>571500</xdr:colOff>
                <xdr:row>11</xdr:row>
                <xdr:rowOff>57150</xdr:rowOff>
              </to>
            </anchor>
          </controlPr>
        </control>
      </mc:Choice>
      <mc:Fallback>
        <control shapeId="2064" r:id="rId22" name="MaximumAgeModelButton"/>
      </mc:Fallback>
    </mc:AlternateContent>
    <mc:AlternateContent xmlns:mc="http://schemas.openxmlformats.org/markup-compatibility/2006">
      <mc:Choice Requires="x14">
        <control shapeId="2063" r:id="rId24" name="Minimumagemodelbutton">
          <controlPr autoLine="0" r:id="rId25">
            <anchor moveWithCells="1" sizeWithCells="1">
              <from>
                <xdr:col>4</xdr:col>
                <xdr:colOff>66675</xdr:colOff>
                <xdr:row>8</xdr:row>
                <xdr:rowOff>9525</xdr:rowOff>
              </from>
              <to>
                <xdr:col>6</xdr:col>
                <xdr:colOff>571500</xdr:colOff>
                <xdr:row>9</xdr:row>
                <xdr:rowOff>114300</xdr:rowOff>
              </to>
            </anchor>
          </controlPr>
        </control>
      </mc:Choice>
      <mc:Fallback>
        <control shapeId="2063" r:id="rId24" name="Minimumagemodelbutton"/>
      </mc:Fallback>
    </mc:AlternateContent>
    <mc:AlternateContent xmlns:mc="http://schemas.openxmlformats.org/markup-compatibility/2006">
      <mc:Choice Requires="x14">
        <control shapeId="2062" r:id="rId26" name="ArithmeticMean">
          <controlPr autoLine="0" autoPict="0" r:id="rId27">
            <anchor moveWithCells="1" sizeWithCells="1">
              <from>
                <xdr:col>4</xdr:col>
                <xdr:colOff>66675</xdr:colOff>
                <xdr:row>5</xdr:row>
                <xdr:rowOff>76200</xdr:rowOff>
              </from>
              <to>
                <xdr:col>6</xdr:col>
                <xdr:colOff>800100</xdr:colOff>
                <xdr:row>7</xdr:row>
                <xdr:rowOff>0</xdr:rowOff>
              </to>
            </anchor>
          </controlPr>
        </control>
      </mc:Choice>
      <mc:Fallback>
        <control shapeId="2062" r:id="rId26" name="ArithmeticMean"/>
      </mc:Fallback>
    </mc:AlternateContent>
    <mc:AlternateContent xmlns:mc="http://schemas.openxmlformats.org/markup-compatibility/2006">
      <mc:Choice Requires="x14">
        <control shapeId="2061" r:id="rId28" name="KDE">
          <controlPr autoLine="0" r:id="rId29">
            <anchor moveWithCells="1" sizeWithCells="1">
              <from>
                <xdr:col>6</xdr:col>
                <xdr:colOff>409575</xdr:colOff>
                <xdr:row>13</xdr:row>
                <xdr:rowOff>180975</xdr:rowOff>
              </from>
              <to>
                <xdr:col>8</xdr:col>
                <xdr:colOff>200025</xdr:colOff>
                <xdr:row>15</xdr:row>
                <xdr:rowOff>104775</xdr:rowOff>
              </to>
            </anchor>
          </controlPr>
        </control>
      </mc:Choice>
      <mc:Fallback>
        <control shapeId="2061" r:id="rId28" name="KDE"/>
      </mc:Fallback>
    </mc:AlternateContent>
    <mc:AlternateContent xmlns:mc="http://schemas.openxmlformats.org/markup-compatibility/2006">
      <mc:Choice Requires="x14">
        <control shapeId="2060" r:id="rId30" name="DistributionCheckBox">
          <controlPr disabled="1" autoLine="0" r:id="rId31">
            <anchor moveWithCells="1" sizeWithCells="1">
              <from>
                <xdr:col>4</xdr:col>
                <xdr:colOff>28575</xdr:colOff>
                <xdr:row>15</xdr:row>
                <xdr:rowOff>95250</xdr:rowOff>
              </from>
              <to>
                <xdr:col>6</xdr:col>
                <xdr:colOff>657225</xdr:colOff>
                <xdr:row>16</xdr:row>
                <xdr:rowOff>142875</xdr:rowOff>
              </to>
            </anchor>
          </controlPr>
        </control>
      </mc:Choice>
      <mc:Fallback>
        <control shapeId="2060" r:id="rId30" name="DistributionCheckBox"/>
      </mc:Fallback>
    </mc:AlternateContent>
    <mc:AlternateContent xmlns:mc="http://schemas.openxmlformats.org/markup-compatibility/2006">
      <mc:Choice Requires="x14">
        <control shapeId="2059" r:id="rId32" name="RadialPlotCheckBox">
          <controlPr autoLine="0" r:id="rId33">
            <anchor moveWithCells="1" sizeWithCells="1">
              <from>
                <xdr:col>3</xdr:col>
                <xdr:colOff>161925</xdr:colOff>
                <xdr:row>14</xdr:row>
                <xdr:rowOff>9525</xdr:rowOff>
              </from>
              <to>
                <xdr:col>4</xdr:col>
                <xdr:colOff>762000</xdr:colOff>
                <xdr:row>15</xdr:row>
                <xdr:rowOff>114300</xdr:rowOff>
              </to>
            </anchor>
          </controlPr>
        </control>
      </mc:Choice>
      <mc:Fallback>
        <control shapeId="2059" r:id="rId32" name="RadialPlotCheckBox"/>
      </mc:Fallback>
    </mc:AlternateContent>
    <mc:AlternateContent xmlns:mc="http://schemas.openxmlformats.org/markup-compatibility/2006">
      <mc:Choice Requires="x14">
        <control shapeId="2058" r:id="rId34" name="MeanErrorButton">
          <controlPr defaultSize="0" autoLine="0" r:id="rId35">
            <anchor moveWithCells="1" sizeWithCells="1">
              <from>
                <xdr:col>3</xdr:col>
                <xdr:colOff>161925</xdr:colOff>
                <xdr:row>18</xdr:row>
                <xdr:rowOff>66675</xdr:rowOff>
              </from>
              <to>
                <xdr:col>7</xdr:col>
                <xdr:colOff>85725</xdr:colOff>
                <xdr:row>19</xdr:row>
                <xdr:rowOff>161925</xdr:rowOff>
              </to>
            </anchor>
          </controlPr>
        </control>
      </mc:Choice>
      <mc:Fallback>
        <control shapeId="2058" r:id="rId34" name="MeanErrorButton"/>
      </mc:Fallback>
    </mc:AlternateContent>
    <mc:AlternateContent xmlns:mc="http://schemas.openxmlformats.org/markup-compatibility/2006">
      <mc:Choice Requires="x14">
        <control shapeId="2057" r:id="rId36" name="StandardDeviationButton">
          <controlPr defaultSize="0" autoLine="0" r:id="rId37">
            <anchor moveWithCells="1" sizeWithCells="1">
              <from>
                <xdr:col>3</xdr:col>
                <xdr:colOff>161925</xdr:colOff>
                <xdr:row>16</xdr:row>
                <xdr:rowOff>152400</xdr:rowOff>
              </from>
              <to>
                <xdr:col>7</xdr:col>
                <xdr:colOff>85725</xdr:colOff>
                <xdr:row>18</xdr:row>
                <xdr:rowOff>66675</xdr:rowOff>
              </to>
            </anchor>
          </controlPr>
        </control>
      </mc:Choice>
      <mc:Fallback>
        <control shapeId="2057" r:id="rId36" name="StandardDeviationButton"/>
      </mc:Fallback>
    </mc:AlternateContent>
    <mc:AlternateContent xmlns:mc="http://schemas.openxmlformats.org/markup-compatibility/2006">
      <mc:Choice Requires="x14">
        <control shapeId="2056" r:id="rId38" name="PresentedErrorLabel">
          <controlPr defaultSize="0" autoLine="0" r:id="rId39">
            <anchor moveWithCells="1" sizeWithCells="1">
              <from>
                <xdr:col>3</xdr:col>
                <xdr:colOff>19050</xdr:colOff>
                <xdr:row>12</xdr:row>
                <xdr:rowOff>161925</xdr:rowOff>
              </from>
              <to>
                <xdr:col>8</xdr:col>
                <xdr:colOff>266700</xdr:colOff>
                <xdr:row>13</xdr:row>
                <xdr:rowOff>171450</xdr:rowOff>
              </to>
            </anchor>
          </controlPr>
        </control>
      </mc:Choice>
      <mc:Fallback>
        <control shapeId="2056" r:id="rId38" name="PresentedErrorLabel"/>
      </mc:Fallback>
    </mc:AlternateContent>
    <mc:AlternateContent xmlns:mc="http://schemas.openxmlformats.org/markup-compatibility/2006">
      <mc:Choice Requires="x14">
        <control shapeId="2055" r:id="rId40" name="ModelLabel">
          <controlPr defaultSize="0" autoLine="0" r:id="rId41">
            <anchor moveWithCells="1" sizeWithCells="1">
              <from>
                <xdr:col>3</xdr:col>
                <xdr:colOff>19050</xdr:colOff>
                <xdr:row>21</xdr:row>
                <xdr:rowOff>95250</xdr:rowOff>
              </from>
              <to>
                <xdr:col>8</xdr:col>
                <xdr:colOff>266700</xdr:colOff>
                <xdr:row>22</xdr:row>
                <xdr:rowOff>104775</xdr:rowOff>
              </to>
            </anchor>
          </controlPr>
        </control>
      </mc:Choice>
      <mc:Fallback>
        <control shapeId="2055" r:id="rId40" name="ModelLabel"/>
      </mc:Fallback>
    </mc:AlternateContent>
    <mc:AlternateContent xmlns:mc="http://schemas.openxmlformats.org/markup-compatibility/2006">
      <mc:Choice Requires="x14">
        <control shapeId="2054" r:id="rId42" name="OverdispersionCheckBox">
          <controlPr disabled="1" autoLine="0" r:id="rId43">
            <anchor moveWithCells="1" sizeWithCells="1">
              <from>
                <xdr:col>4</xdr:col>
                <xdr:colOff>361950</xdr:colOff>
                <xdr:row>6</xdr:row>
                <xdr:rowOff>152400</xdr:rowOff>
              </from>
              <to>
                <xdr:col>7</xdr:col>
                <xdr:colOff>38100</xdr:colOff>
                <xdr:row>8</xdr:row>
                <xdr:rowOff>19050</xdr:rowOff>
              </to>
            </anchor>
          </controlPr>
        </control>
      </mc:Choice>
      <mc:Fallback>
        <control shapeId="2054" r:id="rId42" name="OverdispersionCheckBox"/>
      </mc:Fallback>
    </mc:AlternateContent>
    <mc:AlternateContent xmlns:mc="http://schemas.openxmlformats.org/markup-compatibility/2006">
      <mc:Choice Requires="x14">
        <control shapeId="2053" r:id="rId44" name="AnalysisTechniqueLabel">
          <controlPr defaultSize="0" autoLine="0" r:id="rId45">
            <anchor moveWithCells="1" sizeWithCells="1">
              <from>
                <xdr:col>3</xdr:col>
                <xdr:colOff>19050</xdr:colOff>
                <xdr:row>3</xdr:row>
                <xdr:rowOff>180975</xdr:rowOff>
              </from>
              <to>
                <xdr:col>8</xdr:col>
                <xdr:colOff>266700</xdr:colOff>
                <xdr:row>5</xdr:row>
                <xdr:rowOff>9525</xdr:rowOff>
              </to>
            </anchor>
          </controlPr>
        </control>
      </mc:Choice>
      <mc:Fallback>
        <control shapeId="2053" r:id="rId44" name="AnalysisTechniqueLabel"/>
      </mc:Fallback>
    </mc:AlternateContent>
    <mc:AlternateContent xmlns:mc="http://schemas.openxmlformats.org/markup-compatibility/2006">
      <mc:Choice Requires="x14">
        <control shapeId="2052" r:id="rId46" name="LogNormalStatisticsButton">
          <controlPr autoLine="0" r:id="rId47">
            <anchor moveWithCells="1" sizeWithCells="1">
              <from>
                <xdr:col>6</xdr:col>
                <xdr:colOff>85725</xdr:colOff>
                <xdr:row>2</xdr:row>
                <xdr:rowOff>66675</xdr:rowOff>
              </from>
              <to>
                <xdr:col>7</xdr:col>
                <xdr:colOff>276225</xdr:colOff>
                <xdr:row>3</xdr:row>
                <xdr:rowOff>152400</xdr:rowOff>
              </to>
            </anchor>
          </controlPr>
        </control>
      </mc:Choice>
      <mc:Fallback>
        <control shapeId="2052" r:id="rId46" name="LogNormalStatisticsButton"/>
      </mc:Fallback>
    </mc:AlternateContent>
    <mc:AlternateContent xmlns:mc="http://schemas.openxmlformats.org/markup-compatibility/2006">
      <mc:Choice Requires="x14">
        <control shapeId="2051" r:id="rId48" name="NormalStatisticsButton">
          <controlPr autoLine="0" r:id="rId49">
            <anchor moveWithCells="1" sizeWithCells="1">
              <from>
                <xdr:col>4</xdr:col>
                <xdr:colOff>66675</xdr:colOff>
                <xdr:row>2</xdr:row>
                <xdr:rowOff>57150</xdr:rowOff>
              </from>
              <to>
                <xdr:col>5</xdr:col>
                <xdr:colOff>123825</xdr:colOff>
                <xdr:row>3</xdr:row>
                <xdr:rowOff>152400</xdr:rowOff>
              </to>
            </anchor>
          </controlPr>
        </control>
      </mc:Choice>
      <mc:Fallback>
        <control shapeId="2051" r:id="rId48" name="NormalStatisticsButton"/>
      </mc:Fallback>
    </mc:AlternateContent>
    <mc:AlternateContent xmlns:mc="http://schemas.openxmlformats.org/markup-compatibility/2006">
      <mc:Choice Requires="x14">
        <control shapeId="2050" r:id="rId50" name="StatisticsLabel">
          <controlPr autoLine="0" r:id="rId51">
            <anchor moveWithCells="1" sizeWithCells="1">
              <from>
                <xdr:col>3</xdr:col>
                <xdr:colOff>19050</xdr:colOff>
                <xdr:row>1</xdr:row>
                <xdr:rowOff>9525</xdr:rowOff>
              </from>
              <to>
                <xdr:col>8</xdr:col>
                <xdr:colOff>266700</xdr:colOff>
                <xdr:row>2</xdr:row>
                <xdr:rowOff>9525</xdr:rowOff>
              </to>
            </anchor>
          </controlPr>
        </control>
      </mc:Choice>
      <mc:Fallback>
        <control shapeId="2050" r:id="rId50" name="StatisticsLabel"/>
      </mc:Fallback>
    </mc:AlternateContent>
    <mc:AlternateContent xmlns:mc="http://schemas.openxmlformats.org/markup-compatibility/2006">
      <mc:Choice Requires="x14">
        <control shapeId="2049" r:id="rId52" name="CommandClear">
          <controlPr defaultSize="0" autoLine="0" r:id="rId53">
            <anchor moveWithCells="1">
              <from>
                <xdr:col>4</xdr:col>
                <xdr:colOff>733425</xdr:colOff>
                <xdr:row>44</xdr:row>
                <xdr:rowOff>142875</xdr:rowOff>
              </from>
              <to>
                <xdr:col>6</xdr:col>
                <xdr:colOff>828675</xdr:colOff>
                <xdr:row>46</xdr:row>
                <xdr:rowOff>85725</xdr:rowOff>
              </to>
            </anchor>
          </controlPr>
        </control>
      </mc:Choice>
      <mc:Fallback>
        <control shapeId="2049" r:id="rId52" name="CommandClear"/>
      </mc:Fallback>
    </mc:AlternateContent>
    <mc:AlternateContent xmlns:mc="http://schemas.openxmlformats.org/markup-compatibility/2006">
      <mc:Choice Requires="x14">
        <control shapeId="2081" r:id="rId54" name="LogPlotCheck">
          <controlPr defaultSize="0" disabled="1" autoLine="0" r:id="rId55">
            <anchor moveWithCells="1">
              <from>
                <xdr:col>7</xdr:col>
                <xdr:colOff>38100</xdr:colOff>
                <xdr:row>6</xdr:row>
                <xdr:rowOff>142875</xdr:rowOff>
              </from>
              <to>
                <xdr:col>8</xdr:col>
                <xdr:colOff>200025</xdr:colOff>
                <xdr:row>8</xdr:row>
                <xdr:rowOff>19050</xdr:rowOff>
              </to>
            </anchor>
          </controlPr>
        </control>
      </mc:Choice>
      <mc:Fallback>
        <control shapeId="2081" r:id="rId54" name="LogPlotCheck"/>
      </mc:Fallback>
    </mc:AlternateContent>
    <mc:AlternateContent xmlns:mc="http://schemas.openxmlformats.org/markup-compatibility/2006">
      <mc:Choice Requires="x14">
        <control shapeId="2088" r:id="rId56" name="CopyKDE">
          <controlPr defaultSize="0" autoLine="0" r:id="rId57">
            <anchor moveWithCells="1">
              <from>
                <xdr:col>18</xdr:col>
                <xdr:colOff>38100</xdr:colOff>
                <xdr:row>17</xdr:row>
                <xdr:rowOff>104775</xdr:rowOff>
              </from>
              <to>
                <xdr:col>18</xdr:col>
                <xdr:colOff>485775</xdr:colOff>
                <xdr:row>18</xdr:row>
                <xdr:rowOff>161925</xdr:rowOff>
              </to>
            </anchor>
          </controlPr>
        </control>
      </mc:Choice>
      <mc:Fallback>
        <control shapeId="2088" r:id="rId56" name="CopyKDE"/>
      </mc:Fallback>
    </mc:AlternateContent>
    <mc:AlternateContent xmlns:mc="http://schemas.openxmlformats.org/markup-compatibility/2006">
      <mc:Choice Requires="x14">
        <control shapeId="2089" r:id="rId58" name="CopyOD">
          <controlPr defaultSize="0" autoLine="0" r:id="rId59">
            <anchor moveWithCells="1">
              <from>
                <xdr:col>26</xdr:col>
                <xdr:colOff>28575</xdr:colOff>
                <xdr:row>17</xdr:row>
                <xdr:rowOff>104775</xdr:rowOff>
              </from>
              <to>
                <xdr:col>26</xdr:col>
                <xdr:colOff>476250</xdr:colOff>
                <xdr:row>18</xdr:row>
                <xdr:rowOff>161925</xdr:rowOff>
              </to>
            </anchor>
          </controlPr>
        </control>
      </mc:Choice>
      <mc:Fallback>
        <control shapeId="2089" r:id="rId58" name="CopyO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Temp!$K$5:$K$6</xm:f>
          </x14:formula1>
          <xm:sqref>U24 N24</xm:sqref>
        </x14:dataValidation>
        <x14:dataValidation type="list" errorStyle="warning" allowBlank="1" showInputMessage="1" showErrorMessage="1" xr:uid="{00000000-0002-0000-0100-000001000000}">
          <x14:formula1>
            <xm:f>Temp!$M$4:$M$9</xm:f>
          </x14:formula1>
          <xm:sqref>U22:V22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1D9E2-7449-44E4-B3B1-7428FD31E18B}">
  <sheetPr published="0" codeName="Sheet5">
    <tabColor rgb="FFA7E8FF"/>
  </sheetPr>
  <dimension ref="A1:AE49"/>
  <sheetViews>
    <sheetView showGridLines="0" showRowColHeaders="0" zoomScaleNormal="100" zoomScaleSheetLayoutView="55" workbookViewId="0">
      <pane ySplit="3" topLeftCell="A4" activePane="bottomLeft" state="frozen"/>
      <selection pane="bottomLeft" activeCell="A5" sqref="A5"/>
    </sheetView>
  </sheetViews>
  <sheetFormatPr defaultRowHeight="12.75"/>
  <cols>
    <col min="1" max="1" width="25.7109375" style="1054" customWidth="1"/>
    <col min="2" max="2" width="9.28515625" style="1054" bestFit="1" customWidth="1"/>
    <col min="3" max="3" width="2.5703125" style="1054" customWidth="1"/>
    <col min="4" max="4" width="9.85546875" style="1054" customWidth="1"/>
    <col min="5" max="5" width="9.28515625" style="1054" customWidth="1"/>
    <col min="6" max="6" width="3.28515625" style="1055" customWidth="1"/>
    <col min="7" max="7" width="9.28515625" style="1054" bestFit="1" customWidth="1"/>
    <col min="8" max="8" width="9.5703125" style="1054" bestFit="1" customWidth="1"/>
    <col min="9" max="9" width="3" style="1054" customWidth="1"/>
    <col min="10" max="10" width="9.28515625" style="1054" bestFit="1" customWidth="1"/>
    <col min="11" max="11" width="9.140625" style="1054"/>
    <col min="12" max="12" width="3.42578125" style="1054" customWidth="1"/>
    <col min="13" max="14" width="9.140625" style="1054"/>
    <col min="15" max="15" width="3.5703125" style="1054" customWidth="1"/>
    <col min="16" max="17" width="9.140625" style="1054"/>
    <col min="18" max="18" width="3" style="1054" customWidth="1"/>
    <col min="19" max="20" width="9.140625" style="1054"/>
    <col min="21" max="21" width="3.140625" style="1054" customWidth="1"/>
    <col min="22" max="23" width="9.140625" style="1054"/>
    <col min="24" max="24" width="2.85546875" style="1054" customWidth="1"/>
    <col min="25" max="26" width="9.140625" style="1054"/>
    <col min="27" max="27" width="3" style="1054" customWidth="1"/>
    <col min="28" max="29" width="9.140625" style="1054"/>
    <col min="30" max="30" width="3.140625" style="1054" customWidth="1"/>
    <col min="31" max="16384" width="9.140625" style="1054"/>
  </cols>
  <sheetData>
    <row r="1" spans="1:31" ht="18.75" customHeight="1">
      <c r="A1" s="1056" t="s">
        <v>622</v>
      </c>
      <c r="B1" s="1384" t="s">
        <v>621</v>
      </c>
      <c r="C1" s="1384"/>
      <c r="D1" s="1384"/>
      <c r="E1" s="1384" t="s">
        <v>623</v>
      </c>
      <c r="F1" s="1384"/>
      <c r="G1" s="1384"/>
      <c r="H1" s="1384" t="s">
        <v>624</v>
      </c>
      <c r="I1" s="1384"/>
      <c r="J1" s="1384"/>
      <c r="K1" s="1384" t="s">
        <v>625</v>
      </c>
      <c r="L1" s="1384"/>
      <c r="M1" s="1384"/>
      <c r="N1" s="1384" t="s">
        <v>626</v>
      </c>
      <c r="O1" s="1384"/>
      <c r="P1" s="1384"/>
      <c r="Q1" s="1384" t="s">
        <v>627</v>
      </c>
      <c r="R1" s="1384"/>
      <c r="S1" s="1384"/>
      <c r="T1" s="1384" t="s">
        <v>628</v>
      </c>
      <c r="U1" s="1384"/>
      <c r="V1" s="1384"/>
      <c r="W1" s="1384" t="s">
        <v>629</v>
      </c>
      <c r="X1" s="1384"/>
      <c r="Y1" s="1384"/>
      <c r="Z1" s="1384" t="s">
        <v>630</v>
      </c>
      <c r="AA1" s="1384"/>
      <c r="AB1" s="1384"/>
      <c r="AC1" s="1384" t="s">
        <v>631</v>
      </c>
      <c r="AD1" s="1384"/>
      <c r="AE1" s="1389"/>
    </row>
    <row r="2" spans="1:31" ht="18" customHeight="1">
      <c r="A2" s="1057" t="s">
        <v>650</v>
      </c>
      <c r="B2" s="1385"/>
      <c r="C2" s="1386"/>
      <c r="D2" s="1387"/>
      <c r="E2" s="1388"/>
      <c r="F2" s="1388"/>
      <c r="G2" s="1388"/>
      <c r="H2" s="1385"/>
      <c r="I2" s="1386"/>
      <c r="J2" s="1387"/>
      <c r="K2" s="1388"/>
      <c r="L2" s="1388"/>
      <c r="M2" s="1388"/>
      <c r="N2" s="1385"/>
      <c r="O2" s="1386"/>
      <c r="P2" s="1387"/>
      <c r="Q2" s="1388"/>
      <c r="R2" s="1388"/>
      <c r="S2" s="1388"/>
      <c r="T2" s="1385"/>
      <c r="U2" s="1386"/>
      <c r="V2" s="1387"/>
      <c r="W2" s="1388"/>
      <c r="X2" s="1388"/>
      <c r="Y2" s="1388"/>
      <c r="Z2" s="1385"/>
      <c r="AA2" s="1386"/>
      <c r="AB2" s="1387"/>
      <c r="AC2" s="1388"/>
      <c r="AD2" s="1388"/>
      <c r="AE2" s="1405"/>
    </row>
    <row r="3" spans="1:31" ht="12.75" customHeight="1">
      <c r="A3" s="1016" t="s">
        <v>635</v>
      </c>
      <c r="B3" s="1012" t="s">
        <v>633</v>
      </c>
      <c r="C3" s="1011"/>
      <c r="D3" s="1014" t="s">
        <v>632</v>
      </c>
      <c r="E3" s="1013" t="s">
        <v>633</v>
      </c>
      <c r="F3" s="1010"/>
      <c r="G3" s="1015" t="s">
        <v>632</v>
      </c>
      <c r="H3" s="1012" t="s">
        <v>633</v>
      </c>
      <c r="I3" s="1011"/>
      <c r="J3" s="1014" t="s">
        <v>632</v>
      </c>
      <c r="K3" s="1013" t="s">
        <v>633</v>
      </c>
      <c r="L3" s="1010"/>
      <c r="M3" s="1015" t="s">
        <v>632</v>
      </c>
      <c r="N3" s="1012" t="s">
        <v>633</v>
      </c>
      <c r="O3" s="1011"/>
      <c r="P3" s="1014" t="s">
        <v>632</v>
      </c>
      <c r="Q3" s="1013" t="s">
        <v>633</v>
      </c>
      <c r="R3" s="1010"/>
      <c r="S3" s="1015" t="s">
        <v>632</v>
      </c>
      <c r="T3" s="1012" t="s">
        <v>633</v>
      </c>
      <c r="U3" s="1011"/>
      <c r="V3" s="1014" t="s">
        <v>632</v>
      </c>
      <c r="W3" s="1013" t="s">
        <v>633</v>
      </c>
      <c r="X3" s="1010"/>
      <c r="Y3" s="1015" t="s">
        <v>632</v>
      </c>
      <c r="Z3" s="1012" t="s">
        <v>633</v>
      </c>
      <c r="AA3" s="1011"/>
      <c r="AB3" s="1014" t="s">
        <v>632</v>
      </c>
      <c r="AC3" s="1013" t="s">
        <v>633</v>
      </c>
      <c r="AD3" s="1010"/>
      <c r="AE3" s="1058" t="s">
        <v>632</v>
      </c>
    </row>
    <row r="4" spans="1:31" ht="15">
      <c r="A4" s="1008" t="s">
        <v>78</v>
      </c>
      <c r="B4" s="1028"/>
      <c r="C4" s="1038" t="s">
        <v>19</v>
      </c>
      <c r="D4" s="1029"/>
      <c r="E4" s="1030"/>
      <c r="F4" s="1036" t="s">
        <v>19</v>
      </c>
      <c r="G4" s="1031"/>
      <c r="H4" s="1028"/>
      <c r="I4" s="1038" t="s">
        <v>19</v>
      </c>
      <c r="J4" s="1029"/>
      <c r="K4" s="1030"/>
      <c r="L4" s="1036" t="s">
        <v>19</v>
      </c>
      <c r="M4" s="1031"/>
      <c r="N4" s="1028"/>
      <c r="O4" s="1038" t="s">
        <v>19</v>
      </c>
      <c r="P4" s="1029"/>
      <c r="Q4" s="1030"/>
      <c r="R4" s="1036" t="s">
        <v>19</v>
      </c>
      <c r="S4" s="1031"/>
      <c r="T4" s="1028"/>
      <c r="U4" s="1038" t="s">
        <v>19</v>
      </c>
      <c r="V4" s="1029"/>
      <c r="W4" s="1030"/>
      <c r="X4" s="1036" t="s">
        <v>19</v>
      </c>
      <c r="Y4" s="1031"/>
      <c r="Z4" s="1028"/>
      <c r="AA4" s="1038" t="s">
        <v>19</v>
      </c>
      <c r="AB4" s="1029"/>
      <c r="AC4" s="1030"/>
      <c r="AD4" s="1036" t="s">
        <v>19</v>
      </c>
      <c r="AE4" s="1059"/>
    </row>
    <row r="5" spans="1:31" ht="15">
      <c r="A5" s="1009" t="s">
        <v>114</v>
      </c>
      <c r="B5" s="1032"/>
      <c r="C5" s="1039" t="s">
        <v>19</v>
      </c>
      <c r="D5" s="1033"/>
      <c r="E5" s="1034"/>
      <c r="F5" s="1037" t="s">
        <v>19</v>
      </c>
      <c r="G5" s="1035"/>
      <c r="H5" s="1032"/>
      <c r="I5" s="1039" t="s">
        <v>19</v>
      </c>
      <c r="J5" s="1033"/>
      <c r="K5" s="1034"/>
      <c r="L5" s="1037" t="s">
        <v>19</v>
      </c>
      <c r="M5" s="1035"/>
      <c r="N5" s="1032"/>
      <c r="O5" s="1039" t="s">
        <v>19</v>
      </c>
      <c r="P5" s="1033"/>
      <c r="Q5" s="1034"/>
      <c r="R5" s="1037" t="s">
        <v>19</v>
      </c>
      <c r="S5" s="1035"/>
      <c r="T5" s="1032"/>
      <c r="U5" s="1039" t="s">
        <v>19</v>
      </c>
      <c r="V5" s="1033"/>
      <c r="W5" s="1034"/>
      <c r="X5" s="1037" t="s">
        <v>19</v>
      </c>
      <c r="Y5" s="1035"/>
      <c r="Z5" s="1032"/>
      <c r="AA5" s="1039" t="s">
        <v>19</v>
      </c>
      <c r="AB5" s="1033"/>
      <c r="AC5" s="1034"/>
      <c r="AD5" s="1037" t="s">
        <v>19</v>
      </c>
      <c r="AE5" s="1060"/>
    </row>
    <row r="6" spans="1:31" ht="15">
      <c r="A6" s="1009" t="s">
        <v>116</v>
      </c>
      <c r="B6" s="1032"/>
      <c r="C6" s="1039" t="s">
        <v>19</v>
      </c>
      <c r="D6" s="1033"/>
      <c r="E6" s="1034"/>
      <c r="F6" s="1037" t="s">
        <v>19</v>
      </c>
      <c r="G6" s="1035"/>
      <c r="H6" s="1032"/>
      <c r="I6" s="1039" t="s">
        <v>19</v>
      </c>
      <c r="J6" s="1033"/>
      <c r="K6" s="1034"/>
      <c r="L6" s="1037" t="s">
        <v>19</v>
      </c>
      <c r="M6" s="1035"/>
      <c r="N6" s="1032"/>
      <c r="O6" s="1039" t="s">
        <v>19</v>
      </c>
      <c r="P6" s="1033"/>
      <c r="Q6" s="1034"/>
      <c r="R6" s="1037" t="s">
        <v>19</v>
      </c>
      <c r="S6" s="1035"/>
      <c r="T6" s="1032"/>
      <c r="U6" s="1039" t="s">
        <v>19</v>
      </c>
      <c r="V6" s="1033"/>
      <c r="W6" s="1034"/>
      <c r="X6" s="1037" t="s">
        <v>19</v>
      </c>
      <c r="Y6" s="1035"/>
      <c r="Z6" s="1032"/>
      <c r="AA6" s="1039" t="s">
        <v>19</v>
      </c>
      <c r="AB6" s="1033"/>
      <c r="AC6" s="1034"/>
      <c r="AD6" s="1037" t="s">
        <v>19</v>
      </c>
      <c r="AE6" s="1060"/>
    </row>
    <row r="7" spans="1:31" ht="15">
      <c r="A7" s="1009" t="s">
        <v>117</v>
      </c>
      <c r="B7" s="1032"/>
      <c r="C7" s="1039" t="s">
        <v>19</v>
      </c>
      <c r="D7" s="1033"/>
      <c r="E7" s="1034"/>
      <c r="F7" s="1037" t="s">
        <v>19</v>
      </c>
      <c r="G7" s="1035"/>
      <c r="H7" s="1032"/>
      <c r="I7" s="1039" t="s">
        <v>19</v>
      </c>
      <c r="J7" s="1033"/>
      <c r="K7" s="1034"/>
      <c r="L7" s="1037" t="s">
        <v>19</v>
      </c>
      <c r="M7" s="1035"/>
      <c r="N7" s="1032"/>
      <c r="O7" s="1039" t="s">
        <v>19</v>
      </c>
      <c r="P7" s="1033"/>
      <c r="Q7" s="1034"/>
      <c r="R7" s="1037" t="s">
        <v>19</v>
      </c>
      <c r="S7" s="1035"/>
      <c r="T7" s="1032"/>
      <c r="U7" s="1039" t="s">
        <v>19</v>
      </c>
      <c r="V7" s="1033"/>
      <c r="W7" s="1034"/>
      <c r="X7" s="1037" t="s">
        <v>19</v>
      </c>
      <c r="Y7" s="1035"/>
      <c r="Z7" s="1032"/>
      <c r="AA7" s="1039" t="s">
        <v>19</v>
      </c>
      <c r="AB7" s="1033"/>
      <c r="AC7" s="1034"/>
      <c r="AD7" s="1037" t="s">
        <v>19</v>
      </c>
      <c r="AE7" s="1060"/>
    </row>
    <row r="8" spans="1:31" ht="15">
      <c r="A8" s="1009" t="s">
        <v>122</v>
      </c>
      <c r="B8" s="1032"/>
      <c r="C8" s="1039" t="s">
        <v>19</v>
      </c>
      <c r="D8" s="1033"/>
      <c r="E8" s="1034"/>
      <c r="F8" s="1037" t="s">
        <v>19</v>
      </c>
      <c r="G8" s="1035"/>
      <c r="H8" s="1032"/>
      <c r="I8" s="1039" t="s">
        <v>19</v>
      </c>
      <c r="J8" s="1033"/>
      <c r="K8" s="1034"/>
      <c r="L8" s="1037" t="s">
        <v>19</v>
      </c>
      <c r="M8" s="1035"/>
      <c r="N8" s="1032"/>
      <c r="O8" s="1039" t="s">
        <v>19</v>
      </c>
      <c r="P8" s="1033"/>
      <c r="Q8" s="1034"/>
      <c r="R8" s="1037" t="s">
        <v>19</v>
      </c>
      <c r="S8" s="1035"/>
      <c r="T8" s="1032"/>
      <c r="U8" s="1039" t="s">
        <v>19</v>
      </c>
      <c r="V8" s="1033"/>
      <c r="W8" s="1034"/>
      <c r="X8" s="1037" t="s">
        <v>19</v>
      </c>
      <c r="Y8" s="1035"/>
      <c r="Z8" s="1032"/>
      <c r="AA8" s="1039" t="s">
        <v>19</v>
      </c>
      <c r="AB8" s="1033"/>
      <c r="AC8" s="1034"/>
      <c r="AD8" s="1037" t="s">
        <v>19</v>
      </c>
      <c r="AE8" s="1060"/>
    </row>
    <row r="9" spans="1:31" ht="15">
      <c r="A9" s="1099" t="s">
        <v>658</v>
      </c>
      <c r="B9" s="1032"/>
      <c r="C9" s="1039" t="s">
        <v>19</v>
      </c>
      <c r="D9" s="1033"/>
      <c r="E9" s="1034"/>
      <c r="F9" s="1037" t="s">
        <v>19</v>
      </c>
      <c r="G9" s="1035"/>
      <c r="H9" s="1032"/>
      <c r="I9" s="1039" t="s">
        <v>19</v>
      </c>
      <c r="J9" s="1033"/>
      <c r="K9" s="1034"/>
      <c r="L9" s="1037" t="s">
        <v>19</v>
      </c>
      <c r="M9" s="1035"/>
      <c r="N9" s="1032"/>
      <c r="O9" s="1039" t="s">
        <v>19</v>
      </c>
      <c r="P9" s="1033"/>
      <c r="Q9" s="1034"/>
      <c r="R9" s="1037" t="s">
        <v>19</v>
      </c>
      <c r="S9" s="1035"/>
      <c r="T9" s="1032"/>
      <c r="U9" s="1039" t="s">
        <v>19</v>
      </c>
      <c r="V9" s="1033"/>
      <c r="W9" s="1034"/>
      <c r="X9" s="1037" t="s">
        <v>19</v>
      </c>
      <c r="Y9" s="1035"/>
      <c r="Z9" s="1032"/>
      <c r="AA9" s="1039" t="s">
        <v>19</v>
      </c>
      <c r="AB9" s="1033"/>
      <c r="AC9" s="1034"/>
      <c r="AD9" s="1037" t="s">
        <v>19</v>
      </c>
      <c r="AE9" s="1060"/>
    </row>
    <row r="10" spans="1:31" ht="15">
      <c r="A10" s="1099" t="s">
        <v>659</v>
      </c>
      <c r="B10" s="1032"/>
      <c r="C10" s="1039" t="s">
        <v>19</v>
      </c>
      <c r="D10" s="1033"/>
      <c r="E10" s="1034"/>
      <c r="F10" s="1037" t="s">
        <v>19</v>
      </c>
      <c r="G10" s="1035"/>
      <c r="H10" s="1032"/>
      <c r="I10" s="1039" t="s">
        <v>19</v>
      </c>
      <c r="J10" s="1033"/>
      <c r="K10" s="1034"/>
      <c r="L10" s="1037" t="s">
        <v>19</v>
      </c>
      <c r="M10" s="1035"/>
      <c r="N10" s="1032"/>
      <c r="O10" s="1039" t="s">
        <v>19</v>
      </c>
      <c r="P10" s="1033"/>
      <c r="Q10" s="1034"/>
      <c r="R10" s="1037" t="s">
        <v>19</v>
      </c>
      <c r="S10" s="1035"/>
      <c r="T10" s="1032"/>
      <c r="U10" s="1039" t="s">
        <v>19</v>
      </c>
      <c r="V10" s="1033"/>
      <c r="W10" s="1034"/>
      <c r="X10" s="1037" t="s">
        <v>19</v>
      </c>
      <c r="Y10" s="1035"/>
      <c r="Z10" s="1032"/>
      <c r="AA10" s="1039" t="s">
        <v>19</v>
      </c>
      <c r="AB10" s="1033"/>
      <c r="AC10" s="1034"/>
      <c r="AD10" s="1037" t="s">
        <v>19</v>
      </c>
      <c r="AE10" s="1060"/>
    </row>
    <row r="11" spans="1:31" ht="15">
      <c r="A11" s="1009" t="s">
        <v>642</v>
      </c>
      <c r="B11" s="1032"/>
      <c r="C11" s="1039" t="s">
        <v>19</v>
      </c>
      <c r="D11" s="1033"/>
      <c r="E11" s="1034"/>
      <c r="F11" s="1037" t="s">
        <v>19</v>
      </c>
      <c r="G11" s="1035"/>
      <c r="H11" s="1032"/>
      <c r="I11" s="1039" t="s">
        <v>19</v>
      </c>
      <c r="J11" s="1033"/>
      <c r="K11" s="1034"/>
      <c r="L11" s="1037" t="s">
        <v>19</v>
      </c>
      <c r="M11" s="1035"/>
      <c r="N11" s="1032"/>
      <c r="O11" s="1039" t="s">
        <v>19</v>
      </c>
      <c r="P11" s="1033"/>
      <c r="Q11" s="1034"/>
      <c r="R11" s="1037" t="s">
        <v>19</v>
      </c>
      <c r="S11" s="1035"/>
      <c r="T11" s="1032"/>
      <c r="U11" s="1039" t="s">
        <v>19</v>
      </c>
      <c r="V11" s="1033"/>
      <c r="W11" s="1034"/>
      <c r="X11" s="1037" t="s">
        <v>19</v>
      </c>
      <c r="Y11" s="1035"/>
      <c r="Z11" s="1032"/>
      <c r="AA11" s="1039" t="s">
        <v>19</v>
      </c>
      <c r="AB11" s="1033"/>
      <c r="AC11" s="1034"/>
      <c r="AD11" s="1037" t="s">
        <v>19</v>
      </c>
      <c r="AE11" s="1060"/>
    </row>
    <row r="12" spans="1:31" ht="15">
      <c r="A12" s="1009" t="s">
        <v>643</v>
      </c>
      <c r="B12" s="1354"/>
      <c r="C12" s="1355"/>
      <c r="D12" s="1356"/>
      <c r="E12" s="1369"/>
      <c r="F12" s="1370"/>
      <c r="G12" s="1371"/>
      <c r="H12" s="1354"/>
      <c r="I12" s="1355"/>
      <c r="J12" s="1356"/>
      <c r="K12" s="1369"/>
      <c r="L12" s="1370"/>
      <c r="M12" s="1371"/>
      <c r="N12" s="1354"/>
      <c r="O12" s="1355"/>
      <c r="P12" s="1356"/>
      <c r="Q12" s="1369"/>
      <c r="R12" s="1370"/>
      <c r="S12" s="1371"/>
      <c r="T12" s="1354"/>
      <c r="U12" s="1355"/>
      <c r="V12" s="1356"/>
      <c r="W12" s="1369"/>
      <c r="X12" s="1370"/>
      <c r="Y12" s="1371"/>
      <c r="Z12" s="1354"/>
      <c r="AA12" s="1355"/>
      <c r="AB12" s="1356"/>
      <c r="AC12" s="1369"/>
      <c r="AD12" s="1370"/>
      <c r="AE12" s="1390"/>
    </row>
    <row r="13" spans="1:31" ht="15">
      <c r="A13" s="1009" t="s">
        <v>644</v>
      </c>
      <c r="B13" s="1354"/>
      <c r="C13" s="1355"/>
      <c r="D13" s="1356"/>
      <c r="E13" s="1369"/>
      <c r="F13" s="1370"/>
      <c r="G13" s="1371"/>
      <c r="H13" s="1354"/>
      <c r="I13" s="1355"/>
      <c r="J13" s="1356"/>
      <c r="K13" s="1369"/>
      <c r="L13" s="1370"/>
      <c r="M13" s="1371"/>
      <c r="N13" s="1354"/>
      <c r="O13" s="1355"/>
      <c r="P13" s="1356"/>
      <c r="Q13" s="1369"/>
      <c r="R13" s="1370"/>
      <c r="S13" s="1371"/>
      <c r="T13" s="1354"/>
      <c r="U13" s="1355"/>
      <c r="V13" s="1356"/>
      <c r="W13" s="1369"/>
      <c r="X13" s="1370"/>
      <c r="Y13" s="1371"/>
      <c r="Z13" s="1354"/>
      <c r="AA13" s="1355"/>
      <c r="AB13" s="1356"/>
      <c r="AC13" s="1369"/>
      <c r="AD13" s="1370"/>
      <c r="AE13" s="1390"/>
    </row>
    <row r="14" spans="1:31" ht="15">
      <c r="A14" s="1009" t="s">
        <v>137</v>
      </c>
      <c r="B14" s="1354"/>
      <c r="C14" s="1355"/>
      <c r="D14" s="1356"/>
      <c r="E14" s="1369"/>
      <c r="F14" s="1370"/>
      <c r="G14" s="1371"/>
      <c r="H14" s="1354"/>
      <c r="I14" s="1355"/>
      <c r="J14" s="1356"/>
      <c r="K14" s="1369"/>
      <c r="L14" s="1370"/>
      <c r="M14" s="1371"/>
      <c r="N14" s="1354"/>
      <c r="O14" s="1355"/>
      <c r="P14" s="1356"/>
      <c r="Q14" s="1369"/>
      <c r="R14" s="1370"/>
      <c r="S14" s="1371"/>
      <c r="T14" s="1354"/>
      <c r="U14" s="1355"/>
      <c r="V14" s="1356"/>
      <c r="W14" s="1369"/>
      <c r="X14" s="1370"/>
      <c r="Y14" s="1371"/>
      <c r="Z14" s="1354"/>
      <c r="AA14" s="1355"/>
      <c r="AB14" s="1356"/>
      <c r="AC14" s="1369"/>
      <c r="AD14" s="1370"/>
      <c r="AE14" s="1390"/>
    </row>
    <row r="15" spans="1:31" ht="15">
      <c r="A15" s="1099" t="s">
        <v>660</v>
      </c>
      <c r="B15" s="1354"/>
      <c r="C15" s="1355"/>
      <c r="D15" s="1356"/>
      <c r="E15" s="1369"/>
      <c r="F15" s="1370"/>
      <c r="G15" s="1371"/>
      <c r="H15" s="1354"/>
      <c r="I15" s="1355"/>
      <c r="J15" s="1356"/>
      <c r="K15" s="1369"/>
      <c r="L15" s="1370"/>
      <c r="M15" s="1371"/>
      <c r="N15" s="1354"/>
      <c r="O15" s="1355"/>
      <c r="P15" s="1356"/>
      <c r="Q15" s="1369"/>
      <c r="R15" s="1370"/>
      <c r="S15" s="1371"/>
      <c r="T15" s="1354"/>
      <c r="U15" s="1355"/>
      <c r="V15" s="1356"/>
      <c r="W15" s="1369"/>
      <c r="X15" s="1370"/>
      <c r="Y15" s="1371"/>
      <c r="Z15" s="1354"/>
      <c r="AA15" s="1355"/>
      <c r="AB15" s="1356"/>
      <c r="AC15" s="1369"/>
      <c r="AD15" s="1370"/>
      <c r="AE15" s="1390"/>
    </row>
    <row r="16" spans="1:31" ht="15">
      <c r="A16" s="1100" t="s">
        <v>661</v>
      </c>
      <c r="B16" s="1372"/>
      <c r="C16" s="1373"/>
      <c r="D16" s="1374"/>
      <c r="E16" s="1378"/>
      <c r="F16" s="1379"/>
      <c r="G16" s="1380"/>
      <c r="H16" s="1372"/>
      <c r="I16" s="1373"/>
      <c r="J16" s="1374"/>
      <c r="K16" s="1378"/>
      <c r="L16" s="1379"/>
      <c r="M16" s="1380"/>
      <c r="N16" s="1372"/>
      <c r="O16" s="1373"/>
      <c r="P16" s="1374"/>
      <c r="Q16" s="1378"/>
      <c r="R16" s="1379"/>
      <c r="S16" s="1380"/>
      <c r="T16" s="1372"/>
      <c r="U16" s="1373"/>
      <c r="V16" s="1374"/>
      <c r="W16" s="1378"/>
      <c r="X16" s="1379"/>
      <c r="Y16" s="1380"/>
      <c r="Z16" s="1372"/>
      <c r="AA16" s="1373"/>
      <c r="AB16" s="1374"/>
      <c r="AC16" s="1378"/>
      <c r="AD16" s="1379"/>
      <c r="AE16" s="1391"/>
    </row>
    <row r="17" spans="1:31" ht="15">
      <c r="A17" s="1406" t="s">
        <v>145</v>
      </c>
      <c r="B17" s="1407"/>
      <c r="C17" s="1407"/>
      <c r="D17" s="1407"/>
      <c r="E17" s="1407"/>
      <c r="F17" s="1407"/>
      <c r="G17" s="1407"/>
      <c r="H17" s="1407"/>
      <c r="I17" s="1407"/>
      <c r="J17" s="1407"/>
      <c r="K17" s="1407"/>
      <c r="L17" s="1407"/>
      <c r="M17" s="1407"/>
      <c r="N17" s="1407"/>
      <c r="O17" s="1407"/>
      <c r="P17" s="1407"/>
      <c r="Q17" s="1407"/>
      <c r="R17" s="1407"/>
      <c r="S17" s="1407"/>
      <c r="T17" s="1407"/>
      <c r="U17" s="1407"/>
      <c r="V17" s="1407"/>
      <c r="W17" s="1407"/>
      <c r="X17" s="1407"/>
      <c r="Y17" s="1407"/>
      <c r="Z17" s="1407"/>
      <c r="AA17" s="1407"/>
      <c r="AB17" s="1407"/>
      <c r="AC17" s="1407"/>
      <c r="AD17" s="1407"/>
      <c r="AE17" s="1408"/>
    </row>
    <row r="18" spans="1:31" ht="15">
      <c r="A18" s="1005" t="s">
        <v>147</v>
      </c>
      <c r="B18" s="1089"/>
      <c r="C18" s="1048" t="s">
        <v>19</v>
      </c>
      <c r="D18" s="1040"/>
      <c r="E18" s="1090"/>
      <c r="F18" s="1051" t="s">
        <v>19</v>
      </c>
      <c r="G18" s="1041"/>
      <c r="H18" s="1089"/>
      <c r="I18" s="1048" t="s">
        <v>19</v>
      </c>
      <c r="J18" s="1040"/>
      <c r="K18" s="1090"/>
      <c r="L18" s="1051" t="s">
        <v>19</v>
      </c>
      <c r="M18" s="1041"/>
      <c r="N18" s="1089"/>
      <c r="O18" s="1048" t="s">
        <v>19</v>
      </c>
      <c r="P18" s="1040"/>
      <c r="Q18" s="1090"/>
      <c r="R18" s="1051" t="s">
        <v>19</v>
      </c>
      <c r="S18" s="1041"/>
      <c r="T18" s="1089"/>
      <c r="U18" s="1048" t="s">
        <v>19</v>
      </c>
      <c r="V18" s="1040"/>
      <c r="W18" s="1090"/>
      <c r="X18" s="1051" t="s">
        <v>19</v>
      </c>
      <c r="Y18" s="1041"/>
      <c r="Z18" s="1089"/>
      <c r="AA18" s="1048" t="s">
        <v>19</v>
      </c>
      <c r="AB18" s="1040"/>
      <c r="AC18" s="1090"/>
      <c r="AD18" s="1051" t="s">
        <v>19</v>
      </c>
      <c r="AE18" s="1061"/>
    </row>
    <row r="19" spans="1:31" ht="15">
      <c r="A19" s="1006" t="s">
        <v>150</v>
      </c>
      <c r="B19" s="1091"/>
      <c r="C19" s="1049" t="s">
        <v>19</v>
      </c>
      <c r="D19" s="1043"/>
      <c r="E19" s="1092"/>
      <c r="F19" s="1052" t="s">
        <v>19</v>
      </c>
      <c r="G19" s="1042"/>
      <c r="H19" s="1091"/>
      <c r="I19" s="1049" t="s">
        <v>19</v>
      </c>
      <c r="J19" s="1043"/>
      <c r="K19" s="1092"/>
      <c r="L19" s="1052" t="s">
        <v>19</v>
      </c>
      <c r="M19" s="1042"/>
      <c r="N19" s="1091"/>
      <c r="O19" s="1049" t="s">
        <v>19</v>
      </c>
      <c r="P19" s="1043"/>
      <c r="Q19" s="1092"/>
      <c r="R19" s="1052" t="s">
        <v>19</v>
      </c>
      <c r="S19" s="1042"/>
      <c r="T19" s="1091"/>
      <c r="U19" s="1049" t="s">
        <v>19</v>
      </c>
      <c r="V19" s="1043"/>
      <c r="W19" s="1092"/>
      <c r="X19" s="1052" t="s">
        <v>19</v>
      </c>
      <c r="Y19" s="1042"/>
      <c r="Z19" s="1091"/>
      <c r="AA19" s="1049" t="s">
        <v>19</v>
      </c>
      <c r="AB19" s="1043"/>
      <c r="AC19" s="1092"/>
      <c r="AD19" s="1052" t="s">
        <v>19</v>
      </c>
      <c r="AE19" s="1062"/>
    </row>
    <row r="20" spans="1:31" ht="15">
      <c r="A20" s="1006" t="s">
        <v>153</v>
      </c>
      <c r="B20" s="1091"/>
      <c r="C20" s="1049" t="s">
        <v>19</v>
      </c>
      <c r="D20" s="1043"/>
      <c r="E20" s="1092"/>
      <c r="F20" s="1052" t="s">
        <v>19</v>
      </c>
      <c r="G20" s="1042"/>
      <c r="H20" s="1091"/>
      <c r="I20" s="1049" t="s">
        <v>19</v>
      </c>
      <c r="J20" s="1043"/>
      <c r="K20" s="1092"/>
      <c r="L20" s="1052" t="s">
        <v>19</v>
      </c>
      <c r="M20" s="1042"/>
      <c r="N20" s="1091"/>
      <c r="O20" s="1049" t="s">
        <v>19</v>
      </c>
      <c r="P20" s="1043"/>
      <c r="Q20" s="1092"/>
      <c r="R20" s="1052" t="s">
        <v>19</v>
      </c>
      <c r="S20" s="1042"/>
      <c r="T20" s="1091"/>
      <c r="U20" s="1049" t="s">
        <v>19</v>
      </c>
      <c r="V20" s="1043"/>
      <c r="W20" s="1092"/>
      <c r="X20" s="1052" t="s">
        <v>19</v>
      </c>
      <c r="Y20" s="1042"/>
      <c r="Z20" s="1091"/>
      <c r="AA20" s="1049" t="s">
        <v>19</v>
      </c>
      <c r="AB20" s="1043"/>
      <c r="AC20" s="1092"/>
      <c r="AD20" s="1052" t="s">
        <v>19</v>
      </c>
      <c r="AE20" s="1062"/>
    </row>
    <row r="21" spans="1:31" ht="15">
      <c r="A21" s="1006" t="s">
        <v>156</v>
      </c>
      <c r="B21" s="1091"/>
      <c r="C21" s="1049" t="s">
        <v>19</v>
      </c>
      <c r="D21" s="1043"/>
      <c r="E21" s="1092"/>
      <c r="F21" s="1052" t="s">
        <v>19</v>
      </c>
      <c r="G21" s="1042"/>
      <c r="H21" s="1091"/>
      <c r="I21" s="1049" t="s">
        <v>19</v>
      </c>
      <c r="J21" s="1043"/>
      <c r="K21" s="1092"/>
      <c r="L21" s="1052" t="s">
        <v>19</v>
      </c>
      <c r="M21" s="1042"/>
      <c r="N21" s="1091"/>
      <c r="O21" s="1049" t="s">
        <v>19</v>
      </c>
      <c r="P21" s="1043"/>
      <c r="Q21" s="1092"/>
      <c r="R21" s="1052" t="s">
        <v>19</v>
      </c>
      <c r="S21" s="1042"/>
      <c r="T21" s="1091"/>
      <c r="U21" s="1049" t="s">
        <v>19</v>
      </c>
      <c r="V21" s="1043"/>
      <c r="W21" s="1092"/>
      <c r="X21" s="1052" t="s">
        <v>19</v>
      </c>
      <c r="Y21" s="1042"/>
      <c r="Z21" s="1091"/>
      <c r="AA21" s="1049" t="s">
        <v>19</v>
      </c>
      <c r="AB21" s="1043"/>
      <c r="AC21" s="1092"/>
      <c r="AD21" s="1052" t="s">
        <v>19</v>
      </c>
      <c r="AE21" s="1062"/>
    </row>
    <row r="22" spans="1:31" ht="15">
      <c r="A22" s="1006" t="s">
        <v>159</v>
      </c>
      <c r="B22" s="1091"/>
      <c r="C22" s="1049" t="s">
        <v>19</v>
      </c>
      <c r="D22" s="1043"/>
      <c r="E22" s="1092"/>
      <c r="F22" s="1052" t="s">
        <v>19</v>
      </c>
      <c r="G22" s="1042"/>
      <c r="H22" s="1091"/>
      <c r="I22" s="1049" t="s">
        <v>19</v>
      </c>
      <c r="J22" s="1043"/>
      <c r="K22" s="1092"/>
      <c r="L22" s="1052" t="s">
        <v>19</v>
      </c>
      <c r="M22" s="1042"/>
      <c r="N22" s="1091"/>
      <c r="O22" s="1049" t="s">
        <v>19</v>
      </c>
      <c r="P22" s="1043"/>
      <c r="Q22" s="1092"/>
      <c r="R22" s="1052" t="s">
        <v>19</v>
      </c>
      <c r="S22" s="1042"/>
      <c r="T22" s="1091"/>
      <c r="U22" s="1049" t="s">
        <v>19</v>
      </c>
      <c r="V22" s="1043"/>
      <c r="W22" s="1092"/>
      <c r="X22" s="1052" t="s">
        <v>19</v>
      </c>
      <c r="Y22" s="1042"/>
      <c r="Z22" s="1091"/>
      <c r="AA22" s="1049" t="s">
        <v>19</v>
      </c>
      <c r="AB22" s="1043"/>
      <c r="AC22" s="1092"/>
      <c r="AD22" s="1052" t="s">
        <v>19</v>
      </c>
      <c r="AE22" s="1062"/>
    </row>
    <row r="23" spans="1:31" ht="15">
      <c r="A23" s="1006" t="s">
        <v>645</v>
      </c>
      <c r="B23" s="1093"/>
      <c r="C23" s="1049" t="s">
        <v>19</v>
      </c>
      <c r="D23" s="1045"/>
      <c r="E23" s="1094"/>
      <c r="F23" s="1052" t="s">
        <v>19</v>
      </c>
      <c r="G23" s="1044"/>
      <c r="H23" s="1093"/>
      <c r="I23" s="1049" t="s">
        <v>19</v>
      </c>
      <c r="J23" s="1045"/>
      <c r="K23" s="1094"/>
      <c r="L23" s="1052" t="s">
        <v>19</v>
      </c>
      <c r="M23" s="1044"/>
      <c r="N23" s="1093"/>
      <c r="O23" s="1049" t="s">
        <v>19</v>
      </c>
      <c r="P23" s="1045"/>
      <c r="Q23" s="1094"/>
      <c r="R23" s="1052" t="s">
        <v>19</v>
      </c>
      <c r="S23" s="1044"/>
      <c r="T23" s="1093"/>
      <c r="U23" s="1049" t="s">
        <v>19</v>
      </c>
      <c r="V23" s="1045"/>
      <c r="W23" s="1094"/>
      <c r="X23" s="1052" t="s">
        <v>19</v>
      </c>
      <c r="Y23" s="1044"/>
      <c r="Z23" s="1093"/>
      <c r="AA23" s="1049" t="s">
        <v>19</v>
      </c>
      <c r="AB23" s="1045"/>
      <c r="AC23" s="1094"/>
      <c r="AD23" s="1052" t="s">
        <v>19</v>
      </c>
      <c r="AE23" s="1063"/>
    </row>
    <row r="24" spans="1:31" ht="15">
      <c r="A24" s="1006" t="s">
        <v>646</v>
      </c>
      <c r="B24" s="1095"/>
      <c r="C24" s="1049" t="s">
        <v>19</v>
      </c>
      <c r="D24" s="1045"/>
      <c r="E24" s="1096"/>
      <c r="F24" s="1052" t="s">
        <v>19</v>
      </c>
      <c r="G24" s="1044"/>
      <c r="H24" s="1095"/>
      <c r="I24" s="1049" t="s">
        <v>19</v>
      </c>
      <c r="J24" s="1045"/>
      <c r="K24" s="1096"/>
      <c r="L24" s="1052" t="s">
        <v>19</v>
      </c>
      <c r="M24" s="1044"/>
      <c r="N24" s="1095"/>
      <c r="O24" s="1049" t="s">
        <v>19</v>
      </c>
      <c r="P24" s="1045"/>
      <c r="Q24" s="1096"/>
      <c r="R24" s="1052" t="s">
        <v>19</v>
      </c>
      <c r="S24" s="1044"/>
      <c r="T24" s="1095"/>
      <c r="U24" s="1049" t="s">
        <v>19</v>
      </c>
      <c r="V24" s="1045"/>
      <c r="W24" s="1096"/>
      <c r="X24" s="1052" t="s">
        <v>19</v>
      </c>
      <c r="Y24" s="1044"/>
      <c r="Z24" s="1095"/>
      <c r="AA24" s="1049" t="s">
        <v>19</v>
      </c>
      <c r="AB24" s="1045"/>
      <c r="AC24" s="1096"/>
      <c r="AD24" s="1052" t="s">
        <v>19</v>
      </c>
      <c r="AE24" s="1063"/>
    </row>
    <row r="25" spans="1:31" ht="15">
      <c r="A25" s="1006" t="s">
        <v>647</v>
      </c>
      <c r="B25" s="1093"/>
      <c r="C25" s="1049" t="s">
        <v>19</v>
      </c>
      <c r="D25" s="1045"/>
      <c r="E25" s="1094"/>
      <c r="F25" s="1052" t="s">
        <v>19</v>
      </c>
      <c r="G25" s="1044"/>
      <c r="H25" s="1093"/>
      <c r="I25" s="1049" t="s">
        <v>19</v>
      </c>
      <c r="J25" s="1045"/>
      <c r="K25" s="1094"/>
      <c r="L25" s="1052" t="s">
        <v>19</v>
      </c>
      <c r="M25" s="1044"/>
      <c r="N25" s="1093"/>
      <c r="O25" s="1049" t="s">
        <v>19</v>
      </c>
      <c r="P25" s="1045"/>
      <c r="Q25" s="1094"/>
      <c r="R25" s="1052" t="s">
        <v>19</v>
      </c>
      <c r="S25" s="1044"/>
      <c r="T25" s="1093"/>
      <c r="U25" s="1049" t="s">
        <v>19</v>
      </c>
      <c r="V25" s="1045"/>
      <c r="W25" s="1094"/>
      <c r="X25" s="1052" t="s">
        <v>19</v>
      </c>
      <c r="Y25" s="1044"/>
      <c r="Z25" s="1093"/>
      <c r="AA25" s="1049" t="s">
        <v>19</v>
      </c>
      <c r="AB25" s="1045"/>
      <c r="AC25" s="1094"/>
      <c r="AD25" s="1052" t="s">
        <v>19</v>
      </c>
      <c r="AE25" s="1063"/>
    </row>
    <row r="26" spans="1:31" ht="15">
      <c r="A26" s="1006" t="s">
        <v>648</v>
      </c>
      <c r="B26" s="1093"/>
      <c r="C26" s="1049" t="s">
        <v>19</v>
      </c>
      <c r="D26" s="1045"/>
      <c r="E26" s="1094"/>
      <c r="F26" s="1052" t="s">
        <v>19</v>
      </c>
      <c r="G26" s="1044"/>
      <c r="H26" s="1093"/>
      <c r="I26" s="1049" t="s">
        <v>19</v>
      </c>
      <c r="J26" s="1045"/>
      <c r="K26" s="1094"/>
      <c r="L26" s="1052" t="s">
        <v>19</v>
      </c>
      <c r="M26" s="1044"/>
      <c r="N26" s="1093"/>
      <c r="O26" s="1049" t="s">
        <v>19</v>
      </c>
      <c r="P26" s="1045"/>
      <c r="Q26" s="1094"/>
      <c r="R26" s="1052" t="s">
        <v>19</v>
      </c>
      <c r="S26" s="1044"/>
      <c r="T26" s="1093"/>
      <c r="U26" s="1049" t="s">
        <v>19</v>
      </c>
      <c r="V26" s="1045"/>
      <c r="W26" s="1094"/>
      <c r="X26" s="1052" t="s">
        <v>19</v>
      </c>
      <c r="Y26" s="1044"/>
      <c r="Z26" s="1093"/>
      <c r="AA26" s="1049" t="s">
        <v>19</v>
      </c>
      <c r="AB26" s="1045"/>
      <c r="AC26" s="1094"/>
      <c r="AD26" s="1052" t="s">
        <v>19</v>
      </c>
      <c r="AE26" s="1063"/>
    </row>
    <row r="27" spans="1:31" ht="15">
      <c r="A27" s="1007" t="s">
        <v>649</v>
      </c>
      <c r="B27" s="1097"/>
      <c r="C27" s="1050" t="s">
        <v>19</v>
      </c>
      <c r="D27" s="1047"/>
      <c r="E27" s="1098"/>
      <c r="F27" s="1053" t="s">
        <v>19</v>
      </c>
      <c r="G27" s="1046"/>
      <c r="H27" s="1097"/>
      <c r="I27" s="1050" t="s">
        <v>19</v>
      </c>
      <c r="J27" s="1047"/>
      <c r="K27" s="1098"/>
      <c r="L27" s="1053" t="s">
        <v>19</v>
      </c>
      <c r="M27" s="1046"/>
      <c r="N27" s="1097"/>
      <c r="O27" s="1050" t="s">
        <v>19</v>
      </c>
      <c r="P27" s="1047"/>
      <c r="Q27" s="1098"/>
      <c r="R27" s="1053" t="s">
        <v>19</v>
      </c>
      <c r="S27" s="1046"/>
      <c r="T27" s="1097"/>
      <c r="U27" s="1050" t="s">
        <v>19</v>
      </c>
      <c r="V27" s="1047"/>
      <c r="W27" s="1098"/>
      <c r="X27" s="1053" t="s">
        <v>19</v>
      </c>
      <c r="Y27" s="1046"/>
      <c r="Z27" s="1097"/>
      <c r="AA27" s="1050" t="s">
        <v>19</v>
      </c>
      <c r="AB27" s="1047"/>
      <c r="AC27" s="1098"/>
      <c r="AD27" s="1053" t="s">
        <v>19</v>
      </c>
      <c r="AE27" s="1064"/>
    </row>
    <row r="28" spans="1:31" ht="15">
      <c r="A28" s="1406" t="s">
        <v>651</v>
      </c>
      <c r="B28" s="1407"/>
      <c r="C28" s="1407"/>
      <c r="D28" s="1407"/>
      <c r="E28" s="1407"/>
      <c r="F28" s="1407"/>
      <c r="G28" s="1407"/>
      <c r="H28" s="1407"/>
      <c r="I28" s="1407"/>
      <c r="J28" s="1407"/>
      <c r="K28" s="1407"/>
      <c r="L28" s="1407"/>
      <c r="M28" s="1407"/>
      <c r="N28" s="1407"/>
      <c r="O28" s="1407"/>
      <c r="P28" s="1407"/>
      <c r="Q28" s="1407"/>
      <c r="R28" s="1407"/>
      <c r="S28" s="1407"/>
      <c r="T28" s="1407"/>
      <c r="U28" s="1407"/>
      <c r="V28" s="1407"/>
      <c r="W28" s="1407"/>
      <c r="X28" s="1407"/>
      <c r="Y28" s="1407"/>
      <c r="Z28" s="1407"/>
      <c r="AA28" s="1407"/>
      <c r="AB28" s="1407"/>
      <c r="AC28" s="1407"/>
      <c r="AD28" s="1407"/>
      <c r="AE28" s="1408"/>
    </row>
    <row r="29" spans="1:31" ht="15">
      <c r="A29" s="1065" t="s">
        <v>30</v>
      </c>
      <c r="B29" s="1366" t="s">
        <v>652</v>
      </c>
      <c r="C29" s="1367"/>
      <c r="D29" s="1368"/>
      <c r="E29" s="1363" t="s">
        <v>652</v>
      </c>
      <c r="F29" s="1364"/>
      <c r="G29" s="1365"/>
      <c r="H29" s="1366" t="s">
        <v>652</v>
      </c>
      <c r="I29" s="1367"/>
      <c r="J29" s="1368"/>
      <c r="K29" s="1363" t="s">
        <v>652</v>
      </c>
      <c r="L29" s="1364"/>
      <c r="M29" s="1365"/>
      <c r="N29" s="1366" t="s">
        <v>652</v>
      </c>
      <c r="O29" s="1367"/>
      <c r="P29" s="1368"/>
      <c r="Q29" s="1363" t="s">
        <v>652</v>
      </c>
      <c r="R29" s="1364"/>
      <c r="S29" s="1365"/>
      <c r="T29" s="1366" t="s">
        <v>652</v>
      </c>
      <c r="U29" s="1367"/>
      <c r="V29" s="1368"/>
      <c r="W29" s="1363" t="s">
        <v>652</v>
      </c>
      <c r="X29" s="1364"/>
      <c r="Y29" s="1365"/>
      <c r="Z29" s="1366" t="s">
        <v>652</v>
      </c>
      <c r="AA29" s="1367"/>
      <c r="AB29" s="1368"/>
      <c r="AC29" s="1363" t="s">
        <v>652</v>
      </c>
      <c r="AD29" s="1364"/>
      <c r="AE29" s="1392"/>
    </row>
    <row r="30" spans="1:31" ht="15">
      <c r="A30" s="1066" t="s">
        <v>478</v>
      </c>
      <c r="B30" s="1366" t="s">
        <v>652</v>
      </c>
      <c r="C30" s="1367"/>
      <c r="D30" s="1368"/>
      <c r="E30" s="1363" t="s">
        <v>652</v>
      </c>
      <c r="F30" s="1364"/>
      <c r="G30" s="1365"/>
      <c r="H30" s="1366" t="s">
        <v>652</v>
      </c>
      <c r="I30" s="1367"/>
      <c r="J30" s="1368"/>
      <c r="K30" s="1363" t="s">
        <v>652</v>
      </c>
      <c r="L30" s="1364"/>
      <c r="M30" s="1365"/>
      <c r="N30" s="1366" t="s">
        <v>652</v>
      </c>
      <c r="O30" s="1367"/>
      <c r="P30" s="1368"/>
      <c r="Q30" s="1363" t="s">
        <v>652</v>
      </c>
      <c r="R30" s="1364"/>
      <c r="S30" s="1365"/>
      <c r="T30" s="1366" t="s">
        <v>652</v>
      </c>
      <c r="U30" s="1367"/>
      <c r="V30" s="1368"/>
      <c r="W30" s="1363" t="s">
        <v>652</v>
      </c>
      <c r="X30" s="1364"/>
      <c r="Y30" s="1365"/>
      <c r="Z30" s="1366" t="s">
        <v>652</v>
      </c>
      <c r="AA30" s="1367"/>
      <c r="AB30" s="1368"/>
      <c r="AC30" s="1363" t="s">
        <v>652</v>
      </c>
      <c r="AD30" s="1364"/>
      <c r="AE30" s="1392"/>
    </row>
    <row r="31" spans="1:31" ht="15">
      <c r="A31" s="1066" t="s">
        <v>33</v>
      </c>
      <c r="B31" s="1381" t="s">
        <v>657</v>
      </c>
      <c r="C31" s="1382"/>
      <c r="D31" s="1383"/>
      <c r="E31" s="1357" t="s">
        <v>657</v>
      </c>
      <c r="F31" s="1358"/>
      <c r="G31" s="1359"/>
      <c r="H31" s="1381" t="s">
        <v>657</v>
      </c>
      <c r="I31" s="1382"/>
      <c r="J31" s="1383"/>
      <c r="K31" s="1357" t="s">
        <v>657</v>
      </c>
      <c r="L31" s="1358"/>
      <c r="M31" s="1359"/>
      <c r="N31" s="1381" t="s">
        <v>657</v>
      </c>
      <c r="O31" s="1382"/>
      <c r="P31" s="1383"/>
      <c r="Q31" s="1357" t="s">
        <v>657</v>
      </c>
      <c r="R31" s="1358"/>
      <c r="S31" s="1359"/>
      <c r="T31" s="1381" t="s">
        <v>657</v>
      </c>
      <c r="U31" s="1382"/>
      <c r="V31" s="1383"/>
      <c r="W31" s="1357" t="s">
        <v>657</v>
      </c>
      <c r="X31" s="1358"/>
      <c r="Y31" s="1359"/>
      <c r="Z31" s="1381" t="s">
        <v>657</v>
      </c>
      <c r="AA31" s="1382"/>
      <c r="AB31" s="1383"/>
      <c r="AC31" s="1357" t="s">
        <v>657</v>
      </c>
      <c r="AD31" s="1358"/>
      <c r="AE31" s="1393"/>
    </row>
    <row r="32" spans="1:31" ht="15">
      <c r="A32" s="1066" t="s">
        <v>118</v>
      </c>
      <c r="B32" s="1381" t="s">
        <v>653</v>
      </c>
      <c r="C32" s="1382"/>
      <c r="D32" s="1383"/>
      <c r="E32" s="1357" t="s">
        <v>653</v>
      </c>
      <c r="F32" s="1358"/>
      <c r="G32" s="1359"/>
      <c r="H32" s="1381" t="s">
        <v>653</v>
      </c>
      <c r="I32" s="1382"/>
      <c r="J32" s="1383"/>
      <c r="K32" s="1357" t="s">
        <v>653</v>
      </c>
      <c r="L32" s="1358"/>
      <c r="M32" s="1359"/>
      <c r="N32" s="1381" t="s">
        <v>653</v>
      </c>
      <c r="O32" s="1382"/>
      <c r="P32" s="1383"/>
      <c r="Q32" s="1357" t="s">
        <v>653</v>
      </c>
      <c r="R32" s="1358"/>
      <c r="S32" s="1359"/>
      <c r="T32" s="1381" t="s">
        <v>653</v>
      </c>
      <c r="U32" s="1382"/>
      <c r="V32" s="1383"/>
      <c r="W32" s="1357" t="s">
        <v>653</v>
      </c>
      <c r="X32" s="1358"/>
      <c r="Y32" s="1359"/>
      <c r="Z32" s="1381" t="s">
        <v>653</v>
      </c>
      <c r="AA32" s="1382"/>
      <c r="AB32" s="1383"/>
      <c r="AC32" s="1357" t="s">
        <v>653</v>
      </c>
      <c r="AD32" s="1358"/>
      <c r="AE32" s="1393"/>
    </row>
    <row r="33" spans="1:31" ht="15">
      <c r="A33" s="1066" t="s">
        <v>123</v>
      </c>
      <c r="B33" s="1381" t="s">
        <v>654</v>
      </c>
      <c r="C33" s="1382"/>
      <c r="D33" s="1383"/>
      <c r="E33" s="1357" t="s">
        <v>654</v>
      </c>
      <c r="F33" s="1358"/>
      <c r="G33" s="1359"/>
      <c r="H33" s="1381" t="s">
        <v>654</v>
      </c>
      <c r="I33" s="1382"/>
      <c r="J33" s="1383"/>
      <c r="K33" s="1357" t="s">
        <v>654</v>
      </c>
      <c r="L33" s="1358"/>
      <c r="M33" s="1359"/>
      <c r="N33" s="1381" t="s">
        <v>654</v>
      </c>
      <c r="O33" s="1382"/>
      <c r="P33" s="1383"/>
      <c r="Q33" s="1357" t="s">
        <v>654</v>
      </c>
      <c r="R33" s="1358"/>
      <c r="S33" s="1359"/>
      <c r="T33" s="1381" t="s">
        <v>654</v>
      </c>
      <c r="U33" s="1382"/>
      <c r="V33" s="1383"/>
      <c r="W33" s="1357" t="s">
        <v>654</v>
      </c>
      <c r="X33" s="1358"/>
      <c r="Y33" s="1359"/>
      <c r="Z33" s="1381" t="s">
        <v>654</v>
      </c>
      <c r="AA33" s="1382"/>
      <c r="AB33" s="1383"/>
      <c r="AC33" s="1357" t="s">
        <v>654</v>
      </c>
      <c r="AD33" s="1358"/>
      <c r="AE33" s="1393"/>
    </row>
    <row r="34" spans="1:31" ht="15">
      <c r="A34" s="1066" t="s">
        <v>36</v>
      </c>
      <c r="B34" s="1381" t="s">
        <v>655</v>
      </c>
      <c r="C34" s="1382"/>
      <c r="D34" s="1383"/>
      <c r="E34" s="1357" t="s">
        <v>655</v>
      </c>
      <c r="F34" s="1358"/>
      <c r="G34" s="1359"/>
      <c r="H34" s="1381" t="s">
        <v>655</v>
      </c>
      <c r="I34" s="1382"/>
      <c r="J34" s="1383"/>
      <c r="K34" s="1357" t="s">
        <v>655</v>
      </c>
      <c r="L34" s="1358"/>
      <c r="M34" s="1359"/>
      <c r="N34" s="1381" t="s">
        <v>655</v>
      </c>
      <c r="O34" s="1382"/>
      <c r="P34" s="1383"/>
      <c r="Q34" s="1357" t="s">
        <v>655</v>
      </c>
      <c r="R34" s="1358"/>
      <c r="S34" s="1359"/>
      <c r="T34" s="1381" t="s">
        <v>655</v>
      </c>
      <c r="U34" s="1382"/>
      <c r="V34" s="1383"/>
      <c r="W34" s="1357" t="s">
        <v>655</v>
      </c>
      <c r="X34" s="1358"/>
      <c r="Y34" s="1359"/>
      <c r="Z34" s="1381" t="s">
        <v>655</v>
      </c>
      <c r="AA34" s="1382"/>
      <c r="AB34" s="1383"/>
      <c r="AC34" s="1357" t="s">
        <v>655</v>
      </c>
      <c r="AD34" s="1358"/>
      <c r="AE34" s="1393"/>
    </row>
    <row r="35" spans="1:31" ht="15" customHeight="1">
      <c r="A35" s="1067" t="s">
        <v>127</v>
      </c>
      <c r="B35" s="1366" t="s">
        <v>638</v>
      </c>
      <c r="C35" s="1367"/>
      <c r="D35" s="1368"/>
      <c r="E35" s="1363" t="s">
        <v>638</v>
      </c>
      <c r="F35" s="1364"/>
      <c r="G35" s="1365"/>
      <c r="H35" s="1394" t="s">
        <v>638</v>
      </c>
      <c r="I35" s="1395"/>
      <c r="J35" s="1396"/>
      <c r="K35" s="1363" t="s">
        <v>638</v>
      </c>
      <c r="L35" s="1364"/>
      <c r="M35" s="1365"/>
      <c r="N35" s="1394" t="s">
        <v>638</v>
      </c>
      <c r="O35" s="1395"/>
      <c r="P35" s="1396"/>
      <c r="Q35" s="1363" t="s">
        <v>638</v>
      </c>
      <c r="R35" s="1364"/>
      <c r="S35" s="1365"/>
      <c r="T35" s="1394" t="s">
        <v>638</v>
      </c>
      <c r="U35" s="1395"/>
      <c r="V35" s="1396"/>
      <c r="W35" s="1363" t="s">
        <v>638</v>
      </c>
      <c r="X35" s="1364"/>
      <c r="Y35" s="1365"/>
      <c r="Z35" s="1394" t="s">
        <v>638</v>
      </c>
      <c r="AA35" s="1395"/>
      <c r="AB35" s="1396"/>
      <c r="AC35" s="1363" t="s">
        <v>638</v>
      </c>
      <c r="AD35" s="1364"/>
      <c r="AE35" s="1392"/>
    </row>
    <row r="36" spans="1:31" ht="15">
      <c r="A36" s="1066" t="s">
        <v>35</v>
      </c>
      <c r="B36" s="1375">
        <v>0</v>
      </c>
      <c r="C36" s="1376"/>
      <c r="D36" s="1377"/>
      <c r="E36" s="1360">
        <v>0</v>
      </c>
      <c r="F36" s="1361"/>
      <c r="G36" s="1362"/>
      <c r="H36" s="1375">
        <v>0</v>
      </c>
      <c r="I36" s="1376"/>
      <c r="J36" s="1377"/>
      <c r="K36" s="1360">
        <v>0</v>
      </c>
      <c r="L36" s="1361"/>
      <c r="M36" s="1362"/>
      <c r="N36" s="1375">
        <v>0</v>
      </c>
      <c r="O36" s="1376"/>
      <c r="P36" s="1377"/>
      <c r="Q36" s="1360">
        <v>0</v>
      </c>
      <c r="R36" s="1361"/>
      <c r="S36" s="1362"/>
      <c r="T36" s="1375">
        <v>0</v>
      </c>
      <c r="U36" s="1376"/>
      <c r="V36" s="1377"/>
      <c r="W36" s="1360">
        <v>0</v>
      </c>
      <c r="X36" s="1361"/>
      <c r="Y36" s="1362"/>
      <c r="Z36" s="1375">
        <v>0</v>
      </c>
      <c r="AA36" s="1376"/>
      <c r="AB36" s="1377"/>
      <c r="AC36" s="1360">
        <v>0</v>
      </c>
      <c r="AD36" s="1361"/>
      <c r="AE36" s="1397"/>
    </row>
    <row r="37" spans="1:31" ht="15">
      <c r="A37" s="1066" t="s">
        <v>38</v>
      </c>
      <c r="B37" s="1375">
        <v>0</v>
      </c>
      <c r="C37" s="1376"/>
      <c r="D37" s="1377"/>
      <c r="E37" s="1360">
        <v>0</v>
      </c>
      <c r="F37" s="1361"/>
      <c r="G37" s="1362"/>
      <c r="H37" s="1375">
        <v>0</v>
      </c>
      <c r="I37" s="1376"/>
      <c r="J37" s="1377"/>
      <c r="K37" s="1360">
        <v>0</v>
      </c>
      <c r="L37" s="1361"/>
      <c r="M37" s="1362"/>
      <c r="N37" s="1375">
        <v>0</v>
      </c>
      <c r="O37" s="1376"/>
      <c r="P37" s="1377"/>
      <c r="Q37" s="1360">
        <v>0</v>
      </c>
      <c r="R37" s="1361"/>
      <c r="S37" s="1362"/>
      <c r="T37" s="1375">
        <v>0</v>
      </c>
      <c r="U37" s="1376"/>
      <c r="V37" s="1377"/>
      <c r="W37" s="1360">
        <v>0</v>
      </c>
      <c r="X37" s="1361"/>
      <c r="Y37" s="1362"/>
      <c r="Z37" s="1375">
        <v>0</v>
      </c>
      <c r="AA37" s="1376"/>
      <c r="AB37" s="1377"/>
      <c r="AC37" s="1360">
        <v>0</v>
      </c>
      <c r="AD37" s="1361"/>
      <c r="AE37" s="1397"/>
    </row>
    <row r="38" spans="1:31" ht="15">
      <c r="A38" s="1068" t="s">
        <v>135</v>
      </c>
      <c r="B38" s="1375" t="s">
        <v>656</v>
      </c>
      <c r="C38" s="1376"/>
      <c r="D38" s="1377"/>
      <c r="E38" s="1360" t="s">
        <v>656</v>
      </c>
      <c r="F38" s="1361"/>
      <c r="G38" s="1362"/>
      <c r="H38" s="1375" t="s">
        <v>656</v>
      </c>
      <c r="I38" s="1376"/>
      <c r="J38" s="1377"/>
      <c r="K38" s="1360" t="s">
        <v>656</v>
      </c>
      <c r="L38" s="1361"/>
      <c r="M38" s="1362"/>
      <c r="N38" s="1375" t="s">
        <v>656</v>
      </c>
      <c r="O38" s="1376"/>
      <c r="P38" s="1377"/>
      <c r="Q38" s="1360" t="s">
        <v>656</v>
      </c>
      <c r="R38" s="1361"/>
      <c r="S38" s="1362"/>
      <c r="T38" s="1375" t="s">
        <v>656</v>
      </c>
      <c r="U38" s="1376"/>
      <c r="V38" s="1377"/>
      <c r="W38" s="1360" t="s">
        <v>656</v>
      </c>
      <c r="X38" s="1361"/>
      <c r="Y38" s="1362"/>
      <c r="Z38" s="1375" t="s">
        <v>656</v>
      </c>
      <c r="AA38" s="1376"/>
      <c r="AB38" s="1377"/>
      <c r="AC38" s="1360" t="s">
        <v>656</v>
      </c>
      <c r="AD38" s="1361"/>
      <c r="AE38" s="1397"/>
    </row>
    <row r="39" spans="1:31" ht="26.25" customHeight="1">
      <c r="A39" s="1069" t="s">
        <v>634</v>
      </c>
      <c r="B39" s="1401" t="str">
        <f>IF(ISBLANK(B2), "",B2)</f>
        <v/>
      </c>
      <c r="C39" s="1402"/>
      <c r="D39" s="1403"/>
      <c r="E39" s="1398" t="str">
        <f>IF(ISBLANK(E2), "",E2)</f>
        <v/>
      </c>
      <c r="F39" s="1399"/>
      <c r="G39" s="1400"/>
      <c r="H39" s="1401" t="str">
        <f>IF(ISBLANK(H2), "",H2)</f>
        <v/>
      </c>
      <c r="I39" s="1402"/>
      <c r="J39" s="1403"/>
      <c r="K39" s="1398" t="str">
        <f>IF(ISBLANK(K2), "",K2)</f>
        <v/>
      </c>
      <c r="L39" s="1399"/>
      <c r="M39" s="1400"/>
      <c r="N39" s="1401" t="str">
        <f>IF(ISBLANK(N2), "",N2)</f>
        <v/>
      </c>
      <c r="O39" s="1402"/>
      <c r="P39" s="1403"/>
      <c r="Q39" s="1398" t="str">
        <f>IF(ISBLANK(Q2), "",Q2)</f>
        <v/>
      </c>
      <c r="R39" s="1399"/>
      <c r="S39" s="1400"/>
      <c r="T39" s="1401" t="str">
        <f>IF(ISBLANK(T2), "",T2)</f>
        <v/>
      </c>
      <c r="U39" s="1402"/>
      <c r="V39" s="1403"/>
      <c r="W39" s="1398" t="str">
        <f>IF(ISBLANK(W2), "",W2)</f>
        <v/>
      </c>
      <c r="X39" s="1399"/>
      <c r="Y39" s="1400"/>
      <c r="Z39" s="1401" t="str">
        <f>IF(ISBLANK(Z2), "",Z2)</f>
        <v/>
      </c>
      <c r="AA39" s="1402"/>
      <c r="AB39" s="1403"/>
      <c r="AC39" s="1398" t="str">
        <f>IF(ISBLANK(AC2), "",AC2)</f>
        <v/>
      </c>
      <c r="AD39" s="1399"/>
      <c r="AE39" s="1404"/>
    </row>
    <row r="40" spans="1:31" ht="15">
      <c r="A40" s="1070" t="s">
        <v>636</v>
      </c>
      <c r="B40" s="1017"/>
      <c r="C40" s="1027" t="s">
        <v>19</v>
      </c>
      <c r="D40" s="1022"/>
      <c r="E40" s="1017"/>
      <c r="F40" s="1027" t="s">
        <v>19</v>
      </c>
      <c r="G40" s="1022"/>
      <c r="H40" s="1017"/>
      <c r="I40" s="1027" t="s">
        <v>19</v>
      </c>
      <c r="J40" s="1022"/>
      <c r="K40" s="1017"/>
      <c r="L40" s="1027" t="s">
        <v>19</v>
      </c>
      <c r="M40" s="1022"/>
      <c r="N40" s="1017"/>
      <c r="O40" s="1027" t="s">
        <v>19</v>
      </c>
      <c r="P40" s="1022"/>
      <c r="Q40" s="1017"/>
      <c r="R40" s="1027" t="s">
        <v>19</v>
      </c>
      <c r="S40" s="1022"/>
      <c r="T40" s="1017"/>
      <c r="U40" s="1027" t="s">
        <v>19</v>
      </c>
      <c r="V40" s="1022"/>
      <c r="W40" s="1017"/>
      <c r="X40" s="1027" t="s">
        <v>19</v>
      </c>
      <c r="Y40" s="1022"/>
      <c r="Z40" s="1017"/>
      <c r="AA40" s="1027" t="s">
        <v>19</v>
      </c>
      <c r="AB40" s="1022"/>
      <c r="AC40" s="1017"/>
      <c r="AD40" s="1027" t="s">
        <v>19</v>
      </c>
      <c r="AE40" s="1071"/>
    </row>
    <row r="41" spans="1:31" ht="15">
      <c r="A41" s="1072" t="s">
        <v>637</v>
      </c>
      <c r="B41" s="1018"/>
      <c r="C41" s="1073" t="s">
        <v>19</v>
      </c>
      <c r="D41" s="1023"/>
      <c r="E41" s="1018"/>
      <c r="F41" s="1073" t="s">
        <v>19</v>
      </c>
      <c r="G41" s="1023"/>
      <c r="H41" s="1018"/>
      <c r="I41" s="1073" t="s">
        <v>19</v>
      </c>
      <c r="J41" s="1023"/>
      <c r="K41" s="1018"/>
      <c r="L41" s="1073" t="s">
        <v>19</v>
      </c>
      <c r="M41" s="1023"/>
      <c r="N41" s="1018"/>
      <c r="O41" s="1073" t="s">
        <v>19</v>
      </c>
      <c r="P41" s="1023"/>
      <c r="Q41" s="1018"/>
      <c r="R41" s="1073" t="s">
        <v>19</v>
      </c>
      <c r="S41" s="1023"/>
      <c r="T41" s="1018"/>
      <c r="U41" s="1073" t="s">
        <v>19</v>
      </c>
      <c r="V41" s="1023"/>
      <c r="W41" s="1018"/>
      <c r="X41" s="1073" t="s">
        <v>19</v>
      </c>
      <c r="Y41" s="1023"/>
      <c r="Z41" s="1018"/>
      <c r="AA41" s="1073" t="s">
        <v>19</v>
      </c>
      <c r="AB41" s="1023"/>
      <c r="AC41" s="1018"/>
      <c r="AD41" s="1073" t="s">
        <v>19</v>
      </c>
      <c r="AE41" s="1074"/>
    </row>
    <row r="42" spans="1:31" ht="15">
      <c r="A42" s="1075" t="s">
        <v>146</v>
      </c>
      <c r="B42" s="1019"/>
      <c r="C42" s="1073" t="s">
        <v>19</v>
      </c>
      <c r="D42" s="1024"/>
      <c r="E42" s="1019"/>
      <c r="F42" s="1073" t="s">
        <v>19</v>
      </c>
      <c r="G42" s="1024"/>
      <c r="H42" s="1019"/>
      <c r="I42" s="1073" t="s">
        <v>19</v>
      </c>
      <c r="J42" s="1024"/>
      <c r="K42" s="1019"/>
      <c r="L42" s="1073" t="s">
        <v>19</v>
      </c>
      <c r="M42" s="1024"/>
      <c r="N42" s="1019"/>
      <c r="O42" s="1073" t="s">
        <v>19</v>
      </c>
      <c r="P42" s="1024"/>
      <c r="Q42" s="1019"/>
      <c r="R42" s="1073" t="s">
        <v>19</v>
      </c>
      <c r="S42" s="1024"/>
      <c r="T42" s="1019"/>
      <c r="U42" s="1073" t="s">
        <v>19</v>
      </c>
      <c r="V42" s="1024"/>
      <c r="W42" s="1019"/>
      <c r="X42" s="1073" t="s">
        <v>19</v>
      </c>
      <c r="Y42" s="1024"/>
      <c r="Z42" s="1019"/>
      <c r="AA42" s="1073" t="s">
        <v>19</v>
      </c>
      <c r="AB42" s="1024"/>
      <c r="AC42" s="1019"/>
      <c r="AD42" s="1073" t="s">
        <v>19</v>
      </c>
      <c r="AE42" s="1076"/>
    </row>
    <row r="43" spans="1:31" ht="15">
      <c r="A43" s="1075" t="s">
        <v>154</v>
      </c>
      <c r="B43" s="1018"/>
      <c r="C43" s="1073" t="s">
        <v>19</v>
      </c>
      <c r="D43" s="1023"/>
      <c r="E43" s="1018"/>
      <c r="F43" s="1073" t="s">
        <v>19</v>
      </c>
      <c r="G43" s="1023"/>
      <c r="H43" s="1018"/>
      <c r="I43" s="1073" t="s">
        <v>19</v>
      </c>
      <c r="J43" s="1023"/>
      <c r="K43" s="1018"/>
      <c r="L43" s="1073" t="s">
        <v>19</v>
      </c>
      <c r="M43" s="1023"/>
      <c r="N43" s="1018"/>
      <c r="O43" s="1073" t="s">
        <v>19</v>
      </c>
      <c r="P43" s="1023"/>
      <c r="Q43" s="1018"/>
      <c r="R43" s="1073" t="s">
        <v>19</v>
      </c>
      <c r="S43" s="1023"/>
      <c r="T43" s="1018"/>
      <c r="U43" s="1073" t="s">
        <v>19</v>
      </c>
      <c r="V43" s="1023"/>
      <c r="W43" s="1018"/>
      <c r="X43" s="1073" t="s">
        <v>19</v>
      </c>
      <c r="Y43" s="1023"/>
      <c r="Z43" s="1018"/>
      <c r="AA43" s="1073" t="s">
        <v>19</v>
      </c>
      <c r="AB43" s="1023"/>
      <c r="AC43" s="1018"/>
      <c r="AD43" s="1073" t="s">
        <v>19</v>
      </c>
      <c r="AE43" s="1074"/>
    </row>
    <row r="44" spans="1:31" ht="15">
      <c r="A44" s="1077" t="s">
        <v>571</v>
      </c>
      <c r="B44" s="1020"/>
      <c r="C44" s="1078" t="s">
        <v>19</v>
      </c>
      <c r="D44" s="1025"/>
      <c r="E44" s="1020"/>
      <c r="F44" s="1078" t="s">
        <v>19</v>
      </c>
      <c r="G44" s="1025"/>
      <c r="H44" s="1020"/>
      <c r="I44" s="1078" t="s">
        <v>19</v>
      </c>
      <c r="J44" s="1025"/>
      <c r="K44" s="1020"/>
      <c r="L44" s="1078" t="s">
        <v>19</v>
      </c>
      <c r="M44" s="1025"/>
      <c r="N44" s="1020"/>
      <c r="O44" s="1078" t="s">
        <v>19</v>
      </c>
      <c r="P44" s="1025"/>
      <c r="Q44" s="1020"/>
      <c r="R44" s="1078" t="s">
        <v>19</v>
      </c>
      <c r="S44" s="1025"/>
      <c r="T44" s="1020"/>
      <c r="U44" s="1078" t="s">
        <v>19</v>
      </c>
      <c r="V44" s="1025"/>
      <c r="W44" s="1020"/>
      <c r="X44" s="1078" t="s">
        <v>19</v>
      </c>
      <c r="Y44" s="1025"/>
      <c r="Z44" s="1020"/>
      <c r="AA44" s="1078" t="s">
        <v>19</v>
      </c>
      <c r="AB44" s="1025"/>
      <c r="AC44" s="1020"/>
      <c r="AD44" s="1078" t="s">
        <v>19</v>
      </c>
      <c r="AE44" s="1079"/>
    </row>
    <row r="45" spans="1:31" ht="15">
      <c r="A45" s="1077" t="s">
        <v>162</v>
      </c>
      <c r="B45" s="1020"/>
      <c r="C45" s="1078" t="s">
        <v>19</v>
      </c>
      <c r="D45" s="1025"/>
      <c r="E45" s="1020"/>
      <c r="F45" s="1078" t="s">
        <v>19</v>
      </c>
      <c r="G45" s="1025"/>
      <c r="H45" s="1020"/>
      <c r="I45" s="1078" t="s">
        <v>19</v>
      </c>
      <c r="J45" s="1025"/>
      <c r="K45" s="1020"/>
      <c r="L45" s="1078" t="s">
        <v>19</v>
      </c>
      <c r="M45" s="1025"/>
      <c r="N45" s="1020"/>
      <c r="O45" s="1078" t="s">
        <v>19</v>
      </c>
      <c r="P45" s="1025"/>
      <c r="Q45" s="1020"/>
      <c r="R45" s="1078" t="s">
        <v>19</v>
      </c>
      <c r="S45" s="1025"/>
      <c r="T45" s="1020"/>
      <c r="U45" s="1078" t="s">
        <v>19</v>
      </c>
      <c r="V45" s="1025"/>
      <c r="W45" s="1020"/>
      <c r="X45" s="1078" t="s">
        <v>19</v>
      </c>
      <c r="Y45" s="1025"/>
      <c r="Z45" s="1020"/>
      <c r="AA45" s="1078" t="s">
        <v>19</v>
      </c>
      <c r="AB45" s="1025"/>
      <c r="AC45" s="1020"/>
      <c r="AD45" s="1078" t="s">
        <v>19</v>
      </c>
      <c r="AE45" s="1079"/>
    </row>
    <row r="46" spans="1:31" ht="15">
      <c r="A46" s="1080" t="s">
        <v>157</v>
      </c>
      <c r="B46" s="1021"/>
      <c r="C46" s="1081" t="s">
        <v>19</v>
      </c>
      <c r="D46" s="1026"/>
      <c r="E46" s="1021"/>
      <c r="F46" s="1081" t="s">
        <v>19</v>
      </c>
      <c r="G46" s="1026"/>
      <c r="H46" s="1021"/>
      <c r="I46" s="1081" t="s">
        <v>19</v>
      </c>
      <c r="J46" s="1026"/>
      <c r="K46" s="1021"/>
      <c r="L46" s="1081" t="s">
        <v>19</v>
      </c>
      <c r="M46" s="1026"/>
      <c r="N46" s="1021"/>
      <c r="O46" s="1081" t="s">
        <v>19</v>
      </c>
      <c r="P46" s="1026"/>
      <c r="Q46" s="1021"/>
      <c r="R46" s="1081" t="s">
        <v>19</v>
      </c>
      <c r="S46" s="1026"/>
      <c r="T46" s="1021"/>
      <c r="U46" s="1081" t="s">
        <v>19</v>
      </c>
      <c r="V46" s="1026"/>
      <c r="W46" s="1021"/>
      <c r="X46" s="1081" t="s">
        <v>19</v>
      </c>
      <c r="Y46" s="1026"/>
      <c r="Z46" s="1021"/>
      <c r="AA46" s="1081" t="s">
        <v>19</v>
      </c>
      <c r="AB46" s="1026"/>
      <c r="AC46" s="1021"/>
      <c r="AD46" s="1081" t="s">
        <v>19</v>
      </c>
      <c r="AE46" s="1082"/>
    </row>
    <row r="47" spans="1:31" ht="15">
      <c r="A47" s="1083" t="s">
        <v>160</v>
      </c>
      <c r="B47" s="1021"/>
      <c r="C47" s="1081" t="s">
        <v>19</v>
      </c>
      <c r="D47" s="1026"/>
      <c r="E47" s="1021"/>
      <c r="F47" s="1081" t="s">
        <v>19</v>
      </c>
      <c r="G47" s="1026"/>
      <c r="H47" s="1021"/>
      <c r="I47" s="1081" t="s">
        <v>19</v>
      </c>
      <c r="J47" s="1026"/>
      <c r="K47" s="1021"/>
      <c r="L47" s="1081" t="s">
        <v>19</v>
      </c>
      <c r="M47" s="1026"/>
      <c r="N47" s="1021"/>
      <c r="O47" s="1081" t="s">
        <v>19</v>
      </c>
      <c r="P47" s="1026"/>
      <c r="Q47" s="1021"/>
      <c r="R47" s="1081" t="s">
        <v>19</v>
      </c>
      <c r="S47" s="1026"/>
      <c r="T47" s="1021"/>
      <c r="U47" s="1081" t="s">
        <v>19</v>
      </c>
      <c r="V47" s="1026"/>
      <c r="W47" s="1021"/>
      <c r="X47" s="1081" t="s">
        <v>19</v>
      </c>
      <c r="Y47" s="1026"/>
      <c r="Z47" s="1021"/>
      <c r="AA47" s="1081" t="s">
        <v>19</v>
      </c>
      <c r="AB47" s="1026"/>
      <c r="AC47" s="1021"/>
      <c r="AD47" s="1081" t="s">
        <v>19</v>
      </c>
      <c r="AE47" s="1082"/>
    </row>
    <row r="48" spans="1:31" ht="15">
      <c r="A48" s="1083" t="s">
        <v>161</v>
      </c>
      <c r="B48" s="1021"/>
      <c r="C48" s="1081" t="s">
        <v>19</v>
      </c>
      <c r="D48" s="1026"/>
      <c r="E48" s="1021"/>
      <c r="F48" s="1081" t="s">
        <v>19</v>
      </c>
      <c r="G48" s="1026"/>
      <c r="H48" s="1021"/>
      <c r="I48" s="1081" t="s">
        <v>19</v>
      </c>
      <c r="J48" s="1026"/>
      <c r="K48" s="1021"/>
      <c r="L48" s="1081" t="s">
        <v>19</v>
      </c>
      <c r="M48" s="1026"/>
      <c r="N48" s="1021"/>
      <c r="O48" s="1081" t="s">
        <v>19</v>
      </c>
      <c r="P48" s="1026"/>
      <c r="Q48" s="1021"/>
      <c r="R48" s="1081" t="s">
        <v>19</v>
      </c>
      <c r="S48" s="1026"/>
      <c r="T48" s="1021"/>
      <c r="U48" s="1081" t="s">
        <v>19</v>
      </c>
      <c r="V48" s="1026"/>
      <c r="W48" s="1021"/>
      <c r="X48" s="1081" t="s">
        <v>19</v>
      </c>
      <c r="Y48" s="1026"/>
      <c r="Z48" s="1021"/>
      <c r="AA48" s="1081" t="s">
        <v>19</v>
      </c>
      <c r="AB48" s="1026"/>
      <c r="AC48" s="1021"/>
      <c r="AD48" s="1081" t="s">
        <v>19</v>
      </c>
      <c r="AE48" s="1082"/>
    </row>
    <row r="49" spans="1:31" ht="15.75" thickBot="1">
      <c r="A49" s="1084" t="s">
        <v>164</v>
      </c>
      <c r="B49" s="1085"/>
      <c r="C49" s="1086" t="s">
        <v>19</v>
      </c>
      <c r="D49" s="1087"/>
      <c r="E49" s="1085"/>
      <c r="F49" s="1086" t="s">
        <v>19</v>
      </c>
      <c r="G49" s="1087"/>
      <c r="H49" s="1085"/>
      <c r="I49" s="1086" t="s">
        <v>19</v>
      </c>
      <c r="J49" s="1087"/>
      <c r="K49" s="1085"/>
      <c r="L49" s="1086" t="s">
        <v>19</v>
      </c>
      <c r="M49" s="1087"/>
      <c r="N49" s="1085"/>
      <c r="O49" s="1086" t="s">
        <v>19</v>
      </c>
      <c r="P49" s="1087"/>
      <c r="Q49" s="1085"/>
      <c r="R49" s="1086" t="s">
        <v>19</v>
      </c>
      <c r="S49" s="1087"/>
      <c r="T49" s="1085"/>
      <c r="U49" s="1086" t="s">
        <v>19</v>
      </c>
      <c r="V49" s="1087"/>
      <c r="W49" s="1085"/>
      <c r="X49" s="1086" t="s">
        <v>19</v>
      </c>
      <c r="Y49" s="1087"/>
      <c r="Z49" s="1085"/>
      <c r="AA49" s="1086" t="s">
        <v>19</v>
      </c>
      <c r="AB49" s="1087"/>
      <c r="AC49" s="1085"/>
      <c r="AD49" s="1086" t="s">
        <v>19</v>
      </c>
      <c r="AE49" s="1088"/>
    </row>
  </sheetData>
  <sheetProtection algorithmName="SHA-512" hashValue="rrTiEdjgRWq1bLCXUr/P1U/VA+96Sq8NMwyua2huRjYQ/9J1shHHNgJVZKwv60Smph+Bef7B13Uwq1DaEUpkDw==" saltValue="Ov9fxLRzEdmeNihClxYDkQ==" spinCount="100000" sheet="1" objects="1" scenarios="1"/>
  <mergeCells count="182">
    <mergeCell ref="Q39:S39"/>
    <mergeCell ref="T39:V39"/>
    <mergeCell ref="W39:Y39"/>
    <mergeCell ref="Z39:AB39"/>
    <mergeCell ref="AC39:AE39"/>
    <mergeCell ref="AC2:AE2"/>
    <mergeCell ref="A28:AE28"/>
    <mergeCell ref="A17:AE17"/>
    <mergeCell ref="B39:D39"/>
    <mergeCell ref="E39:G39"/>
    <mergeCell ref="H39:J39"/>
    <mergeCell ref="K39:M39"/>
    <mergeCell ref="N39:P39"/>
    <mergeCell ref="AC37:AE37"/>
    <mergeCell ref="E38:G38"/>
    <mergeCell ref="H38:J38"/>
    <mergeCell ref="K38:M38"/>
    <mergeCell ref="N38:P38"/>
    <mergeCell ref="Q38:S38"/>
    <mergeCell ref="T38:V38"/>
    <mergeCell ref="W38:Y38"/>
    <mergeCell ref="Z38:AB38"/>
    <mergeCell ref="AC38:AE38"/>
    <mergeCell ref="Z36:AB36"/>
    <mergeCell ref="AC36:AE36"/>
    <mergeCell ref="E37:G37"/>
    <mergeCell ref="H37:J37"/>
    <mergeCell ref="K37:M37"/>
    <mergeCell ref="N37:P37"/>
    <mergeCell ref="Q37:S37"/>
    <mergeCell ref="T37:V37"/>
    <mergeCell ref="W37:Y37"/>
    <mergeCell ref="Z37:AB37"/>
    <mergeCell ref="H36:J36"/>
    <mergeCell ref="K36:M36"/>
    <mergeCell ref="N36:P36"/>
    <mergeCell ref="Q36:S36"/>
    <mergeCell ref="T36:V36"/>
    <mergeCell ref="W36:Y36"/>
    <mergeCell ref="E35:G35"/>
    <mergeCell ref="H35:J35"/>
    <mergeCell ref="K35:M35"/>
    <mergeCell ref="N35:P35"/>
    <mergeCell ref="Q35:S35"/>
    <mergeCell ref="T35:V35"/>
    <mergeCell ref="W35:Y35"/>
    <mergeCell ref="Z35:AB35"/>
    <mergeCell ref="AC35:AE35"/>
    <mergeCell ref="Z33:AB33"/>
    <mergeCell ref="AC33:AE33"/>
    <mergeCell ref="E34:G34"/>
    <mergeCell ref="H34:J34"/>
    <mergeCell ref="K34:M34"/>
    <mergeCell ref="N34:P34"/>
    <mergeCell ref="Q34:S34"/>
    <mergeCell ref="T34:V34"/>
    <mergeCell ref="W34:Y34"/>
    <mergeCell ref="Z34:AB34"/>
    <mergeCell ref="H33:J33"/>
    <mergeCell ref="K33:M33"/>
    <mergeCell ref="N33:P33"/>
    <mergeCell ref="Q33:S33"/>
    <mergeCell ref="T33:V33"/>
    <mergeCell ref="W33:Y33"/>
    <mergeCell ref="AC34:AE34"/>
    <mergeCell ref="Q31:S31"/>
    <mergeCell ref="T31:V31"/>
    <mergeCell ref="W31:Y31"/>
    <mergeCell ref="Z31:AB31"/>
    <mergeCell ref="AC31:AE31"/>
    <mergeCell ref="E32:G32"/>
    <mergeCell ref="H32:J32"/>
    <mergeCell ref="K32:M32"/>
    <mergeCell ref="N32:P32"/>
    <mergeCell ref="Q32:S32"/>
    <mergeCell ref="T32:V32"/>
    <mergeCell ref="W32:Y32"/>
    <mergeCell ref="Z32:AB32"/>
    <mergeCell ref="AC32:AE32"/>
    <mergeCell ref="Z16:AB16"/>
    <mergeCell ref="AC16:AE16"/>
    <mergeCell ref="W29:Y29"/>
    <mergeCell ref="Z29:AB29"/>
    <mergeCell ref="AC29:AE29"/>
    <mergeCell ref="E30:G30"/>
    <mergeCell ref="H30:J30"/>
    <mergeCell ref="K30:M30"/>
    <mergeCell ref="N30:P30"/>
    <mergeCell ref="Q30:S30"/>
    <mergeCell ref="T30:V30"/>
    <mergeCell ref="W30:Y30"/>
    <mergeCell ref="E29:G29"/>
    <mergeCell ref="H29:J29"/>
    <mergeCell ref="K29:M29"/>
    <mergeCell ref="N29:P29"/>
    <mergeCell ref="Z30:AB30"/>
    <mergeCell ref="AC30:AE30"/>
    <mergeCell ref="Z14:AB14"/>
    <mergeCell ref="AC14:AE14"/>
    <mergeCell ref="E15:G15"/>
    <mergeCell ref="H15:J15"/>
    <mergeCell ref="K15:M15"/>
    <mergeCell ref="N15:P15"/>
    <mergeCell ref="Q15:S15"/>
    <mergeCell ref="T15:V15"/>
    <mergeCell ref="W15:Y15"/>
    <mergeCell ref="Z15:AB15"/>
    <mergeCell ref="E14:G14"/>
    <mergeCell ref="H14:J14"/>
    <mergeCell ref="K14:M14"/>
    <mergeCell ref="N14:P14"/>
    <mergeCell ref="Q14:S14"/>
    <mergeCell ref="T14:V14"/>
    <mergeCell ref="AC15:AE15"/>
    <mergeCell ref="Z12:AB12"/>
    <mergeCell ref="AC12:AE12"/>
    <mergeCell ref="E13:G13"/>
    <mergeCell ref="H13:J13"/>
    <mergeCell ref="K13:M13"/>
    <mergeCell ref="N13:P13"/>
    <mergeCell ref="Q13:S13"/>
    <mergeCell ref="W13:Y13"/>
    <mergeCell ref="Z13:AB13"/>
    <mergeCell ref="AC13:AE13"/>
    <mergeCell ref="E12:G12"/>
    <mergeCell ref="H12:J12"/>
    <mergeCell ref="K12:M12"/>
    <mergeCell ref="N12:P12"/>
    <mergeCell ref="Q12:S12"/>
    <mergeCell ref="W12:Y12"/>
    <mergeCell ref="Q1:S1"/>
    <mergeCell ref="T1:V1"/>
    <mergeCell ref="W1:Y1"/>
    <mergeCell ref="Z1:AB1"/>
    <mergeCell ref="AC1:AE1"/>
    <mergeCell ref="Q2:S2"/>
    <mergeCell ref="T2:V2"/>
    <mergeCell ref="W2:Y2"/>
    <mergeCell ref="Z2:AB2"/>
    <mergeCell ref="B1:D1"/>
    <mergeCell ref="E1:G1"/>
    <mergeCell ref="H1:J1"/>
    <mergeCell ref="K1:M1"/>
    <mergeCell ref="N1:P1"/>
    <mergeCell ref="B2:D2"/>
    <mergeCell ref="E2:G2"/>
    <mergeCell ref="H2:J2"/>
    <mergeCell ref="K2:M2"/>
    <mergeCell ref="N2:P2"/>
    <mergeCell ref="B37:D37"/>
    <mergeCell ref="B38:D38"/>
    <mergeCell ref="B35:D35"/>
    <mergeCell ref="B30:D30"/>
    <mergeCell ref="B29:D29"/>
    <mergeCell ref="B34:D34"/>
    <mergeCell ref="B32:D32"/>
    <mergeCell ref="B31:D31"/>
    <mergeCell ref="B33:D33"/>
    <mergeCell ref="B12:D12"/>
    <mergeCell ref="B13:D13"/>
    <mergeCell ref="B14:D14"/>
    <mergeCell ref="B15:D15"/>
    <mergeCell ref="E33:G33"/>
    <mergeCell ref="E36:G36"/>
    <mergeCell ref="Q29:S29"/>
    <mergeCell ref="T29:V29"/>
    <mergeCell ref="W14:Y14"/>
    <mergeCell ref="T12:V12"/>
    <mergeCell ref="T13:V13"/>
    <mergeCell ref="B16:D16"/>
    <mergeCell ref="B36:D36"/>
    <mergeCell ref="E16:G16"/>
    <mergeCell ref="H16:J16"/>
    <mergeCell ref="K16:M16"/>
    <mergeCell ref="N16:P16"/>
    <mergeCell ref="Q16:S16"/>
    <mergeCell ref="T16:V16"/>
    <mergeCell ref="W16:Y16"/>
    <mergeCell ref="E31:G31"/>
    <mergeCell ref="H31:J31"/>
    <mergeCell ref="K31:M31"/>
    <mergeCell ref="N31:P31"/>
  </mergeCells>
  <phoneticPr fontId="226" type="noConversion"/>
  <dataValidations count="1">
    <dataValidation type="whole" errorStyle="warning" operator="greaterThan" allowBlank="1" showInputMessage="1" showErrorMessage="1" sqref="B16 E16 H16 K16 N16 Q16 T16 W16 Z16 AC16" xr:uid="{B53BA2B5-F6AC-42A4-9602-FC5AD818B64B}">
      <formula1>B15</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4827" r:id="rId4" name="BatchDR">
          <controlPr defaultSize="0" autoLine="0" r:id="rId5">
            <anchor moveWithCells="1">
              <from>
                <xdr:col>1</xdr:col>
                <xdr:colOff>114300</xdr:colOff>
                <xdr:row>49</xdr:row>
                <xdr:rowOff>142875</xdr:rowOff>
              </from>
              <to>
                <xdr:col>6</xdr:col>
                <xdr:colOff>161925</xdr:colOff>
                <xdr:row>51</xdr:row>
                <xdr:rowOff>123825</xdr:rowOff>
              </to>
            </anchor>
          </controlPr>
        </control>
      </mc:Choice>
      <mc:Fallback>
        <control shapeId="34827" r:id="rId4" name="BatchDR"/>
      </mc:Fallback>
    </mc:AlternateContent>
    <mc:AlternateContent xmlns:mc="http://schemas.openxmlformats.org/markup-compatibility/2006">
      <mc:Choice Requires="x14">
        <control shapeId="34837" r:id="rId6" name="ClearDR">
          <controlPr defaultSize="0" autoLine="0" r:id="rId7">
            <anchor moveWithCells="1">
              <from>
                <xdr:col>6</xdr:col>
                <xdr:colOff>523875</xdr:colOff>
                <xdr:row>49</xdr:row>
                <xdr:rowOff>152400</xdr:rowOff>
              </from>
              <to>
                <xdr:col>9</xdr:col>
                <xdr:colOff>352425</xdr:colOff>
                <xdr:row>51</xdr:row>
                <xdr:rowOff>133350</xdr:rowOff>
              </to>
            </anchor>
          </controlPr>
        </control>
      </mc:Choice>
      <mc:Fallback>
        <control shapeId="34837" r:id="rId6" name="ClearDR"/>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r:uid="{AC05B36B-72E0-4EE4-8164-F06A57864099}">
          <x14:formula1>
            <xm:f>'Alpha grain size attenuation'!$B$47:$B$48</xm:f>
          </x14:formula1>
          <xm:sqref>B32:AE32</xm:sqref>
        </x14:dataValidation>
        <x14:dataValidation type="list" allowBlank="1" showInputMessage="1" showErrorMessage="1" xr:uid="{D581CC8A-FD3B-4377-8CC1-94E56F0D5548}">
          <x14:formula1>
            <xm:f>Temp!$K$23:$K$25</xm:f>
          </x14:formula1>
          <xm:sqref>B31 E31 H31 K31 N31 Q31 T31 W31 Z31 AC31</xm:sqref>
        </x14:dataValidation>
        <x14:dataValidation type="list" allowBlank="1" showInputMessage="1" showErrorMessage="1" xr:uid="{A8FCBD2B-105C-4196-8047-8C04CFC4F406}">
          <x14:formula1>
            <xm:f>'Beta grain size attenuation'!$V$55:$V$58</xm:f>
          </x14:formula1>
          <xm:sqref>B33:AE33</xm:sqref>
        </x14:dataValidation>
        <x14:dataValidation type="list" allowBlank="1" showInputMessage="1" showErrorMessage="1" xr:uid="{AF17E0FC-7A12-4FF5-9B3D-E3C148A8F0D8}">
          <x14:formula1>
            <xm:f>'Beta etch depth attenuation'!$M$33:$M$34</xm:f>
          </x14:formula1>
          <xm:sqref>B34:AE34</xm:sqref>
        </x14:dataValidation>
        <x14:dataValidation type="list" allowBlank="1" showInputMessage="1" showErrorMessage="1" promptTitle="Age Estimate" prompt="Please choose one from the list" xr:uid="{9E680A46-8049-4915-9D3C-B294264B0F00}">
          <x14:formula1>
            <xm:f>'Correcting Field Strength'!$B$4:$B$11</xm:f>
          </x14:formula1>
          <xm:sqref>B38 H38 N38 T38 Z38 W38 E38 K38 Q38 AC38</xm:sqref>
        </x14:dataValidation>
        <x14:dataValidation type="list" allowBlank="1" showInputMessage="1" showErrorMessage="1" xr:uid="{80F20875-635B-446C-8915-31BF52978CCC}">
          <x14:formula1>
            <xm:f>Temp!$L$23:$L$24</xm:f>
          </x14:formula1>
          <xm:sqref>B29:B30 B35 H29:H30 N29:N30 T29:T30 Z29:Z30 E29:E30 K29:K30 Q29:Q30 W29:W30 AC29:AC30 E35 K35 Q35 W35 AC35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ublished="0" codeName="Sheet11">
    <tabColor rgb="FF4BD0FF"/>
  </sheetPr>
  <dimension ref="A1:AT92"/>
  <sheetViews>
    <sheetView showGridLines="0" showRowColHeaders="0" zoomScale="130" zoomScaleNormal="130" workbookViewId="0">
      <selection activeCell="D16" sqref="D16"/>
    </sheetView>
  </sheetViews>
  <sheetFormatPr defaultRowHeight="15" customHeight="1"/>
  <cols>
    <col min="1" max="1" width="2.5703125" style="162" customWidth="1"/>
    <col min="2" max="2" width="12.7109375" style="138" customWidth="1"/>
    <col min="3" max="3" width="11.28515625" style="138" customWidth="1"/>
    <col min="4" max="4" width="9.140625" customWidth="1"/>
    <col min="5" max="5" width="10" customWidth="1"/>
    <col min="6" max="6" width="12.28515625" customWidth="1"/>
    <col min="7" max="7" width="3.5703125" customWidth="1"/>
    <col min="8" max="8" width="24.5703125" customWidth="1"/>
    <col min="9" max="9" width="10.140625" customWidth="1"/>
    <col min="10" max="10" width="2.85546875" customWidth="1"/>
    <col min="11" max="11" width="3.85546875" customWidth="1"/>
    <col min="12" max="12" width="9.7109375" style="138" customWidth="1"/>
    <col min="13" max="17" width="9.7109375" customWidth="1"/>
  </cols>
  <sheetData>
    <row r="1" spans="1:46" ht="26.25" customHeight="1">
      <c r="A1" s="1413" t="s">
        <v>377</v>
      </c>
      <c r="B1" s="1413"/>
      <c r="C1" s="1413"/>
      <c r="D1" s="1413"/>
      <c r="E1" s="1413"/>
      <c r="F1" s="1413"/>
      <c r="G1" s="1413"/>
      <c r="H1" s="1413"/>
      <c r="I1" s="1413"/>
      <c r="J1" s="1413"/>
      <c r="K1" s="1413"/>
      <c r="L1" s="1413"/>
      <c r="M1" s="1413"/>
      <c r="N1" s="1413"/>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row>
    <row r="2" spans="1:46" ht="12.75" customHeight="1">
      <c r="B2" s="392"/>
      <c r="C2" s="392"/>
      <c r="D2" s="392"/>
      <c r="E2" s="392"/>
      <c r="F2" s="392"/>
      <c r="G2" s="392"/>
      <c r="H2" s="392"/>
      <c r="I2" s="392"/>
      <c r="J2" s="392"/>
      <c r="K2" s="425"/>
      <c r="L2" s="394"/>
      <c r="M2" s="394"/>
      <c r="N2" s="394"/>
      <c r="O2" s="162"/>
      <c r="P2" s="162"/>
      <c r="Q2" s="162"/>
      <c r="R2" s="162"/>
      <c r="S2" s="162"/>
      <c r="T2" s="162"/>
      <c r="U2" s="162"/>
      <c r="V2" s="162"/>
      <c r="W2" s="162"/>
      <c r="X2" s="162"/>
      <c r="Y2" s="162"/>
      <c r="Z2" s="162"/>
      <c r="AA2" s="162"/>
      <c r="AB2" s="162"/>
      <c r="AC2" s="162"/>
      <c r="AD2" s="162"/>
      <c r="AE2" s="162"/>
      <c r="AF2" s="162"/>
      <c r="AG2" s="162"/>
      <c r="AH2" s="162"/>
      <c r="AI2" s="162"/>
      <c r="AJ2" s="162"/>
      <c r="AK2" s="162"/>
      <c r="AL2" s="162"/>
      <c r="AM2" s="162"/>
      <c r="AN2" s="162"/>
      <c r="AO2" s="162"/>
      <c r="AP2" s="162"/>
      <c r="AQ2" s="162"/>
      <c r="AR2" s="162"/>
      <c r="AS2" s="162"/>
      <c r="AT2" s="162"/>
    </row>
    <row r="3" spans="1:46" s="387" customFormat="1" ht="15" customHeight="1">
      <c r="A3" s="226"/>
      <c r="B3" s="1441" t="s">
        <v>365</v>
      </c>
      <c r="C3" s="1442"/>
      <c r="D3" s="1442"/>
      <c r="E3" s="1442"/>
      <c r="F3" s="1443"/>
      <c r="G3" s="175"/>
      <c r="H3" s="1436" t="s">
        <v>366</v>
      </c>
      <c r="I3" s="1437"/>
      <c r="J3" s="398"/>
      <c r="K3" s="1438" t="s">
        <v>420</v>
      </c>
      <c r="L3" s="426"/>
      <c r="M3" s="426"/>
      <c r="N3" s="427"/>
      <c r="O3" s="162"/>
      <c r="P3" s="226"/>
      <c r="Q3" s="226"/>
      <c r="R3" s="226"/>
      <c r="S3" s="226"/>
      <c r="T3" s="226"/>
      <c r="U3" s="226"/>
      <c r="V3" s="226"/>
      <c r="W3" s="226"/>
      <c r="X3" s="226"/>
      <c r="Y3" s="226"/>
      <c r="Z3" s="226"/>
      <c r="AA3" s="226"/>
      <c r="AB3" s="226"/>
      <c r="AC3" s="226"/>
      <c r="AD3" s="226"/>
      <c r="AE3" s="162"/>
      <c r="AF3" s="162"/>
      <c r="AG3" s="162"/>
      <c r="AH3" s="162"/>
      <c r="AI3" s="162"/>
      <c r="AJ3" s="162"/>
      <c r="AK3" s="162"/>
      <c r="AL3" s="162"/>
      <c r="AM3" s="162"/>
      <c r="AN3" s="162"/>
      <c r="AO3" s="162"/>
      <c r="AP3" s="162"/>
      <c r="AQ3" s="162"/>
      <c r="AR3" s="162"/>
      <c r="AS3" s="162"/>
      <c r="AT3" s="162"/>
    </row>
    <row r="4" spans="1:46" s="388" customFormat="1" ht="15" customHeight="1">
      <c r="A4" s="227"/>
      <c r="B4" s="402" t="s">
        <v>249</v>
      </c>
      <c r="C4" s="401" t="s">
        <v>367</v>
      </c>
      <c r="D4" s="1428" t="s">
        <v>368</v>
      </c>
      <c r="E4" s="1428"/>
      <c r="F4" s="1429"/>
      <c r="G4" s="161"/>
      <c r="H4" s="416" t="s">
        <v>249</v>
      </c>
      <c r="I4" s="417" t="s">
        <v>367</v>
      </c>
      <c r="J4" s="396"/>
      <c r="K4" s="1439"/>
      <c r="L4" s="391"/>
      <c r="M4" s="394"/>
      <c r="N4" s="428"/>
      <c r="O4" s="162"/>
      <c r="P4" s="227"/>
      <c r="Q4" s="227"/>
      <c r="R4" s="227"/>
      <c r="S4" s="227"/>
      <c r="T4" s="227"/>
      <c r="U4" s="227"/>
      <c r="V4" s="227"/>
      <c r="W4" s="227"/>
      <c r="X4" s="227"/>
      <c r="Y4" s="227"/>
      <c r="Z4" s="227"/>
      <c r="AA4" s="227"/>
      <c r="AB4" s="227"/>
      <c r="AC4" s="227"/>
      <c r="AD4" s="227"/>
      <c r="AE4" s="162"/>
      <c r="AF4" s="162"/>
      <c r="AG4" s="162"/>
      <c r="AH4" s="162"/>
      <c r="AI4" s="162"/>
      <c r="AJ4" s="162"/>
      <c r="AK4" s="162"/>
      <c r="AL4" s="162"/>
      <c r="AM4" s="162"/>
      <c r="AN4" s="162"/>
      <c r="AO4" s="162"/>
      <c r="AP4" s="162"/>
      <c r="AQ4" s="162"/>
      <c r="AR4" s="162"/>
      <c r="AS4" s="162"/>
      <c r="AT4" s="162"/>
    </row>
    <row r="5" spans="1:46" s="387" customFormat="1" ht="15" customHeight="1">
      <c r="A5" s="226"/>
      <c r="B5" s="403" t="s">
        <v>421</v>
      </c>
      <c r="C5" s="160"/>
      <c r="D5" s="1430" t="s">
        <v>369</v>
      </c>
      <c r="E5" s="1430"/>
      <c r="F5" s="1431"/>
      <c r="G5" s="161"/>
      <c r="H5" s="418" t="s">
        <v>370</v>
      </c>
      <c r="I5" s="419">
        <v>1800</v>
      </c>
      <c r="J5" s="399"/>
      <c r="K5" s="1439"/>
      <c r="L5" s="390"/>
      <c r="M5" s="394"/>
      <c r="N5" s="428"/>
      <c r="O5" s="162"/>
      <c r="P5" s="226"/>
      <c r="Q5" s="226"/>
      <c r="R5" s="226"/>
      <c r="S5" s="226"/>
      <c r="T5" s="226"/>
      <c r="U5" s="226"/>
      <c r="V5" s="226"/>
      <c r="W5" s="226"/>
      <c r="X5" s="226"/>
      <c r="Y5" s="226"/>
      <c r="Z5" s="226"/>
      <c r="AA5" s="226"/>
      <c r="AB5" s="226"/>
      <c r="AC5" s="226"/>
      <c r="AD5" s="226"/>
      <c r="AE5" s="162"/>
      <c r="AF5" s="162"/>
      <c r="AG5" s="162"/>
      <c r="AH5" s="162"/>
      <c r="AI5" s="162"/>
      <c r="AJ5" s="162"/>
      <c r="AK5" s="162"/>
      <c r="AL5" s="162"/>
      <c r="AM5" s="162"/>
      <c r="AN5" s="162"/>
      <c r="AO5" s="162"/>
      <c r="AP5" s="162"/>
      <c r="AQ5" s="162"/>
      <c r="AR5" s="162"/>
      <c r="AS5" s="162"/>
      <c r="AT5" s="162"/>
    </row>
    <row r="6" spans="1:46" s="387" customFormat="1" ht="15" customHeight="1">
      <c r="A6" s="226"/>
      <c r="B6" s="403" t="s">
        <v>248</v>
      </c>
      <c r="C6" s="160"/>
      <c r="D6" s="1430" t="s">
        <v>371</v>
      </c>
      <c r="E6" s="1430"/>
      <c r="F6" s="1431"/>
      <c r="G6" s="161"/>
      <c r="H6" s="442" t="s">
        <v>445</v>
      </c>
      <c r="I6" s="419">
        <v>200</v>
      </c>
      <c r="J6" s="399"/>
      <c r="K6" s="1439"/>
      <c r="L6" s="390"/>
      <c r="M6" s="394"/>
      <c r="N6" s="428"/>
      <c r="O6" s="162"/>
      <c r="P6" s="226"/>
      <c r="Q6" s="226"/>
      <c r="R6" s="226"/>
      <c r="S6" s="226"/>
      <c r="T6" s="226"/>
      <c r="U6" s="226"/>
      <c r="V6" s="226"/>
      <c r="W6" s="226"/>
      <c r="X6" s="226"/>
      <c r="Y6" s="226"/>
      <c r="Z6" s="226"/>
      <c r="AA6" s="226"/>
      <c r="AB6" s="226"/>
      <c r="AC6" s="226"/>
      <c r="AD6" s="226"/>
      <c r="AE6" s="162"/>
      <c r="AF6" s="162"/>
      <c r="AG6" s="162"/>
      <c r="AH6" s="162"/>
      <c r="AI6" s="162"/>
      <c r="AJ6" s="162"/>
      <c r="AK6" s="162"/>
      <c r="AL6" s="162"/>
      <c r="AM6" s="162"/>
      <c r="AN6" s="162"/>
      <c r="AO6" s="162"/>
      <c r="AP6" s="162"/>
      <c r="AQ6" s="162"/>
      <c r="AR6" s="162"/>
      <c r="AS6" s="162"/>
      <c r="AT6" s="162"/>
    </row>
    <row r="7" spans="1:46" s="387" customFormat="1" ht="15" customHeight="1">
      <c r="A7" s="226"/>
      <c r="B7" s="403" t="s">
        <v>422</v>
      </c>
      <c r="C7" s="160"/>
      <c r="D7" s="1430" t="s">
        <v>372</v>
      </c>
      <c r="E7" s="1430"/>
      <c r="F7" s="1431"/>
      <c r="G7" s="161"/>
      <c r="H7" s="442" t="s">
        <v>446</v>
      </c>
      <c r="I7" s="419">
        <v>4</v>
      </c>
      <c r="J7" s="399"/>
      <c r="K7" s="1439"/>
      <c r="L7" s="390"/>
      <c r="M7" s="394"/>
      <c r="N7" s="428"/>
      <c r="O7" s="162"/>
      <c r="P7" s="226"/>
      <c r="Q7" s="226"/>
      <c r="R7" s="226"/>
      <c r="S7" s="226"/>
      <c r="T7" s="226"/>
      <c r="U7" s="226"/>
      <c r="V7" s="226"/>
      <c r="W7" s="226"/>
      <c r="X7" s="226"/>
      <c r="Y7" s="226"/>
      <c r="Z7" s="226"/>
      <c r="AA7" s="226"/>
      <c r="AB7" s="226"/>
      <c r="AC7" s="226"/>
      <c r="AD7" s="226"/>
      <c r="AE7" s="162"/>
      <c r="AF7" s="162"/>
      <c r="AG7" s="162"/>
      <c r="AH7" s="162"/>
      <c r="AI7" s="162"/>
      <c r="AJ7" s="162"/>
      <c r="AK7" s="162"/>
      <c r="AL7" s="162"/>
      <c r="AM7" s="162"/>
      <c r="AN7" s="162"/>
      <c r="AO7" s="162"/>
      <c r="AP7" s="162"/>
      <c r="AQ7" s="162"/>
      <c r="AR7" s="162"/>
      <c r="AS7" s="162"/>
      <c r="AT7" s="162"/>
    </row>
    <row r="8" spans="1:46" s="387" customFormat="1" ht="15" customHeight="1">
      <c r="A8" s="226"/>
      <c r="B8" s="403" t="s">
        <v>423</v>
      </c>
      <c r="C8" s="160"/>
      <c r="D8" s="1430" t="s">
        <v>373</v>
      </c>
      <c r="E8" s="1430"/>
      <c r="F8" s="1431"/>
      <c r="G8" s="161"/>
      <c r="H8" s="1409"/>
      <c r="I8" s="1410"/>
      <c r="J8" s="397"/>
      <c r="K8" s="1439"/>
      <c r="L8" s="161"/>
      <c r="M8" s="394"/>
      <c r="N8" s="428"/>
      <c r="O8" s="162"/>
      <c r="P8" s="226"/>
      <c r="Q8" s="226"/>
      <c r="R8" s="226"/>
      <c r="S8" s="226"/>
      <c r="T8" s="226"/>
      <c r="U8" s="226"/>
      <c r="V8" s="226"/>
      <c r="W8" s="226"/>
      <c r="X8" s="226"/>
      <c r="Y8" s="226"/>
      <c r="Z8" s="226"/>
      <c r="AA8" s="226"/>
      <c r="AB8" s="226"/>
      <c r="AC8" s="226"/>
      <c r="AD8" s="226"/>
      <c r="AE8" s="162"/>
      <c r="AF8" s="162"/>
      <c r="AG8" s="162"/>
      <c r="AH8" s="162"/>
      <c r="AI8" s="162"/>
      <c r="AJ8" s="162"/>
      <c r="AK8" s="162"/>
      <c r="AL8" s="162"/>
      <c r="AM8" s="162"/>
      <c r="AN8" s="162"/>
      <c r="AO8" s="162"/>
      <c r="AP8" s="162"/>
      <c r="AQ8" s="162"/>
      <c r="AR8" s="162"/>
      <c r="AS8" s="162"/>
      <c r="AT8" s="162"/>
    </row>
    <row r="9" spans="1:46" s="387" customFormat="1" ht="15" customHeight="1">
      <c r="A9" s="226"/>
      <c r="B9" s="404" t="s">
        <v>424</v>
      </c>
      <c r="C9" s="405">
        <v>0.11</v>
      </c>
      <c r="D9" s="405">
        <v>0.04</v>
      </c>
      <c r="E9" s="406" t="s">
        <v>374</v>
      </c>
      <c r="F9" s="407"/>
      <c r="G9" s="161"/>
      <c r="H9" s="1411"/>
      <c r="I9" s="1412"/>
      <c r="J9" s="397"/>
      <c r="K9" s="1439"/>
      <c r="L9" s="161"/>
      <c r="M9" s="394"/>
      <c r="N9" s="428"/>
      <c r="O9" s="162"/>
      <c r="P9" s="226"/>
      <c r="Q9" s="226"/>
      <c r="R9" s="226"/>
      <c r="S9" s="226"/>
      <c r="T9" s="226"/>
      <c r="U9" s="226"/>
      <c r="V9" s="226"/>
      <c r="W9" s="226"/>
      <c r="X9" s="226"/>
      <c r="Y9" s="226"/>
      <c r="Z9" s="226"/>
      <c r="AA9" s="226"/>
      <c r="AB9" s="226"/>
      <c r="AC9" s="226"/>
      <c r="AD9" s="226"/>
      <c r="AE9" s="162"/>
      <c r="AF9" s="162"/>
      <c r="AG9" s="162"/>
      <c r="AH9" s="162"/>
      <c r="AI9" s="162"/>
      <c r="AJ9" s="162"/>
      <c r="AK9" s="162"/>
      <c r="AL9" s="162"/>
      <c r="AM9" s="162"/>
      <c r="AN9" s="162"/>
      <c r="AO9" s="162"/>
      <c r="AP9" s="162"/>
      <c r="AQ9" s="162"/>
      <c r="AR9" s="162"/>
      <c r="AS9" s="162"/>
      <c r="AT9" s="162"/>
    </row>
    <row r="10" spans="1:46" s="387" customFormat="1" ht="24" customHeight="1">
      <c r="A10" s="226"/>
      <c r="B10" s="228"/>
      <c r="C10" s="228"/>
      <c r="D10" s="228"/>
      <c r="E10" s="228"/>
      <c r="F10" s="228"/>
      <c r="G10" s="161"/>
      <c r="H10" s="228"/>
      <c r="I10" s="228"/>
      <c r="J10" s="228"/>
      <c r="K10" s="1439"/>
      <c r="L10" s="229"/>
      <c r="M10" s="226"/>
      <c r="N10" s="429"/>
      <c r="O10" s="226"/>
      <c r="P10" s="226"/>
      <c r="Q10" s="226"/>
      <c r="R10" s="226"/>
      <c r="S10" s="226"/>
      <c r="T10" s="226"/>
      <c r="U10" s="226"/>
      <c r="V10" s="226"/>
      <c r="W10" s="226"/>
      <c r="X10" s="226"/>
      <c r="Y10" s="226"/>
      <c r="Z10" s="226"/>
      <c r="AA10" s="226"/>
      <c r="AB10" s="226"/>
      <c r="AC10" s="226"/>
      <c r="AD10" s="226"/>
      <c r="AE10" s="162"/>
      <c r="AF10" s="162"/>
      <c r="AG10" s="162"/>
      <c r="AH10" s="162"/>
      <c r="AI10" s="162"/>
      <c r="AJ10" s="162"/>
      <c r="AK10" s="162"/>
      <c r="AL10" s="162"/>
      <c r="AM10" s="162"/>
      <c r="AN10" s="162"/>
      <c r="AO10" s="162"/>
      <c r="AP10" s="162"/>
      <c r="AQ10" s="162"/>
      <c r="AR10" s="162"/>
      <c r="AS10" s="162"/>
      <c r="AT10" s="162"/>
    </row>
    <row r="11" spans="1:46" s="387" customFormat="1" ht="15" customHeight="1">
      <c r="A11" s="226"/>
      <c r="B11" s="1423" t="s">
        <v>375</v>
      </c>
      <c r="C11" s="1424"/>
      <c r="D11" s="1424"/>
      <c r="E11" s="1424"/>
      <c r="F11" s="1425"/>
      <c r="G11" s="161"/>
      <c r="H11" s="1432" t="s">
        <v>418</v>
      </c>
      <c r="I11" s="1433"/>
      <c r="J11" s="400"/>
      <c r="K11" s="1439"/>
      <c r="L11" s="395"/>
      <c r="M11" s="395"/>
      <c r="N11" s="421"/>
      <c r="O11" s="395"/>
      <c r="P11" s="226"/>
      <c r="Q11" s="226"/>
      <c r="R11" s="226"/>
      <c r="S11" s="226"/>
      <c r="T11" s="226"/>
      <c r="U11" s="226"/>
      <c r="V11" s="226"/>
      <c r="W11" s="226"/>
      <c r="X11" s="226"/>
      <c r="Y11" s="226"/>
      <c r="Z11" s="226"/>
      <c r="AA11" s="226"/>
      <c r="AB11" s="226"/>
      <c r="AC11" s="226"/>
      <c r="AD11" s="226"/>
      <c r="AE11" s="162"/>
      <c r="AF11" s="162"/>
      <c r="AG11" s="162"/>
      <c r="AH11" s="162"/>
      <c r="AI11" s="162"/>
      <c r="AJ11" s="162"/>
      <c r="AK11" s="162"/>
      <c r="AL11" s="162"/>
      <c r="AM11" s="162"/>
      <c r="AN11" s="162"/>
      <c r="AO11" s="162"/>
      <c r="AP11" s="162"/>
      <c r="AQ11" s="162"/>
      <c r="AR11" s="162"/>
      <c r="AS11" s="162"/>
      <c r="AT11" s="162"/>
    </row>
    <row r="12" spans="1:46" s="387" customFormat="1" ht="15" customHeight="1">
      <c r="A12" s="226"/>
      <c r="B12" s="402" t="s">
        <v>249</v>
      </c>
      <c r="C12" s="401" t="s">
        <v>367</v>
      </c>
      <c r="D12" s="401" t="s">
        <v>405</v>
      </c>
      <c r="E12" s="156" t="s">
        <v>379</v>
      </c>
      <c r="F12" s="408" t="s">
        <v>455</v>
      </c>
      <c r="G12" s="161"/>
      <c r="H12" s="420"/>
      <c r="I12" s="421"/>
      <c r="J12" s="395"/>
      <c r="K12" s="1439"/>
      <c r="L12" s="395"/>
      <c r="M12" s="395"/>
      <c r="N12" s="421"/>
      <c r="O12" s="395"/>
      <c r="P12" s="226"/>
      <c r="Q12" s="226"/>
      <c r="R12" s="226"/>
      <c r="S12" s="226"/>
      <c r="T12" s="226"/>
      <c r="U12" s="226"/>
      <c r="V12" s="226"/>
      <c r="W12" s="226"/>
      <c r="X12" s="226"/>
      <c r="Y12" s="226"/>
      <c r="Z12" s="226"/>
      <c r="AA12" s="226"/>
      <c r="AB12" s="226"/>
      <c r="AC12" s="226"/>
      <c r="AD12" s="226"/>
      <c r="AE12" s="162"/>
      <c r="AF12" s="162"/>
      <c r="AG12" s="162"/>
      <c r="AH12" s="162"/>
      <c r="AI12" s="162"/>
      <c r="AJ12" s="162"/>
      <c r="AK12" s="162"/>
      <c r="AL12" s="162"/>
      <c r="AM12" s="162"/>
      <c r="AN12" s="162"/>
      <c r="AO12" s="162"/>
      <c r="AP12" s="162"/>
      <c r="AQ12" s="162"/>
      <c r="AR12" s="162"/>
      <c r="AS12" s="162"/>
      <c r="AT12" s="162"/>
    </row>
    <row r="13" spans="1:46" s="387" customFormat="1" ht="15" customHeight="1">
      <c r="A13" s="226"/>
      <c r="B13" s="409" t="s">
        <v>421</v>
      </c>
      <c r="C13" s="157"/>
      <c r="D13" s="157"/>
      <c r="E13" s="157"/>
      <c r="F13" s="410"/>
      <c r="G13" s="161"/>
      <c r="H13" s="420"/>
      <c r="I13" s="421"/>
      <c r="J13" s="395"/>
      <c r="K13" s="1439"/>
      <c r="L13" s="395"/>
      <c r="M13" s="395"/>
      <c r="N13" s="421"/>
      <c r="O13" s="395"/>
      <c r="P13" s="226"/>
      <c r="Q13" s="226"/>
      <c r="R13" s="226"/>
      <c r="S13" s="226"/>
      <c r="T13" s="226"/>
      <c r="U13" s="226"/>
      <c r="V13" s="226"/>
      <c r="W13" s="226"/>
      <c r="X13" s="226"/>
      <c r="Y13" s="226"/>
      <c r="Z13" s="226"/>
      <c r="AA13" s="226"/>
      <c r="AB13" s="226"/>
      <c r="AC13" s="226"/>
      <c r="AD13" s="226"/>
      <c r="AE13" s="162"/>
      <c r="AF13" s="162"/>
      <c r="AG13" s="162"/>
      <c r="AH13" s="162"/>
      <c r="AI13" s="162"/>
      <c r="AJ13" s="162"/>
      <c r="AK13" s="162"/>
      <c r="AL13" s="162"/>
      <c r="AM13" s="162"/>
      <c r="AN13" s="162"/>
      <c r="AO13" s="162"/>
      <c r="AP13" s="162"/>
      <c r="AQ13" s="162"/>
      <c r="AR13" s="162"/>
      <c r="AS13" s="162"/>
      <c r="AT13" s="162"/>
    </row>
    <row r="14" spans="1:46" s="387" customFormat="1" ht="15" customHeight="1">
      <c r="A14" s="226"/>
      <c r="B14" s="409" t="s">
        <v>248</v>
      </c>
      <c r="C14" s="157"/>
      <c r="D14" s="157"/>
      <c r="E14" s="157"/>
      <c r="F14" s="410"/>
      <c r="G14" s="161"/>
      <c r="H14" s="420"/>
      <c r="I14" s="421"/>
      <c r="J14" s="395"/>
      <c r="K14" s="1439"/>
      <c r="L14" s="395"/>
      <c r="M14" s="395"/>
      <c r="N14" s="421"/>
      <c r="O14" s="395"/>
      <c r="P14" s="226"/>
      <c r="Q14" s="226"/>
      <c r="R14" s="226"/>
      <c r="S14" s="226"/>
      <c r="T14" s="226"/>
      <c r="U14" s="226"/>
      <c r="V14" s="226"/>
      <c r="W14" s="226"/>
      <c r="X14" s="226"/>
      <c r="Y14" s="226"/>
      <c r="Z14" s="226"/>
      <c r="AA14" s="226"/>
      <c r="AB14" s="226"/>
      <c r="AC14" s="226"/>
      <c r="AD14" s="226"/>
      <c r="AE14" s="162"/>
      <c r="AF14" s="162"/>
      <c r="AG14" s="162"/>
      <c r="AH14" s="162"/>
      <c r="AI14" s="162"/>
      <c r="AJ14" s="162"/>
      <c r="AK14" s="162"/>
      <c r="AL14" s="162"/>
      <c r="AM14" s="162"/>
      <c r="AN14" s="162"/>
      <c r="AO14" s="162"/>
      <c r="AP14" s="162"/>
      <c r="AQ14" s="162"/>
      <c r="AR14" s="162"/>
      <c r="AS14" s="162"/>
      <c r="AT14" s="162"/>
    </row>
    <row r="15" spans="1:46" s="387" customFormat="1" ht="15" customHeight="1">
      <c r="A15" s="226"/>
      <c r="B15" s="409" t="s">
        <v>422</v>
      </c>
      <c r="C15" s="157"/>
      <c r="D15" s="157"/>
      <c r="E15" s="157"/>
      <c r="F15" s="410"/>
      <c r="G15" s="161"/>
      <c r="H15" s="1434" t="s">
        <v>419</v>
      </c>
      <c r="I15" s="1435"/>
      <c r="J15" s="400"/>
      <c r="K15" s="1439"/>
      <c r="L15" s="395"/>
      <c r="M15" s="395"/>
      <c r="N15" s="421"/>
      <c r="O15" s="395"/>
      <c r="P15" s="226"/>
      <c r="Q15" s="226"/>
      <c r="R15" s="226"/>
      <c r="S15" s="226"/>
      <c r="T15" s="226"/>
      <c r="U15" s="226"/>
      <c r="V15" s="226"/>
      <c r="W15" s="226"/>
      <c r="X15" s="226"/>
      <c r="Y15" s="226"/>
      <c r="Z15" s="226"/>
      <c r="AA15" s="226"/>
      <c r="AB15" s="226"/>
      <c r="AC15" s="226"/>
      <c r="AD15" s="226"/>
      <c r="AE15" s="162"/>
      <c r="AF15" s="162"/>
      <c r="AG15" s="162"/>
      <c r="AH15" s="162"/>
      <c r="AI15" s="162"/>
      <c r="AJ15" s="162"/>
      <c r="AK15" s="162"/>
      <c r="AL15" s="162"/>
      <c r="AM15" s="162"/>
      <c r="AN15" s="162"/>
      <c r="AO15" s="162"/>
      <c r="AP15" s="162"/>
      <c r="AQ15" s="162"/>
      <c r="AR15" s="162"/>
      <c r="AS15" s="162"/>
      <c r="AT15" s="162"/>
    </row>
    <row r="16" spans="1:46" s="387" customFormat="1" ht="15" customHeight="1">
      <c r="A16" s="226"/>
      <c r="B16" s="409" t="s">
        <v>423</v>
      </c>
      <c r="C16" s="157"/>
      <c r="D16" s="157"/>
      <c r="E16" s="157"/>
      <c r="F16" s="410"/>
      <c r="G16" s="161"/>
      <c r="H16" s="420"/>
      <c r="I16" s="421"/>
      <c r="J16" s="395"/>
      <c r="K16" s="1439"/>
      <c r="L16" s="395"/>
      <c r="M16" s="395"/>
      <c r="N16" s="421"/>
      <c r="O16" s="395"/>
      <c r="P16" s="226"/>
      <c r="Q16" s="226"/>
      <c r="R16" s="226"/>
      <c r="S16" s="226"/>
      <c r="T16" s="226"/>
      <c r="U16" s="226"/>
      <c r="V16" s="226"/>
      <c r="W16" s="226"/>
      <c r="X16" s="226"/>
      <c r="Y16" s="226"/>
      <c r="Z16" s="226"/>
      <c r="AA16" s="226"/>
      <c r="AB16" s="226"/>
      <c r="AC16" s="226"/>
      <c r="AD16" s="226"/>
      <c r="AE16" s="162"/>
      <c r="AF16" s="162"/>
      <c r="AG16" s="162"/>
      <c r="AH16" s="162"/>
      <c r="AI16" s="162"/>
      <c r="AJ16" s="162"/>
      <c r="AK16" s="162"/>
      <c r="AL16" s="162"/>
      <c r="AM16" s="162"/>
      <c r="AN16" s="162"/>
      <c r="AO16" s="162"/>
      <c r="AP16" s="162"/>
      <c r="AQ16" s="162"/>
      <c r="AR16" s="162"/>
      <c r="AS16" s="162"/>
      <c r="AT16" s="162"/>
    </row>
    <row r="17" spans="1:46" s="387" customFormat="1" ht="15" customHeight="1">
      <c r="A17" s="226"/>
      <c r="B17" s="409" t="s">
        <v>427</v>
      </c>
      <c r="C17" s="158"/>
      <c r="D17" s="159"/>
      <c r="E17" s="159"/>
      <c r="F17" s="411"/>
      <c r="G17" s="161"/>
      <c r="H17" s="420"/>
      <c r="I17" s="421"/>
      <c r="J17" s="395"/>
      <c r="K17" s="1439"/>
      <c r="L17" s="395"/>
      <c r="M17" s="395"/>
      <c r="N17" s="421"/>
      <c r="O17" s="395"/>
      <c r="P17" s="226"/>
      <c r="Q17" s="226"/>
      <c r="R17" s="226"/>
      <c r="S17" s="226"/>
      <c r="T17" s="226"/>
      <c r="U17" s="226"/>
      <c r="V17" s="226"/>
      <c r="W17" s="226"/>
      <c r="X17" s="226"/>
      <c r="Y17" s="226"/>
      <c r="Z17" s="226"/>
      <c r="AA17" s="226"/>
      <c r="AB17" s="226"/>
      <c r="AC17" s="226"/>
      <c r="AD17" s="226"/>
      <c r="AE17" s="162"/>
      <c r="AF17" s="162"/>
      <c r="AG17" s="162"/>
      <c r="AH17" s="162"/>
      <c r="AI17" s="162"/>
      <c r="AJ17" s="162"/>
      <c r="AK17" s="162"/>
      <c r="AL17" s="162"/>
      <c r="AM17" s="162"/>
      <c r="AN17" s="162"/>
      <c r="AO17" s="162"/>
      <c r="AP17" s="162"/>
      <c r="AQ17" s="162"/>
      <c r="AR17" s="162"/>
      <c r="AS17" s="162"/>
      <c r="AT17" s="162"/>
    </row>
    <row r="18" spans="1:46" s="387" customFormat="1" ht="15" customHeight="1">
      <c r="A18" s="226"/>
      <c r="B18" s="403" t="s">
        <v>425</v>
      </c>
      <c r="C18" s="158"/>
      <c r="D18" s="159"/>
      <c r="E18" s="159"/>
      <c r="F18" s="411"/>
      <c r="G18" s="161"/>
      <c r="H18" s="422"/>
      <c r="I18" s="423"/>
      <c r="J18" s="395"/>
      <c r="K18" s="1439"/>
      <c r="L18" s="395"/>
      <c r="M18" s="395"/>
      <c r="N18" s="421"/>
      <c r="O18" s="395"/>
      <c r="P18" s="226"/>
      <c r="Q18" s="226"/>
      <c r="R18" s="226"/>
      <c r="S18" s="226"/>
      <c r="T18" s="226"/>
      <c r="U18" s="226"/>
      <c r="V18" s="226"/>
      <c r="W18" s="226"/>
      <c r="X18" s="226"/>
      <c r="Y18" s="226"/>
      <c r="Z18" s="226"/>
      <c r="AA18" s="226"/>
      <c r="AB18" s="226"/>
      <c r="AC18" s="226"/>
      <c r="AD18" s="226"/>
      <c r="AE18" s="162"/>
      <c r="AF18" s="162"/>
      <c r="AG18" s="162"/>
      <c r="AH18" s="162"/>
      <c r="AI18" s="162"/>
      <c r="AJ18" s="162"/>
      <c r="AK18" s="162"/>
      <c r="AL18" s="162"/>
      <c r="AM18" s="162"/>
      <c r="AN18" s="162"/>
      <c r="AO18" s="162"/>
      <c r="AP18" s="162"/>
      <c r="AQ18" s="162"/>
      <c r="AR18" s="162"/>
      <c r="AS18" s="162"/>
      <c r="AT18" s="162"/>
    </row>
    <row r="19" spans="1:46" ht="15" customHeight="1">
      <c r="B19" s="412" t="s">
        <v>426</v>
      </c>
      <c r="C19" s="413"/>
      <c r="D19" s="414"/>
      <c r="E19" s="414"/>
      <c r="F19" s="415"/>
      <c r="G19" s="161"/>
      <c r="H19" s="1426" t="s">
        <v>585</v>
      </c>
      <c r="I19" s="1427"/>
      <c r="J19" s="424"/>
      <c r="K19" s="1440"/>
      <c r="L19" s="430"/>
      <c r="M19" s="430"/>
      <c r="N19" s="431"/>
      <c r="O19" s="395"/>
      <c r="P19" s="162"/>
      <c r="Q19" s="162"/>
      <c r="R19" s="162"/>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row>
    <row r="20" spans="1:46" ht="15" customHeight="1">
      <c r="B20" s="174"/>
      <c r="C20" s="174"/>
      <c r="D20" s="162"/>
      <c r="E20" s="162"/>
      <c r="F20" s="162"/>
      <c r="G20" s="162"/>
      <c r="H20" s="162"/>
      <c r="I20" s="162"/>
      <c r="J20" s="162"/>
      <c r="K20" s="162"/>
      <c r="L20" s="174"/>
      <c r="M20" s="395"/>
      <c r="N20" s="395"/>
      <c r="O20" s="395"/>
      <c r="P20" s="162"/>
      <c r="Q20" s="162"/>
      <c r="R20" s="162"/>
      <c r="S20" s="162"/>
      <c r="T20" s="162"/>
      <c r="U20" s="162"/>
      <c r="V20" s="162"/>
      <c r="W20" s="162"/>
      <c r="X20" s="162"/>
      <c r="Y20" s="162"/>
      <c r="Z20" s="162"/>
      <c r="AA20" s="162"/>
      <c r="AB20" s="162"/>
      <c r="AC20" s="162"/>
      <c r="AD20" s="162"/>
      <c r="AE20" s="162"/>
      <c r="AF20" s="162"/>
      <c r="AG20" s="162"/>
      <c r="AH20" s="162"/>
      <c r="AI20" s="162"/>
      <c r="AJ20" s="162"/>
      <c r="AK20" s="162"/>
      <c r="AL20" s="162"/>
      <c r="AM20" s="162"/>
      <c r="AN20" s="162"/>
      <c r="AO20" s="162"/>
      <c r="AP20" s="162"/>
      <c r="AQ20" s="162"/>
      <c r="AR20" s="162"/>
      <c r="AS20" s="162"/>
      <c r="AT20" s="162"/>
    </row>
    <row r="21" spans="1:46" ht="15" customHeight="1">
      <c r="B21" s="174"/>
      <c r="C21" s="174"/>
      <c r="D21" s="162"/>
      <c r="E21" s="162"/>
      <c r="F21" s="162"/>
      <c r="G21" s="393"/>
      <c r="H21" s="162"/>
      <c r="I21" s="162"/>
      <c r="J21" s="162"/>
      <c r="K21" s="162"/>
      <c r="L21" s="174"/>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162"/>
      <c r="AJ21" s="162"/>
      <c r="AK21" s="162"/>
      <c r="AL21" s="162"/>
      <c r="AM21" s="162"/>
      <c r="AN21" s="162"/>
      <c r="AO21" s="162"/>
      <c r="AP21" s="162"/>
      <c r="AQ21" s="162"/>
      <c r="AR21" s="162"/>
      <c r="AS21" s="162"/>
      <c r="AT21" s="162"/>
    </row>
    <row r="22" spans="1:46" ht="15" customHeight="1">
      <c r="B22" s="1414" t="s">
        <v>376</v>
      </c>
      <c r="C22" s="1415"/>
      <c r="D22" s="1415"/>
      <c r="E22" s="1415"/>
      <c r="F22" s="1415"/>
      <c r="G22" s="1415"/>
      <c r="H22" s="1415"/>
      <c r="I22" s="1415"/>
      <c r="J22" s="1415"/>
      <c r="K22" s="1415"/>
      <c r="L22" s="1415"/>
      <c r="M22" s="1415"/>
      <c r="N22" s="1416"/>
      <c r="O22" s="162"/>
      <c r="P22" s="162"/>
      <c r="Q22" s="162"/>
      <c r="R22" s="162"/>
      <c r="S22" s="162"/>
      <c r="T22" s="162"/>
      <c r="U22" s="162"/>
      <c r="V22" s="162"/>
      <c r="W22" s="162"/>
      <c r="X22" s="162"/>
      <c r="Y22" s="162"/>
      <c r="Z22" s="162"/>
      <c r="AA22" s="162"/>
      <c r="AB22" s="162"/>
      <c r="AC22" s="162"/>
      <c r="AD22" s="162"/>
      <c r="AE22" s="162"/>
      <c r="AF22" s="162"/>
      <c r="AG22" s="162"/>
      <c r="AH22" s="162"/>
      <c r="AI22" s="162"/>
      <c r="AJ22" s="162"/>
      <c r="AK22" s="162"/>
      <c r="AL22" s="162"/>
      <c r="AM22" s="162"/>
      <c r="AN22" s="162"/>
      <c r="AO22" s="162"/>
      <c r="AP22" s="162"/>
      <c r="AQ22" s="162"/>
      <c r="AR22" s="162"/>
      <c r="AS22" s="162"/>
      <c r="AT22" s="162"/>
    </row>
    <row r="23" spans="1:46" ht="15" customHeight="1">
      <c r="B23" s="1417"/>
      <c r="C23" s="1418"/>
      <c r="D23" s="1418"/>
      <c r="E23" s="1418"/>
      <c r="F23" s="1418"/>
      <c r="G23" s="1418"/>
      <c r="H23" s="1418"/>
      <c r="I23" s="1418"/>
      <c r="J23" s="1418"/>
      <c r="K23" s="1418"/>
      <c r="L23" s="1418"/>
      <c r="M23" s="1418"/>
      <c r="N23" s="1419"/>
      <c r="O23" s="162"/>
      <c r="P23" s="162"/>
      <c r="Q23" s="162"/>
      <c r="R23" s="162"/>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row>
    <row r="24" spans="1:46" ht="15" customHeight="1">
      <c r="B24" s="1417"/>
      <c r="C24" s="1418"/>
      <c r="D24" s="1418"/>
      <c r="E24" s="1418"/>
      <c r="F24" s="1418"/>
      <c r="G24" s="1418"/>
      <c r="H24" s="1418"/>
      <c r="I24" s="1418"/>
      <c r="J24" s="1418"/>
      <c r="K24" s="1418"/>
      <c r="L24" s="1418"/>
      <c r="M24" s="1418"/>
      <c r="N24" s="1419"/>
      <c r="O24" s="162"/>
      <c r="P24" s="162"/>
      <c r="Q24" s="162"/>
      <c r="R24" s="162"/>
      <c r="S24" s="162"/>
      <c r="T24" s="162"/>
      <c r="U24" s="162"/>
      <c r="V24" s="162"/>
      <c r="W24" s="162"/>
      <c r="X24" s="162"/>
      <c r="Y24" s="162"/>
      <c r="Z24" s="162"/>
      <c r="AA24" s="162"/>
      <c r="AB24" s="162"/>
      <c r="AC24" s="162"/>
      <c r="AD24" s="162"/>
      <c r="AE24" s="162"/>
      <c r="AF24" s="162"/>
      <c r="AG24" s="162"/>
      <c r="AH24" s="162"/>
      <c r="AI24" s="162"/>
      <c r="AJ24" s="162"/>
      <c r="AK24" s="162"/>
      <c r="AL24" s="162"/>
      <c r="AM24" s="162"/>
      <c r="AN24" s="162"/>
      <c r="AO24" s="162"/>
      <c r="AP24" s="162"/>
      <c r="AQ24" s="162"/>
      <c r="AR24" s="162"/>
      <c r="AS24" s="162"/>
      <c r="AT24" s="162"/>
    </row>
    <row r="25" spans="1:46" ht="15" customHeight="1">
      <c r="B25" s="1417"/>
      <c r="C25" s="1418"/>
      <c r="D25" s="1418"/>
      <c r="E25" s="1418"/>
      <c r="F25" s="1418"/>
      <c r="G25" s="1418"/>
      <c r="H25" s="1418"/>
      <c r="I25" s="1418"/>
      <c r="J25" s="1418"/>
      <c r="K25" s="1418"/>
      <c r="L25" s="1418"/>
      <c r="M25" s="1418"/>
      <c r="N25" s="1419"/>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row>
    <row r="26" spans="1:46" ht="15" customHeight="1">
      <c r="B26" s="1417"/>
      <c r="C26" s="1418"/>
      <c r="D26" s="1418"/>
      <c r="E26" s="1418"/>
      <c r="F26" s="1418"/>
      <c r="G26" s="1418"/>
      <c r="H26" s="1418"/>
      <c r="I26" s="1418"/>
      <c r="J26" s="1418"/>
      <c r="K26" s="1418"/>
      <c r="L26" s="1418"/>
      <c r="M26" s="1418"/>
      <c r="N26" s="1419"/>
      <c r="O26" s="162"/>
      <c r="P26" s="162"/>
      <c r="Q26" s="162"/>
      <c r="R26" s="162"/>
      <c r="S26" s="162"/>
      <c r="T26" s="162"/>
      <c r="U26" s="162"/>
      <c r="V26" s="162"/>
      <c r="W26" s="162"/>
      <c r="X26" s="162"/>
      <c r="Y26" s="162"/>
      <c r="Z26" s="162"/>
      <c r="AA26" s="162"/>
      <c r="AB26" s="162"/>
      <c r="AC26" s="162"/>
      <c r="AD26" s="162"/>
      <c r="AE26" s="162"/>
      <c r="AF26" s="162"/>
      <c r="AG26" s="162"/>
      <c r="AH26" s="162"/>
      <c r="AI26" s="162"/>
      <c r="AJ26" s="162"/>
      <c r="AK26" s="162"/>
      <c r="AL26" s="162"/>
      <c r="AM26" s="162"/>
      <c r="AN26" s="162"/>
      <c r="AO26" s="162"/>
      <c r="AP26" s="162"/>
      <c r="AQ26" s="162"/>
      <c r="AR26" s="162"/>
      <c r="AS26" s="162"/>
      <c r="AT26" s="162"/>
    </row>
    <row r="27" spans="1:46" ht="15" customHeight="1">
      <c r="B27" s="1417"/>
      <c r="C27" s="1418"/>
      <c r="D27" s="1418"/>
      <c r="E27" s="1418"/>
      <c r="F27" s="1418"/>
      <c r="G27" s="1418"/>
      <c r="H27" s="1418"/>
      <c r="I27" s="1418"/>
      <c r="J27" s="1418"/>
      <c r="K27" s="1418"/>
      <c r="L27" s="1418"/>
      <c r="M27" s="1418"/>
      <c r="N27" s="1419"/>
      <c r="O27" s="162"/>
      <c r="P27" s="162"/>
      <c r="Q27" s="162"/>
      <c r="R27" s="162"/>
      <c r="S27" s="162"/>
      <c r="T27" s="162"/>
      <c r="U27" s="162"/>
      <c r="V27" s="162"/>
      <c r="W27" s="162"/>
      <c r="X27" s="162"/>
      <c r="Y27" s="162"/>
      <c r="Z27" s="162"/>
      <c r="AA27" s="162"/>
      <c r="AB27" s="162"/>
      <c r="AC27" s="162"/>
      <c r="AD27" s="162"/>
      <c r="AE27" s="162"/>
      <c r="AF27" s="162"/>
      <c r="AG27" s="162"/>
      <c r="AH27" s="162"/>
      <c r="AI27" s="162"/>
      <c r="AJ27" s="162"/>
      <c r="AK27" s="162"/>
      <c r="AL27" s="162"/>
      <c r="AM27" s="162"/>
      <c r="AN27" s="162"/>
      <c r="AO27" s="162"/>
      <c r="AP27" s="162"/>
      <c r="AQ27" s="162"/>
      <c r="AR27" s="162"/>
      <c r="AS27" s="162"/>
      <c r="AT27" s="162"/>
    </row>
    <row r="28" spans="1:46" ht="15" customHeight="1">
      <c r="B28" s="1417"/>
      <c r="C28" s="1418"/>
      <c r="D28" s="1418"/>
      <c r="E28" s="1418"/>
      <c r="F28" s="1418"/>
      <c r="G28" s="1418"/>
      <c r="H28" s="1418"/>
      <c r="I28" s="1418"/>
      <c r="J28" s="1418"/>
      <c r="K28" s="1418"/>
      <c r="L28" s="1418"/>
      <c r="M28" s="1418"/>
      <c r="N28" s="1419"/>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row>
    <row r="29" spans="1:46" ht="15" customHeight="1">
      <c r="B29" s="1417"/>
      <c r="C29" s="1418"/>
      <c r="D29" s="1418"/>
      <c r="E29" s="1418"/>
      <c r="F29" s="1418"/>
      <c r="G29" s="1418"/>
      <c r="H29" s="1418"/>
      <c r="I29" s="1418"/>
      <c r="J29" s="1418"/>
      <c r="K29" s="1418"/>
      <c r="L29" s="1418"/>
      <c r="M29" s="1418"/>
      <c r="N29" s="1419"/>
      <c r="O29" s="162"/>
      <c r="P29" s="162"/>
      <c r="Q29" s="162"/>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row>
    <row r="30" spans="1:46" ht="15" customHeight="1">
      <c r="B30" s="1417"/>
      <c r="C30" s="1418"/>
      <c r="D30" s="1418"/>
      <c r="E30" s="1418"/>
      <c r="F30" s="1418"/>
      <c r="G30" s="1418"/>
      <c r="H30" s="1418"/>
      <c r="I30" s="1418"/>
      <c r="J30" s="1418"/>
      <c r="K30" s="1418"/>
      <c r="L30" s="1418"/>
      <c r="M30" s="1418"/>
      <c r="N30" s="1419"/>
      <c r="O30" s="162"/>
      <c r="P30" s="162"/>
      <c r="Q30" s="162"/>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row>
    <row r="31" spans="1:46" ht="15" customHeight="1">
      <c r="B31" s="1417"/>
      <c r="C31" s="1418"/>
      <c r="D31" s="1418"/>
      <c r="E31" s="1418"/>
      <c r="F31" s="1418"/>
      <c r="G31" s="1418"/>
      <c r="H31" s="1418"/>
      <c r="I31" s="1418"/>
      <c r="J31" s="1418"/>
      <c r="K31" s="1418"/>
      <c r="L31" s="1418"/>
      <c r="M31" s="1418"/>
      <c r="N31" s="1419"/>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row>
    <row r="32" spans="1:46" ht="15" customHeight="1">
      <c r="B32" s="1417"/>
      <c r="C32" s="1418"/>
      <c r="D32" s="1418"/>
      <c r="E32" s="1418"/>
      <c r="F32" s="1418"/>
      <c r="G32" s="1418"/>
      <c r="H32" s="1418"/>
      <c r="I32" s="1418"/>
      <c r="J32" s="1418"/>
      <c r="K32" s="1418"/>
      <c r="L32" s="1418"/>
      <c r="M32" s="1418"/>
      <c r="N32" s="1419"/>
      <c r="O32" s="162"/>
      <c r="P32" s="162"/>
      <c r="Q32" s="162"/>
      <c r="R32" s="162"/>
      <c r="S32" s="162"/>
      <c r="T32" s="162"/>
      <c r="U32" s="162"/>
      <c r="V32" s="162"/>
      <c r="W32" s="162"/>
      <c r="X32" s="162"/>
      <c r="Y32" s="162"/>
      <c r="Z32" s="162"/>
      <c r="AA32" s="162"/>
      <c r="AB32" s="162"/>
      <c r="AC32" s="162"/>
      <c r="AD32" s="162"/>
      <c r="AE32" s="162"/>
      <c r="AF32" s="162"/>
      <c r="AG32" s="162"/>
      <c r="AH32" s="162"/>
      <c r="AI32" s="162"/>
      <c r="AJ32" s="162"/>
      <c r="AK32" s="162"/>
      <c r="AL32" s="162"/>
      <c r="AM32" s="162"/>
      <c r="AN32" s="162"/>
      <c r="AO32" s="162"/>
      <c r="AP32" s="162"/>
      <c r="AQ32" s="162"/>
      <c r="AR32" s="162"/>
      <c r="AS32" s="162"/>
      <c r="AT32" s="162"/>
    </row>
    <row r="33" spans="2:46" ht="15" customHeight="1">
      <c r="B33" s="1420"/>
      <c r="C33" s="1421"/>
      <c r="D33" s="1421"/>
      <c r="E33" s="1421"/>
      <c r="F33" s="1421"/>
      <c r="G33" s="1421"/>
      <c r="H33" s="1421"/>
      <c r="I33" s="1421"/>
      <c r="J33" s="1421"/>
      <c r="K33" s="1421"/>
      <c r="L33" s="1421"/>
      <c r="M33" s="1421"/>
      <c r="N33" s="142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row>
    <row r="34" spans="2:46" ht="15" customHeight="1">
      <c r="B34" s="174"/>
      <c r="C34" s="174"/>
      <c r="D34" s="162"/>
      <c r="E34" s="162"/>
      <c r="F34" s="162"/>
      <c r="G34" s="162"/>
      <c r="H34" s="162"/>
      <c r="I34" s="162"/>
      <c r="J34" s="162"/>
      <c r="K34" s="162"/>
      <c r="L34" s="174"/>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row>
    <row r="35" spans="2:46" ht="15" customHeight="1">
      <c r="B35" s="174"/>
      <c r="C35" s="174"/>
      <c r="D35" s="162"/>
      <c r="E35" s="162"/>
      <c r="F35" s="162"/>
      <c r="G35" s="162"/>
      <c r="H35" s="162"/>
      <c r="I35" s="162"/>
      <c r="J35" s="162"/>
      <c r="K35" s="162"/>
      <c r="L35" s="174"/>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row>
    <row r="36" spans="2:46" ht="15" customHeight="1">
      <c r="B36" s="174"/>
      <c r="C36" s="174"/>
      <c r="D36" s="162"/>
      <c r="E36" s="162"/>
      <c r="F36" s="162"/>
      <c r="G36" s="162"/>
      <c r="H36" s="162"/>
      <c r="I36" s="162"/>
      <c r="J36" s="162"/>
      <c r="K36" s="162"/>
      <c r="L36" s="174"/>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162"/>
      <c r="AJ36" s="162"/>
      <c r="AK36" s="162"/>
      <c r="AL36" s="162"/>
      <c r="AM36" s="162"/>
      <c r="AN36" s="162"/>
      <c r="AO36" s="162"/>
      <c r="AP36" s="162"/>
      <c r="AQ36" s="162"/>
      <c r="AR36" s="162"/>
      <c r="AS36" s="162"/>
      <c r="AT36" s="162"/>
    </row>
    <row r="37" spans="2:46" ht="15" customHeight="1">
      <c r="B37" s="174"/>
      <c r="C37" s="174"/>
      <c r="D37" s="162"/>
      <c r="E37" s="162"/>
      <c r="F37" s="162"/>
      <c r="G37" s="162"/>
      <c r="H37" s="162"/>
      <c r="I37" s="162"/>
      <c r="J37" s="162"/>
      <c r="K37" s="162"/>
      <c r="L37" s="174"/>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162"/>
      <c r="AJ37" s="162"/>
      <c r="AK37" s="162"/>
      <c r="AL37" s="162"/>
      <c r="AM37" s="162"/>
      <c r="AN37" s="162"/>
      <c r="AO37" s="162"/>
      <c r="AP37" s="162"/>
      <c r="AQ37" s="162"/>
      <c r="AR37" s="162"/>
      <c r="AS37" s="162"/>
      <c r="AT37" s="162"/>
    </row>
    <row r="38" spans="2:46" ht="15" customHeight="1">
      <c r="B38" s="174"/>
      <c r="C38" s="174"/>
      <c r="D38" s="162"/>
      <c r="E38" s="162"/>
      <c r="F38" s="162"/>
      <c r="G38" s="162"/>
      <c r="H38" s="162"/>
      <c r="I38" s="162"/>
      <c r="J38" s="162"/>
      <c r="K38" s="162"/>
      <c r="L38" s="174"/>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162"/>
      <c r="AJ38" s="162"/>
      <c r="AK38" s="162"/>
      <c r="AL38" s="162"/>
      <c r="AM38" s="162"/>
      <c r="AN38" s="162"/>
      <c r="AO38" s="162"/>
      <c r="AP38" s="162"/>
      <c r="AQ38" s="162"/>
      <c r="AR38" s="162"/>
      <c r="AS38" s="162"/>
      <c r="AT38" s="162"/>
    </row>
    <row r="39" spans="2:46" ht="15" customHeight="1">
      <c r="B39" s="174"/>
      <c r="C39" s="174"/>
      <c r="D39" s="162"/>
      <c r="E39" s="162"/>
      <c r="F39" s="162"/>
      <c r="G39" s="162"/>
      <c r="H39" s="162"/>
      <c r="I39" s="162"/>
      <c r="J39" s="162"/>
      <c r="K39" s="162"/>
      <c r="L39" s="174"/>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row>
    <row r="40" spans="2:46" ht="15" customHeight="1">
      <c r="B40" s="174"/>
      <c r="C40" s="174"/>
      <c r="D40" s="162"/>
      <c r="E40" s="162"/>
      <c r="F40" s="162"/>
      <c r="G40" s="162"/>
      <c r="H40" s="162"/>
      <c r="I40" s="162"/>
      <c r="J40" s="162"/>
      <c r="K40" s="162"/>
      <c r="L40" s="174"/>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row>
    <row r="41" spans="2:46" ht="15" customHeight="1">
      <c r="B41" s="174"/>
      <c r="C41" s="174"/>
      <c r="D41" s="162"/>
      <c r="E41" s="162"/>
      <c r="F41" s="162"/>
      <c r="G41" s="162"/>
      <c r="H41" s="162"/>
      <c r="I41" s="162"/>
      <c r="J41" s="162"/>
      <c r="K41" s="162"/>
      <c r="L41" s="174"/>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row>
    <row r="42" spans="2:46" ht="15" customHeight="1">
      <c r="B42" s="174"/>
      <c r="C42" s="174"/>
      <c r="D42" s="162"/>
      <c r="E42" s="162"/>
      <c r="F42" s="162"/>
      <c r="G42" s="162"/>
      <c r="H42" s="162"/>
      <c r="I42" s="162"/>
      <c r="J42" s="162"/>
      <c r="K42" s="162"/>
      <c r="L42" s="174"/>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row>
    <row r="43" spans="2:46" ht="15" customHeight="1">
      <c r="B43" s="174"/>
      <c r="C43" s="174"/>
      <c r="D43" s="162"/>
      <c r="E43" s="162"/>
      <c r="F43" s="162"/>
      <c r="G43" s="162"/>
      <c r="H43" s="162"/>
      <c r="I43" s="162"/>
      <c r="J43" s="162"/>
      <c r="K43" s="162"/>
      <c r="L43" s="174"/>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162"/>
      <c r="AJ43" s="162"/>
      <c r="AK43" s="162"/>
      <c r="AL43" s="162"/>
      <c r="AM43" s="162"/>
      <c r="AN43" s="162"/>
      <c r="AO43" s="162"/>
      <c r="AP43" s="162"/>
      <c r="AQ43" s="162"/>
      <c r="AR43" s="162"/>
      <c r="AS43" s="162"/>
      <c r="AT43" s="162"/>
    </row>
    <row r="44" spans="2:46" ht="15" customHeight="1">
      <c r="B44" s="174"/>
      <c r="C44" s="174"/>
      <c r="D44" s="162"/>
      <c r="E44" s="162"/>
      <c r="F44" s="162"/>
      <c r="G44" s="162"/>
      <c r="H44" s="162"/>
      <c r="I44" s="162"/>
      <c r="J44" s="162"/>
      <c r="K44" s="162"/>
      <c r="L44" s="174"/>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162"/>
      <c r="AJ44" s="162"/>
      <c r="AK44" s="162"/>
      <c r="AL44" s="162"/>
      <c r="AM44" s="162"/>
      <c r="AN44" s="162"/>
      <c r="AO44" s="162"/>
      <c r="AP44" s="162"/>
      <c r="AQ44" s="162"/>
      <c r="AR44" s="162"/>
      <c r="AS44" s="162"/>
      <c r="AT44" s="162"/>
    </row>
    <row r="45" spans="2:46" ht="15" customHeight="1">
      <c r="B45" s="174"/>
      <c r="C45" s="174"/>
      <c r="D45" s="162"/>
      <c r="E45" s="162"/>
      <c r="F45" s="162"/>
      <c r="G45" s="162"/>
      <c r="H45" s="162"/>
      <c r="I45" s="162"/>
      <c r="J45" s="162"/>
      <c r="K45" s="162"/>
      <c r="L45" s="174"/>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c r="AS45" s="162"/>
      <c r="AT45" s="162"/>
    </row>
    <row r="46" spans="2:46" ht="15" customHeight="1">
      <c r="B46" s="174"/>
      <c r="C46" s="174"/>
      <c r="D46" s="162"/>
      <c r="E46" s="162"/>
      <c r="F46" s="162"/>
      <c r="G46" s="162"/>
      <c r="H46" s="162"/>
      <c r="I46" s="162"/>
      <c r="J46" s="162"/>
      <c r="K46" s="162"/>
      <c r="L46" s="174"/>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162"/>
      <c r="AJ46" s="162"/>
      <c r="AK46" s="162"/>
      <c r="AL46" s="162"/>
      <c r="AM46" s="162"/>
      <c r="AN46" s="162"/>
      <c r="AO46" s="162"/>
      <c r="AP46" s="162"/>
      <c r="AQ46" s="162"/>
      <c r="AR46" s="162"/>
      <c r="AS46" s="162"/>
      <c r="AT46" s="162"/>
    </row>
    <row r="47" spans="2:46" ht="15" customHeight="1">
      <c r="B47" s="174"/>
      <c r="C47" s="174"/>
      <c r="D47" s="162"/>
      <c r="E47" s="162"/>
      <c r="F47" s="162"/>
      <c r="G47" s="162"/>
      <c r="H47" s="162"/>
      <c r="I47" s="162"/>
      <c r="J47" s="162"/>
      <c r="K47" s="162"/>
      <c r="L47" s="174"/>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162"/>
      <c r="AJ47" s="162"/>
      <c r="AK47" s="162"/>
      <c r="AL47" s="162"/>
      <c r="AM47" s="162"/>
      <c r="AN47" s="162"/>
      <c r="AO47" s="162"/>
      <c r="AP47" s="162"/>
      <c r="AQ47" s="162"/>
      <c r="AR47" s="162"/>
      <c r="AS47" s="162"/>
      <c r="AT47" s="162"/>
    </row>
    <row r="48" spans="2:46" ht="15" customHeight="1">
      <c r="B48" s="174"/>
      <c r="C48" s="174"/>
      <c r="D48" s="162"/>
      <c r="E48" s="162"/>
      <c r="F48" s="162"/>
      <c r="G48" s="162"/>
      <c r="H48" s="162"/>
      <c r="I48" s="162"/>
      <c r="J48" s="162"/>
      <c r="K48" s="162"/>
      <c r="L48" s="174"/>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162"/>
      <c r="AK48" s="162"/>
      <c r="AL48" s="162"/>
      <c r="AM48" s="162"/>
      <c r="AN48" s="162"/>
      <c r="AO48" s="162"/>
      <c r="AP48" s="162"/>
      <c r="AQ48" s="162"/>
      <c r="AR48" s="162"/>
      <c r="AS48" s="162"/>
      <c r="AT48" s="162"/>
    </row>
    <row r="49" spans="2:46" ht="15" customHeight="1">
      <c r="B49" s="174"/>
      <c r="C49" s="174"/>
      <c r="D49" s="162"/>
      <c r="E49" s="162"/>
      <c r="F49" s="162"/>
      <c r="G49" s="162"/>
      <c r="H49" s="162"/>
      <c r="I49" s="162"/>
      <c r="J49" s="162"/>
      <c r="K49" s="162"/>
      <c r="L49" s="174"/>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c r="AS49" s="162"/>
      <c r="AT49" s="162"/>
    </row>
    <row r="50" spans="2:46" ht="15" customHeight="1">
      <c r="B50" s="174"/>
      <c r="C50" s="174"/>
      <c r="D50" s="162"/>
      <c r="E50" s="162"/>
      <c r="F50" s="162"/>
      <c r="G50" s="162"/>
      <c r="H50" s="162"/>
      <c r="I50" s="162"/>
      <c r="J50" s="162"/>
      <c r="K50" s="162"/>
      <c r="L50" s="174"/>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row>
    <row r="51" spans="2:46" ht="15" customHeight="1">
      <c r="B51" s="174"/>
      <c r="C51" s="174"/>
      <c r="D51" s="162"/>
      <c r="E51" s="162"/>
      <c r="F51" s="162"/>
      <c r="G51" s="162"/>
      <c r="H51" s="162"/>
      <c r="I51" s="162"/>
      <c r="J51" s="162"/>
      <c r="K51" s="162"/>
      <c r="L51" s="174"/>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162"/>
      <c r="AJ51" s="162"/>
      <c r="AK51" s="162"/>
      <c r="AL51" s="162"/>
      <c r="AM51" s="162"/>
      <c r="AN51" s="162"/>
      <c r="AO51" s="162"/>
      <c r="AP51" s="162"/>
      <c r="AQ51" s="162"/>
      <c r="AR51" s="162"/>
      <c r="AS51" s="162"/>
      <c r="AT51" s="162"/>
    </row>
    <row r="52" spans="2:46" ht="15" customHeight="1">
      <c r="B52" s="174"/>
      <c r="C52" s="174"/>
      <c r="D52" s="162"/>
      <c r="E52" s="162"/>
      <c r="F52" s="162"/>
      <c r="G52" s="162"/>
      <c r="H52" s="162"/>
      <c r="I52" s="162"/>
      <c r="J52" s="162"/>
      <c r="K52" s="162"/>
      <c r="L52" s="174"/>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162"/>
      <c r="AJ52" s="162"/>
      <c r="AK52" s="162"/>
      <c r="AL52" s="162"/>
      <c r="AM52" s="162"/>
      <c r="AN52" s="162"/>
      <c r="AO52" s="162"/>
      <c r="AP52" s="162"/>
      <c r="AQ52" s="162"/>
      <c r="AR52" s="162"/>
      <c r="AS52" s="162"/>
      <c r="AT52" s="162"/>
    </row>
    <row r="53" spans="2:46" ht="15" customHeight="1">
      <c r="B53" s="174"/>
      <c r="C53" s="174"/>
      <c r="D53" s="162"/>
      <c r="E53" s="162"/>
      <c r="F53" s="162"/>
      <c r="G53" s="162"/>
      <c r="H53" s="162"/>
      <c r="I53" s="162"/>
      <c r="J53" s="162"/>
      <c r="K53" s="162"/>
      <c r="L53" s="174"/>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row>
    <row r="54" spans="2:46" ht="15" customHeight="1">
      <c r="B54" s="174"/>
      <c r="C54" s="174"/>
      <c r="D54" s="162"/>
      <c r="E54" s="162"/>
      <c r="F54" s="162"/>
      <c r="G54" s="162"/>
      <c r="H54" s="162"/>
      <c r="I54" s="162"/>
      <c r="J54" s="162"/>
      <c r="K54" s="162"/>
      <c r="L54" s="174"/>
      <c r="M54" s="162"/>
      <c r="N54" s="162"/>
      <c r="O54" s="162"/>
      <c r="P54" s="162"/>
      <c r="Q54" s="162"/>
      <c r="R54" s="162"/>
      <c r="S54" s="162"/>
      <c r="T54" s="162"/>
      <c r="U54" s="162"/>
      <c r="V54" s="162"/>
      <c r="W54" s="162"/>
      <c r="X54" s="162"/>
      <c r="Y54" s="162"/>
      <c r="Z54" s="162"/>
      <c r="AA54" s="162"/>
      <c r="AB54" s="162"/>
      <c r="AC54" s="162"/>
      <c r="AD54" s="162"/>
      <c r="AE54" s="162"/>
      <c r="AF54" s="162"/>
      <c r="AG54" s="162"/>
      <c r="AH54" s="162"/>
      <c r="AI54" s="162"/>
      <c r="AJ54" s="162"/>
      <c r="AK54" s="162"/>
      <c r="AL54" s="162"/>
      <c r="AM54" s="162"/>
      <c r="AN54" s="162"/>
      <c r="AO54" s="162"/>
      <c r="AP54" s="162"/>
      <c r="AQ54" s="162"/>
      <c r="AR54" s="162"/>
      <c r="AS54" s="162"/>
      <c r="AT54" s="162"/>
    </row>
    <row r="55" spans="2:46" ht="15" customHeight="1">
      <c r="B55" s="174"/>
      <c r="C55" s="174"/>
      <c r="D55" s="162"/>
      <c r="E55" s="162"/>
      <c r="F55" s="162"/>
      <c r="G55" s="162"/>
      <c r="H55" s="162"/>
      <c r="I55" s="162"/>
      <c r="J55" s="162"/>
      <c r="K55" s="162"/>
      <c r="L55" s="174"/>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162"/>
      <c r="AJ55" s="162"/>
      <c r="AK55" s="162"/>
      <c r="AL55" s="162"/>
      <c r="AM55" s="162"/>
      <c r="AN55" s="162"/>
      <c r="AO55" s="162"/>
      <c r="AP55" s="162"/>
      <c r="AQ55" s="162"/>
      <c r="AR55" s="162"/>
      <c r="AS55" s="162"/>
      <c r="AT55" s="162"/>
    </row>
    <row r="56" spans="2:46" ht="15" customHeight="1">
      <c r="B56" s="174"/>
      <c r="C56" s="174"/>
      <c r="D56" s="162"/>
      <c r="E56" s="162"/>
      <c r="F56" s="162"/>
      <c r="G56" s="162"/>
      <c r="H56" s="162"/>
      <c r="I56" s="162"/>
      <c r="J56" s="162"/>
      <c r="K56" s="162"/>
      <c r="L56" s="174"/>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162"/>
      <c r="AJ56" s="162"/>
      <c r="AK56" s="162"/>
      <c r="AL56" s="162"/>
      <c r="AM56" s="162"/>
      <c r="AN56" s="162"/>
      <c r="AO56" s="162"/>
      <c r="AP56" s="162"/>
      <c r="AQ56" s="162"/>
      <c r="AR56" s="162"/>
      <c r="AS56" s="162"/>
      <c r="AT56" s="162"/>
    </row>
    <row r="57" spans="2:46" ht="15" customHeight="1">
      <c r="B57" s="174"/>
      <c r="C57" s="174"/>
      <c r="D57" s="162"/>
      <c r="E57" s="162"/>
      <c r="F57" s="162"/>
      <c r="G57" s="162"/>
      <c r="H57" s="162"/>
      <c r="I57" s="162"/>
      <c r="J57" s="162"/>
      <c r="K57" s="162"/>
      <c r="L57" s="174"/>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162"/>
      <c r="AJ57" s="162"/>
      <c r="AK57" s="162"/>
      <c r="AL57" s="162"/>
      <c r="AM57" s="162"/>
      <c r="AN57" s="162"/>
      <c r="AO57" s="162"/>
      <c r="AP57" s="162"/>
      <c r="AQ57" s="162"/>
      <c r="AR57" s="162"/>
      <c r="AS57" s="162"/>
      <c r="AT57" s="162"/>
    </row>
    <row r="58" spans="2:46" ht="15" customHeight="1">
      <c r="B58" s="174"/>
      <c r="C58" s="174"/>
      <c r="D58" s="162"/>
      <c r="E58" s="162"/>
      <c r="F58" s="162"/>
      <c r="G58" s="162"/>
      <c r="H58" s="162"/>
      <c r="I58" s="162"/>
      <c r="J58" s="162"/>
      <c r="K58" s="162"/>
      <c r="L58" s="174"/>
      <c r="M58" s="162"/>
      <c r="N58" s="162"/>
      <c r="O58" s="162"/>
      <c r="P58" s="162"/>
      <c r="Q58" s="162"/>
      <c r="R58" s="162"/>
      <c r="S58" s="162"/>
      <c r="T58" s="162"/>
      <c r="U58" s="162"/>
      <c r="V58" s="162"/>
      <c r="W58" s="162"/>
      <c r="X58" s="162"/>
      <c r="Y58" s="162"/>
      <c r="Z58" s="162"/>
      <c r="AA58" s="162"/>
      <c r="AB58" s="162"/>
      <c r="AC58" s="162"/>
      <c r="AD58" s="162"/>
      <c r="AE58" s="162"/>
      <c r="AF58" s="162"/>
      <c r="AG58" s="162"/>
      <c r="AH58" s="162"/>
      <c r="AI58" s="162"/>
      <c r="AJ58" s="162"/>
      <c r="AK58" s="162"/>
      <c r="AL58" s="162"/>
      <c r="AM58" s="162"/>
      <c r="AN58" s="162"/>
      <c r="AO58" s="162"/>
      <c r="AP58" s="162"/>
      <c r="AQ58" s="162"/>
      <c r="AR58" s="162"/>
      <c r="AS58" s="162"/>
      <c r="AT58" s="162"/>
    </row>
    <row r="59" spans="2:46" ht="15" customHeight="1">
      <c r="B59" s="174"/>
      <c r="C59" s="174"/>
      <c r="D59" s="162"/>
      <c r="E59" s="162"/>
      <c r="F59" s="162"/>
      <c r="G59" s="162"/>
      <c r="H59" s="162"/>
      <c r="I59" s="162"/>
      <c r="J59" s="162"/>
      <c r="K59" s="162"/>
      <c r="L59" s="174"/>
      <c r="M59" s="162"/>
      <c r="N59" s="162"/>
      <c r="O59" s="162"/>
      <c r="P59" s="162"/>
      <c r="Q59" s="162"/>
      <c r="R59" s="162"/>
      <c r="S59" s="162"/>
      <c r="T59" s="162"/>
      <c r="U59" s="162"/>
      <c r="V59" s="162"/>
      <c r="W59" s="162"/>
      <c r="X59" s="162"/>
      <c r="Y59" s="162"/>
      <c r="Z59" s="162"/>
      <c r="AA59" s="162"/>
      <c r="AB59" s="162"/>
      <c r="AC59" s="162"/>
      <c r="AD59" s="162"/>
      <c r="AE59" s="162"/>
      <c r="AF59" s="162"/>
      <c r="AG59" s="162"/>
      <c r="AH59" s="162"/>
      <c r="AI59" s="162"/>
      <c r="AJ59" s="162"/>
      <c r="AK59" s="162"/>
      <c r="AL59" s="162"/>
      <c r="AM59" s="162"/>
      <c r="AN59" s="162"/>
      <c r="AO59" s="162"/>
      <c r="AP59" s="162"/>
      <c r="AQ59" s="162"/>
      <c r="AR59" s="162"/>
      <c r="AS59" s="162"/>
      <c r="AT59" s="162"/>
    </row>
    <row r="60" spans="2:46" ht="15" customHeight="1">
      <c r="B60" s="174"/>
      <c r="C60" s="174"/>
      <c r="D60" s="162"/>
      <c r="E60" s="162"/>
      <c r="F60" s="162"/>
      <c r="G60" s="162"/>
      <c r="H60" s="162"/>
      <c r="I60" s="162"/>
      <c r="J60" s="162"/>
      <c r="K60" s="162"/>
      <c r="L60" s="174"/>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162"/>
      <c r="AK60" s="162"/>
      <c r="AL60" s="162"/>
      <c r="AM60" s="162"/>
      <c r="AN60" s="162"/>
      <c r="AO60" s="162"/>
      <c r="AP60" s="162"/>
      <c r="AQ60" s="162"/>
      <c r="AR60" s="162"/>
      <c r="AS60" s="162"/>
      <c r="AT60" s="162"/>
    </row>
    <row r="61" spans="2:46" ht="15" customHeight="1">
      <c r="B61" s="174"/>
      <c r="C61" s="174"/>
      <c r="D61" s="162"/>
      <c r="E61" s="162"/>
      <c r="F61" s="162"/>
      <c r="G61" s="162"/>
      <c r="H61" s="162"/>
      <c r="I61" s="162"/>
      <c r="J61" s="162"/>
      <c r="K61" s="162"/>
      <c r="L61" s="174"/>
      <c r="M61" s="162"/>
      <c r="N61" s="162"/>
      <c r="O61" s="162"/>
      <c r="P61" s="162"/>
      <c r="Q61" s="162"/>
      <c r="R61" s="162"/>
      <c r="S61" s="162"/>
      <c r="T61" s="162"/>
      <c r="U61" s="162"/>
      <c r="V61" s="162"/>
      <c r="W61" s="162"/>
      <c r="X61" s="162"/>
      <c r="Y61" s="162"/>
      <c r="Z61" s="162"/>
      <c r="AA61" s="162"/>
      <c r="AB61" s="162"/>
      <c r="AC61" s="162"/>
      <c r="AD61" s="162"/>
      <c r="AE61" s="162"/>
      <c r="AF61" s="162"/>
      <c r="AG61" s="162"/>
      <c r="AH61" s="162"/>
      <c r="AI61" s="162"/>
      <c r="AJ61" s="162"/>
      <c r="AK61" s="162"/>
      <c r="AL61" s="162"/>
      <c r="AM61" s="162"/>
      <c r="AN61" s="162"/>
      <c r="AO61" s="162"/>
      <c r="AP61" s="162"/>
      <c r="AQ61" s="162"/>
      <c r="AR61" s="162"/>
      <c r="AS61" s="162"/>
      <c r="AT61" s="162"/>
    </row>
    <row r="62" spans="2:46" ht="15" customHeight="1">
      <c r="B62" s="174"/>
      <c r="C62" s="174"/>
      <c r="D62" s="162"/>
      <c r="E62" s="162"/>
      <c r="F62" s="162"/>
      <c r="G62" s="162"/>
      <c r="H62" s="162"/>
      <c r="I62" s="162"/>
      <c r="J62" s="162"/>
      <c r="K62" s="162"/>
      <c r="L62" s="174"/>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162"/>
      <c r="AK62" s="162"/>
      <c r="AL62" s="162"/>
      <c r="AM62" s="162"/>
      <c r="AN62" s="162"/>
      <c r="AO62" s="162"/>
      <c r="AP62" s="162"/>
      <c r="AQ62" s="162"/>
      <c r="AR62" s="162"/>
      <c r="AS62" s="162"/>
      <c r="AT62" s="162"/>
    </row>
    <row r="63" spans="2:46" ht="15" customHeight="1">
      <c r="B63" s="174"/>
      <c r="C63" s="174"/>
      <c r="D63" s="162"/>
      <c r="E63" s="162"/>
      <c r="F63" s="162"/>
      <c r="G63" s="162"/>
      <c r="H63" s="162"/>
      <c r="I63" s="162"/>
      <c r="J63" s="162"/>
      <c r="K63" s="162"/>
      <c r="L63" s="174"/>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162"/>
      <c r="AK63" s="162"/>
      <c r="AL63" s="162"/>
      <c r="AM63" s="162"/>
      <c r="AN63" s="162"/>
      <c r="AO63" s="162"/>
      <c r="AP63" s="162"/>
      <c r="AQ63" s="162"/>
      <c r="AR63" s="162"/>
      <c r="AS63" s="162"/>
      <c r="AT63" s="162"/>
    </row>
    <row r="64" spans="2:46" ht="15" customHeight="1">
      <c r="B64" s="174"/>
      <c r="C64" s="174"/>
      <c r="D64" s="162"/>
      <c r="E64" s="162"/>
      <c r="F64" s="162"/>
      <c r="G64" s="162"/>
      <c r="H64" s="162"/>
      <c r="I64" s="162"/>
      <c r="J64" s="162"/>
      <c r="K64" s="162"/>
      <c r="L64" s="174"/>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162"/>
      <c r="AK64" s="162"/>
      <c r="AL64" s="162"/>
      <c r="AM64" s="162"/>
      <c r="AN64" s="162"/>
      <c r="AO64" s="162"/>
      <c r="AP64" s="162"/>
      <c r="AQ64" s="162"/>
      <c r="AR64" s="162"/>
      <c r="AS64" s="162"/>
      <c r="AT64" s="162"/>
    </row>
    <row r="65" spans="2:46" ht="15" customHeight="1">
      <c r="B65" s="174"/>
      <c r="C65" s="174"/>
      <c r="D65" s="162"/>
      <c r="E65" s="162"/>
      <c r="F65" s="162"/>
      <c r="G65" s="162"/>
      <c r="H65" s="162"/>
      <c r="I65" s="162"/>
      <c r="J65" s="162"/>
      <c r="K65" s="162"/>
      <c r="L65" s="174"/>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row>
    <row r="66" spans="2:46" ht="15" customHeight="1">
      <c r="B66" s="174"/>
      <c r="C66" s="174"/>
      <c r="D66" s="162"/>
      <c r="E66" s="162"/>
      <c r="F66" s="162"/>
      <c r="G66" s="162"/>
      <c r="H66" s="162"/>
      <c r="I66" s="162"/>
      <c r="J66" s="162"/>
      <c r="K66" s="162"/>
      <c r="L66" s="174"/>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162"/>
      <c r="AK66" s="162"/>
      <c r="AL66" s="162"/>
      <c r="AM66" s="162"/>
      <c r="AN66" s="162"/>
      <c r="AO66" s="162"/>
      <c r="AP66" s="162"/>
      <c r="AQ66" s="162"/>
      <c r="AR66" s="162"/>
      <c r="AS66" s="162"/>
      <c r="AT66" s="162"/>
    </row>
    <row r="67" spans="2:46" ht="15" customHeight="1">
      <c r="B67" s="174"/>
      <c r="C67" s="174"/>
      <c r="D67" s="162"/>
      <c r="E67" s="162"/>
      <c r="F67" s="162"/>
      <c r="G67" s="162"/>
      <c r="H67" s="162"/>
      <c r="I67" s="162"/>
      <c r="J67" s="162"/>
      <c r="K67" s="162"/>
      <c r="L67" s="174"/>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162"/>
      <c r="AK67" s="162"/>
      <c r="AL67" s="162"/>
      <c r="AM67" s="162"/>
      <c r="AN67" s="162"/>
      <c r="AO67" s="162"/>
      <c r="AP67" s="162"/>
      <c r="AQ67" s="162"/>
      <c r="AR67" s="162"/>
      <c r="AS67" s="162"/>
      <c r="AT67" s="162"/>
    </row>
    <row r="68" spans="2:46" ht="15" customHeight="1">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row>
    <row r="69" spans="2:46" ht="15" customHeight="1">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row>
    <row r="70" spans="2:46" ht="15" customHeight="1">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row>
    <row r="71" spans="2:46" ht="15" customHeight="1">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c r="AD71" s="162"/>
      <c r="AE71" s="162"/>
      <c r="AF71" s="162"/>
      <c r="AG71" s="162"/>
      <c r="AH71" s="162"/>
      <c r="AI71" s="162"/>
      <c r="AJ71" s="162"/>
      <c r="AK71" s="162"/>
      <c r="AL71" s="162"/>
      <c r="AM71" s="162"/>
      <c r="AN71" s="162"/>
      <c r="AO71" s="162"/>
      <c r="AP71" s="162"/>
      <c r="AQ71" s="162"/>
      <c r="AR71" s="162"/>
      <c r="AS71" s="162"/>
      <c r="AT71" s="162"/>
    </row>
    <row r="72" spans="2:46" ht="15" customHeight="1">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162"/>
      <c r="AK72" s="162"/>
      <c r="AL72" s="162"/>
      <c r="AM72" s="162"/>
      <c r="AN72" s="162"/>
      <c r="AO72" s="162"/>
      <c r="AP72" s="162"/>
      <c r="AQ72" s="162"/>
      <c r="AR72" s="162"/>
      <c r="AS72" s="162"/>
      <c r="AT72" s="162"/>
    </row>
    <row r="73" spans="2:46" ht="15" customHeight="1">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162"/>
      <c r="AM73" s="162"/>
      <c r="AN73" s="162"/>
      <c r="AO73" s="162"/>
      <c r="AP73" s="162"/>
      <c r="AQ73" s="162"/>
      <c r="AR73" s="162"/>
      <c r="AS73" s="162"/>
      <c r="AT73" s="162"/>
    </row>
    <row r="74" spans="2:46" ht="15" customHeight="1">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162"/>
      <c r="AM74" s="162"/>
      <c r="AN74" s="162"/>
      <c r="AO74" s="162"/>
      <c r="AP74" s="162"/>
      <c r="AQ74" s="162"/>
      <c r="AR74" s="162"/>
      <c r="AS74" s="162"/>
      <c r="AT74" s="162"/>
    </row>
    <row r="75" spans="2:46" ht="15" customHeight="1">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row>
    <row r="76" spans="2:46" ht="15" customHeight="1">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162"/>
      <c r="AK76" s="162"/>
      <c r="AL76" s="162"/>
      <c r="AM76" s="162"/>
      <c r="AN76" s="162"/>
      <c r="AO76" s="162"/>
      <c r="AP76" s="162"/>
      <c r="AQ76" s="162"/>
      <c r="AR76" s="162"/>
      <c r="AS76" s="162"/>
      <c r="AT76" s="162"/>
    </row>
    <row r="77" spans="2:46" ht="15" customHeight="1">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162"/>
      <c r="AK77" s="162"/>
      <c r="AL77" s="162"/>
      <c r="AM77" s="162"/>
      <c r="AN77" s="162"/>
      <c r="AO77" s="162"/>
      <c r="AP77" s="162"/>
      <c r="AQ77" s="162"/>
      <c r="AR77" s="162"/>
      <c r="AS77" s="162"/>
      <c r="AT77" s="162"/>
    </row>
    <row r="78" spans="2:46" ht="15" customHeight="1">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row>
    <row r="79" spans="2:46" ht="15" customHeight="1">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162"/>
      <c r="AK79" s="162"/>
      <c r="AL79" s="162"/>
      <c r="AM79" s="162"/>
      <c r="AN79" s="162"/>
      <c r="AO79" s="162"/>
      <c r="AP79" s="162"/>
      <c r="AQ79" s="162"/>
      <c r="AR79" s="162"/>
      <c r="AS79" s="162"/>
      <c r="AT79" s="162"/>
    </row>
    <row r="80" spans="2:46" ht="15" customHeight="1">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row>
    <row r="81" spans="2:46" ht="15" customHeight="1">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162"/>
      <c r="AK81" s="162"/>
      <c r="AL81" s="162"/>
      <c r="AM81" s="162"/>
      <c r="AN81" s="162"/>
      <c r="AO81" s="162"/>
      <c r="AP81" s="162"/>
      <c r="AQ81" s="162"/>
      <c r="AR81" s="162"/>
      <c r="AS81" s="162"/>
      <c r="AT81" s="162"/>
    </row>
    <row r="82" spans="2:46" ht="15" customHeight="1">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162"/>
      <c r="AK82" s="162"/>
      <c r="AL82" s="162"/>
      <c r="AM82" s="162"/>
      <c r="AN82" s="162"/>
      <c r="AO82" s="162"/>
      <c r="AP82" s="162"/>
      <c r="AQ82" s="162"/>
      <c r="AR82" s="162"/>
      <c r="AS82" s="162"/>
      <c r="AT82" s="162"/>
    </row>
    <row r="83" spans="2:46" ht="15" customHeight="1">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162"/>
      <c r="AK83" s="162"/>
      <c r="AL83" s="162"/>
      <c r="AM83" s="162"/>
      <c r="AN83" s="162"/>
      <c r="AO83" s="162"/>
      <c r="AP83" s="162"/>
      <c r="AQ83" s="162"/>
      <c r="AR83" s="162"/>
      <c r="AS83" s="162"/>
      <c r="AT83" s="162"/>
    </row>
    <row r="84" spans="2:46" ht="15" customHeight="1">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162"/>
      <c r="AK84" s="162"/>
      <c r="AL84" s="162"/>
      <c r="AM84" s="162"/>
      <c r="AN84" s="162"/>
      <c r="AO84" s="162"/>
      <c r="AP84" s="162"/>
      <c r="AQ84" s="162"/>
      <c r="AR84" s="162"/>
      <c r="AS84" s="162"/>
      <c r="AT84" s="162"/>
    </row>
    <row r="85" spans="2:46" ht="15" customHeight="1">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162"/>
      <c r="AK85" s="162"/>
      <c r="AL85" s="162"/>
      <c r="AM85" s="162"/>
      <c r="AN85" s="162"/>
      <c r="AO85" s="162"/>
      <c r="AP85" s="162"/>
      <c r="AQ85" s="162"/>
      <c r="AR85" s="162"/>
      <c r="AS85" s="162"/>
      <c r="AT85" s="162"/>
    </row>
    <row r="86" spans="2:46" ht="15" customHeight="1">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162"/>
      <c r="AK86" s="162"/>
      <c r="AL86" s="162"/>
      <c r="AM86" s="162"/>
      <c r="AN86" s="162"/>
      <c r="AO86" s="162"/>
      <c r="AP86" s="162"/>
      <c r="AQ86" s="162"/>
      <c r="AR86" s="162"/>
      <c r="AS86" s="162"/>
      <c r="AT86" s="162"/>
    </row>
    <row r="87" spans="2:46" ht="15" customHeight="1">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162"/>
      <c r="AK87" s="162"/>
      <c r="AL87" s="162"/>
      <c r="AM87" s="162"/>
      <c r="AN87" s="162"/>
      <c r="AO87" s="162"/>
      <c r="AP87" s="162"/>
      <c r="AQ87" s="162"/>
      <c r="AR87" s="162"/>
      <c r="AS87" s="162"/>
      <c r="AT87" s="162"/>
    </row>
    <row r="88" spans="2:46" ht="15" customHeight="1">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162"/>
      <c r="AK88" s="162"/>
      <c r="AL88" s="162"/>
      <c r="AM88" s="162"/>
      <c r="AN88" s="162"/>
      <c r="AO88" s="162"/>
      <c r="AP88" s="162"/>
      <c r="AQ88" s="162"/>
      <c r="AR88" s="162"/>
      <c r="AS88" s="162"/>
      <c r="AT88" s="162"/>
    </row>
    <row r="89" spans="2:46" ht="15" customHeight="1">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162"/>
      <c r="AK89" s="162"/>
      <c r="AL89" s="162"/>
      <c r="AM89" s="162"/>
      <c r="AN89" s="162"/>
      <c r="AO89" s="162"/>
      <c r="AP89" s="162"/>
      <c r="AQ89" s="162"/>
      <c r="AR89" s="162"/>
      <c r="AS89" s="162"/>
      <c r="AT89" s="162"/>
    </row>
    <row r="90" spans="2:46" ht="15" customHeight="1">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162"/>
      <c r="AK90" s="162"/>
      <c r="AL90" s="162"/>
      <c r="AM90" s="162"/>
      <c r="AN90" s="162"/>
      <c r="AO90" s="162"/>
      <c r="AP90" s="162"/>
      <c r="AQ90" s="162"/>
      <c r="AR90" s="162"/>
      <c r="AS90" s="162"/>
      <c r="AT90" s="162"/>
    </row>
    <row r="91" spans="2:46" ht="15" customHeight="1">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162"/>
      <c r="AK91" s="162"/>
      <c r="AL91" s="162"/>
      <c r="AM91" s="162"/>
      <c r="AN91" s="162"/>
      <c r="AO91" s="162"/>
      <c r="AP91" s="162"/>
      <c r="AQ91" s="162"/>
      <c r="AR91" s="162"/>
      <c r="AS91" s="162"/>
      <c r="AT91" s="162"/>
    </row>
    <row r="92" spans="2:46" ht="15" customHeight="1">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162"/>
      <c r="AK92" s="162"/>
      <c r="AL92" s="162"/>
      <c r="AM92" s="162"/>
      <c r="AN92" s="162"/>
      <c r="AO92" s="162"/>
      <c r="AP92" s="162"/>
      <c r="AQ92" s="162"/>
      <c r="AR92" s="162"/>
      <c r="AS92" s="162"/>
      <c r="AT92" s="162"/>
    </row>
  </sheetData>
  <sheetProtection algorithmName="SHA-512" hashValue="vJTk+KbTu2aa3tMNeMohH1NS95RW/eEa71qeidbhvc8lkxYDRV32PfnNM6A1f6wutz2XTixtYiB/KrsZnbEjxg==" saltValue="omengUZmx9L7jgPcUZhWYw==" spinCount="100000" sheet="1" selectLockedCells="1"/>
  <mergeCells count="15">
    <mergeCell ref="H8:I9"/>
    <mergeCell ref="A1:N1"/>
    <mergeCell ref="B22:N33"/>
    <mergeCell ref="B11:F11"/>
    <mergeCell ref="H19:I19"/>
    <mergeCell ref="D4:F4"/>
    <mergeCell ref="D5:F5"/>
    <mergeCell ref="D6:F6"/>
    <mergeCell ref="D7:F7"/>
    <mergeCell ref="D8:F8"/>
    <mergeCell ref="H11:I11"/>
    <mergeCell ref="H15:I15"/>
    <mergeCell ref="H3:I3"/>
    <mergeCell ref="K3:K19"/>
    <mergeCell ref="B3:F3"/>
  </mergeCells>
  <phoneticPr fontId="162" type="noConversion"/>
  <dataValidations count="1">
    <dataValidation type="whole" operator="lessThan" allowBlank="1" showInputMessage="1" showErrorMessage="1" errorTitle="LDAC (v1.0)" error="The MCMC iteration times should be &lt;10001" sqref="I5" xr:uid="{5997CE64-C438-4272-A25D-ED3CF502E608}">
      <formula1>10000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8458" r:id="rId4" name="DefaultCheckButton">
          <controlPr defaultSize="0" autoLine="0" r:id="rId5">
            <anchor moveWithCells="1">
              <from>
                <xdr:col>5</xdr:col>
                <xdr:colOff>200025</xdr:colOff>
                <xdr:row>2</xdr:row>
                <xdr:rowOff>9525</xdr:rowOff>
              </from>
              <to>
                <xdr:col>5</xdr:col>
                <xdr:colOff>809625</xdr:colOff>
                <xdr:row>3</xdr:row>
                <xdr:rowOff>0</xdr:rowOff>
              </to>
            </anchor>
          </controlPr>
        </control>
      </mc:Choice>
      <mc:Fallback>
        <control shapeId="18458" r:id="rId4" name="DefaultCheckButton"/>
      </mc:Fallback>
    </mc:AlternateContent>
    <mc:AlternateContent xmlns:mc="http://schemas.openxmlformats.org/markup-compatibility/2006">
      <mc:Choice Requires="x14">
        <control shapeId="18454" r:id="rId6" name="SigmaButton">
          <controlPr defaultSize="0" autoLine="0" r:id="rId7">
            <anchor moveWithCells="1">
              <from>
                <xdr:col>12</xdr:col>
                <xdr:colOff>161925</xdr:colOff>
                <xdr:row>19</xdr:row>
                <xdr:rowOff>66675</xdr:rowOff>
              </from>
              <to>
                <xdr:col>13</xdr:col>
                <xdr:colOff>66675</xdr:colOff>
                <xdr:row>20</xdr:row>
                <xdr:rowOff>104775</xdr:rowOff>
              </to>
            </anchor>
          </controlPr>
        </control>
      </mc:Choice>
      <mc:Fallback>
        <control shapeId="18454" r:id="rId6" name="SigmaButton"/>
      </mc:Fallback>
    </mc:AlternateContent>
    <mc:AlternateContent xmlns:mc="http://schemas.openxmlformats.org/markup-compatibility/2006">
      <mc:Choice Requires="x14">
        <control shapeId="18433" r:id="rId8" name="MAM3Button">
          <controlPr autoLine="0" r:id="rId9">
            <anchor moveWithCells="1">
              <from>
                <xdr:col>7</xdr:col>
                <xdr:colOff>95250</xdr:colOff>
                <xdr:row>11</xdr:row>
                <xdr:rowOff>85725</xdr:rowOff>
              </from>
              <to>
                <xdr:col>8</xdr:col>
                <xdr:colOff>133350</xdr:colOff>
                <xdr:row>12</xdr:row>
                <xdr:rowOff>95250</xdr:rowOff>
              </to>
            </anchor>
          </controlPr>
        </control>
      </mc:Choice>
      <mc:Fallback>
        <control shapeId="18433" r:id="rId8" name="MAM3Button"/>
      </mc:Fallback>
    </mc:AlternateContent>
    <mc:AlternateContent xmlns:mc="http://schemas.openxmlformats.org/markup-compatibility/2006">
      <mc:Choice Requires="x14">
        <control shapeId="18434" r:id="rId10" name="MAM4Button">
          <controlPr autoLine="0" r:id="rId11">
            <anchor moveWithCells="1">
              <from>
                <xdr:col>7</xdr:col>
                <xdr:colOff>95250</xdr:colOff>
                <xdr:row>12</xdr:row>
                <xdr:rowOff>114300</xdr:rowOff>
              </from>
              <to>
                <xdr:col>8</xdr:col>
                <xdr:colOff>9525</xdr:colOff>
                <xdr:row>13</xdr:row>
                <xdr:rowOff>123825</xdr:rowOff>
              </to>
            </anchor>
          </controlPr>
        </control>
      </mc:Choice>
      <mc:Fallback>
        <control shapeId="18434" r:id="rId10" name="MAM4Button"/>
      </mc:Fallback>
    </mc:AlternateContent>
    <mc:AlternateContent xmlns:mc="http://schemas.openxmlformats.org/markup-compatibility/2006">
      <mc:Choice Requires="x14">
        <control shapeId="18435" r:id="rId12" name="clearbox">
          <controlPr defaultSize="0" autoLine="0" r:id="rId13">
            <anchor moveWithCells="1">
              <from>
                <xdr:col>7</xdr:col>
                <xdr:colOff>685800</xdr:colOff>
                <xdr:row>7</xdr:row>
                <xdr:rowOff>57150</xdr:rowOff>
              </from>
              <to>
                <xdr:col>7</xdr:col>
                <xdr:colOff>1581150</xdr:colOff>
                <xdr:row>8</xdr:row>
                <xdr:rowOff>152400</xdr:rowOff>
              </to>
            </anchor>
          </controlPr>
        </control>
      </mc:Choice>
      <mc:Fallback>
        <control shapeId="18435" r:id="rId12" name="clearbox"/>
      </mc:Fallback>
    </mc:AlternateContent>
    <mc:AlternateContent xmlns:mc="http://schemas.openxmlformats.org/markup-compatibility/2006">
      <mc:Choice Requires="x14">
        <control shapeId="18437" r:id="rId14" name="Max3Button">
          <controlPr autoLine="0" r:id="rId15">
            <anchor moveWithCells="1">
              <from>
                <xdr:col>7</xdr:col>
                <xdr:colOff>95250</xdr:colOff>
                <xdr:row>15</xdr:row>
                <xdr:rowOff>57150</xdr:rowOff>
              </from>
              <to>
                <xdr:col>8</xdr:col>
                <xdr:colOff>104775</xdr:colOff>
                <xdr:row>16</xdr:row>
                <xdr:rowOff>66675</xdr:rowOff>
              </to>
            </anchor>
          </controlPr>
        </control>
      </mc:Choice>
      <mc:Fallback>
        <control shapeId="18437" r:id="rId14" name="Max3Button"/>
      </mc:Fallback>
    </mc:AlternateContent>
    <mc:AlternateContent xmlns:mc="http://schemas.openxmlformats.org/markup-compatibility/2006">
      <mc:Choice Requires="x14">
        <control shapeId="18438" r:id="rId16" name="Max4Button">
          <controlPr autoLine="0" r:id="rId17">
            <anchor moveWithCells="1">
              <from>
                <xdr:col>7</xdr:col>
                <xdr:colOff>95250</xdr:colOff>
                <xdr:row>16</xdr:row>
                <xdr:rowOff>76200</xdr:rowOff>
              </from>
              <to>
                <xdr:col>8</xdr:col>
                <xdr:colOff>19050</xdr:colOff>
                <xdr:row>17</xdr:row>
                <xdr:rowOff>85725</xdr:rowOff>
              </to>
            </anchor>
          </controlPr>
        </control>
      </mc:Choice>
      <mc:Fallback>
        <control shapeId="18438" r:id="rId16" name="Max4Button"/>
      </mc:Fallback>
    </mc:AlternateContent>
    <mc:AlternateContent xmlns:mc="http://schemas.openxmlformats.org/markup-compatibility/2006">
      <mc:Choice Requires="x14">
        <control shapeId="18443" r:id="rId18" name="Pbutton">
          <controlPr defaultSize="0" autoLine="0" r:id="rId19">
            <anchor moveWithCells="1">
              <from>
                <xdr:col>9</xdr:col>
                <xdr:colOff>133350</xdr:colOff>
                <xdr:row>19</xdr:row>
                <xdr:rowOff>38100</xdr:rowOff>
              </from>
              <to>
                <xdr:col>10</xdr:col>
                <xdr:colOff>238125</xdr:colOff>
                <xdr:row>20</xdr:row>
                <xdr:rowOff>104775</xdr:rowOff>
              </to>
            </anchor>
          </controlPr>
        </control>
      </mc:Choice>
      <mc:Fallback>
        <control shapeId="18443" r:id="rId18" name="Pbutton"/>
      </mc:Fallback>
    </mc:AlternateContent>
    <mc:AlternateContent xmlns:mc="http://schemas.openxmlformats.org/markup-compatibility/2006">
      <mc:Choice Requires="x14">
        <control shapeId="18445" r:id="rId20" name="GammaButton">
          <controlPr defaultSize="0" autoLine="0" r:id="rId21">
            <anchor moveWithCells="1">
              <from>
                <xdr:col>11</xdr:col>
                <xdr:colOff>66675</xdr:colOff>
                <xdr:row>19</xdr:row>
                <xdr:rowOff>66675</xdr:rowOff>
              </from>
              <to>
                <xdr:col>12</xdr:col>
                <xdr:colOff>85725</xdr:colOff>
                <xdr:row>20</xdr:row>
                <xdr:rowOff>104775</xdr:rowOff>
              </to>
            </anchor>
          </controlPr>
        </control>
      </mc:Choice>
      <mc:Fallback>
        <control shapeId="18445" r:id="rId20" name="GammaButton"/>
      </mc:Fallback>
    </mc:AlternateContent>
    <mc:AlternateContent xmlns:mc="http://schemas.openxmlformats.org/markup-compatibility/2006">
      <mc:Choice Requires="x14">
        <control shapeId="18456" r:id="rId22" name="MuButtonCheck">
          <controlPr defaultSize="0" autoLine="0" r:id="rId23">
            <anchor moveWithCells="1">
              <from>
                <xdr:col>13</xdr:col>
                <xdr:colOff>123825</xdr:colOff>
                <xdr:row>19</xdr:row>
                <xdr:rowOff>57150</xdr:rowOff>
              </from>
              <to>
                <xdr:col>14</xdr:col>
                <xdr:colOff>28575</xdr:colOff>
                <xdr:row>20</xdr:row>
                <xdr:rowOff>95250</xdr:rowOff>
              </to>
            </anchor>
          </controlPr>
        </control>
      </mc:Choice>
      <mc:Fallback>
        <control shapeId="18456" r:id="rId22" name="MuButtonCheck"/>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FFFFC8"/>
  </sheetPr>
  <dimension ref="B1:BB201"/>
  <sheetViews>
    <sheetView showGridLines="0" topLeftCell="G93" zoomScaleNormal="100" workbookViewId="0">
      <selection activeCell="O192" sqref="O192"/>
    </sheetView>
  </sheetViews>
  <sheetFormatPr defaultColWidth="9.140625" defaultRowHeight="15" customHeight="1"/>
  <cols>
    <col min="1" max="1" width="5.42578125" style="5" customWidth="1"/>
    <col min="2" max="2" width="27.28515625" style="3" customWidth="1"/>
    <col min="3" max="3" width="9.85546875" style="3" customWidth="1"/>
    <col min="4" max="4" width="3.42578125" style="4" customWidth="1"/>
    <col min="5" max="5" width="7.7109375" style="3" customWidth="1"/>
    <col min="6" max="6" width="6.7109375" style="3" customWidth="1"/>
    <col min="7" max="7" width="18.85546875" style="3" customWidth="1"/>
    <col min="8" max="8" width="9.28515625" style="3" customWidth="1"/>
    <col min="9" max="9" width="3" style="3" customWidth="1"/>
    <col min="10" max="10" width="9.28515625" style="3" customWidth="1"/>
    <col min="11" max="11" width="7.42578125" style="3" customWidth="1"/>
    <col min="12" max="12" width="3.42578125" style="3" customWidth="1"/>
    <col min="13" max="13" width="9.140625" style="5"/>
    <col min="14" max="14" width="29" style="5" customWidth="1"/>
    <col min="15" max="15" width="14" style="5" customWidth="1"/>
    <col min="16" max="16" width="13.7109375" style="5" customWidth="1"/>
    <col min="17" max="17" width="10.7109375" style="5" customWidth="1"/>
    <col min="18" max="18" width="11.42578125" style="5" customWidth="1"/>
    <col min="19" max="19" width="3.140625" style="5" customWidth="1"/>
    <col min="20" max="20" width="12.7109375" style="5" customWidth="1"/>
    <col min="21" max="21" width="14.7109375" style="5" customWidth="1"/>
    <col min="22" max="22" width="5.28515625" style="5" customWidth="1"/>
    <col min="23" max="23" width="10.42578125" style="3" customWidth="1"/>
    <col min="24" max="24" width="8.5703125" style="3" customWidth="1"/>
    <col min="25" max="25" width="9.140625" style="3" customWidth="1"/>
    <col min="26" max="26" width="12.5703125" style="3" customWidth="1"/>
    <col min="27" max="27" width="22.28515625" style="5" bestFit="1" customWidth="1"/>
    <col min="28" max="28" width="18" style="5" bestFit="1" customWidth="1"/>
    <col min="29" max="30" width="18" style="5" customWidth="1"/>
    <col min="31" max="31" width="28.140625" style="5" bestFit="1" customWidth="1"/>
    <col min="32" max="32" width="28.140625" style="5" customWidth="1"/>
    <col min="33" max="33" width="29" style="5" bestFit="1" customWidth="1"/>
    <col min="34" max="34" width="28.140625" style="5" bestFit="1" customWidth="1"/>
    <col min="35" max="35" width="25.28515625" style="5" bestFit="1" customWidth="1"/>
    <col min="36" max="36" width="8.28515625" style="5" bestFit="1" customWidth="1"/>
    <col min="37" max="37" width="9.85546875" style="5" bestFit="1" customWidth="1"/>
    <col min="38" max="38" width="25.42578125" style="5" bestFit="1" customWidth="1"/>
    <col min="39" max="39" width="24.140625" style="5" bestFit="1" customWidth="1"/>
    <col min="40" max="40" width="25.28515625" style="5" bestFit="1" customWidth="1"/>
    <col min="41" max="41" width="19.140625" style="5" bestFit="1" customWidth="1"/>
    <col min="42" max="42" width="16.42578125" style="5" bestFit="1" customWidth="1"/>
    <col min="43" max="43" width="11.140625" style="5" bestFit="1" customWidth="1"/>
    <col min="44" max="44" width="19.140625" style="5" bestFit="1" customWidth="1"/>
    <col min="45" max="45" width="16.42578125" style="5" bestFit="1" customWidth="1"/>
    <col min="46" max="46" width="9.140625" style="5"/>
    <col min="47" max="47" width="33.28515625" style="5" bestFit="1" customWidth="1"/>
    <col min="48" max="48" width="34.42578125" style="5" bestFit="1" customWidth="1"/>
    <col min="49" max="49" width="25.7109375" style="5" bestFit="1" customWidth="1"/>
    <col min="50" max="50" width="26.85546875" style="5" bestFit="1" customWidth="1"/>
    <col min="51" max="51" width="33.140625" style="5" bestFit="1" customWidth="1"/>
    <col min="52" max="52" width="34.42578125" style="5" bestFit="1" customWidth="1"/>
    <col min="53" max="54" width="9.140625" style="5"/>
    <col min="55" max="55" width="25.28515625" style="5" bestFit="1" customWidth="1"/>
    <col min="56" max="56" width="26.42578125" style="5" bestFit="1" customWidth="1"/>
    <col min="57" max="57" width="18.42578125" style="5" bestFit="1" customWidth="1"/>
    <col min="58" max="58" width="18.7109375" style="5" bestFit="1" customWidth="1"/>
    <col min="59" max="59" width="29.42578125" style="5" bestFit="1" customWidth="1"/>
    <col min="60" max="60" width="26.28515625" style="5" bestFit="1" customWidth="1"/>
    <col min="61" max="61" width="27.42578125" style="5" bestFit="1" customWidth="1"/>
    <col min="62" max="62" width="32.7109375" style="5" bestFit="1" customWidth="1"/>
    <col min="63" max="63" width="34" style="5" bestFit="1" customWidth="1"/>
    <col min="64" max="64" width="9.140625" style="5"/>
    <col min="65" max="65" width="25" style="5" bestFit="1" customWidth="1"/>
    <col min="66" max="66" width="26.7109375" style="5" bestFit="1" customWidth="1"/>
    <col min="67" max="67" width="31.85546875" style="5" bestFit="1" customWidth="1"/>
    <col min="68" max="68" width="33" style="5" bestFit="1" customWidth="1"/>
    <col min="69" max="69" width="15.28515625" style="5" bestFit="1" customWidth="1"/>
    <col min="70" max="70" width="29.28515625" style="5" bestFit="1" customWidth="1"/>
    <col min="71" max="71" width="18.140625" style="5" bestFit="1" customWidth="1"/>
    <col min="72" max="72" width="19.28515625" style="5" bestFit="1" customWidth="1"/>
    <col min="73" max="73" width="7.42578125" style="5" bestFit="1" customWidth="1"/>
    <col min="74" max="74" width="9.140625" style="5"/>
    <col min="75" max="75" width="7" style="5" bestFit="1" customWidth="1"/>
    <col min="76" max="82" width="9.140625" style="5"/>
    <col min="83" max="83" width="18.42578125" style="5" bestFit="1" customWidth="1"/>
    <col min="84" max="84" width="20.140625" style="5" bestFit="1" customWidth="1"/>
    <col min="85" max="92" width="9.140625" style="5"/>
    <col min="93" max="93" width="11.7109375" style="5" bestFit="1" customWidth="1"/>
    <col min="94" max="94" width="12.85546875" style="5" bestFit="1" customWidth="1"/>
    <col min="95" max="16384" width="9.140625" style="5"/>
  </cols>
  <sheetData>
    <row r="1" spans="2:54" s="2" customFormat="1" ht="18.75" customHeight="1">
      <c r="B1" s="1456" t="s">
        <v>412</v>
      </c>
      <c r="C1" s="1457"/>
      <c r="D1" s="1457"/>
      <c r="E1" s="1457"/>
      <c r="F1" s="1457"/>
      <c r="G1" s="1457"/>
      <c r="H1" s="1457"/>
      <c r="I1" s="1457"/>
      <c r="J1" s="1457"/>
      <c r="K1" s="1457"/>
      <c r="L1" s="1457"/>
      <c r="M1" s="1457"/>
      <c r="N1" s="1457"/>
      <c r="O1" s="1457"/>
      <c r="P1" s="1457"/>
      <c r="Q1" s="1457"/>
      <c r="R1" s="1457"/>
      <c r="S1" s="1457"/>
      <c r="T1" s="1457"/>
      <c r="U1" s="1458"/>
      <c r="V1" s="152"/>
      <c r="W1" s="151"/>
      <c r="X1" s="151"/>
      <c r="Y1" s="151"/>
      <c r="Z1" s="15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row>
    <row r="2" spans="2:54" s="2" customFormat="1" ht="18.75" customHeight="1" thickBot="1">
      <c r="B2" s="1459"/>
      <c r="C2" s="1460"/>
      <c r="D2" s="1460"/>
      <c r="E2" s="1460"/>
      <c r="F2" s="1460"/>
      <c r="G2" s="1460"/>
      <c r="H2" s="1460"/>
      <c r="I2" s="1460"/>
      <c r="J2" s="1460"/>
      <c r="K2" s="1460"/>
      <c r="L2" s="1460"/>
      <c r="M2" s="1460"/>
      <c r="N2" s="1460"/>
      <c r="O2" s="1460"/>
      <c r="P2" s="1460"/>
      <c r="Q2" s="1460"/>
      <c r="R2" s="1460"/>
      <c r="S2" s="1460"/>
      <c r="T2" s="1460"/>
      <c r="U2" s="1461"/>
      <c r="V2" s="152"/>
      <c r="W2" s="151"/>
      <c r="X2" s="151"/>
      <c r="Y2" s="151"/>
      <c r="Z2" s="15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row>
    <row r="3" spans="2:54" ht="15" customHeight="1" thickBot="1">
      <c r="N3" s="1"/>
    </row>
    <row r="4" spans="2:54" ht="15" customHeight="1">
      <c r="B4" s="1462" t="s">
        <v>110</v>
      </c>
      <c r="C4" s="1463"/>
      <c r="D4" s="1463"/>
      <c r="E4" s="1463"/>
      <c r="F4" s="1463"/>
      <c r="G4" s="1463"/>
      <c r="H4" s="1463"/>
      <c r="I4" s="1463"/>
      <c r="J4" s="1463"/>
      <c r="K4" s="1463"/>
      <c r="L4" s="1464"/>
      <c r="M4" s="6"/>
      <c r="N4" s="1462" t="s">
        <v>111</v>
      </c>
      <c r="O4" s="1463"/>
      <c r="P4" s="1463"/>
      <c r="Q4" s="1463"/>
      <c r="R4" s="1463"/>
      <c r="S4" s="1463"/>
      <c r="T4" s="1463"/>
      <c r="U4" s="1464"/>
      <c r="V4" s="153"/>
    </row>
    <row r="5" spans="2:54" ht="15" customHeight="1" thickBot="1">
      <c r="B5" s="1465"/>
      <c r="C5" s="1466"/>
      <c r="D5" s="1466"/>
      <c r="E5" s="1466"/>
      <c r="F5" s="1466"/>
      <c r="G5" s="1466"/>
      <c r="H5" s="1466"/>
      <c r="I5" s="1466"/>
      <c r="J5" s="1466"/>
      <c r="K5" s="1466"/>
      <c r="L5" s="1467"/>
      <c r="M5" s="6"/>
      <c r="N5" s="1468"/>
      <c r="O5" s="1469"/>
      <c r="P5" s="1469"/>
      <c r="Q5" s="1469"/>
      <c r="R5" s="1469"/>
      <c r="S5" s="1469"/>
      <c r="T5" s="1469"/>
      <c r="U5" s="1470"/>
      <c r="V5" s="153"/>
    </row>
    <row r="6" spans="2:54" ht="15" customHeight="1">
      <c r="B6" s="288"/>
      <c r="C6" s="289"/>
      <c r="D6" s="290"/>
      <c r="E6" s="289"/>
      <c r="F6" s="289"/>
      <c r="G6" s="289"/>
      <c r="H6" s="289"/>
      <c r="I6" s="289"/>
      <c r="J6" s="289"/>
      <c r="K6" s="289"/>
      <c r="L6" s="291"/>
      <c r="M6" s="3"/>
      <c r="N6" s="354"/>
      <c r="O6" s="352"/>
      <c r="P6" s="352"/>
      <c r="Q6" s="352"/>
      <c r="R6" s="352"/>
      <c r="S6" s="352"/>
      <c r="T6" s="352"/>
      <c r="U6" s="353"/>
    </row>
    <row r="7" spans="2:54" ht="15" customHeight="1">
      <c r="B7" s="1471" t="s">
        <v>112</v>
      </c>
      <c r="C7" s="1472"/>
      <c r="D7" s="1472"/>
      <c r="E7" s="1473"/>
      <c r="F7" s="292"/>
      <c r="G7" s="1474" t="s">
        <v>113</v>
      </c>
      <c r="H7" s="1472"/>
      <c r="I7" s="1472"/>
      <c r="J7" s="1472"/>
      <c r="K7" s="1472"/>
      <c r="L7" s="1475"/>
      <c r="M7" s="3"/>
      <c r="N7" s="571" t="s">
        <v>458</v>
      </c>
      <c r="O7" s="572"/>
      <c r="P7" s="572"/>
      <c r="Q7" s="572"/>
      <c r="R7" s="572"/>
      <c r="S7" s="572"/>
      <c r="T7" s="572"/>
      <c r="U7" s="321"/>
      <c r="V7" s="573"/>
      <c r="W7" s="574"/>
      <c r="X7" s="574"/>
      <c r="Y7" s="574"/>
      <c r="Z7" s="574"/>
      <c r="AA7" s="573"/>
      <c r="AB7" s="573"/>
      <c r="AC7" s="573"/>
    </row>
    <row r="8" spans="2:54" ht="15" customHeight="1">
      <c r="B8" s="293" t="s">
        <v>78</v>
      </c>
      <c r="C8" s="294"/>
      <c r="D8" s="295" t="s">
        <v>19</v>
      </c>
      <c r="E8" s="296"/>
      <c r="F8" s="297"/>
      <c r="G8" s="1445" t="s">
        <v>30</v>
      </c>
      <c r="H8" s="1446"/>
      <c r="I8" s="1447"/>
      <c r="J8" s="298"/>
      <c r="K8" s="299"/>
      <c r="L8" s="300"/>
      <c r="M8" s="3"/>
      <c r="N8" s="1448" t="s">
        <v>457</v>
      </c>
      <c r="O8" s="1449"/>
      <c r="P8" s="1449"/>
      <c r="Q8" s="1449"/>
      <c r="R8" s="1449"/>
      <c r="S8" s="1449"/>
      <c r="T8" s="1449"/>
      <c r="U8" s="1450"/>
      <c r="V8" s="575"/>
      <c r="W8" s="574"/>
      <c r="X8" s="574"/>
      <c r="Y8" s="574"/>
      <c r="Z8" s="574"/>
      <c r="AA8" s="573"/>
      <c r="AB8" s="573"/>
      <c r="AC8" s="573"/>
    </row>
    <row r="9" spans="2:54" ht="15" customHeight="1">
      <c r="B9" s="301" t="s">
        <v>114</v>
      </c>
      <c r="C9" s="294"/>
      <c r="D9" s="302" t="str">
        <f>IF(ISBLANK(Summary!O17),"",Summary!O17)</f>
        <v>±</v>
      </c>
      <c r="E9" s="296"/>
      <c r="F9" s="297"/>
      <c r="G9" s="1451" t="s">
        <v>478</v>
      </c>
      <c r="H9" s="1452"/>
      <c r="I9" s="1453"/>
      <c r="J9" s="303"/>
      <c r="K9" s="304"/>
      <c r="L9" s="305"/>
      <c r="M9" s="3"/>
      <c r="N9" s="1448"/>
      <c r="O9" s="1449"/>
      <c r="P9" s="1449"/>
      <c r="Q9" s="1449"/>
      <c r="R9" s="1449"/>
      <c r="S9" s="1449"/>
      <c r="T9" s="1449"/>
      <c r="U9" s="1450"/>
      <c r="V9" s="575"/>
      <c r="W9" s="574"/>
      <c r="X9" s="574"/>
      <c r="Y9" s="574"/>
      <c r="Z9" s="574"/>
      <c r="AA9" s="573"/>
      <c r="AB9" s="573"/>
      <c r="AC9" s="573"/>
    </row>
    <row r="10" spans="2:54" ht="15" customHeight="1" thickBot="1">
      <c r="B10" s="301" t="s">
        <v>116</v>
      </c>
      <c r="C10" s="294"/>
      <c r="D10" s="295" t="s">
        <v>19</v>
      </c>
      <c r="E10" s="296"/>
      <c r="F10" s="297"/>
      <c r="G10" s="1451" t="s">
        <v>33</v>
      </c>
      <c r="H10" s="1452"/>
      <c r="I10" s="1453"/>
      <c r="J10" s="1454"/>
      <c r="K10" s="1455"/>
      <c r="L10" s="306"/>
      <c r="M10" s="3"/>
      <c r="N10" s="1448"/>
      <c r="O10" s="1449"/>
      <c r="P10" s="1449"/>
      <c r="Q10" s="1449"/>
      <c r="R10" s="1449"/>
      <c r="S10" s="1449"/>
      <c r="T10" s="1449"/>
      <c r="U10" s="1450"/>
      <c r="V10" s="575"/>
      <c r="W10" s="574"/>
      <c r="X10" s="574"/>
      <c r="Y10" s="574"/>
      <c r="Z10" s="574"/>
      <c r="AA10" s="573"/>
      <c r="AB10" s="573"/>
      <c r="AC10" s="573"/>
    </row>
    <row r="11" spans="2:54" ht="15" customHeight="1">
      <c r="B11" s="301" t="s">
        <v>117</v>
      </c>
      <c r="C11" s="294"/>
      <c r="D11" s="295" t="s">
        <v>19</v>
      </c>
      <c r="E11" s="296"/>
      <c r="F11" s="297"/>
      <c r="G11" s="1451" t="s">
        <v>118</v>
      </c>
      <c r="H11" s="1452"/>
      <c r="I11" s="1453"/>
      <c r="J11" s="1454"/>
      <c r="K11" s="1455"/>
      <c r="L11" s="306"/>
      <c r="M11" s="3"/>
      <c r="N11" s="576">
        <f>J10</f>
        <v>0</v>
      </c>
      <c r="O11" s="577" t="s">
        <v>479</v>
      </c>
      <c r="P11" s="577" t="s">
        <v>119</v>
      </c>
      <c r="Q11" s="577" t="s">
        <v>480</v>
      </c>
      <c r="R11" s="577" t="s">
        <v>120</v>
      </c>
      <c r="S11" s="577"/>
      <c r="T11" s="577" t="s">
        <v>481</v>
      </c>
      <c r="U11" s="578" t="s">
        <v>121</v>
      </c>
      <c r="V11" s="573"/>
      <c r="W11" s="574"/>
      <c r="X11" s="574"/>
      <c r="Y11" s="574"/>
      <c r="Z11" s="574"/>
      <c r="AA11" s="573"/>
      <c r="AB11" s="573"/>
      <c r="AC11" s="573"/>
    </row>
    <row r="12" spans="2:54" ht="15" customHeight="1">
      <c r="B12" s="301" t="s">
        <v>122</v>
      </c>
      <c r="C12" s="294"/>
      <c r="D12" s="295" t="s">
        <v>19</v>
      </c>
      <c r="E12" s="296"/>
      <c r="F12" s="297"/>
      <c r="G12" s="1451" t="s">
        <v>123</v>
      </c>
      <c r="H12" s="1452"/>
      <c r="I12" s="1453"/>
      <c r="J12" s="1454"/>
      <c r="K12" s="1455"/>
      <c r="L12" s="306"/>
      <c r="M12" s="3"/>
      <c r="N12" s="579" t="s">
        <v>124</v>
      </c>
      <c r="O12" s="580">
        <f>$C$9*IF(J10="Adamiec1998",'Conversion factors'!C4,IF(J10="Guérin2011",'Conversion factors'!D4,IF(J10="Liritzis2013",'Conversion factors'!E4)))</f>
        <v>0</v>
      </c>
      <c r="P12" s="580" t="e">
        <f>$O$12*SQRT(('Conversion factors'!F4/'Conversion factors'!E4)^2+(($E$9/$C$9)^2))</f>
        <v>#DIV/0!</v>
      </c>
      <c r="Q12" s="580">
        <f>$C$9*IF(J10="Adamiec1998",'Conversion factors'!C6,IF(J10="Guérin2011",'Conversion factors'!D6,IF(J10="Liritzis2013",'Conversion factors'!E6)))</f>
        <v>0</v>
      </c>
      <c r="R12" s="580" t="e">
        <f>$Q$12*SQRT(('Conversion factors'!F6/'Conversion factors'!E6)^2+($E$9/$C$9)^2)</f>
        <v>#DIV/0!</v>
      </c>
      <c r="S12" s="580"/>
      <c r="T12" s="580">
        <f>$C$9*IF(J10="Adamiec1998",'Conversion factors'!C10,IF(J10="Guérin2011",'Conversion factors'!D10,IF(J10="Liritzis2013",'Conversion factors'!E10)))</f>
        <v>0</v>
      </c>
      <c r="U12" s="581" t="e">
        <f>$T$12*SQRT(('Conversion factors'!F10/'Conversion factors'!E10)^2+($E$9/$C$9)^2)</f>
        <v>#DIV/0!</v>
      </c>
      <c r="V12" s="582"/>
      <c r="W12" s="574"/>
      <c r="X12" s="574"/>
      <c r="Y12" s="574"/>
      <c r="Z12" s="574"/>
      <c r="AA12" s="573"/>
      <c r="AB12" s="573"/>
      <c r="AC12" s="573"/>
    </row>
    <row r="13" spans="2:54" ht="15" customHeight="1">
      <c r="B13" s="301" t="s">
        <v>125</v>
      </c>
      <c r="C13" s="294"/>
      <c r="D13" s="295" t="s">
        <v>19</v>
      </c>
      <c r="E13" s="296"/>
      <c r="F13" s="297"/>
      <c r="G13" s="1451" t="s">
        <v>36</v>
      </c>
      <c r="H13" s="1452"/>
      <c r="I13" s="1453"/>
      <c r="J13" s="1454"/>
      <c r="K13" s="1455"/>
      <c r="L13" s="306"/>
      <c r="M13" s="3"/>
      <c r="N13" s="579" t="s">
        <v>126</v>
      </c>
      <c r="O13" s="580">
        <f>$C$10*IF(J10="Adamiec1998",'Conversion factors'!C5,IF(J10="Guérin2011",'Conversion factors'!D5,IF(J10="Liritzis2013",'Conversion factors'!E5)))</f>
        <v>0</v>
      </c>
      <c r="P13" s="580" t="e">
        <f>$O$13*SQRT(('Conversion factors'!F5/'Conversion factors'!E5)^2+(($E$10/$C$10)^2))</f>
        <v>#DIV/0!</v>
      </c>
      <c r="Q13" s="580">
        <f>$C$10*IF(J10="Adamiec1998",'Conversion factors'!C7,IF(J10="Guérin2011",'Conversion factors'!D7,IF(J10="Liritzis2013",'Conversion factors'!E7)))</f>
        <v>0</v>
      </c>
      <c r="R13" s="580" t="e">
        <f>$Q$13*SQRT(('Conversion factors'!F7/'Conversion factors'!E7)^2+(($E$10/$C$10)^2))</f>
        <v>#DIV/0!</v>
      </c>
      <c r="S13" s="580"/>
      <c r="T13" s="580">
        <f>$C$10*IF(J10="Adamiec1998",'Conversion factors'!C11,IF(J10="Guérin2011",'Conversion factors'!D11,IF(J10="Liritzis2013",'Conversion factors'!E11)))</f>
        <v>0</v>
      </c>
      <c r="U13" s="581" t="e">
        <f>$T$13*SQRT(('Conversion factors'!F11/'Conversion factors'!E11)^2+($E$10/$C$10)^2)</f>
        <v>#DIV/0!</v>
      </c>
      <c r="V13" s="582"/>
      <c r="W13" s="574"/>
      <c r="X13" s="574"/>
      <c r="Y13" s="574"/>
      <c r="Z13" s="574"/>
      <c r="AA13" s="573"/>
      <c r="AB13" s="573"/>
      <c r="AC13" s="573"/>
    </row>
    <row r="14" spans="2:54" ht="15" customHeight="1">
      <c r="B14" s="301" t="s">
        <v>75</v>
      </c>
      <c r="C14" s="294"/>
      <c r="D14" s="295" t="s">
        <v>19</v>
      </c>
      <c r="E14" s="296"/>
      <c r="F14" s="297"/>
      <c r="G14" s="1480" t="s">
        <v>127</v>
      </c>
      <c r="H14" s="1481"/>
      <c r="I14" s="1482"/>
      <c r="J14" s="307"/>
      <c r="K14" s="308"/>
      <c r="L14" s="305"/>
      <c r="M14" s="3"/>
      <c r="N14" s="579" t="s">
        <v>128</v>
      </c>
      <c r="O14" s="1483" t="s">
        <v>129</v>
      </c>
      <c r="P14" s="1484"/>
      <c r="Q14" s="580">
        <f>$C$11*IF(J10="Adamiec1998",'Conversion factors'!C8,IF(J10="Guérin2011",'Conversion factors'!D8,IF(J10="Liritzis2013",'Conversion factors'!E8)))</f>
        <v>0</v>
      </c>
      <c r="R14" s="580" t="e">
        <f>$Q$14*SQRT(('Conversion factors'!F8/'Conversion factors'!E8)^2+(($E$11/$C$11)^2))</f>
        <v>#DIV/0!</v>
      </c>
      <c r="S14" s="580"/>
      <c r="T14" s="580">
        <f>$C$11*IF(J10="Adamiec1998",'Conversion factors'!C12,IF(J10="Guérin2011",'Conversion factors'!D12,IF(J10="Liritzis2013",'Conversion factors'!E12)))</f>
        <v>0</v>
      </c>
      <c r="U14" s="581" t="e">
        <f>$T$14*SQRT(('Conversion factors'!F12/'Conversion factors'!E12)^2+(($E$11/$C$11)^2))</f>
        <v>#DIV/0!</v>
      </c>
      <c r="V14" s="582"/>
      <c r="W14" s="574"/>
      <c r="X14" s="574"/>
      <c r="Y14" s="574"/>
      <c r="Z14" s="574"/>
      <c r="AA14" s="573"/>
      <c r="AB14" s="573"/>
      <c r="AC14" s="573"/>
    </row>
    <row r="15" spans="2:54" ht="15" customHeight="1">
      <c r="B15" s="301" t="s">
        <v>130</v>
      </c>
      <c r="C15" s="294"/>
      <c r="D15" s="295" t="s">
        <v>19</v>
      </c>
      <c r="E15" s="296"/>
      <c r="F15" s="297"/>
      <c r="G15" s="1451" t="s">
        <v>35</v>
      </c>
      <c r="H15" s="1452"/>
      <c r="I15" s="1453"/>
      <c r="J15" s="309"/>
      <c r="K15" s="310"/>
      <c r="L15" s="305"/>
      <c r="M15" s="3"/>
      <c r="N15" s="579" t="s">
        <v>131</v>
      </c>
      <c r="O15" s="1483"/>
      <c r="P15" s="1484"/>
      <c r="Q15" s="580">
        <f>IF(J8="YES",(-9.17+38.13*C11)*IF(J10="Adamiec1998",'Conversion factors'!C9,IF(J10="Guérin2011",'Conversion factors'!D9,IF(J10="Liritzis2013",'Conversion factors'!E9))),C12*IF(J10="Adamiec1998",'Conversion factors'!C9,IF(J10="Guérin2011",'Conversion factors'!D9,IF(J10="Liritzis2013",'Conversion factors'!E9))))</f>
        <v>0</v>
      </c>
      <c r="R15" s="580">
        <f>IF(Q15=0,0,(IF(J8="YES",($Q$15*SQRT(((E11/C11)^2)+('Conversion factors'!F9/'Conversion factors'!E9)^2)),(Q15*SQRT(((E12/C12)^2)+('Conversion factors'!F9/'Conversion factors'!E9)^2)))))</f>
        <v>0</v>
      </c>
      <c r="S15" s="580"/>
      <c r="T15" s="1485" t="s">
        <v>132</v>
      </c>
      <c r="U15" s="1486"/>
      <c r="V15" s="583"/>
      <c r="W15" s="574" t="s">
        <v>390</v>
      </c>
      <c r="X15" s="574"/>
      <c r="Y15" s="574"/>
      <c r="Z15" s="574"/>
      <c r="AA15" s="573"/>
      <c r="AB15" s="573"/>
      <c r="AC15" s="573"/>
    </row>
    <row r="16" spans="2:54" ht="15" customHeight="1">
      <c r="B16" s="301" t="s">
        <v>133</v>
      </c>
      <c r="C16" s="311"/>
      <c r="D16" s="302"/>
      <c r="E16" s="312"/>
      <c r="F16" s="313"/>
      <c r="G16" s="1451" t="s">
        <v>38</v>
      </c>
      <c r="H16" s="1452"/>
      <c r="I16" s="1453"/>
      <c r="J16" s="309"/>
      <c r="K16" s="310"/>
      <c r="L16" s="305"/>
      <c r="M16" s="3"/>
      <c r="N16" s="579" t="s">
        <v>470</v>
      </c>
      <c r="O16" s="584" t="str">
        <f>IF(ISBLANK(C28),"NULL",C28)</f>
        <v>NULL</v>
      </c>
      <c r="P16" s="580" t="str">
        <f>IF(ISBLANK(E28),"NULL",E28)</f>
        <v>NULL</v>
      </c>
      <c r="Q16" s="584" t="str">
        <f>IF(ISBLANK(C29),"NULL",C29)</f>
        <v>NULL</v>
      </c>
      <c r="R16" s="580" t="str">
        <f>IF(ISBLANK(E29),"NULL",E29)</f>
        <v>NULL</v>
      </c>
      <c r="S16" s="584"/>
      <c r="T16" s="584" t="str">
        <f>IF(ISBLANK(C30),"NULL",C30)</f>
        <v>NULL</v>
      </c>
      <c r="U16" s="581" t="str">
        <f>IF(ISBLANK(E30),"NULL",E30)</f>
        <v>NULL</v>
      </c>
      <c r="V16" s="582"/>
      <c r="W16" s="585" t="s">
        <v>391</v>
      </c>
      <c r="X16" s="585" t="s">
        <v>392</v>
      </c>
      <c r="Y16" s="585" t="s">
        <v>248</v>
      </c>
      <c r="Z16" s="574"/>
      <c r="AA16" s="573"/>
      <c r="AB16" s="573"/>
      <c r="AC16" s="573"/>
    </row>
    <row r="17" spans="2:29" ht="15" customHeight="1" thickBot="1">
      <c r="B17" s="301" t="s">
        <v>134</v>
      </c>
      <c r="C17" s="311"/>
      <c r="D17" s="302"/>
      <c r="E17" s="312"/>
      <c r="F17" s="313"/>
      <c r="G17" s="314" t="s">
        <v>135</v>
      </c>
      <c r="H17" s="315"/>
      <c r="I17" s="316"/>
      <c r="J17" s="317"/>
      <c r="K17" s="315"/>
      <c r="L17" s="318"/>
      <c r="M17" s="3"/>
      <c r="N17" s="586" t="s">
        <v>136</v>
      </c>
      <c r="O17" s="587">
        <f>SUM(O12,O13)</f>
        <v>0</v>
      </c>
      <c r="P17" s="588" t="e">
        <f>SQRT(P12^2+P13^2)</f>
        <v>#DIV/0!</v>
      </c>
      <c r="Q17" s="587">
        <f>SUM(Q12,Q13,Q14,Q15)</f>
        <v>0</v>
      </c>
      <c r="R17" s="588" t="e">
        <f>SQRT(R12^2+R13^2+R14^2+R15^2)</f>
        <v>#DIV/0!</v>
      </c>
      <c r="S17" s="589"/>
      <c r="T17" s="587">
        <f>SUM(T12,T13,T14)</f>
        <v>0</v>
      </c>
      <c r="U17" s="590" t="e">
        <f>SQRT(U12^2+U13^2+U14^2)</f>
        <v>#DIV/0!</v>
      </c>
      <c r="V17" s="591"/>
      <c r="W17" s="585">
        <f>O17</f>
        <v>0</v>
      </c>
      <c r="X17" s="585">
        <f>Q17</f>
        <v>0</v>
      </c>
      <c r="Y17" s="585">
        <f>T17</f>
        <v>0</v>
      </c>
      <c r="Z17" s="574"/>
      <c r="AA17" s="573"/>
      <c r="AB17" s="573"/>
      <c r="AC17" s="573"/>
    </row>
    <row r="18" spans="2:29" ht="15" customHeight="1">
      <c r="B18" s="301" t="s">
        <v>137</v>
      </c>
      <c r="C18" s="311"/>
      <c r="D18" s="302"/>
      <c r="E18" s="319"/>
      <c r="F18" s="313"/>
      <c r="G18" s="320"/>
      <c r="H18" s="320"/>
      <c r="I18" s="320"/>
      <c r="J18" s="320"/>
      <c r="K18" s="320"/>
      <c r="L18" s="321"/>
      <c r="M18" s="3"/>
      <c r="N18" s="592"/>
      <c r="O18" s="572"/>
      <c r="P18" s="572"/>
      <c r="Q18" s="572"/>
      <c r="R18" s="572"/>
      <c r="S18" s="572"/>
      <c r="T18" s="572"/>
      <c r="U18" s="321"/>
      <c r="V18" s="573"/>
      <c r="W18" s="574"/>
      <c r="X18" s="574"/>
      <c r="Y18" s="574"/>
      <c r="Z18" s="574"/>
      <c r="AA18" s="573"/>
      <c r="AB18" s="573"/>
      <c r="AC18" s="573"/>
    </row>
    <row r="19" spans="2:29" ht="15" customHeight="1">
      <c r="B19" s="301" t="s">
        <v>138</v>
      </c>
      <c r="C19" s="322"/>
      <c r="D19" s="302"/>
      <c r="E19" s="319"/>
      <c r="F19" s="313"/>
      <c r="G19" s="355" t="s">
        <v>139</v>
      </c>
      <c r="H19" s="356"/>
      <c r="I19" s="356"/>
      <c r="J19" s="356"/>
      <c r="K19" s="357" t="s">
        <v>140</v>
      </c>
      <c r="L19" s="358"/>
      <c r="M19" s="3"/>
      <c r="N19" s="571" t="s">
        <v>141</v>
      </c>
      <c r="O19" s="593"/>
      <c r="P19" s="593"/>
      <c r="Q19" s="593"/>
      <c r="R19" s="593"/>
      <c r="S19" s="593"/>
      <c r="T19" s="593"/>
      <c r="U19" s="321"/>
      <c r="V19" s="573"/>
      <c r="W19" s="574"/>
      <c r="X19" s="574"/>
      <c r="Y19" s="574"/>
      <c r="Z19" s="574"/>
      <c r="AA19" s="573"/>
      <c r="AB19" s="573"/>
      <c r="AC19" s="573"/>
    </row>
    <row r="20" spans="2:29" ht="15" customHeight="1">
      <c r="B20" s="326" t="s">
        <v>142</v>
      </c>
      <c r="C20" s="327"/>
      <c r="D20" s="328"/>
      <c r="E20" s="329"/>
      <c r="F20" s="313"/>
      <c r="G20" s="359" t="s">
        <v>143</v>
      </c>
      <c r="H20" s="360" t="e">
        <f ca="1">O198</f>
        <v>#DIV/0!</v>
      </c>
      <c r="I20" s="361" t="s">
        <v>19</v>
      </c>
      <c r="J20" s="362" t="e">
        <f ca="1">Q198</f>
        <v>#DIV/0!</v>
      </c>
      <c r="K20" s="363" t="e">
        <f ca="1">IF(H20=0,"",J20/H20*100)</f>
        <v>#DIV/0!</v>
      </c>
      <c r="L20" s="364"/>
      <c r="M20" s="3"/>
      <c r="N20" s="1448" t="s">
        <v>456</v>
      </c>
      <c r="O20" s="1449"/>
      <c r="P20" s="1449"/>
      <c r="Q20" s="1449"/>
      <c r="R20" s="1449"/>
      <c r="S20" s="1449"/>
      <c r="T20" s="1449"/>
      <c r="U20" s="1450"/>
      <c r="V20" s="575"/>
      <c r="W20" s="574"/>
      <c r="X20" s="574"/>
      <c r="Y20" s="574"/>
      <c r="Z20" s="574"/>
      <c r="AA20" s="573"/>
      <c r="AB20" s="573"/>
      <c r="AC20" s="573"/>
    </row>
    <row r="21" spans="2:29" ht="15" customHeight="1">
      <c r="B21" s="330"/>
      <c r="C21" s="331"/>
      <c r="D21" s="332"/>
      <c r="E21" s="331"/>
      <c r="F21" s="331"/>
      <c r="G21" s="365" t="s">
        <v>144</v>
      </c>
      <c r="H21" s="366" t="e">
        <f ca="1">O193</f>
        <v>#DIV/0!</v>
      </c>
      <c r="I21" s="367" t="s">
        <v>19</v>
      </c>
      <c r="J21" s="368" t="e">
        <f ca="1">Q193</f>
        <v>#DIV/0!</v>
      </c>
      <c r="K21" s="369" t="e">
        <f ca="1">IF(H21=0,"",J21/H21*100)</f>
        <v>#DIV/0!</v>
      </c>
      <c r="L21" s="370"/>
      <c r="M21" s="3"/>
      <c r="N21" s="1448"/>
      <c r="O21" s="1449"/>
      <c r="P21" s="1449"/>
      <c r="Q21" s="1449"/>
      <c r="R21" s="1449"/>
      <c r="S21" s="1449"/>
      <c r="T21" s="1449"/>
      <c r="U21" s="1450"/>
      <c r="V21" s="575"/>
      <c r="W21" s="574"/>
      <c r="X21" s="574"/>
      <c r="Y21" s="574"/>
      <c r="Z21" s="574"/>
      <c r="AA21" s="573"/>
      <c r="AB21" s="573"/>
      <c r="AC21" s="573"/>
    </row>
    <row r="22" spans="2:29" ht="15" customHeight="1" thickBot="1">
      <c r="B22" s="333" t="s">
        <v>145</v>
      </c>
      <c r="C22" s="323"/>
      <c r="D22" s="334"/>
      <c r="E22" s="335"/>
      <c r="F22" s="297"/>
      <c r="G22" s="371" t="s">
        <v>146</v>
      </c>
      <c r="H22" s="376">
        <f>C8</f>
        <v>0</v>
      </c>
      <c r="I22" s="373" t="s">
        <v>19</v>
      </c>
      <c r="J22" s="372">
        <f>E8</f>
        <v>0</v>
      </c>
      <c r="K22" s="374" t="e">
        <f>J22/H22*100</f>
        <v>#DIV/0!</v>
      </c>
      <c r="L22" s="375"/>
      <c r="M22" s="3"/>
      <c r="N22" s="1448"/>
      <c r="O22" s="1449"/>
      <c r="P22" s="1449"/>
      <c r="Q22" s="1449"/>
      <c r="R22" s="1449"/>
      <c r="S22" s="1449"/>
      <c r="T22" s="1449"/>
      <c r="U22" s="1450"/>
      <c r="V22" s="575"/>
      <c r="W22" s="574"/>
      <c r="X22" s="574"/>
      <c r="Y22" s="574"/>
      <c r="Z22" s="574"/>
      <c r="AA22" s="573"/>
      <c r="AB22" s="573"/>
      <c r="AC22" s="573"/>
    </row>
    <row r="23" spans="2:29" ht="15" customHeight="1">
      <c r="B23" s="293" t="s">
        <v>147</v>
      </c>
      <c r="C23" s="338"/>
      <c r="D23" s="295" t="s">
        <v>19</v>
      </c>
      <c r="E23" s="339"/>
      <c r="F23" s="297"/>
      <c r="G23" s="340"/>
      <c r="H23" s="340"/>
      <c r="I23" s="340"/>
      <c r="J23" s="340"/>
      <c r="K23" s="340"/>
      <c r="L23" s="341"/>
      <c r="M23" s="3"/>
      <c r="N23" s="576" t="s">
        <v>148</v>
      </c>
      <c r="O23" s="495" t="s">
        <v>149</v>
      </c>
      <c r="P23" s="495"/>
      <c r="Q23" s="495" t="s">
        <v>471</v>
      </c>
      <c r="R23" s="495"/>
      <c r="S23" s="495"/>
      <c r="T23" s="495" t="s">
        <v>472</v>
      </c>
      <c r="U23" s="321"/>
      <c r="V23" s="573"/>
      <c r="W23" s="574"/>
      <c r="X23" s="574"/>
      <c r="Y23" s="574"/>
      <c r="Z23" s="574"/>
      <c r="AA23" s="573"/>
      <c r="AB23" s="573"/>
      <c r="AC23" s="573"/>
    </row>
    <row r="24" spans="2:29" ht="15" customHeight="1">
      <c r="B24" s="301" t="s">
        <v>150</v>
      </c>
      <c r="C24" s="380"/>
      <c r="D24" s="295" t="s">
        <v>19</v>
      </c>
      <c r="E24" s="381"/>
      <c r="F24" s="342"/>
      <c r="G24" s="343" t="s">
        <v>151</v>
      </c>
      <c r="H24" s="323"/>
      <c r="I24" s="323"/>
      <c r="J24" s="323"/>
      <c r="K24" s="324" t="s">
        <v>140</v>
      </c>
      <c r="L24" s="325"/>
      <c r="M24" s="3"/>
      <c r="N24" s="594" t="s">
        <v>152</v>
      </c>
      <c r="O24" s="595">
        <f>IF(J9="NO",1,IF(C14&gt;0.3,1,VLOOKUP(MROUND(C14,0.005),'Shallow depth gamma scaling'!$H$6:$L$66,2)))</f>
        <v>0.50000000016304402</v>
      </c>
      <c r="P24" s="595"/>
      <c r="Q24" s="595">
        <f>O24*T12</f>
        <v>0</v>
      </c>
      <c r="R24" s="595"/>
      <c r="S24" s="595"/>
      <c r="T24" s="595" t="e">
        <f>O24*U12</f>
        <v>#DIV/0!</v>
      </c>
      <c r="U24" s="321"/>
      <c r="V24" s="573"/>
      <c r="W24" s="574"/>
      <c r="X24" s="574"/>
      <c r="Y24" s="574"/>
      <c r="Z24" s="574"/>
      <c r="AA24" s="573"/>
      <c r="AB24" s="573"/>
      <c r="AC24" s="573"/>
    </row>
    <row r="25" spans="2:29" ht="15" customHeight="1">
      <c r="B25" s="301" t="s">
        <v>153</v>
      </c>
      <c r="C25" s="380"/>
      <c r="D25" s="295" t="s">
        <v>19</v>
      </c>
      <c r="E25" s="381"/>
      <c r="F25" s="342"/>
      <c r="G25" s="336" t="s">
        <v>154</v>
      </c>
      <c r="H25" s="344" t="str">
        <f>IF(R122="NULL",R121,R122)</f>
        <v/>
      </c>
      <c r="I25" s="337" t="s">
        <v>19</v>
      </c>
      <c r="J25" s="345" t="e">
        <f>IF(T122="NULL",T121,T122)</f>
        <v>#VALUE!</v>
      </c>
      <c r="K25" s="346" t="e">
        <f>IF(H25=0,"",J25/H25*100)</f>
        <v>#VALUE!</v>
      </c>
      <c r="L25" s="305"/>
      <c r="M25" s="3"/>
      <c r="N25" s="594" t="s">
        <v>155</v>
      </c>
      <c r="O25" s="595">
        <f>IF(J9="NO",1,IF(C14&gt;0.3,1,VLOOKUP(MROUND(C14,0.005),'Shallow depth gamma scaling'!$H$6:$L$66,3)))</f>
        <v>0.500000002466092</v>
      </c>
      <c r="P25" s="595"/>
      <c r="Q25" s="595">
        <f>O25*T13</f>
        <v>0</v>
      </c>
      <c r="R25" s="595"/>
      <c r="S25" s="595"/>
      <c r="T25" s="595" t="e">
        <f>O25*U13</f>
        <v>#DIV/0!</v>
      </c>
      <c r="U25" s="321"/>
      <c r="V25" s="573"/>
      <c r="W25" s="574" t="s">
        <v>393</v>
      </c>
      <c r="X25" s="574"/>
      <c r="Y25" s="574"/>
      <c r="Z25" s="574"/>
      <c r="AA25" s="573"/>
      <c r="AB25" s="573"/>
      <c r="AC25" s="573"/>
    </row>
    <row r="26" spans="2:29" ht="15" customHeight="1">
      <c r="B26" s="301" t="s">
        <v>156</v>
      </c>
      <c r="C26" s="380"/>
      <c r="D26" s="295" t="s">
        <v>19</v>
      </c>
      <c r="E26" s="381"/>
      <c r="F26" s="342"/>
      <c r="G26" s="336" t="s">
        <v>571</v>
      </c>
      <c r="H26" s="344" t="e">
        <f ca="1">O192</f>
        <v>#DIV/0!</v>
      </c>
      <c r="I26" s="337" t="s">
        <v>19</v>
      </c>
      <c r="J26" s="345" t="e">
        <f ca="1">Q192</f>
        <v>#DIV/0!</v>
      </c>
      <c r="K26" s="346" t="e">
        <f ca="1">IF(H26=0,"",J26/H26*100)</f>
        <v>#DIV/0!</v>
      </c>
      <c r="L26" s="305"/>
      <c r="M26" s="7"/>
      <c r="N26" s="596" t="s">
        <v>158</v>
      </c>
      <c r="O26" s="595">
        <f>IF(J9="NO",1,IF(C14&gt;0.3,1,VLOOKUP(MROUND(C14,0.005),'Shallow depth gamma scaling'!$H$6:$L$66,4)))</f>
        <v>0.50000000224937602</v>
      </c>
      <c r="P26" s="595"/>
      <c r="Q26" s="595">
        <f>O26*T14</f>
        <v>0</v>
      </c>
      <c r="R26" s="595"/>
      <c r="S26" s="595"/>
      <c r="T26" s="595" t="e">
        <f>O26*U14</f>
        <v>#DIV/0!</v>
      </c>
      <c r="U26" s="321"/>
      <c r="V26" s="573"/>
      <c r="W26" s="585" t="s">
        <v>391</v>
      </c>
      <c r="X26" s="585" t="s">
        <v>392</v>
      </c>
      <c r="Y26" s="585" t="s">
        <v>248</v>
      </c>
      <c r="Z26" s="574"/>
      <c r="AA26" s="573"/>
      <c r="AB26" s="573"/>
      <c r="AC26" s="573"/>
    </row>
    <row r="27" spans="2:29" ht="15" customHeight="1" thickBot="1">
      <c r="B27" s="301" t="s">
        <v>159</v>
      </c>
      <c r="C27" s="380"/>
      <c r="D27" s="295" t="s">
        <v>19</v>
      </c>
      <c r="E27" s="381"/>
      <c r="F27" s="342"/>
      <c r="G27" s="336" t="s">
        <v>162</v>
      </c>
      <c r="H27" s="344" t="e">
        <f ca="1">O184</f>
        <v>#DIV/0!</v>
      </c>
      <c r="I27" s="337" t="s">
        <v>19</v>
      </c>
      <c r="J27" s="345" t="e">
        <f ca="1">Q184</f>
        <v>#DIV/0!</v>
      </c>
      <c r="K27" s="346" t="e">
        <f ca="1">IF(H27=0,"NULL",J27/H27*100)</f>
        <v>#DIV/0!</v>
      </c>
      <c r="L27" s="305"/>
      <c r="M27" s="7"/>
      <c r="N27" s="597" t="s">
        <v>482</v>
      </c>
      <c r="O27" s="598">
        <f>IF(J9="NO",1,IF(C14&gt;0.3,1,VLOOKUP(C14,'Shallow depth gamma scaling'!$H$6:$L$66,5)))</f>
        <v>0.50000000054184102</v>
      </c>
      <c r="P27" s="598"/>
      <c r="Q27" s="599">
        <f>IF(T16="NULL",O27*T17,T16*O27)</f>
        <v>0</v>
      </c>
      <c r="R27" s="599"/>
      <c r="S27" s="600"/>
      <c r="T27" s="601" t="e">
        <f>IF(U16="NULL",O27*U17,U16*O27)</f>
        <v>#DIV/0!</v>
      </c>
      <c r="U27" s="602"/>
      <c r="V27" s="603"/>
      <c r="W27" s="585">
        <f>O17</f>
        <v>0</v>
      </c>
      <c r="X27" s="585">
        <f>Q17</f>
        <v>0</v>
      </c>
      <c r="Y27" s="585">
        <f>Q27</f>
        <v>0</v>
      </c>
      <c r="Z27" s="574"/>
      <c r="AA27" s="573"/>
      <c r="AB27" s="573"/>
      <c r="AC27" s="573"/>
    </row>
    <row r="28" spans="2:29" ht="15" customHeight="1">
      <c r="B28" s="301" t="s">
        <v>477</v>
      </c>
      <c r="C28" s="382"/>
      <c r="D28" s="295" t="s">
        <v>19</v>
      </c>
      <c r="E28" s="383"/>
      <c r="F28" s="342"/>
      <c r="G28" s="969" t="s">
        <v>157</v>
      </c>
      <c r="H28" s="970">
        <f ca="1">O103</f>
        <v>0</v>
      </c>
      <c r="I28" s="971" t="s">
        <v>19</v>
      </c>
      <c r="J28" s="972">
        <f ca="1">Q103</f>
        <v>0</v>
      </c>
      <c r="K28" s="973" t="str">
        <f ca="1">IF(H28=0,"NULL",J28/H28*100)</f>
        <v>NULL</v>
      </c>
      <c r="L28" s="305"/>
      <c r="M28" s="7"/>
      <c r="N28" s="604"/>
      <c r="O28" s="604"/>
      <c r="P28" s="604"/>
      <c r="Q28" s="604"/>
      <c r="R28" s="604"/>
      <c r="S28" s="604"/>
      <c r="T28" s="604"/>
      <c r="U28" s="602"/>
      <c r="V28" s="603"/>
      <c r="W28" s="574"/>
      <c r="X28" s="574"/>
      <c r="Y28" s="574"/>
      <c r="Z28" s="574"/>
      <c r="AA28" s="573"/>
      <c r="AB28" s="573"/>
      <c r="AC28" s="573"/>
    </row>
    <row r="29" spans="2:29" ht="15" customHeight="1">
      <c r="B29" s="301" t="s">
        <v>476</v>
      </c>
      <c r="C29" s="384"/>
      <c r="D29" s="295" t="s">
        <v>19</v>
      </c>
      <c r="E29" s="383"/>
      <c r="F29" s="331"/>
      <c r="G29" s="974" t="s">
        <v>160</v>
      </c>
      <c r="H29" s="970" t="e">
        <f ca="1">O104</f>
        <v>#DIV/0!</v>
      </c>
      <c r="I29" s="971" t="s">
        <v>19</v>
      </c>
      <c r="J29" s="972" t="e">
        <f ca="1">Q104</f>
        <v>#DIV/0!</v>
      </c>
      <c r="K29" s="973" t="e">
        <f ca="1">IF(H29=0,"",J29/H29*100)</f>
        <v>#DIV/0!</v>
      </c>
      <c r="L29" s="321"/>
      <c r="M29" s="7"/>
      <c r="N29" s="605" t="s">
        <v>163</v>
      </c>
      <c r="O29" s="593"/>
      <c r="P29" s="593"/>
      <c r="Q29" s="593"/>
      <c r="R29" s="593"/>
      <c r="S29" s="593"/>
      <c r="T29" s="593"/>
      <c r="U29" s="606"/>
      <c r="V29" s="607"/>
      <c r="W29" s="574"/>
      <c r="X29" s="574"/>
      <c r="Y29" s="574"/>
      <c r="Z29" s="574"/>
      <c r="AA29" s="573"/>
      <c r="AB29" s="573"/>
      <c r="AC29" s="573"/>
    </row>
    <row r="30" spans="2:29" ht="15" customHeight="1">
      <c r="B30" s="301" t="s">
        <v>475</v>
      </c>
      <c r="C30" s="382"/>
      <c r="D30" s="295" t="s">
        <v>19</v>
      </c>
      <c r="E30" s="383"/>
      <c r="F30" s="331"/>
      <c r="G30" s="974" t="s">
        <v>161</v>
      </c>
      <c r="H30" s="970">
        <f>O105</f>
        <v>0</v>
      </c>
      <c r="I30" s="971" t="s">
        <v>19</v>
      </c>
      <c r="J30" s="972" t="e">
        <f>Q105</f>
        <v>#DIV/0!</v>
      </c>
      <c r="K30" s="973" t="str">
        <f>IF(H30=0,"",J30/H30*100)</f>
        <v/>
      </c>
      <c r="L30" s="321"/>
      <c r="M30" s="7"/>
      <c r="N30" s="1448" t="s">
        <v>504</v>
      </c>
      <c r="O30" s="1449"/>
      <c r="P30" s="1449"/>
      <c r="Q30" s="1449"/>
      <c r="R30" s="1449"/>
      <c r="S30" s="1449"/>
      <c r="T30" s="1449"/>
      <c r="U30" s="1450"/>
      <c r="V30" s="575"/>
      <c r="W30" s="574"/>
      <c r="X30" s="574"/>
      <c r="Y30" s="574"/>
      <c r="Z30" s="574"/>
      <c r="AA30" s="573"/>
      <c r="AB30" s="573"/>
      <c r="AC30" s="573"/>
    </row>
    <row r="31" spans="2:29" ht="15" customHeight="1">
      <c r="B31" s="301" t="s">
        <v>206</v>
      </c>
      <c r="C31" s="382"/>
      <c r="D31" s="295" t="s">
        <v>19</v>
      </c>
      <c r="E31" s="383"/>
      <c r="F31" s="331"/>
      <c r="G31" s="969" t="s">
        <v>164</v>
      </c>
      <c r="H31" s="975">
        <f>C13</f>
        <v>0</v>
      </c>
      <c r="I31" s="971" t="s">
        <v>19</v>
      </c>
      <c r="J31" s="976">
        <f>E13</f>
        <v>0</v>
      </c>
      <c r="K31" s="973">
        <f>1.25*J31/100/(1+1.25*H31/100)*100</f>
        <v>0</v>
      </c>
      <c r="L31" s="305"/>
      <c r="M31" s="7"/>
      <c r="N31" s="1448"/>
      <c r="O31" s="1449"/>
      <c r="P31" s="1449"/>
      <c r="Q31" s="1449"/>
      <c r="R31" s="1449"/>
      <c r="S31" s="1449"/>
      <c r="T31" s="1449"/>
      <c r="U31" s="1450"/>
      <c r="V31" s="575"/>
      <c r="W31" s="574"/>
      <c r="X31" s="574"/>
      <c r="Y31" s="574"/>
      <c r="Z31" s="574"/>
      <c r="AA31" s="573"/>
      <c r="AB31" s="573"/>
      <c r="AC31" s="573"/>
    </row>
    <row r="32" spans="2:29" ht="15" customHeight="1" thickBot="1">
      <c r="B32" s="347" t="s">
        <v>474</v>
      </c>
      <c r="C32" s="385"/>
      <c r="D32" s="351" t="s">
        <v>19</v>
      </c>
      <c r="E32" s="386"/>
      <c r="F32" s="348"/>
      <c r="G32" s="349"/>
      <c r="H32" s="348"/>
      <c r="I32" s="348"/>
      <c r="J32" s="348"/>
      <c r="K32" s="348"/>
      <c r="L32" s="350"/>
      <c r="M32" s="7"/>
      <c r="N32" s="1448"/>
      <c r="O32" s="1449"/>
      <c r="P32" s="1449"/>
      <c r="Q32" s="1449"/>
      <c r="R32" s="1449"/>
      <c r="S32" s="1449"/>
      <c r="T32" s="1449"/>
      <c r="U32" s="1450"/>
      <c r="V32" s="575"/>
      <c r="W32" s="574"/>
      <c r="X32" s="574"/>
      <c r="Y32" s="574"/>
      <c r="Z32" s="574"/>
      <c r="AA32" s="573"/>
      <c r="AB32" s="573"/>
      <c r="AC32" s="573"/>
    </row>
    <row r="33" spans="2:29" ht="15" customHeight="1">
      <c r="M33" s="7"/>
      <c r="N33" s="1448"/>
      <c r="O33" s="1449"/>
      <c r="P33" s="1449"/>
      <c r="Q33" s="1449"/>
      <c r="R33" s="1449"/>
      <c r="S33" s="1449"/>
      <c r="T33" s="1449"/>
      <c r="U33" s="1450"/>
      <c r="V33" s="575"/>
      <c r="W33" s="574"/>
      <c r="X33" s="574"/>
      <c r="Y33" s="574"/>
      <c r="Z33" s="574"/>
      <c r="AA33" s="573"/>
      <c r="AB33" s="573"/>
      <c r="AC33" s="573"/>
    </row>
    <row r="34" spans="2:29" ht="15" customHeight="1">
      <c r="H34" s="8"/>
      <c r="I34" s="9"/>
      <c r="J34" s="9"/>
      <c r="K34" s="9"/>
      <c r="L34" s="5"/>
      <c r="M34" s="7"/>
      <c r="N34" s="1448"/>
      <c r="O34" s="1449"/>
      <c r="P34" s="1449"/>
      <c r="Q34" s="1449"/>
      <c r="R34" s="1449"/>
      <c r="S34" s="1449"/>
      <c r="T34" s="1449"/>
      <c r="U34" s="1450"/>
      <c r="V34" s="575"/>
      <c r="W34" s="574"/>
      <c r="X34" s="574"/>
      <c r="Y34" s="574"/>
      <c r="Z34" s="574"/>
      <c r="AA34" s="573"/>
      <c r="AB34" s="573"/>
      <c r="AC34" s="573"/>
    </row>
    <row r="35" spans="2:29" ht="15" customHeight="1" thickBot="1">
      <c r="M35" s="7"/>
      <c r="N35" s="1487"/>
      <c r="O35" s="1488"/>
      <c r="P35" s="1488"/>
      <c r="Q35" s="1488"/>
      <c r="R35" s="1488"/>
      <c r="S35" s="1488"/>
      <c r="T35" s="1488"/>
      <c r="U35" s="1489"/>
      <c r="V35" s="575"/>
      <c r="W35" s="574"/>
      <c r="X35" s="574"/>
      <c r="Y35" s="574"/>
      <c r="Z35" s="574"/>
      <c r="AA35" s="573"/>
      <c r="AB35" s="573"/>
      <c r="AC35" s="573"/>
    </row>
    <row r="36" spans="2:29" ht="15" customHeight="1">
      <c r="B36" s="1490" t="s">
        <v>442</v>
      </c>
      <c r="C36" s="1491"/>
      <c r="D36" s="1491"/>
      <c r="E36" s="1491"/>
      <c r="F36" s="1491"/>
      <c r="G36" s="1491"/>
      <c r="H36" s="1491"/>
      <c r="I36" s="1491"/>
      <c r="J36" s="1491"/>
      <c r="K36" s="1491"/>
      <c r="L36" s="1492"/>
      <c r="M36" s="7"/>
      <c r="N36" s="608"/>
      <c r="O36" s="609" t="s">
        <v>163</v>
      </c>
      <c r="P36" s="495"/>
      <c r="Q36" s="609" t="s">
        <v>505</v>
      </c>
      <c r="R36" s="609"/>
      <c r="S36" s="495"/>
      <c r="T36" s="495" t="s">
        <v>473</v>
      </c>
      <c r="U36" s="494" t="s">
        <v>506</v>
      </c>
      <c r="V36" s="610"/>
      <c r="W36" s="574"/>
      <c r="X36" s="574"/>
      <c r="Y36" s="574"/>
      <c r="Z36" s="574"/>
      <c r="AA36" s="573"/>
      <c r="AB36" s="573"/>
      <c r="AC36" s="573"/>
    </row>
    <row r="37" spans="2:29" ht="15" customHeight="1">
      <c r="B37" s="1493"/>
      <c r="C37" s="1494"/>
      <c r="D37" s="1494"/>
      <c r="E37" s="1494"/>
      <c r="F37" s="1494"/>
      <c r="G37" s="1494"/>
      <c r="H37" s="1494"/>
      <c r="I37" s="1494"/>
      <c r="J37" s="1494"/>
      <c r="K37" s="1494"/>
      <c r="L37" s="1495"/>
      <c r="M37" s="7"/>
      <c r="N37" s="596" t="s">
        <v>465</v>
      </c>
      <c r="O37" s="595" t="b">
        <f>IF(J11='Alpha grain size attenuation'!$B47,'Alpha grain size attenuation'!D47,IF(J11='Alpha grain size attenuation'!$B48,'Alpha grain size attenuation'!D48))</f>
        <v>0</v>
      </c>
      <c r="P37" s="595"/>
      <c r="Q37" s="595" t="b">
        <f>IF(J11='Alpha grain size attenuation'!$B47,'Alpha grain size attenuation'!E47,IF(J11='Alpha grain size attenuation'!$B48,'Alpha grain size attenuation'!E48))</f>
        <v>0</v>
      </c>
      <c r="R37" s="595"/>
      <c r="S37" s="595"/>
      <c r="T37" s="595">
        <f>O12*O37</f>
        <v>0</v>
      </c>
      <c r="U37" s="611">
        <f>IF(T37=0,0,T37*SQRT(((P12/O12)^2)+((Q37/O37)^2)))</f>
        <v>0</v>
      </c>
      <c r="V37" s="612"/>
      <c r="W37" s="574"/>
      <c r="X37" s="574"/>
      <c r="Y37" s="574"/>
    </row>
    <row r="38" spans="2:29" ht="15" customHeight="1">
      <c r="B38" s="1493"/>
      <c r="C38" s="1494"/>
      <c r="D38" s="1494"/>
      <c r="E38" s="1494"/>
      <c r="F38" s="1494"/>
      <c r="G38" s="1494"/>
      <c r="H38" s="1494"/>
      <c r="I38" s="1494"/>
      <c r="J38" s="1494"/>
      <c r="K38" s="1494"/>
      <c r="L38" s="1495"/>
      <c r="M38" s="3"/>
      <c r="N38" s="594" t="s">
        <v>165</v>
      </c>
      <c r="O38" s="595" t="b">
        <f>IF(J11='Alpha grain size attenuation'!$B47,'Alpha grain size attenuation'!F47,IF(J11='Alpha grain size attenuation'!$B48,'Alpha grain size attenuation'!F48))</f>
        <v>0</v>
      </c>
      <c r="P38" s="595"/>
      <c r="Q38" s="595" t="b">
        <f>IF(J11='Alpha grain size attenuation'!$B47,'Alpha grain size attenuation'!G47,IF(J11='Alpha grain size attenuation'!$B48,'Alpha grain size attenuation'!G48))</f>
        <v>0</v>
      </c>
      <c r="R38" s="595"/>
      <c r="S38" s="595"/>
      <c r="T38" s="595">
        <f>O13*O38</f>
        <v>0</v>
      </c>
      <c r="U38" s="611">
        <f>IF(T38=0,0,T38*SQRT(((P13/O13)^2)+((Q38/O38)^2)))</f>
        <v>0</v>
      </c>
      <c r="V38" s="612"/>
      <c r="W38" s="574"/>
      <c r="X38" s="574"/>
      <c r="Y38" s="574"/>
    </row>
    <row r="39" spans="2:29" ht="15" customHeight="1">
      <c r="B39" s="1493"/>
      <c r="C39" s="1494"/>
      <c r="D39" s="1494"/>
      <c r="E39" s="1494"/>
      <c r="F39" s="1494"/>
      <c r="G39" s="1494"/>
      <c r="H39" s="1494"/>
      <c r="I39" s="1494"/>
      <c r="J39" s="1494"/>
      <c r="K39" s="1494"/>
      <c r="L39" s="1495"/>
      <c r="M39" s="3"/>
      <c r="N39" s="594" t="s">
        <v>166</v>
      </c>
      <c r="O39" s="595" t="b">
        <f>IF(J12='Beta grain size attenuation'!$V55,'Beta grain size attenuation'!X55,IF(J12='Beta grain size attenuation'!$V56,'Beta grain size attenuation'!X56,IF(J12='Beta grain size attenuation'!$V57,'Beta grain size attenuation'!X57,IF(J12='Beta grain size attenuation'!$V58,'Beta grain size attenuation'!X58))))</f>
        <v>0</v>
      </c>
      <c r="P39" s="595"/>
      <c r="Q39" s="595" t="b">
        <f>IF(J12='Beta grain size attenuation'!$V55,'Beta grain size attenuation'!Y55,IF(J12='Beta grain size attenuation'!$V56,'Beta grain size attenuation'!Y56,IF(J12='Beta grain size attenuation'!$V57,'Beta grain size attenuation'!Y57,IF(J12='Beta grain size attenuation'!$V58,'Beta grain size attenuation'!Y58))))</f>
        <v>0</v>
      </c>
      <c r="R39" s="595"/>
      <c r="S39" s="595"/>
      <c r="T39" s="595">
        <f>Q12*O39</f>
        <v>0</v>
      </c>
      <c r="U39" s="611" t="e">
        <f>T39*SQRT(((Q39/O39)^2)+((R12/Q12)^2))</f>
        <v>#DIV/0!</v>
      </c>
      <c r="V39" s="612"/>
      <c r="W39" s="574"/>
      <c r="X39" s="574"/>
      <c r="Y39" s="574"/>
    </row>
    <row r="40" spans="2:29" ht="15" customHeight="1">
      <c r="B40" s="1493"/>
      <c r="C40" s="1494"/>
      <c r="D40" s="1494"/>
      <c r="E40" s="1494"/>
      <c r="F40" s="1494"/>
      <c r="G40" s="1494"/>
      <c r="H40" s="1494"/>
      <c r="I40" s="1494"/>
      <c r="J40" s="1494"/>
      <c r="K40" s="1494"/>
      <c r="L40" s="1495"/>
      <c r="M40" s="3"/>
      <c r="N40" s="594" t="s">
        <v>167</v>
      </c>
      <c r="O40" s="595" t="b">
        <f>IF(J12='Beta grain size attenuation'!V55,'Beta grain size attenuation'!Z55,IF(J12='Beta grain size attenuation'!V56,'Beta grain size attenuation'!Z56,IF(J12='Beta grain size attenuation'!V57,'Beta grain size attenuation'!Z57,IF(J12='Beta grain size attenuation'!V58,'Beta grain size attenuation'!Z58))))</f>
        <v>0</v>
      </c>
      <c r="P40" s="595"/>
      <c r="Q40" s="595" t="b">
        <f>IF(J12='Beta grain size attenuation'!$V55,'Beta grain size attenuation'!AA55,IF(J12='Beta grain size attenuation'!$V56,'Beta grain size attenuation'!AA56,IF(J12='Beta grain size attenuation'!$V57,'Beta grain size attenuation'!AA57,IF(J12='Beta grain size attenuation'!$V58,'Beta grain size attenuation'!AA58))))</f>
        <v>0</v>
      </c>
      <c r="R40" s="595"/>
      <c r="S40" s="595"/>
      <c r="T40" s="595">
        <f>Q13*O40</f>
        <v>0</v>
      </c>
      <c r="U40" s="611" t="e">
        <f>T40*SQRT(((Q40/O40)^2)+((R13/Q13)^2))</f>
        <v>#DIV/0!</v>
      </c>
      <c r="V40" s="612"/>
      <c r="W40" s="574"/>
      <c r="X40" s="574"/>
      <c r="Y40" s="574"/>
      <c r="Z40" s="574"/>
      <c r="AA40" s="573"/>
      <c r="AB40" s="573"/>
      <c r="AC40" s="573"/>
    </row>
    <row r="41" spans="2:29" ht="15" customHeight="1">
      <c r="B41" s="1493"/>
      <c r="C41" s="1494"/>
      <c r="D41" s="1494"/>
      <c r="E41" s="1494"/>
      <c r="F41" s="1494"/>
      <c r="G41" s="1494"/>
      <c r="H41" s="1494"/>
      <c r="I41" s="1494"/>
      <c r="J41" s="1494"/>
      <c r="K41" s="1494"/>
      <c r="L41" s="1495"/>
      <c r="M41" s="3"/>
      <c r="N41" s="594" t="s">
        <v>168</v>
      </c>
      <c r="O41" s="595" t="b">
        <f>IF(J12='Beta grain size attenuation'!V55,'Beta grain size attenuation'!AB55,IF(J12='Beta grain size attenuation'!V56,'Beta grain size attenuation'!AB56,IF(J12='Beta grain size attenuation'!V57,'Beta grain size attenuation'!AB57,IF(J12='Beta grain size attenuation'!V58,'Beta grain size attenuation'!AB58))))</f>
        <v>0</v>
      </c>
      <c r="P41" s="595"/>
      <c r="Q41" s="595" t="b">
        <f>IF(J12='Beta grain size attenuation'!$V55,'Beta grain size attenuation'!AC55,IF(J12='Beta grain size attenuation'!$V56,'Beta grain size attenuation'!AC56,IF(J12='Beta grain size attenuation'!$V57,'Beta grain size attenuation'!AC57,IF(J12='Beta grain size attenuation'!$V58,'Beta grain size attenuation'!AC58))))</f>
        <v>0</v>
      </c>
      <c r="R41" s="595"/>
      <c r="S41" s="595"/>
      <c r="T41" s="595">
        <f>Q14*O41</f>
        <v>0</v>
      </c>
      <c r="U41" s="611" t="e">
        <f>T41*SQRT(((Q41/O41)^2)+((R14/Q14)^2))</f>
        <v>#DIV/0!</v>
      </c>
      <c r="V41" s="612"/>
      <c r="W41" s="574"/>
      <c r="X41" s="574"/>
      <c r="Y41" s="574"/>
      <c r="Z41" s="574"/>
      <c r="AA41" s="573"/>
      <c r="AB41" s="573"/>
      <c r="AC41" s="573"/>
    </row>
    <row r="42" spans="2:29" ht="15" customHeight="1">
      <c r="B42" s="1493"/>
      <c r="C42" s="1494"/>
      <c r="D42" s="1494"/>
      <c r="E42" s="1494"/>
      <c r="F42" s="1494"/>
      <c r="G42" s="1494"/>
      <c r="H42" s="1494"/>
      <c r="I42" s="1494"/>
      <c r="J42" s="1494"/>
      <c r="K42" s="1494"/>
      <c r="L42" s="1495"/>
      <c r="M42" s="3"/>
      <c r="N42" s="594" t="s">
        <v>169</v>
      </c>
      <c r="O42" s="595" t="e">
        <f ca="1">'Beta grain size attenuation'!AF59</f>
        <v>#DIV/0!</v>
      </c>
      <c r="P42" s="595"/>
      <c r="Q42" s="595">
        <f ca="1">'Beta grain size attenuation'!AG59</f>
        <v>0</v>
      </c>
      <c r="R42" s="595"/>
      <c r="S42" s="595"/>
      <c r="T42" s="595" t="e">
        <f ca="1">Q15*O42</f>
        <v>#DIV/0!</v>
      </c>
      <c r="U42" s="611" t="e">
        <f ca="1">IF(T42=0,0,(T42*SQRT(((Q42/O42)^2)+((R15/Q15)^2))))</f>
        <v>#DIV/0!</v>
      </c>
      <c r="V42" s="612"/>
      <c r="W42" s="574"/>
      <c r="X42" s="574"/>
      <c r="Y42" s="574"/>
      <c r="Z42" s="574"/>
      <c r="AA42" s="573"/>
      <c r="AB42" s="573"/>
      <c r="AC42" s="573"/>
    </row>
    <row r="43" spans="2:29" ht="15" customHeight="1">
      <c r="B43" s="1493"/>
      <c r="C43" s="1494"/>
      <c r="D43" s="1494"/>
      <c r="E43" s="1494"/>
      <c r="F43" s="1494"/>
      <c r="G43" s="1494"/>
      <c r="H43" s="1494"/>
      <c r="I43" s="1494"/>
      <c r="J43" s="1494"/>
      <c r="K43" s="1494"/>
      <c r="L43" s="1495"/>
      <c r="M43" s="3"/>
      <c r="N43" s="594" t="s">
        <v>170</v>
      </c>
      <c r="O43" s="595" t="b">
        <f>IF(J11='Alpha grain size attenuation'!$B47,'Alpha grain size attenuation'!H47,IF(J11='Alpha grain size attenuation'!$B48,'Alpha grain size attenuation'!H48))</f>
        <v>0</v>
      </c>
      <c r="P43" s="595"/>
      <c r="Q43" s="595" t="b">
        <f>IF(J11='Alpha grain size attenuation'!$B47,'Alpha grain size attenuation'!I47,IF(J11='Alpha grain size attenuation'!$B48,'Alpha grain size attenuation'!I48))</f>
        <v>0</v>
      </c>
      <c r="R43" s="595"/>
      <c r="S43" s="595"/>
      <c r="T43" s="595" t="str">
        <f>IF(O16="NULL","NULL",O16*O43)</f>
        <v>NULL</v>
      </c>
      <c r="U43" s="611" t="str">
        <f>IF(T43="NULL","NULL",T43*SQRT(((Q43/O43)^2)+((P16/O16)^2)))</f>
        <v>NULL</v>
      </c>
      <c r="V43" s="612"/>
      <c r="W43" s="574"/>
      <c r="X43" s="574"/>
      <c r="Y43" s="574"/>
      <c r="Z43" s="574"/>
      <c r="AA43" s="573"/>
      <c r="AB43" s="573"/>
      <c r="AC43" s="573"/>
    </row>
    <row r="44" spans="2:29" ht="15" customHeight="1">
      <c r="B44" s="1493"/>
      <c r="C44" s="1494"/>
      <c r="D44" s="1494"/>
      <c r="E44" s="1494"/>
      <c r="F44" s="1494"/>
      <c r="G44" s="1494"/>
      <c r="H44" s="1494"/>
      <c r="I44" s="1494"/>
      <c r="J44" s="1494"/>
      <c r="K44" s="1494"/>
      <c r="L44" s="1495"/>
      <c r="M44" s="3"/>
      <c r="N44" s="594" t="s">
        <v>171</v>
      </c>
      <c r="O44" s="595" t="b">
        <f>IF(J12='Beta grain size attenuation'!$V55,'Beta grain size attenuation'!AD55,IF(J12='Beta grain size attenuation'!$V56,'Beta grain size attenuation'!AD56,IF(J12='Beta grain size attenuation'!$V57,'Beta grain size attenuation'!AD57,IF(J12='Beta grain size attenuation'!$V58,'Beta grain size attenuation'!AD58))))</f>
        <v>0</v>
      </c>
      <c r="P44" s="595"/>
      <c r="Q44" s="595" t="b">
        <f>IF(J12='Beta grain size attenuation'!$V55,'Beta grain size attenuation'!AE55,IF(J12='Beta grain size attenuation'!$V56,'Beta grain size attenuation'!AE56,IF(J12='Beta grain size attenuation'!$V57,'Beta grain size attenuation'!AE57,IF(J12='Beta grain size attenuation'!$V58,'Beta grain size attenuation'!AE58))))</f>
        <v>0</v>
      </c>
      <c r="R44" s="595"/>
      <c r="S44" s="595"/>
      <c r="T44" s="595" t="str">
        <f>IF(Q16="NULL","NULL",O44*Q16)</f>
        <v>NULL</v>
      </c>
      <c r="U44" s="611" t="str">
        <f>IF(T44="NULL","NULL",T44*SQRT(((Q44/O44)^2)+((R16/Q16)^2)))</f>
        <v>NULL</v>
      </c>
      <c r="V44" s="573"/>
      <c r="W44" s="574" t="s">
        <v>394</v>
      </c>
      <c r="X44" s="574"/>
      <c r="Y44" s="574"/>
      <c r="Z44" s="574"/>
      <c r="AA44" s="573"/>
      <c r="AB44" s="573"/>
      <c r="AC44" s="573"/>
    </row>
    <row r="45" spans="2:29" ht="15" customHeight="1">
      <c r="B45" s="1493"/>
      <c r="C45" s="1494"/>
      <c r="D45" s="1494"/>
      <c r="E45" s="1494"/>
      <c r="F45" s="1494"/>
      <c r="G45" s="1494"/>
      <c r="H45" s="1494"/>
      <c r="I45" s="1494"/>
      <c r="J45" s="1494"/>
      <c r="K45" s="1494"/>
      <c r="L45" s="1495"/>
      <c r="M45" s="3"/>
      <c r="N45" s="613">
        <f>J11</f>
        <v>0</v>
      </c>
      <c r="O45" s="614"/>
      <c r="P45" s="614"/>
      <c r="Q45" s="615" t="s">
        <v>483</v>
      </c>
      <c r="R45" s="615"/>
      <c r="S45" s="615"/>
      <c r="T45" s="616">
        <f>IF(T43="NULL",SUM(T37:T38),T43)</f>
        <v>0</v>
      </c>
      <c r="U45" s="617">
        <f>IF(U43="NULL",SQRT((U37^2)+(U38^2)),U43)</f>
        <v>0</v>
      </c>
      <c r="V45" s="573"/>
      <c r="W45" s="585" t="s">
        <v>391</v>
      </c>
      <c r="X45" s="585" t="s">
        <v>392</v>
      </c>
      <c r="Y45" s="585" t="s">
        <v>248</v>
      </c>
      <c r="Z45" s="574"/>
      <c r="AA45" s="573"/>
      <c r="AB45" s="573"/>
      <c r="AC45" s="573"/>
    </row>
    <row r="46" spans="2:29" ht="15" customHeight="1" thickBot="1">
      <c r="B46" s="1493"/>
      <c r="C46" s="1494"/>
      <c r="D46" s="1494"/>
      <c r="E46" s="1494"/>
      <c r="F46" s="1494"/>
      <c r="G46" s="1494"/>
      <c r="H46" s="1494"/>
      <c r="I46" s="1494"/>
      <c r="J46" s="1494"/>
      <c r="K46" s="1494"/>
      <c r="L46" s="1495"/>
      <c r="M46" s="3"/>
      <c r="N46" s="618">
        <f>J12</f>
        <v>0</v>
      </c>
      <c r="O46" s="619"/>
      <c r="P46" s="619"/>
      <c r="Q46" s="598" t="s">
        <v>484</v>
      </c>
      <c r="R46" s="598"/>
      <c r="S46" s="598"/>
      <c r="T46" s="599" t="e">
        <f ca="1">IF(T44="NULL",SUM(T39:T42),T44)</f>
        <v>#DIV/0!</v>
      </c>
      <c r="U46" s="620" t="e">
        <f ca="1">IF(U44="NULL",SQRT((U39^2)+(U40^2)+(U41^2)+(U42^2)),U44)</f>
        <v>#DIV/0!</v>
      </c>
      <c r="V46" s="603"/>
      <c r="W46" s="585">
        <f>T45</f>
        <v>0</v>
      </c>
      <c r="X46" s="585" t="e">
        <f ca="1">T46</f>
        <v>#DIV/0!</v>
      </c>
      <c r="Y46" s="585">
        <f>Y27</f>
        <v>0</v>
      </c>
      <c r="Z46" s="574"/>
      <c r="AA46" s="573"/>
      <c r="AB46" s="573"/>
      <c r="AC46" s="573"/>
    </row>
    <row r="47" spans="2:29" ht="15" customHeight="1">
      <c r="B47" s="1493"/>
      <c r="C47" s="1494"/>
      <c r="D47" s="1494"/>
      <c r="E47" s="1494"/>
      <c r="F47" s="1494"/>
      <c r="G47" s="1494"/>
      <c r="H47" s="1494"/>
      <c r="I47" s="1494"/>
      <c r="J47" s="1494"/>
      <c r="K47" s="1494"/>
      <c r="L47" s="1495"/>
      <c r="M47" s="3"/>
      <c r="N47" s="592"/>
      <c r="O47" s="572"/>
      <c r="P47" s="572"/>
      <c r="Q47" s="572"/>
      <c r="R47" s="572"/>
      <c r="S47" s="572"/>
      <c r="T47" s="572"/>
      <c r="U47" s="321"/>
      <c r="V47" s="573"/>
      <c r="W47" s="574"/>
      <c r="X47" s="574"/>
      <c r="Y47" s="574"/>
      <c r="Z47" s="574"/>
      <c r="AA47" s="573"/>
      <c r="AB47" s="573"/>
      <c r="AC47" s="573"/>
    </row>
    <row r="48" spans="2:29" ht="15" customHeight="1">
      <c r="B48" s="1493"/>
      <c r="C48" s="1494"/>
      <c r="D48" s="1494"/>
      <c r="E48" s="1494"/>
      <c r="F48" s="1494"/>
      <c r="G48" s="1494"/>
      <c r="H48" s="1494"/>
      <c r="I48" s="1494"/>
      <c r="J48" s="1494"/>
      <c r="K48" s="1494"/>
      <c r="L48" s="1495"/>
      <c r="M48" s="3"/>
      <c r="N48" s="621" t="s">
        <v>174</v>
      </c>
      <c r="O48" s="572"/>
      <c r="P48" s="572"/>
      <c r="Q48" s="622"/>
      <c r="R48" s="622"/>
      <c r="S48" s="622"/>
      <c r="T48" s="622"/>
      <c r="U48" s="321"/>
      <c r="V48" s="573"/>
      <c r="W48" s="574"/>
      <c r="X48" s="574"/>
      <c r="Y48" s="574"/>
      <c r="Z48" s="574"/>
      <c r="AA48" s="573"/>
      <c r="AB48" s="573"/>
      <c r="AC48" s="573"/>
    </row>
    <row r="49" spans="2:29" ht="15" customHeight="1">
      <c r="B49" s="1493"/>
      <c r="C49" s="1494"/>
      <c r="D49" s="1494"/>
      <c r="E49" s="1494"/>
      <c r="F49" s="1494"/>
      <c r="G49" s="1494"/>
      <c r="H49" s="1494"/>
      <c r="I49" s="1494"/>
      <c r="J49" s="1494"/>
      <c r="K49" s="1494"/>
      <c r="L49" s="1495"/>
      <c r="M49" s="3"/>
      <c r="N49" s="1476" t="s">
        <v>459</v>
      </c>
      <c r="O49" s="1499"/>
      <c r="P49" s="1499"/>
      <c r="Q49" s="1499"/>
      <c r="R49" s="1499"/>
      <c r="S49" s="1499"/>
      <c r="T49" s="1499"/>
      <c r="U49" s="1500"/>
      <c r="V49" s="154"/>
      <c r="W49" s="574"/>
      <c r="X49" s="574"/>
      <c r="Y49" s="574"/>
      <c r="Z49" s="574"/>
      <c r="AA49" s="573"/>
      <c r="AB49" s="573"/>
      <c r="AC49" s="573"/>
    </row>
    <row r="50" spans="2:29" ht="15" customHeight="1">
      <c r="B50" s="1493"/>
      <c r="C50" s="1494"/>
      <c r="D50" s="1494"/>
      <c r="E50" s="1494"/>
      <c r="F50" s="1494"/>
      <c r="G50" s="1494"/>
      <c r="H50" s="1494"/>
      <c r="I50" s="1494"/>
      <c r="J50" s="1494"/>
      <c r="K50" s="1494"/>
      <c r="L50" s="1495"/>
      <c r="M50" s="3"/>
      <c r="N50" s="1476"/>
      <c r="O50" s="1499"/>
      <c r="P50" s="1499"/>
      <c r="Q50" s="1499"/>
      <c r="R50" s="1499"/>
      <c r="S50" s="1499"/>
      <c r="T50" s="1499"/>
      <c r="U50" s="1500"/>
      <c r="V50" s="154"/>
      <c r="W50" s="574"/>
      <c r="X50" s="574"/>
      <c r="Y50" s="574"/>
      <c r="Z50" s="574"/>
      <c r="AA50" s="573"/>
      <c r="AB50" s="573"/>
      <c r="AC50" s="573"/>
    </row>
    <row r="51" spans="2:29" ht="15" customHeight="1">
      <c r="B51" s="1493"/>
      <c r="C51" s="1494"/>
      <c r="D51" s="1494"/>
      <c r="E51" s="1494"/>
      <c r="F51" s="1494"/>
      <c r="G51" s="1494"/>
      <c r="H51" s="1494"/>
      <c r="I51" s="1494"/>
      <c r="J51" s="1494"/>
      <c r="K51" s="1494"/>
      <c r="L51" s="1495"/>
      <c r="M51" s="3"/>
      <c r="N51" s="1476"/>
      <c r="O51" s="1499"/>
      <c r="P51" s="1499"/>
      <c r="Q51" s="1499"/>
      <c r="R51" s="1499"/>
      <c r="S51" s="1499"/>
      <c r="T51" s="1499"/>
      <c r="U51" s="1500"/>
      <c r="V51" s="154"/>
      <c r="W51" s="574"/>
      <c r="X51" s="574"/>
      <c r="Y51" s="574"/>
      <c r="Z51" s="574"/>
      <c r="AA51" s="573"/>
      <c r="AB51" s="573"/>
      <c r="AC51" s="573"/>
    </row>
    <row r="52" spans="2:29" ht="15" customHeight="1">
      <c r="B52" s="1493"/>
      <c r="C52" s="1494"/>
      <c r="D52" s="1494"/>
      <c r="E52" s="1494"/>
      <c r="F52" s="1494"/>
      <c r="G52" s="1494"/>
      <c r="H52" s="1494"/>
      <c r="I52" s="1494"/>
      <c r="J52" s="1494"/>
      <c r="K52" s="1494"/>
      <c r="L52" s="1495"/>
      <c r="M52" s="3"/>
      <c r="N52" s="1476"/>
      <c r="O52" s="1499"/>
      <c r="P52" s="1499"/>
      <c r="Q52" s="1499"/>
      <c r="R52" s="1499"/>
      <c r="S52" s="1499"/>
      <c r="T52" s="1499"/>
      <c r="U52" s="1500"/>
      <c r="V52" s="154"/>
      <c r="W52" s="574"/>
      <c r="X52" s="574"/>
      <c r="Y52" s="574"/>
      <c r="Z52" s="574"/>
      <c r="AA52" s="573"/>
      <c r="AB52" s="573"/>
      <c r="AC52" s="573"/>
    </row>
    <row r="53" spans="2:29" ht="15" customHeight="1">
      <c r="B53" s="1493"/>
      <c r="C53" s="1494"/>
      <c r="D53" s="1494"/>
      <c r="E53" s="1494"/>
      <c r="F53" s="1494"/>
      <c r="G53" s="1494"/>
      <c r="H53" s="1494"/>
      <c r="I53" s="1494"/>
      <c r="J53" s="1494"/>
      <c r="K53" s="1494"/>
      <c r="L53" s="1495"/>
      <c r="M53" s="3"/>
      <c r="N53" s="1476"/>
      <c r="O53" s="1499"/>
      <c r="P53" s="1499"/>
      <c r="Q53" s="1499"/>
      <c r="R53" s="1499"/>
      <c r="S53" s="1499"/>
      <c r="T53" s="1499"/>
      <c r="U53" s="1500"/>
      <c r="V53" s="154"/>
      <c r="W53" s="574"/>
      <c r="X53" s="574"/>
      <c r="Y53" s="574"/>
      <c r="Z53" s="574"/>
      <c r="AA53" s="573"/>
      <c r="AB53" s="573"/>
      <c r="AC53" s="573"/>
    </row>
    <row r="54" spans="2:29" ht="15" customHeight="1" thickBot="1">
      <c r="B54" s="1493"/>
      <c r="C54" s="1494"/>
      <c r="D54" s="1494"/>
      <c r="E54" s="1494"/>
      <c r="F54" s="1494"/>
      <c r="G54" s="1494"/>
      <c r="H54" s="1494"/>
      <c r="I54" s="1494"/>
      <c r="J54" s="1494"/>
      <c r="K54" s="1494"/>
      <c r="L54" s="1495"/>
      <c r="M54" s="3"/>
      <c r="N54" s="1501"/>
      <c r="O54" s="1502"/>
      <c r="P54" s="1502"/>
      <c r="Q54" s="1502"/>
      <c r="R54" s="1502"/>
      <c r="S54" s="1502"/>
      <c r="T54" s="1502"/>
      <c r="U54" s="1503"/>
      <c r="V54" s="154"/>
      <c r="W54" s="574"/>
      <c r="X54" s="574"/>
      <c r="Y54" s="574"/>
      <c r="Z54" s="574"/>
      <c r="AA54" s="573"/>
      <c r="AB54" s="573"/>
      <c r="AC54" s="573"/>
    </row>
    <row r="55" spans="2:29" ht="15" customHeight="1">
      <c r="B55" s="1493"/>
      <c r="C55" s="1494"/>
      <c r="D55" s="1494"/>
      <c r="E55" s="1494"/>
      <c r="F55" s="1494"/>
      <c r="G55" s="1494"/>
      <c r="H55" s="1494"/>
      <c r="I55" s="1494"/>
      <c r="J55" s="1494"/>
      <c r="K55" s="1494"/>
      <c r="L55" s="1495"/>
      <c r="M55" s="3"/>
      <c r="N55" s="623"/>
      <c r="O55" s="495" t="s">
        <v>175</v>
      </c>
      <c r="P55" s="495"/>
      <c r="Q55" s="495" t="s">
        <v>507</v>
      </c>
      <c r="R55" s="495"/>
      <c r="S55" s="495"/>
      <c r="T55" s="495" t="s">
        <v>473</v>
      </c>
      <c r="U55" s="494" t="s">
        <v>508</v>
      </c>
      <c r="V55" s="610"/>
      <c r="W55" s="574"/>
      <c r="X55" s="574"/>
      <c r="Y55" s="574"/>
      <c r="Z55" s="574"/>
      <c r="AA55" s="573"/>
      <c r="AB55" s="573"/>
      <c r="AC55" s="573"/>
    </row>
    <row r="56" spans="2:29" ht="15" customHeight="1">
      <c r="B56" s="1493"/>
      <c r="C56" s="1494"/>
      <c r="D56" s="1494"/>
      <c r="E56" s="1494"/>
      <c r="F56" s="1494"/>
      <c r="G56" s="1494"/>
      <c r="H56" s="1494"/>
      <c r="I56" s="1494"/>
      <c r="J56" s="1494"/>
      <c r="K56" s="1494"/>
      <c r="L56" s="1495"/>
      <c r="M56" s="3"/>
      <c r="N56" s="594" t="s">
        <v>176</v>
      </c>
      <c r="O56" s="624">
        <f ca="1">'Alpha etch depth attenuation'!J42</f>
        <v>1</v>
      </c>
      <c r="P56" s="624"/>
      <c r="Q56" s="624">
        <f ca="1">'Alpha etch depth attenuation'!K42</f>
        <v>0</v>
      </c>
      <c r="R56" s="624"/>
      <c r="S56" s="624"/>
      <c r="T56" s="595">
        <f ca="1">O56*T37</f>
        <v>0</v>
      </c>
      <c r="U56" s="611" t="e">
        <f ca="1">T56*(SQRT(((U37/T37)^2)+((Q56/O56)^2)))</f>
        <v>#DIV/0!</v>
      </c>
      <c r="V56" s="612"/>
      <c r="W56" s="574"/>
      <c r="X56" s="574"/>
      <c r="Y56" s="574"/>
      <c r="Z56" s="574"/>
      <c r="AA56" s="573"/>
      <c r="AB56" s="573"/>
      <c r="AC56" s="573"/>
    </row>
    <row r="57" spans="2:29" ht="15" customHeight="1">
      <c r="B57" s="1493"/>
      <c r="C57" s="1494"/>
      <c r="D57" s="1494"/>
      <c r="E57" s="1494"/>
      <c r="F57" s="1494"/>
      <c r="G57" s="1494"/>
      <c r="H57" s="1494"/>
      <c r="I57" s="1494"/>
      <c r="J57" s="1494"/>
      <c r="K57" s="1494"/>
      <c r="L57" s="1495"/>
      <c r="M57" s="3"/>
      <c r="N57" s="594" t="s">
        <v>177</v>
      </c>
      <c r="O57" s="624">
        <f ca="1">'Alpha etch depth attenuation'!L42</f>
        <v>1</v>
      </c>
      <c r="P57" s="624"/>
      <c r="Q57" s="624">
        <f ca="1">'Alpha etch depth attenuation'!M42</f>
        <v>0</v>
      </c>
      <c r="R57" s="624"/>
      <c r="S57" s="624"/>
      <c r="T57" s="595">
        <f ca="1">O57*T38</f>
        <v>0</v>
      </c>
      <c r="U57" s="611" t="e">
        <f ca="1">T57*(SQRT(((U38/T38)^2)+((Q57/O57)^2)))</f>
        <v>#DIV/0!</v>
      </c>
      <c r="V57" s="612"/>
      <c r="W57" s="574"/>
      <c r="X57" s="574"/>
      <c r="Y57" s="574"/>
      <c r="Z57" s="574"/>
      <c r="AA57" s="573"/>
      <c r="AB57" s="573"/>
      <c r="AC57" s="573"/>
    </row>
    <row r="58" spans="2:29" ht="15" customHeight="1">
      <c r="B58" s="1493"/>
      <c r="C58" s="1494"/>
      <c r="D58" s="1494"/>
      <c r="E58" s="1494"/>
      <c r="F58" s="1494"/>
      <c r="G58" s="1494"/>
      <c r="H58" s="1494"/>
      <c r="I58" s="1494"/>
      <c r="J58" s="1494"/>
      <c r="K58" s="1494"/>
      <c r="L58" s="1495"/>
      <c r="M58" s="3"/>
      <c r="N58" s="594" t="s">
        <v>178</v>
      </c>
      <c r="O58" s="624" t="b">
        <f>IF(J13='Beta etch depth attenuation'!M33,'Beta etch depth attenuation'!O33,IF(J13='Beta etch depth attenuation'!M34,'Beta etch depth attenuation'!O34))</f>
        <v>0</v>
      </c>
      <c r="P58" s="624"/>
      <c r="Q58" s="624" t="b">
        <f>IF(J13='Beta etch depth attenuation'!M33,'Beta etch depth attenuation'!P33,IF(J13='Beta etch depth attenuation'!M34,'Beta etch depth attenuation'!P34))</f>
        <v>0</v>
      </c>
      <c r="R58" s="624"/>
      <c r="S58" s="624"/>
      <c r="T58" s="595">
        <f>O58*T39</f>
        <v>0</v>
      </c>
      <c r="U58" s="611" t="e">
        <f>T58*(SQRT(((U39/T39)^2)+((Q58/O58)^2)))</f>
        <v>#DIV/0!</v>
      </c>
      <c r="V58" s="612"/>
      <c r="W58" s="574"/>
      <c r="X58" s="574"/>
      <c r="Y58" s="574"/>
      <c r="Z58" s="574"/>
      <c r="AA58" s="573"/>
      <c r="AB58" s="573"/>
      <c r="AC58" s="573"/>
    </row>
    <row r="59" spans="2:29" ht="15" customHeight="1">
      <c r="B59" s="1493"/>
      <c r="C59" s="1494"/>
      <c r="D59" s="1494"/>
      <c r="E59" s="1494"/>
      <c r="F59" s="1494"/>
      <c r="G59" s="1494"/>
      <c r="H59" s="1494"/>
      <c r="I59" s="1494"/>
      <c r="J59" s="1494"/>
      <c r="K59" s="1494"/>
      <c r="L59" s="1495"/>
      <c r="M59" s="3"/>
      <c r="N59" s="594" t="s">
        <v>179</v>
      </c>
      <c r="O59" s="624" t="b">
        <f>IF(J13='Beta etch depth attenuation'!M33,'Beta etch depth attenuation'!Q33,IF(J13='Beta etch depth attenuation'!M34,'Beta etch depth attenuation'!Q34))</f>
        <v>0</v>
      </c>
      <c r="P59" s="624"/>
      <c r="Q59" s="624" t="b">
        <f>IF(J13='Beta etch depth attenuation'!M33,'Beta etch depth attenuation'!R33,IF(J13='Beta etch depth attenuation'!M34,'Beta etch depth attenuation'!R34))</f>
        <v>0</v>
      </c>
      <c r="R59" s="624"/>
      <c r="S59" s="624"/>
      <c r="T59" s="595">
        <f>O59*T40</f>
        <v>0</v>
      </c>
      <c r="U59" s="611" t="e">
        <f>T59*(SQRT(((U40/T40)^2)+((Q59/O59)^2)))</f>
        <v>#DIV/0!</v>
      </c>
      <c r="V59" s="612"/>
      <c r="W59" s="574"/>
      <c r="X59" s="574"/>
      <c r="Y59" s="574"/>
      <c r="Z59" s="574"/>
      <c r="AA59" s="573"/>
      <c r="AB59" s="573"/>
      <c r="AC59" s="573"/>
    </row>
    <row r="60" spans="2:29" ht="15" customHeight="1">
      <c r="B60" s="1493"/>
      <c r="C60" s="1494"/>
      <c r="D60" s="1494"/>
      <c r="E60" s="1494"/>
      <c r="F60" s="1494"/>
      <c r="G60" s="1494"/>
      <c r="H60" s="1494"/>
      <c r="I60" s="1494"/>
      <c r="J60" s="1494"/>
      <c r="K60" s="1494"/>
      <c r="L60" s="1495"/>
      <c r="M60" s="3"/>
      <c r="N60" s="594" t="s">
        <v>180</v>
      </c>
      <c r="O60" s="624" t="b">
        <f>IF(J13='Beta etch depth attenuation'!M33,'Beta etch depth attenuation'!S33,IF(J13='Beta etch depth attenuation'!M34,'Beta etch depth attenuation'!S34))</f>
        <v>0</v>
      </c>
      <c r="P60" s="624"/>
      <c r="Q60" s="624" t="b">
        <f>IF(J13='Beta etch depth attenuation'!M33,'Beta etch depth attenuation'!T33,IF(J13='Beta etch depth attenuation'!M34,'Beta etch depth attenuation'!T34))</f>
        <v>0</v>
      </c>
      <c r="R60" s="624"/>
      <c r="S60" s="624"/>
      <c r="T60" s="595">
        <f>O60*T41</f>
        <v>0</v>
      </c>
      <c r="U60" s="611" t="e">
        <f>T60*(SQRT(((U41/T41)^2)+((Q60/O60)^2)))</f>
        <v>#DIV/0!</v>
      </c>
      <c r="V60" s="612"/>
      <c r="W60" s="574"/>
      <c r="X60" s="574"/>
      <c r="Y60" s="574"/>
      <c r="Z60" s="574"/>
      <c r="AA60" s="573"/>
      <c r="AB60" s="573"/>
      <c r="AC60" s="573"/>
    </row>
    <row r="61" spans="2:29" ht="15" customHeight="1">
      <c r="B61" s="1493"/>
      <c r="C61" s="1494"/>
      <c r="D61" s="1494"/>
      <c r="E61" s="1494"/>
      <c r="F61" s="1494"/>
      <c r="G61" s="1494"/>
      <c r="H61" s="1494"/>
      <c r="I61" s="1494"/>
      <c r="J61" s="1494"/>
      <c r="K61" s="1494"/>
      <c r="L61" s="1495"/>
      <c r="M61" s="3"/>
      <c r="N61" s="594" t="s">
        <v>181</v>
      </c>
      <c r="O61" s="624">
        <f ca="1">'Alpha etch depth attenuation'!N42</f>
        <v>1</v>
      </c>
      <c r="P61" s="624"/>
      <c r="Q61" s="624">
        <f ca="1">'Alpha etch depth attenuation'!O42</f>
        <v>0</v>
      </c>
      <c r="R61" s="624"/>
      <c r="S61" s="624"/>
      <c r="T61" s="595" t="str">
        <f>IF(T43="NULL","NULL",T43*O61)</f>
        <v>NULL</v>
      </c>
      <c r="U61" s="611" t="str">
        <f>IF(T43="NULL","NULL",T61*SQRT(((Q61/O61)^2)+((U43/T43)^2)))</f>
        <v>NULL</v>
      </c>
      <c r="V61" s="612"/>
      <c r="W61" s="574"/>
      <c r="X61" s="574"/>
      <c r="Y61" s="574"/>
      <c r="Z61" s="574"/>
      <c r="AA61" s="573"/>
      <c r="AB61" s="573"/>
      <c r="AC61" s="573"/>
    </row>
    <row r="62" spans="2:29" ht="15" customHeight="1">
      <c r="B62" s="1493"/>
      <c r="C62" s="1494"/>
      <c r="D62" s="1494"/>
      <c r="E62" s="1494"/>
      <c r="F62" s="1494"/>
      <c r="G62" s="1494"/>
      <c r="H62" s="1494"/>
      <c r="I62" s="1494"/>
      <c r="J62" s="1494"/>
      <c r="K62" s="1494"/>
      <c r="L62" s="1495"/>
      <c r="M62" s="3"/>
      <c r="N62" s="594" t="s">
        <v>182</v>
      </c>
      <c r="O62" s="624" t="b">
        <f>IF(J13='Beta etch depth attenuation'!M33,'Beta etch depth attenuation'!U33,IF(J13='Beta etch depth attenuation'!M34,'Beta etch depth attenuation'!U34))</f>
        <v>0</v>
      </c>
      <c r="P62" s="624"/>
      <c r="Q62" s="624" t="b">
        <f>IF(J13='Beta etch depth attenuation'!M33,'Beta etch depth attenuation'!V33,IF(J13='Beta etch depth attenuation'!M34,'Beta etch depth attenuation'!V34))</f>
        <v>0</v>
      </c>
      <c r="R62" s="624"/>
      <c r="S62" s="624"/>
      <c r="T62" s="595" t="str">
        <f>IF(T44="NULL","NULL",T44*O62)</f>
        <v>NULL</v>
      </c>
      <c r="U62" s="611" t="str">
        <f>IF(T44="NULL","NULL",T62*SQRT(((Q62/O62)^2)+((U44/T44)^2)))</f>
        <v>NULL</v>
      </c>
      <c r="V62" s="612"/>
      <c r="W62" s="574" t="s">
        <v>395</v>
      </c>
      <c r="X62" s="574"/>
      <c r="Y62" s="574"/>
      <c r="Z62" s="574"/>
      <c r="AA62" s="573"/>
      <c r="AB62" s="573"/>
      <c r="AC62" s="573"/>
    </row>
    <row r="63" spans="2:29" ht="15" customHeight="1">
      <c r="B63" s="1493"/>
      <c r="C63" s="1494"/>
      <c r="D63" s="1494"/>
      <c r="E63" s="1494"/>
      <c r="F63" s="1494"/>
      <c r="G63" s="1494"/>
      <c r="H63" s="1494"/>
      <c r="I63" s="1494"/>
      <c r="J63" s="1494"/>
      <c r="K63" s="1494"/>
      <c r="L63" s="1495"/>
      <c r="M63" s="3"/>
      <c r="N63" s="613" t="s">
        <v>183</v>
      </c>
      <c r="O63" s="625"/>
      <c r="P63" s="625"/>
      <c r="Q63" s="626" t="s">
        <v>485</v>
      </c>
      <c r="R63" s="626"/>
      <c r="S63" s="626"/>
      <c r="T63" s="615">
        <f ca="1">IF(T61="NULL",SUM(T56:T57),T61)</f>
        <v>0</v>
      </c>
      <c r="U63" s="617" t="e">
        <f ca="1">IF(U61="NULL",SQRT((U56^2)+(U57^2)),U61)</f>
        <v>#DIV/0!</v>
      </c>
      <c r="V63" s="612"/>
      <c r="W63" s="585" t="s">
        <v>391</v>
      </c>
      <c r="X63" s="585" t="s">
        <v>392</v>
      </c>
      <c r="Y63" s="585" t="s">
        <v>248</v>
      </c>
      <c r="Z63" s="574"/>
      <c r="AA63" s="573"/>
      <c r="AB63" s="573"/>
      <c r="AC63" s="573"/>
    </row>
    <row r="64" spans="2:29" ht="15" customHeight="1" thickBot="1">
      <c r="B64" s="1493"/>
      <c r="C64" s="1494"/>
      <c r="D64" s="1494"/>
      <c r="E64" s="1494"/>
      <c r="F64" s="1494"/>
      <c r="G64" s="1494"/>
      <c r="H64" s="1494"/>
      <c r="I64" s="1494"/>
      <c r="J64" s="1494"/>
      <c r="K64" s="1494"/>
      <c r="L64" s="1495"/>
      <c r="M64" s="3"/>
      <c r="N64" s="618">
        <f>J13</f>
        <v>0</v>
      </c>
      <c r="O64" s="627"/>
      <c r="P64" s="627"/>
      <c r="Q64" s="348" t="s">
        <v>486</v>
      </c>
      <c r="R64" s="348"/>
      <c r="S64" s="348"/>
      <c r="T64" s="628" t="e">
        <f ca="1">IF(T62="NULL",SUM(T58:T60,T42),T62)</f>
        <v>#DIV/0!</v>
      </c>
      <c r="U64" s="620" t="e">
        <f ca="1">IF(U62="NULL",SQRT((U58^2)+(U59^2)+(U60^2)+U42^2),U62)</f>
        <v>#DIV/0!</v>
      </c>
      <c r="V64" s="612"/>
      <c r="W64" s="585">
        <f ca="1">T63</f>
        <v>0</v>
      </c>
      <c r="X64" s="585" t="e">
        <f ca="1">T64</f>
        <v>#DIV/0!</v>
      </c>
      <c r="Y64" s="585">
        <f>Y46</f>
        <v>0</v>
      </c>
      <c r="Z64" s="574"/>
      <c r="AA64" s="573"/>
      <c r="AB64" s="573"/>
      <c r="AC64" s="573"/>
    </row>
    <row r="65" spans="2:29" ht="15" customHeight="1">
      <c r="B65" s="1493"/>
      <c r="C65" s="1494"/>
      <c r="D65" s="1494"/>
      <c r="E65" s="1494"/>
      <c r="F65" s="1494"/>
      <c r="G65" s="1494"/>
      <c r="H65" s="1494"/>
      <c r="I65" s="1494"/>
      <c r="J65" s="1494"/>
      <c r="K65" s="1494"/>
      <c r="L65" s="1495"/>
      <c r="M65" s="3"/>
      <c r="N65" s="592"/>
      <c r="O65" s="572"/>
      <c r="P65" s="572"/>
      <c r="Q65" s="572"/>
      <c r="R65" s="572"/>
      <c r="S65" s="572"/>
      <c r="T65" s="572"/>
      <c r="U65" s="321"/>
      <c r="V65" s="573"/>
      <c r="W65" s="574"/>
      <c r="X65" s="574"/>
      <c r="Y65" s="574"/>
      <c r="Z65" s="574"/>
      <c r="AA65" s="573"/>
      <c r="AB65" s="573"/>
      <c r="AC65" s="573"/>
    </row>
    <row r="66" spans="2:29" ht="15" customHeight="1" thickBot="1">
      <c r="B66" s="1496"/>
      <c r="C66" s="1497"/>
      <c r="D66" s="1497"/>
      <c r="E66" s="1497"/>
      <c r="F66" s="1497"/>
      <c r="G66" s="1497"/>
      <c r="H66" s="1497"/>
      <c r="I66" s="1497"/>
      <c r="J66" s="1497"/>
      <c r="K66" s="1497"/>
      <c r="L66" s="1498"/>
      <c r="M66" s="3"/>
      <c r="N66" s="571" t="s">
        <v>184</v>
      </c>
      <c r="O66" s="572"/>
      <c r="P66" s="572"/>
      <c r="Q66" s="572"/>
      <c r="R66" s="572"/>
      <c r="S66" s="572"/>
      <c r="T66" s="572"/>
      <c r="U66" s="321"/>
      <c r="V66" s="573"/>
      <c r="W66" s="574"/>
      <c r="X66" s="574"/>
      <c r="Y66" s="574"/>
      <c r="Z66" s="574"/>
      <c r="AA66" s="573"/>
      <c r="AB66" s="573"/>
      <c r="AC66" s="573"/>
    </row>
    <row r="67" spans="2:29" ht="15" customHeight="1" thickBot="1">
      <c r="M67" s="10"/>
      <c r="N67" s="1504" t="s">
        <v>461</v>
      </c>
      <c r="O67" s="1505"/>
      <c r="P67" s="1505"/>
      <c r="Q67" s="1505"/>
      <c r="R67" s="1505"/>
      <c r="S67" s="1505"/>
      <c r="T67" s="1505"/>
      <c r="U67" s="1506"/>
      <c r="V67" s="629"/>
      <c r="W67" s="574"/>
      <c r="X67" s="574"/>
      <c r="Y67" s="574"/>
      <c r="Z67" s="574"/>
      <c r="AA67" s="573"/>
      <c r="AB67" s="573"/>
      <c r="AC67" s="573"/>
    </row>
    <row r="68" spans="2:29" ht="15" customHeight="1">
      <c r="M68" s="10"/>
      <c r="N68" s="630"/>
      <c r="O68" s="631" t="s">
        <v>509</v>
      </c>
      <c r="P68" s="631"/>
      <c r="Q68" s="631" t="s">
        <v>487</v>
      </c>
      <c r="R68" s="632"/>
      <c r="S68" s="632"/>
      <c r="T68" s="572"/>
      <c r="U68" s="321"/>
      <c r="V68" s="573"/>
      <c r="W68" s="574"/>
      <c r="X68" s="574"/>
      <c r="Y68" s="574"/>
      <c r="Z68" s="574"/>
      <c r="AA68" s="573"/>
      <c r="AB68" s="573"/>
      <c r="AC68" s="573"/>
    </row>
    <row r="69" spans="2:29" ht="15" customHeight="1">
      <c r="M69" s="10"/>
      <c r="N69" s="301" t="s">
        <v>185</v>
      </c>
      <c r="O69" s="633">
        <f ca="1">$T$56*$C$23</f>
        <v>0</v>
      </c>
      <c r="P69" s="633"/>
      <c r="Q69" s="633">
        <f>IF(C23=0,0,O69*SQRT(((U56/T56)^2)+((E23/C23)^2)))</f>
        <v>0</v>
      </c>
      <c r="R69" s="633"/>
      <c r="S69" s="634"/>
      <c r="T69" s="572"/>
      <c r="U69" s="321"/>
      <c r="V69" s="573"/>
      <c r="W69" s="574"/>
      <c r="X69" s="574"/>
      <c r="Y69" s="574"/>
      <c r="Z69" s="574"/>
      <c r="AA69" s="573"/>
      <c r="AB69" s="573"/>
      <c r="AC69" s="573"/>
    </row>
    <row r="70" spans="2:29" ht="15" customHeight="1">
      <c r="M70" s="10"/>
      <c r="N70" s="301" t="s">
        <v>186</v>
      </c>
      <c r="O70" s="633">
        <f ca="1">T57*$C$23</f>
        <v>0</v>
      </c>
      <c r="P70" s="633"/>
      <c r="Q70" s="633">
        <f>IF(C23=0,0,O70*SQRT(((U57/T57)^2)+((E23/C23)^2)))</f>
        <v>0</v>
      </c>
      <c r="R70" s="633"/>
      <c r="S70" s="634"/>
      <c r="T70" s="572"/>
      <c r="U70" s="321"/>
      <c r="V70" s="573"/>
      <c r="W70" s="574" t="s">
        <v>396</v>
      </c>
      <c r="X70" s="574"/>
      <c r="Y70" s="574"/>
      <c r="Z70" s="574"/>
      <c r="AA70" s="573"/>
      <c r="AB70" s="573"/>
      <c r="AC70" s="573"/>
    </row>
    <row r="71" spans="2:29" ht="15" customHeight="1">
      <c r="M71" s="10"/>
      <c r="N71" s="635" t="s">
        <v>187</v>
      </c>
      <c r="O71" s="636" t="str">
        <f>IF(T61="NULL","NULL",(IF(T61&gt;0,T61*C23,0)))</f>
        <v>NULL</v>
      </c>
      <c r="P71" s="636"/>
      <c r="Q71" s="636" t="str">
        <f>IF(T61="NULL","NULL",(IF(C23=0,0,O71*SQRT(((U61/T61)^2)+((E23/C23)^2)))))</f>
        <v>NULL</v>
      </c>
      <c r="R71" s="634"/>
      <c r="S71" s="634"/>
      <c r="T71" s="572"/>
      <c r="U71" s="321"/>
      <c r="V71" s="573"/>
      <c r="W71" s="585" t="s">
        <v>391</v>
      </c>
      <c r="X71" s="585" t="s">
        <v>392</v>
      </c>
      <c r="Y71" s="585" t="s">
        <v>248</v>
      </c>
      <c r="Z71" s="574"/>
      <c r="AA71" s="573"/>
      <c r="AB71" s="573"/>
      <c r="AC71" s="573"/>
    </row>
    <row r="72" spans="2:29" ht="15" customHeight="1" thickBot="1">
      <c r="M72" s="10"/>
      <c r="N72" s="637" t="s">
        <v>188</v>
      </c>
      <c r="O72" s="600">
        <f ca="1">IF(O71="NULL",SUM(O70,O69),O71)</f>
        <v>0</v>
      </c>
      <c r="P72" s="600"/>
      <c r="Q72" s="601">
        <f>IF(Q71="NULL",SQRT(((Q69)^2)+((Q70)^2)),Q71)</f>
        <v>0</v>
      </c>
      <c r="R72" s="633"/>
      <c r="S72" s="634"/>
      <c r="T72" s="572"/>
      <c r="U72" s="321"/>
      <c r="V72" s="573"/>
      <c r="W72" s="585">
        <f ca="1">O72</f>
        <v>0</v>
      </c>
      <c r="X72" s="585" t="e">
        <f ca="1">X64</f>
        <v>#DIV/0!</v>
      </c>
      <c r="Y72" s="585">
        <f>Y64</f>
        <v>0</v>
      </c>
      <c r="Z72" s="574"/>
      <c r="AA72" s="573"/>
      <c r="AB72" s="573"/>
      <c r="AC72" s="573"/>
    </row>
    <row r="73" spans="2:29" ht="15" customHeight="1">
      <c r="M73" s="3"/>
      <c r="N73" s="638"/>
      <c r="O73" s="572"/>
      <c r="P73" s="572"/>
      <c r="Q73" s="572"/>
      <c r="R73" s="572"/>
      <c r="S73" s="572"/>
      <c r="T73" s="572"/>
      <c r="U73" s="321"/>
      <c r="V73" s="573"/>
      <c r="W73" s="574"/>
      <c r="X73" s="574"/>
      <c r="Y73" s="574"/>
      <c r="Z73" s="574"/>
      <c r="AA73" s="573"/>
      <c r="AB73" s="573"/>
      <c r="AC73" s="573"/>
    </row>
    <row r="74" spans="2:29" ht="15" customHeight="1">
      <c r="M74" s="3"/>
      <c r="N74" s="571" t="s">
        <v>189</v>
      </c>
      <c r="O74" s="639"/>
      <c r="P74" s="639"/>
      <c r="Q74" s="639"/>
      <c r="R74" s="639"/>
      <c r="S74" s="639"/>
      <c r="T74" s="639"/>
      <c r="U74" s="640"/>
      <c r="V74" s="641"/>
      <c r="W74" s="574"/>
      <c r="X74" s="574"/>
      <c r="Y74" s="574"/>
      <c r="Z74" s="574"/>
      <c r="AA74" s="573"/>
      <c r="AB74" s="573"/>
      <c r="AC74" s="573"/>
    </row>
    <row r="75" spans="2:29" ht="15" customHeight="1" thickBot="1">
      <c r="M75" s="3"/>
      <c r="N75" s="1507" t="s">
        <v>462</v>
      </c>
      <c r="O75" s="1508"/>
      <c r="P75" s="1508"/>
      <c r="Q75" s="1508"/>
      <c r="R75" s="1508"/>
      <c r="S75" s="1508"/>
      <c r="T75" s="1508"/>
      <c r="U75" s="1509"/>
      <c r="V75" s="641"/>
      <c r="W75" s="574"/>
      <c r="X75" s="574"/>
      <c r="Y75" s="574"/>
      <c r="Z75" s="574"/>
      <c r="AA75" s="573"/>
      <c r="AB75" s="573"/>
      <c r="AC75" s="573"/>
    </row>
    <row r="76" spans="2:29" ht="15" customHeight="1">
      <c r="M76" s="3"/>
      <c r="N76" s="623"/>
      <c r="O76" s="495" t="s">
        <v>473</v>
      </c>
      <c r="P76" s="495"/>
      <c r="Q76" s="495" t="s">
        <v>506</v>
      </c>
      <c r="R76" s="624"/>
      <c r="S76" s="624"/>
      <c r="T76" s="572"/>
      <c r="U76" s="321"/>
      <c r="V76" s="573"/>
      <c r="W76" s="574"/>
      <c r="X76" s="574"/>
      <c r="Y76" s="574"/>
      <c r="Z76" s="574"/>
      <c r="AA76" s="573"/>
      <c r="AB76" s="573"/>
      <c r="AC76" s="573"/>
    </row>
    <row r="77" spans="2:29" ht="15" customHeight="1">
      <c r="M77" s="3"/>
      <c r="N77" s="301" t="s">
        <v>465</v>
      </c>
      <c r="O77" s="595">
        <f ca="1">O69</f>
        <v>0</v>
      </c>
      <c r="P77" s="595"/>
      <c r="Q77" s="595">
        <f>Q69</f>
        <v>0</v>
      </c>
      <c r="R77" s="624"/>
      <c r="S77" s="624"/>
      <c r="T77" s="572"/>
      <c r="U77" s="321"/>
      <c r="V77" s="573"/>
      <c r="W77" s="574"/>
      <c r="X77" s="574"/>
      <c r="Y77" s="574"/>
      <c r="Z77" s="574"/>
      <c r="AA77" s="573"/>
      <c r="AB77" s="573"/>
      <c r="AC77" s="573"/>
    </row>
    <row r="78" spans="2:29" ht="15" customHeight="1">
      <c r="M78" s="3"/>
      <c r="N78" s="301" t="s">
        <v>165</v>
      </c>
      <c r="O78" s="595">
        <f ca="1">O70</f>
        <v>0</v>
      </c>
      <c r="P78" s="595"/>
      <c r="Q78" s="595">
        <f>Q70</f>
        <v>0</v>
      </c>
      <c r="R78" s="624"/>
      <c r="S78" s="624"/>
      <c r="T78" s="572"/>
      <c r="U78" s="321"/>
      <c r="V78" s="573"/>
      <c r="W78" s="574"/>
      <c r="X78" s="574"/>
      <c r="Y78" s="574"/>
      <c r="Z78" s="574"/>
      <c r="AA78" s="573"/>
      <c r="AB78" s="573"/>
      <c r="AC78" s="573"/>
    </row>
    <row r="79" spans="2:29" ht="15" customHeight="1">
      <c r="M79" s="3"/>
      <c r="N79" s="301" t="s">
        <v>166</v>
      </c>
      <c r="O79" s="595">
        <f>T58</f>
        <v>0</v>
      </c>
      <c r="P79" s="595"/>
      <c r="Q79" s="595" t="e">
        <f>U58</f>
        <v>#DIV/0!</v>
      </c>
      <c r="R79" s="624"/>
      <c r="S79" s="624"/>
      <c r="T79" s="572"/>
      <c r="U79" s="321"/>
      <c r="V79" s="573"/>
      <c r="W79" s="574"/>
      <c r="X79" s="574"/>
      <c r="Y79" s="574"/>
      <c r="Z79" s="574"/>
      <c r="AA79" s="573"/>
      <c r="AB79" s="573"/>
      <c r="AC79" s="573"/>
    </row>
    <row r="80" spans="2:29" ht="15" customHeight="1">
      <c r="M80" s="3"/>
      <c r="N80" s="301" t="s">
        <v>167</v>
      </c>
      <c r="O80" s="595">
        <f>T59</f>
        <v>0</v>
      </c>
      <c r="P80" s="595"/>
      <c r="Q80" s="595" t="e">
        <f>U59</f>
        <v>#DIV/0!</v>
      </c>
      <c r="R80" s="624"/>
      <c r="S80" s="624"/>
      <c r="T80" s="572"/>
      <c r="U80" s="321"/>
      <c r="V80" s="573"/>
      <c r="W80" s="574"/>
      <c r="X80" s="574"/>
      <c r="Y80" s="574"/>
      <c r="Z80" s="574"/>
      <c r="AA80" s="573"/>
      <c r="AB80" s="573"/>
      <c r="AC80" s="573"/>
    </row>
    <row r="81" spans="5:29" ht="15" customHeight="1">
      <c r="M81" s="3"/>
      <c r="N81" s="301" t="s">
        <v>168</v>
      </c>
      <c r="O81" s="595">
        <f>T60</f>
        <v>0</v>
      </c>
      <c r="P81" s="595"/>
      <c r="Q81" s="595" t="e">
        <f>U60</f>
        <v>#DIV/0!</v>
      </c>
      <c r="R81" s="624"/>
      <c r="S81" s="624"/>
      <c r="T81" s="572"/>
      <c r="U81" s="321"/>
      <c r="V81" s="573"/>
      <c r="W81" s="574"/>
      <c r="X81" s="574"/>
      <c r="Y81" s="574"/>
      <c r="Z81" s="574"/>
      <c r="AA81" s="573"/>
      <c r="AB81" s="573"/>
      <c r="AC81" s="573"/>
    </row>
    <row r="82" spans="5:29" ht="15" customHeight="1">
      <c r="M82" s="3"/>
      <c r="N82" s="301" t="s">
        <v>169</v>
      </c>
      <c r="O82" s="595" t="e">
        <f ca="1">T42</f>
        <v>#DIV/0!</v>
      </c>
      <c r="P82" s="595"/>
      <c r="Q82" s="595" t="e">
        <f ca="1">U42</f>
        <v>#DIV/0!</v>
      </c>
      <c r="R82" s="624"/>
      <c r="S82" s="624"/>
      <c r="T82" s="572"/>
      <c r="U82" s="321"/>
      <c r="V82" s="573"/>
      <c r="W82" s="574"/>
      <c r="X82" s="574"/>
      <c r="Y82" s="574"/>
      <c r="Z82" s="574"/>
      <c r="AA82" s="573"/>
      <c r="AB82" s="573"/>
      <c r="AC82" s="573"/>
    </row>
    <row r="83" spans="5:29" ht="15" customHeight="1">
      <c r="M83" s="3"/>
      <c r="N83" s="301" t="s">
        <v>152</v>
      </c>
      <c r="O83" s="595">
        <f>Q24</f>
        <v>0</v>
      </c>
      <c r="P83" s="595"/>
      <c r="Q83" s="595" t="e">
        <f>T24</f>
        <v>#DIV/0!</v>
      </c>
      <c r="R83" s="624"/>
      <c r="S83" s="624"/>
      <c r="T83" s="572"/>
      <c r="U83" s="321"/>
      <c r="V83" s="573"/>
      <c r="W83" s="574"/>
      <c r="X83" s="574"/>
      <c r="Y83" s="574"/>
      <c r="Z83" s="574"/>
      <c r="AA83" s="573"/>
      <c r="AB83" s="573"/>
      <c r="AC83" s="573"/>
    </row>
    <row r="84" spans="5:29" ht="15" customHeight="1">
      <c r="M84" s="3"/>
      <c r="N84" s="301" t="s">
        <v>155</v>
      </c>
      <c r="O84" s="595">
        <f>Q25</f>
        <v>0</v>
      </c>
      <c r="P84" s="595"/>
      <c r="Q84" s="595" t="e">
        <f>T25</f>
        <v>#DIV/0!</v>
      </c>
      <c r="R84" s="624"/>
      <c r="S84" s="624"/>
      <c r="T84" s="572"/>
      <c r="U84" s="321"/>
      <c r="V84" s="573"/>
      <c r="W84" s="574"/>
      <c r="X84" s="574"/>
      <c r="Y84" s="574"/>
      <c r="Z84" s="574"/>
      <c r="AA84" s="573"/>
      <c r="AB84" s="573"/>
      <c r="AC84" s="573"/>
    </row>
    <row r="85" spans="5:29" ht="15" customHeight="1">
      <c r="E85" s="979"/>
      <c r="M85" s="3"/>
      <c r="N85" s="301" t="s">
        <v>158</v>
      </c>
      <c r="O85" s="595">
        <f>Q26</f>
        <v>0</v>
      </c>
      <c r="P85" s="595"/>
      <c r="Q85" s="595" t="e">
        <f>T26</f>
        <v>#DIV/0!</v>
      </c>
      <c r="R85" s="624"/>
      <c r="S85" s="624"/>
      <c r="T85" s="572"/>
      <c r="U85" s="321"/>
      <c r="V85" s="573"/>
      <c r="W85" s="574"/>
      <c r="X85" s="574"/>
      <c r="Y85" s="574"/>
      <c r="Z85" s="574"/>
      <c r="AA85" s="573"/>
      <c r="AB85" s="573"/>
      <c r="AC85" s="573"/>
    </row>
    <row r="86" spans="5:29" ht="15" customHeight="1">
      <c r="M86" s="11"/>
      <c r="N86" s="293" t="s">
        <v>190</v>
      </c>
      <c r="O86" s="642">
        <f ca="1">O72</f>
        <v>0</v>
      </c>
      <c r="P86" s="642"/>
      <c r="Q86" s="642">
        <f>Q72</f>
        <v>0</v>
      </c>
      <c r="R86" s="643"/>
      <c r="S86" s="624"/>
      <c r="T86" s="572"/>
      <c r="U86" s="321"/>
      <c r="V86" s="644"/>
      <c r="W86" s="574"/>
      <c r="X86" s="574"/>
      <c r="Y86" s="574"/>
      <c r="Z86" s="574"/>
      <c r="AA86" s="573"/>
      <c r="AB86" s="573"/>
      <c r="AC86" s="573"/>
    </row>
    <row r="87" spans="5:29" ht="15" customHeight="1">
      <c r="M87" s="3"/>
      <c r="N87" s="301" t="s">
        <v>191</v>
      </c>
      <c r="O87" s="643" t="e">
        <f ca="1">T64</f>
        <v>#DIV/0!</v>
      </c>
      <c r="P87" s="643"/>
      <c r="Q87" s="643" t="e">
        <f ca="1">U64</f>
        <v>#DIV/0!</v>
      </c>
      <c r="R87" s="643"/>
      <c r="S87" s="645"/>
      <c r="T87" s="572"/>
      <c r="U87" s="321"/>
      <c r="V87" s="644"/>
      <c r="W87" s="574"/>
      <c r="X87" s="574"/>
      <c r="Y87" s="574"/>
      <c r="Z87" s="574"/>
      <c r="AA87" s="573"/>
      <c r="AB87" s="573"/>
      <c r="AC87" s="573"/>
    </row>
    <row r="88" spans="5:29" ht="15" customHeight="1" thickBot="1">
      <c r="M88" s="3"/>
      <c r="N88" s="347" t="s">
        <v>192</v>
      </c>
      <c r="O88" s="646">
        <f>Q27</f>
        <v>0</v>
      </c>
      <c r="P88" s="646"/>
      <c r="Q88" s="646" t="e">
        <f>T27</f>
        <v>#DIV/0!</v>
      </c>
      <c r="R88" s="643"/>
      <c r="S88" s="645"/>
      <c r="T88" s="572"/>
      <c r="U88" s="321"/>
      <c r="V88" s="644"/>
      <c r="W88" s="574"/>
      <c r="X88" s="574"/>
      <c r="Y88" s="574"/>
      <c r="Z88" s="574"/>
      <c r="AA88" s="573"/>
      <c r="AB88" s="573"/>
      <c r="AC88" s="573"/>
    </row>
    <row r="89" spans="5:29" ht="15" customHeight="1">
      <c r="M89" s="3"/>
      <c r="N89" s="592"/>
      <c r="O89" s="572"/>
      <c r="P89" s="572"/>
      <c r="Q89" s="572"/>
      <c r="R89" s="572"/>
      <c r="S89" s="572"/>
      <c r="T89" s="572"/>
      <c r="U89" s="321"/>
      <c r="V89" s="644"/>
      <c r="W89" s="574"/>
      <c r="X89" s="574"/>
      <c r="Y89" s="574"/>
      <c r="Z89" s="574"/>
      <c r="AA89" s="573"/>
      <c r="AB89" s="573"/>
      <c r="AC89" s="573"/>
    </row>
    <row r="90" spans="5:29" ht="15" customHeight="1">
      <c r="M90" s="3"/>
      <c r="N90" s="571" t="s">
        <v>193</v>
      </c>
      <c r="O90" s="572"/>
      <c r="P90" s="572"/>
      <c r="Q90" s="572"/>
      <c r="R90" s="572"/>
      <c r="S90" s="572"/>
      <c r="T90" s="572"/>
      <c r="U90" s="321"/>
      <c r="V90" s="644"/>
      <c r="W90" s="574"/>
      <c r="X90" s="574"/>
      <c r="Y90" s="574"/>
      <c r="Z90" s="574"/>
      <c r="AA90" s="573"/>
      <c r="AB90" s="573"/>
      <c r="AC90" s="573"/>
    </row>
    <row r="91" spans="5:29" ht="15" customHeight="1">
      <c r="M91" s="3"/>
      <c r="N91" s="1476" t="s">
        <v>463</v>
      </c>
      <c r="O91" s="1477"/>
      <c r="P91" s="1477"/>
      <c r="Q91" s="1477"/>
      <c r="R91" s="1477"/>
      <c r="S91" s="1477"/>
      <c r="T91" s="1477"/>
      <c r="U91" s="1478"/>
      <c r="V91" s="647"/>
      <c r="W91" s="574"/>
      <c r="X91" s="574"/>
      <c r="Y91" s="574"/>
      <c r="Z91" s="574"/>
      <c r="AA91" s="573"/>
      <c r="AB91" s="573"/>
      <c r="AC91" s="573"/>
    </row>
    <row r="92" spans="5:29" ht="15" customHeight="1" thickBot="1">
      <c r="M92" s="3"/>
      <c r="N92" s="1479"/>
      <c r="O92" s="1477"/>
      <c r="P92" s="1477"/>
      <c r="Q92" s="1477"/>
      <c r="R92" s="1477"/>
      <c r="S92" s="1477"/>
      <c r="T92" s="1477"/>
      <c r="U92" s="1478"/>
      <c r="V92" s="154"/>
      <c r="W92" s="574"/>
      <c r="X92" s="574"/>
      <c r="Y92" s="574"/>
      <c r="Z92" s="574"/>
      <c r="AA92" s="573"/>
      <c r="AB92" s="573"/>
      <c r="AC92" s="573"/>
    </row>
    <row r="93" spans="5:29" ht="15" customHeight="1">
      <c r="M93" s="3"/>
      <c r="N93" s="623"/>
      <c r="O93" s="609" t="s">
        <v>488</v>
      </c>
      <c r="P93" s="495"/>
      <c r="Q93" s="1516" t="s">
        <v>510</v>
      </c>
      <c r="R93" s="1516"/>
      <c r="S93" s="1516"/>
      <c r="T93" s="1516"/>
      <c r="U93" s="321"/>
      <c r="V93" s="573"/>
      <c r="W93" s="574"/>
      <c r="X93" s="574"/>
      <c r="Y93" s="574"/>
      <c r="Z93" s="574"/>
      <c r="AA93" s="573"/>
      <c r="AB93" s="573"/>
      <c r="AC93" s="573"/>
    </row>
    <row r="94" spans="5:29" ht="15" customHeight="1">
      <c r="M94" s="3"/>
      <c r="N94" s="301" t="s">
        <v>465</v>
      </c>
      <c r="O94" s="595">
        <f ca="1">O77/(1+1.49*($C$13/100))</f>
        <v>0</v>
      </c>
      <c r="P94" s="595"/>
      <c r="Q94" s="1538">
        <f ca="1">IF(O94=0,0,(O94*SQRT(((Q77/O77)^2)+(((1.49*($E$13/100))/((1+1.49*($C$13/100))))^2))))</f>
        <v>0</v>
      </c>
      <c r="R94" s="1538"/>
      <c r="S94" s="1538"/>
      <c r="T94" s="1538"/>
      <c r="U94" s="321"/>
      <c r="V94" s="573"/>
      <c r="W94" s="574"/>
      <c r="X94" s="574"/>
      <c r="Y94" s="574"/>
      <c r="Z94" s="574"/>
      <c r="AA94" s="573"/>
      <c r="AB94" s="573"/>
      <c r="AC94" s="573"/>
    </row>
    <row r="95" spans="5:29" ht="15" customHeight="1">
      <c r="M95" s="3"/>
      <c r="N95" s="301" t="s">
        <v>165</v>
      </c>
      <c r="O95" s="595">
        <f ca="1">O78/(1+1.49*($C$13/100))</f>
        <v>0</v>
      </c>
      <c r="P95" s="595"/>
      <c r="Q95" s="1444">
        <f ca="1">IF(O95=0,0,(O95*SQRT(((Q78/O78)^2)+(((1.49*($E$13/100))/((1+1.49*($C$13/100))))^2))))</f>
        <v>0</v>
      </c>
      <c r="R95" s="1444"/>
      <c r="S95" s="1444"/>
      <c r="T95" s="1444"/>
      <c r="U95" s="321"/>
      <c r="V95" s="573"/>
      <c r="W95" s="574"/>
      <c r="X95" s="574"/>
      <c r="Y95" s="574"/>
      <c r="Z95" s="574"/>
      <c r="AA95" s="573"/>
      <c r="AB95" s="573"/>
      <c r="AC95" s="573"/>
    </row>
    <row r="96" spans="5:29" ht="15" customHeight="1">
      <c r="M96" s="3"/>
      <c r="N96" s="301" t="s">
        <v>166</v>
      </c>
      <c r="O96" s="595">
        <f>O79/(1+1.25*($C$13/100))</f>
        <v>0</v>
      </c>
      <c r="P96" s="595"/>
      <c r="Q96" s="1444">
        <f>IF(O96=0,0,(O96*SQRT(((Q79/O79)^2)+(((1.25*($E$13/100))/((1+1.25*($C$13/100))))^2))))</f>
        <v>0</v>
      </c>
      <c r="R96" s="1444"/>
      <c r="S96" s="1444"/>
      <c r="T96" s="1444"/>
      <c r="U96" s="321"/>
      <c r="V96" s="573"/>
      <c r="W96" s="574"/>
      <c r="X96" s="574"/>
      <c r="Y96" s="574"/>
      <c r="Z96" s="574"/>
      <c r="AA96" s="573"/>
      <c r="AB96" s="573"/>
      <c r="AC96" s="573"/>
    </row>
    <row r="97" spans="2:29" ht="15" customHeight="1">
      <c r="M97" s="3"/>
      <c r="N97" s="301" t="s">
        <v>167</v>
      </c>
      <c r="O97" s="595">
        <f>O80/(1+1.25*($C$13/100))</f>
        <v>0</v>
      </c>
      <c r="P97" s="595"/>
      <c r="Q97" s="1444">
        <f>IF(O97=0,0,(O97*SQRT(((Q80/O80)^2)+(((1.25*($E$13/100))/((1+1.25*($C$13/100))))^2))))</f>
        <v>0</v>
      </c>
      <c r="R97" s="1444"/>
      <c r="S97" s="1444"/>
      <c r="T97" s="1444"/>
      <c r="U97" s="321"/>
      <c r="V97" s="573"/>
      <c r="W97" s="574"/>
      <c r="X97" s="574"/>
      <c r="Y97" s="574"/>
      <c r="Z97" s="574"/>
      <c r="AA97" s="573"/>
      <c r="AB97" s="573"/>
      <c r="AC97" s="573"/>
    </row>
    <row r="98" spans="2:29" ht="15" customHeight="1">
      <c r="M98" s="3"/>
      <c r="N98" s="301" t="s">
        <v>168</v>
      </c>
      <c r="O98" s="595">
        <f>O81/(1+1.25*($C$13/100))</f>
        <v>0</v>
      </c>
      <c r="P98" s="595"/>
      <c r="Q98" s="1444">
        <f>IF(O98=0,0,(O98*SQRT(((Q81/O81)^2)+(((1.25*($E$13/100))/((1+1.25*($C$13/100))))^2))))</f>
        <v>0</v>
      </c>
      <c r="R98" s="1444"/>
      <c r="S98" s="1444"/>
      <c r="T98" s="1444"/>
      <c r="U98" s="321"/>
      <c r="V98" s="573"/>
      <c r="W98" s="574"/>
      <c r="X98" s="574"/>
      <c r="Y98" s="574"/>
      <c r="Z98" s="574"/>
      <c r="AA98" s="573"/>
      <c r="AB98" s="573"/>
      <c r="AC98" s="573"/>
    </row>
    <row r="99" spans="2:29" ht="15" customHeight="1">
      <c r="M99" s="3"/>
      <c r="N99" s="301" t="s">
        <v>169</v>
      </c>
      <c r="O99" s="595" t="e">
        <f ca="1">O82/(1+1.25*($C$13/100))</f>
        <v>#DIV/0!</v>
      </c>
      <c r="P99" s="595"/>
      <c r="Q99" s="1444" t="e">
        <f ca="1">IF(O99=0,0,(O99*SQRT(((Q82/O82)^2)+(((1.25*($E$13/100))/((1+1.25*($C$13/100))))^2))))</f>
        <v>#DIV/0!</v>
      </c>
      <c r="R99" s="1444"/>
      <c r="S99" s="1444"/>
      <c r="T99" s="1444"/>
      <c r="U99" s="321"/>
      <c r="V99" s="573"/>
      <c r="W99" s="574"/>
      <c r="X99" s="574"/>
      <c r="Y99" s="574"/>
      <c r="Z99" s="574"/>
      <c r="AA99" s="573"/>
      <c r="AB99" s="573"/>
      <c r="AC99" s="573"/>
    </row>
    <row r="100" spans="2:29" ht="15" customHeight="1">
      <c r="M100" s="3"/>
      <c r="N100" s="301" t="s">
        <v>152</v>
      </c>
      <c r="O100" s="595">
        <f>O83/(1+1.14*($C$13/100))</f>
        <v>0</v>
      </c>
      <c r="P100" s="595"/>
      <c r="Q100" s="1444">
        <f>IF(O100=0,0,(O100*SQRT(((Q83/O83)^2)+(((1.14*($E$13/100))/((1+1.14*($C$13/100))))^2))))</f>
        <v>0</v>
      </c>
      <c r="R100" s="1444"/>
      <c r="S100" s="1444"/>
      <c r="T100" s="1444"/>
      <c r="U100" s="321"/>
      <c r="V100" s="573"/>
      <c r="W100" s="574"/>
      <c r="X100" s="574"/>
      <c r="Y100" s="574"/>
      <c r="Z100" s="574"/>
      <c r="AA100" s="573"/>
      <c r="AB100" s="573"/>
      <c r="AC100" s="573"/>
    </row>
    <row r="101" spans="2:29" s="490" customFormat="1" ht="15" customHeight="1">
      <c r="B101" s="491"/>
      <c r="C101" s="491"/>
      <c r="D101" s="492"/>
      <c r="E101" s="491"/>
      <c r="F101" s="491"/>
      <c r="G101" s="491"/>
      <c r="H101" s="491"/>
      <c r="I101" s="491"/>
      <c r="J101" s="491"/>
      <c r="K101" s="491"/>
      <c r="L101" s="491"/>
      <c r="M101" s="491"/>
      <c r="N101" s="301" t="s">
        <v>155</v>
      </c>
      <c r="O101" s="595">
        <f>O84/(1+1.14*($C$13/100))</f>
        <v>0</v>
      </c>
      <c r="P101" s="595"/>
      <c r="Q101" s="1444">
        <f>IF(O101=0,0,(O101*SQRT(((Q84/O84)^2)+(((1.14*($E$13/100))/((1+1.14*($C$13/100))))^2))))</f>
        <v>0</v>
      </c>
      <c r="R101" s="1444"/>
      <c r="S101" s="1444"/>
      <c r="T101" s="1444"/>
      <c r="U101" s="321"/>
      <c r="V101" s="573"/>
      <c r="W101" s="574"/>
      <c r="X101" s="574"/>
      <c r="Y101" s="574"/>
      <c r="Z101" s="574"/>
      <c r="AA101" s="573"/>
      <c r="AB101" s="573"/>
      <c r="AC101" s="573"/>
    </row>
    <row r="102" spans="2:29" ht="15" customHeight="1">
      <c r="M102" s="3"/>
      <c r="N102" s="301" t="s">
        <v>158</v>
      </c>
      <c r="O102" s="595">
        <f>O85/(1+1.14*($C$13/100))</f>
        <v>0</v>
      </c>
      <c r="P102" s="595"/>
      <c r="Q102" s="1444">
        <f>IF(O102=0,0,(O102*SQRT(((Q85/O85)^2)+(((1.14*($E$13/100))/((1+1.14*($C$13/100))))^2))))</f>
        <v>0</v>
      </c>
      <c r="R102" s="1444"/>
      <c r="S102" s="1444"/>
      <c r="T102" s="1444"/>
      <c r="U102" s="321"/>
      <c r="V102" s="573"/>
      <c r="W102" s="574"/>
      <c r="X102" s="574"/>
      <c r="Y102" s="574"/>
      <c r="Z102" s="574"/>
      <c r="AA102" s="573"/>
      <c r="AB102" s="573"/>
      <c r="AC102" s="573"/>
    </row>
    <row r="103" spans="2:29" ht="15" customHeight="1">
      <c r="M103" s="3"/>
      <c r="N103" s="293" t="s">
        <v>511</v>
      </c>
      <c r="O103" s="615">
        <f ca="1">O86/(1+1.49*(C13/100))</f>
        <v>0</v>
      </c>
      <c r="P103" s="615"/>
      <c r="Q103" s="1517">
        <f ca="1">IF(O103=0,0,(O103*SQRT(((Q86/O86)^2)+(((1.49*(E13/100))/((1+1.49*(C13/100))))^2))))</f>
        <v>0</v>
      </c>
      <c r="R103" s="1517"/>
      <c r="S103" s="1517"/>
      <c r="T103" s="1517"/>
      <c r="U103" s="648"/>
      <c r="V103" s="610"/>
      <c r="W103" s="574" t="s">
        <v>397</v>
      </c>
      <c r="X103" s="574"/>
      <c r="Y103" s="574"/>
      <c r="Z103" s="574"/>
      <c r="AA103" s="573"/>
      <c r="AB103" s="573"/>
      <c r="AC103" s="573"/>
    </row>
    <row r="104" spans="2:29" ht="15" customHeight="1">
      <c r="M104" s="3"/>
      <c r="N104" s="301" t="s">
        <v>512</v>
      </c>
      <c r="O104" s="649" t="e">
        <f ca="1">O87/(1+1.25*(C13/100))</f>
        <v>#DIV/0!</v>
      </c>
      <c r="P104" s="650"/>
      <c r="Q104" s="1518" t="e">
        <f ca="1">O104*SQRT((Q87/O87)^2+((1.25*(E13/100))/((1+1.25*(C13/100))))^2)</f>
        <v>#DIV/0!</v>
      </c>
      <c r="R104" s="1518"/>
      <c r="S104" s="1518"/>
      <c r="T104" s="1518"/>
      <c r="U104" s="321"/>
      <c r="V104" s="573"/>
      <c r="W104" s="585" t="s">
        <v>391</v>
      </c>
      <c r="X104" s="585" t="s">
        <v>392</v>
      </c>
      <c r="Y104" s="585" t="s">
        <v>248</v>
      </c>
      <c r="Z104" s="574"/>
      <c r="AA104" s="573"/>
      <c r="AB104" s="573"/>
      <c r="AC104" s="573"/>
    </row>
    <row r="105" spans="2:29" ht="15" customHeight="1" thickBot="1">
      <c r="M105" s="3"/>
      <c r="N105" s="347" t="s">
        <v>513</v>
      </c>
      <c r="O105" s="651">
        <f>O88/(1+1.14*(C13/100))</f>
        <v>0</v>
      </c>
      <c r="P105" s="600"/>
      <c r="Q105" s="1519" t="e">
        <f>O105*SQRT((Q88/O88)^2+((1.14*(E13/100))/((1+1.14*(C13/100))))^2)</f>
        <v>#DIV/0!</v>
      </c>
      <c r="R105" s="1519"/>
      <c r="S105" s="1519"/>
      <c r="T105" s="1519"/>
      <c r="U105" s="321"/>
      <c r="V105" s="573"/>
      <c r="W105" s="585">
        <f ca="1">O103</f>
        <v>0</v>
      </c>
      <c r="X105" s="585" t="e">
        <f ca="1">O104</f>
        <v>#DIV/0!</v>
      </c>
      <c r="Y105" s="585">
        <f>O105</f>
        <v>0</v>
      </c>
      <c r="Z105" s="574"/>
      <c r="AA105" s="573"/>
      <c r="AB105" s="573"/>
      <c r="AC105" s="573"/>
    </row>
    <row r="106" spans="2:29" ht="15" customHeight="1">
      <c r="M106" s="3"/>
      <c r="N106" s="592"/>
      <c r="O106" s="572"/>
      <c r="P106" s="572"/>
      <c r="Q106" s="572"/>
      <c r="R106" s="572"/>
      <c r="S106" s="572"/>
      <c r="T106" s="572"/>
      <c r="U106" s="321"/>
      <c r="V106" s="573"/>
      <c r="W106" s="574"/>
      <c r="X106" s="574"/>
      <c r="Y106" s="574"/>
      <c r="Z106" s="574"/>
      <c r="AA106" s="573"/>
      <c r="AB106" s="573"/>
      <c r="AC106" s="573"/>
    </row>
    <row r="107" spans="2:29" ht="15" customHeight="1">
      <c r="M107" s="3"/>
      <c r="N107" s="571" t="s">
        <v>194</v>
      </c>
      <c r="O107" s="572"/>
      <c r="P107" s="572"/>
      <c r="Q107" s="572"/>
      <c r="R107" s="572"/>
      <c r="S107" s="572"/>
      <c r="T107" s="572"/>
      <c r="U107" s="321"/>
      <c r="V107" s="573"/>
      <c r="W107" s="574"/>
      <c r="X107" s="574"/>
      <c r="Y107" s="574"/>
      <c r="Z107" s="574"/>
      <c r="AA107" s="573"/>
      <c r="AB107" s="573"/>
      <c r="AC107" s="573"/>
    </row>
    <row r="108" spans="2:29" ht="15" customHeight="1">
      <c r="M108" s="3"/>
      <c r="N108" s="1520" t="s">
        <v>464</v>
      </c>
      <c r="O108" s="1521"/>
      <c r="P108" s="1521"/>
      <c r="Q108" s="1521"/>
      <c r="R108" s="1521"/>
      <c r="S108" s="1521"/>
      <c r="T108" s="1521"/>
      <c r="U108" s="1522"/>
      <c r="V108" s="575"/>
      <c r="W108" s="574"/>
      <c r="X108" s="574"/>
      <c r="Y108" s="574"/>
      <c r="Z108" s="574"/>
      <c r="AA108" s="573"/>
      <c r="AB108" s="573"/>
      <c r="AC108" s="573"/>
    </row>
    <row r="109" spans="2:29" ht="15" customHeight="1">
      <c r="M109" s="3"/>
      <c r="N109" s="1520"/>
      <c r="O109" s="1521"/>
      <c r="P109" s="1521"/>
      <c r="Q109" s="1521"/>
      <c r="R109" s="1521"/>
      <c r="S109" s="1521"/>
      <c r="T109" s="1521"/>
      <c r="U109" s="1522"/>
      <c r="V109" s="575"/>
      <c r="W109" s="574"/>
      <c r="X109" s="574"/>
      <c r="Y109" s="574"/>
      <c r="Z109" s="574"/>
      <c r="AA109" s="573"/>
      <c r="AB109" s="573"/>
      <c r="AC109" s="573"/>
    </row>
    <row r="110" spans="2:29" ht="15" customHeight="1">
      <c r="M110" s="3"/>
      <c r="N110" s="1520"/>
      <c r="O110" s="1521"/>
      <c r="P110" s="1521"/>
      <c r="Q110" s="1521"/>
      <c r="R110" s="1521"/>
      <c r="S110" s="1521"/>
      <c r="T110" s="1521"/>
      <c r="U110" s="1522"/>
      <c r="V110" s="575"/>
      <c r="W110" s="574"/>
      <c r="X110" s="574"/>
      <c r="Y110" s="574"/>
      <c r="Z110" s="574"/>
      <c r="AA110" s="573"/>
      <c r="AB110" s="573"/>
      <c r="AC110" s="573"/>
    </row>
    <row r="111" spans="2:29" ht="15" customHeight="1" thickBot="1">
      <c r="M111" s="11"/>
      <c r="N111" s="1523"/>
      <c r="O111" s="1524"/>
      <c r="P111" s="1524"/>
      <c r="Q111" s="1524"/>
      <c r="R111" s="1524"/>
      <c r="S111" s="1524"/>
      <c r="T111" s="1524"/>
      <c r="U111" s="1525"/>
      <c r="V111" s="575"/>
      <c r="W111" s="574"/>
      <c r="X111" s="574"/>
      <c r="Y111" s="574"/>
      <c r="Z111" s="574"/>
      <c r="AA111" s="573"/>
      <c r="AB111" s="573"/>
      <c r="AC111" s="573"/>
    </row>
    <row r="112" spans="2:29" ht="15" customHeight="1">
      <c r="M112" s="11"/>
      <c r="N112" s="1526" t="s">
        <v>514</v>
      </c>
      <c r="O112" s="1529" t="s">
        <v>195</v>
      </c>
      <c r="P112" s="1530"/>
      <c r="Q112" s="1531"/>
      <c r="R112" s="652" t="s">
        <v>196</v>
      </c>
      <c r="S112" s="652"/>
      <c r="T112" s="653" t="s">
        <v>197</v>
      </c>
      <c r="U112" s="654"/>
      <c r="V112" s="574"/>
      <c r="W112" s="574"/>
      <c r="X112" s="574"/>
      <c r="Y112" s="574"/>
      <c r="Z112" s="574"/>
      <c r="AA112" s="573"/>
      <c r="AB112" s="573"/>
      <c r="AC112" s="573"/>
    </row>
    <row r="113" spans="2:29" ht="15" customHeight="1">
      <c r="M113" s="11"/>
      <c r="N113" s="1527"/>
      <c r="O113" s="655"/>
      <c r="P113" s="625" t="s">
        <v>489</v>
      </c>
      <c r="Q113" s="656"/>
      <c r="R113" s="657" t="str">
        <f>IF(ISBLANK(C14),"",IF((C14*C15)&lt;1.67,(0.0649*((C14*C15)^4))-(0.2411*((C14*C15)^3))+(0.3233*((C14*C15)^2))-(0.2339*((C14*C15)^1))+0.2937,6072/(((((C14*C15)+11.6)^1.68)+75)*((C14*C15)+212)))*EXP(-0.00055*(C14*C15)))</f>
        <v/>
      </c>
      <c r="S113" s="625" t="s">
        <v>19</v>
      </c>
      <c r="T113" s="658" t="str">
        <f>IF(ISBLANK(C14),"",R113*(SQRT(((IF(C14=0,0,E14/C14))^2)+(((IF(C15=0,0,E15/C15))^2)))))</f>
        <v/>
      </c>
      <c r="U113" s="659"/>
      <c r="V113" s="573"/>
      <c r="W113" s="574"/>
      <c r="X113" s="574"/>
      <c r="Y113" s="574"/>
      <c r="Z113" s="574"/>
      <c r="AA113" s="573"/>
      <c r="AB113" s="573"/>
      <c r="AC113" s="573"/>
    </row>
    <row r="114" spans="2:29">
      <c r="B114" s="5"/>
      <c r="M114" s="11"/>
      <c r="N114" s="1527"/>
      <c r="O114" s="660"/>
      <c r="P114" s="624" t="s">
        <v>198</v>
      </c>
      <c r="Q114" s="661"/>
      <c r="R114" s="378">
        <f>IF(C14="X",0,(ASIN(0.203*COS((PI()/180)*C16)*COS(((PI()/180)*C17)-(291*PI()/180))+0.979*SIN(((PI()/180)*C16))))/(PI()/180))</f>
        <v>4.1718785062381203</v>
      </c>
      <c r="S114" s="378"/>
      <c r="T114" s="624"/>
      <c r="U114" s="305"/>
      <c r="V114" s="574"/>
      <c r="W114" s="574"/>
      <c r="X114" s="574"/>
      <c r="Y114" s="574"/>
      <c r="Z114" s="574"/>
      <c r="AA114" s="573"/>
      <c r="AB114" s="573"/>
      <c r="AC114" s="573"/>
    </row>
    <row r="115" spans="2:29" ht="15" customHeight="1">
      <c r="M115" s="11"/>
      <c r="N115" s="1527"/>
      <c r="O115" s="660"/>
      <c r="P115" s="624" t="s">
        <v>199</v>
      </c>
      <c r="Q115" s="661"/>
      <c r="R115" s="378">
        <f>IF(C14="X",0,VLOOKUP((ROUND(R114,0)),'Cosmic dose rate (F, H, J)'!B3:E183,2))</f>
        <v>0.4</v>
      </c>
      <c r="S115" s="378"/>
      <c r="T115" s="624"/>
      <c r="U115" s="305"/>
      <c r="V115" s="574"/>
      <c r="W115" s="574"/>
      <c r="X115" s="574"/>
      <c r="Y115" s="574"/>
      <c r="Z115" s="574"/>
      <c r="AA115" s="573"/>
      <c r="AB115" s="573"/>
      <c r="AC115" s="573"/>
    </row>
    <row r="116" spans="2:29" ht="15" customHeight="1">
      <c r="M116" s="11"/>
      <c r="N116" s="1527"/>
      <c r="O116" s="660"/>
      <c r="P116" s="624" t="s">
        <v>200</v>
      </c>
      <c r="Q116" s="661"/>
      <c r="R116" s="378">
        <f>IF(C14="X",0,VLOOKUP((ROUND(R114,0)),'Cosmic dose rate (F, H, J)'!B3:E183,3))</f>
        <v>4.3875000000000002</v>
      </c>
      <c r="S116" s="378"/>
      <c r="T116" s="624"/>
      <c r="U116" s="305"/>
      <c r="V116" s="574"/>
      <c r="W116" s="574"/>
      <c r="X116" s="574"/>
      <c r="Y116" s="574"/>
      <c r="Z116" s="574"/>
      <c r="AA116" s="573"/>
      <c r="AB116" s="573"/>
      <c r="AC116" s="573"/>
    </row>
    <row r="117" spans="2:29" ht="15" customHeight="1">
      <c r="M117" s="12"/>
      <c r="N117" s="1527"/>
      <c r="O117" s="660"/>
      <c r="P117" s="624" t="s">
        <v>201</v>
      </c>
      <c r="Q117" s="661"/>
      <c r="R117" s="378">
        <f>IF(C14="X",0,VLOOKUP((ROUND(R114,0)),'Cosmic dose rate (F, H, J)'!B3:E183,4))</f>
        <v>0.53</v>
      </c>
      <c r="S117" s="378"/>
      <c r="T117" s="624"/>
      <c r="U117" s="305"/>
      <c r="V117" s="574"/>
      <c r="W117" s="574"/>
      <c r="X117" s="574"/>
      <c r="Y117" s="574"/>
      <c r="Z117" s="574"/>
      <c r="AA117" s="573"/>
      <c r="AB117" s="573"/>
      <c r="AC117" s="573"/>
    </row>
    <row r="118" spans="2:29" ht="15" customHeight="1">
      <c r="M118" s="12"/>
      <c r="N118" s="1527"/>
      <c r="O118" s="660"/>
      <c r="P118" s="624" t="s">
        <v>202</v>
      </c>
      <c r="Q118" s="661"/>
      <c r="R118" s="378" t="e">
        <f>INDEX('Correcting Field Strength'!C4:H11,MATCH(J17,'Correcting Field Strength'!B4:B11,0),MATCH(IF(ABS(R114)&lt;32.5,MROUND(ABS(R114),10),IF(ABS(R114)&lt;=35,35,"&gt;35")),'Correcting Field Strength'!C3:H3,0))</f>
        <v>#N/A</v>
      </c>
      <c r="S118" s="378"/>
      <c r="T118" s="572"/>
      <c r="U118" s="321"/>
      <c r="V118" s="573"/>
      <c r="W118" s="574"/>
      <c r="X118" s="574"/>
      <c r="Y118" s="574"/>
      <c r="Z118" s="574"/>
      <c r="AA118" s="573"/>
      <c r="AB118" s="573"/>
      <c r="AC118" s="573"/>
    </row>
    <row r="119" spans="2:29" ht="15" customHeight="1">
      <c r="M119" s="12"/>
      <c r="N119" s="1527"/>
      <c r="O119" s="660"/>
      <c r="P119" s="624" t="s">
        <v>203</v>
      </c>
      <c r="Q119" s="661"/>
      <c r="R119" s="378">
        <f>'Correcting Field Strength'!C23*(C18/1000)^2+'Correcting Field Strength'!C24*(C18/1000)+1</f>
        <v>1</v>
      </c>
      <c r="S119" s="572"/>
      <c r="T119" s="572"/>
      <c r="U119" s="305"/>
      <c r="V119" s="574"/>
      <c r="W119" s="574"/>
      <c r="X119" s="574"/>
      <c r="Y119" s="574"/>
      <c r="Z119" s="574"/>
      <c r="AA119" s="573"/>
      <c r="AB119" s="573"/>
      <c r="AC119" s="573"/>
    </row>
    <row r="120" spans="2:29" ht="15" customHeight="1">
      <c r="M120" s="12"/>
      <c r="N120" s="1527"/>
      <c r="O120" s="660"/>
      <c r="P120" s="624" t="s">
        <v>204</v>
      </c>
      <c r="Q120" s="661"/>
      <c r="R120" s="378" t="e">
        <f>1+R119*(R118-1)</f>
        <v>#N/A</v>
      </c>
      <c r="S120" s="378"/>
      <c r="T120" s="624"/>
      <c r="U120" s="305"/>
      <c r="V120" s="574"/>
      <c r="W120" s="574" t="s">
        <v>398</v>
      </c>
      <c r="X120" s="574"/>
      <c r="Y120" s="574"/>
      <c r="Z120" s="574"/>
      <c r="AA120" s="573"/>
      <c r="AB120" s="573"/>
      <c r="AC120" s="573"/>
    </row>
    <row r="121" spans="2:29" ht="15" customHeight="1">
      <c r="M121" s="12"/>
      <c r="N121" s="1527"/>
      <c r="O121" s="660"/>
      <c r="P121" s="624" t="s">
        <v>205</v>
      </c>
      <c r="Q121" s="661"/>
      <c r="R121" s="662" t="str">
        <f>IF(ISBLANK(C14),"",R113*(R115+(R117*EXP((C18/1000)/R116)))*R120)</f>
        <v/>
      </c>
      <c r="S121" s="624" t="s">
        <v>19</v>
      </c>
      <c r="T121" s="663" t="e">
        <f>R121*0.1</f>
        <v>#VALUE!</v>
      </c>
      <c r="U121" s="321"/>
      <c r="V121" s="573"/>
      <c r="W121" s="585" t="s">
        <v>391</v>
      </c>
      <c r="X121" s="585" t="s">
        <v>392</v>
      </c>
      <c r="Y121" s="585" t="s">
        <v>248</v>
      </c>
      <c r="Z121" s="585" t="s">
        <v>399</v>
      </c>
      <c r="AA121" s="573"/>
      <c r="AB121" s="573"/>
      <c r="AC121" s="573"/>
    </row>
    <row r="122" spans="2:29" ht="15" customHeight="1" thickBot="1">
      <c r="M122" s="12"/>
      <c r="N122" s="1528"/>
      <c r="O122" s="664"/>
      <c r="P122" s="665" t="s">
        <v>206</v>
      </c>
      <c r="Q122" s="666"/>
      <c r="R122" s="379" t="str">
        <f>IF(ISBLANK(C31),"NULL",C31)</f>
        <v>NULL</v>
      </c>
      <c r="S122" s="665" t="s">
        <v>19</v>
      </c>
      <c r="T122" s="667" t="str">
        <f>IF(ISBLANK(E31),"NULL",E31)</f>
        <v>NULL</v>
      </c>
      <c r="U122" s="668"/>
      <c r="V122" s="573"/>
      <c r="W122" s="585">
        <f ca="1">W105</f>
        <v>0</v>
      </c>
      <c r="X122" s="585" t="e">
        <f ca="1">X105</f>
        <v>#DIV/0!</v>
      </c>
      <c r="Y122" s="585">
        <f>Y105</f>
        <v>0</v>
      </c>
      <c r="Z122" s="585" t="str">
        <f>R121</f>
        <v/>
      </c>
      <c r="AA122" s="573"/>
      <c r="AB122" s="573"/>
      <c r="AC122" s="573"/>
    </row>
    <row r="123" spans="2:29" ht="15" customHeight="1">
      <c r="M123" s="12"/>
      <c r="N123" s="638"/>
      <c r="O123" s="669"/>
      <c r="P123" s="669"/>
      <c r="Q123" s="670"/>
      <c r="R123" s="670"/>
      <c r="S123" s="670"/>
      <c r="T123" s="670"/>
      <c r="U123" s="671"/>
      <c r="V123" s="672"/>
      <c r="W123" s="574"/>
      <c r="X123" s="574"/>
      <c r="Y123" s="574"/>
      <c r="Z123" s="574"/>
      <c r="AA123" s="573"/>
      <c r="AB123" s="573"/>
      <c r="AC123" s="573"/>
    </row>
    <row r="124" spans="2:29" ht="15" customHeight="1">
      <c r="M124" s="12"/>
      <c r="N124" s="571" t="s">
        <v>207</v>
      </c>
      <c r="O124" s="669"/>
      <c r="P124" s="669"/>
      <c r="Q124" s="670"/>
      <c r="R124" s="670"/>
      <c r="S124" s="670"/>
      <c r="T124" s="670"/>
      <c r="U124" s="671"/>
      <c r="V124" s="672"/>
      <c r="W124" s="574"/>
      <c r="X124" s="574"/>
      <c r="Y124" s="574"/>
      <c r="Z124" s="574"/>
      <c r="AA124" s="573"/>
      <c r="AB124" s="573"/>
      <c r="AC124" s="573"/>
    </row>
    <row r="125" spans="2:29" ht="15" customHeight="1" thickBot="1">
      <c r="M125" s="12"/>
      <c r="N125" s="1479" t="s">
        <v>435</v>
      </c>
      <c r="O125" s="1477"/>
      <c r="P125" s="1477"/>
      <c r="Q125" s="1477"/>
      <c r="R125" s="1477"/>
      <c r="S125" s="1477"/>
      <c r="T125" s="1477"/>
      <c r="U125" s="1478"/>
      <c r="V125" s="641"/>
      <c r="W125" s="573"/>
      <c r="X125" s="574"/>
      <c r="Y125" s="574"/>
      <c r="Z125" s="574"/>
      <c r="AA125" s="573"/>
      <c r="AB125" s="573"/>
      <c r="AC125" s="573"/>
    </row>
    <row r="126" spans="2:29" ht="15" customHeight="1">
      <c r="M126" s="11"/>
      <c r="N126" s="673"/>
      <c r="O126" s="674" t="s">
        <v>466</v>
      </c>
      <c r="P126" s="674"/>
      <c r="Q126" s="674" t="s">
        <v>467</v>
      </c>
      <c r="R126" s="624"/>
      <c r="S126" s="624"/>
      <c r="T126" s="675"/>
      <c r="U126" s="676"/>
      <c r="V126" s="677"/>
      <c r="W126" s="573"/>
      <c r="X126" s="574"/>
      <c r="Y126" s="574"/>
      <c r="Z126" s="574"/>
      <c r="AA126" s="573"/>
      <c r="AB126" s="573"/>
      <c r="AC126" s="573"/>
    </row>
    <row r="127" spans="2:29" ht="15" customHeight="1">
      <c r="M127" s="11"/>
      <c r="N127" s="678" t="s">
        <v>208</v>
      </c>
      <c r="O127" s="679" t="e">
        <f ca="1">SUM(O94:O102,IF(R122="NULL",R121,R122))</f>
        <v>#DIV/0!</v>
      </c>
      <c r="P127" s="679"/>
      <c r="Q127" s="679" t="e">
        <f ca="1">SQRT((Q94+Q96+Q100)^2+(Q95+Q97+Q101)^2+(Q98+Q102)^2+Q99^2+(IF(T122="NULL",T121,T122)^2))</f>
        <v>#DIV/0!</v>
      </c>
      <c r="R127" s="624"/>
      <c r="S127" s="624"/>
      <c r="T127" s="675"/>
      <c r="U127" s="676"/>
      <c r="V127" s="677"/>
      <c r="W127" s="573"/>
      <c r="X127" s="574"/>
      <c r="Y127" s="574"/>
      <c r="Z127" s="574"/>
      <c r="AA127" s="573"/>
      <c r="AB127" s="573"/>
      <c r="AC127" s="573"/>
    </row>
    <row r="128" spans="2:29" ht="15" customHeight="1" thickBot="1">
      <c r="M128" s="11"/>
      <c r="N128" s="680" t="s">
        <v>490</v>
      </c>
      <c r="O128" s="681" t="e">
        <f ca="1">SUM(O103:O105,IF(R122="NULL",R121,R122))</f>
        <v>#DIV/0!</v>
      </c>
      <c r="P128" s="681"/>
      <c r="Q128" s="681" t="e">
        <f ca="1">SQRT(Q103^2+Q104^2+Q105^2+(IF(T122="NULL",T121,T122)^2))</f>
        <v>#DIV/0!</v>
      </c>
      <c r="R128" s="624"/>
      <c r="S128" s="624"/>
      <c r="T128" s="675"/>
      <c r="U128" s="676"/>
      <c r="V128" s="677"/>
      <c r="W128" s="574" t="s">
        <v>400</v>
      </c>
      <c r="X128" s="574"/>
      <c r="Y128" s="574"/>
      <c r="Z128" s="574"/>
      <c r="AA128" s="573"/>
      <c r="AB128" s="573"/>
      <c r="AC128" s="573"/>
    </row>
    <row r="129" spans="13:29" ht="15" customHeight="1" thickBot="1">
      <c r="M129" s="12"/>
      <c r="N129" s="592"/>
      <c r="O129" s="572"/>
      <c r="P129" s="572"/>
      <c r="Q129" s="682"/>
      <c r="R129" s="682"/>
      <c r="S129" s="682"/>
      <c r="T129" s="572"/>
      <c r="U129" s="321"/>
      <c r="V129" s="573"/>
      <c r="W129" s="585" t="s">
        <v>401</v>
      </c>
      <c r="X129" s="574"/>
      <c r="Y129" s="574"/>
      <c r="Z129" s="574"/>
      <c r="AA129" s="573"/>
      <c r="AB129" s="573"/>
      <c r="AC129" s="573"/>
    </row>
    <row r="130" spans="13:29" ht="15" customHeight="1">
      <c r="M130" s="11"/>
      <c r="N130" s="1462" t="s">
        <v>460</v>
      </c>
      <c r="O130" s="1463"/>
      <c r="P130" s="1463"/>
      <c r="Q130" s="1463"/>
      <c r="R130" s="1463"/>
      <c r="S130" s="1463"/>
      <c r="T130" s="1463"/>
      <c r="U130" s="1464"/>
      <c r="V130" s="683"/>
      <c r="W130" s="585" t="e">
        <f ca="1">W122+X122+Y122+Z122</f>
        <v>#DIV/0!</v>
      </c>
      <c r="X130" s="574"/>
      <c r="Y130" s="574"/>
      <c r="Z130" s="574"/>
      <c r="AA130" s="573"/>
      <c r="AB130" s="573"/>
      <c r="AC130" s="573"/>
    </row>
    <row r="131" spans="13:29" ht="15" customHeight="1" thickBot="1">
      <c r="M131" s="11"/>
      <c r="N131" s="1468"/>
      <c r="O131" s="1469"/>
      <c r="P131" s="1469"/>
      <c r="Q131" s="1469"/>
      <c r="R131" s="1469"/>
      <c r="S131" s="1469"/>
      <c r="T131" s="1469"/>
      <c r="U131" s="1470"/>
      <c r="V131" s="683"/>
      <c r="W131" s="574"/>
      <c r="X131" s="574"/>
      <c r="Y131" s="574"/>
      <c r="Z131" s="574"/>
      <c r="AA131" s="573"/>
      <c r="AB131" s="573"/>
      <c r="AC131" s="573"/>
    </row>
    <row r="132" spans="13:29" ht="15" customHeight="1">
      <c r="M132" s="11"/>
      <c r="N132" s="684"/>
      <c r="O132" s="685"/>
      <c r="P132" s="685"/>
      <c r="Q132" s="685"/>
      <c r="R132" s="685"/>
      <c r="S132" s="685"/>
      <c r="T132" s="685"/>
      <c r="U132" s="686"/>
      <c r="V132" s="573"/>
      <c r="W132" s="574"/>
      <c r="X132" s="574"/>
      <c r="Y132" s="574"/>
      <c r="Z132" s="574"/>
      <c r="AA132" s="573"/>
      <c r="AB132" s="573"/>
      <c r="AC132" s="573"/>
    </row>
    <row r="133" spans="13:29" ht="15" customHeight="1">
      <c r="M133" s="11"/>
      <c r="N133" s="687" t="s">
        <v>458</v>
      </c>
      <c r="O133" s="685"/>
      <c r="P133" s="685"/>
      <c r="Q133" s="685"/>
      <c r="R133" s="685"/>
      <c r="S133" s="685"/>
      <c r="T133" s="685"/>
      <c r="U133" s="686"/>
      <c r="V133" s="573"/>
      <c r="W133" s="574"/>
      <c r="X133" s="574"/>
      <c r="Y133" s="574"/>
      <c r="Z133" s="574"/>
      <c r="AA133" s="573"/>
      <c r="AB133" s="573"/>
      <c r="AC133" s="573"/>
    </row>
    <row r="134" spans="13:29" ht="15" customHeight="1">
      <c r="M134" s="11"/>
      <c r="N134" s="1510" t="s">
        <v>457</v>
      </c>
      <c r="O134" s="1511"/>
      <c r="P134" s="1511"/>
      <c r="Q134" s="1511"/>
      <c r="R134" s="1511"/>
      <c r="S134" s="1511"/>
      <c r="T134" s="1511"/>
      <c r="U134" s="1512"/>
      <c r="V134" s="154"/>
      <c r="W134" s="574"/>
      <c r="X134" s="574"/>
      <c r="Y134" s="574"/>
      <c r="Z134" s="574"/>
      <c r="AA134" s="573"/>
      <c r="AB134" s="573"/>
      <c r="AC134" s="573"/>
    </row>
    <row r="135" spans="13:29" ht="15" customHeight="1" thickBot="1">
      <c r="M135" s="11"/>
      <c r="N135" s="1510"/>
      <c r="O135" s="1511"/>
      <c r="P135" s="1511"/>
      <c r="Q135" s="1511"/>
      <c r="R135" s="1511"/>
      <c r="S135" s="1511"/>
      <c r="T135" s="1511"/>
      <c r="U135" s="1512"/>
      <c r="V135" s="154"/>
      <c r="W135" s="574"/>
      <c r="X135" s="574"/>
      <c r="Y135" s="574"/>
      <c r="Z135" s="574"/>
      <c r="AA135" s="573"/>
      <c r="AB135" s="573"/>
      <c r="AC135" s="573"/>
    </row>
    <row r="136" spans="13:29" ht="15" customHeight="1">
      <c r="M136" s="12"/>
      <c r="N136" s="688"/>
      <c r="O136" s="689" t="s">
        <v>580</v>
      </c>
      <c r="P136" s="493" t="s">
        <v>209</v>
      </c>
      <c r="Q136" s="493" t="s">
        <v>581</v>
      </c>
      <c r="R136" s="493" t="s">
        <v>209</v>
      </c>
      <c r="S136" s="690"/>
      <c r="T136" s="691"/>
      <c r="U136" s="686"/>
      <c r="V136" s="573"/>
      <c r="W136" s="574"/>
      <c r="X136" s="574"/>
      <c r="Y136" s="574"/>
      <c r="Z136" s="574"/>
      <c r="AA136" s="573"/>
      <c r="AB136" s="573"/>
      <c r="AC136" s="573"/>
    </row>
    <row r="137" spans="13:29" ht="15" customHeight="1">
      <c r="M137" s="12"/>
      <c r="N137" s="692" t="s">
        <v>185</v>
      </c>
      <c r="O137" s="693">
        <f>$C$24*IF(J10="Adamiec1998",'Conversion factors'!C4,IF(J10="Guérin2011",'Conversion factors'!D4,IF(J10="Liritzis2013",'Conversion factors'!E4)))</f>
        <v>0</v>
      </c>
      <c r="P137" s="693">
        <f>IF(C24=0,0,$O$137*SQRT(('Conversion factors'!F4/'Conversion factors'!E4)^2+(($E$24/$C$24)^2)))</f>
        <v>0</v>
      </c>
      <c r="Q137" s="693">
        <f>$C$24*IF(J10="Adamiec1998",'Conversion factors'!C6,IF(J10="Guérin2011",'Conversion factors'!D6,IF(J10="Liritzis2013",'Conversion factors'!E6)))</f>
        <v>0</v>
      </c>
      <c r="R137" s="693">
        <f>IF(C24=0,0,$Q$137*SQRT(('Conversion factors'!F6/'Conversion factors'!E6)^2+(($E$24/$C$24)^2)))</f>
        <v>0</v>
      </c>
      <c r="S137" s="690"/>
      <c r="T137" s="691"/>
      <c r="U137" s="686"/>
      <c r="V137" s="573"/>
      <c r="W137" s="574"/>
      <c r="X137" s="574"/>
      <c r="Y137" s="574"/>
      <c r="Z137" s="574"/>
      <c r="AA137" s="573"/>
      <c r="AB137" s="573"/>
      <c r="AC137" s="573"/>
    </row>
    <row r="138" spans="13:29" ht="15" customHeight="1">
      <c r="M138" s="11"/>
      <c r="N138" s="692" t="s">
        <v>186</v>
      </c>
      <c r="O138" s="693">
        <f>$C$25*IF(J10="Adamiec1998",'Conversion factors'!C5,IF(J10="Guérin2011",'Conversion factors'!D5,IF(J10="Liritzis2013",'Conversion factors'!E5)))</f>
        <v>0</v>
      </c>
      <c r="P138" s="693">
        <f>IF(C25=0,0,$O$138*SQRT(('Conversion factors'!F5/'Conversion factors'!E5)^2+(($E$25/$C$25)^2)))</f>
        <v>0</v>
      </c>
      <c r="Q138" s="693">
        <f>$C$25*IF(J10="Adamiec1998",'Conversion factors'!C7,IF(J10="Guérin2011",'Conversion factors'!D7,IF(J10="Liritzis2013",'Conversion factors'!E7)))</f>
        <v>0</v>
      </c>
      <c r="R138" s="693">
        <f>IF(C25=0,0,$Q$138*SQRT(('Conversion factors'!F7/'Conversion factors'!E7)^2+(($E$25/$C$25)^2)))</f>
        <v>0</v>
      </c>
      <c r="S138" s="690"/>
      <c r="T138" s="691"/>
      <c r="U138" s="686"/>
      <c r="V138" s="573"/>
      <c r="W138" s="574"/>
      <c r="X138" s="574"/>
      <c r="Y138" s="574"/>
      <c r="Z138" s="574"/>
      <c r="AA138" s="573"/>
      <c r="AB138" s="573"/>
      <c r="AC138" s="573"/>
    </row>
    <row r="139" spans="13:29" ht="15" customHeight="1">
      <c r="M139" s="12"/>
      <c r="N139" s="692" t="s">
        <v>210</v>
      </c>
      <c r="O139" s="1483" t="s">
        <v>129</v>
      </c>
      <c r="P139" s="1484"/>
      <c r="Q139" s="693">
        <f>$C$26*IF(J10="Adamiec1998",'Conversion factors'!C8,IF(J10="Guérin2011",'Conversion factors'!D8,IF(J10="Liritzis2013",'Conversion factors'!E8)))</f>
        <v>0</v>
      </c>
      <c r="R139" s="693">
        <f>IF(C26=0,0,$Q$139*SQRT(('Conversion factors'!F8/'Conversion factors'!E8)^2+(($E$26/$C$26)^2)))</f>
        <v>0</v>
      </c>
      <c r="S139" s="690"/>
      <c r="T139" s="691"/>
      <c r="U139" s="686"/>
      <c r="V139" s="573"/>
      <c r="W139" s="574"/>
      <c r="X139" s="574"/>
      <c r="Y139" s="574"/>
      <c r="Z139" s="574"/>
      <c r="AA139" s="573"/>
      <c r="AB139" s="573"/>
      <c r="AC139" s="573"/>
    </row>
    <row r="140" spans="13:29" ht="15" customHeight="1">
      <c r="M140" s="12"/>
      <c r="N140" s="692" t="s">
        <v>211</v>
      </c>
      <c r="O140" s="1483"/>
      <c r="P140" s="1484"/>
      <c r="Q140" s="693">
        <f>IF(J14="YES",(-9.17+38.13*C26)*'Conversion factors'!C9,C27)*IF(J10="Adamiec1998",'Conversion factors'!C9,IF(J10="Guérin2011",'Conversion factors'!D9,IF(J10="Liritzis2013",'Conversion factors'!E9)))</f>
        <v>0</v>
      </c>
      <c r="R140" s="693">
        <f>IF(Q140=0,0,(IF(J14="YES",($Q$140*SQRT(((E26/C26)^2)+('Conversion factors'!F9/'Conversion factors'!E9)^2)),(Q140*SQRT(((E27/C27)^2)+('Conversion factors'!F9/'Conversion factors'!E9)^2)))))</f>
        <v>0</v>
      </c>
      <c r="S140" s="690"/>
      <c r="T140" s="691"/>
      <c r="U140" s="686"/>
      <c r="V140" s="573"/>
      <c r="W140" s="574"/>
      <c r="X140" s="574"/>
      <c r="Y140" s="574"/>
      <c r="Z140" s="574"/>
      <c r="AA140" s="573"/>
      <c r="AB140" s="573"/>
      <c r="AC140" s="573"/>
    </row>
    <row r="141" spans="13:29" ht="15" customHeight="1" thickBot="1">
      <c r="M141" s="12"/>
      <c r="N141" s="694" t="s">
        <v>212</v>
      </c>
      <c r="O141" s="695">
        <f>SUM(O137,O138)</f>
        <v>0</v>
      </c>
      <c r="P141" s="695">
        <f>SQRT((P137^2)+(P138^2))</f>
        <v>0</v>
      </c>
      <c r="Q141" s="695">
        <f>SUM(Q137,Q138,Q139,Q140)</f>
        <v>0</v>
      </c>
      <c r="R141" s="695">
        <f>SQRT((R137^2)+(R138^2)+(R139^2)+(R140^2))</f>
        <v>0</v>
      </c>
      <c r="S141" s="690"/>
      <c r="T141" s="696"/>
      <c r="U141" s="686"/>
      <c r="V141" s="573"/>
      <c r="W141" s="574"/>
      <c r="X141" s="574"/>
      <c r="Y141" s="574"/>
      <c r="Z141" s="574"/>
      <c r="AA141" s="573"/>
      <c r="AB141" s="573"/>
      <c r="AC141" s="573"/>
    </row>
    <row r="142" spans="13:29" ht="15" customHeight="1">
      <c r="M142" s="11"/>
      <c r="N142" s="684"/>
      <c r="O142" s="691"/>
      <c r="P142" s="691"/>
      <c r="Q142" s="691"/>
      <c r="R142" s="691"/>
      <c r="S142" s="691"/>
      <c r="T142" s="691"/>
      <c r="U142" s="686"/>
      <c r="V142" s="573"/>
      <c r="W142" s="574"/>
      <c r="X142" s="574"/>
      <c r="Y142" s="574"/>
      <c r="Z142" s="574"/>
      <c r="AA142" s="573"/>
      <c r="AB142" s="573"/>
      <c r="AC142" s="573"/>
    </row>
    <row r="143" spans="13:29" ht="15" customHeight="1">
      <c r="M143" s="12"/>
      <c r="N143" s="687" t="s">
        <v>163</v>
      </c>
      <c r="O143" s="691"/>
      <c r="P143" s="691"/>
      <c r="Q143" s="691"/>
      <c r="R143" s="691"/>
      <c r="S143" s="691"/>
      <c r="T143" s="691"/>
      <c r="U143" s="686"/>
      <c r="V143" s="573"/>
      <c r="W143" s="574"/>
      <c r="X143" s="574"/>
      <c r="Y143" s="574"/>
      <c r="Z143" s="574"/>
      <c r="AA143" s="573"/>
      <c r="AB143" s="573"/>
      <c r="AC143" s="573"/>
    </row>
    <row r="144" spans="13:29" ht="15" customHeight="1">
      <c r="M144" s="12"/>
      <c r="N144" s="1532" t="s">
        <v>568</v>
      </c>
      <c r="O144" s="1533"/>
      <c r="P144" s="1533"/>
      <c r="Q144" s="1533"/>
      <c r="R144" s="1533"/>
      <c r="S144" s="1533"/>
      <c r="T144" s="1533"/>
      <c r="U144" s="1534"/>
      <c r="V144" s="575"/>
      <c r="W144" s="574"/>
      <c r="X144" s="574"/>
      <c r="Y144" s="574"/>
      <c r="Z144" s="574"/>
      <c r="AA144" s="573"/>
      <c r="AB144" s="573"/>
      <c r="AC144" s="573"/>
    </row>
    <row r="145" spans="13:29" ht="15" customHeight="1">
      <c r="M145" s="12"/>
      <c r="N145" s="1532"/>
      <c r="O145" s="1533"/>
      <c r="P145" s="1533"/>
      <c r="Q145" s="1533"/>
      <c r="R145" s="1533"/>
      <c r="S145" s="1533"/>
      <c r="T145" s="1533"/>
      <c r="U145" s="1534"/>
      <c r="V145" s="575"/>
      <c r="W145" s="574"/>
      <c r="X145" s="574"/>
      <c r="Y145" s="574"/>
      <c r="Z145" s="574"/>
      <c r="AA145" s="573"/>
      <c r="AB145" s="573"/>
      <c r="AC145" s="573"/>
    </row>
    <row r="146" spans="13:29" ht="15" customHeight="1">
      <c r="M146" s="12"/>
      <c r="N146" s="1532"/>
      <c r="O146" s="1533"/>
      <c r="P146" s="1533"/>
      <c r="Q146" s="1533"/>
      <c r="R146" s="1533"/>
      <c r="S146" s="1533"/>
      <c r="T146" s="1533"/>
      <c r="U146" s="1534"/>
      <c r="V146" s="575"/>
      <c r="W146" s="574"/>
      <c r="X146" s="574"/>
      <c r="Y146" s="574"/>
      <c r="Z146" s="574"/>
      <c r="AA146" s="573"/>
      <c r="AB146" s="573"/>
      <c r="AC146" s="573"/>
    </row>
    <row r="147" spans="13:29" ht="15" customHeight="1">
      <c r="M147" s="12"/>
      <c r="N147" s="1532"/>
      <c r="O147" s="1533"/>
      <c r="P147" s="1533"/>
      <c r="Q147" s="1533"/>
      <c r="R147" s="1533"/>
      <c r="S147" s="1533"/>
      <c r="T147" s="1533"/>
      <c r="U147" s="1534"/>
      <c r="V147" s="575"/>
      <c r="W147" s="574"/>
      <c r="X147" s="574"/>
      <c r="Y147" s="574"/>
      <c r="Z147" s="574"/>
      <c r="AA147" s="573"/>
      <c r="AB147" s="573"/>
      <c r="AC147" s="573"/>
    </row>
    <row r="148" spans="13:29" ht="15" customHeight="1" thickBot="1">
      <c r="N148" s="1535"/>
      <c r="O148" s="1536"/>
      <c r="P148" s="1536"/>
      <c r="Q148" s="1536"/>
      <c r="R148" s="1536"/>
      <c r="S148" s="1536"/>
      <c r="T148" s="1536"/>
      <c r="U148" s="1537"/>
      <c r="V148" s="575"/>
      <c r="W148" s="574"/>
      <c r="X148" s="574"/>
      <c r="Y148" s="574"/>
      <c r="Z148" s="574"/>
      <c r="AA148" s="573"/>
      <c r="AB148" s="573"/>
      <c r="AC148" s="573"/>
    </row>
    <row r="149" spans="13:29" ht="15" customHeight="1">
      <c r="N149" s="688"/>
      <c r="O149" s="493" t="s">
        <v>163</v>
      </c>
      <c r="P149" s="493"/>
      <c r="Q149" s="697" t="s">
        <v>505</v>
      </c>
      <c r="R149" s="697"/>
      <c r="S149" s="493"/>
      <c r="T149" s="493" t="s">
        <v>473</v>
      </c>
      <c r="U149" s="698" t="s">
        <v>506</v>
      </c>
      <c r="V149" s="610"/>
      <c r="W149" s="574"/>
      <c r="X149" s="574"/>
      <c r="Y149" s="574"/>
      <c r="Z149" s="574"/>
      <c r="AA149" s="573"/>
      <c r="AB149" s="573"/>
      <c r="AC149" s="573"/>
    </row>
    <row r="150" spans="13:29" ht="15" customHeight="1">
      <c r="N150" s="699" t="s">
        <v>465</v>
      </c>
      <c r="O150" s="690" t="b">
        <f>IF(J11='Alpha grain size attenuation'!$B51,'Alpha grain size attenuation'!D51,IF(J11='Alpha grain size attenuation'!$B52,'Alpha grain size attenuation'!D52))</f>
        <v>0</v>
      </c>
      <c r="P150" s="690"/>
      <c r="Q150" s="690" t="b">
        <f>IF(J11='Alpha grain size attenuation'!$B51,'Alpha grain size attenuation'!E51,IF(J11='Alpha grain size attenuation'!$B52,'Alpha grain size attenuation'!E52))</f>
        <v>0</v>
      </c>
      <c r="R150" s="690"/>
      <c r="S150" s="690"/>
      <c r="T150" s="690">
        <f>O137*O150</f>
        <v>0</v>
      </c>
      <c r="U150" s="700">
        <f>IF(T150=0,0,T150*SQRT(((P137/O137)^2)+((Q150/O150)^2)))</f>
        <v>0</v>
      </c>
      <c r="V150" s="610"/>
      <c r="W150" s="574"/>
      <c r="X150" s="574"/>
      <c r="Y150" s="574"/>
      <c r="Z150" s="574"/>
      <c r="AA150" s="573"/>
      <c r="AB150" s="573"/>
      <c r="AC150" s="573"/>
    </row>
    <row r="151" spans="13:29" ht="15" customHeight="1">
      <c r="N151" s="699" t="s">
        <v>165</v>
      </c>
      <c r="O151" s="690" t="b">
        <f>IF(J11='Alpha grain size attenuation'!$B51,'Alpha grain size attenuation'!F51,IF(J11='Alpha grain size attenuation'!$B52,'Alpha grain size attenuation'!F52))</f>
        <v>0</v>
      </c>
      <c r="P151" s="690"/>
      <c r="Q151" s="690" t="b">
        <f>IF(J11='Alpha grain size attenuation'!$B51,'Alpha grain size attenuation'!G51,IF(J11='Alpha grain size attenuation'!$B52,'Alpha grain size attenuation'!G52))</f>
        <v>0</v>
      </c>
      <c r="R151" s="690"/>
      <c r="S151" s="690"/>
      <c r="T151" s="690">
        <f>O138*O151</f>
        <v>0</v>
      </c>
      <c r="U151" s="700">
        <f>IF(T151=0,0,T151*SQRT(((P138/O138)^2)+((Q151/O151)^2)))</f>
        <v>0</v>
      </c>
      <c r="V151" s="610"/>
      <c r="W151" s="574"/>
      <c r="X151" s="574"/>
      <c r="Y151" s="574"/>
      <c r="Z151" s="574"/>
      <c r="AA151" s="573"/>
      <c r="AB151" s="573"/>
      <c r="AC151" s="573"/>
    </row>
    <row r="152" spans="13:29" ht="15" customHeight="1">
      <c r="N152" s="699" t="s">
        <v>166</v>
      </c>
      <c r="O152" s="690" t="b">
        <f>IF(J12='Beta grain size attenuation'!$V62,'Beta grain size attenuation'!X62,IF(J12='Beta grain size attenuation'!$V63,'Beta grain size attenuation'!X63,IF(J12='Beta grain size attenuation'!$V64,'Beta grain size attenuation'!X64,IF(J12='Beta grain size attenuation'!$V65,'Beta grain size attenuation'!X65))))</f>
        <v>0</v>
      </c>
      <c r="P152" s="690"/>
      <c r="Q152" s="690" t="b">
        <f>IF(J12='Beta grain size attenuation'!$V62,'Beta grain size attenuation'!Y62,IF(J12='Beta grain size attenuation'!$V63,'Beta grain size attenuation'!Y63,IF(J12='Beta grain size attenuation'!$V64,'Beta grain size attenuation'!Y64,IF(J12='Beta grain size attenuation'!$V65,'Beta grain size attenuation'!Y65))))</f>
        <v>0</v>
      </c>
      <c r="R152" s="690"/>
      <c r="S152" s="690"/>
      <c r="T152" s="690">
        <f>Q137*O152</f>
        <v>0</v>
      </c>
      <c r="U152" s="700">
        <f>IF(T152=0,0,T152*SQRT(((R137/Q137)^2)+((Q152/O152)^2)))</f>
        <v>0</v>
      </c>
      <c r="V152" s="610"/>
      <c r="W152" s="574"/>
      <c r="X152" s="574"/>
      <c r="Y152" s="574"/>
      <c r="Z152" s="574"/>
      <c r="AA152" s="573"/>
      <c r="AB152" s="573"/>
      <c r="AC152" s="573"/>
    </row>
    <row r="153" spans="13:29" ht="15" customHeight="1">
      <c r="N153" s="699" t="s">
        <v>167</v>
      </c>
      <c r="O153" s="690" t="b">
        <f>IF(J12='Beta grain size attenuation'!V62,'Beta grain size attenuation'!Z62,IF(J12='Beta grain size attenuation'!V63,'Beta grain size attenuation'!Z63,IF(J12='Beta grain size attenuation'!V64,'Beta grain size attenuation'!Z64,IF(J12='Beta grain size attenuation'!V65,'Beta grain size attenuation'!Z65))))</f>
        <v>0</v>
      </c>
      <c r="P153" s="690"/>
      <c r="Q153" s="690" t="b">
        <f>IF(J12='Beta grain size attenuation'!V62,'Beta grain size attenuation'!AA62,IF(J12='Beta grain size attenuation'!V63,'Beta grain size attenuation'!AA63,IF(J12='Beta grain size attenuation'!V64,'Beta grain size attenuation'!AA64,IF(J12='Beta grain size attenuation'!V65,'Beta grain size attenuation'!AA65))))</f>
        <v>0</v>
      </c>
      <c r="R153" s="690"/>
      <c r="S153" s="690"/>
      <c r="T153" s="690">
        <f>Q138*O153</f>
        <v>0</v>
      </c>
      <c r="U153" s="700">
        <f>IF(T153=0,0,T153*SQRT(((R138/Q138)^2)+((Q153/O153)^2)))</f>
        <v>0</v>
      </c>
      <c r="V153" s="610"/>
      <c r="W153" s="574"/>
      <c r="X153" s="574"/>
      <c r="Y153" s="574"/>
      <c r="Z153" s="574"/>
      <c r="AA153" s="573"/>
      <c r="AB153" s="573"/>
      <c r="AC153" s="573"/>
    </row>
    <row r="154" spans="13:29" ht="15" customHeight="1">
      <c r="N154" s="699" t="s">
        <v>168</v>
      </c>
      <c r="O154" s="690" t="b">
        <f>IF(J12='Beta grain size attenuation'!V62,'Beta grain size attenuation'!AB62,IF(J12='Beta grain size attenuation'!V63,'Beta grain size attenuation'!AB63,IF(J12='Beta grain size attenuation'!V64,'Beta grain size attenuation'!AB64,IF(J12='Beta grain size attenuation'!V65,'Beta grain size attenuation'!AB65))))</f>
        <v>0</v>
      </c>
      <c r="P154" s="690"/>
      <c r="Q154" s="690" t="b">
        <f>IF(J12='Beta grain size attenuation'!V62,'Beta grain size attenuation'!AC62,IF(J12='Beta grain size attenuation'!V63,'Beta grain size attenuation'!AC63,IF(J12='Beta grain size attenuation'!V64,'Beta grain size attenuation'!AC64,IF(J12='Beta grain size attenuation'!V65,'Beta grain size attenuation'!AC65))))</f>
        <v>0</v>
      </c>
      <c r="R154" s="690"/>
      <c r="S154" s="690"/>
      <c r="T154" s="690">
        <f>Q139*O154</f>
        <v>0</v>
      </c>
      <c r="U154" s="700">
        <f>IF(T154=0,0,T154*SQRT(((R139/Q139)^2)+((Q154/O154)^2)))</f>
        <v>0</v>
      </c>
      <c r="V154" s="610"/>
      <c r="W154" s="574"/>
      <c r="X154" s="574"/>
      <c r="Y154" s="574"/>
      <c r="Z154" s="574"/>
      <c r="AA154" s="573"/>
      <c r="AB154" s="573"/>
      <c r="AC154" s="573"/>
    </row>
    <row r="155" spans="13:29" ht="15" customHeight="1">
      <c r="N155" s="699" t="s">
        <v>169</v>
      </c>
      <c r="O155" s="690" t="e">
        <f ca="1">'Beta grain size attenuation'!AF66</f>
        <v>#DIV/0!</v>
      </c>
      <c r="P155" s="690"/>
      <c r="Q155" s="690">
        <f ca="1">'Beta grain size attenuation'!AG66</f>
        <v>0</v>
      </c>
      <c r="R155" s="690"/>
      <c r="S155" s="690"/>
      <c r="T155" s="690" t="e">
        <f ca="1">Q140*O155</f>
        <v>#DIV/0!</v>
      </c>
      <c r="U155" s="700" t="e">
        <f ca="1">IF(T155=0,0,T155*SQRT(((R140/Q140)^2)+((Q155/O155)^2)))</f>
        <v>#DIV/0!</v>
      </c>
      <c r="V155" s="610"/>
      <c r="W155" s="574"/>
      <c r="X155" s="574"/>
      <c r="Y155" s="574"/>
      <c r="Z155" s="574"/>
      <c r="AA155" s="573"/>
      <c r="AB155" s="573"/>
      <c r="AC155" s="573"/>
    </row>
    <row r="156" spans="13:29" ht="15" customHeight="1">
      <c r="N156" s="701"/>
      <c r="O156" s="702"/>
      <c r="P156" s="702"/>
      <c r="Q156" s="703" t="s">
        <v>172</v>
      </c>
      <c r="R156" s="703"/>
      <c r="S156" s="703"/>
      <c r="T156" s="704">
        <f>SUM(T150:T151)</f>
        <v>0</v>
      </c>
      <c r="U156" s="705">
        <f>SQRT((U150^2)+(U151^2))</f>
        <v>0</v>
      </c>
      <c r="V156" s="706"/>
      <c r="W156" s="574"/>
      <c r="X156" s="574"/>
      <c r="Y156" s="574"/>
      <c r="Z156" s="574"/>
      <c r="AA156" s="573"/>
      <c r="AB156" s="573"/>
      <c r="AC156" s="573"/>
    </row>
    <row r="157" spans="13:29" ht="15" customHeight="1" thickBot="1">
      <c r="N157" s="707"/>
      <c r="O157" s="708"/>
      <c r="P157" s="708"/>
      <c r="Q157" s="709" t="s">
        <v>173</v>
      </c>
      <c r="R157" s="709"/>
      <c r="S157" s="709"/>
      <c r="T157" s="710" t="e">
        <f ca="1">SUM(T152:T155)</f>
        <v>#DIV/0!</v>
      </c>
      <c r="U157" s="711" t="e">
        <f ca="1">SQRT((U152^2)+(U153^2)+(U154^2)+(U155^2))</f>
        <v>#DIV/0!</v>
      </c>
      <c r="V157" s="706"/>
      <c r="W157" s="574"/>
      <c r="X157" s="574"/>
      <c r="Y157" s="574"/>
      <c r="Z157" s="574"/>
      <c r="AA157" s="573"/>
      <c r="AB157" s="573"/>
      <c r="AC157" s="573"/>
    </row>
    <row r="158" spans="13:29" ht="15" customHeight="1">
      <c r="N158" s="712"/>
      <c r="O158" s="713"/>
      <c r="P158" s="713"/>
      <c r="Q158" s="713"/>
      <c r="R158" s="713"/>
      <c r="S158" s="713"/>
      <c r="T158" s="713"/>
      <c r="U158" s="714"/>
      <c r="V158" s="715"/>
      <c r="W158" s="574"/>
      <c r="X158" s="574"/>
      <c r="Y158" s="574"/>
      <c r="Z158" s="574"/>
      <c r="AA158" s="573"/>
      <c r="AB158" s="573"/>
      <c r="AC158" s="573"/>
    </row>
    <row r="159" spans="13:29" ht="15" customHeight="1">
      <c r="N159" s="716" t="s">
        <v>174</v>
      </c>
      <c r="O159" s="685"/>
      <c r="P159" s="685"/>
      <c r="Q159" s="685"/>
      <c r="R159" s="685"/>
      <c r="S159" s="685"/>
      <c r="T159" s="685"/>
      <c r="U159" s="717"/>
      <c r="V159" s="641"/>
      <c r="W159" s="574"/>
      <c r="X159" s="574"/>
      <c r="Y159" s="574"/>
      <c r="Z159" s="574"/>
      <c r="AA159" s="573"/>
      <c r="AB159" s="573"/>
      <c r="AC159" s="573"/>
    </row>
    <row r="160" spans="13:29" ht="15" customHeight="1">
      <c r="N160" s="1510" t="s">
        <v>569</v>
      </c>
      <c r="O160" s="1511"/>
      <c r="P160" s="1511"/>
      <c r="Q160" s="1511"/>
      <c r="R160" s="1511"/>
      <c r="S160" s="1511"/>
      <c r="T160" s="1511"/>
      <c r="U160" s="1512"/>
      <c r="V160" s="154"/>
      <c r="W160" s="574"/>
      <c r="X160" s="574"/>
      <c r="Y160" s="574"/>
      <c r="Z160" s="574"/>
      <c r="AA160" s="573"/>
      <c r="AB160" s="573"/>
      <c r="AC160" s="573"/>
    </row>
    <row r="161" spans="14:29" ht="15" customHeight="1">
      <c r="N161" s="1510"/>
      <c r="O161" s="1511"/>
      <c r="P161" s="1511"/>
      <c r="Q161" s="1511"/>
      <c r="R161" s="1511"/>
      <c r="S161" s="1511"/>
      <c r="T161" s="1511"/>
      <c r="U161" s="1512"/>
      <c r="V161" s="154"/>
      <c r="W161" s="574"/>
      <c r="X161" s="574"/>
      <c r="Y161" s="574"/>
      <c r="Z161" s="574"/>
      <c r="AA161" s="573"/>
      <c r="AB161" s="573"/>
      <c r="AC161" s="573"/>
    </row>
    <row r="162" spans="14:29" ht="15" customHeight="1" thickBot="1">
      <c r="N162" s="1513"/>
      <c r="O162" s="1514"/>
      <c r="P162" s="1514"/>
      <c r="Q162" s="1514"/>
      <c r="R162" s="1514"/>
      <c r="S162" s="1514"/>
      <c r="T162" s="1514"/>
      <c r="U162" s="1515"/>
      <c r="V162" s="154"/>
      <c r="W162" s="574"/>
      <c r="X162" s="574"/>
      <c r="Y162" s="574"/>
      <c r="Z162" s="574"/>
      <c r="AA162" s="573"/>
      <c r="AB162" s="573"/>
      <c r="AC162" s="573"/>
    </row>
    <row r="163" spans="14:29" ht="15" customHeight="1">
      <c r="N163" s="688"/>
      <c r="O163" s="493" t="s">
        <v>175</v>
      </c>
      <c r="P163" s="493"/>
      <c r="Q163" s="493" t="s">
        <v>507</v>
      </c>
      <c r="R163" s="493"/>
      <c r="S163" s="493"/>
      <c r="T163" s="493" t="s">
        <v>473</v>
      </c>
      <c r="U163" s="698" t="s">
        <v>506</v>
      </c>
      <c r="V163" s="610"/>
      <c r="W163" s="574"/>
      <c r="X163" s="574"/>
      <c r="Y163" s="574"/>
      <c r="Z163" s="574"/>
      <c r="AA163" s="573"/>
      <c r="AB163" s="573"/>
      <c r="AC163" s="573"/>
    </row>
    <row r="164" spans="14:29">
      <c r="N164" s="699" t="s">
        <v>176</v>
      </c>
      <c r="O164" s="690">
        <f ca="1">'Alpha etch depth attenuation'!J43</f>
        <v>1</v>
      </c>
      <c r="P164" s="690"/>
      <c r="Q164" s="690">
        <f ca="1">'Alpha etch depth attenuation'!K43</f>
        <v>0</v>
      </c>
      <c r="R164" s="690"/>
      <c r="S164" s="690"/>
      <c r="T164" s="690">
        <f ca="1">O164*T150</f>
        <v>0</v>
      </c>
      <c r="U164" s="700">
        <f ca="1">IF(T164=0,0,T164*SQRT(((U150/T150)^2)+((Q164/O164)^2)))</f>
        <v>0</v>
      </c>
      <c r="V164" s="610"/>
      <c r="W164" s="574"/>
      <c r="X164" s="574"/>
      <c r="Y164" s="574"/>
      <c r="Z164" s="574"/>
      <c r="AA164" s="573"/>
      <c r="AB164" s="573"/>
      <c r="AC164" s="573"/>
    </row>
    <row r="165" spans="14:29">
      <c r="N165" s="699" t="s">
        <v>177</v>
      </c>
      <c r="O165" s="690">
        <f ca="1">'Alpha etch depth attenuation'!L43</f>
        <v>1</v>
      </c>
      <c r="P165" s="690"/>
      <c r="Q165" s="690">
        <f ca="1">'Alpha etch depth attenuation'!M43</f>
        <v>0</v>
      </c>
      <c r="R165" s="690"/>
      <c r="S165" s="690"/>
      <c r="T165" s="690">
        <f ca="1">O165*T151</f>
        <v>0</v>
      </c>
      <c r="U165" s="700">
        <f ca="1">IF(T165=0,0,T165*SQRT(((U151/T151)^2)+((Q165/O165)^2)))</f>
        <v>0</v>
      </c>
      <c r="V165" s="610"/>
      <c r="W165" s="574"/>
      <c r="X165" s="574"/>
      <c r="Y165" s="574"/>
      <c r="Z165" s="574"/>
      <c r="AA165" s="573"/>
      <c r="AB165" s="573"/>
      <c r="AC165" s="573"/>
    </row>
    <row r="166" spans="14:29" ht="15" customHeight="1">
      <c r="N166" s="699" t="s">
        <v>178</v>
      </c>
      <c r="O166" s="690" t="b">
        <f>IF(J13='Beta etch depth attenuation'!M37,'Beta etch depth attenuation'!O37,IF(J13='Beta etch depth attenuation'!M38,'Beta etch depth attenuation'!O38))</f>
        <v>0</v>
      </c>
      <c r="P166" s="690"/>
      <c r="Q166" s="690">
        <f ca="1">IF(K13='Beta etch depth attenuation'!N37,'Beta etch depth attenuation'!P37,IF(K13='Beta etch depth attenuation'!N38,'Beta etch depth attenuation'!P38))</f>
        <v>0</v>
      </c>
      <c r="R166" s="690"/>
      <c r="S166" s="690"/>
      <c r="T166" s="690">
        <f>O166*T152</f>
        <v>0</v>
      </c>
      <c r="U166" s="700">
        <f>IF(T166=0,0,T166*SQRT(((U152/T152)^2)+((Q166/O166)^2)))</f>
        <v>0</v>
      </c>
      <c r="V166" s="610"/>
      <c r="W166" s="574"/>
      <c r="X166" s="574"/>
      <c r="Y166" s="574"/>
      <c r="Z166" s="574"/>
      <c r="AA166" s="573"/>
      <c r="AB166" s="573"/>
      <c r="AC166" s="573"/>
    </row>
    <row r="167" spans="14:29">
      <c r="N167" s="699" t="s">
        <v>179</v>
      </c>
      <c r="O167" s="690" t="b">
        <f>IF(J13='Beta etch depth attenuation'!M37,'Beta etch depth attenuation'!Q37,IF(J13='Beta etch depth attenuation'!M38,'Beta etch depth attenuation'!Q38))</f>
        <v>0</v>
      </c>
      <c r="P167" s="690"/>
      <c r="Q167" s="690">
        <f ca="1">IF(K13='Beta etch depth attenuation'!N37,'Beta etch depth attenuation'!R37,IF(K13='Beta etch depth attenuation'!N38,'Beta etch depth attenuation'!R38))</f>
        <v>0</v>
      </c>
      <c r="R167" s="690"/>
      <c r="S167" s="690"/>
      <c r="T167" s="690">
        <f>O167*T153</f>
        <v>0</v>
      </c>
      <c r="U167" s="700">
        <f>IF(T167=0,0,T167*SQRT(((U153/T153)^2)+((Q167/O167)^2)))</f>
        <v>0</v>
      </c>
      <c r="V167" s="610"/>
      <c r="W167" s="574"/>
      <c r="X167" s="574"/>
      <c r="Y167" s="574"/>
      <c r="Z167" s="574"/>
      <c r="AA167" s="573"/>
      <c r="AB167" s="573"/>
      <c r="AC167" s="573"/>
    </row>
    <row r="168" spans="14:29" ht="15" customHeight="1">
      <c r="N168" s="699" t="s">
        <v>180</v>
      </c>
      <c r="O168" s="690" t="b">
        <f>IF(J13='Beta etch depth attenuation'!M37,'Beta etch depth attenuation'!S37,IF(J13='Beta etch depth attenuation'!M38,'Beta etch depth attenuation'!S38))</f>
        <v>0</v>
      </c>
      <c r="P168" s="690"/>
      <c r="Q168" s="690">
        <f ca="1">IF(K13='Beta etch depth attenuation'!N37,'Beta etch depth attenuation'!T37,IF(K13='Beta etch depth attenuation'!N38,'Beta etch depth attenuation'!T38))</f>
        <v>0</v>
      </c>
      <c r="R168" s="690"/>
      <c r="S168" s="690"/>
      <c r="T168" s="690">
        <f>O168*T154</f>
        <v>0</v>
      </c>
      <c r="U168" s="700">
        <f>IF(T168=0,0,T168*SQRT(((U154/T154)^2)+((Q168/O168)^2)))</f>
        <v>0</v>
      </c>
      <c r="V168" s="610"/>
      <c r="W168" s="574"/>
      <c r="X168" s="574"/>
      <c r="Y168" s="574"/>
      <c r="Z168" s="574"/>
      <c r="AA168" s="573"/>
      <c r="AB168" s="573"/>
      <c r="AC168" s="573"/>
    </row>
    <row r="169" spans="14:29" ht="15" customHeight="1">
      <c r="N169" s="718"/>
      <c r="O169" s="719"/>
      <c r="P169" s="719"/>
      <c r="Q169" s="720" t="s">
        <v>172</v>
      </c>
      <c r="R169" s="720"/>
      <c r="S169" s="720"/>
      <c r="T169" s="720">
        <f ca="1">SUM(T164:T165)</f>
        <v>0</v>
      </c>
      <c r="U169" s="721">
        <f ca="1">SQRT((U164^2)+(U165^2))</f>
        <v>0</v>
      </c>
      <c r="V169" s="722"/>
      <c r="W169" s="574"/>
      <c r="X169" s="574"/>
      <c r="Y169" s="574"/>
      <c r="Z169" s="574"/>
      <c r="AA169" s="573"/>
      <c r="AB169" s="573"/>
      <c r="AC169" s="573"/>
    </row>
    <row r="170" spans="14:29" ht="15" customHeight="1" thickBot="1">
      <c r="N170" s="723"/>
      <c r="O170" s="724"/>
      <c r="P170" s="724"/>
      <c r="Q170" s="725" t="s">
        <v>173</v>
      </c>
      <c r="R170" s="725"/>
      <c r="S170" s="725"/>
      <c r="T170" s="725" t="e">
        <f ca="1">SUM(T166:T168,T155)</f>
        <v>#DIV/0!</v>
      </c>
      <c r="U170" s="726" t="e">
        <f ca="1">SQRT((U166^2)+(U167^2)+(U168^2)+U155^2)</f>
        <v>#DIV/0!</v>
      </c>
      <c r="V170" s="722"/>
      <c r="W170" s="574"/>
      <c r="X170" s="574"/>
      <c r="Y170" s="574"/>
      <c r="Z170" s="574"/>
      <c r="AA170" s="573"/>
      <c r="AB170" s="573"/>
      <c r="AC170" s="573"/>
    </row>
    <row r="171" spans="14:29" ht="15" customHeight="1">
      <c r="N171" s="727"/>
      <c r="O171" s="713"/>
      <c r="P171" s="713"/>
      <c r="Q171" s="728"/>
      <c r="R171" s="728"/>
      <c r="S171" s="728"/>
      <c r="T171" s="728"/>
      <c r="U171" s="729"/>
      <c r="V171" s="722"/>
      <c r="W171" s="574"/>
      <c r="X171" s="574"/>
      <c r="Y171" s="574"/>
      <c r="Z171" s="574"/>
      <c r="AA171" s="573"/>
      <c r="AB171" s="573"/>
      <c r="AC171" s="573"/>
    </row>
    <row r="172" spans="14:29" ht="15" customHeight="1">
      <c r="N172" s="687" t="s">
        <v>213</v>
      </c>
      <c r="O172" s="691"/>
      <c r="P172" s="691"/>
      <c r="Q172" s="691"/>
      <c r="R172" s="691"/>
      <c r="S172" s="691"/>
      <c r="T172" s="691"/>
      <c r="U172" s="686"/>
      <c r="V172" s="573"/>
      <c r="W172" s="574"/>
      <c r="X172" s="574"/>
      <c r="Y172" s="574"/>
      <c r="Z172" s="574"/>
      <c r="AA172" s="573"/>
      <c r="AB172" s="573"/>
      <c r="AC172" s="573"/>
    </row>
    <row r="173" spans="14:29" ht="15" customHeight="1" thickBot="1">
      <c r="N173" s="1539" t="s">
        <v>570</v>
      </c>
      <c r="O173" s="1540"/>
      <c r="P173" s="1540"/>
      <c r="Q173" s="1540"/>
      <c r="R173" s="1540"/>
      <c r="S173" s="1540"/>
      <c r="T173" s="1540"/>
      <c r="U173" s="1541"/>
      <c r="V173" s="641"/>
      <c r="W173" s="574"/>
      <c r="X173" s="574"/>
      <c r="Y173" s="574"/>
      <c r="Z173" s="574"/>
      <c r="AA173" s="573"/>
      <c r="AB173" s="573"/>
      <c r="AC173" s="573"/>
    </row>
    <row r="174" spans="14:29" ht="15" customHeight="1">
      <c r="N174" s="730"/>
      <c r="O174" s="731" t="s">
        <v>515</v>
      </c>
      <c r="P174" s="731" t="s">
        <v>197</v>
      </c>
      <c r="Q174" s="732"/>
      <c r="R174" s="732"/>
      <c r="S174" s="732"/>
      <c r="T174" s="691"/>
      <c r="U174" s="686"/>
      <c r="V174" s="573"/>
      <c r="W174" s="574"/>
      <c r="X174" s="574"/>
      <c r="Y174" s="574"/>
      <c r="Z174" s="574"/>
      <c r="AA174" s="573"/>
      <c r="AB174" s="573"/>
      <c r="AC174" s="573"/>
    </row>
    <row r="175" spans="14:29" ht="15" customHeight="1">
      <c r="N175" s="692" t="s">
        <v>185</v>
      </c>
      <c r="O175" s="733">
        <f ca="1">T164*$C$23</f>
        <v>0</v>
      </c>
      <c r="P175" s="733">
        <f ca="1">IF(O175=0,0,O175*SQRT(((U164/T164)^2)+((E23/C23)^2)))</f>
        <v>0</v>
      </c>
      <c r="Q175" s="732"/>
      <c r="R175" s="732"/>
      <c r="S175" s="732"/>
      <c r="T175" s="691"/>
      <c r="U175" s="686"/>
      <c r="V175" s="573"/>
      <c r="W175" s="574"/>
      <c r="X175" s="574"/>
      <c r="Y175" s="574"/>
      <c r="Z175" s="574"/>
      <c r="AA175" s="573"/>
      <c r="AB175" s="573"/>
      <c r="AC175" s="573"/>
    </row>
    <row r="176" spans="14:29" ht="15" customHeight="1">
      <c r="N176" s="692" t="s">
        <v>186</v>
      </c>
      <c r="O176" s="733">
        <f ca="1">T165*$C$23</f>
        <v>0</v>
      </c>
      <c r="P176" s="733">
        <f ca="1">IF(O176=0,0,O176*SQRT(((U165/T165)^2)+((E23/C23)^2)))</f>
        <v>0</v>
      </c>
      <c r="Q176" s="732"/>
      <c r="R176" s="732"/>
      <c r="S176" s="732"/>
      <c r="T176" s="691"/>
      <c r="U176" s="686"/>
      <c r="V176" s="573"/>
      <c r="W176" s="574"/>
      <c r="X176" s="574"/>
      <c r="Y176" s="574"/>
      <c r="Z176" s="574"/>
      <c r="AA176" s="573"/>
      <c r="AB176" s="573"/>
      <c r="AC176" s="573"/>
    </row>
    <row r="177" spans="14:29" ht="15" customHeight="1" thickBot="1">
      <c r="N177" s="734" t="s">
        <v>468</v>
      </c>
      <c r="O177" s="735">
        <f ca="1">SUM(O175,O176)</f>
        <v>0</v>
      </c>
      <c r="P177" s="735">
        <f ca="1">IF(O177=0,0,O177*SQRT(((U169/T169)^2)+((E23/C23)^2)))</f>
        <v>0</v>
      </c>
      <c r="Q177" s="732"/>
      <c r="R177" s="732"/>
      <c r="S177" s="732"/>
      <c r="T177" s="691"/>
      <c r="U177" s="686"/>
      <c r="V177" s="573"/>
      <c r="W177" s="574"/>
      <c r="X177" s="574"/>
      <c r="Y177" s="574"/>
      <c r="Z177" s="574"/>
      <c r="AA177" s="573"/>
      <c r="AB177" s="573"/>
      <c r="AC177" s="573"/>
    </row>
    <row r="178" spans="14:29" ht="15" customHeight="1">
      <c r="N178" s="736"/>
      <c r="O178" s="733"/>
      <c r="P178" s="733"/>
      <c r="Q178" s="732"/>
      <c r="R178" s="732"/>
      <c r="S178" s="732"/>
      <c r="T178" s="691"/>
      <c r="U178" s="686"/>
      <c r="V178" s="573"/>
      <c r="W178" s="574"/>
      <c r="X178" s="574"/>
      <c r="Y178" s="574"/>
      <c r="Z178" s="574"/>
      <c r="AA178" s="573"/>
      <c r="AB178" s="573"/>
      <c r="AC178" s="573"/>
    </row>
    <row r="179" spans="14:29" ht="15" customHeight="1">
      <c r="N179" s="687" t="s">
        <v>214</v>
      </c>
      <c r="O179" s="691"/>
      <c r="P179" s="691"/>
      <c r="Q179" s="691"/>
      <c r="R179" s="691"/>
      <c r="S179" s="691"/>
      <c r="T179" s="691"/>
      <c r="U179" s="686"/>
      <c r="V179" s="573"/>
      <c r="W179" s="574"/>
      <c r="X179" s="574"/>
      <c r="Y179" s="574"/>
      <c r="Z179" s="574"/>
      <c r="AA179" s="573"/>
      <c r="AB179" s="573"/>
      <c r="AC179" s="573"/>
    </row>
    <row r="180" spans="14:29" ht="15" customHeight="1" thickBot="1">
      <c r="N180" s="1510" t="s">
        <v>215</v>
      </c>
      <c r="O180" s="1511"/>
      <c r="P180" s="1511"/>
      <c r="Q180" s="1511"/>
      <c r="R180" s="1511"/>
      <c r="S180" s="1511"/>
      <c r="T180" s="1511"/>
      <c r="U180" s="1512"/>
      <c r="V180" s="641"/>
      <c r="W180" s="574"/>
      <c r="X180" s="574"/>
      <c r="Y180" s="574"/>
      <c r="Z180" s="574"/>
      <c r="AA180" s="573"/>
      <c r="AB180" s="573"/>
      <c r="AC180" s="573"/>
    </row>
    <row r="181" spans="14:29" ht="15" customHeight="1">
      <c r="N181" s="737"/>
      <c r="O181" s="493" t="s">
        <v>466</v>
      </c>
      <c r="P181" s="493"/>
      <c r="Q181" s="493" t="s">
        <v>467</v>
      </c>
      <c r="R181" s="690"/>
      <c r="S181" s="690"/>
      <c r="T181" s="713"/>
      <c r="U181" s="714"/>
      <c r="V181" s="715"/>
      <c r="W181" s="574"/>
      <c r="X181" s="574"/>
      <c r="Y181" s="574"/>
      <c r="Z181" s="574"/>
      <c r="AA181" s="573"/>
      <c r="AB181" s="573"/>
      <c r="AC181" s="573"/>
    </row>
    <row r="182" spans="14:29" ht="15" customHeight="1">
      <c r="N182" s="738" t="s">
        <v>216</v>
      </c>
      <c r="O182" s="739">
        <f ca="1">O177</f>
        <v>0</v>
      </c>
      <c r="P182" s="739"/>
      <c r="Q182" s="739">
        <f ca="1">P177</f>
        <v>0</v>
      </c>
      <c r="R182" s="739"/>
      <c r="S182" s="739"/>
      <c r="T182" s="713"/>
      <c r="U182" s="714"/>
      <c r="V182" s="715"/>
      <c r="W182" s="574"/>
      <c r="X182" s="574"/>
      <c r="Y182" s="574"/>
      <c r="Z182" s="574"/>
      <c r="AA182" s="573"/>
      <c r="AB182" s="573"/>
      <c r="AC182" s="573"/>
    </row>
    <row r="183" spans="14:29" ht="15" customHeight="1">
      <c r="N183" s="738" t="s">
        <v>217</v>
      </c>
      <c r="O183" s="739" t="e">
        <f ca="1">T170</f>
        <v>#DIV/0!</v>
      </c>
      <c r="P183" s="739"/>
      <c r="Q183" s="739" t="e">
        <f ca="1">U170</f>
        <v>#DIV/0!</v>
      </c>
      <c r="R183" s="739"/>
      <c r="S183" s="739"/>
      <c r="T183" s="713"/>
      <c r="U183" s="714"/>
      <c r="V183" s="715"/>
      <c r="W183" s="574"/>
      <c r="X183" s="574"/>
      <c r="Y183" s="574"/>
      <c r="Z183" s="574"/>
      <c r="AA183" s="573"/>
      <c r="AB183" s="573"/>
      <c r="AC183" s="573"/>
    </row>
    <row r="184" spans="14:29" ht="15" customHeight="1" thickBot="1">
      <c r="N184" s="734" t="s">
        <v>218</v>
      </c>
      <c r="O184" s="740" t="e">
        <f ca="1">IF(ISBLANK(C32),SUM(O182:O183),C32)</f>
        <v>#DIV/0!</v>
      </c>
      <c r="P184" s="740"/>
      <c r="Q184" s="740" t="e">
        <f ca="1">IF(ISBLANK(E32),SQRT(((P175+U166)^2)+((P176+U167)^2+U168^2+U155^2)),E32)</f>
        <v>#DIV/0!</v>
      </c>
      <c r="R184" s="739"/>
      <c r="S184" s="739"/>
      <c r="T184" s="713"/>
      <c r="U184" s="714"/>
      <c r="V184" s="715"/>
      <c r="W184" s="574"/>
      <c r="X184" s="574"/>
      <c r="Y184" s="574"/>
      <c r="Z184" s="574"/>
      <c r="AA184" s="573"/>
      <c r="AB184" s="573"/>
      <c r="AC184" s="573"/>
    </row>
    <row r="185" spans="14:29" ht="15" customHeight="1" thickBot="1">
      <c r="N185" s="741"/>
      <c r="O185" s="691"/>
      <c r="P185" s="691"/>
      <c r="Q185" s="691"/>
      <c r="R185" s="691"/>
      <c r="S185" s="691"/>
      <c r="T185" s="691"/>
      <c r="U185" s="686"/>
      <c r="V185" s="573"/>
      <c r="W185" s="574"/>
      <c r="X185" s="574"/>
      <c r="Y185" s="574"/>
      <c r="Z185" s="574"/>
      <c r="AA185" s="573"/>
      <c r="AB185" s="573"/>
      <c r="AC185" s="573"/>
    </row>
    <row r="186" spans="14:29" ht="15" customHeight="1">
      <c r="N186" s="1462" t="s">
        <v>219</v>
      </c>
      <c r="O186" s="1463"/>
      <c r="P186" s="1463"/>
      <c r="Q186" s="1463"/>
      <c r="R186" s="1463"/>
      <c r="S186" s="1463"/>
      <c r="T186" s="1463"/>
      <c r="U186" s="1464"/>
      <c r="V186" s="683"/>
      <c r="W186" s="574"/>
      <c r="X186" s="574"/>
      <c r="Y186" s="574"/>
      <c r="Z186" s="574"/>
      <c r="AA186" s="573"/>
      <c r="AB186" s="573"/>
      <c r="AC186" s="573"/>
    </row>
    <row r="187" spans="14:29" ht="15" customHeight="1" thickBot="1">
      <c r="N187" s="1468"/>
      <c r="O187" s="1469"/>
      <c r="P187" s="1469"/>
      <c r="Q187" s="1469"/>
      <c r="R187" s="1469"/>
      <c r="S187" s="1469"/>
      <c r="T187" s="1469"/>
      <c r="U187" s="1470"/>
      <c r="V187" s="683"/>
      <c r="W187" s="574"/>
      <c r="X187" s="574"/>
      <c r="Y187" s="574"/>
      <c r="Z187" s="574"/>
      <c r="AA187" s="573"/>
      <c r="AB187" s="573"/>
      <c r="AC187" s="573"/>
    </row>
    <row r="188" spans="14:29" ht="15" customHeight="1">
      <c r="N188" s="742"/>
      <c r="O188" s="572"/>
      <c r="P188" s="572"/>
      <c r="Q188" s="572"/>
      <c r="R188" s="572"/>
      <c r="S188" s="572"/>
      <c r="T188" s="572"/>
      <c r="U188" s="321"/>
      <c r="V188" s="573"/>
      <c r="W188" s="574"/>
      <c r="X188" s="574"/>
      <c r="Y188" s="574"/>
      <c r="Z188" s="574"/>
      <c r="AA188" s="573"/>
      <c r="AB188" s="573"/>
      <c r="AC188" s="573"/>
    </row>
    <row r="189" spans="14:29" ht="15" customHeight="1" thickBot="1">
      <c r="N189" s="1501" t="s">
        <v>220</v>
      </c>
      <c r="O189" s="1502"/>
      <c r="P189" s="1502"/>
      <c r="Q189" s="1502"/>
      <c r="R189" s="743"/>
      <c r="S189" s="743"/>
      <c r="T189" s="639"/>
      <c r="U189" s="640"/>
      <c r="V189" s="641"/>
      <c r="W189" s="574"/>
      <c r="X189" s="574"/>
      <c r="Y189" s="574"/>
      <c r="Z189" s="574"/>
      <c r="AA189" s="573"/>
      <c r="AB189" s="573"/>
      <c r="AC189" s="573"/>
    </row>
    <row r="190" spans="14:29" ht="15" customHeight="1">
      <c r="N190" s="623"/>
      <c r="O190" s="495" t="s">
        <v>466</v>
      </c>
      <c r="P190" s="495"/>
      <c r="Q190" s="495" t="s">
        <v>467</v>
      </c>
      <c r="R190" s="624"/>
      <c r="S190" s="624"/>
      <c r="T190" s="572"/>
      <c r="U190" s="321"/>
      <c r="V190" s="573"/>
      <c r="W190" s="574"/>
      <c r="X190" s="574"/>
      <c r="Y190" s="574"/>
      <c r="Z190" s="574"/>
      <c r="AA190" s="573"/>
      <c r="AB190" s="573"/>
      <c r="AC190" s="573"/>
    </row>
    <row r="191" spans="14:29" ht="15" customHeight="1">
      <c r="N191" s="744" t="s">
        <v>221</v>
      </c>
      <c r="O191" s="745" t="e">
        <f ca="1">O184</f>
        <v>#DIV/0!</v>
      </c>
      <c r="P191" s="745"/>
      <c r="Q191" s="745" t="e">
        <f ca="1">Q184</f>
        <v>#DIV/0!</v>
      </c>
      <c r="R191" s="745"/>
      <c r="S191" s="746"/>
      <c r="T191" s="572"/>
      <c r="U191" s="321"/>
      <c r="V191" s="573"/>
      <c r="W191" s="574"/>
      <c r="X191" s="574"/>
      <c r="Y191" s="574"/>
      <c r="Z191" s="574"/>
      <c r="AA191" s="573"/>
      <c r="AB191" s="573"/>
      <c r="AC191" s="573"/>
    </row>
    <row r="192" spans="14:29" ht="15" customHeight="1">
      <c r="N192" s="744" t="s">
        <v>222</v>
      </c>
      <c r="O192" s="595" t="e">
        <f ca="1">IF(AND(Q16="NULL",O16="NULL",T16="NULL"),O127,O128)</f>
        <v>#DIV/0!</v>
      </c>
      <c r="P192" s="595"/>
      <c r="Q192" s="595" t="e">
        <f ca="1">IF(AND(R16="NULL",P16="NULL",U16="NULL"),Q127,Q128)</f>
        <v>#DIV/0!</v>
      </c>
      <c r="R192" s="595"/>
      <c r="S192" s="624"/>
      <c r="T192" s="572"/>
      <c r="U192" s="321"/>
      <c r="V192" s="573"/>
      <c r="W192" s="574"/>
      <c r="X192" s="574"/>
      <c r="Y192" s="574"/>
      <c r="Z192" s="574"/>
      <c r="AA192" s="573"/>
      <c r="AB192" s="573"/>
      <c r="AC192" s="573"/>
    </row>
    <row r="193" spans="14:29" ht="15" customHeight="1" thickBot="1">
      <c r="N193" s="747" t="s">
        <v>223</v>
      </c>
      <c r="O193" s="748" t="e">
        <f ca="1">SUM(O191:O192)</f>
        <v>#DIV/0!</v>
      </c>
      <c r="P193" s="748"/>
      <c r="Q193" s="748" t="e">
        <f ca="1">SQRT((Q191^2)+(Q192^2))</f>
        <v>#DIV/0!</v>
      </c>
      <c r="R193" s="749"/>
      <c r="S193" s="750"/>
      <c r="T193" s="572"/>
      <c r="U193" s="321"/>
      <c r="V193" s="573"/>
      <c r="W193" s="574"/>
      <c r="X193" s="574"/>
      <c r="Y193" s="574"/>
      <c r="Z193" s="574"/>
      <c r="AA193" s="573"/>
      <c r="AB193" s="573"/>
      <c r="AC193" s="573"/>
    </row>
    <row r="194" spans="14:29" ht="15" customHeight="1">
      <c r="N194" s="592"/>
      <c r="O194" s="572"/>
      <c r="P194" s="572"/>
      <c r="Q194" s="572"/>
      <c r="R194" s="572"/>
      <c r="S194" s="572"/>
      <c r="T194" s="572"/>
      <c r="U194" s="321"/>
      <c r="V194" s="573"/>
      <c r="W194" s="574"/>
      <c r="X194" s="574"/>
      <c r="Y194" s="574"/>
      <c r="Z194" s="574"/>
      <c r="AA194" s="573"/>
      <c r="AB194" s="573"/>
      <c r="AC194" s="573"/>
    </row>
    <row r="195" spans="14:29" ht="15" customHeight="1">
      <c r="N195" s="1476" t="s">
        <v>469</v>
      </c>
      <c r="O195" s="1499"/>
      <c r="P195" s="1499"/>
      <c r="Q195" s="1499"/>
      <c r="R195" s="743"/>
      <c r="S195" s="743"/>
      <c r="T195" s="639"/>
      <c r="U195" s="640"/>
      <c r="V195" s="641"/>
      <c r="W195" s="574"/>
      <c r="X195" s="574"/>
      <c r="Y195" s="574"/>
      <c r="Z195" s="574"/>
      <c r="AA195" s="573"/>
      <c r="AB195" s="573"/>
      <c r="AC195" s="573"/>
    </row>
    <row r="196" spans="14:29" ht="15" customHeight="1" thickBot="1">
      <c r="N196" s="1501"/>
      <c r="O196" s="1502"/>
      <c r="P196" s="1502"/>
      <c r="Q196" s="1502"/>
      <c r="R196" s="743"/>
      <c r="S196" s="743"/>
      <c r="T196" s="572"/>
      <c r="U196" s="321"/>
      <c r="V196" s="573"/>
      <c r="W196" s="574"/>
      <c r="X196" s="574"/>
      <c r="Y196" s="574"/>
      <c r="Z196" s="574"/>
      <c r="AA196" s="573"/>
      <c r="AB196" s="573"/>
      <c r="AC196" s="573"/>
    </row>
    <row r="197" spans="14:29" ht="15" customHeight="1">
      <c r="N197" s="751" t="s">
        <v>224</v>
      </c>
      <c r="O197" s="752">
        <f>C8</f>
        <v>0</v>
      </c>
      <c r="P197" s="752"/>
      <c r="Q197" s="752">
        <f>E8</f>
        <v>0</v>
      </c>
      <c r="R197" s="753"/>
      <c r="S197" s="753"/>
      <c r="T197" s="572"/>
      <c r="U197" s="321"/>
      <c r="V197" s="573"/>
      <c r="W197" s="574"/>
      <c r="X197" s="574"/>
      <c r="Y197" s="574"/>
      <c r="Z197" s="574"/>
      <c r="AA197" s="573"/>
      <c r="AB197" s="573"/>
      <c r="AC197" s="573"/>
    </row>
    <row r="198" spans="14:29" ht="15" customHeight="1" thickBot="1">
      <c r="N198" s="754" t="s">
        <v>225</v>
      </c>
      <c r="O198" s="755" t="e">
        <f ca="1">O197*1000/O193</f>
        <v>#DIV/0!</v>
      </c>
      <c r="P198" s="755"/>
      <c r="Q198" s="755" t="e">
        <f ca="1">O198*SQRT(((Q197/O197)^2)+((Q193/O193))^2)</f>
        <v>#DIV/0!</v>
      </c>
      <c r="R198" s="746"/>
      <c r="S198" s="746"/>
      <c r="T198" s="572"/>
      <c r="U198" s="321"/>
      <c r="V198" s="573"/>
      <c r="W198" s="574"/>
      <c r="X198" s="574"/>
      <c r="Y198" s="574"/>
      <c r="Z198" s="574"/>
      <c r="AA198" s="573"/>
      <c r="AB198" s="573"/>
      <c r="AC198" s="573"/>
    </row>
    <row r="199" spans="14:29" ht="15" customHeight="1" thickBot="1">
      <c r="N199" s="754"/>
      <c r="O199" s="627"/>
      <c r="P199" s="627"/>
      <c r="Q199" s="627"/>
      <c r="R199" s="627"/>
      <c r="S199" s="627"/>
      <c r="T199" s="627"/>
      <c r="U199" s="668"/>
      <c r="V199" s="573"/>
      <c r="W199" s="574"/>
      <c r="X199" s="574"/>
      <c r="Y199" s="574"/>
      <c r="Z199" s="574"/>
      <c r="AA199" s="573"/>
      <c r="AB199" s="573"/>
      <c r="AC199" s="573"/>
    </row>
    <row r="200" spans="14:29" ht="15" customHeight="1">
      <c r="N200" s="573"/>
      <c r="O200" s="573"/>
      <c r="P200" s="573"/>
      <c r="Q200" s="573"/>
      <c r="R200" s="573"/>
      <c r="S200" s="573"/>
      <c r="T200" s="573"/>
      <c r="U200" s="573"/>
      <c r="V200" s="573"/>
      <c r="W200" s="574"/>
      <c r="X200" s="574"/>
      <c r="Y200" s="574"/>
      <c r="Z200" s="574"/>
      <c r="AA200" s="573"/>
      <c r="AB200" s="573"/>
      <c r="AC200" s="573"/>
    </row>
    <row r="201" spans="14:29" ht="15" customHeight="1">
      <c r="N201" s="573"/>
      <c r="O201" s="573"/>
      <c r="P201" s="573"/>
      <c r="Q201" s="573"/>
      <c r="R201" s="573"/>
      <c r="S201" s="573"/>
      <c r="T201" s="573"/>
      <c r="U201" s="573"/>
      <c r="V201" s="573"/>
      <c r="W201" s="574"/>
      <c r="X201" s="574"/>
      <c r="Y201" s="574"/>
      <c r="Z201" s="574"/>
      <c r="AA201" s="573"/>
      <c r="AB201" s="573"/>
      <c r="AC201" s="573"/>
    </row>
  </sheetData>
  <sheetProtection algorithmName="SHA-512" hashValue="WeLXmZFHTNgdD44DRtjDv1Wgub97IHZcD9xrqr964xMHLUCRJ2UtRqtJctWLVHlQZDftOSj/HCFfYPb/cm2EUg==" saltValue="5Uf8eZLMODXzCmpC5rGNew==" spinCount="100000" sheet="1" objects="1" scenarios="1"/>
  <mergeCells count="55">
    <mergeCell ref="N173:U173"/>
    <mergeCell ref="N186:U187"/>
    <mergeCell ref="N189:Q189"/>
    <mergeCell ref="N195:Q196"/>
    <mergeCell ref="N180:U180"/>
    <mergeCell ref="N160:U162"/>
    <mergeCell ref="Q93:T93"/>
    <mergeCell ref="Q103:T103"/>
    <mergeCell ref="Q104:T104"/>
    <mergeCell ref="Q105:T105"/>
    <mergeCell ref="N108:U111"/>
    <mergeCell ref="N112:N122"/>
    <mergeCell ref="O112:Q112"/>
    <mergeCell ref="N130:U131"/>
    <mergeCell ref="N134:U135"/>
    <mergeCell ref="O139:P140"/>
    <mergeCell ref="N144:U148"/>
    <mergeCell ref="N125:U125"/>
    <mergeCell ref="Q94:T94"/>
    <mergeCell ref="Q95:T95"/>
    <mergeCell ref="Q96:T96"/>
    <mergeCell ref="N91:U92"/>
    <mergeCell ref="G14:I14"/>
    <mergeCell ref="O14:P15"/>
    <mergeCell ref="G15:I15"/>
    <mergeCell ref="T15:U15"/>
    <mergeCell ref="G16:I16"/>
    <mergeCell ref="N20:U22"/>
    <mergeCell ref="N30:U35"/>
    <mergeCell ref="B36:L66"/>
    <mergeCell ref="N49:U54"/>
    <mergeCell ref="N67:U67"/>
    <mergeCell ref="N75:U75"/>
    <mergeCell ref="G11:I11"/>
    <mergeCell ref="J11:K11"/>
    <mergeCell ref="G12:I12"/>
    <mergeCell ref="J12:K12"/>
    <mergeCell ref="G13:I13"/>
    <mergeCell ref="J13:K13"/>
    <mergeCell ref="B1:U2"/>
    <mergeCell ref="B4:L5"/>
    <mergeCell ref="N4:U5"/>
    <mergeCell ref="B7:E7"/>
    <mergeCell ref="G7:L7"/>
    <mergeCell ref="G8:I8"/>
    <mergeCell ref="N8:U10"/>
    <mergeCell ref="G9:I9"/>
    <mergeCell ref="G10:I10"/>
    <mergeCell ref="J10:K10"/>
    <mergeCell ref="Q102:T102"/>
    <mergeCell ref="Q97:T97"/>
    <mergeCell ref="Q98:T98"/>
    <mergeCell ref="Q99:T99"/>
    <mergeCell ref="Q100:T100"/>
    <mergeCell ref="Q101:T101"/>
  </mergeCells>
  <phoneticPr fontId="162" type="noConversion"/>
  <dataValidations count="1">
    <dataValidation type="whole" errorStyle="warning" operator="greaterThan" allowBlank="1" showInputMessage="1" showErrorMessage="1" sqref="C20" xr:uid="{00000000-0002-0000-0300-000000000000}">
      <formula1>C19</formula1>
    </dataValidation>
  </dataValidations>
  <pageMargins left="0.7" right="0.7" top="0.75" bottom="0.75" header="0.3" footer="0.3"/>
  <pageSetup paperSize="9" orientation="portrait" horizont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8">
    <tabColor rgb="FFAC81CD"/>
  </sheetPr>
  <dimension ref="A1:Y979"/>
  <sheetViews>
    <sheetView showGridLines="0" showRowColHeaders="0" zoomScaleNormal="100" workbookViewId="0">
      <selection activeCell="C18" sqref="C18"/>
    </sheetView>
  </sheetViews>
  <sheetFormatPr defaultColWidth="9.140625" defaultRowHeight="15" customHeight="1"/>
  <cols>
    <col min="1" max="1" width="5" style="5" customWidth="1"/>
    <col min="2" max="2" width="27.140625" style="3" customWidth="1"/>
    <col min="3" max="3" width="13.7109375" style="3" customWidth="1"/>
    <col min="4" max="4" width="3.140625" style="3" customWidth="1"/>
    <col min="5" max="5" width="11.5703125" style="3" customWidth="1"/>
    <col min="6" max="6" width="3.28515625" style="5" customWidth="1"/>
    <col min="7" max="7" width="26.7109375" style="5" customWidth="1"/>
    <col min="8" max="8" width="14.140625" style="5" customWidth="1"/>
    <col min="9" max="9" width="3.42578125" style="5" customWidth="1"/>
    <col min="10" max="10" width="15" style="5" customWidth="1"/>
    <col min="11" max="11" width="3.5703125" style="5" customWidth="1"/>
    <col min="12" max="12" width="18.5703125" style="5" customWidth="1"/>
    <col min="13" max="13" width="12.28515625" style="5" customWidth="1"/>
    <col min="14" max="14" width="3.85546875" style="5" customWidth="1"/>
    <col min="15" max="15" width="14.42578125" style="5" customWidth="1"/>
    <col min="16" max="16" width="10.5703125" style="5" customWidth="1"/>
    <col min="17" max="17" width="9.140625" style="5"/>
    <col min="18" max="18" width="33.28515625" style="5" bestFit="1" customWidth="1"/>
    <col min="19" max="19" width="34.42578125" style="5" bestFit="1" customWidth="1"/>
    <col min="20" max="20" width="25.7109375" style="5" bestFit="1" customWidth="1"/>
    <col min="21" max="21" width="26.85546875" style="5" bestFit="1" customWidth="1"/>
    <col min="22" max="22" width="33.140625" style="5" bestFit="1" customWidth="1"/>
    <col min="23" max="23" width="34.42578125" style="5" bestFit="1" customWidth="1"/>
    <col min="24" max="25" width="9.140625" style="5"/>
    <col min="26" max="26" width="25.28515625" style="5" bestFit="1" customWidth="1"/>
    <col min="27" max="27" width="26.42578125" style="5" bestFit="1" customWidth="1"/>
    <col min="28" max="28" width="18.42578125" style="5" bestFit="1" customWidth="1"/>
    <col min="29" max="29" width="18.7109375" style="5" bestFit="1" customWidth="1"/>
    <col min="30" max="30" width="29.42578125" style="5" bestFit="1" customWidth="1"/>
    <col min="31" max="31" width="26.28515625" style="5" bestFit="1" customWidth="1"/>
    <col min="32" max="32" width="27.42578125" style="5" bestFit="1" customWidth="1"/>
    <col min="33" max="33" width="32.7109375" style="5" bestFit="1" customWidth="1"/>
    <col min="34" max="34" width="34" style="5" bestFit="1" customWidth="1"/>
    <col min="35" max="35" width="9.140625" style="5"/>
    <col min="36" max="36" width="25" style="5" bestFit="1" customWidth="1"/>
    <col min="37" max="37" width="26.7109375" style="5" bestFit="1" customWidth="1"/>
    <col min="38" max="38" width="31.85546875" style="5" bestFit="1" customWidth="1"/>
    <col min="39" max="39" width="33" style="5" bestFit="1" customWidth="1"/>
    <col min="40" max="40" width="15.28515625" style="5" bestFit="1" customWidth="1"/>
    <col min="41" max="41" width="29.28515625" style="5" bestFit="1" customWidth="1"/>
    <col min="42" max="42" width="18.140625" style="5" bestFit="1" customWidth="1"/>
    <col min="43" max="43" width="19.28515625" style="5" bestFit="1" customWidth="1"/>
    <col min="44" max="44" width="7.42578125" style="5" bestFit="1" customWidth="1"/>
    <col min="45" max="45" width="9.140625" style="5"/>
    <col min="46" max="46" width="7" style="5" bestFit="1" customWidth="1"/>
    <col min="47" max="53" width="9.140625" style="5"/>
    <col min="54" max="54" width="18.42578125" style="5" bestFit="1" customWidth="1"/>
    <col min="55" max="55" width="20.140625" style="5" bestFit="1" customWidth="1"/>
    <col min="56" max="63" width="9.140625" style="5"/>
    <col min="64" max="64" width="11.7109375" style="5" bestFit="1" customWidth="1"/>
    <col min="65" max="65" width="12.85546875" style="5" bestFit="1" customWidth="1"/>
    <col min="66" max="16384" width="9.140625" style="5"/>
  </cols>
  <sheetData>
    <row r="1" spans="1:25" s="2" customFormat="1" ht="18.75" customHeight="1">
      <c r="A1" s="879"/>
      <c r="B1" s="1548" t="s">
        <v>413</v>
      </c>
      <c r="C1" s="1549"/>
      <c r="D1" s="1549"/>
      <c r="E1" s="1549"/>
      <c r="F1" s="1549"/>
      <c r="G1" s="1549"/>
      <c r="H1" s="1549"/>
      <c r="I1" s="1549"/>
      <c r="J1" s="1549"/>
      <c r="K1" s="1549"/>
      <c r="L1" s="1549"/>
      <c r="M1" s="1549"/>
      <c r="N1" s="1549"/>
      <c r="O1" s="1549"/>
      <c r="P1" s="1550"/>
      <c r="Q1" s="880"/>
      <c r="R1" s="1"/>
      <c r="S1" s="1"/>
      <c r="T1" s="1"/>
      <c r="U1" s="1"/>
      <c r="V1" s="1"/>
      <c r="W1" s="1"/>
      <c r="X1" s="1"/>
      <c r="Y1" s="1"/>
    </row>
    <row r="2" spans="1:25" s="2" customFormat="1" ht="18.75" customHeight="1">
      <c r="A2" s="879"/>
      <c r="B2" s="1551"/>
      <c r="C2" s="1552"/>
      <c r="D2" s="1552"/>
      <c r="E2" s="1552"/>
      <c r="F2" s="1552"/>
      <c r="G2" s="1552"/>
      <c r="H2" s="1552"/>
      <c r="I2" s="1552"/>
      <c r="J2" s="1552"/>
      <c r="K2" s="1552"/>
      <c r="L2" s="1552"/>
      <c r="M2" s="1552"/>
      <c r="N2" s="1552"/>
      <c r="O2" s="1552"/>
      <c r="P2" s="1553"/>
      <c r="Q2" s="880"/>
      <c r="R2" s="1"/>
      <c r="S2" s="1"/>
      <c r="T2" s="1"/>
      <c r="U2" s="1"/>
      <c r="V2" s="1"/>
      <c r="W2" s="1"/>
      <c r="X2" s="1"/>
      <c r="Y2" s="1"/>
    </row>
    <row r="3" spans="1:25" ht="15" customHeight="1" thickBot="1">
      <c r="A3" s="881"/>
      <c r="B3" s="882"/>
      <c r="C3" s="883"/>
      <c r="D3" s="884"/>
      <c r="E3" s="882"/>
      <c r="F3" s="881"/>
      <c r="G3" s="881"/>
      <c r="H3" s="883"/>
      <c r="I3" s="881"/>
      <c r="J3" s="882"/>
      <c r="K3" s="881"/>
      <c r="L3" s="881"/>
      <c r="M3" s="881"/>
      <c r="N3" s="881"/>
      <c r="O3" s="881"/>
      <c r="P3" s="881"/>
      <c r="Q3" s="881"/>
    </row>
    <row r="4" spans="1:25" ht="15" customHeight="1">
      <c r="A4" s="881"/>
      <c r="B4" s="1554" t="s">
        <v>110</v>
      </c>
      <c r="C4" s="1555"/>
      <c r="D4" s="1555"/>
      <c r="E4" s="1556"/>
      <c r="F4" s="885"/>
      <c r="G4" s="1560" t="s">
        <v>572</v>
      </c>
      <c r="H4" s="1561"/>
      <c r="I4" s="1561"/>
      <c r="J4" s="1562"/>
      <c r="K4" s="885"/>
      <c r="L4" s="1566" t="s">
        <v>573</v>
      </c>
      <c r="M4" s="1567"/>
      <c r="N4" s="1567"/>
      <c r="O4" s="1567"/>
      <c r="P4" s="1568"/>
      <c r="Q4" s="881"/>
    </row>
    <row r="5" spans="1:25" ht="15" customHeight="1">
      <c r="A5" s="881"/>
      <c r="B5" s="1557"/>
      <c r="C5" s="1558"/>
      <c r="D5" s="1558"/>
      <c r="E5" s="1559"/>
      <c r="F5" s="886"/>
      <c r="G5" s="1563"/>
      <c r="H5" s="1564"/>
      <c r="I5" s="1564"/>
      <c r="J5" s="1565"/>
      <c r="K5" s="886"/>
      <c r="L5" s="1569"/>
      <c r="M5" s="1570"/>
      <c r="N5" s="1570"/>
      <c r="O5" s="1570"/>
      <c r="P5" s="1571"/>
      <c r="Q5" s="881"/>
    </row>
    <row r="6" spans="1:25" ht="15" customHeight="1">
      <c r="A6" s="881"/>
      <c r="B6" s="887"/>
      <c r="C6" s="888"/>
      <c r="D6" s="889"/>
      <c r="E6" s="890"/>
      <c r="F6" s="886"/>
      <c r="G6" s="891"/>
      <c r="H6" s="888"/>
      <c r="I6" s="886"/>
      <c r="J6" s="890"/>
      <c r="K6" s="886"/>
      <c r="L6" s="891"/>
      <c r="M6" s="886"/>
      <c r="N6" s="886"/>
      <c r="O6" s="886"/>
      <c r="P6" s="892"/>
      <c r="Q6" s="881"/>
    </row>
    <row r="7" spans="1:25" ht="15" customHeight="1">
      <c r="A7" s="881"/>
      <c r="B7" s="893" t="s">
        <v>78</v>
      </c>
      <c r="C7" s="958" t="str">
        <f>IF(ISBLANK(DRAC!C8),"",DRAC!C8)</f>
        <v/>
      </c>
      <c r="D7" s="894" t="s">
        <v>19</v>
      </c>
      <c r="E7" s="959" t="str">
        <f>IF(ISBLANK(DRAC!E8),"",DRAC!E8)</f>
        <v/>
      </c>
      <c r="F7" s="886"/>
      <c r="G7" s="895" t="s">
        <v>78</v>
      </c>
      <c r="H7" s="962"/>
      <c r="I7" s="963" t="s">
        <v>19</v>
      </c>
      <c r="J7" s="959"/>
      <c r="K7" s="886"/>
      <c r="L7" s="896" t="s">
        <v>139</v>
      </c>
      <c r="M7" s="897"/>
      <c r="N7" s="897"/>
      <c r="O7" s="897"/>
      <c r="P7" s="898" t="s">
        <v>140</v>
      </c>
      <c r="Q7" s="881"/>
    </row>
    <row r="8" spans="1:25" ht="15" customHeight="1">
      <c r="A8" s="881"/>
      <c r="B8" s="899" t="s">
        <v>114</v>
      </c>
      <c r="C8" s="900" t="str">
        <f>IF(ISBLANK(DRAC!C9),"",DRAC!C9)</f>
        <v/>
      </c>
      <c r="D8" s="901" t="s">
        <v>19</v>
      </c>
      <c r="E8" s="902" t="str">
        <f>IF(ISBLANK(DRAC!E9),"",DRAC!E9)</f>
        <v/>
      </c>
      <c r="F8" s="886"/>
      <c r="G8" s="903" t="s">
        <v>114</v>
      </c>
      <c r="H8" s="920"/>
      <c r="I8" s="901" t="s">
        <v>19</v>
      </c>
      <c r="J8" s="964"/>
      <c r="K8" s="886"/>
      <c r="L8" s="904" t="s">
        <v>143</v>
      </c>
      <c r="M8" s="905"/>
      <c r="N8" s="906" t="s">
        <v>19</v>
      </c>
      <c r="O8" s="907"/>
      <c r="P8" s="908" t="str">
        <f>IF(M8=0,"",O8/M8*100)</f>
        <v/>
      </c>
      <c r="Q8" s="881"/>
    </row>
    <row r="9" spans="1:25" ht="15" customHeight="1">
      <c r="A9" s="881"/>
      <c r="B9" s="899" t="s">
        <v>116</v>
      </c>
      <c r="C9" s="900" t="str">
        <f>IF(ISBLANK(DRAC!C10),"",DRAC!C10)</f>
        <v/>
      </c>
      <c r="D9" s="901" t="s">
        <v>19</v>
      </c>
      <c r="E9" s="902" t="str">
        <f>IF(ISBLANK(DRAC!E10),"",DRAC!E10)</f>
        <v/>
      </c>
      <c r="F9" s="886"/>
      <c r="G9" s="903" t="s">
        <v>116</v>
      </c>
      <c r="H9" s="920"/>
      <c r="I9" s="901" t="s">
        <v>19</v>
      </c>
      <c r="J9" s="964"/>
      <c r="K9" s="886"/>
      <c r="L9" s="909" t="s">
        <v>144</v>
      </c>
      <c r="M9" s="910"/>
      <c r="N9" s="911" t="s">
        <v>19</v>
      </c>
      <c r="O9" s="912"/>
      <c r="P9" s="913" t="str">
        <f>IF(M9=0,"",O9/M9*100)</f>
        <v/>
      </c>
      <c r="Q9" s="881"/>
    </row>
    <row r="10" spans="1:25" ht="15" customHeight="1">
      <c r="A10" s="881"/>
      <c r="B10" s="899" t="s">
        <v>117</v>
      </c>
      <c r="C10" s="960" t="str">
        <f>IF(ISBLANK(DRAC!C11),"",DRAC!C11)</f>
        <v/>
      </c>
      <c r="D10" s="901" t="s">
        <v>19</v>
      </c>
      <c r="E10" s="961" t="str">
        <f>IF(ISBLANK(DRAC!E11),"",DRAC!E11)</f>
        <v/>
      </c>
      <c r="F10" s="886"/>
      <c r="G10" s="903" t="s">
        <v>117</v>
      </c>
      <c r="H10" s="965"/>
      <c r="I10" s="966" t="s">
        <v>19</v>
      </c>
      <c r="J10" s="961"/>
      <c r="K10" s="886"/>
      <c r="L10" s="1572"/>
      <c r="M10" s="1573"/>
      <c r="N10" s="1573"/>
      <c r="O10" s="1573"/>
      <c r="P10" s="1574"/>
      <c r="Q10" s="881"/>
    </row>
    <row r="11" spans="1:25" ht="15" customHeight="1">
      <c r="A11" s="881"/>
      <c r="B11" s="899" t="s">
        <v>122</v>
      </c>
      <c r="C11" s="900" t="str">
        <f>IF(ISBLANK(DRAC!C12),"",DRAC!C12)</f>
        <v/>
      </c>
      <c r="D11" s="901" t="s">
        <v>19</v>
      </c>
      <c r="E11" s="902" t="str">
        <f>IF(ISBLANK(DRAC!E12),"",DRAC!E12)</f>
        <v/>
      </c>
      <c r="F11" s="886"/>
      <c r="G11" s="903" t="s">
        <v>122</v>
      </c>
      <c r="H11" s="920"/>
      <c r="I11" s="901" t="s">
        <v>19</v>
      </c>
      <c r="J11" s="964"/>
      <c r="K11" s="886"/>
      <c r="L11" s="914"/>
      <c r="M11" s="915"/>
      <c r="N11" s="915"/>
      <c r="O11" s="915"/>
      <c r="P11" s="916"/>
      <c r="Q11" s="881"/>
    </row>
    <row r="12" spans="1:25" ht="15" customHeight="1">
      <c r="A12" s="881"/>
      <c r="B12" s="899" t="s">
        <v>125</v>
      </c>
      <c r="C12" s="900" t="str">
        <f>IF(ISBLANK(DRAC!C13),"",DRAC!C13)</f>
        <v/>
      </c>
      <c r="D12" s="901" t="s">
        <v>19</v>
      </c>
      <c r="E12" s="902" t="str">
        <f>IF(ISBLANK(DRAC!E13),"",DRAC!E13)</f>
        <v/>
      </c>
      <c r="F12" s="886"/>
      <c r="G12" s="903" t="s">
        <v>125</v>
      </c>
      <c r="H12" s="920"/>
      <c r="I12" s="901" t="s">
        <v>19</v>
      </c>
      <c r="J12" s="964"/>
      <c r="K12" s="886"/>
      <c r="L12" s="917" t="s">
        <v>151</v>
      </c>
      <c r="M12" s="918"/>
      <c r="N12" s="918"/>
      <c r="O12" s="918"/>
      <c r="P12" s="919" t="s">
        <v>140</v>
      </c>
      <c r="Q12" s="881"/>
    </row>
    <row r="13" spans="1:25" ht="15" customHeight="1">
      <c r="A13" s="881"/>
      <c r="B13" s="899" t="s">
        <v>75</v>
      </c>
      <c r="C13" s="900" t="str">
        <f>IF(ISBLANK(DRAC!C14),"",DRAC!C14)</f>
        <v/>
      </c>
      <c r="D13" s="901" t="s">
        <v>19</v>
      </c>
      <c r="E13" s="902" t="str">
        <f>IF(ISBLANK(DRAC!E14),"",DRAC!E14)</f>
        <v/>
      </c>
      <c r="F13" s="886"/>
      <c r="G13" s="903" t="s">
        <v>75</v>
      </c>
      <c r="H13" s="920"/>
      <c r="I13" s="901" t="s">
        <v>19</v>
      </c>
      <c r="J13" s="964"/>
      <c r="K13" s="886"/>
      <c r="L13" s="891" t="s">
        <v>574</v>
      </c>
      <c r="M13" s="920"/>
      <c r="N13" s="921" t="s">
        <v>19</v>
      </c>
      <c r="O13" s="922"/>
      <c r="P13" s="923" t="str">
        <f>IF(M13=0,"NULL",O13/M13*100)</f>
        <v>NULL</v>
      </c>
      <c r="Q13" s="881"/>
    </row>
    <row r="14" spans="1:25" ht="15" customHeight="1">
      <c r="A14" s="881"/>
      <c r="B14" s="924"/>
      <c r="C14" s="925"/>
      <c r="D14" s="926"/>
      <c r="E14" s="927"/>
      <c r="F14" s="886"/>
      <c r="G14" s="928"/>
      <c r="H14" s="967"/>
      <c r="I14" s="926"/>
      <c r="J14" s="968"/>
      <c r="K14" s="886"/>
      <c r="L14" s="891" t="s">
        <v>575</v>
      </c>
      <c r="M14" s="929"/>
      <c r="N14" s="921" t="s">
        <v>19</v>
      </c>
      <c r="O14" s="930"/>
      <c r="P14" s="923" t="str">
        <f>IF(M14=0,"NULL",O14/M14*100)</f>
        <v>NULL</v>
      </c>
      <c r="Q14" s="881"/>
    </row>
    <row r="15" spans="1:25" ht="15" customHeight="1">
      <c r="A15" s="881"/>
      <c r="B15" s="931"/>
      <c r="C15" s="932"/>
      <c r="D15" s="933"/>
      <c r="E15" s="934"/>
      <c r="F15" s="886"/>
      <c r="G15" s="891"/>
      <c r="H15" s="888"/>
      <c r="I15" s="886"/>
      <c r="J15" s="890"/>
      <c r="K15" s="886"/>
      <c r="L15" s="891"/>
      <c r="M15" s="886"/>
      <c r="N15" s="886"/>
      <c r="O15" s="886"/>
      <c r="P15" s="923"/>
      <c r="Q15" s="881"/>
    </row>
    <row r="16" spans="1:25" ht="15" customHeight="1">
      <c r="A16" s="881"/>
      <c r="B16" s="893" t="s">
        <v>147</v>
      </c>
      <c r="C16" s="935" t="str">
        <f>IF(ISBLANK(DRAC!C23),"",DRAC!C23)</f>
        <v/>
      </c>
      <c r="D16" s="985" t="s">
        <v>19</v>
      </c>
      <c r="E16" s="936" t="str">
        <f>IF(ISBLANK(DRAC!E23),"",DRAC!E23)</f>
        <v/>
      </c>
      <c r="F16" s="886"/>
      <c r="G16" s="895" t="s">
        <v>147</v>
      </c>
      <c r="H16" s="937"/>
      <c r="I16" s="894" t="s">
        <v>19</v>
      </c>
      <c r="J16" s="938"/>
      <c r="K16" s="886"/>
      <c r="L16" s="891" t="s">
        <v>576</v>
      </c>
      <c r="M16" s="929"/>
      <c r="N16" s="921" t="s">
        <v>19</v>
      </c>
      <c r="O16" s="930"/>
      <c r="P16" s="923" t="str">
        <f>IF(M16=0,"NULL",O16/M16*100)</f>
        <v>NULL</v>
      </c>
      <c r="Q16" s="881"/>
    </row>
    <row r="17" spans="1:17" ht="15" customHeight="1">
      <c r="A17" s="881"/>
      <c r="B17" s="899" t="s">
        <v>150</v>
      </c>
      <c r="C17" s="977" t="str">
        <f>IF(ISBLANK(DRAC!C24),"",DRAC!C24)</f>
        <v/>
      </c>
      <c r="D17" s="901" t="s">
        <v>19</v>
      </c>
      <c r="E17" s="940" t="str">
        <f>IF(ISBLANK(DRAC!E24),"",DRAC!E24)</f>
        <v/>
      </c>
      <c r="F17" s="886"/>
      <c r="G17" s="903" t="s">
        <v>150</v>
      </c>
      <c r="H17" s="982"/>
      <c r="I17" s="901" t="s">
        <v>19</v>
      </c>
      <c r="J17" s="941"/>
      <c r="K17" s="886"/>
      <c r="L17" s="891" t="s">
        <v>577</v>
      </c>
      <c r="M17" s="929"/>
      <c r="N17" s="921" t="s">
        <v>19</v>
      </c>
      <c r="O17" s="930"/>
      <c r="P17" s="923" t="str">
        <f>IF(M17=0,"NULL",O17/M17*100)</f>
        <v>NULL</v>
      </c>
      <c r="Q17" s="881"/>
    </row>
    <row r="18" spans="1:17" ht="15" customHeight="1">
      <c r="A18" s="881"/>
      <c r="B18" s="899" t="s">
        <v>153</v>
      </c>
      <c r="C18" s="977" t="str">
        <f>IF(ISBLANK(DRAC!C25),"",DRAC!C25)</f>
        <v/>
      </c>
      <c r="D18" s="901" t="s">
        <v>19</v>
      </c>
      <c r="E18" s="940" t="str">
        <f>IF(ISBLANK(DRAC!E25),"",DRAC!E25)</f>
        <v/>
      </c>
      <c r="F18" s="886"/>
      <c r="G18" s="903" t="s">
        <v>153</v>
      </c>
      <c r="H18" s="982"/>
      <c r="I18" s="901" t="s">
        <v>19</v>
      </c>
      <c r="J18" s="941"/>
      <c r="K18" s="886"/>
      <c r="L18" s="942" t="s">
        <v>154</v>
      </c>
      <c r="M18" s="929"/>
      <c r="N18" s="921" t="s">
        <v>19</v>
      </c>
      <c r="O18" s="930"/>
      <c r="P18" s="923" t="str">
        <f>IF(M18=0,"NULL",O18/M18*100)</f>
        <v>NULL</v>
      </c>
      <c r="Q18" s="881"/>
    </row>
    <row r="19" spans="1:17" ht="15" customHeight="1">
      <c r="A19" s="881"/>
      <c r="B19" s="899" t="s">
        <v>156</v>
      </c>
      <c r="C19" s="977" t="str">
        <f>IF(ISBLANK(DRAC!C26),"",DRAC!C26)</f>
        <v/>
      </c>
      <c r="D19" s="901" t="s">
        <v>19</v>
      </c>
      <c r="E19" s="940" t="str">
        <f>IF(ISBLANK(DRAC!E26),"",DRAC!E26)</f>
        <v/>
      </c>
      <c r="F19" s="886"/>
      <c r="G19" s="903" t="s">
        <v>156</v>
      </c>
      <c r="H19" s="982"/>
      <c r="I19" s="901" t="s">
        <v>19</v>
      </c>
      <c r="J19" s="941"/>
      <c r="K19" s="886"/>
      <c r="L19" s="891"/>
      <c r="M19" s="886"/>
      <c r="N19" s="886"/>
      <c r="O19" s="886"/>
      <c r="P19" s="923"/>
      <c r="Q19" s="881"/>
    </row>
    <row r="20" spans="1:17" ht="15" customHeight="1">
      <c r="A20" s="881"/>
      <c r="B20" s="899" t="s">
        <v>159</v>
      </c>
      <c r="C20" s="977" t="str">
        <f>IF(ISBLANK(DRAC!C27),"",DRAC!C27)</f>
        <v/>
      </c>
      <c r="D20" s="901" t="s">
        <v>19</v>
      </c>
      <c r="E20" s="940" t="str">
        <f>IF(ISBLANK(DRAC!E27),"",DRAC!E27)</f>
        <v/>
      </c>
      <c r="F20" s="886"/>
      <c r="G20" s="903" t="s">
        <v>159</v>
      </c>
      <c r="H20" s="982"/>
      <c r="I20" s="901" t="s">
        <v>19</v>
      </c>
      <c r="J20" s="941"/>
      <c r="K20" s="886"/>
      <c r="L20" s="943" t="s">
        <v>157</v>
      </c>
      <c r="M20" s="929"/>
      <c r="N20" s="921" t="s">
        <v>19</v>
      </c>
      <c r="O20" s="930"/>
      <c r="P20" s="923" t="str">
        <f>IF(M20=0,"NULL",O20/M20*100)</f>
        <v>NULL</v>
      </c>
      <c r="Q20" s="881"/>
    </row>
    <row r="21" spans="1:17" ht="15" customHeight="1">
      <c r="A21" s="881"/>
      <c r="B21" s="899" t="s">
        <v>477</v>
      </c>
      <c r="C21" s="977" t="str">
        <f>IF(ISBLANK(DRAC!C28),"",DRAC!C28)</f>
        <v/>
      </c>
      <c r="D21" s="901" t="s">
        <v>19</v>
      </c>
      <c r="E21" s="940" t="str">
        <f>IF(ISBLANK(DRAC!E28),"",DRAC!E28)</f>
        <v/>
      </c>
      <c r="F21" s="886"/>
      <c r="G21" s="903" t="s">
        <v>477</v>
      </c>
      <c r="H21" s="983"/>
      <c r="I21" s="901" t="s">
        <v>19</v>
      </c>
      <c r="J21" s="944"/>
      <c r="K21" s="886"/>
      <c r="L21" s="942" t="s">
        <v>160</v>
      </c>
      <c r="M21" s="929"/>
      <c r="N21" s="921" t="s">
        <v>19</v>
      </c>
      <c r="O21" s="930"/>
      <c r="P21" s="923" t="str">
        <f>IF(M21=0,"NULL",O21/M21*100)</f>
        <v>NULL</v>
      </c>
      <c r="Q21" s="881"/>
    </row>
    <row r="22" spans="1:17" ht="15" customHeight="1">
      <c r="A22" s="881"/>
      <c r="B22" s="899" t="s">
        <v>476</v>
      </c>
      <c r="C22" s="977" t="str">
        <f>IF(ISBLANK(DRAC!C29),"",DRAC!C29)</f>
        <v/>
      </c>
      <c r="D22" s="901" t="s">
        <v>19</v>
      </c>
      <c r="E22" s="940" t="str">
        <f>IF(ISBLANK(DRAC!E29),"",DRAC!E29)</f>
        <v/>
      </c>
      <c r="F22" s="886"/>
      <c r="G22" s="903" t="s">
        <v>476</v>
      </c>
      <c r="H22" s="983"/>
      <c r="I22" s="901" t="s">
        <v>19</v>
      </c>
      <c r="J22" s="944"/>
      <c r="K22" s="886"/>
      <c r="L22" s="942" t="s">
        <v>161</v>
      </c>
      <c r="M22" s="929"/>
      <c r="N22" s="921" t="s">
        <v>19</v>
      </c>
      <c r="O22" s="930"/>
      <c r="P22" s="923" t="str">
        <f>IF(M22=0,"NULL",O22/M22*100)</f>
        <v>NULL</v>
      </c>
      <c r="Q22" s="881"/>
    </row>
    <row r="23" spans="1:17" ht="15" customHeight="1">
      <c r="A23" s="881"/>
      <c r="B23" s="899" t="s">
        <v>475</v>
      </c>
      <c r="C23" s="977" t="str">
        <f>IF(ISBLANK(DRAC!C30),"",DRAC!C30)</f>
        <v/>
      </c>
      <c r="D23" s="939" t="s">
        <v>19</v>
      </c>
      <c r="E23" s="940" t="str">
        <f>IF(ISBLANK(DRAC!E30),"",DRAC!E30)</f>
        <v/>
      </c>
      <c r="F23" s="886"/>
      <c r="G23" s="903" t="s">
        <v>475</v>
      </c>
      <c r="H23" s="983"/>
      <c r="I23" s="901" t="s">
        <v>19</v>
      </c>
      <c r="J23" s="944"/>
      <c r="K23" s="886"/>
      <c r="L23" s="891"/>
      <c r="M23" s="886"/>
      <c r="N23" s="886"/>
      <c r="O23" s="886"/>
      <c r="P23" s="923"/>
      <c r="Q23" s="881"/>
    </row>
    <row r="24" spans="1:17" ht="15" customHeight="1">
      <c r="A24" s="881"/>
      <c r="B24" s="899" t="s">
        <v>206</v>
      </c>
      <c r="C24" s="977" t="str">
        <f>IF(ISBLANK(DRAC!C31),"",DRAC!C31)</f>
        <v/>
      </c>
      <c r="D24" s="939" t="s">
        <v>19</v>
      </c>
      <c r="E24" s="940" t="str">
        <f>IF(ISBLANK(DRAC!E31),"",DRAC!E31)</f>
        <v/>
      </c>
      <c r="F24" s="886"/>
      <c r="G24" s="903" t="s">
        <v>206</v>
      </c>
      <c r="H24" s="983"/>
      <c r="I24" s="901" t="s">
        <v>19</v>
      </c>
      <c r="J24" s="944"/>
      <c r="K24" s="886"/>
      <c r="L24" s="943" t="s">
        <v>578</v>
      </c>
      <c r="M24" s="929"/>
      <c r="N24" s="921" t="s">
        <v>19</v>
      </c>
      <c r="O24" s="930"/>
      <c r="P24" s="923" t="str">
        <f>IF(M24=0,"NULL",O24/M24*100)</f>
        <v>NULL</v>
      </c>
      <c r="Q24" s="881"/>
    </row>
    <row r="25" spans="1:17" ht="15" customHeight="1" thickBot="1">
      <c r="A25" s="881"/>
      <c r="B25" s="945" t="s">
        <v>474</v>
      </c>
      <c r="C25" s="978" t="str">
        <f>IF(ISBLANK(DRAC!C32),"",DRAC!C32)</f>
        <v/>
      </c>
      <c r="D25" s="946" t="s">
        <v>19</v>
      </c>
      <c r="E25" s="947" t="str">
        <f>IF(ISBLANK(DRAC!E32),"",DRAC!E32)</f>
        <v/>
      </c>
      <c r="F25" s="948"/>
      <c r="G25" s="949" t="s">
        <v>474</v>
      </c>
      <c r="H25" s="984"/>
      <c r="I25" s="950" t="s">
        <v>19</v>
      </c>
      <c r="J25" s="951"/>
      <c r="K25" s="948"/>
      <c r="L25" s="952" t="s">
        <v>579</v>
      </c>
      <c r="M25" s="953"/>
      <c r="N25" s="954" t="s">
        <v>19</v>
      </c>
      <c r="O25" s="955"/>
      <c r="P25" s="956" t="str">
        <f>IF(M25=0,"NULL",O25/M25*100)</f>
        <v>NULL</v>
      </c>
      <c r="Q25" s="881"/>
    </row>
    <row r="26" spans="1:17" ht="15" customHeight="1" thickBot="1">
      <c r="A26" s="881"/>
      <c r="B26" s="883"/>
      <c r="C26" s="883"/>
      <c r="D26" s="884"/>
      <c r="E26" s="882"/>
      <c r="F26" s="881"/>
      <c r="G26" s="881"/>
      <c r="H26" s="883"/>
      <c r="I26" s="881"/>
      <c r="J26" s="882"/>
      <c r="K26" s="881"/>
      <c r="L26" s="881"/>
      <c r="M26" s="881"/>
      <c r="N26" s="881"/>
      <c r="O26" s="881"/>
      <c r="P26" s="881"/>
      <c r="Q26" s="881"/>
    </row>
    <row r="27" spans="1:17" ht="15" customHeight="1">
      <c r="A27" s="881"/>
      <c r="B27" s="1542" t="s">
        <v>226</v>
      </c>
      <c r="C27" s="1543"/>
      <c r="D27" s="1543"/>
      <c r="E27" s="1543"/>
      <c r="F27" s="1543"/>
      <c r="G27" s="1543"/>
      <c r="H27" s="1543"/>
      <c r="I27" s="1543"/>
      <c r="J27" s="1543"/>
      <c r="K27" s="1543"/>
      <c r="L27" s="1543"/>
      <c r="M27" s="1543"/>
      <c r="N27" s="1543"/>
      <c r="O27" s="1543"/>
      <c r="P27" s="1544"/>
      <c r="Q27" s="881"/>
    </row>
    <row r="28" spans="1:17" ht="15" customHeight="1" thickBot="1">
      <c r="A28" s="881"/>
      <c r="B28" s="1545"/>
      <c r="C28" s="1546"/>
      <c r="D28" s="1546"/>
      <c r="E28" s="1546"/>
      <c r="F28" s="1546"/>
      <c r="G28" s="1546"/>
      <c r="H28" s="1546"/>
      <c r="I28" s="1546"/>
      <c r="J28" s="1546"/>
      <c r="K28" s="1546"/>
      <c r="L28" s="1546"/>
      <c r="M28" s="1546"/>
      <c r="N28" s="1546"/>
      <c r="O28" s="1546"/>
      <c r="P28" s="1547"/>
      <c r="Q28" s="881"/>
    </row>
    <row r="29" spans="1:17" ht="15" customHeight="1">
      <c r="A29" s="881"/>
      <c r="B29" s="881"/>
      <c r="C29" s="883"/>
      <c r="D29" s="957"/>
      <c r="E29" s="882"/>
      <c r="F29" s="881"/>
      <c r="G29" s="881"/>
      <c r="H29" s="881"/>
      <c r="I29" s="881"/>
      <c r="J29" s="881"/>
      <c r="K29" s="881"/>
      <c r="L29" s="881"/>
      <c r="M29" s="881"/>
      <c r="N29" s="881"/>
      <c r="O29" s="881"/>
      <c r="P29" s="881"/>
      <c r="Q29" s="881"/>
    </row>
    <row r="30" spans="1:17" ht="15" customHeight="1">
      <c r="A30" s="881"/>
      <c r="B30" s="881"/>
      <c r="C30" s="883"/>
      <c r="D30" s="957"/>
      <c r="E30" s="882"/>
      <c r="F30" s="881"/>
      <c r="G30" s="881"/>
      <c r="H30" s="881"/>
      <c r="I30" s="881"/>
      <c r="J30" s="881"/>
      <c r="K30" s="881"/>
      <c r="L30" s="881"/>
      <c r="M30" s="881"/>
      <c r="N30" s="881"/>
      <c r="O30" s="881"/>
      <c r="P30" s="881"/>
      <c r="Q30" s="881"/>
    </row>
    <row r="31" spans="1:17" ht="15" customHeight="1">
      <c r="C31" s="389"/>
    </row>
    <row r="32" spans="1:17" ht="15" customHeight="1">
      <c r="C32" s="389"/>
    </row>
    <row r="33" spans="3:3" ht="15" customHeight="1">
      <c r="C33" s="389"/>
    </row>
    <row r="34" spans="3:3" ht="15" customHeight="1">
      <c r="C34" s="389"/>
    </row>
    <row r="35" spans="3:3" ht="15" customHeight="1">
      <c r="C35" s="389"/>
    </row>
    <row r="36" spans="3:3" ht="15" customHeight="1">
      <c r="C36" s="389"/>
    </row>
    <row r="37" spans="3:3" ht="15" customHeight="1">
      <c r="C37" s="389"/>
    </row>
    <row r="38" spans="3:3" ht="15" customHeight="1">
      <c r="C38" s="389"/>
    </row>
    <row r="39" spans="3:3" ht="15" customHeight="1">
      <c r="C39" s="389"/>
    </row>
    <row r="40" spans="3:3" ht="15" customHeight="1">
      <c r="C40" s="389"/>
    </row>
    <row r="41" spans="3:3" ht="15" customHeight="1">
      <c r="C41" s="389"/>
    </row>
    <row r="42" spans="3:3" ht="15" customHeight="1">
      <c r="C42" s="389"/>
    </row>
    <row r="43" spans="3:3" ht="15" customHeight="1">
      <c r="C43" s="389"/>
    </row>
    <row r="44" spans="3:3" ht="15" customHeight="1">
      <c r="C44" s="389"/>
    </row>
    <row r="45" spans="3:3" ht="15" customHeight="1">
      <c r="C45" s="389"/>
    </row>
    <row r="46" spans="3:3" ht="15" customHeight="1">
      <c r="C46" s="389"/>
    </row>
    <row r="47" spans="3:3" ht="15" customHeight="1">
      <c r="C47" s="389"/>
    </row>
    <row r="48" spans="3:3" ht="15" customHeight="1">
      <c r="C48" s="389"/>
    </row>
    <row r="49" spans="3:3" ht="15" customHeight="1">
      <c r="C49" s="389"/>
    </row>
    <row r="50" spans="3:3" ht="15" customHeight="1">
      <c r="C50" s="389"/>
    </row>
    <row r="51" spans="3:3" ht="15" customHeight="1">
      <c r="C51" s="389"/>
    </row>
    <row r="52" spans="3:3" ht="15" customHeight="1">
      <c r="C52" s="389"/>
    </row>
    <row r="53" spans="3:3" ht="15" customHeight="1">
      <c r="C53" s="389"/>
    </row>
    <row r="54" spans="3:3" ht="15" customHeight="1">
      <c r="C54" s="389"/>
    </row>
    <row r="55" spans="3:3" ht="15" customHeight="1">
      <c r="C55" s="389"/>
    </row>
    <row r="56" spans="3:3" ht="15" customHeight="1">
      <c r="C56" s="389"/>
    </row>
    <row r="57" spans="3:3" ht="15" customHeight="1">
      <c r="C57" s="389"/>
    </row>
    <row r="58" spans="3:3" ht="15" customHeight="1">
      <c r="C58" s="389"/>
    </row>
    <row r="59" spans="3:3" ht="15" customHeight="1">
      <c r="C59" s="389"/>
    </row>
    <row r="60" spans="3:3" ht="15" customHeight="1">
      <c r="C60" s="389"/>
    </row>
    <row r="61" spans="3:3" ht="15" customHeight="1">
      <c r="C61" s="389"/>
    </row>
    <row r="62" spans="3:3" ht="15" customHeight="1">
      <c r="C62" s="389"/>
    </row>
    <row r="63" spans="3:3" ht="15" customHeight="1">
      <c r="C63" s="389"/>
    </row>
    <row r="64" spans="3:3" ht="15" customHeight="1">
      <c r="C64" s="389"/>
    </row>
    <row r="65" spans="3:3" ht="15" customHeight="1">
      <c r="C65" s="389"/>
    </row>
    <row r="66" spans="3:3" ht="15" customHeight="1">
      <c r="C66" s="389"/>
    </row>
    <row r="67" spans="3:3" ht="15" customHeight="1">
      <c r="C67" s="389"/>
    </row>
    <row r="68" spans="3:3" ht="15" customHeight="1">
      <c r="C68" s="389"/>
    </row>
    <row r="69" spans="3:3" ht="15" customHeight="1">
      <c r="C69" s="389"/>
    </row>
    <row r="70" spans="3:3" ht="15" customHeight="1">
      <c r="C70" s="389"/>
    </row>
    <row r="71" spans="3:3" ht="15" customHeight="1">
      <c r="C71" s="389"/>
    </row>
    <row r="72" spans="3:3" ht="15" customHeight="1">
      <c r="C72" s="389"/>
    </row>
    <row r="73" spans="3:3" ht="15" customHeight="1">
      <c r="C73" s="389"/>
    </row>
    <row r="74" spans="3:3" ht="15" customHeight="1">
      <c r="C74" s="389"/>
    </row>
    <row r="75" spans="3:3" ht="15" customHeight="1">
      <c r="C75" s="389"/>
    </row>
    <row r="76" spans="3:3" ht="15" customHeight="1">
      <c r="C76" s="389"/>
    </row>
    <row r="77" spans="3:3" ht="15" customHeight="1">
      <c r="C77" s="389"/>
    </row>
    <row r="78" spans="3:3" ht="15" customHeight="1">
      <c r="C78" s="389"/>
    </row>
    <row r="79" spans="3:3" ht="15" customHeight="1">
      <c r="C79" s="389"/>
    </row>
    <row r="80" spans="3:3" ht="15" customHeight="1">
      <c r="C80" s="389"/>
    </row>
    <row r="81" spans="3:3" ht="15" customHeight="1">
      <c r="C81" s="389"/>
    </row>
    <row r="82" spans="3:3" ht="15" customHeight="1">
      <c r="C82" s="389"/>
    </row>
    <row r="83" spans="3:3" ht="15" customHeight="1">
      <c r="C83" s="389"/>
    </row>
    <row r="84" spans="3:3" ht="15" customHeight="1">
      <c r="C84" s="389"/>
    </row>
    <row r="85" spans="3:3" ht="15" customHeight="1">
      <c r="C85" s="389"/>
    </row>
    <row r="86" spans="3:3" ht="15" customHeight="1">
      <c r="C86" s="389"/>
    </row>
    <row r="87" spans="3:3" ht="15" customHeight="1">
      <c r="C87" s="389"/>
    </row>
    <row r="88" spans="3:3" ht="15" customHeight="1">
      <c r="C88" s="389"/>
    </row>
    <row r="89" spans="3:3" ht="15" customHeight="1">
      <c r="C89" s="389"/>
    </row>
    <row r="90" spans="3:3" ht="15" customHeight="1">
      <c r="C90" s="389"/>
    </row>
    <row r="91" spans="3:3" ht="15" customHeight="1">
      <c r="C91" s="389"/>
    </row>
    <row r="92" spans="3:3" ht="15" customHeight="1">
      <c r="C92" s="389"/>
    </row>
    <row r="93" spans="3:3" ht="15" customHeight="1">
      <c r="C93" s="389"/>
    </row>
    <row r="94" spans="3:3" ht="15" customHeight="1">
      <c r="C94" s="389"/>
    </row>
    <row r="95" spans="3:3" ht="15" customHeight="1">
      <c r="C95" s="389"/>
    </row>
    <row r="96" spans="3:3" ht="15" customHeight="1">
      <c r="C96" s="389"/>
    </row>
    <row r="97" spans="3:3" ht="15" customHeight="1">
      <c r="C97" s="389"/>
    </row>
    <row r="98" spans="3:3" ht="15" customHeight="1">
      <c r="C98" s="389"/>
    </row>
    <row r="99" spans="3:3" ht="15" customHeight="1">
      <c r="C99" s="389"/>
    </row>
    <row r="100" spans="3:3" ht="15" customHeight="1">
      <c r="C100" s="389"/>
    </row>
    <row r="101" spans="3:3" ht="15" customHeight="1">
      <c r="C101" s="389"/>
    </row>
    <row r="102" spans="3:3" ht="15" customHeight="1">
      <c r="C102" s="389"/>
    </row>
    <row r="103" spans="3:3" ht="15" customHeight="1">
      <c r="C103" s="389"/>
    </row>
    <row r="104" spans="3:3" ht="15" customHeight="1">
      <c r="C104" s="389"/>
    </row>
    <row r="105" spans="3:3" ht="15" customHeight="1">
      <c r="C105" s="389"/>
    </row>
    <row r="106" spans="3:3" ht="15" customHeight="1">
      <c r="C106" s="389"/>
    </row>
    <row r="107" spans="3:3" ht="15" customHeight="1">
      <c r="C107" s="389"/>
    </row>
    <row r="108" spans="3:3" ht="15" customHeight="1">
      <c r="C108" s="389"/>
    </row>
    <row r="109" spans="3:3" ht="15" customHeight="1">
      <c r="C109" s="389"/>
    </row>
    <row r="110" spans="3:3" ht="15" customHeight="1">
      <c r="C110" s="389"/>
    </row>
    <row r="111" spans="3:3" ht="15" customHeight="1">
      <c r="C111" s="389"/>
    </row>
    <row r="112" spans="3:3" ht="15" customHeight="1">
      <c r="C112" s="389"/>
    </row>
    <row r="113" spans="3:3" ht="15" customHeight="1">
      <c r="C113" s="389"/>
    </row>
    <row r="114" spans="3:3" ht="15" customHeight="1">
      <c r="C114" s="389"/>
    </row>
    <row r="115" spans="3:3" ht="15" customHeight="1">
      <c r="C115" s="389"/>
    </row>
    <row r="116" spans="3:3" ht="15" customHeight="1">
      <c r="C116" s="389"/>
    </row>
    <row r="117" spans="3:3" ht="15" customHeight="1">
      <c r="C117" s="389"/>
    </row>
    <row r="118" spans="3:3" ht="15" customHeight="1">
      <c r="C118" s="389"/>
    </row>
    <row r="119" spans="3:3" ht="15" customHeight="1">
      <c r="C119" s="389"/>
    </row>
    <row r="120" spans="3:3" ht="15" customHeight="1">
      <c r="C120" s="389"/>
    </row>
    <row r="121" spans="3:3" ht="15" customHeight="1">
      <c r="C121" s="389"/>
    </row>
    <row r="122" spans="3:3" ht="15" customHeight="1">
      <c r="C122" s="389"/>
    </row>
    <row r="123" spans="3:3" ht="14.25">
      <c r="C123" s="389"/>
    </row>
    <row r="124" spans="3:3" ht="14.25">
      <c r="C124" s="389"/>
    </row>
    <row r="125" spans="3:3" ht="15" customHeight="1">
      <c r="C125" s="389"/>
    </row>
    <row r="126" spans="3:3" ht="14.25">
      <c r="C126" s="389"/>
    </row>
    <row r="127" spans="3:3" ht="15" customHeight="1">
      <c r="C127" s="389"/>
    </row>
    <row r="128" spans="3:3" ht="15" customHeight="1">
      <c r="C128" s="389"/>
    </row>
    <row r="129" spans="3:3" ht="15" customHeight="1">
      <c r="C129" s="389"/>
    </row>
    <row r="130" spans="3:3" ht="15" customHeight="1">
      <c r="C130" s="389"/>
    </row>
    <row r="131" spans="3:3" ht="15" customHeight="1">
      <c r="C131" s="389"/>
    </row>
    <row r="132" spans="3:3" ht="15" customHeight="1">
      <c r="C132" s="389"/>
    </row>
    <row r="133" spans="3:3" ht="15" customHeight="1">
      <c r="C133" s="389"/>
    </row>
    <row r="134" spans="3:3" ht="15" customHeight="1">
      <c r="C134" s="389"/>
    </row>
    <row r="135" spans="3:3" ht="15" customHeight="1">
      <c r="C135" s="389"/>
    </row>
    <row r="136" spans="3:3" ht="15" customHeight="1">
      <c r="C136" s="389"/>
    </row>
    <row r="137" spans="3:3" ht="15" customHeight="1">
      <c r="C137" s="389"/>
    </row>
    <row r="138" spans="3:3" ht="15" customHeight="1">
      <c r="C138" s="389"/>
    </row>
    <row r="139" spans="3:3" ht="15" customHeight="1">
      <c r="C139" s="389"/>
    </row>
    <row r="140" spans="3:3" ht="15" customHeight="1">
      <c r="C140" s="389"/>
    </row>
    <row r="141" spans="3:3" ht="15" customHeight="1">
      <c r="C141" s="389"/>
    </row>
    <row r="142" spans="3:3" ht="15" customHeight="1">
      <c r="C142" s="389"/>
    </row>
    <row r="143" spans="3:3" ht="15" customHeight="1">
      <c r="C143" s="389"/>
    </row>
    <row r="144" spans="3:3" ht="15" customHeight="1">
      <c r="C144" s="389"/>
    </row>
    <row r="145" spans="3:3" ht="15" customHeight="1">
      <c r="C145" s="389"/>
    </row>
    <row r="146" spans="3:3" ht="15" customHeight="1">
      <c r="C146" s="389"/>
    </row>
    <row r="147" spans="3:3" ht="15" customHeight="1">
      <c r="C147" s="389"/>
    </row>
    <row r="148" spans="3:3" ht="15" customHeight="1">
      <c r="C148" s="389"/>
    </row>
    <row r="149" spans="3:3" ht="15" customHeight="1">
      <c r="C149" s="389"/>
    </row>
    <row r="150" spans="3:3" ht="15" customHeight="1">
      <c r="C150" s="389"/>
    </row>
    <row r="151" spans="3:3" ht="15" customHeight="1">
      <c r="C151" s="389"/>
    </row>
    <row r="152" spans="3:3" ht="15" customHeight="1">
      <c r="C152" s="389"/>
    </row>
    <row r="153" spans="3:3" ht="15" customHeight="1">
      <c r="C153" s="389"/>
    </row>
    <row r="154" spans="3:3" ht="15" customHeight="1">
      <c r="C154" s="389"/>
    </row>
    <row r="155" spans="3:3" ht="15" customHeight="1">
      <c r="C155" s="389"/>
    </row>
    <row r="156" spans="3:3" ht="15" customHeight="1">
      <c r="C156" s="389"/>
    </row>
    <row r="157" spans="3:3" ht="15" customHeight="1">
      <c r="C157" s="389"/>
    </row>
    <row r="158" spans="3:3" ht="15" customHeight="1">
      <c r="C158" s="389"/>
    </row>
    <row r="159" spans="3:3" ht="15" customHeight="1">
      <c r="C159" s="389"/>
    </row>
    <row r="160" spans="3:3" ht="15" customHeight="1">
      <c r="C160" s="389"/>
    </row>
    <row r="161" spans="3:3" ht="15" customHeight="1">
      <c r="C161" s="389"/>
    </row>
    <row r="162" spans="3:3" ht="15" customHeight="1">
      <c r="C162" s="389"/>
    </row>
    <row r="163" spans="3:3" ht="15" customHeight="1">
      <c r="C163" s="389"/>
    </row>
    <row r="164" spans="3:3" ht="15" customHeight="1">
      <c r="C164" s="389"/>
    </row>
    <row r="165" spans="3:3" ht="15" customHeight="1">
      <c r="C165" s="389"/>
    </row>
    <row r="166" spans="3:3" ht="15" customHeight="1">
      <c r="C166" s="389"/>
    </row>
    <row r="167" spans="3:3" ht="15" customHeight="1">
      <c r="C167" s="389"/>
    </row>
    <row r="168" spans="3:3" ht="15" customHeight="1">
      <c r="C168" s="389"/>
    </row>
    <row r="169" spans="3:3" ht="15" customHeight="1">
      <c r="C169" s="389"/>
    </row>
    <row r="170" spans="3:3" ht="15" customHeight="1">
      <c r="C170" s="389"/>
    </row>
    <row r="171" spans="3:3" ht="15" customHeight="1">
      <c r="C171" s="389"/>
    </row>
    <row r="172" spans="3:3" ht="15" customHeight="1">
      <c r="C172" s="389"/>
    </row>
    <row r="173" spans="3:3" ht="15" customHeight="1">
      <c r="C173" s="389"/>
    </row>
    <row r="174" spans="3:3" ht="15" customHeight="1">
      <c r="C174" s="389"/>
    </row>
    <row r="175" spans="3:3" ht="15" customHeight="1">
      <c r="C175" s="389"/>
    </row>
    <row r="176" spans="3:3" ht="15" customHeight="1">
      <c r="C176" s="389"/>
    </row>
    <row r="177" spans="3:3" ht="15" customHeight="1">
      <c r="C177" s="389"/>
    </row>
    <row r="178" spans="3:3" ht="15" customHeight="1">
      <c r="C178" s="389"/>
    </row>
    <row r="179" spans="3:3" ht="15" customHeight="1">
      <c r="C179" s="389"/>
    </row>
    <row r="180" spans="3:3" ht="15" customHeight="1">
      <c r="C180" s="389"/>
    </row>
    <row r="181" spans="3:3" ht="15" customHeight="1">
      <c r="C181" s="389"/>
    </row>
    <row r="182" spans="3:3" ht="15" customHeight="1">
      <c r="C182" s="389"/>
    </row>
    <row r="183" spans="3:3" ht="15" customHeight="1">
      <c r="C183" s="389"/>
    </row>
    <row r="184" spans="3:3" ht="15" customHeight="1">
      <c r="C184" s="389"/>
    </row>
    <row r="185" spans="3:3" ht="15" customHeight="1">
      <c r="C185" s="389"/>
    </row>
    <row r="186" spans="3:3" ht="15" customHeight="1">
      <c r="C186" s="389"/>
    </row>
    <row r="187" spans="3:3" ht="15" customHeight="1">
      <c r="C187" s="389"/>
    </row>
    <row r="188" spans="3:3" ht="15" customHeight="1">
      <c r="C188" s="389"/>
    </row>
    <row r="189" spans="3:3" ht="15" customHeight="1">
      <c r="C189" s="389"/>
    </row>
    <row r="190" spans="3:3" ht="15" customHeight="1">
      <c r="C190" s="389"/>
    </row>
    <row r="191" spans="3:3" ht="15" customHeight="1">
      <c r="C191" s="389"/>
    </row>
    <row r="192" spans="3:3" ht="15" customHeight="1">
      <c r="C192" s="389"/>
    </row>
    <row r="193" spans="3:3" ht="15" customHeight="1">
      <c r="C193" s="389"/>
    </row>
    <row r="194" spans="3:3" ht="15" customHeight="1">
      <c r="C194" s="389"/>
    </row>
    <row r="195" spans="3:3" ht="15" customHeight="1">
      <c r="C195" s="389"/>
    </row>
    <row r="196" spans="3:3" ht="15" customHeight="1">
      <c r="C196" s="389"/>
    </row>
    <row r="197" spans="3:3" ht="15" customHeight="1">
      <c r="C197" s="389"/>
    </row>
    <row r="198" spans="3:3" ht="15" customHeight="1">
      <c r="C198" s="389"/>
    </row>
    <row r="199" spans="3:3" ht="15" customHeight="1">
      <c r="C199" s="389"/>
    </row>
    <row r="200" spans="3:3" ht="15" customHeight="1">
      <c r="C200" s="389"/>
    </row>
    <row r="201" spans="3:3" ht="15" customHeight="1">
      <c r="C201" s="389"/>
    </row>
    <row r="202" spans="3:3" ht="15" customHeight="1">
      <c r="C202" s="389"/>
    </row>
    <row r="203" spans="3:3" ht="15" customHeight="1">
      <c r="C203" s="389"/>
    </row>
    <row r="204" spans="3:3" ht="15" customHeight="1">
      <c r="C204" s="389"/>
    </row>
    <row r="205" spans="3:3" ht="15" customHeight="1">
      <c r="C205" s="389"/>
    </row>
    <row r="206" spans="3:3" ht="15" customHeight="1">
      <c r="C206" s="389"/>
    </row>
    <row r="207" spans="3:3" ht="15" customHeight="1">
      <c r="C207" s="389"/>
    </row>
    <row r="208" spans="3:3" ht="15" customHeight="1">
      <c r="C208" s="389"/>
    </row>
    <row r="209" spans="3:3" ht="15" customHeight="1">
      <c r="C209" s="389"/>
    </row>
    <row r="210" spans="3:3" ht="15" customHeight="1">
      <c r="C210" s="389"/>
    </row>
    <row r="211" spans="3:3" ht="15" customHeight="1">
      <c r="C211" s="389"/>
    </row>
    <row r="212" spans="3:3" ht="15" customHeight="1">
      <c r="C212" s="389"/>
    </row>
    <row r="213" spans="3:3" ht="15" customHeight="1">
      <c r="C213" s="389"/>
    </row>
    <row r="214" spans="3:3" ht="15" customHeight="1">
      <c r="C214" s="389"/>
    </row>
    <row r="215" spans="3:3" ht="15" customHeight="1">
      <c r="C215" s="389"/>
    </row>
    <row r="216" spans="3:3" ht="15" customHeight="1">
      <c r="C216" s="389"/>
    </row>
    <row r="217" spans="3:3" ht="15" customHeight="1">
      <c r="C217" s="389"/>
    </row>
    <row r="218" spans="3:3" ht="15" customHeight="1">
      <c r="C218" s="389"/>
    </row>
    <row r="219" spans="3:3" ht="15" customHeight="1">
      <c r="C219" s="389"/>
    </row>
    <row r="220" spans="3:3" ht="15" customHeight="1">
      <c r="C220" s="389"/>
    </row>
    <row r="221" spans="3:3" ht="15" customHeight="1">
      <c r="C221" s="389"/>
    </row>
    <row r="222" spans="3:3" ht="15" customHeight="1">
      <c r="C222" s="389"/>
    </row>
    <row r="223" spans="3:3" ht="15" customHeight="1">
      <c r="C223" s="389"/>
    </row>
    <row r="224" spans="3:3" ht="15" customHeight="1">
      <c r="C224" s="389"/>
    </row>
    <row r="225" spans="3:3" ht="15" customHeight="1">
      <c r="C225" s="389"/>
    </row>
    <row r="226" spans="3:3" ht="15" customHeight="1">
      <c r="C226" s="389"/>
    </row>
    <row r="227" spans="3:3" ht="15" customHeight="1">
      <c r="C227" s="389"/>
    </row>
    <row r="228" spans="3:3" ht="15" customHeight="1">
      <c r="C228" s="389"/>
    </row>
    <row r="229" spans="3:3" ht="15" customHeight="1">
      <c r="C229" s="389"/>
    </row>
    <row r="230" spans="3:3" ht="15" customHeight="1">
      <c r="C230" s="389"/>
    </row>
    <row r="231" spans="3:3" ht="15" customHeight="1">
      <c r="C231" s="389"/>
    </row>
    <row r="232" spans="3:3" ht="15" customHeight="1">
      <c r="C232" s="389"/>
    </row>
    <row r="233" spans="3:3" ht="15" customHeight="1">
      <c r="C233" s="389"/>
    </row>
    <row r="234" spans="3:3" ht="15" customHeight="1">
      <c r="C234" s="389"/>
    </row>
    <row r="235" spans="3:3" ht="15" customHeight="1">
      <c r="C235" s="389"/>
    </row>
    <row r="236" spans="3:3" ht="15" customHeight="1">
      <c r="C236" s="389"/>
    </row>
    <row r="237" spans="3:3" ht="15" customHeight="1">
      <c r="C237" s="389"/>
    </row>
    <row r="238" spans="3:3" ht="15" customHeight="1">
      <c r="C238" s="389"/>
    </row>
    <row r="239" spans="3:3" ht="15" customHeight="1">
      <c r="C239" s="389"/>
    </row>
    <row r="240" spans="3:3" ht="15" customHeight="1">
      <c r="C240" s="389"/>
    </row>
    <row r="241" spans="3:3" ht="15" customHeight="1">
      <c r="C241" s="389"/>
    </row>
    <row r="242" spans="3:3" ht="15" customHeight="1">
      <c r="C242" s="389"/>
    </row>
    <row r="243" spans="3:3" ht="15" customHeight="1">
      <c r="C243" s="389"/>
    </row>
    <row r="244" spans="3:3" ht="15" customHeight="1">
      <c r="C244" s="389"/>
    </row>
    <row r="245" spans="3:3" ht="15" customHeight="1">
      <c r="C245" s="389"/>
    </row>
    <row r="246" spans="3:3" ht="15" customHeight="1">
      <c r="C246" s="389"/>
    </row>
    <row r="247" spans="3:3" ht="15" customHeight="1">
      <c r="C247" s="389"/>
    </row>
    <row r="248" spans="3:3" ht="15" customHeight="1">
      <c r="C248" s="389"/>
    </row>
    <row r="249" spans="3:3" ht="15" customHeight="1">
      <c r="C249" s="389"/>
    </row>
    <row r="250" spans="3:3" ht="15" customHeight="1">
      <c r="C250" s="389"/>
    </row>
    <row r="251" spans="3:3" ht="15" customHeight="1">
      <c r="C251" s="389"/>
    </row>
    <row r="252" spans="3:3" ht="15" customHeight="1">
      <c r="C252" s="389"/>
    </row>
    <row r="253" spans="3:3" ht="15" customHeight="1">
      <c r="C253" s="389"/>
    </row>
    <row r="254" spans="3:3" ht="15" customHeight="1">
      <c r="C254" s="389"/>
    </row>
    <row r="255" spans="3:3" ht="15" customHeight="1">
      <c r="C255" s="389"/>
    </row>
    <row r="256" spans="3:3" ht="15" customHeight="1">
      <c r="C256" s="389"/>
    </row>
    <row r="257" spans="3:3" ht="15" customHeight="1">
      <c r="C257" s="389"/>
    </row>
    <row r="258" spans="3:3" ht="15" customHeight="1">
      <c r="C258" s="389"/>
    </row>
    <row r="259" spans="3:3" ht="15" customHeight="1">
      <c r="C259" s="389"/>
    </row>
    <row r="260" spans="3:3" ht="15" customHeight="1">
      <c r="C260" s="389"/>
    </row>
    <row r="261" spans="3:3" ht="15" customHeight="1">
      <c r="C261" s="389"/>
    </row>
    <row r="262" spans="3:3" ht="15" customHeight="1">
      <c r="C262" s="389"/>
    </row>
    <row r="263" spans="3:3" ht="15" customHeight="1">
      <c r="C263" s="389"/>
    </row>
    <row r="264" spans="3:3" ht="15" customHeight="1">
      <c r="C264" s="389"/>
    </row>
    <row r="265" spans="3:3" ht="15" customHeight="1">
      <c r="C265" s="389"/>
    </row>
    <row r="266" spans="3:3" ht="15" customHeight="1">
      <c r="C266" s="389"/>
    </row>
    <row r="267" spans="3:3" ht="15" customHeight="1">
      <c r="C267" s="389"/>
    </row>
    <row r="268" spans="3:3" ht="15" customHeight="1">
      <c r="C268" s="389"/>
    </row>
    <row r="269" spans="3:3" ht="15" customHeight="1">
      <c r="C269" s="389"/>
    </row>
    <row r="270" spans="3:3" ht="15" customHeight="1">
      <c r="C270" s="389"/>
    </row>
    <row r="271" spans="3:3" ht="15" customHeight="1">
      <c r="C271" s="389"/>
    </row>
    <row r="272" spans="3:3" ht="15" customHeight="1">
      <c r="C272" s="389"/>
    </row>
    <row r="273" spans="3:3" ht="15" customHeight="1">
      <c r="C273" s="389"/>
    </row>
    <row r="274" spans="3:3" ht="15" customHeight="1">
      <c r="C274" s="389"/>
    </row>
    <row r="275" spans="3:3" ht="15" customHeight="1">
      <c r="C275" s="389"/>
    </row>
    <row r="276" spans="3:3" ht="15" customHeight="1">
      <c r="C276" s="389"/>
    </row>
    <row r="277" spans="3:3" ht="15" customHeight="1">
      <c r="C277" s="389"/>
    </row>
    <row r="278" spans="3:3" ht="15" customHeight="1">
      <c r="C278" s="389"/>
    </row>
    <row r="279" spans="3:3" ht="15" customHeight="1">
      <c r="C279" s="389"/>
    </row>
    <row r="280" spans="3:3" ht="15" customHeight="1">
      <c r="C280" s="389"/>
    </row>
    <row r="281" spans="3:3" ht="15" customHeight="1">
      <c r="C281" s="389"/>
    </row>
    <row r="282" spans="3:3" ht="15" customHeight="1">
      <c r="C282" s="389"/>
    </row>
    <row r="283" spans="3:3" ht="15" customHeight="1">
      <c r="C283" s="389"/>
    </row>
    <row r="284" spans="3:3" ht="15" customHeight="1">
      <c r="C284" s="389"/>
    </row>
    <row r="285" spans="3:3" ht="15" customHeight="1">
      <c r="C285" s="389"/>
    </row>
    <row r="286" spans="3:3" ht="15" customHeight="1">
      <c r="C286" s="389"/>
    </row>
    <row r="287" spans="3:3" ht="15" customHeight="1">
      <c r="C287" s="389"/>
    </row>
    <row r="288" spans="3:3" ht="15" customHeight="1">
      <c r="C288" s="389"/>
    </row>
    <row r="289" spans="3:3" ht="15" customHeight="1">
      <c r="C289" s="389"/>
    </row>
    <row r="290" spans="3:3" ht="15" customHeight="1">
      <c r="C290" s="389"/>
    </row>
    <row r="291" spans="3:3" ht="15" customHeight="1">
      <c r="C291" s="389"/>
    </row>
    <row r="292" spans="3:3" ht="15" customHeight="1">
      <c r="C292" s="389"/>
    </row>
    <row r="293" spans="3:3" ht="15" customHeight="1">
      <c r="C293" s="389"/>
    </row>
    <row r="294" spans="3:3" ht="15" customHeight="1">
      <c r="C294" s="389"/>
    </row>
    <row r="295" spans="3:3" ht="15" customHeight="1">
      <c r="C295" s="389"/>
    </row>
    <row r="296" spans="3:3" ht="15" customHeight="1">
      <c r="C296" s="389"/>
    </row>
    <row r="297" spans="3:3" ht="15" customHeight="1">
      <c r="C297" s="389"/>
    </row>
    <row r="298" spans="3:3" ht="15" customHeight="1">
      <c r="C298" s="389"/>
    </row>
    <row r="299" spans="3:3" ht="15" customHeight="1">
      <c r="C299" s="389"/>
    </row>
    <row r="300" spans="3:3" ht="15" customHeight="1">
      <c r="C300" s="389"/>
    </row>
    <row r="301" spans="3:3" ht="15" customHeight="1">
      <c r="C301" s="389"/>
    </row>
    <row r="302" spans="3:3" ht="15" customHeight="1">
      <c r="C302" s="389"/>
    </row>
    <row r="303" spans="3:3" ht="15" customHeight="1">
      <c r="C303" s="389"/>
    </row>
    <row r="304" spans="3:3" ht="15" customHeight="1">
      <c r="C304" s="389"/>
    </row>
    <row r="305" spans="3:3" ht="15" customHeight="1">
      <c r="C305" s="389"/>
    </row>
    <row r="306" spans="3:3" ht="15" customHeight="1">
      <c r="C306" s="389"/>
    </row>
    <row r="307" spans="3:3" ht="15" customHeight="1">
      <c r="C307" s="389"/>
    </row>
    <row r="308" spans="3:3" ht="15" customHeight="1">
      <c r="C308" s="389"/>
    </row>
    <row r="309" spans="3:3" ht="15" customHeight="1">
      <c r="C309" s="389"/>
    </row>
    <row r="310" spans="3:3" ht="15" customHeight="1">
      <c r="C310" s="389"/>
    </row>
    <row r="311" spans="3:3" ht="15" customHeight="1">
      <c r="C311" s="389"/>
    </row>
    <row r="312" spans="3:3" ht="15" customHeight="1">
      <c r="C312" s="389"/>
    </row>
    <row r="313" spans="3:3" ht="15" customHeight="1">
      <c r="C313" s="389"/>
    </row>
    <row r="314" spans="3:3" ht="15" customHeight="1">
      <c r="C314" s="389"/>
    </row>
    <row r="315" spans="3:3" ht="15" customHeight="1">
      <c r="C315" s="389"/>
    </row>
    <row r="316" spans="3:3" ht="15" customHeight="1">
      <c r="C316" s="389"/>
    </row>
    <row r="317" spans="3:3" ht="15" customHeight="1">
      <c r="C317" s="389"/>
    </row>
    <row r="318" spans="3:3" ht="15" customHeight="1">
      <c r="C318" s="389"/>
    </row>
    <row r="319" spans="3:3" ht="15" customHeight="1">
      <c r="C319" s="389"/>
    </row>
    <row r="320" spans="3:3" ht="15" customHeight="1">
      <c r="C320" s="389"/>
    </row>
    <row r="321" spans="3:3" ht="15" customHeight="1">
      <c r="C321" s="389"/>
    </row>
    <row r="322" spans="3:3" ht="15" customHeight="1">
      <c r="C322" s="389"/>
    </row>
    <row r="323" spans="3:3" ht="15" customHeight="1">
      <c r="C323" s="389"/>
    </row>
    <row r="324" spans="3:3" ht="15" customHeight="1">
      <c r="C324" s="389"/>
    </row>
    <row r="325" spans="3:3" ht="15" customHeight="1">
      <c r="C325" s="389"/>
    </row>
    <row r="326" spans="3:3" ht="15" customHeight="1">
      <c r="C326" s="389"/>
    </row>
    <row r="327" spans="3:3" ht="15" customHeight="1">
      <c r="C327" s="389"/>
    </row>
    <row r="328" spans="3:3" ht="15" customHeight="1">
      <c r="C328" s="389"/>
    </row>
    <row r="329" spans="3:3" ht="15" customHeight="1">
      <c r="C329" s="389"/>
    </row>
    <row r="330" spans="3:3" ht="15" customHeight="1">
      <c r="C330" s="389"/>
    </row>
    <row r="331" spans="3:3" ht="15" customHeight="1">
      <c r="C331" s="389"/>
    </row>
    <row r="332" spans="3:3" ht="15" customHeight="1">
      <c r="C332" s="389"/>
    </row>
    <row r="333" spans="3:3" ht="15" customHeight="1">
      <c r="C333" s="389"/>
    </row>
    <row r="334" spans="3:3" ht="15" customHeight="1">
      <c r="C334" s="389"/>
    </row>
    <row r="335" spans="3:3" ht="15" customHeight="1">
      <c r="C335" s="389"/>
    </row>
    <row r="336" spans="3:3" ht="15" customHeight="1">
      <c r="C336" s="389"/>
    </row>
    <row r="337" spans="3:3" ht="15" customHeight="1">
      <c r="C337" s="389"/>
    </row>
    <row r="338" spans="3:3" ht="15" customHeight="1">
      <c r="C338" s="389"/>
    </row>
    <row r="339" spans="3:3" ht="15" customHeight="1">
      <c r="C339" s="389"/>
    </row>
    <row r="340" spans="3:3" ht="15" customHeight="1">
      <c r="C340" s="389"/>
    </row>
    <row r="341" spans="3:3" ht="15" customHeight="1">
      <c r="C341" s="389"/>
    </row>
    <row r="342" spans="3:3" ht="15" customHeight="1">
      <c r="C342" s="389"/>
    </row>
    <row r="343" spans="3:3" ht="15" customHeight="1">
      <c r="C343" s="389"/>
    </row>
    <row r="344" spans="3:3" ht="15" customHeight="1">
      <c r="C344" s="389"/>
    </row>
    <row r="345" spans="3:3" ht="15" customHeight="1">
      <c r="C345" s="389"/>
    </row>
    <row r="346" spans="3:3" ht="15" customHeight="1">
      <c r="C346" s="389"/>
    </row>
    <row r="347" spans="3:3" ht="15" customHeight="1">
      <c r="C347" s="389"/>
    </row>
    <row r="348" spans="3:3" ht="15" customHeight="1">
      <c r="C348" s="389"/>
    </row>
    <row r="349" spans="3:3" ht="15" customHeight="1">
      <c r="C349" s="389"/>
    </row>
    <row r="350" spans="3:3" ht="15" customHeight="1">
      <c r="C350" s="389"/>
    </row>
    <row r="351" spans="3:3" ht="15" customHeight="1">
      <c r="C351" s="389"/>
    </row>
    <row r="352" spans="3:3" ht="15" customHeight="1">
      <c r="C352" s="389"/>
    </row>
    <row r="353" spans="3:3" ht="15" customHeight="1">
      <c r="C353" s="389"/>
    </row>
    <row r="354" spans="3:3" ht="15" customHeight="1">
      <c r="C354" s="389"/>
    </row>
    <row r="355" spans="3:3" ht="15" customHeight="1">
      <c r="C355" s="389"/>
    </row>
    <row r="356" spans="3:3" ht="15" customHeight="1">
      <c r="C356" s="389"/>
    </row>
    <row r="357" spans="3:3" ht="15" customHeight="1">
      <c r="C357" s="389"/>
    </row>
    <row r="358" spans="3:3" ht="15" customHeight="1">
      <c r="C358" s="389"/>
    </row>
    <row r="359" spans="3:3" ht="15" customHeight="1">
      <c r="C359" s="389"/>
    </row>
    <row r="360" spans="3:3" ht="15" customHeight="1">
      <c r="C360" s="389"/>
    </row>
    <row r="361" spans="3:3" ht="15" customHeight="1">
      <c r="C361" s="389"/>
    </row>
    <row r="362" spans="3:3" ht="15" customHeight="1">
      <c r="C362" s="389"/>
    </row>
    <row r="363" spans="3:3" ht="15" customHeight="1">
      <c r="C363" s="389"/>
    </row>
    <row r="364" spans="3:3" ht="15" customHeight="1">
      <c r="C364" s="389"/>
    </row>
    <row r="365" spans="3:3" ht="15" customHeight="1">
      <c r="C365" s="389"/>
    </row>
    <row r="366" spans="3:3" ht="15" customHeight="1">
      <c r="C366" s="389"/>
    </row>
    <row r="367" spans="3:3" ht="15" customHeight="1">
      <c r="C367" s="389"/>
    </row>
    <row r="368" spans="3:3" ht="15" customHeight="1">
      <c r="C368" s="389"/>
    </row>
    <row r="369" spans="3:3" ht="15" customHeight="1">
      <c r="C369" s="389"/>
    </row>
    <row r="370" spans="3:3" ht="15" customHeight="1">
      <c r="C370" s="389"/>
    </row>
    <row r="371" spans="3:3" ht="15" customHeight="1">
      <c r="C371" s="389"/>
    </row>
    <row r="372" spans="3:3" ht="15" customHeight="1">
      <c r="C372" s="389"/>
    </row>
    <row r="373" spans="3:3" ht="15" customHeight="1">
      <c r="C373" s="389"/>
    </row>
    <row r="374" spans="3:3" ht="15" customHeight="1">
      <c r="C374" s="389"/>
    </row>
    <row r="375" spans="3:3" ht="15" customHeight="1">
      <c r="C375" s="389"/>
    </row>
    <row r="376" spans="3:3" ht="15" customHeight="1">
      <c r="C376" s="389"/>
    </row>
    <row r="377" spans="3:3" ht="15" customHeight="1">
      <c r="C377" s="389"/>
    </row>
    <row r="378" spans="3:3" ht="15" customHeight="1">
      <c r="C378" s="389"/>
    </row>
    <row r="379" spans="3:3" ht="15" customHeight="1">
      <c r="C379" s="389"/>
    </row>
    <row r="380" spans="3:3" ht="15" customHeight="1">
      <c r="C380" s="389"/>
    </row>
    <row r="381" spans="3:3" ht="15" customHeight="1">
      <c r="C381" s="389"/>
    </row>
    <row r="382" spans="3:3" ht="15" customHeight="1">
      <c r="C382" s="389"/>
    </row>
    <row r="383" spans="3:3" ht="15" customHeight="1">
      <c r="C383" s="389"/>
    </row>
    <row r="384" spans="3:3" ht="15" customHeight="1">
      <c r="C384" s="389"/>
    </row>
    <row r="385" spans="3:3" ht="15" customHeight="1">
      <c r="C385" s="389"/>
    </row>
    <row r="386" spans="3:3" ht="15" customHeight="1">
      <c r="C386" s="389"/>
    </row>
    <row r="387" spans="3:3" ht="15" customHeight="1">
      <c r="C387" s="389"/>
    </row>
    <row r="388" spans="3:3" ht="15" customHeight="1">
      <c r="C388" s="389"/>
    </row>
    <row r="389" spans="3:3" ht="15" customHeight="1">
      <c r="C389" s="389"/>
    </row>
    <row r="390" spans="3:3" ht="15" customHeight="1">
      <c r="C390" s="389"/>
    </row>
    <row r="391" spans="3:3" ht="15" customHeight="1">
      <c r="C391" s="389"/>
    </row>
    <row r="392" spans="3:3" ht="15" customHeight="1">
      <c r="C392" s="389"/>
    </row>
    <row r="393" spans="3:3" ht="15" customHeight="1">
      <c r="C393" s="389"/>
    </row>
    <row r="394" spans="3:3" ht="15" customHeight="1">
      <c r="C394" s="389"/>
    </row>
    <row r="395" spans="3:3" ht="15" customHeight="1">
      <c r="C395" s="389"/>
    </row>
    <row r="396" spans="3:3" ht="15" customHeight="1">
      <c r="C396" s="389"/>
    </row>
    <row r="397" spans="3:3" ht="15" customHeight="1">
      <c r="C397" s="389"/>
    </row>
    <row r="398" spans="3:3" ht="15" customHeight="1">
      <c r="C398" s="389"/>
    </row>
    <row r="399" spans="3:3" ht="15" customHeight="1">
      <c r="C399" s="389"/>
    </row>
    <row r="400" spans="3:3" ht="15" customHeight="1">
      <c r="C400" s="389"/>
    </row>
    <row r="401" spans="3:3" ht="15" customHeight="1">
      <c r="C401" s="389"/>
    </row>
    <row r="402" spans="3:3" ht="15" customHeight="1">
      <c r="C402" s="389"/>
    </row>
    <row r="403" spans="3:3" ht="15" customHeight="1">
      <c r="C403" s="389"/>
    </row>
    <row r="404" spans="3:3" ht="15" customHeight="1">
      <c r="C404" s="389"/>
    </row>
    <row r="405" spans="3:3" ht="15" customHeight="1">
      <c r="C405" s="389"/>
    </row>
    <row r="406" spans="3:3" ht="15" customHeight="1">
      <c r="C406" s="389"/>
    </row>
    <row r="407" spans="3:3" ht="15" customHeight="1">
      <c r="C407" s="389"/>
    </row>
    <row r="408" spans="3:3" ht="15" customHeight="1">
      <c r="C408" s="389"/>
    </row>
    <row r="409" spans="3:3" ht="15" customHeight="1">
      <c r="C409" s="389"/>
    </row>
    <row r="410" spans="3:3" ht="15" customHeight="1">
      <c r="C410" s="389"/>
    </row>
    <row r="411" spans="3:3" ht="15" customHeight="1">
      <c r="C411" s="389"/>
    </row>
    <row r="412" spans="3:3" ht="15" customHeight="1">
      <c r="C412" s="389"/>
    </row>
    <row r="413" spans="3:3" ht="15" customHeight="1">
      <c r="C413" s="389"/>
    </row>
    <row r="414" spans="3:3" ht="15" customHeight="1">
      <c r="C414" s="389"/>
    </row>
    <row r="415" spans="3:3" ht="15" customHeight="1">
      <c r="C415" s="389"/>
    </row>
    <row r="416" spans="3:3" ht="15" customHeight="1">
      <c r="C416" s="389"/>
    </row>
    <row r="417" spans="3:3" ht="15" customHeight="1">
      <c r="C417" s="389"/>
    </row>
    <row r="418" spans="3:3" ht="15" customHeight="1">
      <c r="C418" s="389"/>
    </row>
    <row r="419" spans="3:3" ht="15" customHeight="1">
      <c r="C419" s="389"/>
    </row>
    <row r="420" spans="3:3" ht="15" customHeight="1">
      <c r="C420" s="389"/>
    </row>
    <row r="421" spans="3:3" ht="15" customHeight="1">
      <c r="C421" s="389"/>
    </row>
    <row r="422" spans="3:3" ht="15" customHeight="1">
      <c r="C422" s="389"/>
    </row>
    <row r="423" spans="3:3" ht="15" customHeight="1">
      <c r="C423" s="389"/>
    </row>
    <row r="424" spans="3:3" ht="15" customHeight="1">
      <c r="C424" s="389"/>
    </row>
    <row r="425" spans="3:3" ht="15" customHeight="1">
      <c r="C425" s="389"/>
    </row>
    <row r="426" spans="3:3" ht="15" customHeight="1">
      <c r="C426" s="389"/>
    </row>
    <row r="427" spans="3:3" ht="15" customHeight="1">
      <c r="C427" s="389"/>
    </row>
    <row r="428" spans="3:3" ht="15" customHeight="1">
      <c r="C428" s="389"/>
    </row>
    <row r="429" spans="3:3" ht="15" customHeight="1">
      <c r="C429" s="389"/>
    </row>
    <row r="430" spans="3:3" ht="15" customHeight="1">
      <c r="C430" s="389"/>
    </row>
    <row r="431" spans="3:3" ht="15" customHeight="1">
      <c r="C431" s="389"/>
    </row>
    <row r="432" spans="3:3" ht="15" customHeight="1">
      <c r="C432" s="389"/>
    </row>
    <row r="433" spans="3:3" ht="15" customHeight="1">
      <c r="C433" s="389"/>
    </row>
    <row r="434" spans="3:3" ht="15" customHeight="1">
      <c r="C434" s="389"/>
    </row>
    <row r="435" spans="3:3" ht="15" customHeight="1">
      <c r="C435" s="389"/>
    </row>
    <row r="436" spans="3:3" ht="15" customHeight="1">
      <c r="C436" s="389"/>
    </row>
    <row r="437" spans="3:3" ht="15" customHeight="1">
      <c r="C437" s="389"/>
    </row>
    <row r="438" spans="3:3" ht="15" customHeight="1">
      <c r="C438" s="389"/>
    </row>
    <row r="439" spans="3:3" ht="15" customHeight="1">
      <c r="C439" s="389"/>
    </row>
    <row r="440" spans="3:3" ht="15" customHeight="1">
      <c r="C440" s="389"/>
    </row>
    <row r="441" spans="3:3" ht="15" customHeight="1">
      <c r="C441" s="389"/>
    </row>
    <row r="442" spans="3:3" ht="15" customHeight="1">
      <c r="C442" s="389"/>
    </row>
    <row r="443" spans="3:3" ht="15" customHeight="1">
      <c r="C443" s="389"/>
    </row>
    <row r="444" spans="3:3" ht="15" customHeight="1">
      <c r="C444" s="389"/>
    </row>
    <row r="445" spans="3:3" ht="15" customHeight="1">
      <c r="C445" s="389"/>
    </row>
    <row r="446" spans="3:3" ht="15" customHeight="1">
      <c r="C446" s="389"/>
    </row>
    <row r="447" spans="3:3" ht="15" customHeight="1">
      <c r="C447" s="389"/>
    </row>
    <row r="448" spans="3:3" ht="15" customHeight="1">
      <c r="C448" s="389"/>
    </row>
    <row r="449" spans="3:3" ht="15" customHeight="1">
      <c r="C449" s="389"/>
    </row>
    <row r="450" spans="3:3" ht="15" customHeight="1">
      <c r="C450" s="389"/>
    </row>
    <row r="451" spans="3:3" ht="15" customHeight="1">
      <c r="C451" s="389"/>
    </row>
    <row r="452" spans="3:3" ht="15" customHeight="1">
      <c r="C452" s="389"/>
    </row>
    <row r="453" spans="3:3" ht="15" customHeight="1">
      <c r="C453" s="389"/>
    </row>
    <row r="454" spans="3:3" ht="15" customHeight="1">
      <c r="C454" s="389"/>
    </row>
    <row r="455" spans="3:3" ht="15" customHeight="1">
      <c r="C455" s="389"/>
    </row>
    <row r="456" spans="3:3" ht="15" customHeight="1">
      <c r="C456" s="389"/>
    </row>
    <row r="457" spans="3:3" ht="15" customHeight="1">
      <c r="C457" s="389"/>
    </row>
    <row r="458" spans="3:3" ht="15" customHeight="1">
      <c r="C458" s="389"/>
    </row>
    <row r="459" spans="3:3" ht="15" customHeight="1">
      <c r="C459" s="389"/>
    </row>
    <row r="460" spans="3:3" ht="15" customHeight="1">
      <c r="C460" s="389"/>
    </row>
    <row r="461" spans="3:3" ht="15" customHeight="1">
      <c r="C461" s="389"/>
    </row>
    <row r="462" spans="3:3" ht="15" customHeight="1">
      <c r="C462" s="389"/>
    </row>
    <row r="463" spans="3:3" ht="15" customHeight="1">
      <c r="C463" s="389"/>
    </row>
    <row r="464" spans="3:3" ht="15" customHeight="1">
      <c r="C464" s="389"/>
    </row>
    <row r="465" spans="3:3" ht="15" customHeight="1">
      <c r="C465" s="389"/>
    </row>
    <row r="466" spans="3:3" ht="15" customHeight="1">
      <c r="C466" s="389"/>
    </row>
    <row r="467" spans="3:3" ht="15" customHeight="1">
      <c r="C467" s="389"/>
    </row>
    <row r="468" spans="3:3" ht="15" customHeight="1">
      <c r="C468" s="389"/>
    </row>
    <row r="469" spans="3:3" ht="15" customHeight="1">
      <c r="C469" s="389"/>
    </row>
    <row r="470" spans="3:3" ht="15" customHeight="1">
      <c r="C470" s="389"/>
    </row>
    <row r="471" spans="3:3" ht="15" customHeight="1">
      <c r="C471" s="389"/>
    </row>
    <row r="472" spans="3:3" ht="15" customHeight="1">
      <c r="C472" s="389"/>
    </row>
    <row r="473" spans="3:3" ht="15" customHeight="1">
      <c r="C473" s="389"/>
    </row>
    <row r="474" spans="3:3" ht="15" customHeight="1">
      <c r="C474" s="389"/>
    </row>
    <row r="475" spans="3:3" ht="15" customHeight="1">
      <c r="C475" s="389"/>
    </row>
    <row r="476" spans="3:3" ht="15" customHeight="1">
      <c r="C476" s="389"/>
    </row>
    <row r="477" spans="3:3" ht="15" customHeight="1">
      <c r="C477" s="389"/>
    </row>
    <row r="478" spans="3:3" ht="15" customHeight="1">
      <c r="C478" s="389"/>
    </row>
    <row r="479" spans="3:3" ht="15" customHeight="1">
      <c r="C479" s="389"/>
    </row>
    <row r="480" spans="3:3" ht="15" customHeight="1">
      <c r="C480" s="389"/>
    </row>
    <row r="481" spans="3:3" ht="15" customHeight="1">
      <c r="C481" s="389"/>
    </row>
    <row r="482" spans="3:3" ht="15" customHeight="1">
      <c r="C482" s="389"/>
    </row>
    <row r="483" spans="3:3" ht="15" customHeight="1">
      <c r="C483" s="389"/>
    </row>
    <row r="484" spans="3:3" ht="15" customHeight="1">
      <c r="C484" s="389"/>
    </row>
    <row r="485" spans="3:3" ht="15" customHeight="1">
      <c r="C485" s="389"/>
    </row>
    <row r="486" spans="3:3" ht="15" customHeight="1">
      <c r="C486" s="389"/>
    </row>
    <row r="487" spans="3:3" ht="15" customHeight="1">
      <c r="C487" s="389"/>
    </row>
    <row r="488" spans="3:3" ht="15" customHeight="1">
      <c r="C488" s="389"/>
    </row>
    <row r="489" spans="3:3" ht="15" customHeight="1">
      <c r="C489" s="389"/>
    </row>
    <row r="490" spans="3:3" ht="15" customHeight="1">
      <c r="C490" s="389"/>
    </row>
    <row r="491" spans="3:3" ht="15" customHeight="1">
      <c r="C491" s="389"/>
    </row>
    <row r="492" spans="3:3" ht="15" customHeight="1">
      <c r="C492" s="389"/>
    </row>
    <row r="493" spans="3:3" ht="15" customHeight="1">
      <c r="C493" s="389"/>
    </row>
    <row r="494" spans="3:3" ht="15" customHeight="1">
      <c r="C494" s="389"/>
    </row>
    <row r="495" spans="3:3" ht="15" customHeight="1">
      <c r="C495" s="389"/>
    </row>
    <row r="496" spans="3:3" ht="15" customHeight="1">
      <c r="C496" s="389"/>
    </row>
    <row r="497" spans="3:3" ht="15" customHeight="1">
      <c r="C497" s="389"/>
    </row>
    <row r="498" spans="3:3" ht="15" customHeight="1">
      <c r="C498" s="389"/>
    </row>
    <row r="499" spans="3:3" ht="15" customHeight="1">
      <c r="C499" s="389"/>
    </row>
    <row r="500" spans="3:3" ht="15" customHeight="1">
      <c r="C500" s="389"/>
    </row>
    <row r="501" spans="3:3" ht="15" customHeight="1">
      <c r="C501" s="389"/>
    </row>
    <row r="502" spans="3:3" ht="15" customHeight="1">
      <c r="C502" s="389"/>
    </row>
    <row r="503" spans="3:3" ht="15" customHeight="1">
      <c r="C503" s="389"/>
    </row>
    <row r="504" spans="3:3" ht="15" customHeight="1">
      <c r="C504" s="389"/>
    </row>
    <row r="505" spans="3:3" ht="15" customHeight="1">
      <c r="C505" s="389"/>
    </row>
    <row r="506" spans="3:3" ht="15" customHeight="1">
      <c r="C506" s="389"/>
    </row>
    <row r="507" spans="3:3" ht="15" customHeight="1">
      <c r="C507" s="389"/>
    </row>
    <row r="508" spans="3:3" ht="15" customHeight="1">
      <c r="C508" s="389"/>
    </row>
    <row r="509" spans="3:3" ht="15" customHeight="1">
      <c r="C509" s="389"/>
    </row>
    <row r="510" spans="3:3" ht="15" customHeight="1">
      <c r="C510" s="389"/>
    </row>
    <row r="511" spans="3:3" ht="15" customHeight="1">
      <c r="C511" s="389"/>
    </row>
    <row r="512" spans="3:3" ht="15" customHeight="1">
      <c r="C512" s="389"/>
    </row>
    <row r="513" spans="3:3" ht="15" customHeight="1">
      <c r="C513" s="389"/>
    </row>
    <row r="514" spans="3:3" ht="15" customHeight="1">
      <c r="C514" s="389"/>
    </row>
    <row r="515" spans="3:3" ht="15" customHeight="1">
      <c r="C515" s="389"/>
    </row>
    <row r="516" spans="3:3" ht="15" customHeight="1">
      <c r="C516" s="389"/>
    </row>
    <row r="517" spans="3:3" ht="15" customHeight="1">
      <c r="C517" s="389"/>
    </row>
    <row r="518" spans="3:3" ht="15" customHeight="1">
      <c r="C518" s="389"/>
    </row>
    <row r="519" spans="3:3" ht="15" customHeight="1">
      <c r="C519" s="389"/>
    </row>
    <row r="520" spans="3:3" ht="15" customHeight="1">
      <c r="C520" s="389"/>
    </row>
    <row r="521" spans="3:3" ht="15" customHeight="1">
      <c r="C521" s="389"/>
    </row>
    <row r="522" spans="3:3" ht="15" customHeight="1">
      <c r="C522" s="389"/>
    </row>
    <row r="523" spans="3:3" ht="15" customHeight="1">
      <c r="C523" s="389"/>
    </row>
    <row r="524" spans="3:3" ht="15" customHeight="1">
      <c r="C524" s="389"/>
    </row>
    <row r="525" spans="3:3" ht="15" customHeight="1">
      <c r="C525" s="389"/>
    </row>
    <row r="526" spans="3:3" ht="15" customHeight="1">
      <c r="C526" s="389"/>
    </row>
    <row r="527" spans="3:3" ht="15" customHeight="1">
      <c r="C527" s="389"/>
    </row>
    <row r="528" spans="3:3" ht="15" customHeight="1">
      <c r="C528" s="389"/>
    </row>
    <row r="529" spans="3:3" ht="15" customHeight="1">
      <c r="C529" s="389"/>
    </row>
    <row r="530" spans="3:3" ht="15" customHeight="1">
      <c r="C530" s="389"/>
    </row>
    <row r="531" spans="3:3" ht="15" customHeight="1">
      <c r="C531" s="389"/>
    </row>
    <row r="532" spans="3:3" ht="15" customHeight="1">
      <c r="C532" s="389"/>
    </row>
    <row r="533" spans="3:3" ht="15" customHeight="1">
      <c r="C533" s="389"/>
    </row>
    <row r="534" spans="3:3" ht="15" customHeight="1">
      <c r="C534" s="389"/>
    </row>
    <row r="535" spans="3:3" ht="15" customHeight="1">
      <c r="C535" s="389"/>
    </row>
    <row r="536" spans="3:3" ht="15" customHeight="1">
      <c r="C536" s="389"/>
    </row>
    <row r="537" spans="3:3" ht="15" customHeight="1">
      <c r="C537" s="389"/>
    </row>
    <row r="538" spans="3:3" ht="15" customHeight="1">
      <c r="C538" s="389"/>
    </row>
    <row r="539" spans="3:3" ht="15" customHeight="1">
      <c r="C539" s="389"/>
    </row>
    <row r="540" spans="3:3" ht="15" customHeight="1">
      <c r="C540" s="389"/>
    </row>
    <row r="541" spans="3:3" ht="15" customHeight="1">
      <c r="C541" s="389"/>
    </row>
    <row r="542" spans="3:3" ht="15" customHeight="1">
      <c r="C542" s="389"/>
    </row>
    <row r="543" spans="3:3" ht="15" customHeight="1">
      <c r="C543" s="389"/>
    </row>
    <row r="544" spans="3:3" ht="15" customHeight="1">
      <c r="C544" s="389"/>
    </row>
    <row r="545" spans="3:3" ht="15" customHeight="1">
      <c r="C545" s="389"/>
    </row>
    <row r="546" spans="3:3" ht="15" customHeight="1">
      <c r="C546" s="389"/>
    </row>
    <row r="547" spans="3:3" ht="15" customHeight="1">
      <c r="C547" s="389"/>
    </row>
    <row r="548" spans="3:3" ht="15" customHeight="1">
      <c r="C548" s="389"/>
    </row>
    <row r="549" spans="3:3" ht="15" customHeight="1">
      <c r="C549" s="389"/>
    </row>
    <row r="550" spans="3:3" ht="15" customHeight="1">
      <c r="C550" s="389"/>
    </row>
    <row r="551" spans="3:3" ht="15" customHeight="1">
      <c r="C551" s="389"/>
    </row>
    <row r="552" spans="3:3" ht="15" customHeight="1">
      <c r="C552" s="389"/>
    </row>
    <row r="553" spans="3:3" ht="15" customHeight="1">
      <c r="C553" s="389"/>
    </row>
    <row r="554" spans="3:3" ht="15" customHeight="1">
      <c r="C554" s="389"/>
    </row>
    <row r="555" spans="3:3" ht="15" customHeight="1">
      <c r="C555" s="389"/>
    </row>
    <row r="556" spans="3:3" ht="15" customHeight="1">
      <c r="C556" s="389"/>
    </row>
    <row r="557" spans="3:3" ht="15" customHeight="1">
      <c r="C557" s="389"/>
    </row>
    <row r="558" spans="3:3" ht="15" customHeight="1">
      <c r="C558" s="389"/>
    </row>
    <row r="559" spans="3:3" ht="15" customHeight="1">
      <c r="C559" s="389"/>
    </row>
    <row r="560" spans="3:3" ht="15" customHeight="1">
      <c r="C560" s="389"/>
    </row>
    <row r="561" spans="3:3" ht="15" customHeight="1">
      <c r="C561" s="389"/>
    </row>
    <row r="562" spans="3:3" ht="15" customHeight="1">
      <c r="C562" s="389"/>
    </row>
    <row r="563" spans="3:3" ht="15" customHeight="1">
      <c r="C563" s="389"/>
    </row>
    <row r="564" spans="3:3" ht="15" customHeight="1">
      <c r="C564" s="389"/>
    </row>
    <row r="565" spans="3:3" ht="15" customHeight="1">
      <c r="C565" s="389"/>
    </row>
    <row r="566" spans="3:3" ht="15" customHeight="1">
      <c r="C566" s="389"/>
    </row>
    <row r="567" spans="3:3" ht="15" customHeight="1">
      <c r="C567" s="389"/>
    </row>
    <row r="568" spans="3:3" ht="15" customHeight="1">
      <c r="C568" s="389"/>
    </row>
    <row r="569" spans="3:3" ht="15" customHeight="1">
      <c r="C569" s="389"/>
    </row>
    <row r="570" spans="3:3" ht="15" customHeight="1">
      <c r="C570" s="389"/>
    </row>
    <row r="571" spans="3:3" ht="15" customHeight="1">
      <c r="C571" s="389"/>
    </row>
    <row r="572" spans="3:3" ht="15" customHeight="1">
      <c r="C572" s="389"/>
    </row>
    <row r="573" spans="3:3" ht="15" customHeight="1">
      <c r="C573" s="389"/>
    </row>
    <row r="574" spans="3:3" ht="15" customHeight="1">
      <c r="C574" s="389"/>
    </row>
    <row r="575" spans="3:3" ht="15" customHeight="1">
      <c r="C575" s="389"/>
    </row>
    <row r="576" spans="3:3" ht="15" customHeight="1">
      <c r="C576" s="389"/>
    </row>
    <row r="577" spans="3:3" ht="15" customHeight="1">
      <c r="C577" s="389"/>
    </row>
    <row r="578" spans="3:3" ht="15" customHeight="1">
      <c r="C578" s="389"/>
    </row>
    <row r="579" spans="3:3" ht="15" customHeight="1">
      <c r="C579" s="389"/>
    </row>
    <row r="580" spans="3:3" ht="15" customHeight="1">
      <c r="C580" s="389"/>
    </row>
    <row r="581" spans="3:3" ht="15" customHeight="1">
      <c r="C581" s="389"/>
    </row>
    <row r="582" spans="3:3" ht="15" customHeight="1">
      <c r="C582" s="389"/>
    </row>
    <row r="583" spans="3:3" ht="15" customHeight="1">
      <c r="C583" s="389"/>
    </row>
    <row r="584" spans="3:3" ht="15" customHeight="1">
      <c r="C584" s="389"/>
    </row>
    <row r="585" spans="3:3" ht="15" customHeight="1">
      <c r="C585" s="389"/>
    </row>
    <row r="586" spans="3:3" ht="15" customHeight="1">
      <c r="C586" s="389"/>
    </row>
    <row r="587" spans="3:3" ht="15" customHeight="1">
      <c r="C587" s="389"/>
    </row>
    <row r="588" spans="3:3" ht="15" customHeight="1">
      <c r="C588" s="389"/>
    </row>
    <row r="589" spans="3:3" ht="15" customHeight="1">
      <c r="C589" s="389"/>
    </row>
    <row r="590" spans="3:3" ht="15" customHeight="1">
      <c r="C590" s="389"/>
    </row>
    <row r="591" spans="3:3" ht="15" customHeight="1">
      <c r="C591" s="389"/>
    </row>
    <row r="592" spans="3:3" ht="15" customHeight="1">
      <c r="C592" s="389"/>
    </row>
    <row r="593" spans="3:3" ht="15" customHeight="1">
      <c r="C593" s="389"/>
    </row>
    <row r="594" spans="3:3" ht="15" customHeight="1">
      <c r="C594" s="389"/>
    </row>
    <row r="595" spans="3:3" ht="15" customHeight="1">
      <c r="C595" s="389"/>
    </row>
    <row r="596" spans="3:3" ht="15" customHeight="1">
      <c r="C596" s="389"/>
    </row>
    <row r="597" spans="3:3" ht="15" customHeight="1">
      <c r="C597" s="389"/>
    </row>
    <row r="598" spans="3:3" ht="15" customHeight="1">
      <c r="C598" s="389"/>
    </row>
    <row r="599" spans="3:3" ht="15" customHeight="1">
      <c r="C599" s="389"/>
    </row>
    <row r="600" spans="3:3" ht="15" customHeight="1">
      <c r="C600" s="389"/>
    </row>
    <row r="601" spans="3:3" ht="15" customHeight="1">
      <c r="C601" s="389"/>
    </row>
    <row r="602" spans="3:3" ht="15" customHeight="1">
      <c r="C602" s="389"/>
    </row>
    <row r="603" spans="3:3" ht="15" customHeight="1">
      <c r="C603" s="389"/>
    </row>
    <row r="604" spans="3:3" ht="15" customHeight="1">
      <c r="C604" s="389"/>
    </row>
    <row r="605" spans="3:3" ht="15" customHeight="1">
      <c r="C605" s="389"/>
    </row>
    <row r="606" spans="3:3" ht="15" customHeight="1">
      <c r="C606" s="389"/>
    </row>
    <row r="607" spans="3:3" ht="15" customHeight="1">
      <c r="C607" s="389"/>
    </row>
    <row r="608" spans="3:3" ht="15" customHeight="1">
      <c r="C608" s="389"/>
    </row>
    <row r="609" spans="3:3" ht="15" customHeight="1">
      <c r="C609" s="389"/>
    </row>
    <row r="610" spans="3:3" ht="15" customHeight="1">
      <c r="C610" s="389"/>
    </row>
    <row r="611" spans="3:3" ht="15" customHeight="1">
      <c r="C611" s="389"/>
    </row>
    <row r="612" spans="3:3" ht="15" customHeight="1">
      <c r="C612" s="389"/>
    </row>
    <row r="613" spans="3:3" ht="15" customHeight="1">
      <c r="C613" s="389"/>
    </row>
    <row r="614" spans="3:3" ht="15" customHeight="1">
      <c r="C614" s="389"/>
    </row>
    <row r="615" spans="3:3" ht="15" customHeight="1">
      <c r="C615" s="389"/>
    </row>
    <row r="616" spans="3:3" ht="15" customHeight="1">
      <c r="C616" s="389"/>
    </row>
    <row r="617" spans="3:3" ht="15" customHeight="1">
      <c r="C617" s="389"/>
    </row>
    <row r="618" spans="3:3" ht="15" customHeight="1">
      <c r="C618" s="389"/>
    </row>
    <row r="619" spans="3:3" ht="15" customHeight="1">
      <c r="C619" s="389"/>
    </row>
    <row r="620" spans="3:3" ht="15" customHeight="1">
      <c r="C620" s="389"/>
    </row>
    <row r="621" spans="3:3" ht="15" customHeight="1">
      <c r="C621" s="389"/>
    </row>
    <row r="622" spans="3:3" ht="15" customHeight="1">
      <c r="C622" s="389"/>
    </row>
    <row r="623" spans="3:3" ht="15" customHeight="1">
      <c r="C623" s="389"/>
    </row>
    <row r="624" spans="3:3" ht="15" customHeight="1">
      <c r="C624" s="389"/>
    </row>
    <row r="625" spans="3:3" ht="15" customHeight="1">
      <c r="C625" s="389"/>
    </row>
    <row r="626" spans="3:3" ht="15" customHeight="1">
      <c r="C626" s="389"/>
    </row>
    <row r="627" spans="3:3" ht="15" customHeight="1">
      <c r="C627" s="389"/>
    </row>
    <row r="628" spans="3:3" ht="15" customHeight="1">
      <c r="C628" s="389"/>
    </row>
    <row r="629" spans="3:3" ht="15" customHeight="1">
      <c r="C629" s="389"/>
    </row>
    <row r="630" spans="3:3" ht="15" customHeight="1">
      <c r="C630" s="389"/>
    </row>
    <row r="631" spans="3:3" ht="15" customHeight="1">
      <c r="C631" s="389"/>
    </row>
    <row r="632" spans="3:3" ht="15" customHeight="1">
      <c r="C632" s="389"/>
    </row>
    <row r="633" spans="3:3" ht="15" customHeight="1">
      <c r="C633" s="389"/>
    </row>
    <row r="634" spans="3:3" ht="15" customHeight="1">
      <c r="C634" s="389"/>
    </row>
    <row r="635" spans="3:3" ht="15" customHeight="1">
      <c r="C635" s="389"/>
    </row>
    <row r="636" spans="3:3" ht="15" customHeight="1">
      <c r="C636" s="389"/>
    </row>
    <row r="637" spans="3:3" ht="15" customHeight="1">
      <c r="C637" s="389"/>
    </row>
    <row r="638" spans="3:3" ht="15" customHeight="1">
      <c r="C638" s="389"/>
    </row>
    <row r="639" spans="3:3" ht="15" customHeight="1">
      <c r="C639" s="389"/>
    </row>
    <row r="640" spans="3:3" ht="15" customHeight="1">
      <c r="C640" s="389"/>
    </row>
    <row r="641" spans="3:3" ht="15" customHeight="1">
      <c r="C641" s="389"/>
    </row>
    <row r="642" spans="3:3" ht="15" customHeight="1">
      <c r="C642" s="389"/>
    </row>
    <row r="643" spans="3:3" ht="15" customHeight="1">
      <c r="C643" s="389"/>
    </row>
    <row r="644" spans="3:3" ht="15" customHeight="1">
      <c r="C644" s="389"/>
    </row>
    <row r="645" spans="3:3" ht="15" customHeight="1">
      <c r="C645" s="389"/>
    </row>
    <row r="646" spans="3:3" ht="15" customHeight="1">
      <c r="C646" s="389"/>
    </row>
    <row r="647" spans="3:3" ht="15" customHeight="1">
      <c r="C647" s="389"/>
    </row>
    <row r="648" spans="3:3" ht="15" customHeight="1">
      <c r="C648" s="389"/>
    </row>
    <row r="649" spans="3:3" ht="15" customHeight="1">
      <c r="C649" s="389"/>
    </row>
    <row r="650" spans="3:3" ht="15" customHeight="1">
      <c r="C650" s="389"/>
    </row>
    <row r="651" spans="3:3" ht="15" customHeight="1">
      <c r="C651" s="389"/>
    </row>
    <row r="652" spans="3:3" ht="15" customHeight="1">
      <c r="C652" s="389"/>
    </row>
    <row r="653" spans="3:3" ht="15" customHeight="1">
      <c r="C653" s="389"/>
    </row>
    <row r="654" spans="3:3" ht="15" customHeight="1">
      <c r="C654" s="389"/>
    </row>
    <row r="655" spans="3:3" ht="15" customHeight="1">
      <c r="C655" s="389"/>
    </row>
    <row r="656" spans="3:3" ht="15" customHeight="1">
      <c r="C656" s="389"/>
    </row>
    <row r="657" spans="3:3" ht="15" customHeight="1">
      <c r="C657" s="389"/>
    </row>
    <row r="658" spans="3:3" ht="15" customHeight="1">
      <c r="C658" s="389"/>
    </row>
    <row r="659" spans="3:3" ht="15" customHeight="1">
      <c r="C659" s="389"/>
    </row>
    <row r="660" spans="3:3" ht="15" customHeight="1">
      <c r="C660" s="389"/>
    </row>
    <row r="661" spans="3:3" ht="15" customHeight="1">
      <c r="C661" s="389"/>
    </row>
    <row r="662" spans="3:3" ht="15" customHeight="1">
      <c r="C662" s="389"/>
    </row>
    <row r="663" spans="3:3" ht="15" customHeight="1">
      <c r="C663" s="389"/>
    </row>
    <row r="664" spans="3:3" ht="15" customHeight="1">
      <c r="C664" s="389"/>
    </row>
    <row r="665" spans="3:3" ht="15" customHeight="1">
      <c r="C665" s="389"/>
    </row>
    <row r="666" spans="3:3" ht="15" customHeight="1">
      <c r="C666" s="389"/>
    </row>
    <row r="667" spans="3:3" ht="15" customHeight="1">
      <c r="C667" s="389"/>
    </row>
    <row r="668" spans="3:3" ht="15" customHeight="1">
      <c r="C668" s="389"/>
    </row>
    <row r="669" spans="3:3" ht="15" customHeight="1">
      <c r="C669" s="389"/>
    </row>
    <row r="670" spans="3:3" ht="15" customHeight="1">
      <c r="C670" s="389"/>
    </row>
    <row r="671" spans="3:3" ht="15" customHeight="1">
      <c r="C671" s="389"/>
    </row>
    <row r="672" spans="3:3" ht="15" customHeight="1">
      <c r="C672" s="389"/>
    </row>
    <row r="673" spans="3:3" ht="15" customHeight="1">
      <c r="C673" s="389"/>
    </row>
    <row r="674" spans="3:3" ht="15" customHeight="1">
      <c r="C674" s="389"/>
    </row>
    <row r="675" spans="3:3" ht="15" customHeight="1">
      <c r="C675" s="389"/>
    </row>
    <row r="676" spans="3:3" ht="15" customHeight="1">
      <c r="C676" s="389"/>
    </row>
    <row r="677" spans="3:3" ht="15" customHeight="1">
      <c r="C677" s="389"/>
    </row>
    <row r="678" spans="3:3" ht="15" customHeight="1">
      <c r="C678" s="389"/>
    </row>
    <row r="679" spans="3:3" ht="15" customHeight="1">
      <c r="C679" s="389"/>
    </row>
    <row r="680" spans="3:3" ht="15" customHeight="1">
      <c r="C680" s="389"/>
    </row>
    <row r="681" spans="3:3" ht="15" customHeight="1">
      <c r="C681" s="389"/>
    </row>
    <row r="682" spans="3:3" ht="15" customHeight="1">
      <c r="C682" s="389"/>
    </row>
    <row r="683" spans="3:3" ht="15" customHeight="1">
      <c r="C683" s="389"/>
    </row>
    <row r="684" spans="3:3" ht="15" customHeight="1">
      <c r="C684" s="389"/>
    </row>
    <row r="685" spans="3:3" ht="15" customHeight="1">
      <c r="C685" s="389"/>
    </row>
    <row r="686" spans="3:3" ht="15" customHeight="1">
      <c r="C686" s="389"/>
    </row>
    <row r="687" spans="3:3" ht="15" customHeight="1">
      <c r="C687" s="389"/>
    </row>
    <row r="688" spans="3:3" ht="15" customHeight="1">
      <c r="C688" s="389"/>
    </row>
    <row r="689" spans="3:3" ht="15" customHeight="1">
      <c r="C689" s="389"/>
    </row>
    <row r="690" spans="3:3" ht="15" customHeight="1">
      <c r="C690" s="389"/>
    </row>
    <row r="691" spans="3:3" ht="15" customHeight="1">
      <c r="C691" s="389"/>
    </row>
    <row r="692" spans="3:3" ht="15" customHeight="1">
      <c r="C692" s="389"/>
    </row>
    <row r="693" spans="3:3" ht="15" customHeight="1">
      <c r="C693" s="389"/>
    </row>
    <row r="694" spans="3:3" ht="15" customHeight="1">
      <c r="C694" s="389"/>
    </row>
    <row r="695" spans="3:3" ht="15" customHeight="1">
      <c r="C695" s="389"/>
    </row>
    <row r="696" spans="3:3" ht="15" customHeight="1">
      <c r="C696" s="389"/>
    </row>
    <row r="697" spans="3:3" ht="15" customHeight="1">
      <c r="C697" s="389"/>
    </row>
    <row r="698" spans="3:3" ht="15" customHeight="1">
      <c r="C698" s="389"/>
    </row>
    <row r="699" spans="3:3" ht="15" customHeight="1">
      <c r="C699" s="389"/>
    </row>
    <row r="700" spans="3:3" ht="15" customHeight="1">
      <c r="C700" s="389"/>
    </row>
    <row r="701" spans="3:3" ht="15" customHeight="1">
      <c r="C701" s="389"/>
    </row>
    <row r="702" spans="3:3" ht="15" customHeight="1">
      <c r="C702" s="389"/>
    </row>
    <row r="703" spans="3:3" ht="15" customHeight="1">
      <c r="C703" s="389"/>
    </row>
    <row r="704" spans="3:3" ht="15" customHeight="1">
      <c r="C704" s="389"/>
    </row>
    <row r="705" spans="3:3" ht="15" customHeight="1">
      <c r="C705" s="389"/>
    </row>
    <row r="706" spans="3:3" ht="15" customHeight="1">
      <c r="C706" s="389"/>
    </row>
    <row r="707" spans="3:3" ht="15" customHeight="1">
      <c r="C707" s="389"/>
    </row>
    <row r="708" spans="3:3" ht="15" customHeight="1">
      <c r="C708" s="389"/>
    </row>
    <row r="709" spans="3:3" ht="15" customHeight="1">
      <c r="C709" s="389"/>
    </row>
    <row r="710" spans="3:3" ht="15" customHeight="1">
      <c r="C710" s="389"/>
    </row>
    <row r="711" spans="3:3" ht="15" customHeight="1">
      <c r="C711" s="389"/>
    </row>
    <row r="712" spans="3:3" ht="15" customHeight="1">
      <c r="C712" s="389"/>
    </row>
    <row r="713" spans="3:3" ht="15" customHeight="1">
      <c r="C713" s="389"/>
    </row>
    <row r="714" spans="3:3" ht="15" customHeight="1">
      <c r="C714" s="389"/>
    </row>
    <row r="715" spans="3:3" ht="15" customHeight="1">
      <c r="C715" s="389"/>
    </row>
    <row r="716" spans="3:3" ht="15" customHeight="1">
      <c r="C716" s="389"/>
    </row>
    <row r="717" spans="3:3" ht="15" customHeight="1">
      <c r="C717" s="389"/>
    </row>
    <row r="718" spans="3:3" ht="15" customHeight="1">
      <c r="C718" s="389"/>
    </row>
    <row r="719" spans="3:3" ht="15" customHeight="1">
      <c r="C719" s="389"/>
    </row>
    <row r="720" spans="3:3" ht="15" customHeight="1">
      <c r="C720" s="389"/>
    </row>
    <row r="721" spans="3:3" ht="15" customHeight="1">
      <c r="C721" s="389"/>
    </row>
    <row r="722" spans="3:3" ht="15" customHeight="1">
      <c r="C722" s="389"/>
    </row>
    <row r="723" spans="3:3" ht="15" customHeight="1">
      <c r="C723" s="389"/>
    </row>
    <row r="724" spans="3:3" ht="15" customHeight="1">
      <c r="C724" s="389"/>
    </row>
    <row r="725" spans="3:3" ht="15" customHeight="1">
      <c r="C725" s="389"/>
    </row>
    <row r="726" spans="3:3" ht="15" customHeight="1">
      <c r="C726" s="389"/>
    </row>
    <row r="727" spans="3:3" ht="15" customHeight="1">
      <c r="C727" s="389"/>
    </row>
    <row r="728" spans="3:3" ht="15" customHeight="1">
      <c r="C728" s="389"/>
    </row>
    <row r="729" spans="3:3" ht="15" customHeight="1">
      <c r="C729" s="389"/>
    </row>
    <row r="730" spans="3:3" ht="15" customHeight="1">
      <c r="C730" s="389"/>
    </row>
    <row r="731" spans="3:3" ht="15" customHeight="1">
      <c r="C731" s="389"/>
    </row>
    <row r="732" spans="3:3" ht="15" customHeight="1">
      <c r="C732" s="389"/>
    </row>
    <row r="733" spans="3:3" ht="15" customHeight="1">
      <c r="C733" s="389"/>
    </row>
    <row r="734" spans="3:3" ht="15" customHeight="1">
      <c r="C734" s="389"/>
    </row>
    <row r="735" spans="3:3" ht="15" customHeight="1">
      <c r="C735" s="389"/>
    </row>
    <row r="736" spans="3:3" ht="15" customHeight="1">
      <c r="C736" s="389"/>
    </row>
    <row r="737" spans="3:3" ht="15" customHeight="1">
      <c r="C737" s="389"/>
    </row>
    <row r="738" spans="3:3" ht="15" customHeight="1">
      <c r="C738" s="389"/>
    </row>
    <row r="739" spans="3:3" ht="15" customHeight="1">
      <c r="C739" s="389"/>
    </row>
    <row r="740" spans="3:3" ht="15" customHeight="1">
      <c r="C740" s="389"/>
    </row>
    <row r="741" spans="3:3" ht="15" customHeight="1">
      <c r="C741" s="389"/>
    </row>
    <row r="742" spans="3:3" ht="15" customHeight="1">
      <c r="C742" s="389"/>
    </row>
    <row r="743" spans="3:3" ht="15" customHeight="1">
      <c r="C743" s="389"/>
    </row>
    <row r="744" spans="3:3" ht="15" customHeight="1">
      <c r="C744" s="389"/>
    </row>
    <row r="745" spans="3:3" ht="15" customHeight="1">
      <c r="C745" s="389"/>
    </row>
    <row r="746" spans="3:3" ht="15" customHeight="1">
      <c r="C746" s="389"/>
    </row>
    <row r="747" spans="3:3" ht="15" customHeight="1">
      <c r="C747" s="389"/>
    </row>
    <row r="748" spans="3:3" ht="15" customHeight="1">
      <c r="C748" s="389"/>
    </row>
    <row r="749" spans="3:3" ht="15" customHeight="1">
      <c r="C749" s="389"/>
    </row>
    <row r="750" spans="3:3" ht="15" customHeight="1">
      <c r="C750" s="389"/>
    </row>
    <row r="751" spans="3:3" ht="15" customHeight="1">
      <c r="C751" s="389"/>
    </row>
    <row r="752" spans="3:3" ht="15" customHeight="1">
      <c r="C752" s="389"/>
    </row>
    <row r="753" spans="3:3" ht="15" customHeight="1">
      <c r="C753" s="389"/>
    </row>
    <row r="754" spans="3:3" ht="15" customHeight="1">
      <c r="C754" s="389"/>
    </row>
    <row r="755" spans="3:3" ht="15" customHeight="1">
      <c r="C755" s="389"/>
    </row>
    <row r="756" spans="3:3" ht="15" customHeight="1">
      <c r="C756" s="389"/>
    </row>
    <row r="757" spans="3:3" ht="15" customHeight="1">
      <c r="C757" s="389"/>
    </row>
    <row r="758" spans="3:3" ht="15" customHeight="1">
      <c r="C758" s="389"/>
    </row>
    <row r="759" spans="3:3" ht="15" customHeight="1">
      <c r="C759" s="389"/>
    </row>
    <row r="760" spans="3:3" ht="15" customHeight="1">
      <c r="C760" s="389"/>
    </row>
    <row r="761" spans="3:3" ht="15" customHeight="1">
      <c r="C761" s="389"/>
    </row>
    <row r="762" spans="3:3" ht="15" customHeight="1">
      <c r="C762" s="389"/>
    </row>
    <row r="763" spans="3:3" ht="15" customHeight="1">
      <c r="C763" s="389"/>
    </row>
    <row r="764" spans="3:3" ht="15" customHeight="1">
      <c r="C764" s="389"/>
    </row>
    <row r="765" spans="3:3" ht="15" customHeight="1">
      <c r="C765" s="389"/>
    </row>
    <row r="766" spans="3:3" ht="15" customHeight="1">
      <c r="C766" s="389"/>
    </row>
    <row r="767" spans="3:3" ht="15" customHeight="1">
      <c r="C767" s="389"/>
    </row>
    <row r="768" spans="3:3" ht="15" customHeight="1">
      <c r="C768" s="389"/>
    </row>
    <row r="769" spans="3:3" ht="15" customHeight="1">
      <c r="C769" s="389"/>
    </row>
    <row r="770" spans="3:3" ht="15" customHeight="1">
      <c r="C770" s="389"/>
    </row>
    <row r="771" spans="3:3" ht="15" customHeight="1">
      <c r="C771" s="389"/>
    </row>
    <row r="772" spans="3:3" ht="15" customHeight="1">
      <c r="C772" s="389"/>
    </row>
    <row r="773" spans="3:3" ht="15" customHeight="1">
      <c r="C773" s="389"/>
    </row>
    <row r="774" spans="3:3" ht="15" customHeight="1">
      <c r="C774" s="389"/>
    </row>
    <row r="775" spans="3:3" ht="15" customHeight="1">
      <c r="C775" s="389"/>
    </row>
    <row r="776" spans="3:3" ht="15" customHeight="1">
      <c r="C776" s="389"/>
    </row>
    <row r="777" spans="3:3" ht="15" customHeight="1">
      <c r="C777" s="389"/>
    </row>
    <row r="778" spans="3:3" ht="15" customHeight="1">
      <c r="C778" s="389"/>
    </row>
    <row r="779" spans="3:3" ht="15" customHeight="1">
      <c r="C779" s="389"/>
    </row>
    <row r="780" spans="3:3" ht="15" customHeight="1">
      <c r="C780" s="389"/>
    </row>
    <row r="781" spans="3:3" ht="15" customHeight="1">
      <c r="C781" s="389"/>
    </row>
    <row r="782" spans="3:3" ht="15" customHeight="1">
      <c r="C782" s="389"/>
    </row>
    <row r="783" spans="3:3" ht="15" customHeight="1">
      <c r="C783" s="389"/>
    </row>
    <row r="784" spans="3:3" ht="15" customHeight="1">
      <c r="C784" s="389"/>
    </row>
    <row r="785" spans="3:3" ht="15" customHeight="1">
      <c r="C785" s="389"/>
    </row>
    <row r="786" spans="3:3" ht="15" customHeight="1">
      <c r="C786" s="389"/>
    </row>
    <row r="787" spans="3:3" ht="15" customHeight="1">
      <c r="C787" s="389"/>
    </row>
    <row r="788" spans="3:3" ht="15" customHeight="1">
      <c r="C788" s="389"/>
    </row>
    <row r="789" spans="3:3" ht="15" customHeight="1">
      <c r="C789" s="389"/>
    </row>
    <row r="790" spans="3:3" ht="15" customHeight="1">
      <c r="C790" s="389"/>
    </row>
    <row r="791" spans="3:3" ht="15" customHeight="1">
      <c r="C791" s="389"/>
    </row>
    <row r="792" spans="3:3" ht="15" customHeight="1">
      <c r="C792" s="389"/>
    </row>
    <row r="793" spans="3:3" ht="15" customHeight="1">
      <c r="C793" s="389"/>
    </row>
    <row r="794" spans="3:3" ht="15" customHeight="1">
      <c r="C794" s="389"/>
    </row>
    <row r="795" spans="3:3" ht="15" customHeight="1">
      <c r="C795" s="389"/>
    </row>
    <row r="796" spans="3:3" ht="15" customHeight="1">
      <c r="C796" s="389"/>
    </row>
    <row r="797" spans="3:3" ht="15" customHeight="1">
      <c r="C797" s="389"/>
    </row>
    <row r="798" spans="3:3" ht="15" customHeight="1">
      <c r="C798" s="389"/>
    </row>
    <row r="799" spans="3:3" ht="15" customHeight="1">
      <c r="C799" s="389"/>
    </row>
    <row r="800" spans="3:3" ht="15" customHeight="1">
      <c r="C800" s="389"/>
    </row>
    <row r="801" spans="3:3" ht="15" customHeight="1">
      <c r="C801" s="389"/>
    </row>
    <row r="802" spans="3:3" ht="15" customHeight="1">
      <c r="C802" s="389"/>
    </row>
    <row r="803" spans="3:3" ht="15" customHeight="1">
      <c r="C803" s="389"/>
    </row>
    <row r="804" spans="3:3" ht="15" customHeight="1">
      <c r="C804" s="389"/>
    </row>
    <row r="805" spans="3:3" ht="15" customHeight="1">
      <c r="C805" s="389"/>
    </row>
    <row r="806" spans="3:3" ht="15" customHeight="1">
      <c r="C806" s="389"/>
    </row>
    <row r="807" spans="3:3" ht="15" customHeight="1">
      <c r="C807" s="389"/>
    </row>
    <row r="808" spans="3:3" ht="15" customHeight="1">
      <c r="C808" s="389"/>
    </row>
    <row r="809" spans="3:3" ht="15" customHeight="1">
      <c r="C809" s="389"/>
    </row>
    <row r="810" spans="3:3" ht="15" customHeight="1">
      <c r="C810" s="389"/>
    </row>
    <row r="811" spans="3:3" ht="15" customHeight="1">
      <c r="C811" s="389"/>
    </row>
    <row r="812" spans="3:3" ht="15" customHeight="1">
      <c r="C812" s="389"/>
    </row>
    <row r="813" spans="3:3" ht="15" customHeight="1">
      <c r="C813" s="389"/>
    </row>
    <row r="814" spans="3:3" ht="15" customHeight="1">
      <c r="C814" s="389"/>
    </row>
    <row r="815" spans="3:3" ht="15" customHeight="1">
      <c r="C815" s="389"/>
    </row>
    <row r="816" spans="3:3" ht="15" customHeight="1">
      <c r="C816" s="389"/>
    </row>
    <row r="817" spans="3:3" ht="15" customHeight="1">
      <c r="C817" s="389"/>
    </row>
    <row r="818" spans="3:3" ht="15" customHeight="1">
      <c r="C818" s="389"/>
    </row>
    <row r="819" spans="3:3" ht="15" customHeight="1">
      <c r="C819" s="389"/>
    </row>
    <row r="820" spans="3:3" ht="15" customHeight="1">
      <c r="C820" s="389"/>
    </row>
    <row r="821" spans="3:3" ht="15" customHeight="1">
      <c r="C821" s="389"/>
    </row>
    <row r="822" spans="3:3" ht="15" customHeight="1">
      <c r="C822" s="389"/>
    </row>
    <row r="823" spans="3:3" ht="15" customHeight="1">
      <c r="C823" s="389"/>
    </row>
    <row r="824" spans="3:3" ht="15" customHeight="1">
      <c r="C824" s="389"/>
    </row>
    <row r="825" spans="3:3" ht="15" customHeight="1">
      <c r="C825" s="389"/>
    </row>
    <row r="826" spans="3:3" ht="15" customHeight="1">
      <c r="C826" s="389"/>
    </row>
    <row r="827" spans="3:3" ht="15" customHeight="1">
      <c r="C827" s="389"/>
    </row>
    <row r="828" spans="3:3" ht="15" customHeight="1">
      <c r="C828" s="389"/>
    </row>
    <row r="829" spans="3:3" ht="15" customHeight="1">
      <c r="C829" s="389"/>
    </row>
    <row r="830" spans="3:3" ht="15" customHeight="1">
      <c r="C830" s="389"/>
    </row>
    <row r="831" spans="3:3" ht="15" customHeight="1">
      <c r="C831" s="389"/>
    </row>
    <row r="832" spans="3:3" ht="15" customHeight="1">
      <c r="C832" s="389"/>
    </row>
    <row r="833" spans="3:3" ht="15" customHeight="1">
      <c r="C833" s="389"/>
    </row>
    <row r="834" spans="3:3" ht="15" customHeight="1">
      <c r="C834" s="389"/>
    </row>
    <row r="835" spans="3:3" ht="15" customHeight="1">
      <c r="C835" s="389"/>
    </row>
    <row r="836" spans="3:3" ht="15" customHeight="1">
      <c r="C836" s="389"/>
    </row>
    <row r="837" spans="3:3" ht="15" customHeight="1">
      <c r="C837" s="389"/>
    </row>
    <row r="838" spans="3:3" ht="15" customHeight="1">
      <c r="C838" s="389"/>
    </row>
    <row r="839" spans="3:3" ht="15" customHeight="1">
      <c r="C839" s="389"/>
    </row>
    <row r="840" spans="3:3" ht="15" customHeight="1">
      <c r="C840" s="389"/>
    </row>
    <row r="841" spans="3:3" ht="15" customHeight="1">
      <c r="C841" s="389"/>
    </row>
    <row r="842" spans="3:3" ht="15" customHeight="1">
      <c r="C842" s="389"/>
    </row>
    <row r="843" spans="3:3" ht="15" customHeight="1">
      <c r="C843" s="389"/>
    </row>
    <row r="844" spans="3:3" ht="15" customHeight="1">
      <c r="C844" s="389"/>
    </row>
    <row r="845" spans="3:3" ht="15" customHeight="1">
      <c r="C845" s="389"/>
    </row>
    <row r="846" spans="3:3" ht="15" customHeight="1">
      <c r="C846" s="389"/>
    </row>
    <row r="847" spans="3:3" ht="15" customHeight="1">
      <c r="C847" s="389"/>
    </row>
    <row r="848" spans="3:3" ht="15" customHeight="1">
      <c r="C848" s="389"/>
    </row>
    <row r="849" spans="3:3" ht="15" customHeight="1">
      <c r="C849" s="389"/>
    </row>
    <row r="850" spans="3:3" ht="15" customHeight="1">
      <c r="C850" s="389"/>
    </row>
    <row r="851" spans="3:3" ht="15" customHeight="1">
      <c r="C851" s="389"/>
    </row>
    <row r="852" spans="3:3" ht="15" customHeight="1">
      <c r="C852" s="389"/>
    </row>
    <row r="853" spans="3:3" ht="15" customHeight="1">
      <c r="C853" s="389"/>
    </row>
    <row r="854" spans="3:3" ht="15" customHeight="1">
      <c r="C854" s="389"/>
    </row>
    <row r="855" spans="3:3" ht="15" customHeight="1">
      <c r="C855" s="389"/>
    </row>
    <row r="856" spans="3:3" ht="15" customHeight="1">
      <c r="C856" s="389"/>
    </row>
    <row r="857" spans="3:3" ht="15" customHeight="1">
      <c r="C857" s="389"/>
    </row>
    <row r="858" spans="3:3" ht="15" customHeight="1">
      <c r="C858" s="389"/>
    </row>
    <row r="859" spans="3:3" ht="15" customHeight="1">
      <c r="C859" s="389"/>
    </row>
    <row r="860" spans="3:3" ht="15" customHeight="1">
      <c r="C860" s="389"/>
    </row>
    <row r="861" spans="3:3" ht="15" customHeight="1">
      <c r="C861" s="389"/>
    </row>
    <row r="862" spans="3:3" ht="15" customHeight="1">
      <c r="C862" s="389"/>
    </row>
    <row r="863" spans="3:3" ht="15" customHeight="1">
      <c r="C863" s="389"/>
    </row>
    <row r="864" spans="3:3" ht="15" customHeight="1">
      <c r="C864" s="389"/>
    </row>
    <row r="865" spans="3:3" ht="15" customHeight="1">
      <c r="C865" s="389"/>
    </row>
    <row r="866" spans="3:3" ht="15" customHeight="1">
      <c r="C866" s="389"/>
    </row>
    <row r="867" spans="3:3" ht="15" customHeight="1">
      <c r="C867" s="389"/>
    </row>
    <row r="868" spans="3:3" ht="15" customHeight="1">
      <c r="C868" s="389"/>
    </row>
    <row r="869" spans="3:3" ht="15" customHeight="1">
      <c r="C869" s="389"/>
    </row>
    <row r="870" spans="3:3" ht="15" customHeight="1">
      <c r="C870" s="389"/>
    </row>
    <row r="871" spans="3:3" ht="15" customHeight="1">
      <c r="C871" s="389"/>
    </row>
    <row r="872" spans="3:3" ht="15" customHeight="1">
      <c r="C872" s="389"/>
    </row>
    <row r="873" spans="3:3" ht="15" customHeight="1">
      <c r="C873" s="389"/>
    </row>
    <row r="874" spans="3:3" ht="15" customHeight="1">
      <c r="C874" s="389"/>
    </row>
    <row r="875" spans="3:3" ht="15" customHeight="1">
      <c r="C875" s="389"/>
    </row>
    <row r="876" spans="3:3" ht="15" customHeight="1">
      <c r="C876" s="389"/>
    </row>
    <row r="877" spans="3:3" ht="15" customHeight="1">
      <c r="C877" s="389"/>
    </row>
    <row r="878" spans="3:3" ht="15" customHeight="1">
      <c r="C878" s="389"/>
    </row>
    <row r="879" spans="3:3" ht="15" customHeight="1">
      <c r="C879" s="389"/>
    </row>
    <row r="880" spans="3:3" ht="15" customHeight="1">
      <c r="C880" s="389"/>
    </row>
    <row r="881" spans="3:3" ht="15" customHeight="1">
      <c r="C881" s="389"/>
    </row>
    <row r="882" spans="3:3" ht="15" customHeight="1">
      <c r="C882" s="389"/>
    </row>
    <row r="883" spans="3:3" ht="15" customHeight="1">
      <c r="C883" s="389"/>
    </row>
    <row r="884" spans="3:3" ht="15" customHeight="1">
      <c r="C884" s="389"/>
    </row>
    <row r="885" spans="3:3" ht="15" customHeight="1">
      <c r="C885" s="389"/>
    </row>
    <row r="886" spans="3:3" ht="15" customHeight="1">
      <c r="C886" s="389"/>
    </row>
    <row r="887" spans="3:3" ht="15" customHeight="1">
      <c r="C887" s="389"/>
    </row>
    <row r="888" spans="3:3" ht="15" customHeight="1">
      <c r="C888" s="389"/>
    </row>
    <row r="889" spans="3:3" ht="15" customHeight="1">
      <c r="C889" s="389"/>
    </row>
    <row r="890" spans="3:3" ht="15" customHeight="1">
      <c r="C890" s="389"/>
    </row>
    <row r="891" spans="3:3" ht="15" customHeight="1">
      <c r="C891" s="389"/>
    </row>
    <row r="892" spans="3:3" ht="15" customHeight="1">
      <c r="C892" s="389"/>
    </row>
    <row r="893" spans="3:3" ht="15" customHeight="1">
      <c r="C893" s="389"/>
    </row>
    <row r="894" spans="3:3" ht="15" customHeight="1">
      <c r="C894" s="389"/>
    </row>
    <row r="895" spans="3:3" ht="15" customHeight="1">
      <c r="C895" s="389"/>
    </row>
    <row r="896" spans="3:3" ht="15" customHeight="1">
      <c r="C896" s="389"/>
    </row>
    <row r="897" spans="3:3" ht="15" customHeight="1">
      <c r="C897" s="389"/>
    </row>
    <row r="898" spans="3:3" ht="15" customHeight="1">
      <c r="C898" s="389"/>
    </row>
    <row r="899" spans="3:3" ht="15" customHeight="1">
      <c r="C899" s="389"/>
    </row>
    <row r="900" spans="3:3" ht="15" customHeight="1">
      <c r="C900" s="389"/>
    </row>
    <row r="901" spans="3:3" ht="15" customHeight="1">
      <c r="C901" s="389"/>
    </row>
    <row r="902" spans="3:3" ht="15" customHeight="1">
      <c r="C902" s="389"/>
    </row>
    <row r="903" spans="3:3" ht="15" customHeight="1">
      <c r="C903" s="389"/>
    </row>
    <row r="904" spans="3:3" ht="15" customHeight="1">
      <c r="C904" s="389"/>
    </row>
    <row r="905" spans="3:3" ht="15" customHeight="1">
      <c r="C905" s="389"/>
    </row>
    <row r="906" spans="3:3" ht="15" customHeight="1">
      <c r="C906" s="389"/>
    </row>
    <row r="907" spans="3:3" ht="15" customHeight="1">
      <c r="C907" s="389"/>
    </row>
    <row r="908" spans="3:3" ht="15" customHeight="1">
      <c r="C908" s="389"/>
    </row>
    <row r="909" spans="3:3" ht="15" customHeight="1">
      <c r="C909" s="389"/>
    </row>
    <row r="910" spans="3:3" ht="15" customHeight="1">
      <c r="C910" s="389"/>
    </row>
    <row r="911" spans="3:3" ht="15" customHeight="1">
      <c r="C911" s="389"/>
    </row>
    <row r="912" spans="3:3" ht="15" customHeight="1">
      <c r="C912" s="389"/>
    </row>
    <row r="913" spans="3:3" ht="15" customHeight="1">
      <c r="C913" s="389"/>
    </row>
    <row r="914" spans="3:3" ht="15" customHeight="1">
      <c r="C914" s="389"/>
    </row>
    <row r="915" spans="3:3" ht="15" customHeight="1">
      <c r="C915" s="389"/>
    </row>
    <row r="916" spans="3:3" ht="15" customHeight="1">
      <c r="C916" s="389"/>
    </row>
    <row r="917" spans="3:3" ht="15" customHeight="1">
      <c r="C917" s="389"/>
    </row>
    <row r="918" spans="3:3" ht="15" customHeight="1">
      <c r="C918" s="389"/>
    </row>
    <row r="919" spans="3:3" ht="15" customHeight="1">
      <c r="C919" s="389"/>
    </row>
    <row r="920" spans="3:3" ht="15" customHeight="1">
      <c r="C920" s="389"/>
    </row>
    <row r="921" spans="3:3" ht="15" customHeight="1">
      <c r="C921" s="389"/>
    </row>
    <row r="922" spans="3:3" ht="15" customHeight="1">
      <c r="C922" s="389"/>
    </row>
    <row r="923" spans="3:3" ht="15" customHeight="1">
      <c r="C923" s="389"/>
    </row>
    <row r="924" spans="3:3" ht="15" customHeight="1">
      <c r="C924" s="389"/>
    </row>
    <row r="925" spans="3:3" ht="15" customHeight="1">
      <c r="C925" s="389"/>
    </row>
    <row r="926" spans="3:3" ht="15" customHeight="1">
      <c r="C926" s="389"/>
    </row>
    <row r="927" spans="3:3" ht="15" customHeight="1">
      <c r="C927" s="389"/>
    </row>
    <row r="928" spans="3:3" ht="15" customHeight="1">
      <c r="C928" s="389"/>
    </row>
    <row r="929" spans="3:3" ht="15" customHeight="1">
      <c r="C929" s="389"/>
    </row>
    <row r="930" spans="3:3" ht="15" customHeight="1">
      <c r="C930" s="389"/>
    </row>
    <row r="931" spans="3:3" ht="15" customHeight="1">
      <c r="C931" s="389"/>
    </row>
    <row r="932" spans="3:3" ht="15" customHeight="1">
      <c r="C932" s="389"/>
    </row>
    <row r="933" spans="3:3" ht="15" customHeight="1">
      <c r="C933" s="389"/>
    </row>
    <row r="934" spans="3:3" ht="15" customHeight="1">
      <c r="C934" s="389"/>
    </row>
    <row r="935" spans="3:3" ht="15" customHeight="1">
      <c r="C935" s="389"/>
    </row>
    <row r="936" spans="3:3" ht="15" customHeight="1">
      <c r="C936" s="389"/>
    </row>
    <row r="937" spans="3:3" ht="15" customHeight="1">
      <c r="C937" s="389"/>
    </row>
    <row r="938" spans="3:3" ht="15" customHeight="1">
      <c r="C938" s="389"/>
    </row>
    <row r="939" spans="3:3" ht="15" customHeight="1">
      <c r="C939" s="389"/>
    </row>
    <row r="940" spans="3:3" ht="15" customHeight="1">
      <c r="C940" s="389"/>
    </row>
    <row r="941" spans="3:3" ht="15" customHeight="1">
      <c r="C941" s="389"/>
    </row>
    <row r="942" spans="3:3" ht="15" customHeight="1">
      <c r="C942" s="389"/>
    </row>
    <row r="943" spans="3:3" ht="15" customHeight="1">
      <c r="C943" s="389"/>
    </row>
    <row r="944" spans="3:3" ht="15" customHeight="1">
      <c r="C944" s="389"/>
    </row>
    <row r="945" spans="3:3" ht="15" customHeight="1">
      <c r="C945" s="389"/>
    </row>
    <row r="946" spans="3:3" ht="15" customHeight="1">
      <c r="C946" s="389"/>
    </row>
    <row r="947" spans="3:3" ht="15" customHeight="1">
      <c r="C947" s="389"/>
    </row>
    <row r="948" spans="3:3" ht="15" customHeight="1">
      <c r="C948" s="389"/>
    </row>
    <row r="949" spans="3:3" ht="15" customHeight="1">
      <c r="C949" s="389"/>
    </row>
    <row r="950" spans="3:3" ht="15" customHeight="1">
      <c r="C950" s="389"/>
    </row>
    <row r="951" spans="3:3" ht="15" customHeight="1">
      <c r="C951" s="389"/>
    </row>
    <row r="952" spans="3:3" ht="15" customHeight="1">
      <c r="C952" s="389"/>
    </row>
    <row r="953" spans="3:3" ht="15" customHeight="1">
      <c r="C953" s="389"/>
    </row>
    <row r="954" spans="3:3" ht="15" customHeight="1">
      <c r="C954" s="389"/>
    </row>
    <row r="955" spans="3:3" ht="15" customHeight="1">
      <c r="C955" s="389"/>
    </row>
    <row r="956" spans="3:3" ht="15" customHeight="1">
      <c r="C956" s="389"/>
    </row>
    <row r="957" spans="3:3" ht="15" customHeight="1">
      <c r="C957" s="389"/>
    </row>
    <row r="958" spans="3:3" ht="15" customHeight="1">
      <c r="C958" s="389"/>
    </row>
    <row r="959" spans="3:3" ht="15" customHeight="1">
      <c r="C959" s="389"/>
    </row>
    <row r="960" spans="3:3" ht="15" customHeight="1">
      <c r="C960" s="389"/>
    </row>
    <row r="961" spans="3:3" ht="15" customHeight="1">
      <c r="C961" s="389"/>
    </row>
    <row r="962" spans="3:3" ht="15" customHeight="1">
      <c r="C962" s="389"/>
    </row>
    <row r="963" spans="3:3" ht="15" customHeight="1">
      <c r="C963" s="389"/>
    </row>
    <row r="964" spans="3:3" ht="15" customHeight="1">
      <c r="C964" s="389"/>
    </row>
    <row r="965" spans="3:3" ht="15" customHeight="1">
      <c r="C965" s="389"/>
    </row>
    <row r="966" spans="3:3" ht="15" customHeight="1">
      <c r="C966" s="389"/>
    </row>
    <row r="967" spans="3:3" ht="15" customHeight="1">
      <c r="C967" s="389"/>
    </row>
    <row r="968" spans="3:3" ht="15" customHeight="1">
      <c r="C968" s="389"/>
    </row>
    <row r="969" spans="3:3" ht="15" customHeight="1">
      <c r="C969" s="389"/>
    </row>
    <row r="970" spans="3:3" ht="15" customHeight="1">
      <c r="C970" s="389"/>
    </row>
    <row r="971" spans="3:3" ht="15" customHeight="1">
      <c r="C971" s="389"/>
    </row>
    <row r="972" spans="3:3" ht="15" customHeight="1">
      <c r="C972" s="389"/>
    </row>
    <row r="973" spans="3:3" ht="15" customHeight="1">
      <c r="C973" s="389"/>
    </row>
    <row r="974" spans="3:3" ht="15" customHeight="1">
      <c r="C974" s="389"/>
    </row>
    <row r="975" spans="3:3" ht="15" customHeight="1">
      <c r="C975" s="389"/>
    </row>
    <row r="976" spans="3:3" ht="15" customHeight="1">
      <c r="C976" s="389"/>
    </row>
    <row r="977" spans="3:3" ht="15" customHeight="1">
      <c r="C977" s="389"/>
    </row>
    <row r="978" spans="3:3" ht="15" customHeight="1">
      <c r="C978" s="389"/>
    </row>
    <row r="979" spans="3:3" ht="15" customHeight="1">
      <c r="C979" s="389"/>
    </row>
  </sheetData>
  <sheetProtection algorithmName="SHA-512" hashValue="vNWrNInDm92AGsIFhfDsi82TwlHP7O2yjqaaVP5/7cbpYl2GVDuYCLZoTlYuN2J/e0wBYjoAOQvmaLgI5TUKGw==" saltValue="GHmOiLqu0Qxs4CwWib2O2g==" spinCount="100000" sheet="1" objects="1" scenarios="1" selectLockedCells="1"/>
  <mergeCells count="6">
    <mergeCell ref="B27:P28"/>
    <mergeCell ref="B1:P2"/>
    <mergeCell ref="B4:E5"/>
    <mergeCell ref="G4:J5"/>
    <mergeCell ref="L4:P5"/>
    <mergeCell ref="L10:P10"/>
  </mergeCells>
  <phoneticPr fontId="162" type="noConversion"/>
  <pageMargins left="0.7" right="0.7" top="0.75" bottom="0.75" header="0.3" footer="0.3"/>
  <pageSetup paperSize="9" orientation="portrait" horizont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AY301"/>
  <sheetViews>
    <sheetView topLeftCell="A18" zoomScale="115" zoomScaleNormal="115" workbookViewId="0">
      <selection activeCell="M57" sqref="M57"/>
    </sheetView>
  </sheetViews>
  <sheetFormatPr defaultRowHeight="12.75"/>
  <cols>
    <col min="1" max="2" width="9.140625" style="55"/>
    <col min="3" max="3" width="7" style="55" customWidth="1"/>
    <col min="4" max="4" width="9.5703125" style="58" customWidth="1"/>
    <col min="5" max="5" width="9.140625" style="57"/>
    <col min="6" max="6" width="10.28515625" style="52" customWidth="1"/>
    <col min="7" max="7" width="9.140625" style="58"/>
    <col min="8" max="8" width="9.140625" style="52"/>
    <col min="9" max="9" width="9.140625" style="57"/>
    <col min="10" max="10" width="5.140625" style="47" customWidth="1"/>
    <col min="11" max="11" width="12.42578125" style="47" customWidth="1"/>
    <col min="12" max="12" width="11.140625" style="47" customWidth="1"/>
    <col min="13" max="13" width="16" style="47" customWidth="1"/>
    <col min="14" max="14" width="4.85546875" style="47" customWidth="1"/>
    <col min="15" max="15" width="9.140625" style="81"/>
    <col min="16" max="18" width="9.140625" style="60"/>
    <col min="19" max="19" width="9.140625" style="61"/>
    <col min="20" max="20" width="4.7109375" style="54" customWidth="1"/>
    <col min="21" max="21" width="5.5703125" style="61" customWidth="1"/>
    <col min="22" max="22" width="12.42578125" style="60" customWidth="1"/>
    <col min="23" max="24" width="9.140625" style="60"/>
    <col min="25" max="25" width="8.42578125" style="61" customWidth="1"/>
    <col min="26" max="26" width="4.140625" style="47" customWidth="1"/>
    <col min="27" max="28" width="9.140625" style="55"/>
    <col min="30" max="30" width="9.140625" style="443"/>
    <col min="31" max="38" width="9.140625" style="47"/>
    <col min="39" max="39" width="9.140625" style="62"/>
    <col min="40" max="40" width="15.5703125" style="47" customWidth="1"/>
    <col min="41" max="16384" width="9.140625" style="47"/>
  </cols>
  <sheetData>
    <row r="1" spans="3:51">
      <c r="C1" s="501"/>
      <c r="D1" s="51" t="s">
        <v>383</v>
      </c>
      <c r="E1" s="51" t="s">
        <v>384</v>
      </c>
      <c r="G1" s="51" t="s">
        <v>244</v>
      </c>
      <c r="H1" s="51" t="s">
        <v>245</v>
      </c>
      <c r="I1" s="51" t="s">
        <v>246</v>
      </c>
      <c r="K1" s="1575" t="s">
        <v>247</v>
      </c>
      <c r="L1" s="1576"/>
      <c r="M1" s="1577"/>
      <c r="O1" s="53" t="s">
        <v>421</v>
      </c>
      <c r="P1" s="53" t="s">
        <v>429</v>
      </c>
      <c r="Q1" s="53" t="s">
        <v>430</v>
      </c>
      <c r="R1" s="433" t="s">
        <v>428</v>
      </c>
      <c r="S1" s="436"/>
      <c r="U1" s="53" t="s">
        <v>431</v>
      </c>
      <c r="V1" s="53" t="s">
        <v>432</v>
      </c>
      <c r="W1" s="53" t="s">
        <v>433</v>
      </c>
      <c r="X1" s="433" t="s">
        <v>434</v>
      </c>
      <c r="Y1" s="436"/>
      <c r="AA1" s="434"/>
      <c r="AB1" s="434"/>
      <c r="AD1" s="1586" t="s">
        <v>250</v>
      </c>
      <c r="AE1" s="1587"/>
      <c r="AF1" s="1587"/>
      <c r="AG1" s="1587"/>
      <c r="AH1" s="1587"/>
      <c r="AI1" s="1587"/>
      <c r="AJ1" s="1587"/>
      <c r="AK1" s="1587"/>
      <c r="AL1" s="1587"/>
      <c r="AM1" s="1588"/>
    </row>
    <row r="2" spans="3:51">
      <c r="C2" s="501"/>
      <c r="K2" s="1578"/>
      <c r="L2" s="1579"/>
      <c r="M2" s="1580"/>
      <c r="O2" s="59"/>
      <c r="AD2" s="443">
        <v>290.11</v>
      </c>
      <c r="AE2" s="47">
        <v>12.26</v>
      </c>
      <c r="AF2" s="47">
        <v>1.04</v>
      </c>
      <c r="AG2" s="47">
        <v>0.04</v>
      </c>
      <c r="AH2" s="47">
        <v>0.08</v>
      </c>
      <c r="AI2" s="47">
        <v>0.08</v>
      </c>
      <c r="AJ2" s="47">
        <v>42.03</v>
      </c>
      <c r="AK2" s="47">
        <v>59.11</v>
      </c>
      <c r="AL2" s="47">
        <v>0.98</v>
      </c>
      <c r="AM2" s="62">
        <v>0.03</v>
      </c>
      <c r="AT2"/>
      <c r="AU2"/>
      <c r="AV2"/>
      <c r="AW2"/>
      <c r="AX2"/>
      <c r="AY2"/>
    </row>
    <row r="3" spans="3:51">
      <c r="C3" s="501"/>
      <c r="K3" s="1581"/>
      <c r="L3" s="1582"/>
      <c r="M3" s="1583"/>
      <c r="O3" s="61"/>
      <c r="T3" s="63"/>
      <c r="Z3" s="435"/>
      <c r="AD3" s="443">
        <v>420.01</v>
      </c>
      <c r="AE3" s="47">
        <v>31.28</v>
      </c>
      <c r="AF3" s="47">
        <v>1</v>
      </c>
      <c r="AG3" s="47">
        <v>0.04</v>
      </c>
      <c r="AH3" s="47">
        <v>0.27</v>
      </c>
      <c r="AI3" s="47">
        <v>0.13</v>
      </c>
      <c r="AJ3" s="47">
        <v>32.659999999999997</v>
      </c>
      <c r="AK3" s="47">
        <v>31.79</v>
      </c>
      <c r="AL3" s="47">
        <v>0.98</v>
      </c>
      <c r="AM3" s="62">
        <v>0.04</v>
      </c>
      <c r="AT3"/>
      <c r="AU3"/>
      <c r="AV3"/>
      <c r="AW3"/>
      <c r="AX3"/>
      <c r="AY3"/>
    </row>
    <row r="4" spans="3:51">
      <c r="C4" s="501"/>
      <c r="K4" s="53" t="s">
        <v>251</v>
      </c>
      <c r="L4" s="53"/>
      <c r="M4" s="64" t="s">
        <v>491</v>
      </c>
      <c r="O4" s="59"/>
      <c r="T4" s="63"/>
      <c r="Z4" s="435"/>
      <c r="AD4" s="443">
        <v>312.18</v>
      </c>
      <c r="AE4" s="47">
        <v>16.61</v>
      </c>
      <c r="AF4" s="47">
        <v>0.96</v>
      </c>
      <c r="AG4" s="47">
        <v>0.04</v>
      </c>
      <c r="AH4" s="47">
        <v>0.18</v>
      </c>
      <c r="AI4" s="47">
        <v>0.16</v>
      </c>
      <c r="AJ4" s="47">
        <v>29.96</v>
      </c>
      <c r="AK4" s="47">
        <v>37.880000000000003</v>
      </c>
      <c r="AL4" s="47">
        <v>1.01</v>
      </c>
      <c r="AM4" s="62">
        <v>0.04</v>
      </c>
      <c r="AT4"/>
      <c r="AU4"/>
      <c r="AV4"/>
      <c r="AW4"/>
      <c r="AX4"/>
      <c r="AY4"/>
    </row>
    <row r="5" spans="3:51">
      <c r="C5" s="501"/>
      <c r="K5" s="64" t="s">
        <v>252</v>
      </c>
      <c r="L5" s="76" t="s">
        <v>51</v>
      </c>
      <c r="M5" s="64" t="s">
        <v>492</v>
      </c>
      <c r="O5" s="61"/>
      <c r="T5" s="63"/>
      <c r="Z5" s="435"/>
      <c r="AD5" s="443">
        <v>377.86</v>
      </c>
      <c r="AE5" s="47">
        <v>14.37</v>
      </c>
      <c r="AF5" s="47">
        <v>1.01</v>
      </c>
      <c r="AG5" s="47">
        <v>0.03</v>
      </c>
      <c r="AH5" s="47">
        <v>0.14000000000000001</v>
      </c>
      <c r="AI5" s="47">
        <v>0.06</v>
      </c>
      <c r="AJ5" s="47">
        <v>35.18</v>
      </c>
      <c r="AK5" s="47">
        <v>35.869999999999997</v>
      </c>
      <c r="AL5" s="47">
        <v>1.01</v>
      </c>
      <c r="AM5" s="62">
        <v>0.03</v>
      </c>
      <c r="AT5"/>
      <c r="AU5"/>
      <c r="AV5"/>
      <c r="AW5"/>
      <c r="AX5"/>
      <c r="AY5"/>
    </row>
    <row r="6" spans="3:51" ht="12" customHeight="1">
      <c r="C6" s="501"/>
      <c r="K6" s="64" t="s">
        <v>91</v>
      </c>
      <c r="L6" s="76" t="s">
        <v>259</v>
      </c>
      <c r="M6" s="64" t="s">
        <v>89</v>
      </c>
      <c r="O6" s="59"/>
      <c r="T6" s="63"/>
      <c r="Z6" s="435"/>
      <c r="AD6" s="443">
        <v>263.38</v>
      </c>
      <c r="AE6" s="47">
        <v>14.59</v>
      </c>
      <c r="AF6" s="47">
        <v>1.0900000000000001</v>
      </c>
      <c r="AG6" s="47">
        <v>0.04</v>
      </c>
      <c r="AH6" s="47">
        <v>0.06</v>
      </c>
      <c r="AI6" s="47">
        <v>0.19</v>
      </c>
      <c r="AJ6" s="47">
        <v>86.34</v>
      </c>
      <c r="AK6" s="47">
        <v>45.78</v>
      </c>
      <c r="AL6" s="47">
        <v>0.96</v>
      </c>
      <c r="AM6" s="62">
        <v>0.04</v>
      </c>
      <c r="AT6"/>
      <c r="AU6"/>
      <c r="AV6"/>
      <c r="AW6"/>
      <c r="AX6"/>
      <c r="AY6"/>
    </row>
    <row r="7" spans="3:51">
      <c r="C7" s="501"/>
      <c r="K7" s="64"/>
      <c r="L7" s="64" t="s">
        <v>582</v>
      </c>
      <c r="M7" s="502" t="s">
        <v>253</v>
      </c>
      <c r="O7" s="61"/>
      <c r="T7" s="63"/>
      <c r="Z7" s="435"/>
      <c r="AD7" s="443">
        <v>385.79</v>
      </c>
      <c r="AE7" s="47">
        <v>19.79</v>
      </c>
      <c r="AF7" s="47">
        <v>1.02</v>
      </c>
      <c r="AG7" s="47">
        <v>0.04</v>
      </c>
      <c r="AH7" s="47">
        <v>0.18</v>
      </c>
      <c r="AI7" s="47">
        <v>0.11</v>
      </c>
      <c r="AJ7" s="47">
        <v>53.96</v>
      </c>
      <c r="AK7" s="47">
        <v>46.7</v>
      </c>
      <c r="AL7" s="47">
        <v>1</v>
      </c>
      <c r="AM7" s="62">
        <v>0.04</v>
      </c>
      <c r="AT7"/>
      <c r="AU7"/>
      <c r="AV7"/>
      <c r="AW7"/>
      <c r="AX7"/>
      <c r="AY7"/>
    </row>
    <row r="8" spans="3:51" ht="12" customHeight="1">
      <c r="C8" s="501"/>
      <c r="K8" s="64"/>
      <c r="L8" s="64" t="s">
        <v>583</v>
      </c>
      <c r="M8" s="64" t="s">
        <v>256</v>
      </c>
      <c r="O8" s="59"/>
      <c r="T8" s="63"/>
      <c r="Z8" s="435"/>
      <c r="AD8" s="443">
        <v>395.35</v>
      </c>
      <c r="AE8" s="47">
        <v>17.559999999999999</v>
      </c>
      <c r="AF8" s="47">
        <v>0.99</v>
      </c>
      <c r="AG8" s="47">
        <v>0.04</v>
      </c>
      <c r="AH8" s="47">
        <v>0.37</v>
      </c>
      <c r="AI8" s="47">
        <v>0.09</v>
      </c>
      <c r="AJ8" s="47">
        <v>36.409999999999997</v>
      </c>
      <c r="AK8" s="47">
        <v>24.39</v>
      </c>
      <c r="AL8" s="47">
        <v>0.99</v>
      </c>
      <c r="AM8" s="62">
        <v>0.04</v>
      </c>
      <c r="AT8"/>
      <c r="AU8"/>
      <c r="AV8"/>
      <c r="AW8"/>
      <c r="AX8"/>
      <c r="AY8"/>
    </row>
    <row r="9" spans="3:51">
      <c r="C9" s="501"/>
      <c r="K9" s="66"/>
      <c r="L9" s="67"/>
      <c r="M9" s="64" t="s">
        <v>493</v>
      </c>
      <c r="O9" s="61"/>
      <c r="T9" s="63"/>
      <c r="Z9" s="435"/>
      <c r="AD9" s="443">
        <v>432.01</v>
      </c>
      <c r="AE9" s="47">
        <v>30.57</v>
      </c>
      <c r="AF9" s="47">
        <v>1</v>
      </c>
      <c r="AG9" s="47">
        <v>0.04</v>
      </c>
      <c r="AH9" s="47">
        <v>0.14000000000000001</v>
      </c>
      <c r="AI9" s="47">
        <v>0.18</v>
      </c>
      <c r="AJ9" s="47">
        <v>25.49</v>
      </c>
      <c r="AK9" s="47">
        <v>17.079999999999998</v>
      </c>
      <c r="AL9" s="47">
        <v>0.95</v>
      </c>
      <c r="AM9" s="62">
        <v>0.04</v>
      </c>
      <c r="AT9"/>
      <c r="AU9"/>
      <c r="AV9"/>
      <c r="AW9"/>
      <c r="AX9"/>
      <c r="AY9"/>
    </row>
    <row r="10" spans="3:51" ht="12" customHeight="1">
      <c r="C10" s="501"/>
      <c r="K10" s="68" t="s">
        <v>254</v>
      </c>
      <c r="L10" s="68" t="s">
        <v>255</v>
      </c>
      <c r="M10" s="68" t="s">
        <v>104</v>
      </c>
      <c r="O10" s="59"/>
      <c r="T10" s="63"/>
      <c r="Z10" s="435"/>
      <c r="AD10" s="443">
        <v>342.37</v>
      </c>
      <c r="AE10" s="47">
        <v>14.02</v>
      </c>
      <c r="AF10" s="47">
        <v>0.97</v>
      </c>
      <c r="AG10" s="47">
        <v>0.04</v>
      </c>
      <c r="AH10" s="47">
        <v>1.25</v>
      </c>
      <c r="AI10" s="47">
        <v>0.16</v>
      </c>
      <c r="AJ10" s="47">
        <v>16.7</v>
      </c>
      <c r="AK10" s="47">
        <v>18.899999999999999</v>
      </c>
      <c r="AL10" s="47">
        <v>1</v>
      </c>
      <c r="AM10" s="62">
        <v>0.04</v>
      </c>
      <c r="AT10"/>
      <c r="AU10"/>
      <c r="AV10"/>
      <c r="AW10"/>
      <c r="AX10"/>
      <c r="AY10"/>
    </row>
    <row r="11" spans="3:51">
      <c r="C11" s="501"/>
      <c r="K11" s="64"/>
      <c r="L11" s="69"/>
      <c r="M11" s="70"/>
      <c r="O11" s="61"/>
      <c r="T11" s="63"/>
      <c r="Z11" s="435"/>
      <c r="AD11" s="443">
        <v>327.05</v>
      </c>
      <c r="AE11" s="47">
        <v>15.71</v>
      </c>
      <c r="AF11" s="47">
        <v>1.02</v>
      </c>
      <c r="AG11" s="47">
        <v>0.04</v>
      </c>
      <c r="AH11" s="47">
        <v>0.33</v>
      </c>
      <c r="AI11" s="47">
        <v>0.21</v>
      </c>
      <c r="AJ11" s="47">
        <v>31.7</v>
      </c>
      <c r="AK11" s="47">
        <v>21.67</v>
      </c>
      <c r="AL11" s="47">
        <v>1</v>
      </c>
      <c r="AM11" s="62">
        <v>0.04</v>
      </c>
      <c r="AT11"/>
      <c r="AU11"/>
      <c r="AV11"/>
      <c r="AW11"/>
      <c r="AX11"/>
      <c r="AY11"/>
    </row>
    <row r="12" spans="3:51">
      <c r="C12" s="501"/>
      <c r="K12" s="64"/>
      <c r="L12" s="71"/>
      <c r="M12" s="70"/>
      <c r="O12" s="59"/>
      <c r="T12" s="63"/>
      <c r="Z12" s="435"/>
      <c r="AD12" s="443">
        <v>552.04999999999995</v>
      </c>
      <c r="AE12" s="47">
        <v>32.549999999999997</v>
      </c>
      <c r="AF12" s="47">
        <v>0.96</v>
      </c>
      <c r="AG12" s="47">
        <v>0.03</v>
      </c>
      <c r="AH12" s="47">
        <v>0.25</v>
      </c>
      <c r="AI12" s="47">
        <v>0.06</v>
      </c>
      <c r="AJ12" s="47">
        <v>38.94</v>
      </c>
      <c r="AK12" s="47">
        <v>37.590000000000003</v>
      </c>
      <c r="AL12" s="47">
        <v>1.02</v>
      </c>
      <c r="AM12" s="62">
        <v>0.04</v>
      </c>
      <c r="AT12"/>
      <c r="AU12"/>
      <c r="AV12"/>
      <c r="AW12"/>
      <c r="AX12"/>
      <c r="AY12"/>
    </row>
    <row r="13" spans="3:51" ht="14.25" customHeight="1">
      <c r="C13" s="501"/>
      <c r="D13" s="80"/>
      <c r="K13" s="68" t="s">
        <v>257</v>
      </c>
      <c r="L13" s="68" t="s">
        <v>258</v>
      </c>
      <c r="M13" s="70"/>
      <c r="O13" s="61"/>
      <c r="T13" s="63"/>
      <c r="Z13" s="435"/>
      <c r="AD13" s="443">
        <v>452.19</v>
      </c>
      <c r="AE13" s="47">
        <v>32.369999999999997</v>
      </c>
      <c r="AF13" s="47">
        <v>1.03</v>
      </c>
      <c r="AG13" s="47">
        <v>0.04</v>
      </c>
      <c r="AH13" s="47">
        <v>0.67</v>
      </c>
      <c r="AI13" s="47">
        <v>0.1</v>
      </c>
      <c r="AJ13" s="47">
        <v>46.99</v>
      </c>
      <c r="AK13" s="47">
        <v>22.76</v>
      </c>
      <c r="AL13" s="47">
        <v>0.99</v>
      </c>
      <c r="AM13" s="62">
        <v>0.03</v>
      </c>
      <c r="AT13"/>
      <c r="AU13"/>
      <c r="AV13"/>
      <c r="AW13"/>
      <c r="AX13"/>
      <c r="AY13"/>
    </row>
    <row r="14" spans="3:51">
      <c r="C14" s="501"/>
      <c r="D14" s="72"/>
      <c r="K14" s="73">
        <v>0</v>
      </c>
      <c r="L14" s="73">
        <v>30</v>
      </c>
      <c r="M14" s="70"/>
      <c r="O14" s="59"/>
      <c r="T14" s="63"/>
      <c r="Z14" s="435"/>
      <c r="AD14" s="443">
        <v>355.06</v>
      </c>
      <c r="AE14" s="47">
        <v>19.8</v>
      </c>
      <c r="AF14" s="47">
        <v>1</v>
      </c>
      <c r="AG14" s="47">
        <v>0.05</v>
      </c>
      <c r="AH14" s="47">
        <v>0.93</v>
      </c>
      <c r="AI14" s="47">
        <v>0.26</v>
      </c>
      <c r="AJ14" s="47">
        <v>21.96</v>
      </c>
      <c r="AK14" s="47">
        <v>29.43</v>
      </c>
      <c r="AL14" s="47">
        <v>0.98</v>
      </c>
      <c r="AM14" s="62">
        <v>0.04</v>
      </c>
      <c r="AT14"/>
      <c r="AU14"/>
      <c r="AV14"/>
      <c r="AW14"/>
      <c r="AX14"/>
      <c r="AY14"/>
    </row>
    <row r="15" spans="3:51">
      <c r="C15" s="501"/>
      <c r="K15" s="73">
        <v>0.2</v>
      </c>
      <c r="L15" s="73">
        <v>0.2</v>
      </c>
      <c r="M15" s="70"/>
      <c r="O15" s="61"/>
      <c r="T15" s="63"/>
      <c r="Z15" s="435"/>
      <c r="AD15" s="443">
        <v>429.82</v>
      </c>
      <c r="AE15" s="47">
        <v>24.24</v>
      </c>
      <c r="AF15" s="47">
        <v>1</v>
      </c>
      <c r="AG15" s="47">
        <v>0.04</v>
      </c>
      <c r="AH15" s="47">
        <v>0.19</v>
      </c>
      <c r="AI15" s="47">
        <v>0.15</v>
      </c>
      <c r="AJ15" s="47">
        <v>36.68</v>
      </c>
      <c r="AK15" s="47">
        <v>24.94</v>
      </c>
      <c r="AL15" s="47">
        <v>1</v>
      </c>
      <c r="AM15" s="62">
        <v>0.04</v>
      </c>
      <c r="AT15"/>
      <c r="AU15"/>
      <c r="AV15"/>
      <c r="AW15"/>
      <c r="AX15"/>
      <c r="AY15"/>
    </row>
    <row r="16" spans="3:51">
      <c r="C16" s="501"/>
      <c r="K16" s="73">
        <v>-0.2</v>
      </c>
      <c r="L16" s="73">
        <v>-0.2</v>
      </c>
      <c r="M16" s="70"/>
      <c r="O16" s="59"/>
      <c r="T16" s="63"/>
      <c r="Z16" s="435"/>
      <c r="AD16" s="443">
        <v>381.75</v>
      </c>
      <c r="AE16" s="47">
        <v>16.25</v>
      </c>
      <c r="AF16" s="47">
        <v>0.98</v>
      </c>
      <c r="AG16" s="47">
        <v>0.04</v>
      </c>
      <c r="AH16" s="47">
        <v>0.39</v>
      </c>
      <c r="AI16" s="47">
        <v>0.1</v>
      </c>
      <c r="AJ16" s="47">
        <v>52.81</v>
      </c>
      <c r="AK16" s="47">
        <v>33.130000000000003</v>
      </c>
      <c r="AL16" s="47">
        <v>0.97</v>
      </c>
      <c r="AM16" s="62">
        <v>0.03</v>
      </c>
      <c r="AT16"/>
      <c r="AU16"/>
      <c r="AV16"/>
      <c r="AW16"/>
      <c r="AX16"/>
      <c r="AY16"/>
    </row>
    <row r="17" spans="3:51">
      <c r="C17" s="501"/>
      <c r="K17" s="74"/>
      <c r="L17" s="75"/>
      <c r="M17" s="70"/>
      <c r="O17" s="61"/>
      <c r="T17" s="63"/>
      <c r="Z17" s="435"/>
      <c r="AD17" s="443">
        <v>459.69</v>
      </c>
      <c r="AE17" s="47">
        <v>25.33</v>
      </c>
      <c r="AF17" s="47">
        <v>0.98</v>
      </c>
      <c r="AG17" s="47">
        <v>0.04</v>
      </c>
      <c r="AH17" s="47">
        <v>0.51</v>
      </c>
      <c r="AI17" s="47">
        <v>0.15</v>
      </c>
      <c r="AJ17" s="47">
        <v>18.46</v>
      </c>
      <c r="AK17" s="47">
        <v>21.17</v>
      </c>
      <c r="AL17" s="47">
        <v>1.03</v>
      </c>
      <c r="AM17" s="62">
        <v>0.04</v>
      </c>
      <c r="AT17"/>
      <c r="AU17"/>
      <c r="AV17"/>
      <c r="AW17"/>
      <c r="AX17"/>
      <c r="AY17"/>
    </row>
    <row r="18" spans="3:51">
      <c r="C18" s="501"/>
      <c r="L18" s="75"/>
      <c r="M18" s="70"/>
      <c r="O18" s="59"/>
      <c r="T18" s="63"/>
      <c r="Z18" s="435"/>
      <c r="AD18" s="443">
        <v>423.87</v>
      </c>
      <c r="AE18" s="47">
        <v>25.94</v>
      </c>
      <c r="AF18" s="47">
        <v>1.02</v>
      </c>
      <c r="AG18" s="47">
        <v>0.04</v>
      </c>
      <c r="AH18" s="47">
        <v>1.28</v>
      </c>
      <c r="AI18" s="47">
        <v>0.19</v>
      </c>
      <c r="AJ18" s="47">
        <v>21.56</v>
      </c>
      <c r="AK18" s="47">
        <v>18.54</v>
      </c>
      <c r="AL18" s="47">
        <v>1</v>
      </c>
      <c r="AM18" s="62">
        <v>0.04</v>
      </c>
      <c r="AT18"/>
      <c r="AU18"/>
      <c r="AV18"/>
      <c r="AW18"/>
      <c r="AX18"/>
      <c r="AY18"/>
    </row>
    <row r="19" spans="3:51">
      <c r="C19" s="501"/>
      <c r="L19" s="62"/>
      <c r="M19" s="70"/>
      <c r="O19" s="61"/>
      <c r="AD19" s="443">
        <v>190.38</v>
      </c>
      <c r="AE19" s="47">
        <v>9.09</v>
      </c>
      <c r="AF19" s="47">
        <v>1.01</v>
      </c>
      <c r="AG19" s="47">
        <v>0.04</v>
      </c>
      <c r="AH19" s="47">
        <v>1.1000000000000001</v>
      </c>
      <c r="AI19" s="47">
        <v>0.31</v>
      </c>
      <c r="AJ19" s="47">
        <v>22.37</v>
      </c>
      <c r="AK19" s="47">
        <v>5.73</v>
      </c>
      <c r="AL19" s="47">
        <v>0.97</v>
      </c>
      <c r="AM19" s="62">
        <v>0.04</v>
      </c>
      <c r="AT19"/>
      <c r="AU19"/>
      <c r="AV19"/>
      <c r="AW19"/>
      <c r="AX19"/>
      <c r="AY19"/>
    </row>
    <row r="20" spans="3:51">
      <c r="C20" s="501"/>
      <c r="K20" s="1584" t="s">
        <v>260</v>
      </c>
      <c r="L20" s="1585"/>
      <c r="M20" s="70"/>
      <c r="O20" s="59"/>
      <c r="AD20" s="443">
        <v>157.38999999999999</v>
      </c>
      <c r="AE20" s="47">
        <v>6.72</v>
      </c>
      <c r="AF20" s="47">
        <v>0.92</v>
      </c>
      <c r="AG20" s="47">
        <v>0.04</v>
      </c>
      <c r="AH20" s="47">
        <v>1.4</v>
      </c>
      <c r="AI20" s="47">
        <v>0.3</v>
      </c>
      <c r="AJ20" s="47">
        <v>34.64</v>
      </c>
      <c r="AK20" s="47">
        <v>14.23</v>
      </c>
      <c r="AL20" s="47">
        <v>1.06</v>
      </c>
      <c r="AM20" s="62">
        <v>0.04</v>
      </c>
      <c r="AT20"/>
      <c r="AU20"/>
      <c r="AV20"/>
      <c r="AW20"/>
      <c r="AX20"/>
      <c r="AY20"/>
    </row>
    <row r="21" spans="3:51">
      <c r="C21" s="501"/>
      <c r="K21" s="77"/>
      <c r="L21" s="78"/>
      <c r="M21" s="64"/>
      <c r="O21" s="61"/>
      <c r="AD21" s="443">
        <v>308.17</v>
      </c>
      <c r="AE21" s="47">
        <v>14.18</v>
      </c>
      <c r="AF21" s="47">
        <v>1.03</v>
      </c>
      <c r="AG21" s="47">
        <v>0.04</v>
      </c>
      <c r="AH21" s="47">
        <v>2.08</v>
      </c>
      <c r="AI21" s="47">
        <v>0.17</v>
      </c>
      <c r="AJ21" s="47">
        <v>28.55</v>
      </c>
      <c r="AK21" s="47">
        <v>17.579999999999998</v>
      </c>
      <c r="AL21" s="47">
        <v>0.98</v>
      </c>
      <c r="AM21" s="62">
        <v>0.04</v>
      </c>
      <c r="AT21"/>
      <c r="AU21"/>
      <c r="AV21"/>
      <c r="AW21"/>
      <c r="AX21"/>
      <c r="AY21"/>
    </row>
    <row r="22" spans="3:51">
      <c r="C22" s="501"/>
      <c r="O22" s="59"/>
      <c r="AD22" s="443">
        <v>464.64</v>
      </c>
      <c r="AE22" s="47">
        <v>23.44</v>
      </c>
      <c r="AF22" s="47">
        <v>1.02</v>
      </c>
      <c r="AG22" s="47">
        <v>0.03</v>
      </c>
      <c r="AH22" s="47">
        <v>0.35</v>
      </c>
      <c r="AI22" s="47">
        <v>0.05</v>
      </c>
      <c r="AJ22" s="47">
        <v>112.81</v>
      </c>
      <c r="AK22" s="47">
        <v>48.79</v>
      </c>
      <c r="AL22" s="47">
        <v>0.97</v>
      </c>
      <c r="AM22" s="62">
        <v>0.03</v>
      </c>
      <c r="AT22"/>
      <c r="AU22"/>
      <c r="AV22"/>
      <c r="AW22"/>
      <c r="AX22"/>
      <c r="AY22"/>
    </row>
    <row r="23" spans="3:51" ht="14.25">
      <c r="C23" s="501"/>
      <c r="K23" s="79" t="s">
        <v>261</v>
      </c>
      <c r="L23" s="64" t="s">
        <v>115</v>
      </c>
      <c r="O23" s="61"/>
      <c r="AD23" s="443">
        <v>286.62</v>
      </c>
      <c r="AE23" s="47">
        <v>13.04</v>
      </c>
      <c r="AF23" s="47">
        <v>1.03</v>
      </c>
      <c r="AG23" s="47">
        <v>0.04</v>
      </c>
      <c r="AH23" s="47">
        <v>0.69</v>
      </c>
      <c r="AI23" s="47">
        <v>0.2</v>
      </c>
      <c r="AJ23" s="47">
        <v>26.68</v>
      </c>
      <c r="AK23" s="47">
        <v>16.37</v>
      </c>
      <c r="AL23" s="47">
        <v>0.95</v>
      </c>
      <c r="AM23" s="62">
        <v>0.04</v>
      </c>
      <c r="AT23"/>
      <c r="AU23"/>
      <c r="AV23"/>
      <c r="AW23"/>
      <c r="AX23"/>
      <c r="AY23"/>
    </row>
    <row r="24" spans="3:51" ht="14.25">
      <c r="C24" s="501"/>
      <c r="K24" s="440" t="s">
        <v>439</v>
      </c>
      <c r="L24" s="64" t="s">
        <v>31</v>
      </c>
      <c r="O24" s="59"/>
      <c r="AD24" s="443">
        <v>301.05</v>
      </c>
      <c r="AE24" s="47">
        <v>16.239999999999998</v>
      </c>
      <c r="AF24" s="47">
        <v>1.02</v>
      </c>
      <c r="AG24" s="47">
        <v>0.05</v>
      </c>
      <c r="AH24" s="47">
        <v>0.59</v>
      </c>
      <c r="AI24" s="47">
        <v>0.28000000000000003</v>
      </c>
      <c r="AJ24" s="47">
        <v>38.17</v>
      </c>
      <c r="AK24" s="47">
        <v>39.61</v>
      </c>
      <c r="AL24" s="47">
        <v>0.95</v>
      </c>
      <c r="AM24" s="62">
        <v>0.04</v>
      </c>
      <c r="AT24"/>
      <c r="AU24"/>
      <c r="AV24"/>
      <c r="AW24"/>
      <c r="AX24"/>
      <c r="AY24"/>
    </row>
    <row r="25" spans="3:51" ht="14.25">
      <c r="C25" s="501"/>
      <c r="K25" s="79" t="s">
        <v>262</v>
      </c>
      <c r="L25" s="64"/>
      <c r="O25" s="61"/>
      <c r="AD25" s="443">
        <v>388.79</v>
      </c>
      <c r="AE25" s="47">
        <v>17.3</v>
      </c>
      <c r="AF25" s="47">
        <v>1.01</v>
      </c>
      <c r="AG25" s="47">
        <v>0.04</v>
      </c>
      <c r="AH25" s="47">
        <v>0.09</v>
      </c>
      <c r="AI25" s="47">
        <v>0.16</v>
      </c>
      <c r="AJ25" s="47">
        <v>34.26</v>
      </c>
      <c r="AK25" s="47">
        <v>32.049999999999997</v>
      </c>
      <c r="AL25" s="47">
        <v>1</v>
      </c>
      <c r="AM25" s="62">
        <v>0.04</v>
      </c>
      <c r="AT25"/>
      <c r="AU25"/>
      <c r="AV25"/>
      <c r="AW25"/>
      <c r="AX25"/>
      <c r="AY25"/>
    </row>
    <row r="26" spans="3:51">
      <c r="C26" s="501"/>
      <c r="O26" s="59"/>
      <c r="AD26" s="443">
        <v>395.37</v>
      </c>
      <c r="AE26" s="47">
        <v>13.68</v>
      </c>
      <c r="AF26" s="47">
        <v>0.94</v>
      </c>
      <c r="AG26" s="47">
        <v>0.03</v>
      </c>
      <c r="AH26" s="47">
        <v>0.15</v>
      </c>
      <c r="AI26" s="47">
        <v>0.04</v>
      </c>
      <c r="AJ26" s="47">
        <v>24.81</v>
      </c>
      <c r="AK26" s="47">
        <v>32.03</v>
      </c>
      <c r="AL26" s="47">
        <v>1</v>
      </c>
      <c r="AM26" s="62">
        <v>0.03</v>
      </c>
      <c r="AT26"/>
      <c r="AU26"/>
      <c r="AV26"/>
      <c r="AW26"/>
      <c r="AX26"/>
      <c r="AY26"/>
    </row>
    <row r="27" spans="3:51" ht="13.5">
      <c r="C27" s="501"/>
      <c r="K27" s="47" t="s">
        <v>263</v>
      </c>
      <c r="O27" s="61"/>
      <c r="AD27" s="443">
        <v>312.39</v>
      </c>
      <c r="AE27" s="47">
        <v>13.39</v>
      </c>
      <c r="AF27" s="47">
        <v>1.02</v>
      </c>
      <c r="AG27" s="47">
        <v>0.04</v>
      </c>
      <c r="AH27" s="47">
        <v>0.52</v>
      </c>
      <c r="AI27" s="47">
        <v>0.13</v>
      </c>
      <c r="AJ27" s="47">
        <v>49.48</v>
      </c>
      <c r="AK27" s="47">
        <v>40.04</v>
      </c>
      <c r="AL27" s="47">
        <v>0.97</v>
      </c>
      <c r="AM27" s="62">
        <v>0.03</v>
      </c>
      <c r="AT27"/>
      <c r="AU27"/>
      <c r="AV27"/>
      <c r="AW27"/>
      <c r="AX27"/>
      <c r="AY27"/>
    </row>
    <row r="28" spans="3:51">
      <c r="C28" s="501"/>
      <c r="K28" s="47" t="s">
        <v>264</v>
      </c>
      <c r="O28" s="59"/>
      <c r="AD28" s="443">
        <v>480.04</v>
      </c>
      <c r="AE28" s="47">
        <v>24.08</v>
      </c>
      <c r="AF28" s="47">
        <v>1</v>
      </c>
      <c r="AG28" s="47">
        <v>0.03</v>
      </c>
      <c r="AH28" s="47">
        <v>0.21</v>
      </c>
      <c r="AI28" s="47">
        <v>0.04</v>
      </c>
      <c r="AJ28" s="47">
        <v>36.74</v>
      </c>
      <c r="AK28" s="47">
        <v>30.55</v>
      </c>
      <c r="AL28" s="47">
        <v>0.98</v>
      </c>
      <c r="AM28" s="62">
        <v>0.03</v>
      </c>
      <c r="AT28"/>
      <c r="AU28"/>
      <c r="AV28"/>
      <c r="AW28"/>
      <c r="AX28"/>
      <c r="AY28"/>
    </row>
    <row r="29" spans="3:51">
      <c r="C29" s="501"/>
      <c r="K29" s="47" t="s">
        <v>603</v>
      </c>
      <c r="O29" s="61"/>
      <c r="AD29" s="443">
        <v>436</v>
      </c>
      <c r="AE29" s="47">
        <v>19.25</v>
      </c>
      <c r="AF29" s="47">
        <v>0.98</v>
      </c>
      <c r="AG29" s="47">
        <v>0.03</v>
      </c>
      <c r="AH29" s="47">
        <v>0.28000000000000003</v>
      </c>
      <c r="AI29" s="47">
        <v>0.08</v>
      </c>
      <c r="AJ29" s="47">
        <v>79.28</v>
      </c>
      <c r="AK29" s="47">
        <v>54.83</v>
      </c>
      <c r="AL29" s="47">
        <v>1.01</v>
      </c>
      <c r="AM29" s="62">
        <v>0.03</v>
      </c>
      <c r="AT29"/>
      <c r="AU29"/>
      <c r="AV29"/>
      <c r="AW29"/>
      <c r="AX29"/>
      <c r="AY29"/>
    </row>
    <row r="30" spans="3:51">
      <c r="C30" s="501"/>
      <c r="O30" s="59"/>
      <c r="AD30" s="443">
        <v>278.20999999999998</v>
      </c>
      <c r="AE30" s="47">
        <v>12.63</v>
      </c>
      <c r="AF30" s="47">
        <v>1.03</v>
      </c>
      <c r="AG30" s="47">
        <v>0.04</v>
      </c>
      <c r="AH30" s="47">
        <v>1.57</v>
      </c>
      <c r="AI30" s="47">
        <v>0.21</v>
      </c>
      <c r="AJ30" s="47">
        <v>24.38</v>
      </c>
      <c r="AK30" s="47">
        <v>15.37</v>
      </c>
      <c r="AL30" s="47">
        <v>1.02</v>
      </c>
      <c r="AM30" s="62">
        <v>0.04</v>
      </c>
      <c r="AT30"/>
      <c r="AU30"/>
      <c r="AV30"/>
      <c r="AW30"/>
      <c r="AX30"/>
      <c r="AY30"/>
    </row>
    <row r="31" spans="3:51">
      <c r="C31" s="501"/>
      <c r="O31" s="61"/>
      <c r="AD31" s="443">
        <v>283.12</v>
      </c>
      <c r="AE31" s="47">
        <v>12.75</v>
      </c>
      <c r="AF31" s="47">
        <v>1</v>
      </c>
      <c r="AG31" s="47">
        <v>0.04</v>
      </c>
      <c r="AH31" s="47">
        <v>0.54</v>
      </c>
      <c r="AI31" s="47">
        <v>0.21</v>
      </c>
      <c r="AJ31" s="47">
        <v>15.64</v>
      </c>
      <c r="AK31" s="47">
        <v>15.33</v>
      </c>
      <c r="AL31" s="47">
        <v>0.96</v>
      </c>
      <c r="AM31" s="62">
        <v>0.04</v>
      </c>
      <c r="AT31"/>
      <c r="AU31"/>
      <c r="AV31"/>
      <c r="AW31"/>
      <c r="AX31"/>
      <c r="AY31"/>
    </row>
    <row r="32" spans="3:51">
      <c r="C32" s="501"/>
      <c r="K32" s="53" t="s">
        <v>402</v>
      </c>
      <c r="L32" s="444"/>
      <c r="M32" s="155"/>
      <c r="O32" s="59"/>
      <c r="AD32" s="443">
        <v>342.62</v>
      </c>
      <c r="AE32" s="47">
        <v>14.32</v>
      </c>
      <c r="AF32" s="47">
        <v>1</v>
      </c>
      <c r="AG32" s="47">
        <v>0.04</v>
      </c>
      <c r="AH32" s="47">
        <v>0.31</v>
      </c>
      <c r="AI32" s="47">
        <v>0.1</v>
      </c>
      <c r="AJ32" s="47">
        <v>17.579999999999998</v>
      </c>
      <c r="AK32" s="47">
        <v>21.18</v>
      </c>
      <c r="AL32" s="47">
        <v>0.94</v>
      </c>
      <c r="AM32" s="62">
        <v>0.03</v>
      </c>
      <c r="AT32"/>
      <c r="AU32"/>
      <c r="AV32"/>
      <c r="AW32"/>
      <c r="AX32"/>
      <c r="AY32"/>
    </row>
    <row r="33" spans="3:51">
      <c r="C33" s="501"/>
      <c r="L33" s="445"/>
      <c r="O33" s="61"/>
      <c r="AD33" s="443">
        <v>346.55</v>
      </c>
      <c r="AE33" s="47">
        <v>13.8</v>
      </c>
      <c r="AF33" s="47">
        <v>0.97</v>
      </c>
      <c r="AG33" s="47">
        <v>0.03</v>
      </c>
      <c r="AH33" s="47">
        <v>0.44</v>
      </c>
      <c r="AI33" s="47">
        <v>0.1</v>
      </c>
      <c r="AJ33" s="47">
        <v>50.28</v>
      </c>
      <c r="AK33" s="47">
        <v>43.59</v>
      </c>
      <c r="AL33" s="47">
        <v>1.01</v>
      </c>
      <c r="AM33" s="62">
        <v>0.04</v>
      </c>
      <c r="AT33"/>
      <c r="AU33"/>
      <c r="AV33"/>
      <c r="AW33"/>
      <c r="AX33"/>
      <c r="AY33"/>
    </row>
    <row r="34" spans="3:51">
      <c r="C34" s="501"/>
      <c r="O34" s="59"/>
      <c r="AD34" s="443">
        <v>387.67</v>
      </c>
      <c r="AE34" s="47">
        <v>20.66</v>
      </c>
      <c r="AF34" s="47">
        <v>0.99</v>
      </c>
      <c r="AG34" s="47">
        <v>0.04</v>
      </c>
      <c r="AH34" s="47">
        <v>0.22</v>
      </c>
      <c r="AI34" s="47">
        <v>0.19</v>
      </c>
      <c r="AJ34" s="47">
        <v>36.4</v>
      </c>
      <c r="AK34" s="47">
        <v>24.24</v>
      </c>
      <c r="AL34" s="47">
        <v>1.01</v>
      </c>
      <c r="AM34" s="62">
        <v>0.04</v>
      </c>
      <c r="AT34"/>
      <c r="AU34"/>
      <c r="AV34"/>
      <c r="AW34"/>
      <c r="AX34"/>
      <c r="AY34"/>
    </row>
    <row r="35" spans="3:51">
      <c r="C35" s="501"/>
      <c r="L35" s="47">
        <v>10</v>
      </c>
      <c r="O35" s="61"/>
      <c r="AD35" s="443">
        <v>404.93</v>
      </c>
      <c r="AE35" s="47">
        <v>17.32</v>
      </c>
      <c r="AF35" s="47">
        <v>1.02</v>
      </c>
      <c r="AG35" s="47">
        <v>0.04</v>
      </c>
      <c r="AH35" s="47">
        <v>0.51</v>
      </c>
      <c r="AI35" s="47">
        <v>0.13</v>
      </c>
      <c r="AJ35" s="47">
        <v>21.6</v>
      </c>
      <c r="AK35" s="47">
        <v>20.36</v>
      </c>
      <c r="AL35" s="47">
        <v>0.96</v>
      </c>
      <c r="AM35" s="62">
        <v>0.04</v>
      </c>
      <c r="AT35"/>
      <c r="AU35"/>
      <c r="AV35"/>
      <c r="AW35"/>
      <c r="AX35"/>
      <c r="AY35"/>
    </row>
    <row r="36" spans="3:51">
      <c r="C36" s="501"/>
      <c r="L36" s="47">
        <v>10</v>
      </c>
      <c r="O36" s="59"/>
      <c r="AD36" s="443">
        <v>391.55</v>
      </c>
      <c r="AE36" s="47">
        <v>19.34</v>
      </c>
      <c r="AF36" s="47">
        <v>1.01</v>
      </c>
      <c r="AG36" s="47">
        <v>0.04</v>
      </c>
      <c r="AH36" s="47">
        <v>0.16</v>
      </c>
      <c r="AI36" s="47">
        <v>0.13</v>
      </c>
      <c r="AJ36" s="47">
        <v>40.47</v>
      </c>
      <c r="AK36" s="47">
        <v>29.64</v>
      </c>
      <c r="AL36" s="47">
        <v>1.01</v>
      </c>
      <c r="AM36" s="62">
        <v>0.04</v>
      </c>
      <c r="AT36"/>
      <c r="AU36"/>
      <c r="AV36"/>
      <c r="AW36"/>
      <c r="AX36"/>
      <c r="AY36"/>
    </row>
    <row r="37" spans="3:51">
      <c r="C37" s="501"/>
      <c r="L37" s="47">
        <v>5</v>
      </c>
      <c r="O37" s="61"/>
      <c r="AD37" s="443">
        <v>403.34</v>
      </c>
      <c r="AE37" s="47">
        <v>16.62</v>
      </c>
      <c r="AF37" s="47">
        <v>1.02</v>
      </c>
      <c r="AG37" s="47">
        <v>0.04</v>
      </c>
      <c r="AH37" s="47">
        <v>0.14000000000000001</v>
      </c>
      <c r="AI37" s="47">
        <v>0.11</v>
      </c>
      <c r="AJ37" s="47">
        <v>24.98</v>
      </c>
      <c r="AK37" s="47">
        <v>22.91</v>
      </c>
      <c r="AL37" s="47">
        <v>0.96</v>
      </c>
      <c r="AM37" s="62">
        <v>0.04</v>
      </c>
      <c r="AT37"/>
      <c r="AU37"/>
      <c r="AV37"/>
      <c r="AW37"/>
      <c r="AX37"/>
      <c r="AY37"/>
    </row>
    <row r="38" spans="3:51">
      <c r="C38" s="501"/>
      <c r="L38" s="47">
        <v>15</v>
      </c>
      <c r="O38" s="59"/>
      <c r="AD38" s="443">
        <v>274.88</v>
      </c>
      <c r="AE38" s="47">
        <v>11.69</v>
      </c>
      <c r="AF38" s="47">
        <v>0.97</v>
      </c>
      <c r="AG38" s="47">
        <v>0.04</v>
      </c>
      <c r="AH38" s="47">
        <v>0.45</v>
      </c>
      <c r="AI38" s="47">
        <v>0.15</v>
      </c>
      <c r="AJ38" s="47">
        <v>31.49</v>
      </c>
      <c r="AK38" s="47">
        <v>15.68</v>
      </c>
      <c r="AL38" s="47">
        <v>0.99</v>
      </c>
      <c r="AM38" s="62">
        <v>0.04</v>
      </c>
      <c r="AT38"/>
      <c r="AU38"/>
      <c r="AV38"/>
      <c r="AW38"/>
      <c r="AX38"/>
      <c r="AY38"/>
    </row>
    <row r="39" spans="3:51">
      <c r="C39" s="501"/>
      <c r="L39" s="47">
        <v>10</v>
      </c>
      <c r="O39" s="61"/>
      <c r="AD39" s="443">
        <v>381.58</v>
      </c>
      <c r="AE39" s="47">
        <v>17.18</v>
      </c>
      <c r="AF39" s="47">
        <v>1.04</v>
      </c>
      <c r="AG39" s="47">
        <v>0.04</v>
      </c>
      <c r="AH39" s="47">
        <v>0.67</v>
      </c>
      <c r="AI39" s="47">
        <v>0.18</v>
      </c>
      <c r="AJ39" s="47">
        <v>16.43</v>
      </c>
      <c r="AK39" s="47">
        <v>16.38</v>
      </c>
      <c r="AL39" s="47">
        <v>0.94</v>
      </c>
      <c r="AM39" s="62">
        <v>0.04</v>
      </c>
      <c r="AT39"/>
      <c r="AU39"/>
      <c r="AV39"/>
      <c r="AW39"/>
      <c r="AX39"/>
      <c r="AY39"/>
    </row>
    <row r="40" spans="3:51">
      <c r="C40" s="501"/>
      <c r="L40" s="60"/>
      <c r="M40" s="60"/>
      <c r="O40" s="59"/>
      <c r="AD40" s="443">
        <v>339.51</v>
      </c>
      <c r="AE40" s="47">
        <v>16.13</v>
      </c>
      <c r="AF40" s="47">
        <v>0.97</v>
      </c>
      <c r="AG40" s="47">
        <v>0.04</v>
      </c>
      <c r="AH40" s="47">
        <v>0.28999999999999998</v>
      </c>
      <c r="AI40" s="47">
        <v>0.16</v>
      </c>
      <c r="AJ40" s="47">
        <v>28.59</v>
      </c>
      <c r="AK40" s="47">
        <v>32.56</v>
      </c>
      <c r="AL40" s="47">
        <v>0.96</v>
      </c>
      <c r="AM40" s="62">
        <v>0.04</v>
      </c>
      <c r="AT40"/>
      <c r="AU40"/>
      <c r="AV40"/>
      <c r="AW40"/>
      <c r="AX40"/>
      <c r="AY40"/>
    </row>
    <row r="41" spans="3:51">
      <c r="C41" s="501"/>
      <c r="L41" s="60"/>
      <c r="M41" s="60"/>
      <c r="O41" s="61"/>
      <c r="AD41" s="443">
        <v>346.4</v>
      </c>
      <c r="AE41" s="47">
        <v>15.94</v>
      </c>
      <c r="AF41" s="47">
        <v>0.97</v>
      </c>
      <c r="AG41" s="47">
        <v>0.04</v>
      </c>
      <c r="AH41" s="47">
        <v>-0.09</v>
      </c>
      <c r="AI41" s="47">
        <v>-0.2</v>
      </c>
      <c r="AJ41" s="47">
        <v>16.149999999999999</v>
      </c>
      <c r="AK41" s="47">
        <v>23.28</v>
      </c>
      <c r="AL41" s="47">
        <v>1.05</v>
      </c>
      <c r="AM41" s="62">
        <v>0.04</v>
      </c>
      <c r="AT41"/>
      <c r="AU41"/>
      <c r="AV41"/>
      <c r="AW41"/>
      <c r="AX41"/>
      <c r="AY41"/>
    </row>
    <row r="42" spans="3:51">
      <c r="C42" s="501"/>
      <c r="K42" s="60"/>
      <c r="L42" s="60"/>
      <c r="M42" s="60"/>
      <c r="O42" s="59"/>
      <c r="AD42" s="443">
        <v>366.77</v>
      </c>
      <c r="AE42" s="47">
        <v>16.09</v>
      </c>
      <c r="AF42" s="47">
        <v>1.04</v>
      </c>
      <c r="AG42" s="47">
        <v>0.04</v>
      </c>
      <c r="AH42" s="47">
        <v>0.39</v>
      </c>
      <c r="AI42" s="47">
        <v>0.15</v>
      </c>
      <c r="AJ42" s="47">
        <v>42.37</v>
      </c>
      <c r="AK42" s="47">
        <v>32.64</v>
      </c>
      <c r="AL42" s="47">
        <v>0.98</v>
      </c>
      <c r="AM42" s="62">
        <v>0.04</v>
      </c>
      <c r="AT42"/>
      <c r="AU42"/>
      <c r="AV42"/>
      <c r="AW42"/>
      <c r="AX42"/>
      <c r="AY42"/>
    </row>
    <row r="43" spans="3:51" ht="12.75" customHeight="1">
      <c r="C43" s="501"/>
      <c r="K43" s="60"/>
      <c r="L43" s="60"/>
      <c r="M43" s="60"/>
      <c r="O43" s="61"/>
      <c r="AD43" s="443">
        <v>329.72</v>
      </c>
      <c r="AE43" s="47">
        <v>15.89</v>
      </c>
      <c r="AF43" s="47">
        <v>1.01</v>
      </c>
      <c r="AG43" s="47">
        <v>0.04</v>
      </c>
      <c r="AH43" s="47">
        <v>1.87</v>
      </c>
      <c r="AI43" s="47">
        <v>0.22</v>
      </c>
      <c r="AJ43" s="47">
        <v>9.68</v>
      </c>
      <c r="AK43" s="47">
        <v>9.6999999999999993</v>
      </c>
      <c r="AL43" s="47">
        <v>0.97</v>
      </c>
      <c r="AM43" s="62">
        <v>0.04</v>
      </c>
      <c r="AT43"/>
      <c r="AU43"/>
      <c r="AV43"/>
      <c r="AW43"/>
      <c r="AX43"/>
      <c r="AY43"/>
    </row>
    <row r="44" spans="3:51">
      <c r="K44" s="60"/>
      <c r="L44" s="60">
        <v>6</v>
      </c>
      <c r="M44" s="60"/>
      <c r="O44" s="59"/>
      <c r="AT44"/>
      <c r="AU44"/>
      <c r="AV44"/>
      <c r="AW44"/>
      <c r="AX44"/>
      <c r="AY44"/>
    </row>
    <row r="45" spans="3:51">
      <c r="K45" s="60"/>
      <c r="L45" s="60"/>
      <c r="M45" s="60"/>
      <c r="O45" s="61"/>
      <c r="AT45"/>
      <c r="AU45"/>
      <c r="AV45"/>
      <c r="AW45"/>
      <c r="AX45"/>
      <c r="AY45"/>
    </row>
    <row r="46" spans="3:51">
      <c r="D46" s="56"/>
      <c r="K46" s="60"/>
      <c r="L46" s="60"/>
      <c r="M46" s="60"/>
      <c r="O46" s="59"/>
      <c r="AT46"/>
      <c r="AU46"/>
      <c r="AV46"/>
      <c r="AW46"/>
      <c r="AX46"/>
      <c r="AY46"/>
    </row>
    <row r="47" spans="3:51">
      <c r="K47" s="60"/>
      <c r="L47" s="60"/>
      <c r="M47" s="60"/>
      <c r="O47" s="61"/>
      <c r="AT47"/>
      <c r="AU47"/>
      <c r="AV47"/>
      <c r="AW47"/>
      <c r="AX47"/>
      <c r="AY47"/>
    </row>
    <row r="48" spans="3:51">
      <c r="K48" s="60" t="s">
        <v>601</v>
      </c>
      <c r="L48" s="60"/>
      <c r="M48" s="60"/>
      <c r="O48" s="59"/>
      <c r="AT48"/>
      <c r="AU48"/>
      <c r="AV48"/>
      <c r="AW48"/>
      <c r="AX48"/>
      <c r="AY48"/>
    </row>
    <row r="49" spans="4:51">
      <c r="D49" s="72"/>
      <c r="K49" s="60" t="s">
        <v>602</v>
      </c>
      <c r="L49" s="60"/>
      <c r="M49" s="60"/>
      <c r="O49" s="61"/>
      <c r="AT49"/>
      <c r="AU49"/>
      <c r="AV49"/>
      <c r="AW49"/>
      <c r="AX49"/>
      <c r="AY49"/>
    </row>
    <row r="50" spans="4:51">
      <c r="L50" s="60"/>
      <c r="M50" s="60"/>
      <c r="O50" s="59"/>
      <c r="AT50"/>
      <c r="AU50"/>
      <c r="AV50"/>
      <c r="AW50"/>
      <c r="AX50"/>
      <c r="AY50"/>
    </row>
    <row r="51" spans="4:51">
      <c r="K51" s="60" t="s">
        <v>604</v>
      </c>
      <c r="L51" s="60"/>
      <c r="M51" s="60"/>
      <c r="O51" s="61"/>
      <c r="AT51"/>
      <c r="AU51"/>
      <c r="AV51"/>
      <c r="AW51"/>
      <c r="AX51"/>
      <c r="AY51"/>
    </row>
    <row r="52" spans="4:51">
      <c r="K52" s="60" t="s">
        <v>605</v>
      </c>
      <c r="L52" s="60"/>
      <c r="M52" s="60"/>
      <c r="O52" s="59"/>
      <c r="AT52"/>
      <c r="AU52"/>
      <c r="AV52"/>
      <c r="AW52"/>
      <c r="AX52"/>
      <c r="AY52"/>
    </row>
    <row r="53" spans="4:51">
      <c r="O53" s="61"/>
      <c r="AT53"/>
      <c r="AU53"/>
      <c r="AV53"/>
      <c r="AW53"/>
      <c r="AX53"/>
      <c r="AY53"/>
    </row>
    <row r="54" spans="4:51">
      <c r="K54" s="60" t="s">
        <v>606</v>
      </c>
      <c r="O54" s="59"/>
      <c r="AD54" s="875" t="s">
        <v>543</v>
      </c>
      <c r="AT54"/>
      <c r="AU54"/>
      <c r="AV54"/>
      <c r="AW54"/>
      <c r="AX54"/>
      <c r="AY54"/>
    </row>
    <row r="55" spans="4:51">
      <c r="K55" s="60" t="s">
        <v>607</v>
      </c>
      <c r="O55" s="61"/>
      <c r="AD55" s="875" t="s">
        <v>545</v>
      </c>
      <c r="AT55"/>
      <c r="AU55"/>
      <c r="AV55"/>
      <c r="AW55"/>
      <c r="AX55"/>
      <c r="AY55"/>
    </row>
    <row r="56" spans="4:51">
      <c r="O56" s="59"/>
      <c r="AD56" s="875" t="s">
        <v>544</v>
      </c>
      <c r="AT56"/>
      <c r="AU56"/>
      <c r="AV56"/>
      <c r="AW56"/>
      <c r="AX56"/>
      <c r="AY56"/>
    </row>
    <row r="57" spans="4:51">
      <c r="O57" s="61"/>
      <c r="AD57" s="875" t="s">
        <v>546</v>
      </c>
      <c r="AT57"/>
      <c r="AU57"/>
      <c r="AV57"/>
      <c r="AW57"/>
      <c r="AX57"/>
      <c r="AY57"/>
    </row>
    <row r="58" spans="4:51">
      <c r="O58" s="59"/>
      <c r="AD58" s="875" t="s">
        <v>547</v>
      </c>
      <c r="AT58"/>
      <c r="AU58"/>
      <c r="AV58"/>
      <c r="AW58"/>
      <c r="AX58"/>
      <c r="AY58"/>
    </row>
    <row r="59" spans="4:51">
      <c r="O59" s="61"/>
      <c r="AD59" s="875" t="s">
        <v>548</v>
      </c>
      <c r="AT59"/>
      <c r="AU59"/>
      <c r="AV59"/>
      <c r="AW59"/>
      <c r="AX59"/>
      <c r="AY59"/>
    </row>
    <row r="60" spans="4:51">
      <c r="O60" s="59"/>
      <c r="AD60" s="875" t="s">
        <v>549</v>
      </c>
      <c r="AT60"/>
      <c r="AU60"/>
      <c r="AV60"/>
      <c r="AW60"/>
      <c r="AX60"/>
      <c r="AY60"/>
    </row>
    <row r="61" spans="4:51">
      <c r="O61" s="61"/>
      <c r="AD61" s="875" t="s">
        <v>550</v>
      </c>
      <c r="AT61"/>
      <c r="AU61"/>
      <c r="AV61"/>
      <c r="AW61"/>
      <c r="AX61"/>
      <c r="AY61"/>
    </row>
    <row r="62" spans="4:51">
      <c r="O62" s="59"/>
      <c r="AD62" s="875" t="s">
        <v>551</v>
      </c>
      <c r="AT62"/>
      <c r="AU62"/>
      <c r="AV62"/>
      <c r="AW62"/>
      <c r="AX62"/>
      <c r="AY62"/>
    </row>
    <row r="63" spans="4:51">
      <c r="O63" s="61"/>
      <c r="AD63" s="875" t="s">
        <v>552</v>
      </c>
      <c r="AT63"/>
      <c r="AU63"/>
      <c r="AV63"/>
      <c r="AW63"/>
      <c r="AX63"/>
      <c r="AY63"/>
    </row>
    <row r="64" spans="4:51">
      <c r="O64" s="59"/>
      <c r="AD64" s="875" t="s">
        <v>553</v>
      </c>
      <c r="AT64"/>
      <c r="AU64"/>
      <c r="AV64"/>
      <c r="AW64"/>
      <c r="AX64"/>
      <c r="AY64"/>
    </row>
    <row r="65" spans="15:51">
      <c r="O65" s="61"/>
      <c r="AD65" s="875" t="s">
        <v>541</v>
      </c>
      <c r="AT65"/>
      <c r="AU65"/>
      <c r="AV65"/>
      <c r="AW65"/>
      <c r="AX65"/>
      <c r="AY65"/>
    </row>
    <row r="66" spans="15:51">
      <c r="O66" s="59"/>
      <c r="AD66" s="875" t="s">
        <v>542</v>
      </c>
      <c r="AT66"/>
      <c r="AU66"/>
      <c r="AV66"/>
      <c r="AW66"/>
      <c r="AX66"/>
      <c r="AY66"/>
    </row>
    <row r="67" spans="15:51">
      <c r="O67" s="61"/>
      <c r="AT67"/>
      <c r="AU67"/>
      <c r="AV67"/>
      <c r="AW67"/>
      <c r="AX67"/>
      <c r="AY67"/>
    </row>
    <row r="68" spans="15:51">
      <c r="O68" s="59"/>
      <c r="AT68"/>
      <c r="AU68"/>
      <c r="AV68"/>
      <c r="AW68"/>
      <c r="AX68"/>
      <c r="AY68"/>
    </row>
    <row r="69" spans="15:51">
      <c r="O69" s="61"/>
      <c r="AT69"/>
      <c r="AU69"/>
      <c r="AV69"/>
      <c r="AW69"/>
      <c r="AX69"/>
      <c r="AY69"/>
    </row>
    <row r="70" spans="15:51">
      <c r="O70" s="59"/>
      <c r="AT70"/>
      <c r="AU70"/>
      <c r="AV70"/>
      <c r="AW70"/>
      <c r="AX70"/>
      <c r="AY70"/>
    </row>
    <row r="71" spans="15:51">
      <c r="O71" s="61"/>
      <c r="AT71"/>
      <c r="AU71"/>
      <c r="AV71"/>
      <c r="AW71"/>
      <c r="AX71"/>
      <c r="AY71"/>
    </row>
    <row r="72" spans="15:51">
      <c r="O72" s="59"/>
      <c r="AT72"/>
      <c r="AU72"/>
      <c r="AV72"/>
      <c r="AW72"/>
      <c r="AX72"/>
      <c r="AY72"/>
    </row>
    <row r="73" spans="15:51">
      <c r="O73" s="61"/>
      <c r="AT73"/>
      <c r="AU73"/>
      <c r="AV73"/>
      <c r="AW73"/>
      <c r="AX73"/>
      <c r="AY73"/>
    </row>
    <row r="74" spans="15:51">
      <c r="O74" s="59"/>
      <c r="AT74"/>
      <c r="AU74"/>
      <c r="AV74"/>
      <c r="AW74"/>
      <c r="AX74"/>
      <c r="AY74"/>
    </row>
    <row r="75" spans="15:51">
      <c r="O75" s="61"/>
      <c r="AT75"/>
      <c r="AU75"/>
      <c r="AV75"/>
      <c r="AW75"/>
      <c r="AX75"/>
      <c r="AY75"/>
    </row>
    <row r="76" spans="15:51">
      <c r="O76" s="59"/>
      <c r="AT76"/>
      <c r="AU76"/>
      <c r="AV76"/>
      <c r="AW76"/>
      <c r="AX76"/>
      <c r="AY76"/>
    </row>
    <row r="77" spans="15:51">
      <c r="O77" s="61"/>
      <c r="AT77"/>
      <c r="AU77"/>
      <c r="AV77"/>
      <c r="AW77"/>
      <c r="AX77"/>
      <c r="AY77"/>
    </row>
    <row r="78" spans="15:51">
      <c r="O78" s="59"/>
      <c r="AT78"/>
      <c r="AU78"/>
      <c r="AV78"/>
      <c r="AW78"/>
      <c r="AX78"/>
      <c r="AY78"/>
    </row>
    <row r="79" spans="15:51">
      <c r="O79" s="61"/>
      <c r="AT79"/>
      <c r="AU79"/>
      <c r="AV79"/>
      <c r="AW79"/>
      <c r="AX79"/>
      <c r="AY79"/>
    </row>
    <row r="80" spans="15:51">
      <c r="O80" s="59"/>
      <c r="AT80"/>
      <c r="AU80"/>
      <c r="AV80"/>
      <c r="AW80"/>
      <c r="AX80"/>
      <c r="AY80"/>
    </row>
    <row r="81" spans="4:51">
      <c r="O81" s="61"/>
      <c r="AT81"/>
      <c r="AU81"/>
      <c r="AV81"/>
      <c r="AW81"/>
      <c r="AX81"/>
      <c r="AY81"/>
    </row>
    <row r="82" spans="4:51">
      <c r="O82" s="59"/>
      <c r="AT82"/>
      <c r="AU82"/>
      <c r="AV82"/>
      <c r="AW82"/>
      <c r="AX82"/>
      <c r="AY82"/>
    </row>
    <row r="83" spans="4:51">
      <c r="O83" s="61"/>
      <c r="AT83"/>
      <c r="AU83"/>
      <c r="AV83"/>
      <c r="AW83"/>
      <c r="AX83"/>
      <c r="AY83"/>
    </row>
    <row r="84" spans="4:51">
      <c r="O84" s="59"/>
      <c r="AT84"/>
      <c r="AU84"/>
      <c r="AV84"/>
      <c r="AW84"/>
      <c r="AX84"/>
      <c r="AY84"/>
    </row>
    <row r="85" spans="4:51">
      <c r="O85" s="61"/>
      <c r="AT85"/>
      <c r="AU85"/>
      <c r="AV85"/>
      <c r="AW85"/>
      <c r="AX85"/>
      <c r="AY85"/>
    </row>
    <row r="86" spans="4:51">
      <c r="O86" s="59"/>
      <c r="AT86"/>
      <c r="AU86"/>
      <c r="AV86"/>
      <c r="AW86"/>
      <c r="AX86"/>
      <c r="AY86"/>
    </row>
    <row r="87" spans="4:51">
      <c r="O87" s="61"/>
      <c r="AT87"/>
      <c r="AU87"/>
      <c r="AV87"/>
      <c r="AW87"/>
      <c r="AX87"/>
      <c r="AY87"/>
    </row>
    <row r="88" spans="4:51">
      <c r="O88" s="59"/>
      <c r="AT88"/>
      <c r="AU88"/>
      <c r="AV88"/>
      <c r="AW88"/>
      <c r="AX88"/>
      <c r="AY88"/>
    </row>
    <row r="89" spans="4:51">
      <c r="O89" s="61"/>
      <c r="AT89"/>
      <c r="AU89"/>
      <c r="AV89"/>
      <c r="AW89"/>
      <c r="AX89"/>
      <c r="AY89"/>
    </row>
    <row r="90" spans="4:51">
      <c r="O90" s="59"/>
      <c r="AT90"/>
      <c r="AU90"/>
      <c r="AV90"/>
      <c r="AW90"/>
      <c r="AX90"/>
      <c r="AY90"/>
    </row>
    <row r="91" spans="4:51">
      <c r="D91" s="72"/>
      <c r="O91" s="61"/>
      <c r="AT91"/>
      <c r="AU91"/>
      <c r="AV91"/>
      <c r="AW91"/>
      <c r="AX91"/>
      <c r="AY91"/>
    </row>
    <row r="92" spans="4:51">
      <c r="O92" s="59"/>
      <c r="AT92"/>
      <c r="AU92"/>
      <c r="AV92"/>
      <c r="AW92"/>
      <c r="AX92"/>
      <c r="AY92"/>
    </row>
    <row r="93" spans="4:51">
      <c r="O93" s="61"/>
      <c r="AT93"/>
      <c r="AU93"/>
      <c r="AV93"/>
      <c r="AW93"/>
      <c r="AX93"/>
      <c r="AY93"/>
    </row>
    <row r="94" spans="4:51">
      <c r="D94" s="56"/>
      <c r="O94" s="59"/>
      <c r="AT94"/>
      <c r="AU94"/>
      <c r="AV94"/>
      <c r="AW94"/>
      <c r="AX94"/>
      <c r="AY94"/>
    </row>
    <row r="95" spans="4:51">
      <c r="O95" s="61"/>
      <c r="AT95"/>
      <c r="AU95"/>
      <c r="AV95"/>
      <c r="AW95"/>
      <c r="AX95"/>
      <c r="AY95"/>
    </row>
    <row r="96" spans="4:51">
      <c r="O96" s="59"/>
      <c r="AT96"/>
      <c r="AU96"/>
      <c r="AV96"/>
      <c r="AW96"/>
      <c r="AX96"/>
      <c r="AY96"/>
    </row>
    <row r="97" spans="4:51">
      <c r="O97" s="61"/>
      <c r="AT97"/>
      <c r="AU97"/>
      <c r="AV97"/>
      <c r="AW97"/>
      <c r="AX97"/>
      <c r="AY97"/>
    </row>
    <row r="98" spans="4:51">
      <c r="O98" s="59"/>
      <c r="AT98"/>
      <c r="AU98"/>
      <c r="AV98"/>
      <c r="AW98"/>
      <c r="AX98"/>
      <c r="AY98"/>
    </row>
    <row r="99" spans="4:51">
      <c r="O99" s="61"/>
      <c r="AT99"/>
      <c r="AU99"/>
      <c r="AV99"/>
      <c r="AW99"/>
      <c r="AX99"/>
      <c r="AY99"/>
    </row>
    <row r="100" spans="4:51">
      <c r="J100" s="155"/>
      <c r="O100" s="59"/>
      <c r="AT100"/>
      <c r="AU100"/>
      <c r="AV100"/>
      <c r="AW100"/>
      <c r="AX100"/>
      <c r="AY100"/>
    </row>
    <row r="101" spans="4:51">
      <c r="O101" s="61"/>
      <c r="AT101"/>
      <c r="AU101"/>
      <c r="AV101"/>
      <c r="AW101"/>
      <c r="AX101"/>
      <c r="AY101"/>
    </row>
    <row r="102" spans="4:51">
      <c r="O102" s="59"/>
      <c r="AT102"/>
      <c r="AU102"/>
      <c r="AV102"/>
      <c r="AW102"/>
      <c r="AX102"/>
      <c r="AY102"/>
    </row>
    <row r="103" spans="4:51">
      <c r="O103" s="61"/>
      <c r="AT103"/>
      <c r="AU103"/>
      <c r="AV103"/>
      <c r="AW103"/>
      <c r="AX103"/>
      <c r="AY103"/>
    </row>
    <row r="104" spans="4:51">
      <c r="O104" s="59"/>
      <c r="AT104"/>
      <c r="AU104"/>
      <c r="AV104"/>
      <c r="AW104"/>
      <c r="AX104"/>
      <c r="AY104"/>
    </row>
    <row r="105" spans="4:51">
      <c r="O105" s="61"/>
      <c r="AT105"/>
      <c r="AU105"/>
      <c r="AV105"/>
      <c r="AW105"/>
      <c r="AX105"/>
      <c r="AY105"/>
    </row>
    <row r="106" spans="4:51">
      <c r="O106" s="59"/>
      <c r="AT106"/>
      <c r="AU106"/>
      <c r="AV106"/>
      <c r="AW106"/>
      <c r="AX106"/>
      <c r="AY106"/>
    </row>
    <row r="107" spans="4:51">
      <c r="O107" s="61"/>
      <c r="AT107"/>
      <c r="AU107"/>
      <c r="AV107"/>
      <c r="AW107"/>
      <c r="AX107"/>
      <c r="AY107"/>
    </row>
    <row r="108" spans="4:51">
      <c r="D108" s="56"/>
      <c r="O108" s="59"/>
      <c r="AT108"/>
      <c r="AU108"/>
      <c r="AV108"/>
      <c r="AW108"/>
      <c r="AX108"/>
      <c r="AY108"/>
    </row>
    <row r="109" spans="4:51">
      <c r="O109" s="61"/>
      <c r="AT109"/>
      <c r="AU109"/>
      <c r="AV109"/>
      <c r="AW109"/>
      <c r="AX109"/>
      <c r="AY109"/>
    </row>
    <row r="110" spans="4:51">
      <c r="O110" s="59"/>
      <c r="AT110"/>
      <c r="AU110"/>
      <c r="AV110"/>
      <c r="AW110"/>
      <c r="AX110"/>
      <c r="AY110"/>
    </row>
    <row r="111" spans="4:51">
      <c r="O111" s="61"/>
      <c r="AT111"/>
      <c r="AU111"/>
      <c r="AV111"/>
      <c r="AW111"/>
      <c r="AX111"/>
      <c r="AY111"/>
    </row>
    <row r="112" spans="4:51">
      <c r="O112" s="59"/>
      <c r="AT112"/>
      <c r="AU112"/>
      <c r="AV112"/>
      <c r="AW112"/>
      <c r="AX112"/>
      <c r="AY112"/>
    </row>
    <row r="113" spans="4:51">
      <c r="O113" s="61"/>
      <c r="AT113"/>
      <c r="AU113"/>
      <c r="AV113"/>
      <c r="AW113"/>
      <c r="AX113"/>
      <c r="AY113"/>
    </row>
    <row r="114" spans="4:51">
      <c r="O114" s="59"/>
      <c r="AT114"/>
      <c r="AU114"/>
      <c r="AV114"/>
      <c r="AW114"/>
      <c r="AX114"/>
      <c r="AY114"/>
    </row>
    <row r="115" spans="4:51">
      <c r="O115" s="61"/>
      <c r="AT115"/>
      <c r="AU115"/>
      <c r="AV115"/>
      <c r="AW115"/>
      <c r="AX115"/>
      <c r="AY115"/>
    </row>
    <row r="116" spans="4:51">
      <c r="O116" s="59"/>
      <c r="AT116"/>
      <c r="AU116"/>
      <c r="AV116"/>
      <c r="AW116"/>
      <c r="AX116"/>
      <c r="AY116"/>
    </row>
    <row r="117" spans="4:51">
      <c r="O117" s="61"/>
      <c r="AT117"/>
      <c r="AU117"/>
      <c r="AV117"/>
      <c r="AW117"/>
      <c r="AX117"/>
      <c r="AY117"/>
    </row>
    <row r="118" spans="4:51">
      <c r="D118" s="72"/>
      <c r="O118" s="59"/>
      <c r="AT118"/>
      <c r="AU118"/>
      <c r="AV118"/>
      <c r="AW118"/>
      <c r="AX118"/>
      <c r="AY118"/>
    </row>
    <row r="119" spans="4:51">
      <c r="O119" s="61"/>
      <c r="AT119"/>
      <c r="AU119"/>
      <c r="AV119"/>
      <c r="AW119"/>
      <c r="AX119"/>
      <c r="AY119"/>
    </row>
    <row r="120" spans="4:51">
      <c r="O120" s="59"/>
      <c r="AT120"/>
      <c r="AU120"/>
      <c r="AV120"/>
      <c r="AW120"/>
      <c r="AX120"/>
      <c r="AY120"/>
    </row>
    <row r="121" spans="4:51">
      <c r="O121" s="61"/>
      <c r="AT121"/>
      <c r="AU121"/>
      <c r="AV121"/>
      <c r="AW121"/>
      <c r="AX121"/>
      <c r="AY121"/>
    </row>
    <row r="122" spans="4:51">
      <c r="D122" s="65"/>
      <c r="O122" s="59"/>
      <c r="AT122"/>
      <c r="AU122"/>
      <c r="AV122"/>
      <c r="AW122"/>
      <c r="AX122"/>
      <c r="AY122"/>
    </row>
    <row r="123" spans="4:51">
      <c r="D123" s="72"/>
      <c r="O123" s="61"/>
      <c r="AT123"/>
      <c r="AU123"/>
      <c r="AV123"/>
      <c r="AW123"/>
      <c r="AX123"/>
      <c r="AY123"/>
    </row>
    <row r="124" spans="4:51">
      <c r="O124" s="59"/>
      <c r="AT124"/>
      <c r="AU124"/>
      <c r="AV124"/>
      <c r="AW124"/>
      <c r="AX124"/>
      <c r="AY124"/>
    </row>
    <row r="125" spans="4:51">
      <c r="O125" s="61"/>
      <c r="AT125"/>
      <c r="AU125"/>
      <c r="AV125"/>
      <c r="AW125"/>
      <c r="AX125"/>
      <c r="AY125"/>
    </row>
    <row r="126" spans="4:51">
      <c r="O126" s="59"/>
      <c r="AT126"/>
      <c r="AU126"/>
      <c r="AV126"/>
      <c r="AW126"/>
      <c r="AX126"/>
      <c r="AY126"/>
    </row>
    <row r="127" spans="4:51">
      <c r="O127" s="61"/>
      <c r="AT127"/>
      <c r="AU127"/>
      <c r="AV127"/>
      <c r="AW127"/>
      <c r="AX127"/>
      <c r="AY127"/>
    </row>
    <row r="128" spans="4:51">
      <c r="O128" s="59"/>
      <c r="AT128"/>
      <c r="AU128"/>
      <c r="AV128"/>
      <c r="AW128"/>
      <c r="AX128"/>
      <c r="AY128"/>
    </row>
    <row r="129" spans="4:51">
      <c r="O129" s="61"/>
      <c r="AT129"/>
      <c r="AU129"/>
      <c r="AV129"/>
      <c r="AW129"/>
      <c r="AX129"/>
      <c r="AY129"/>
    </row>
    <row r="130" spans="4:51">
      <c r="O130" s="59"/>
      <c r="AT130"/>
      <c r="AU130"/>
      <c r="AV130"/>
      <c r="AW130"/>
      <c r="AX130"/>
      <c r="AY130"/>
    </row>
    <row r="131" spans="4:51">
      <c r="O131" s="61"/>
      <c r="AT131"/>
      <c r="AU131"/>
      <c r="AV131"/>
      <c r="AW131"/>
      <c r="AX131"/>
      <c r="AY131"/>
    </row>
    <row r="132" spans="4:51">
      <c r="O132" s="59"/>
      <c r="AT132"/>
      <c r="AU132"/>
      <c r="AV132"/>
      <c r="AW132"/>
      <c r="AX132"/>
      <c r="AY132"/>
    </row>
    <row r="133" spans="4:51">
      <c r="D133" s="56"/>
      <c r="O133" s="61"/>
      <c r="AT133"/>
      <c r="AU133"/>
      <c r="AV133"/>
      <c r="AW133"/>
      <c r="AX133"/>
      <c r="AY133"/>
    </row>
    <row r="134" spans="4:51">
      <c r="O134" s="59"/>
      <c r="AT134"/>
      <c r="AU134"/>
      <c r="AV134"/>
      <c r="AW134"/>
      <c r="AX134"/>
      <c r="AY134"/>
    </row>
    <row r="135" spans="4:51">
      <c r="O135" s="61"/>
      <c r="AT135"/>
      <c r="AU135"/>
      <c r="AV135"/>
      <c r="AW135"/>
      <c r="AX135"/>
      <c r="AY135"/>
    </row>
    <row r="136" spans="4:51">
      <c r="O136" s="59"/>
      <c r="AT136"/>
      <c r="AU136"/>
      <c r="AV136"/>
      <c r="AW136"/>
      <c r="AX136"/>
      <c r="AY136"/>
    </row>
    <row r="137" spans="4:51">
      <c r="O137" s="61"/>
      <c r="AT137"/>
      <c r="AU137"/>
      <c r="AV137"/>
      <c r="AW137"/>
      <c r="AX137"/>
      <c r="AY137"/>
    </row>
    <row r="138" spans="4:51">
      <c r="O138" s="59"/>
      <c r="AT138"/>
      <c r="AU138"/>
      <c r="AV138"/>
      <c r="AW138"/>
      <c r="AX138"/>
      <c r="AY138"/>
    </row>
    <row r="139" spans="4:51">
      <c r="O139" s="61"/>
      <c r="AT139"/>
      <c r="AU139"/>
      <c r="AV139"/>
      <c r="AW139"/>
      <c r="AX139"/>
      <c r="AY139"/>
    </row>
    <row r="140" spans="4:51">
      <c r="O140" s="59"/>
      <c r="AT140"/>
      <c r="AU140"/>
      <c r="AV140"/>
      <c r="AW140"/>
      <c r="AX140"/>
      <c r="AY140"/>
    </row>
    <row r="141" spans="4:51">
      <c r="O141" s="61"/>
      <c r="AT141"/>
      <c r="AU141"/>
      <c r="AV141"/>
      <c r="AW141"/>
      <c r="AX141"/>
      <c r="AY141"/>
    </row>
    <row r="142" spans="4:51">
      <c r="O142" s="59"/>
      <c r="AT142"/>
      <c r="AU142"/>
      <c r="AV142"/>
      <c r="AW142"/>
      <c r="AX142"/>
      <c r="AY142"/>
    </row>
    <row r="143" spans="4:51">
      <c r="O143" s="61"/>
      <c r="AT143"/>
      <c r="AU143"/>
      <c r="AV143"/>
      <c r="AW143"/>
      <c r="AX143"/>
      <c r="AY143"/>
    </row>
    <row r="144" spans="4:51">
      <c r="O144" s="59"/>
      <c r="AT144"/>
      <c r="AU144"/>
      <c r="AV144"/>
      <c r="AW144"/>
      <c r="AX144"/>
      <c r="AY144"/>
    </row>
    <row r="145" spans="4:51">
      <c r="O145" s="61"/>
      <c r="AT145"/>
      <c r="AU145"/>
      <c r="AV145"/>
      <c r="AW145"/>
      <c r="AX145"/>
      <c r="AY145"/>
    </row>
    <row r="146" spans="4:51">
      <c r="O146" s="59"/>
      <c r="AT146"/>
      <c r="AU146"/>
      <c r="AV146"/>
      <c r="AW146"/>
      <c r="AX146"/>
      <c r="AY146"/>
    </row>
    <row r="147" spans="4:51">
      <c r="O147" s="61"/>
      <c r="AT147"/>
      <c r="AU147"/>
      <c r="AV147"/>
      <c r="AW147"/>
      <c r="AX147"/>
      <c r="AY147"/>
    </row>
    <row r="148" spans="4:51">
      <c r="O148" s="59"/>
      <c r="AT148"/>
      <c r="AU148"/>
      <c r="AV148"/>
      <c r="AW148"/>
      <c r="AX148"/>
      <c r="AY148"/>
    </row>
    <row r="149" spans="4:51">
      <c r="D149" s="80"/>
      <c r="O149" s="61"/>
      <c r="AT149"/>
      <c r="AU149"/>
      <c r="AV149"/>
      <c r="AW149"/>
      <c r="AX149"/>
      <c r="AY149"/>
    </row>
    <row r="150" spans="4:51">
      <c r="O150" s="59"/>
      <c r="AT150"/>
      <c r="AU150"/>
      <c r="AV150"/>
      <c r="AW150"/>
      <c r="AX150"/>
      <c r="AY150"/>
    </row>
    <row r="151" spans="4:51">
      <c r="O151" s="61"/>
      <c r="AT151"/>
      <c r="AU151"/>
      <c r="AV151"/>
      <c r="AW151"/>
      <c r="AX151"/>
      <c r="AY151"/>
    </row>
    <row r="152" spans="4:51">
      <c r="O152" s="59"/>
      <c r="AT152"/>
      <c r="AU152"/>
      <c r="AV152"/>
      <c r="AW152"/>
      <c r="AX152"/>
      <c r="AY152"/>
    </row>
    <row r="153" spans="4:51">
      <c r="O153" s="61"/>
      <c r="AT153"/>
      <c r="AU153"/>
      <c r="AV153"/>
      <c r="AW153"/>
      <c r="AX153"/>
      <c r="AY153"/>
    </row>
    <row r="154" spans="4:51">
      <c r="O154" s="59"/>
      <c r="AT154"/>
      <c r="AU154"/>
      <c r="AV154"/>
      <c r="AW154"/>
      <c r="AX154"/>
      <c r="AY154"/>
    </row>
    <row r="155" spans="4:51">
      <c r="O155" s="61"/>
      <c r="AT155"/>
      <c r="AU155"/>
      <c r="AV155"/>
      <c r="AW155"/>
      <c r="AX155"/>
      <c r="AY155"/>
    </row>
    <row r="156" spans="4:51">
      <c r="O156" s="59"/>
      <c r="AT156"/>
      <c r="AU156"/>
      <c r="AV156"/>
      <c r="AW156"/>
      <c r="AX156"/>
      <c r="AY156"/>
    </row>
    <row r="157" spans="4:51">
      <c r="O157" s="61"/>
      <c r="AT157"/>
      <c r="AU157"/>
      <c r="AV157"/>
      <c r="AW157"/>
      <c r="AX157"/>
      <c r="AY157"/>
    </row>
    <row r="158" spans="4:51">
      <c r="D158" s="56"/>
      <c r="O158" s="59"/>
      <c r="AT158"/>
      <c r="AU158"/>
      <c r="AV158"/>
      <c r="AW158"/>
      <c r="AX158"/>
      <c r="AY158"/>
    </row>
    <row r="159" spans="4:51">
      <c r="O159" s="61"/>
      <c r="AT159"/>
      <c r="AU159"/>
      <c r="AV159"/>
      <c r="AW159"/>
      <c r="AX159"/>
      <c r="AY159"/>
    </row>
    <row r="160" spans="4:51">
      <c r="O160" s="59"/>
      <c r="AT160"/>
      <c r="AU160"/>
      <c r="AV160"/>
      <c r="AW160"/>
      <c r="AX160"/>
      <c r="AY160"/>
    </row>
    <row r="161" spans="4:51">
      <c r="O161" s="61"/>
      <c r="AT161"/>
      <c r="AU161"/>
      <c r="AV161"/>
      <c r="AW161"/>
      <c r="AX161"/>
      <c r="AY161"/>
    </row>
    <row r="162" spans="4:51">
      <c r="O162" s="59"/>
      <c r="AT162"/>
      <c r="AU162"/>
      <c r="AV162"/>
      <c r="AW162"/>
      <c r="AX162"/>
      <c r="AY162"/>
    </row>
    <row r="163" spans="4:51">
      <c r="O163" s="61"/>
      <c r="AT163"/>
      <c r="AU163"/>
      <c r="AV163"/>
      <c r="AW163"/>
      <c r="AX163"/>
      <c r="AY163"/>
    </row>
    <row r="164" spans="4:51">
      <c r="O164" s="59"/>
      <c r="AT164"/>
      <c r="AU164"/>
      <c r="AV164"/>
      <c r="AW164"/>
      <c r="AX164"/>
      <c r="AY164"/>
    </row>
    <row r="165" spans="4:51">
      <c r="O165" s="61"/>
      <c r="AT165"/>
      <c r="AU165"/>
      <c r="AV165"/>
      <c r="AW165"/>
      <c r="AX165"/>
      <c r="AY165"/>
    </row>
    <row r="166" spans="4:51">
      <c r="O166" s="59"/>
      <c r="AT166"/>
      <c r="AU166"/>
      <c r="AV166"/>
      <c r="AW166"/>
      <c r="AX166"/>
      <c r="AY166"/>
    </row>
    <row r="167" spans="4:51">
      <c r="O167" s="61"/>
      <c r="AT167"/>
      <c r="AU167"/>
      <c r="AV167"/>
      <c r="AW167"/>
      <c r="AX167"/>
      <c r="AY167"/>
    </row>
    <row r="168" spans="4:51">
      <c r="O168" s="59"/>
      <c r="AT168"/>
      <c r="AU168"/>
      <c r="AV168"/>
      <c r="AW168"/>
      <c r="AX168"/>
      <c r="AY168"/>
    </row>
    <row r="169" spans="4:51">
      <c r="O169" s="61"/>
      <c r="AT169"/>
      <c r="AU169"/>
      <c r="AV169"/>
      <c r="AW169"/>
      <c r="AX169"/>
      <c r="AY169"/>
    </row>
    <row r="170" spans="4:51">
      <c r="O170" s="59"/>
      <c r="AT170"/>
      <c r="AU170"/>
      <c r="AV170"/>
      <c r="AW170"/>
      <c r="AX170"/>
      <c r="AY170"/>
    </row>
    <row r="171" spans="4:51">
      <c r="O171" s="61"/>
      <c r="AT171"/>
      <c r="AU171"/>
      <c r="AV171"/>
      <c r="AW171"/>
      <c r="AX171"/>
      <c r="AY171"/>
    </row>
    <row r="172" spans="4:51">
      <c r="O172" s="59"/>
      <c r="AT172"/>
      <c r="AU172"/>
      <c r="AV172"/>
      <c r="AW172"/>
      <c r="AX172"/>
      <c r="AY172"/>
    </row>
    <row r="173" spans="4:51">
      <c r="O173" s="61"/>
      <c r="AT173"/>
      <c r="AU173"/>
      <c r="AV173"/>
      <c r="AW173"/>
      <c r="AX173"/>
      <c r="AY173"/>
    </row>
    <row r="174" spans="4:51">
      <c r="D174" s="56"/>
      <c r="O174" s="59"/>
      <c r="AT174"/>
      <c r="AU174"/>
      <c r="AV174"/>
      <c r="AW174"/>
      <c r="AX174"/>
      <c r="AY174"/>
    </row>
    <row r="175" spans="4:51">
      <c r="O175" s="61"/>
      <c r="AT175"/>
      <c r="AU175"/>
      <c r="AV175"/>
      <c r="AW175"/>
      <c r="AX175"/>
      <c r="AY175"/>
    </row>
    <row r="176" spans="4:51">
      <c r="O176" s="59"/>
      <c r="AT176"/>
      <c r="AU176"/>
      <c r="AV176"/>
      <c r="AW176"/>
      <c r="AX176"/>
      <c r="AY176"/>
    </row>
    <row r="177" spans="4:51">
      <c r="O177" s="61"/>
      <c r="AT177"/>
      <c r="AU177"/>
      <c r="AV177"/>
      <c r="AW177"/>
      <c r="AX177"/>
      <c r="AY177"/>
    </row>
    <row r="178" spans="4:51">
      <c r="O178" s="59"/>
      <c r="AT178"/>
      <c r="AU178"/>
      <c r="AV178"/>
      <c r="AW178"/>
      <c r="AX178"/>
      <c r="AY178"/>
    </row>
    <row r="179" spans="4:51">
      <c r="D179" s="56"/>
      <c r="O179" s="61"/>
      <c r="AT179"/>
      <c r="AU179"/>
      <c r="AV179"/>
      <c r="AW179"/>
      <c r="AX179"/>
      <c r="AY179"/>
    </row>
    <row r="180" spans="4:51">
      <c r="O180" s="59"/>
      <c r="AT180"/>
      <c r="AU180"/>
      <c r="AV180"/>
      <c r="AW180"/>
      <c r="AX180"/>
      <c r="AY180"/>
    </row>
    <row r="181" spans="4:51">
      <c r="D181" s="72"/>
      <c r="O181" s="61"/>
      <c r="AT181"/>
      <c r="AU181"/>
      <c r="AV181"/>
      <c r="AW181"/>
      <c r="AX181"/>
      <c r="AY181"/>
    </row>
    <row r="182" spans="4:51">
      <c r="O182" s="59"/>
      <c r="AT182"/>
      <c r="AU182"/>
      <c r="AV182"/>
      <c r="AW182"/>
      <c r="AX182"/>
      <c r="AY182"/>
    </row>
    <row r="183" spans="4:51">
      <c r="D183" s="65"/>
      <c r="O183" s="61"/>
      <c r="AT183"/>
      <c r="AU183"/>
      <c r="AV183"/>
      <c r="AW183"/>
      <c r="AX183"/>
      <c r="AY183"/>
    </row>
    <row r="184" spans="4:51">
      <c r="O184" s="59"/>
      <c r="AT184"/>
      <c r="AU184"/>
      <c r="AV184"/>
      <c r="AW184"/>
      <c r="AX184"/>
      <c r="AY184"/>
    </row>
    <row r="185" spans="4:51">
      <c r="O185" s="61"/>
      <c r="AT185"/>
      <c r="AU185"/>
      <c r="AV185"/>
      <c r="AW185"/>
      <c r="AX185"/>
      <c r="AY185"/>
    </row>
    <row r="186" spans="4:51">
      <c r="O186" s="59"/>
      <c r="AT186"/>
      <c r="AU186"/>
      <c r="AV186"/>
      <c r="AW186"/>
      <c r="AX186"/>
      <c r="AY186"/>
    </row>
    <row r="187" spans="4:51">
      <c r="O187" s="61"/>
      <c r="AT187"/>
      <c r="AU187"/>
      <c r="AV187"/>
      <c r="AW187"/>
      <c r="AX187"/>
      <c r="AY187"/>
    </row>
    <row r="188" spans="4:51">
      <c r="O188" s="59"/>
      <c r="AT188"/>
      <c r="AU188"/>
      <c r="AV188"/>
      <c r="AW188"/>
      <c r="AX188"/>
      <c r="AY188"/>
    </row>
    <row r="189" spans="4:51">
      <c r="D189" s="56"/>
      <c r="O189" s="61"/>
      <c r="AT189"/>
      <c r="AU189"/>
      <c r="AV189"/>
      <c r="AW189"/>
      <c r="AX189"/>
      <c r="AY189"/>
    </row>
    <row r="190" spans="4:51">
      <c r="O190" s="59"/>
      <c r="AT190"/>
      <c r="AU190"/>
      <c r="AV190"/>
      <c r="AW190"/>
      <c r="AX190"/>
      <c r="AY190"/>
    </row>
    <row r="191" spans="4:51">
      <c r="O191" s="61"/>
      <c r="AT191"/>
      <c r="AU191"/>
      <c r="AV191"/>
      <c r="AW191"/>
      <c r="AX191"/>
      <c r="AY191"/>
    </row>
    <row r="192" spans="4:51">
      <c r="O192" s="59"/>
      <c r="AT192"/>
      <c r="AU192"/>
      <c r="AV192"/>
      <c r="AW192"/>
      <c r="AX192"/>
      <c r="AY192"/>
    </row>
    <row r="193" spans="4:51">
      <c r="O193" s="61"/>
      <c r="AT193"/>
      <c r="AU193"/>
      <c r="AV193"/>
      <c r="AW193"/>
      <c r="AX193"/>
      <c r="AY193"/>
    </row>
    <row r="194" spans="4:51">
      <c r="D194" s="56"/>
      <c r="O194" s="59"/>
      <c r="AT194"/>
      <c r="AU194"/>
      <c r="AV194"/>
      <c r="AW194"/>
      <c r="AX194"/>
      <c r="AY194"/>
    </row>
    <row r="195" spans="4:51">
      <c r="O195" s="61"/>
      <c r="AT195"/>
      <c r="AU195"/>
      <c r="AV195"/>
      <c r="AW195"/>
      <c r="AX195"/>
      <c r="AY195"/>
    </row>
    <row r="196" spans="4:51">
      <c r="O196" s="59"/>
      <c r="AT196"/>
      <c r="AU196"/>
      <c r="AV196"/>
      <c r="AW196"/>
      <c r="AX196"/>
      <c r="AY196"/>
    </row>
    <row r="197" spans="4:51">
      <c r="O197" s="61"/>
      <c r="AT197"/>
      <c r="AU197"/>
      <c r="AV197"/>
      <c r="AW197"/>
      <c r="AX197"/>
      <c r="AY197"/>
    </row>
    <row r="198" spans="4:51">
      <c r="O198" s="59"/>
      <c r="AT198"/>
      <c r="AU198"/>
      <c r="AV198"/>
      <c r="AW198"/>
      <c r="AX198"/>
      <c r="AY198"/>
    </row>
    <row r="199" spans="4:51">
      <c r="O199" s="61"/>
      <c r="AT199"/>
      <c r="AU199"/>
      <c r="AV199"/>
      <c r="AW199"/>
      <c r="AX199"/>
      <c r="AY199"/>
    </row>
    <row r="200" spans="4:51">
      <c r="O200" s="59"/>
      <c r="AT200"/>
      <c r="AU200"/>
      <c r="AV200"/>
      <c r="AW200"/>
      <c r="AX200"/>
      <c r="AY200"/>
    </row>
    <row r="201" spans="4:51">
      <c r="O201" s="61"/>
      <c r="AT201"/>
      <c r="AU201"/>
      <c r="AV201"/>
      <c r="AW201"/>
      <c r="AX201"/>
      <c r="AY201"/>
    </row>
    <row r="202" spans="4:51">
      <c r="O202" s="59"/>
      <c r="AT202"/>
      <c r="AU202"/>
      <c r="AV202"/>
      <c r="AW202"/>
      <c r="AX202"/>
      <c r="AY202"/>
    </row>
    <row r="203" spans="4:51">
      <c r="O203" s="61"/>
    </row>
    <row r="204" spans="4:51">
      <c r="O204" s="59"/>
    </row>
    <row r="205" spans="4:51">
      <c r="O205" s="61"/>
    </row>
    <row r="206" spans="4:51">
      <c r="O206" s="59"/>
    </row>
    <row r="207" spans="4:51">
      <c r="O207" s="61"/>
    </row>
    <row r="208" spans="4:51">
      <c r="O208" s="59"/>
    </row>
    <row r="209" spans="15:15">
      <c r="O209" s="61"/>
    </row>
    <row r="210" spans="15:15">
      <c r="O210" s="59"/>
    </row>
    <row r="211" spans="15:15">
      <c r="O211" s="61"/>
    </row>
    <row r="212" spans="15:15">
      <c r="O212" s="59"/>
    </row>
    <row r="213" spans="15:15">
      <c r="O213" s="61"/>
    </row>
    <row r="214" spans="15:15">
      <c r="O214" s="59"/>
    </row>
    <row r="215" spans="15:15">
      <c r="O215" s="61"/>
    </row>
    <row r="216" spans="15:15">
      <c r="O216" s="59"/>
    </row>
    <row r="217" spans="15:15">
      <c r="O217" s="61"/>
    </row>
    <row r="218" spans="15:15">
      <c r="O218" s="59"/>
    </row>
    <row r="219" spans="15:15">
      <c r="O219" s="61"/>
    </row>
    <row r="220" spans="15:15">
      <c r="O220" s="59"/>
    </row>
    <row r="221" spans="15:15">
      <c r="O221" s="61"/>
    </row>
    <row r="222" spans="15:15">
      <c r="O222" s="59"/>
    </row>
    <row r="223" spans="15:15">
      <c r="O223" s="61"/>
    </row>
    <row r="224" spans="15:15">
      <c r="O224" s="59"/>
    </row>
    <row r="225" spans="15:15">
      <c r="O225" s="61"/>
    </row>
    <row r="226" spans="15:15">
      <c r="O226" s="59"/>
    </row>
    <row r="227" spans="15:15">
      <c r="O227" s="61"/>
    </row>
    <row r="228" spans="15:15">
      <c r="O228" s="59"/>
    </row>
    <row r="229" spans="15:15">
      <c r="O229" s="61"/>
    </row>
    <row r="230" spans="15:15">
      <c r="O230" s="59"/>
    </row>
    <row r="231" spans="15:15">
      <c r="O231" s="61"/>
    </row>
    <row r="232" spans="15:15">
      <c r="O232" s="59"/>
    </row>
    <row r="233" spans="15:15">
      <c r="O233" s="61"/>
    </row>
    <row r="234" spans="15:15">
      <c r="O234" s="59"/>
    </row>
    <row r="235" spans="15:15">
      <c r="O235" s="61"/>
    </row>
    <row r="236" spans="15:15">
      <c r="O236" s="59"/>
    </row>
    <row r="237" spans="15:15">
      <c r="O237" s="61"/>
    </row>
    <row r="238" spans="15:15">
      <c r="O238" s="59"/>
    </row>
    <row r="239" spans="15:15">
      <c r="O239" s="61"/>
    </row>
    <row r="240" spans="15:15">
      <c r="O240" s="59"/>
    </row>
    <row r="241" spans="15:15">
      <c r="O241" s="61"/>
    </row>
    <row r="242" spans="15:15">
      <c r="O242" s="59"/>
    </row>
    <row r="243" spans="15:15">
      <c r="O243" s="61"/>
    </row>
    <row r="244" spans="15:15">
      <c r="O244" s="59"/>
    </row>
    <row r="245" spans="15:15">
      <c r="O245" s="61"/>
    </row>
    <row r="246" spans="15:15">
      <c r="O246" s="59"/>
    </row>
    <row r="247" spans="15:15">
      <c r="O247" s="61"/>
    </row>
    <row r="248" spans="15:15">
      <c r="O248" s="59"/>
    </row>
    <row r="249" spans="15:15">
      <c r="O249" s="61"/>
    </row>
    <row r="250" spans="15:15">
      <c r="O250" s="59"/>
    </row>
    <row r="251" spans="15:15">
      <c r="O251" s="61"/>
    </row>
    <row r="252" spans="15:15">
      <c r="O252" s="59"/>
    </row>
    <row r="253" spans="15:15">
      <c r="O253" s="61"/>
    </row>
    <row r="254" spans="15:15">
      <c r="O254" s="59"/>
    </row>
    <row r="255" spans="15:15">
      <c r="O255" s="61"/>
    </row>
    <row r="256" spans="15:15">
      <c r="O256" s="59"/>
    </row>
    <row r="257" spans="15:15">
      <c r="O257" s="61"/>
    </row>
    <row r="258" spans="15:15">
      <c r="O258" s="59"/>
    </row>
    <row r="259" spans="15:15">
      <c r="O259" s="61"/>
    </row>
    <row r="260" spans="15:15">
      <c r="O260" s="59"/>
    </row>
    <row r="261" spans="15:15">
      <c r="O261" s="61"/>
    </row>
    <row r="262" spans="15:15">
      <c r="O262" s="59"/>
    </row>
    <row r="263" spans="15:15">
      <c r="O263" s="61"/>
    </row>
    <row r="264" spans="15:15">
      <c r="O264" s="59"/>
    </row>
    <row r="265" spans="15:15">
      <c r="O265" s="61"/>
    </row>
    <row r="266" spans="15:15">
      <c r="O266" s="59"/>
    </row>
    <row r="267" spans="15:15">
      <c r="O267" s="61"/>
    </row>
    <row r="268" spans="15:15">
      <c r="O268" s="59"/>
    </row>
    <row r="269" spans="15:15">
      <c r="O269" s="61"/>
    </row>
    <row r="270" spans="15:15">
      <c r="O270" s="59"/>
    </row>
    <row r="271" spans="15:15">
      <c r="O271" s="61"/>
    </row>
    <row r="272" spans="15:15">
      <c r="O272" s="59"/>
    </row>
    <row r="273" spans="15:15">
      <c r="O273" s="61"/>
    </row>
    <row r="274" spans="15:15">
      <c r="O274" s="59"/>
    </row>
    <row r="275" spans="15:15">
      <c r="O275" s="61"/>
    </row>
    <row r="276" spans="15:15">
      <c r="O276" s="59"/>
    </row>
    <row r="277" spans="15:15">
      <c r="O277" s="61"/>
    </row>
    <row r="278" spans="15:15">
      <c r="O278" s="59"/>
    </row>
    <row r="279" spans="15:15">
      <c r="O279" s="61"/>
    </row>
    <row r="280" spans="15:15">
      <c r="O280" s="59"/>
    </row>
    <row r="281" spans="15:15">
      <c r="O281" s="61"/>
    </row>
    <row r="282" spans="15:15">
      <c r="O282" s="59"/>
    </row>
    <row r="283" spans="15:15">
      <c r="O283" s="61"/>
    </row>
    <row r="284" spans="15:15">
      <c r="O284" s="59"/>
    </row>
    <row r="285" spans="15:15">
      <c r="O285" s="61"/>
    </row>
    <row r="286" spans="15:15">
      <c r="O286" s="59"/>
    </row>
    <row r="287" spans="15:15">
      <c r="O287" s="61"/>
    </row>
    <row r="288" spans="15:15">
      <c r="O288" s="59"/>
    </row>
    <row r="289" spans="15:15">
      <c r="O289" s="61"/>
    </row>
    <row r="290" spans="15:15">
      <c r="O290" s="59"/>
    </row>
    <row r="291" spans="15:15">
      <c r="O291" s="61"/>
    </row>
    <row r="292" spans="15:15">
      <c r="O292" s="59"/>
    </row>
    <row r="293" spans="15:15">
      <c r="O293" s="61"/>
    </row>
    <row r="294" spans="15:15">
      <c r="O294" s="59"/>
    </row>
    <row r="295" spans="15:15">
      <c r="O295" s="61"/>
    </row>
    <row r="296" spans="15:15">
      <c r="O296" s="59"/>
    </row>
    <row r="297" spans="15:15">
      <c r="O297" s="61"/>
    </row>
    <row r="298" spans="15:15">
      <c r="O298" s="59"/>
    </row>
    <row r="299" spans="15:15">
      <c r="O299" s="61"/>
    </row>
    <row r="300" spans="15:15">
      <c r="O300" s="59"/>
    </row>
    <row r="301" spans="15:15">
      <c r="O301" s="61"/>
    </row>
  </sheetData>
  <sortState xmlns:xlrd2="http://schemas.microsoft.com/office/spreadsheetml/2017/richdata2" ref="G2:G302">
    <sortCondition ref="G2"/>
  </sortState>
  <mergeCells count="3">
    <mergeCell ref="K1:M3"/>
    <mergeCell ref="K20:L20"/>
    <mergeCell ref="AD1:AM1"/>
  </mergeCells>
  <phoneticPr fontId="162"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9"/>
  <dimension ref="A1"/>
  <sheetViews>
    <sheetView workbookViewId="0">
      <selection activeCell="E11" sqref="E11"/>
    </sheetView>
  </sheetViews>
  <sheetFormatPr defaultRowHeight="12.75"/>
  <sheetData/>
  <phoneticPr fontId="16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Q27"/>
  <sheetViews>
    <sheetView showGridLines="0" showRowColHeaders="0" zoomScaleNormal="100" workbookViewId="0">
      <selection activeCell="K22" sqref="K22"/>
    </sheetView>
  </sheetViews>
  <sheetFormatPr defaultColWidth="8.85546875" defaultRowHeight="14.25"/>
  <cols>
    <col min="1" max="1" width="7.42578125" style="83" customWidth="1"/>
    <col min="2" max="2" width="11.28515625" style="83" customWidth="1"/>
    <col min="3" max="3" width="16.7109375" style="83" customWidth="1"/>
    <col min="4" max="4" width="17.42578125" style="83" customWidth="1"/>
    <col min="5" max="5" width="9.85546875" style="83" customWidth="1"/>
    <col min="6" max="6" width="10.140625" style="83" customWidth="1"/>
    <col min="7" max="8" width="8.85546875" style="83"/>
    <col min="9" max="9" width="4.7109375" style="83" customWidth="1"/>
    <col min="10" max="10" width="14" style="83" customWidth="1"/>
    <col min="11" max="11" width="13.85546875" style="83" customWidth="1"/>
    <col min="12" max="12" width="17.140625" style="83" customWidth="1"/>
    <col min="13" max="13" width="18.28515625" style="83" customWidth="1"/>
    <col min="14" max="14" width="19.28515625" style="83" customWidth="1"/>
    <col min="15" max="15" width="10.42578125" style="83" customWidth="1"/>
    <col min="16" max="16" width="21.28515625" style="83" customWidth="1"/>
    <col min="17" max="17" width="11" style="83" customWidth="1"/>
    <col min="18" max="16384" width="8.85546875" style="83"/>
  </cols>
  <sheetData>
    <row r="1" spans="1:17" ht="33" customHeight="1">
      <c r="A1" s="82"/>
      <c r="B1" s="1589" t="s">
        <v>265</v>
      </c>
      <c r="C1" s="1589"/>
      <c r="D1" s="1589"/>
      <c r="E1" s="1589"/>
      <c r="F1" s="1589"/>
      <c r="I1" s="1602" t="s">
        <v>363</v>
      </c>
      <c r="J1" s="1603"/>
      <c r="K1" s="1603"/>
      <c r="L1" s="1603"/>
      <c r="M1" s="1603"/>
      <c r="N1" s="1603"/>
      <c r="O1" s="1603"/>
    </row>
    <row r="2" spans="1:17" ht="34.5" customHeight="1">
      <c r="B2" s="1590" t="s">
        <v>80</v>
      </c>
      <c r="C2" s="756" t="s">
        <v>266</v>
      </c>
      <c r="D2" s="757" t="s">
        <v>267</v>
      </c>
      <c r="E2" s="1591" t="s">
        <v>268</v>
      </c>
      <c r="F2" s="1591"/>
      <c r="G2" s="758"/>
      <c r="H2" s="758"/>
      <c r="I2" s="1598" t="s">
        <v>364</v>
      </c>
      <c r="J2" s="1599"/>
      <c r="K2" s="759" t="s">
        <v>266</v>
      </c>
      <c r="L2" s="760" t="s">
        <v>267</v>
      </c>
      <c r="M2" s="759" t="s">
        <v>268</v>
      </c>
      <c r="N2" s="760" t="s">
        <v>566</v>
      </c>
      <c r="O2" s="759" t="s">
        <v>346</v>
      </c>
      <c r="P2" s="758"/>
    </row>
    <row r="3" spans="1:17" ht="15" customHeight="1">
      <c r="B3" s="1590"/>
      <c r="C3" s="761" t="s">
        <v>196</v>
      </c>
      <c r="D3" s="762" t="s">
        <v>196</v>
      </c>
      <c r="E3" s="762" t="s">
        <v>269</v>
      </c>
      <c r="F3" s="763" t="s">
        <v>197</v>
      </c>
      <c r="G3" s="758"/>
      <c r="H3" s="758"/>
      <c r="I3" s="764" t="s">
        <v>185</v>
      </c>
      <c r="J3" s="764" t="s">
        <v>516</v>
      </c>
      <c r="K3" s="765">
        <v>12.900000000000002</v>
      </c>
      <c r="L3" s="766">
        <v>12.919999999999998</v>
      </c>
      <c r="M3" s="765">
        <v>12.927</v>
      </c>
      <c r="N3" s="766">
        <v>8.0000000000000002E-3</v>
      </c>
      <c r="O3" s="765">
        <f>AVERAGE(K3:M3)</f>
        <v>12.915666666666667</v>
      </c>
      <c r="P3" s="758"/>
    </row>
    <row r="4" spans="1:17" ht="17.25">
      <c r="B4" s="767" t="s">
        <v>270</v>
      </c>
      <c r="C4" s="768">
        <v>2.78</v>
      </c>
      <c r="D4" s="769">
        <v>2.7949999999999999</v>
      </c>
      <c r="E4" s="768">
        <v>2.7930000000000001</v>
      </c>
      <c r="F4" s="770">
        <v>1.0999999999999999E-2</v>
      </c>
      <c r="G4" s="758"/>
      <c r="H4" s="758"/>
      <c r="I4" s="764" t="s">
        <v>186</v>
      </c>
      <c r="J4" s="764" t="s">
        <v>517</v>
      </c>
      <c r="K4" s="765">
        <v>4.0599999999999996</v>
      </c>
      <c r="L4" s="766">
        <v>4.0570000000000004</v>
      </c>
      <c r="M4" s="765">
        <v>4.0579999999999998</v>
      </c>
      <c r="N4" s="766">
        <v>1.7000000000000001E-2</v>
      </c>
      <c r="O4" s="765">
        <f>AVERAGE(K4:M4)</f>
        <v>4.0583333333333336</v>
      </c>
      <c r="P4" s="758"/>
    </row>
    <row r="5" spans="1:17" ht="18.75" customHeight="1">
      <c r="B5" s="767" t="s">
        <v>271</v>
      </c>
      <c r="C5" s="768">
        <v>0.73199999999999998</v>
      </c>
      <c r="D5" s="771">
        <v>0.73750000000000004</v>
      </c>
      <c r="E5" s="768">
        <v>0.73750000000000004</v>
      </c>
      <c r="F5" s="770">
        <v>2.5999999999999999E-3</v>
      </c>
      <c r="G5" s="758"/>
      <c r="H5" s="758"/>
      <c r="I5" s="764" t="s">
        <v>210</v>
      </c>
      <c r="J5" s="764" t="s">
        <v>518</v>
      </c>
      <c r="K5" s="765">
        <f>270+32.5</f>
        <v>302.5</v>
      </c>
      <c r="L5" s="766">
        <f>282.5+33.73</f>
        <v>316.23</v>
      </c>
      <c r="M5" s="765">
        <v>317.38</v>
      </c>
      <c r="N5" s="766">
        <v>2.8</v>
      </c>
      <c r="O5" s="765">
        <f>AVERAGE(K5:M5)</f>
        <v>312.03666666666669</v>
      </c>
      <c r="P5" s="758"/>
    </row>
    <row r="6" spans="1:17" ht="17.25">
      <c r="B6" s="767" t="s">
        <v>272</v>
      </c>
      <c r="C6" s="768">
        <v>0.14599999999999999</v>
      </c>
      <c r="D6" s="771">
        <v>0.1457</v>
      </c>
      <c r="E6" s="768">
        <v>0.1459</v>
      </c>
      <c r="F6" s="770">
        <v>4.0000000000000002E-4</v>
      </c>
      <c r="G6" s="758"/>
      <c r="H6" s="758"/>
      <c r="I6" s="764" t="s">
        <v>211</v>
      </c>
      <c r="J6" s="764" t="s">
        <v>517</v>
      </c>
      <c r="K6" s="765">
        <f>45.29/50</f>
        <v>0.90579999999999994</v>
      </c>
      <c r="L6" s="766">
        <f>44.8/50</f>
        <v>0.89599999999999991</v>
      </c>
      <c r="M6" s="765">
        <f>44.8/50</f>
        <v>0.89599999999999991</v>
      </c>
      <c r="N6" s="766">
        <f>0.8/50</f>
        <v>1.6E-2</v>
      </c>
      <c r="O6" s="765">
        <f>AVERAGE(K6:M6)</f>
        <v>0.89926666666666666</v>
      </c>
      <c r="P6" s="758"/>
    </row>
    <row r="7" spans="1:17" ht="15">
      <c r="B7" s="767" t="s">
        <v>273</v>
      </c>
      <c r="C7" s="768">
        <v>2.7300000000000001E-2</v>
      </c>
      <c r="D7" s="771">
        <v>2.7699999999999999E-2</v>
      </c>
      <c r="E7" s="768">
        <v>2.75E-2</v>
      </c>
      <c r="F7" s="770">
        <v>8.9999999999999998E-4</v>
      </c>
      <c r="G7" s="758"/>
      <c r="H7" s="758"/>
      <c r="I7" s="1601" t="s">
        <v>519</v>
      </c>
      <c r="J7" s="1601"/>
      <c r="K7" s="1601"/>
      <c r="L7" s="1601"/>
      <c r="M7" s="1601"/>
      <c r="N7" s="1601"/>
      <c r="O7" s="1601"/>
      <c r="P7" s="758"/>
    </row>
    <row r="8" spans="1:17" ht="15">
      <c r="B8" s="767" t="s">
        <v>274</v>
      </c>
      <c r="C8" s="768">
        <v>0.78200000000000003</v>
      </c>
      <c r="D8" s="771">
        <v>0.79820000000000002</v>
      </c>
      <c r="E8" s="768">
        <v>0.80110000000000003</v>
      </c>
      <c r="F8" s="770">
        <v>7.3000000000000001E-3</v>
      </c>
      <c r="G8" s="758"/>
      <c r="H8" s="758"/>
      <c r="I8" s="758"/>
      <c r="J8" s="772"/>
      <c r="K8" s="758"/>
      <c r="L8" s="758"/>
      <c r="M8" s="758"/>
      <c r="N8" s="758"/>
      <c r="O8" s="758"/>
      <c r="P8" s="758"/>
    </row>
    <row r="9" spans="1:17" ht="15" customHeight="1">
      <c r="B9" s="767" t="s">
        <v>275</v>
      </c>
      <c r="C9" s="768">
        <f>0.019/50</f>
        <v>3.7999999999999997E-4</v>
      </c>
      <c r="D9" s="773">
        <f>0.0185/50</f>
        <v>3.6999999999999999E-4</v>
      </c>
      <c r="E9" s="768">
        <f>0.0185/50</f>
        <v>3.6999999999999999E-4</v>
      </c>
      <c r="F9" s="770">
        <f>0.0004/50</f>
        <v>7.9999999999999996E-6</v>
      </c>
      <c r="G9" s="758"/>
      <c r="H9" s="758"/>
      <c r="I9" s="1600" t="s">
        <v>520</v>
      </c>
      <c r="J9" s="1600"/>
      <c r="K9" s="1600"/>
      <c r="L9" s="1600"/>
      <c r="M9" s="1600"/>
      <c r="N9" s="1600"/>
      <c r="O9" s="1600"/>
      <c r="P9" s="758"/>
    </row>
    <row r="10" spans="1:17" ht="15">
      <c r="B10" s="767" t="s">
        <v>276</v>
      </c>
      <c r="C10" s="768">
        <v>0.113</v>
      </c>
      <c r="D10" s="771">
        <v>0.1116</v>
      </c>
      <c r="E10" s="768">
        <v>0.1118</v>
      </c>
      <c r="F10" s="770">
        <v>2.0000000000000001E-4</v>
      </c>
      <c r="G10" s="758"/>
      <c r="H10" s="758"/>
      <c r="I10" s="1600"/>
      <c r="J10" s="1600"/>
      <c r="K10" s="1600"/>
      <c r="L10" s="1600"/>
      <c r="M10" s="1600"/>
      <c r="N10" s="1600"/>
      <c r="O10" s="1600"/>
      <c r="P10" s="774"/>
      <c r="Q10" s="131"/>
    </row>
    <row r="11" spans="1:17" ht="15">
      <c r="B11" s="767" t="s">
        <v>277</v>
      </c>
      <c r="C11" s="768">
        <v>4.7600000000000003E-2</v>
      </c>
      <c r="D11" s="771">
        <v>4.7899999999999998E-2</v>
      </c>
      <c r="E11" s="768">
        <v>4.8099999999999997E-2</v>
      </c>
      <c r="F11" s="770">
        <v>2.0000000000000001E-4</v>
      </c>
      <c r="G11" s="758"/>
      <c r="H11" s="758"/>
      <c r="I11" s="1600"/>
      <c r="J11" s="1600"/>
      <c r="K11" s="1600"/>
      <c r="L11" s="1600"/>
      <c r="M11" s="1600"/>
      <c r="N11" s="1600"/>
      <c r="O11" s="1600"/>
      <c r="P11" s="774"/>
      <c r="Q11" s="131"/>
    </row>
    <row r="12" spans="1:17" ht="15" customHeight="1">
      <c r="B12" s="767" t="s">
        <v>278</v>
      </c>
      <c r="C12" s="768">
        <v>0.24299999999999999</v>
      </c>
      <c r="D12" s="771">
        <v>0.24909999999999999</v>
      </c>
      <c r="E12" s="768">
        <v>0.24979999999999999</v>
      </c>
      <c r="F12" s="770">
        <v>4.7999999999999996E-3</v>
      </c>
      <c r="G12" s="758"/>
      <c r="H12" s="758"/>
      <c r="I12" s="1600"/>
      <c r="J12" s="1600"/>
      <c r="K12" s="1600"/>
      <c r="L12" s="1600"/>
      <c r="M12" s="1600"/>
      <c r="N12" s="1600"/>
      <c r="O12" s="1600"/>
      <c r="P12" s="758"/>
    </row>
    <row r="13" spans="1:17" ht="15">
      <c r="B13" s="758"/>
      <c r="C13" s="758"/>
      <c r="D13" s="758"/>
      <c r="E13" s="758"/>
      <c r="F13" s="758"/>
      <c r="G13" s="758"/>
      <c r="H13" s="758"/>
      <c r="I13" s="1600"/>
      <c r="J13" s="1600"/>
      <c r="K13" s="1600"/>
      <c r="L13" s="1600"/>
      <c r="M13" s="1600"/>
      <c r="N13" s="1600"/>
      <c r="O13" s="1600"/>
      <c r="P13" s="758"/>
    </row>
    <row r="14" spans="1:17" ht="15" customHeight="1">
      <c r="B14" s="1592" t="s">
        <v>565</v>
      </c>
      <c r="C14" s="1593"/>
      <c r="D14" s="1593"/>
      <c r="E14" s="1593"/>
      <c r="F14" s="1594"/>
      <c r="G14" s="758"/>
      <c r="H14" s="758"/>
      <c r="I14" s="758"/>
      <c r="J14" s="758"/>
      <c r="K14" s="758"/>
      <c r="L14" s="758"/>
      <c r="M14" s="758"/>
      <c r="N14" s="758"/>
      <c r="O14" s="758"/>
      <c r="P14" s="758"/>
    </row>
    <row r="15" spans="1:17" ht="15" customHeight="1">
      <c r="B15" s="1595"/>
      <c r="C15" s="1596"/>
      <c r="D15" s="1596"/>
      <c r="E15" s="1596"/>
      <c r="F15" s="1597"/>
      <c r="G15" s="758"/>
      <c r="H15" s="758"/>
      <c r="I15" s="758"/>
      <c r="J15" s="758"/>
      <c r="K15" s="758"/>
      <c r="L15" s="758"/>
      <c r="M15" s="758"/>
      <c r="N15" s="758"/>
      <c r="O15" s="758"/>
      <c r="P15" s="758"/>
    </row>
    <row r="16" spans="1:17" ht="15">
      <c r="B16" s="1595"/>
      <c r="C16" s="1596"/>
      <c r="D16" s="1596"/>
      <c r="E16" s="1596"/>
      <c r="F16" s="1597"/>
      <c r="G16" s="758"/>
      <c r="H16" s="758"/>
      <c r="I16" s="758"/>
      <c r="J16" s="774"/>
      <c r="K16" s="758"/>
      <c r="L16" s="758"/>
      <c r="M16" s="758"/>
      <c r="N16" s="758"/>
      <c r="O16" s="758"/>
      <c r="P16" s="758"/>
    </row>
    <row r="17" spans="2:16" ht="15">
      <c r="B17" s="1595"/>
      <c r="C17" s="1596"/>
      <c r="D17" s="1596"/>
      <c r="E17" s="1596"/>
      <c r="F17" s="1597"/>
      <c r="G17" s="758"/>
      <c r="H17" s="758"/>
      <c r="I17" s="758"/>
      <c r="J17" s="758"/>
      <c r="K17" s="758"/>
      <c r="L17" s="758"/>
      <c r="M17" s="758"/>
      <c r="N17" s="758"/>
      <c r="O17" s="758"/>
      <c r="P17" s="758"/>
    </row>
    <row r="18" spans="2:16" ht="15">
      <c r="B18" s="1595"/>
      <c r="C18" s="1596"/>
      <c r="D18" s="1596"/>
      <c r="E18" s="1596"/>
      <c r="F18" s="1597"/>
      <c r="G18" s="758"/>
      <c r="H18" s="758"/>
      <c r="I18" s="758"/>
      <c r="J18" s="758"/>
      <c r="K18" s="758"/>
      <c r="L18" s="758"/>
      <c r="M18" s="758"/>
      <c r="N18" s="758"/>
      <c r="O18" s="758"/>
      <c r="P18" s="758"/>
    </row>
    <row r="19" spans="2:16" ht="15">
      <c r="B19" s="1595"/>
      <c r="C19" s="1596"/>
      <c r="D19" s="1596"/>
      <c r="E19" s="1596"/>
      <c r="F19" s="1597"/>
      <c r="G19" s="758"/>
      <c r="H19" s="758"/>
      <c r="I19" s="758"/>
      <c r="J19" s="758"/>
      <c r="K19" s="758"/>
      <c r="L19" s="758"/>
      <c r="M19" s="758"/>
      <c r="N19" s="758"/>
      <c r="O19" s="758"/>
      <c r="P19" s="758"/>
    </row>
    <row r="20" spans="2:16" ht="15">
      <c r="B20" s="775"/>
      <c r="C20" s="775"/>
      <c r="D20" s="775"/>
      <c r="E20" s="775"/>
      <c r="F20" s="775"/>
      <c r="G20" s="758"/>
      <c r="H20" s="758"/>
      <c r="I20" s="758"/>
      <c r="J20" s="758"/>
      <c r="K20" s="758"/>
      <c r="L20" s="758"/>
      <c r="M20" s="758"/>
      <c r="N20" s="758"/>
      <c r="O20" s="758"/>
      <c r="P20" s="758"/>
    </row>
    <row r="21" spans="2:16" ht="15">
      <c r="B21" s="776"/>
      <c r="C21" s="776"/>
      <c r="D21" s="776"/>
      <c r="E21" s="776"/>
      <c r="F21" s="776"/>
      <c r="G21" s="758"/>
      <c r="H21" s="758"/>
      <c r="I21" s="758"/>
      <c r="J21" s="758"/>
      <c r="K21" s="758"/>
      <c r="L21" s="758"/>
      <c r="M21" s="758"/>
      <c r="N21" s="758"/>
      <c r="O21" s="758"/>
      <c r="P21" s="758"/>
    </row>
    <row r="22" spans="2:16" ht="15">
      <c r="B22" s="776"/>
      <c r="C22" s="776"/>
      <c r="D22" s="776"/>
      <c r="E22" s="776"/>
      <c r="F22" s="776"/>
      <c r="G22" s="758"/>
      <c r="H22" s="758"/>
      <c r="I22" s="758"/>
      <c r="J22" s="758"/>
      <c r="K22" s="758"/>
      <c r="L22" s="758"/>
      <c r="M22" s="758"/>
      <c r="N22" s="758"/>
      <c r="O22" s="758"/>
      <c r="P22" s="758"/>
    </row>
    <row r="23" spans="2:16" ht="15">
      <c r="B23" s="758"/>
      <c r="C23" s="758"/>
      <c r="D23" s="758"/>
      <c r="E23" s="758"/>
      <c r="F23" s="758"/>
      <c r="G23" s="758"/>
      <c r="H23" s="758"/>
      <c r="I23" s="758"/>
      <c r="J23" s="758"/>
      <c r="K23" s="758"/>
      <c r="L23" s="758"/>
      <c r="M23" s="758"/>
      <c r="N23" s="758"/>
      <c r="O23" s="758"/>
      <c r="P23" s="758"/>
    </row>
    <row r="24" spans="2:16" ht="15">
      <c r="B24" s="758"/>
      <c r="C24" s="758"/>
      <c r="D24" s="758"/>
      <c r="E24" s="758"/>
      <c r="F24" s="758"/>
      <c r="G24" s="758"/>
      <c r="H24" s="758"/>
      <c r="I24" s="758"/>
      <c r="J24" s="758"/>
      <c r="K24" s="758"/>
      <c r="L24" s="758"/>
      <c r="M24" s="758"/>
      <c r="N24" s="758"/>
      <c r="O24" s="758"/>
      <c r="P24" s="758"/>
    </row>
    <row r="25" spans="2:16" ht="15">
      <c r="B25" s="758"/>
      <c r="C25" s="758"/>
      <c r="D25" s="758"/>
      <c r="E25" s="758"/>
      <c r="F25" s="758"/>
      <c r="G25" s="758"/>
      <c r="H25" s="758"/>
      <c r="I25" s="758"/>
      <c r="J25" s="758"/>
      <c r="K25" s="758"/>
      <c r="L25" s="758"/>
      <c r="M25" s="758"/>
      <c r="N25" s="758"/>
      <c r="O25" s="758"/>
      <c r="P25" s="758"/>
    </row>
    <row r="26" spans="2:16" ht="15">
      <c r="B26" s="758"/>
      <c r="C26" s="758"/>
      <c r="D26" s="758"/>
      <c r="E26" s="758"/>
      <c r="F26" s="758"/>
      <c r="G26" s="758"/>
      <c r="H26" s="758"/>
      <c r="I26" s="758"/>
      <c r="J26" s="758"/>
      <c r="K26" s="758"/>
      <c r="L26" s="758"/>
      <c r="M26" s="758"/>
      <c r="N26" s="758"/>
      <c r="O26" s="758"/>
      <c r="P26" s="758"/>
    </row>
    <row r="27" spans="2:16" ht="15">
      <c r="B27" s="758"/>
      <c r="C27" s="758"/>
      <c r="D27" s="758"/>
      <c r="E27" s="758"/>
      <c r="F27" s="758"/>
      <c r="G27" s="758"/>
      <c r="H27" s="758"/>
      <c r="I27" s="758"/>
      <c r="J27" s="758"/>
      <c r="K27" s="758"/>
      <c r="L27" s="758"/>
      <c r="M27" s="758"/>
      <c r="N27" s="758"/>
      <c r="O27" s="758"/>
      <c r="P27" s="758"/>
    </row>
  </sheetData>
  <sheetProtection algorithmName="SHA-512" hashValue="a7f1N+kXcJOU8/lVaLaL7AOt1VWfsLA4C6Z5SYy8W4OCBuH7P9UF8mT5XJ7asHVQEJ2xYiMNmUwPRudpviroBw==" saltValue="4ddhsu4xlbmEQYb2DpBt8g==" spinCount="100000" sheet="1" objects="1" scenarios="1"/>
  <mergeCells count="8">
    <mergeCell ref="B1:F1"/>
    <mergeCell ref="B2:B3"/>
    <mergeCell ref="E2:F2"/>
    <mergeCell ref="B14:F19"/>
    <mergeCell ref="I2:J2"/>
    <mergeCell ref="I9:O13"/>
    <mergeCell ref="I7:O7"/>
    <mergeCell ref="I1:O1"/>
  </mergeCells>
  <phoneticPr fontId="162"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AS1004"/>
  <sheetViews>
    <sheetView showGridLines="0" showRowColHeaders="0" topLeftCell="A16" zoomScale="85" zoomScaleNormal="85" workbookViewId="0">
      <selection activeCell="D47" sqref="D47"/>
    </sheetView>
  </sheetViews>
  <sheetFormatPr defaultColWidth="8.85546875" defaultRowHeight="14.25"/>
  <cols>
    <col min="1" max="1" width="8.85546875" style="83"/>
    <col min="2" max="2" width="12" style="83" bestFit="1" customWidth="1"/>
    <col min="3" max="3" width="6.85546875" style="83" bestFit="1" customWidth="1"/>
    <col min="4" max="4" width="10.140625" style="83" bestFit="1" customWidth="1"/>
    <col min="5" max="5" width="6.85546875" style="83" bestFit="1" customWidth="1"/>
    <col min="6" max="6" width="10.140625" style="83" bestFit="1" customWidth="1"/>
    <col min="7" max="7" width="6.85546875" style="83" bestFit="1" customWidth="1"/>
    <col min="8" max="8" width="10.140625" style="83" bestFit="1" customWidth="1"/>
    <col min="9" max="9" width="6.85546875" style="83" bestFit="1" customWidth="1"/>
    <col min="10" max="10" width="10.140625" style="83" bestFit="1" customWidth="1"/>
    <col min="11" max="11" width="7.140625" style="83" customWidth="1"/>
    <col min="12" max="12" width="13.42578125" style="83" bestFit="1" customWidth="1"/>
    <col min="13" max="13" width="6.85546875" style="83" bestFit="1" customWidth="1"/>
    <col min="14" max="14" width="10.140625" style="83" bestFit="1" customWidth="1"/>
    <col min="15" max="15" width="6.85546875" style="83" bestFit="1" customWidth="1"/>
    <col min="16" max="16" width="10.140625" style="83" bestFit="1" customWidth="1"/>
    <col min="17" max="17" width="6.85546875" style="83" bestFit="1" customWidth="1"/>
    <col min="18" max="18" width="10.140625" style="83" bestFit="1" customWidth="1"/>
    <col min="19" max="19" width="6.85546875" style="83" bestFit="1" customWidth="1"/>
    <col min="20" max="20" width="10.140625" style="83" bestFit="1" customWidth="1"/>
    <col min="21" max="21" width="6.85546875" style="83" bestFit="1" customWidth="1"/>
    <col min="22" max="22" width="10.140625" style="5" bestFit="1" customWidth="1"/>
    <col min="23" max="23" width="6.85546875" style="83" bestFit="1" customWidth="1"/>
    <col min="24" max="24" width="10.140625" style="83" bestFit="1" customWidth="1"/>
    <col min="25" max="16384" width="8.85546875" style="83"/>
  </cols>
  <sheetData>
    <row r="1" spans="2:45" ht="27.75" customHeight="1">
      <c r="B1" s="1605" t="s">
        <v>279</v>
      </c>
      <c r="C1" s="1605"/>
      <c r="D1" s="1605"/>
      <c r="E1" s="1605"/>
      <c r="F1" s="1605"/>
      <c r="G1" s="1605"/>
      <c r="H1" s="1605"/>
      <c r="I1" s="1605"/>
      <c r="J1" s="1605"/>
      <c r="K1" s="1605"/>
      <c r="L1" s="1605"/>
      <c r="M1" s="1605"/>
      <c r="N1" s="1605"/>
      <c r="O1" s="1605"/>
      <c r="P1" s="1605"/>
      <c r="Q1" s="1605"/>
      <c r="R1" s="1605"/>
      <c r="S1" s="1605"/>
      <c r="T1" s="1605"/>
      <c r="U1" s="1605"/>
      <c r="V1" s="1605"/>
      <c r="W1" s="1605"/>
      <c r="X1" s="1605"/>
    </row>
    <row r="2" spans="2:45" ht="15">
      <c r="B2" s="777"/>
      <c r="C2" s="1609" t="s">
        <v>280</v>
      </c>
      <c r="D2" s="1609"/>
      <c r="E2" s="1609"/>
      <c r="F2" s="1609"/>
      <c r="G2" s="1610" t="s">
        <v>281</v>
      </c>
      <c r="H2" s="1610"/>
      <c r="I2" s="1610"/>
      <c r="J2" s="1610"/>
      <c r="K2" s="778"/>
      <c r="L2" s="779"/>
      <c r="M2" s="1611" t="s">
        <v>282</v>
      </c>
      <c r="N2" s="1611"/>
      <c r="O2" s="1611"/>
      <c r="P2" s="1611"/>
      <c r="Q2" s="1611"/>
      <c r="R2" s="1611"/>
      <c r="S2" s="1610" t="s">
        <v>283</v>
      </c>
      <c r="T2" s="1610"/>
      <c r="U2" s="1610"/>
      <c r="V2" s="1610"/>
      <c r="W2" s="1610"/>
      <c r="X2" s="1610"/>
      <c r="Y2" s="778"/>
      <c r="Z2" s="778"/>
      <c r="AA2" s="778"/>
      <c r="AB2" s="778"/>
      <c r="AC2" s="778"/>
      <c r="AD2" s="778"/>
      <c r="AE2" s="778"/>
      <c r="AF2" s="778"/>
      <c r="AG2" s="778"/>
      <c r="AH2" s="778"/>
      <c r="AI2" s="778"/>
      <c r="AJ2" s="778"/>
      <c r="AK2" s="84"/>
      <c r="AL2" s="84"/>
      <c r="AM2" s="84"/>
      <c r="AN2" s="84"/>
      <c r="AO2" s="84"/>
      <c r="AP2" s="84"/>
      <c r="AQ2" s="84"/>
      <c r="AR2" s="84"/>
      <c r="AS2" s="84"/>
    </row>
    <row r="3" spans="2:45" ht="15">
      <c r="B3" s="780"/>
      <c r="C3" s="1609" t="s">
        <v>185</v>
      </c>
      <c r="D3" s="1609"/>
      <c r="E3" s="1609" t="s">
        <v>186</v>
      </c>
      <c r="F3" s="1609"/>
      <c r="G3" s="1604" t="s">
        <v>185</v>
      </c>
      <c r="H3" s="1604"/>
      <c r="I3" s="1604" t="s">
        <v>186</v>
      </c>
      <c r="J3" s="1604"/>
      <c r="K3" s="758"/>
      <c r="L3" s="780"/>
      <c r="M3" s="1612" t="s">
        <v>185</v>
      </c>
      <c r="N3" s="1612"/>
      <c r="O3" s="1612" t="s">
        <v>186</v>
      </c>
      <c r="P3" s="1612"/>
      <c r="Q3" s="1612" t="s">
        <v>284</v>
      </c>
      <c r="R3" s="1612"/>
      <c r="S3" s="1604" t="s">
        <v>185</v>
      </c>
      <c r="T3" s="1604"/>
      <c r="U3" s="1604" t="s">
        <v>186</v>
      </c>
      <c r="V3" s="1604"/>
      <c r="W3" s="1604" t="s">
        <v>284</v>
      </c>
      <c r="X3" s="1604"/>
      <c r="Y3" s="758"/>
      <c r="Z3" s="758"/>
      <c r="AA3" s="758"/>
      <c r="AB3" s="758"/>
      <c r="AC3" s="758"/>
      <c r="AD3" s="758"/>
      <c r="AE3" s="758"/>
      <c r="AF3" s="758"/>
      <c r="AG3" s="758"/>
      <c r="AH3" s="758"/>
      <c r="AI3" s="758"/>
      <c r="AJ3" s="758"/>
    </row>
    <row r="4" spans="2:45" ht="30">
      <c r="B4" s="781" t="s">
        <v>285</v>
      </c>
      <c r="C4" s="782" t="s">
        <v>286</v>
      </c>
      <c r="D4" s="782" t="s">
        <v>287</v>
      </c>
      <c r="E4" s="782" t="s">
        <v>286</v>
      </c>
      <c r="F4" s="782" t="s">
        <v>287</v>
      </c>
      <c r="G4" s="783" t="s">
        <v>286</v>
      </c>
      <c r="H4" s="783" t="s">
        <v>287</v>
      </c>
      <c r="I4" s="783" t="s">
        <v>286</v>
      </c>
      <c r="J4" s="783" t="s">
        <v>287</v>
      </c>
      <c r="K4" s="758"/>
      <c r="L4" s="781" t="s">
        <v>285</v>
      </c>
      <c r="M4" s="782" t="s">
        <v>286</v>
      </c>
      <c r="N4" s="782" t="s">
        <v>287</v>
      </c>
      <c r="O4" s="782" t="s">
        <v>286</v>
      </c>
      <c r="P4" s="782" t="s">
        <v>287</v>
      </c>
      <c r="Q4" s="782" t="s">
        <v>286</v>
      </c>
      <c r="R4" s="782" t="s">
        <v>287</v>
      </c>
      <c r="S4" s="783" t="s">
        <v>286</v>
      </c>
      <c r="T4" s="783" t="s">
        <v>287</v>
      </c>
      <c r="U4" s="783" t="s">
        <v>286</v>
      </c>
      <c r="V4" s="784" t="s">
        <v>287</v>
      </c>
      <c r="W4" s="783" t="s">
        <v>286</v>
      </c>
      <c r="X4" s="783" t="s">
        <v>287</v>
      </c>
      <c r="Y4" s="785"/>
      <c r="Z4" s="758"/>
      <c r="AA4" s="758"/>
      <c r="AB4" s="758"/>
      <c r="AC4" s="758"/>
      <c r="AD4" s="758"/>
      <c r="AE4" s="758"/>
      <c r="AF4" s="758"/>
      <c r="AG4" s="758"/>
      <c r="AH4" s="758"/>
      <c r="AI4" s="758"/>
      <c r="AJ4" s="758"/>
    </row>
    <row r="5" spans="2:45" ht="15">
      <c r="B5" s="786">
        <v>1</v>
      </c>
      <c r="C5" s="787">
        <f>1-D5</f>
        <v>1.0000000000000009E-2</v>
      </c>
      <c r="D5" s="787">
        <v>0.99</v>
      </c>
      <c r="E5" s="787">
        <f>1-F5</f>
        <v>9.000000000000008E-3</v>
      </c>
      <c r="F5" s="787">
        <v>0.99099999999999999</v>
      </c>
      <c r="G5" s="788">
        <f>1-H5</f>
        <v>2.0000000000000018E-2</v>
      </c>
      <c r="H5" s="789">
        <v>0.98</v>
      </c>
      <c r="I5" s="788">
        <f>1-J5</f>
        <v>2.0000000000000018E-2</v>
      </c>
      <c r="J5" s="789">
        <v>0.98</v>
      </c>
      <c r="K5" s="758"/>
      <c r="L5" s="780">
        <v>1</v>
      </c>
      <c r="M5" s="790">
        <v>1.0073664174293E-2</v>
      </c>
      <c r="N5" s="790">
        <v>0.98992633582570699</v>
      </c>
      <c r="O5" s="790">
        <v>8.9335461980309949E-3</v>
      </c>
      <c r="P5" s="790">
        <v>0.99106645380196901</v>
      </c>
      <c r="Q5" s="790">
        <f t="shared" ref="Q5:R68" si="0">(O5*0.5129)+(M5*0.487)</f>
        <v>9.487890297850788E-3</v>
      </c>
      <c r="R5" s="790">
        <f>(P5*0.5129)+(N5*0.487)</f>
        <v>0.99041210970214921</v>
      </c>
      <c r="S5" s="791">
        <f t="shared" ref="S5:S68" si="1">1-T5</f>
        <v>1.8751673756868037E-2</v>
      </c>
      <c r="T5" s="791">
        <v>0.98124832624313196</v>
      </c>
      <c r="U5" s="791">
        <f>1-V5</f>
        <v>1.9949712798437047E-2</v>
      </c>
      <c r="V5" s="791">
        <v>0.98005028720156295</v>
      </c>
      <c r="W5" s="791">
        <f t="shared" ref="W5:X68" si="2">(U5*0.5129)+(S5*0.487)</f>
        <v>1.9364272813913095E-2</v>
      </c>
      <c r="X5" s="791">
        <f t="shared" si="2"/>
        <v>0.98053572718608695</v>
      </c>
      <c r="Y5" s="573"/>
      <c r="Z5" s="758"/>
      <c r="AA5" s="758"/>
      <c r="AB5" s="758"/>
      <c r="AC5" s="758"/>
      <c r="AD5" s="758"/>
      <c r="AE5" s="758"/>
      <c r="AF5" s="758"/>
      <c r="AG5" s="758"/>
      <c r="AH5" s="758"/>
      <c r="AI5" s="758"/>
      <c r="AJ5" s="758"/>
    </row>
    <row r="6" spans="2:45" ht="15">
      <c r="B6" s="786">
        <v>2</v>
      </c>
      <c r="C6" s="787">
        <f t="shared" ref="C6:E35" si="3">1-D6</f>
        <v>2.1000000000000019E-2</v>
      </c>
      <c r="D6" s="792">
        <v>0.97899999999999998</v>
      </c>
      <c r="E6" s="787">
        <f t="shared" si="3"/>
        <v>1.8000000000000016E-2</v>
      </c>
      <c r="F6" s="792">
        <v>0.98199999999999998</v>
      </c>
      <c r="G6" s="788">
        <f t="shared" ref="G6:G14" si="4">1-H6</f>
        <v>4.0000000000000036E-2</v>
      </c>
      <c r="H6" s="789">
        <v>0.96</v>
      </c>
      <c r="I6" s="788">
        <f t="shared" ref="I6:I14" si="5">1-J6</f>
        <v>4.500000000000004E-2</v>
      </c>
      <c r="J6" s="789">
        <v>0.95499999999999996</v>
      </c>
      <c r="K6" s="758"/>
      <c r="L6" s="780">
        <v>2</v>
      </c>
      <c r="M6" s="790">
        <v>2.0692154806461027E-2</v>
      </c>
      <c r="N6" s="790">
        <v>0.97930784519353897</v>
      </c>
      <c r="O6" s="790">
        <v>1.7938310305361971E-2</v>
      </c>
      <c r="P6" s="790">
        <v>0.98206168969463803</v>
      </c>
      <c r="Q6" s="790">
        <f t="shared" si="0"/>
        <v>1.9277638746366677E-2</v>
      </c>
      <c r="R6" s="790">
        <f t="shared" si="0"/>
        <v>0.98062236125363333</v>
      </c>
      <c r="S6" s="791">
        <f t="shared" si="1"/>
        <v>4.0180187159953973E-2</v>
      </c>
      <c r="T6" s="791">
        <v>0.95981981284004603</v>
      </c>
      <c r="U6" s="791">
        <f t="shared" ref="U6:U69" si="6">1-V6</f>
        <v>3.7243543708908033E-2</v>
      </c>
      <c r="V6" s="791">
        <v>0.96275645629109197</v>
      </c>
      <c r="W6" s="791">
        <f t="shared" si="2"/>
        <v>3.8669964715196514E-2</v>
      </c>
      <c r="X6" s="791">
        <f t="shared" si="2"/>
        <v>0.96123003528480355</v>
      </c>
      <c r="Y6" s="573"/>
      <c r="Z6" s="758"/>
      <c r="AA6" s="758"/>
      <c r="AB6" s="758"/>
      <c r="AC6" s="758"/>
      <c r="AD6" s="758"/>
      <c r="AE6" s="758"/>
      <c r="AF6" s="758"/>
      <c r="AG6" s="758"/>
      <c r="AH6" s="758"/>
      <c r="AI6" s="758"/>
      <c r="AJ6" s="758"/>
    </row>
    <row r="7" spans="2:45" ht="15">
      <c r="B7" s="786">
        <v>3</v>
      </c>
      <c r="C7" s="787">
        <f t="shared" si="3"/>
        <v>3.1000000000000028E-2</v>
      </c>
      <c r="D7" s="792">
        <v>0.96899999999999997</v>
      </c>
      <c r="E7" s="787">
        <f t="shared" si="3"/>
        <v>2.7000000000000024E-2</v>
      </c>
      <c r="F7" s="792">
        <v>0.97299999999999998</v>
      </c>
      <c r="G7" s="788">
        <f t="shared" si="4"/>
        <v>6.0000000000000053E-2</v>
      </c>
      <c r="H7" s="789">
        <v>0.94</v>
      </c>
      <c r="I7" s="788">
        <f t="shared" si="5"/>
        <v>5.5000000000000049E-2</v>
      </c>
      <c r="J7" s="789">
        <v>0.94499999999999995</v>
      </c>
      <c r="K7" s="758"/>
      <c r="L7" s="780">
        <v>3</v>
      </c>
      <c r="M7" s="790">
        <v>3.1276410931789012E-2</v>
      </c>
      <c r="N7" s="790">
        <v>0.96872358906821099</v>
      </c>
      <c r="O7" s="790">
        <v>2.6973490331459016E-2</v>
      </c>
      <c r="P7" s="790">
        <v>0.97302650966854098</v>
      </c>
      <c r="Q7" s="790">
        <f t="shared" si="0"/>
        <v>2.9066315314786578E-2</v>
      </c>
      <c r="R7" s="790">
        <f t="shared" si="0"/>
        <v>0.97083368468521347</v>
      </c>
      <c r="S7" s="791">
        <f t="shared" si="1"/>
        <v>6.1663948420341952E-2</v>
      </c>
      <c r="T7" s="791">
        <v>0.93833605157965805</v>
      </c>
      <c r="U7" s="791">
        <f t="shared" si="6"/>
        <v>5.4526774072793049E-2</v>
      </c>
      <c r="V7" s="791">
        <v>0.94547322592720695</v>
      </c>
      <c r="W7" s="791">
        <f t="shared" si="2"/>
        <v>5.7997125302642089E-2</v>
      </c>
      <c r="X7" s="791">
        <f t="shared" si="2"/>
        <v>0.94190287469735789</v>
      </c>
      <c r="Y7" s="573"/>
      <c r="Z7" s="758"/>
      <c r="AA7" s="758"/>
      <c r="AB7" s="758"/>
      <c r="AC7" s="758"/>
      <c r="AD7" s="758"/>
      <c r="AE7" s="758"/>
      <c r="AF7" s="758"/>
      <c r="AG7" s="758"/>
      <c r="AH7" s="758"/>
      <c r="AI7" s="758"/>
      <c r="AJ7" s="758"/>
    </row>
    <row r="8" spans="2:45" ht="15">
      <c r="B8" s="786">
        <v>4</v>
      </c>
      <c r="C8" s="787">
        <f t="shared" si="3"/>
        <v>4.2000000000000037E-2</v>
      </c>
      <c r="D8" s="792">
        <v>0.95799999999999996</v>
      </c>
      <c r="E8" s="787">
        <f t="shared" si="3"/>
        <v>3.6000000000000032E-2</v>
      </c>
      <c r="F8" s="792">
        <v>0.96399999999999997</v>
      </c>
      <c r="G8" s="788">
        <f t="shared" si="4"/>
        <v>7.999999999999996E-2</v>
      </c>
      <c r="H8" s="789">
        <v>0.92</v>
      </c>
      <c r="I8" s="788">
        <f t="shared" si="5"/>
        <v>6.9999999999999951E-2</v>
      </c>
      <c r="J8" s="789">
        <v>0.93</v>
      </c>
      <c r="K8" s="758"/>
      <c r="L8" s="780">
        <v>4</v>
      </c>
      <c r="M8" s="790">
        <v>4.2035258374665041E-2</v>
      </c>
      <c r="N8" s="790">
        <v>0.95796474162533496</v>
      </c>
      <c r="O8" s="790">
        <v>3.6087572573700988E-2</v>
      </c>
      <c r="P8" s="790">
        <v>0.96391242742629901</v>
      </c>
      <c r="Q8" s="790">
        <f t="shared" si="0"/>
        <v>3.8980486801513115E-2</v>
      </c>
      <c r="R8" s="790">
        <f t="shared" si="0"/>
        <v>0.9609195131984869</v>
      </c>
      <c r="S8" s="791">
        <f t="shared" si="1"/>
        <v>8.3240202148360032E-2</v>
      </c>
      <c r="T8" s="791">
        <v>0.91675979785163997</v>
      </c>
      <c r="U8" s="791">
        <f t="shared" si="6"/>
        <v>7.1797772103603053E-2</v>
      </c>
      <c r="V8" s="791">
        <v>0.92820222789639695</v>
      </c>
      <c r="W8" s="791">
        <f t="shared" si="2"/>
        <v>7.7363055758189345E-2</v>
      </c>
      <c r="X8" s="791">
        <f t="shared" si="2"/>
        <v>0.92253694424181065</v>
      </c>
      <c r="Y8" s="573"/>
      <c r="Z8" s="758"/>
      <c r="AA8" s="758"/>
      <c r="AB8" s="758"/>
      <c r="AC8" s="758"/>
      <c r="AD8" s="758"/>
      <c r="AE8" s="758"/>
      <c r="AF8" s="758"/>
      <c r="AG8" s="758"/>
      <c r="AH8" s="758"/>
      <c r="AI8" s="758"/>
      <c r="AJ8" s="758"/>
    </row>
    <row r="9" spans="2:45" ht="15">
      <c r="B9" s="786">
        <v>5</v>
      </c>
      <c r="C9" s="787">
        <f t="shared" si="3"/>
        <v>5.3000000000000047E-2</v>
      </c>
      <c r="D9" s="792">
        <v>0.94699999999999995</v>
      </c>
      <c r="E9" s="787">
        <f t="shared" si="3"/>
        <v>4.500000000000004E-2</v>
      </c>
      <c r="F9" s="792">
        <v>0.95499999999999996</v>
      </c>
      <c r="G9" s="788">
        <f t="shared" si="4"/>
        <v>0.10999999999999999</v>
      </c>
      <c r="H9" s="789">
        <v>0.89</v>
      </c>
      <c r="I9" s="788">
        <f t="shared" si="5"/>
        <v>8.9999999999999969E-2</v>
      </c>
      <c r="J9" s="789">
        <v>0.91</v>
      </c>
      <c r="K9" s="758"/>
      <c r="L9" s="780">
        <v>5</v>
      </c>
      <c r="M9" s="790">
        <v>5.2965467912026054E-2</v>
      </c>
      <c r="N9" s="790">
        <v>0.94703453208797395</v>
      </c>
      <c r="O9" s="790">
        <v>4.5334350420627945E-2</v>
      </c>
      <c r="P9" s="790">
        <v>0.95466564957937206</v>
      </c>
      <c r="Q9" s="790">
        <f t="shared" si="0"/>
        <v>4.904617120389676E-2</v>
      </c>
      <c r="R9" s="790">
        <f>(P9*0.5129)+(N9*0.487)</f>
        <v>0.95085382879610325</v>
      </c>
      <c r="S9" s="791">
        <f t="shared" si="1"/>
        <v>0.10487004176660297</v>
      </c>
      <c r="T9" s="791">
        <v>0.89512995823339703</v>
      </c>
      <c r="U9" s="791">
        <f t="shared" si="6"/>
        <v>8.9084990549253007E-2</v>
      </c>
      <c r="V9" s="791">
        <v>0.91091500945074699</v>
      </c>
      <c r="W9" s="791">
        <f t="shared" si="2"/>
        <v>9.6763401993047518E-2</v>
      </c>
      <c r="X9" s="791">
        <f t="shared" si="2"/>
        <v>0.90313659800695256</v>
      </c>
      <c r="Y9" s="573"/>
      <c r="Z9" s="758"/>
      <c r="AA9" s="758"/>
      <c r="AB9" s="758"/>
      <c r="AC9" s="758"/>
      <c r="AD9" s="758"/>
      <c r="AE9" s="758"/>
      <c r="AF9" s="758"/>
      <c r="AG9" s="758"/>
      <c r="AH9" s="758"/>
      <c r="AI9" s="758"/>
      <c r="AJ9" s="758"/>
    </row>
    <row r="10" spans="2:45" ht="15">
      <c r="B10" s="786">
        <v>6</v>
      </c>
      <c r="C10" s="787">
        <f t="shared" si="3"/>
        <v>6.3999999999999946E-2</v>
      </c>
      <c r="D10" s="792">
        <v>0.93600000000000005</v>
      </c>
      <c r="E10" s="787">
        <f t="shared" si="3"/>
        <v>5.5000000000000049E-2</v>
      </c>
      <c r="F10" s="792">
        <v>0.94499999999999995</v>
      </c>
      <c r="G10" s="788">
        <f t="shared" si="4"/>
        <v>0.125</v>
      </c>
      <c r="H10" s="789">
        <v>0.875</v>
      </c>
      <c r="I10" s="788">
        <f t="shared" si="5"/>
        <v>0.10999999999999999</v>
      </c>
      <c r="J10" s="789">
        <v>0.89</v>
      </c>
      <c r="K10" s="758"/>
      <c r="L10" s="780">
        <v>6</v>
      </c>
      <c r="M10" s="790">
        <v>6.396662090569305E-2</v>
      </c>
      <c r="N10" s="790">
        <v>0.93603337909430695</v>
      </c>
      <c r="O10" s="790">
        <v>5.4724145653355039E-2</v>
      </c>
      <c r="P10" s="790">
        <v>0.94527585434664496</v>
      </c>
      <c r="Q10" s="790">
        <f t="shared" si="0"/>
        <v>5.9219758686678316E-2</v>
      </c>
      <c r="R10" s="790">
        <f t="shared" si="0"/>
        <v>0.94068024131332173</v>
      </c>
      <c r="S10" s="791">
        <f t="shared" si="1"/>
        <v>0.12644265096393603</v>
      </c>
      <c r="T10" s="791">
        <v>0.87355734903606397</v>
      </c>
      <c r="U10" s="791">
        <f t="shared" si="6"/>
        <v>0.10641318539698297</v>
      </c>
      <c r="V10" s="791">
        <v>0.89358681460301703</v>
      </c>
      <c r="W10" s="791">
        <f t="shared" si="2"/>
        <v>0.11615689380954941</v>
      </c>
      <c r="X10" s="791">
        <f t="shared" si="2"/>
        <v>0.8837431061904506</v>
      </c>
      <c r="Y10" s="573"/>
      <c r="Z10" s="758"/>
      <c r="AA10" s="758"/>
      <c r="AB10" s="758"/>
      <c r="AC10" s="758"/>
      <c r="AD10" s="758"/>
      <c r="AE10" s="758"/>
      <c r="AF10" s="758"/>
      <c r="AG10" s="758"/>
      <c r="AH10" s="758"/>
      <c r="AI10" s="758"/>
      <c r="AJ10" s="758"/>
    </row>
    <row r="11" spans="2:45" ht="15">
      <c r="B11" s="786">
        <v>7</v>
      </c>
      <c r="C11" s="787">
        <f t="shared" si="3"/>
        <v>7.4999999999999956E-2</v>
      </c>
      <c r="D11" s="792">
        <v>0.92500000000000004</v>
      </c>
      <c r="E11" s="787">
        <f t="shared" si="3"/>
        <v>6.3999999999999946E-2</v>
      </c>
      <c r="F11" s="792">
        <v>0.93600000000000005</v>
      </c>
      <c r="G11" s="788">
        <f t="shared" si="4"/>
        <v>0.14900000000000002</v>
      </c>
      <c r="H11" s="789">
        <v>0.85099999999999998</v>
      </c>
      <c r="I11" s="788">
        <f t="shared" si="5"/>
        <v>0.13</v>
      </c>
      <c r="J11" s="789">
        <v>0.87</v>
      </c>
      <c r="K11" s="758"/>
      <c r="L11" s="780">
        <v>7</v>
      </c>
      <c r="M11" s="790">
        <v>7.4972948042125953E-2</v>
      </c>
      <c r="N11" s="790">
        <v>0.92502705195787405</v>
      </c>
      <c r="O11" s="790">
        <v>6.419123257136905E-2</v>
      </c>
      <c r="P11" s="790">
        <v>0.93580876742863095</v>
      </c>
      <c r="Q11" s="790">
        <f t="shared" si="0"/>
        <v>6.9435508882370517E-2</v>
      </c>
      <c r="R11" s="790">
        <f t="shared" si="0"/>
        <v>0.93046449111762941</v>
      </c>
      <c r="S11" s="791">
        <f t="shared" si="1"/>
        <v>0.14796713117648097</v>
      </c>
      <c r="T11" s="791">
        <v>0.85203286882351903</v>
      </c>
      <c r="U11" s="791">
        <f t="shared" si="6"/>
        <v>0.12378127460403099</v>
      </c>
      <c r="V11" s="791">
        <v>0.87621872539596901</v>
      </c>
      <c r="W11" s="791">
        <f t="shared" si="2"/>
        <v>0.13554740862735373</v>
      </c>
      <c r="X11" s="791">
        <f t="shared" si="2"/>
        <v>0.86435259137264631</v>
      </c>
      <c r="Y11" s="573"/>
      <c r="Z11" s="758"/>
      <c r="AA11" s="758"/>
      <c r="AB11" s="758"/>
      <c r="AC11" s="758"/>
      <c r="AD11" s="758"/>
      <c r="AE11" s="758"/>
      <c r="AF11" s="758"/>
      <c r="AG11" s="758"/>
      <c r="AH11" s="758"/>
      <c r="AI11" s="758"/>
      <c r="AJ11" s="758"/>
    </row>
    <row r="12" spans="2:45" ht="15">
      <c r="B12" s="786">
        <v>8</v>
      </c>
      <c r="C12" s="787">
        <f t="shared" si="3"/>
        <v>8.5999999999999965E-2</v>
      </c>
      <c r="D12" s="792">
        <v>0.91400000000000003</v>
      </c>
      <c r="E12" s="787">
        <f t="shared" si="3"/>
        <v>7.3999999999999955E-2</v>
      </c>
      <c r="F12" s="792">
        <v>0.92600000000000005</v>
      </c>
      <c r="G12" s="788">
        <f t="shared" si="4"/>
        <v>0.17000000000000004</v>
      </c>
      <c r="H12" s="789">
        <v>0.83</v>
      </c>
      <c r="I12" s="788">
        <f t="shared" si="5"/>
        <v>0.14000000000000001</v>
      </c>
      <c r="J12" s="789">
        <v>0.86</v>
      </c>
      <c r="K12" s="758"/>
      <c r="L12" s="780">
        <v>8</v>
      </c>
      <c r="M12" s="790">
        <v>8.5968247033324952E-2</v>
      </c>
      <c r="N12" s="790">
        <v>0.91403175296667505</v>
      </c>
      <c r="O12" s="790">
        <v>7.3708211646428046E-2</v>
      </c>
      <c r="P12" s="790">
        <v>0.92629178835357195</v>
      </c>
      <c r="Q12" s="790">
        <f t="shared" si="0"/>
        <v>7.9671478058682188E-2</v>
      </c>
      <c r="R12" s="790">
        <f t="shared" si="0"/>
        <v>0.92022852194131777</v>
      </c>
      <c r="S12" s="791">
        <f t="shared" si="1"/>
        <v>0.169455410816989</v>
      </c>
      <c r="T12" s="791">
        <v>0.830544589183011</v>
      </c>
      <c r="U12" s="791">
        <f t="shared" si="6"/>
        <v>0.141160857824287</v>
      </c>
      <c r="V12" s="791">
        <v>0.858839142175713</v>
      </c>
      <c r="W12" s="791">
        <f t="shared" si="2"/>
        <v>0.15492618904595046</v>
      </c>
      <c r="X12" s="791">
        <f t="shared" si="2"/>
        <v>0.84497381095404955</v>
      </c>
      <c r="Y12" s="573"/>
      <c r="Z12" s="758"/>
      <c r="AA12" s="758"/>
      <c r="AB12" s="758"/>
      <c r="AC12" s="758"/>
      <c r="AD12" s="758"/>
      <c r="AE12" s="758"/>
      <c r="AF12" s="758"/>
      <c r="AG12" s="758"/>
      <c r="AH12" s="758"/>
      <c r="AI12" s="758"/>
      <c r="AJ12" s="758"/>
    </row>
    <row r="13" spans="2:45" ht="15">
      <c r="B13" s="786">
        <v>9</v>
      </c>
      <c r="C13" s="787">
        <f t="shared" si="3"/>
        <v>9.6999999999999975E-2</v>
      </c>
      <c r="D13" s="792">
        <v>0.90300000000000002</v>
      </c>
      <c r="E13" s="787">
        <f t="shared" si="3"/>
        <v>8.2999999999999963E-2</v>
      </c>
      <c r="F13" s="792">
        <v>0.91700000000000004</v>
      </c>
      <c r="G13" s="788">
        <f t="shared" si="4"/>
        <v>0.18999999999999995</v>
      </c>
      <c r="H13" s="789">
        <v>0.81</v>
      </c>
      <c r="I13" s="788">
        <f t="shared" si="5"/>
        <v>0.16000000000000003</v>
      </c>
      <c r="J13" s="789">
        <v>0.84</v>
      </c>
      <c r="K13" s="758"/>
      <c r="L13" s="780">
        <v>9</v>
      </c>
      <c r="M13" s="790">
        <v>9.6980346250753025E-2</v>
      </c>
      <c r="N13" s="790">
        <v>0.90301965374924698</v>
      </c>
      <c r="O13" s="790">
        <v>8.3234520465788053E-2</v>
      </c>
      <c r="P13" s="790">
        <v>0.91676547953421195</v>
      </c>
      <c r="Q13" s="790">
        <f t="shared" si="0"/>
        <v>8.9920414171019425E-2</v>
      </c>
      <c r="R13" s="790">
        <f t="shared" si="0"/>
        <v>0.90997958582898053</v>
      </c>
      <c r="S13" s="791">
        <f t="shared" si="1"/>
        <v>0.19094390082211499</v>
      </c>
      <c r="T13" s="791">
        <v>0.80905609917788501</v>
      </c>
      <c r="U13" s="791">
        <f t="shared" si="6"/>
        <v>0.15854104159357096</v>
      </c>
      <c r="V13" s="791">
        <v>0.84145895840642904</v>
      </c>
      <c r="W13" s="791">
        <f t="shared" si="2"/>
        <v>0.17430537993371253</v>
      </c>
      <c r="X13" s="791">
        <f t="shared" si="2"/>
        <v>0.82559462006628748</v>
      </c>
      <c r="Y13" s="573"/>
      <c r="Z13" s="758"/>
      <c r="AA13" s="758"/>
      <c r="AB13" s="758"/>
      <c r="AC13" s="758"/>
      <c r="AD13" s="758"/>
      <c r="AE13" s="758"/>
      <c r="AF13" s="758"/>
      <c r="AG13" s="758"/>
      <c r="AH13" s="758"/>
      <c r="AI13" s="758"/>
      <c r="AJ13" s="758"/>
    </row>
    <row r="14" spans="2:45" ht="15">
      <c r="B14" s="786">
        <v>10</v>
      </c>
      <c r="C14" s="787">
        <f t="shared" si="3"/>
        <v>0.10799999999999998</v>
      </c>
      <c r="D14" s="792">
        <v>0.89200000000000002</v>
      </c>
      <c r="E14" s="787">
        <f t="shared" si="3"/>
        <v>9.2999999999999972E-2</v>
      </c>
      <c r="F14" s="792">
        <v>0.90700000000000003</v>
      </c>
      <c r="G14" s="788">
        <f t="shared" si="4"/>
        <v>0.20999999999999996</v>
      </c>
      <c r="H14" s="789">
        <v>0.79</v>
      </c>
      <c r="I14" s="788">
        <f t="shared" si="5"/>
        <v>0.17000000000000004</v>
      </c>
      <c r="J14" s="789">
        <v>0.83</v>
      </c>
      <c r="K14" s="758"/>
      <c r="L14" s="780">
        <v>10</v>
      </c>
      <c r="M14" s="790">
        <v>0.10808121449920705</v>
      </c>
      <c r="N14" s="790">
        <v>0.89191878550079295</v>
      </c>
      <c r="O14" s="790">
        <v>9.2778722415801984E-2</v>
      </c>
      <c r="P14" s="790">
        <v>0.90722127758419802</v>
      </c>
      <c r="Q14" s="790">
        <f t="shared" si="0"/>
        <v>0.10022175818817866</v>
      </c>
      <c r="R14" s="790">
        <f t="shared" si="0"/>
        <v>0.89967824181182143</v>
      </c>
      <c r="S14" s="791">
        <f t="shared" si="1"/>
        <v>0.21248616187943004</v>
      </c>
      <c r="T14" s="791">
        <v>0.78751383812056996</v>
      </c>
      <c r="U14" s="791">
        <f t="shared" si="6"/>
        <v>0.17591837491837203</v>
      </c>
      <c r="V14" s="791">
        <v>0.82408162508162797</v>
      </c>
      <c r="W14" s="791">
        <f t="shared" si="2"/>
        <v>0.19370929533091547</v>
      </c>
      <c r="X14" s="791">
        <f t="shared" si="2"/>
        <v>0.8061907046690846</v>
      </c>
      <c r="Y14" s="573"/>
      <c r="Z14" s="758"/>
      <c r="AA14" s="758"/>
      <c r="AB14" s="758"/>
      <c r="AC14" s="758"/>
      <c r="AD14" s="758"/>
      <c r="AE14" s="758"/>
      <c r="AF14" s="758"/>
      <c r="AG14" s="758"/>
      <c r="AH14" s="758"/>
      <c r="AI14" s="758"/>
      <c r="AJ14" s="758"/>
    </row>
    <row r="15" spans="2:45" ht="15">
      <c r="B15" s="786">
        <v>15</v>
      </c>
      <c r="C15" s="787">
        <f t="shared" si="3"/>
        <v>0.16600000000000004</v>
      </c>
      <c r="D15" s="792">
        <v>0.83399999999999996</v>
      </c>
      <c r="E15" s="787">
        <f t="shared" si="3"/>
        <v>0.14100000000000001</v>
      </c>
      <c r="F15" s="792">
        <v>0.85899999999999999</v>
      </c>
      <c r="G15" s="788"/>
      <c r="H15" s="789"/>
      <c r="I15" s="788"/>
      <c r="J15" s="789"/>
      <c r="K15" s="758"/>
      <c r="L15" s="780">
        <v>11</v>
      </c>
      <c r="M15" s="790">
        <v>0.11935045715148196</v>
      </c>
      <c r="N15" s="790">
        <v>0.88064954284851804</v>
      </c>
      <c r="O15" s="790">
        <v>0.10232102374461005</v>
      </c>
      <c r="P15" s="790">
        <v>0.89767897625538995</v>
      </c>
      <c r="Q15" s="790">
        <f t="shared" si="0"/>
        <v>0.1106041257113822</v>
      </c>
      <c r="R15" s="790">
        <f t="shared" si="0"/>
        <v>0.88929587428861778</v>
      </c>
      <c r="S15" s="791">
        <f t="shared" si="1"/>
        <v>0.23409348407279096</v>
      </c>
      <c r="T15" s="791">
        <v>0.76590651592720904</v>
      </c>
      <c r="U15" s="791">
        <f t="shared" si="6"/>
        <v>0.19327188503789905</v>
      </c>
      <c r="V15" s="791">
        <v>0.80672811496210095</v>
      </c>
      <c r="W15" s="791">
        <f t="shared" si="2"/>
        <v>0.21313267657938761</v>
      </c>
      <c r="X15" s="791">
        <f t="shared" si="2"/>
        <v>0.7867673234206124</v>
      </c>
      <c r="Y15" s="573"/>
      <c r="Z15" s="758"/>
      <c r="AA15" s="758"/>
      <c r="AB15" s="758"/>
      <c r="AC15" s="758"/>
      <c r="AD15" s="758"/>
      <c r="AE15" s="758"/>
      <c r="AF15" s="758"/>
      <c r="AG15" s="758"/>
      <c r="AH15" s="758"/>
      <c r="AI15" s="758"/>
      <c r="AJ15" s="758"/>
    </row>
    <row r="16" spans="2:45" ht="15">
      <c r="B16" s="786">
        <v>20</v>
      </c>
      <c r="C16" s="787">
        <f t="shared" si="3"/>
        <v>0.22799999999999998</v>
      </c>
      <c r="D16" s="792">
        <v>0.77200000000000002</v>
      </c>
      <c r="E16" s="787">
        <f t="shared" si="3"/>
        <v>0.19299999999999995</v>
      </c>
      <c r="F16" s="792">
        <v>0.80700000000000005</v>
      </c>
      <c r="G16" s="788">
        <f t="shared" ref="G16:G24" si="7">1-H16</f>
        <v>0.42000000000000004</v>
      </c>
      <c r="H16" s="789">
        <v>0.57999999999999996</v>
      </c>
      <c r="I16" s="788">
        <f t="shared" ref="I16:I24" si="8">1-J16</f>
        <v>0.33999999999999997</v>
      </c>
      <c r="J16" s="789">
        <v>0.66</v>
      </c>
      <c r="K16" s="758"/>
      <c r="L16" s="780">
        <v>12</v>
      </c>
      <c r="M16" s="790">
        <v>0.13078983583898496</v>
      </c>
      <c r="N16" s="790">
        <v>0.86921016416101504</v>
      </c>
      <c r="O16" s="790">
        <v>0.11188482919045994</v>
      </c>
      <c r="P16" s="790">
        <v>0.88811517080954006</v>
      </c>
      <c r="Q16" s="790">
        <f t="shared" si="0"/>
        <v>0.12108037894537257</v>
      </c>
      <c r="R16" s="790">
        <f t="shared" si="0"/>
        <v>0.87881962105462752</v>
      </c>
      <c r="S16" s="791">
        <f t="shared" si="1"/>
        <v>0.255693985600144</v>
      </c>
      <c r="T16" s="791">
        <v>0.744306014399856</v>
      </c>
      <c r="U16" s="791">
        <f t="shared" si="6"/>
        <v>0.21055918059658596</v>
      </c>
      <c r="V16" s="791">
        <v>0.78944081940341404</v>
      </c>
      <c r="W16" s="791">
        <f t="shared" si="2"/>
        <v>0.23251877471525906</v>
      </c>
      <c r="X16" s="791">
        <f t="shared" si="2"/>
        <v>0.76738122528474095</v>
      </c>
      <c r="Y16" s="573"/>
      <c r="Z16" s="758"/>
      <c r="AA16" s="758"/>
      <c r="AB16" s="758"/>
      <c r="AC16" s="758"/>
      <c r="AD16" s="758"/>
      <c r="AE16" s="758"/>
      <c r="AF16" s="758"/>
      <c r="AG16" s="758"/>
      <c r="AH16" s="758"/>
      <c r="AI16" s="758"/>
      <c r="AJ16" s="758"/>
    </row>
    <row r="17" spans="2:36" ht="15">
      <c r="B17" s="786">
        <v>30</v>
      </c>
      <c r="C17" s="787">
        <f t="shared" si="3"/>
        <v>0.372</v>
      </c>
      <c r="D17" s="792">
        <v>0.628</v>
      </c>
      <c r="E17" s="787">
        <f t="shared" si="3"/>
        <v>0.31000000000000005</v>
      </c>
      <c r="F17" s="792">
        <v>0.69</v>
      </c>
      <c r="G17" s="788">
        <f t="shared" si="7"/>
        <v>0.56000000000000005</v>
      </c>
      <c r="H17" s="789">
        <v>0.44</v>
      </c>
      <c r="I17" s="788">
        <f t="shared" si="8"/>
        <v>0.48</v>
      </c>
      <c r="J17" s="789">
        <v>0.52</v>
      </c>
      <c r="K17" s="758"/>
      <c r="L17" s="780">
        <v>13</v>
      </c>
      <c r="M17" s="790">
        <v>0.14238038116410001</v>
      </c>
      <c r="N17" s="790">
        <v>0.85761961883589999</v>
      </c>
      <c r="O17" s="790">
        <v>0.12150824412177197</v>
      </c>
      <c r="P17" s="790">
        <v>0.87849175587822803</v>
      </c>
      <c r="Q17" s="790">
        <f t="shared" si="0"/>
        <v>0.13166082403697354</v>
      </c>
      <c r="R17" s="790">
        <f t="shared" si="0"/>
        <v>0.86823917596302647</v>
      </c>
      <c r="S17" s="791">
        <f t="shared" si="1"/>
        <v>0.27719669172553596</v>
      </c>
      <c r="T17" s="791">
        <v>0.72280330827446404</v>
      </c>
      <c r="U17" s="791">
        <f t="shared" si="6"/>
        <v>0.22774599187358102</v>
      </c>
      <c r="V17" s="791">
        <v>0.77225400812641898</v>
      </c>
      <c r="W17" s="791">
        <f t="shared" si="2"/>
        <v>0.25180570810229574</v>
      </c>
      <c r="X17" s="791">
        <f t="shared" si="2"/>
        <v>0.74809429189770427</v>
      </c>
      <c r="Y17" s="573"/>
      <c r="Z17" s="758"/>
      <c r="AA17" s="758"/>
      <c r="AB17" s="758"/>
      <c r="AC17" s="758"/>
      <c r="AD17" s="758"/>
      <c r="AE17" s="758"/>
      <c r="AF17" s="758"/>
      <c r="AG17" s="758"/>
      <c r="AH17" s="758"/>
      <c r="AI17" s="758"/>
      <c r="AJ17" s="758"/>
    </row>
    <row r="18" spans="2:36" ht="15">
      <c r="B18" s="786">
        <v>40</v>
      </c>
      <c r="C18" s="787">
        <f t="shared" si="3"/>
        <v>0.498</v>
      </c>
      <c r="D18" s="792">
        <v>0.502</v>
      </c>
      <c r="E18" s="787">
        <f t="shared" si="3"/>
        <v>0.43300000000000005</v>
      </c>
      <c r="F18" s="792">
        <v>0.56699999999999995</v>
      </c>
      <c r="G18" s="788">
        <f t="shared" si="7"/>
        <v>0.65</v>
      </c>
      <c r="H18" s="789">
        <v>0.35</v>
      </c>
      <c r="I18" s="788">
        <f t="shared" si="8"/>
        <v>0.58000000000000007</v>
      </c>
      <c r="J18" s="789">
        <v>0.42</v>
      </c>
      <c r="K18" s="758"/>
      <c r="L18" s="780">
        <v>14</v>
      </c>
      <c r="M18" s="790">
        <v>0.15410312372921198</v>
      </c>
      <c r="N18" s="790">
        <v>0.84589687627078802</v>
      </c>
      <c r="O18" s="790">
        <v>0.13122937390696998</v>
      </c>
      <c r="P18" s="790">
        <v>0.86877062609303002</v>
      </c>
      <c r="Q18" s="790">
        <f t="shared" si="0"/>
        <v>0.14235576713301112</v>
      </c>
      <c r="R18" s="790">
        <f t="shared" si="0"/>
        <v>0.85754423286698889</v>
      </c>
      <c r="S18" s="791">
        <f t="shared" si="1"/>
        <v>0.29851062771301196</v>
      </c>
      <c r="T18" s="791">
        <v>0.70148937228698804</v>
      </c>
      <c r="U18" s="791">
        <f t="shared" si="6"/>
        <v>0.24480351790723998</v>
      </c>
      <c r="V18" s="791">
        <v>0.75519648209276002</v>
      </c>
      <c r="W18" s="791">
        <f t="shared" si="2"/>
        <v>0.27093440003086022</v>
      </c>
      <c r="X18" s="791">
        <f t="shared" si="2"/>
        <v>0.72896559996913979</v>
      </c>
      <c r="Y18" s="573"/>
      <c r="Z18" s="758"/>
      <c r="AA18" s="758"/>
      <c r="AB18" s="758"/>
      <c r="AC18" s="758"/>
      <c r="AD18" s="758"/>
      <c r="AE18" s="758"/>
      <c r="AF18" s="758"/>
      <c r="AG18" s="758"/>
      <c r="AH18" s="758"/>
      <c r="AI18" s="758"/>
      <c r="AJ18" s="758"/>
    </row>
    <row r="19" spans="2:36" ht="15">
      <c r="B19" s="786">
        <v>50</v>
      </c>
      <c r="C19" s="787">
        <f t="shared" si="3"/>
        <v>0.58600000000000008</v>
      </c>
      <c r="D19" s="792">
        <v>0.41399999999999998</v>
      </c>
      <c r="E19" s="787">
        <f t="shared" si="3"/>
        <v>0.52900000000000003</v>
      </c>
      <c r="F19" s="792">
        <v>0.47099999999999997</v>
      </c>
      <c r="G19" s="788">
        <f t="shared" si="7"/>
        <v>0.72</v>
      </c>
      <c r="H19" s="789">
        <v>0.28000000000000003</v>
      </c>
      <c r="I19" s="788">
        <f t="shared" si="8"/>
        <v>0.63500000000000001</v>
      </c>
      <c r="J19" s="789">
        <v>0.36499999999999999</v>
      </c>
      <c r="K19" s="758"/>
      <c r="L19" s="780">
        <v>15</v>
      </c>
      <c r="M19" s="790">
        <v>0.16593909413670604</v>
      </c>
      <c r="N19" s="790">
        <v>0.83406090586329396</v>
      </c>
      <c r="O19" s="790">
        <v>0.14108632391447296</v>
      </c>
      <c r="P19" s="790">
        <v>0.85891367608552704</v>
      </c>
      <c r="Q19" s="790">
        <f t="shared" si="0"/>
        <v>0.15317551438030902</v>
      </c>
      <c r="R19" s="790">
        <f t="shared" si="0"/>
        <v>0.84672448561969094</v>
      </c>
      <c r="S19" s="791">
        <f t="shared" si="1"/>
        <v>0.319544818826618</v>
      </c>
      <c r="T19" s="791">
        <v>0.680455181173382</v>
      </c>
      <c r="U19" s="791">
        <f t="shared" si="6"/>
        <v>0.261705122920597</v>
      </c>
      <c r="V19" s="791">
        <v>0.738294877079403</v>
      </c>
      <c r="W19" s="791">
        <f t="shared" si="2"/>
        <v>0.2898468843145372</v>
      </c>
      <c r="X19" s="791">
        <f t="shared" si="2"/>
        <v>0.71005311568546281</v>
      </c>
      <c r="Y19" s="573"/>
      <c r="Z19" s="758" t="s">
        <v>521</v>
      </c>
      <c r="AA19" s="758"/>
      <c r="AB19" s="758"/>
      <c r="AC19" s="758"/>
      <c r="AD19" s="758"/>
      <c r="AE19" s="758"/>
      <c r="AF19" s="758"/>
      <c r="AG19" s="758"/>
      <c r="AH19" s="758"/>
      <c r="AI19" s="758"/>
      <c r="AJ19" s="758"/>
    </row>
    <row r="20" spans="2:36" ht="15">
      <c r="B20" s="786">
        <v>60</v>
      </c>
      <c r="C20" s="787">
        <f t="shared" si="3"/>
        <v>0.65</v>
      </c>
      <c r="D20" s="792">
        <v>0.35</v>
      </c>
      <c r="E20" s="787">
        <f t="shared" si="3"/>
        <v>0.59799999999999998</v>
      </c>
      <c r="F20" s="792">
        <v>0.40200000000000002</v>
      </c>
      <c r="G20" s="788">
        <f t="shared" si="7"/>
        <v>0.76</v>
      </c>
      <c r="H20" s="789">
        <v>0.24</v>
      </c>
      <c r="I20" s="788">
        <f t="shared" si="8"/>
        <v>0.71</v>
      </c>
      <c r="J20" s="789">
        <v>0.28999999999999998</v>
      </c>
      <c r="K20" s="758"/>
      <c r="L20" s="780">
        <v>16</v>
      </c>
      <c r="M20" s="790">
        <v>0.17788487042249401</v>
      </c>
      <c r="N20" s="790">
        <v>0.82211512957750599</v>
      </c>
      <c r="O20" s="790">
        <v>0.15111147264074198</v>
      </c>
      <c r="P20" s="790">
        <v>0.84888852735925802</v>
      </c>
      <c r="Q20" s="790">
        <f t="shared" si="0"/>
        <v>0.16413500621319116</v>
      </c>
      <c r="R20" s="790">
        <f t="shared" si="0"/>
        <v>0.8357649937868088</v>
      </c>
      <c r="S20" s="791">
        <f t="shared" si="1"/>
        <v>0.34020829033040101</v>
      </c>
      <c r="T20" s="791">
        <v>0.65979170966959899</v>
      </c>
      <c r="U20" s="791">
        <f t="shared" si="6"/>
        <v>0.27842998701782296</v>
      </c>
      <c r="V20" s="791">
        <v>0.72157001298217704</v>
      </c>
      <c r="W20" s="791">
        <f t="shared" si="2"/>
        <v>0.30848817773234671</v>
      </c>
      <c r="X20" s="791">
        <f t="shared" si="2"/>
        <v>0.6914118222676533</v>
      </c>
      <c r="Y20" s="573"/>
      <c r="Z20" s="758"/>
      <c r="AA20" s="758"/>
      <c r="AB20" s="758"/>
      <c r="AC20" s="758"/>
      <c r="AD20" s="758"/>
      <c r="AE20" s="758"/>
      <c r="AF20" s="758"/>
      <c r="AG20" s="758"/>
      <c r="AH20" s="758"/>
      <c r="AI20" s="758"/>
      <c r="AJ20" s="758"/>
    </row>
    <row r="21" spans="2:36" ht="15">
      <c r="B21" s="786">
        <v>70</v>
      </c>
      <c r="C21" s="787">
        <f t="shared" si="3"/>
        <v>0.69700000000000006</v>
      </c>
      <c r="D21" s="792">
        <v>0.30299999999999999</v>
      </c>
      <c r="E21" s="787">
        <f t="shared" si="3"/>
        <v>0.65100000000000002</v>
      </c>
      <c r="F21" s="792">
        <v>0.34899999999999998</v>
      </c>
      <c r="G21" s="788">
        <f t="shared" si="7"/>
        <v>0.79</v>
      </c>
      <c r="H21" s="789">
        <v>0.21</v>
      </c>
      <c r="I21" s="788">
        <f t="shared" si="8"/>
        <v>0.74</v>
      </c>
      <c r="J21" s="789">
        <v>0.26</v>
      </c>
      <c r="K21" s="758"/>
      <c r="L21" s="780">
        <v>17</v>
      </c>
      <c r="M21" s="790">
        <v>0.189999220356592</v>
      </c>
      <c r="N21" s="790">
        <v>0.810000779643408</v>
      </c>
      <c r="O21" s="790">
        <v>0.161314291094377</v>
      </c>
      <c r="P21" s="790">
        <v>0.838685708905623</v>
      </c>
      <c r="Q21" s="790">
        <f t="shared" si="0"/>
        <v>0.17526772021596626</v>
      </c>
      <c r="R21" s="790">
        <f t="shared" si="0"/>
        <v>0.82463227978403375</v>
      </c>
      <c r="S21" s="791">
        <f t="shared" si="1"/>
        <v>0.36041006748840598</v>
      </c>
      <c r="T21" s="791">
        <v>0.63958993251159402</v>
      </c>
      <c r="U21" s="791">
        <f t="shared" si="6"/>
        <v>0.29496250619453701</v>
      </c>
      <c r="V21" s="791">
        <v>0.70503749380546299</v>
      </c>
      <c r="W21" s="791">
        <f t="shared" si="2"/>
        <v>0.32680597229403174</v>
      </c>
      <c r="X21" s="791">
        <f t="shared" si="2"/>
        <v>0.67309402770596827</v>
      </c>
      <c r="Y21" s="573"/>
      <c r="Z21" s="758"/>
      <c r="AA21" s="758"/>
      <c r="AB21" s="758"/>
      <c r="AC21" s="758"/>
      <c r="AD21" s="758"/>
      <c r="AE21" s="758"/>
      <c r="AF21" s="758"/>
      <c r="AG21" s="758"/>
      <c r="AH21" s="758"/>
      <c r="AI21" s="758"/>
      <c r="AJ21" s="758"/>
    </row>
    <row r="22" spans="2:36" ht="15">
      <c r="B22" s="786">
        <v>80</v>
      </c>
      <c r="C22" s="787">
        <f t="shared" si="3"/>
        <v>0.73399999999999999</v>
      </c>
      <c r="D22" s="792">
        <v>0.26600000000000001</v>
      </c>
      <c r="E22" s="787">
        <f t="shared" si="3"/>
        <v>0.69199999999999995</v>
      </c>
      <c r="F22" s="792">
        <v>0.308</v>
      </c>
      <c r="G22" s="788">
        <f t="shared" si="7"/>
        <v>0.82000000000000006</v>
      </c>
      <c r="H22" s="789">
        <v>0.18</v>
      </c>
      <c r="I22" s="788">
        <f t="shared" si="8"/>
        <v>0.77</v>
      </c>
      <c r="J22" s="789">
        <v>0.23</v>
      </c>
      <c r="K22" s="758"/>
      <c r="L22" s="780">
        <v>18</v>
      </c>
      <c r="M22" s="790">
        <v>0.20235645914254596</v>
      </c>
      <c r="N22" s="790">
        <v>0.79764354085745404</v>
      </c>
      <c r="O22" s="790">
        <v>0.17169852341201697</v>
      </c>
      <c r="P22" s="790">
        <v>0.82830147658798303</v>
      </c>
      <c r="Q22" s="790">
        <f t="shared" si="0"/>
        <v>0.1866117682604434</v>
      </c>
      <c r="R22" s="790">
        <f t="shared" si="0"/>
        <v>0.81328823173955667</v>
      </c>
      <c r="S22" s="791">
        <f t="shared" si="1"/>
        <v>0.38005917556468005</v>
      </c>
      <c r="T22" s="791">
        <v>0.61994082443531995</v>
      </c>
      <c r="U22" s="791">
        <f t="shared" si="6"/>
        <v>0.311285323221838</v>
      </c>
      <c r="V22" s="791">
        <v>0.688714676778162</v>
      </c>
      <c r="W22" s="791">
        <f t="shared" si="2"/>
        <v>0.3447470607804799</v>
      </c>
      <c r="X22" s="791">
        <f t="shared" si="2"/>
        <v>0.65515293921952011</v>
      </c>
      <c r="Y22" s="573"/>
      <c r="Z22" s="758"/>
      <c r="AA22" s="758"/>
      <c r="AB22" s="758"/>
      <c r="AC22" s="758"/>
      <c r="AD22" s="758"/>
      <c r="AE22" s="758"/>
      <c r="AF22" s="758"/>
      <c r="AG22" s="758"/>
      <c r="AH22" s="758"/>
      <c r="AI22" s="758"/>
      <c r="AJ22" s="758"/>
    </row>
    <row r="23" spans="2:36" ht="15">
      <c r="B23" s="793">
        <v>90</v>
      </c>
      <c r="C23" s="787">
        <f t="shared" si="3"/>
        <v>0.76200000000000001</v>
      </c>
      <c r="D23" s="792">
        <v>0.23799999999999999</v>
      </c>
      <c r="E23" s="787">
        <f t="shared" si="3"/>
        <v>0.72499999999999998</v>
      </c>
      <c r="F23" s="792">
        <v>0.27500000000000002</v>
      </c>
      <c r="G23" s="788">
        <f t="shared" si="7"/>
        <v>0.84</v>
      </c>
      <c r="H23" s="789">
        <v>0.16</v>
      </c>
      <c r="I23" s="788">
        <f t="shared" si="8"/>
        <v>0.79</v>
      </c>
      <c r="J23" s="789">
        <v>0.21</v>
      </c>
      <c r="K23" s="758"/>
      <c r="L23" s="780">
        <v>19</v>
      </c>
      <c r="M23" s="790">
        <v>0.21503090198389796</v>
      </c>
      <c r="N23" s="790">
        <v>0.78496909801610204</v>
      </c>
      <c r="O23" s="790">
        <v>0.18226791373029905</v>
      </c>
      <c r="P23" s="790">
        <v>0.81773208626970095</v>
      </c>
      <c r="Q23" s="790">
        <f t="shared" si="0"/>
        <v>0.19820526221842868</v>
      </c>
      <c r="R23" s="790">
        <f t="shared" si="0"/>
        <v>0.8016947377815713</v>
      </c>
      <c r="S23" s="791">
        <f t="shared" si="1"/>
        <v>0.39906463982326801</v>
      </c>
      <c r="T23" s="791">
        <v>0.60093536017673199</v>
      </c>
      <c r="U23" s="791">
        <f t="shared" si="6"/>
        <v>0.32737829381053996</v>
      </c>
      <c r="V23" s="791">
        <v>0.67262170618946004</v>
      </c>
      <c r="W23" s="791">
        <f t="shared" si="2"/>
        <v>0.36225680648935743</v>
      </c>
      <c r="X23" s="791">
        <f t="shared" si="2"/>
        <v>0.63764319351064258</v>
      </c>
      <c r="Y23" s="573"/>
      <c r="Z23" s="758"/>
      <c r="AA23" s="758"/>
      <c r="AB23" s="758"/>
      <c r="AC23" s="758"/>
      <c r="AD23" s="758"/>
      <c r="AE23" s="758"/>
      <c r="AF23" s="758"/>
      <c r="AG23" s="758"/>
      <c r="AH23" s="758"/>
      <c r="AI23" s="758"/>
      <c r="AJ23" s="758"/>
    </row>
    <row r="24" spans="2:36" ht="15">
      <c r="B24" s="793">
        <v>100</v>
      </c>
      <c r="C24" s="787">
        <f t="shared" si="3"/>
        <v>0.78500000000000003</v>
      </c>
      <c r="D24" s="787">
        <v>0.215</v>
      </c>
      <c r="E24" s="787">
        <f t="shared" si="3"/>
        <v>0.752</v>
      </c>
      <c r="F24" s="787">
        <v>0.248</v>
      </c>
      <c r="G24" s="788">
        <f t="shared" si="7"/>
        <v>0.85</v>
      </c>
      <c r="H24" s="789">
        <v>0.15</v>
      </c>
      <c r="I24" s="788">
        <f t="shared" si="8"/>
        <v>0.82000000000000006</v>
      </c>
      <c r="J24" s="789">
        <v>0.18</v>
      </c>
      <c r="K24" s="758"/>
      <c r="L24" s="780">
        <v>20</v>
      </c>
      <c r="M24" s="790">
        <v>0.22809686408419105</v>
      </c>
      <c r="N24" s="790">
        <v>0.77190313591580895</v>
      </c>
      <c r="O24" s="790">
        <v>0.19302620618586197</v>
      </c>
      <c r="P24" s="790">
        <v>0.80697379381413803</v>
      </c>
      <c r="Q24" s="790">
        <f t="shared" si="0"/>
        <v>0.21008631396172966</v>
      </c>
      <c r="R24" s="790">
        <f t="shared" si="0"/>
        <v>0.78981368603827029</v>
      </c>
      <c r="S24" s="791">
        <f t="shared" si="1"/>
        <v>0.41733548552821598</v>
      </c>
      <c r="T24" s="791">
        <v>0.58266451447178402</v>
      </c>
      <c r="U24" s="791">
        <f t="shared" si="6"/>
        <v>0.34322272888886296</v>
      </c>
      <c r="V24" s="791">
        <v>0.65677727111113704</v>
      </c>
      <c r="W24" s="791">
        <f t="shared" si="2"/>
        <v>0.37928131909933904</v>
      </c>
      <c r="X24" s="791">
        <f t="shared" si="2"/>
        <v>0.62061868090066108</v>
      </c>
      <c r="Y24" s="573"/>
      <c r="Z24" s="758"/>
      <c r="AA24" s="758"/>
      <c r="AB24" s="758"/>
      <c r="AC24" s="758"/>
      <c r="AD24" s="758"/>
      <c r="AE24" s="758"/>
      <c r="AF24" s="758"/>
      <c r="AG24" s="758"/>
      <c r="AH24" s="758"/>
      <c r="AI24" s="758"/>
      <c r="AJ24" s="758"/>
    </row>
    <row r="25" spans="2:36" ht="15">
      <c r="B25" s="786">
        <v>150</v>
      </c>
      <c r="C25" s="787">
        <f t="shared" si="3"/>
        <v>0.85599999999999998</v>
      </c>
      <c r="D25" s="787">
        <v>0.14399999999999999</v>
      </c>
      <c r="E25" s="787">
        <f t="shared" si="3"/>
        <v>0.83299999999999996</v>
      </c>
      <c r="F25" s="787">
        <v>0.16700000000000001</v>
      </c>
      <c r="G25" s="788"/>
      <c r="H25" s="789"/>
      <c r="I25" s="788"/>
      <c r="J25" s="789"/>
      <c r="K25" s="758"/>
      <c r="L25" s="780">
        <v>21</v>
      </c>
      <c r="M25" s="790">
        <v>0.24160398476302003</v>
      </c>
      <c r="N25" s="790">
        <v>0.75839601523697997</v>
      </c>
      <c r="O25" s="790">
        <v>0.20397542872506502</v>
      </c>
      <c r="P25" s="790">
        <v>0.79602457127493498</v>
      </c>
      <c r="Q25" s="790">
        <f t="shared" si="0"/>
        <v>0.22228013797267659</v>
      </c>
      <c r="R25" s="790">
        <f t="shared" si="0"/>
        <v>0.77761986202732336</v>
      </c>
      <c r="S25" s="791">
        <f t="shared" si="1"/>
        <v>0.43480093041588297</v>
      </c>
      <c r="T25" s="791">
        <v>0.56519906958411703</v>
      </c>
      <c r="U25" s="791">
        <f t="shared" si="6"/>
        <v>0.35880144851802998</v>
      </c>
      <c r="V25" s="791">
        <v>0.64119855148197002</v>
      </c>
      <c r="W25" s="791">
        <f t="shared" si="2"/>
        <v>0.3957773160574326</v>
      </c>
      <c r="X25" s="791">
        <f t="shared" si="2"/>
        <v>0.60412268394256741</v>
      </c>
      <c r="Y25" s="573"/>
      <c r="Z25" s="758"/>
      <c r="AA25" s="758"/>
      <c r="AB25" s="758"/>
      <c r="AC25" s="758"/>
      <c r="AD25" s="758"/>
      <c r="AE25" s="758"/>
      <c r="AF25" s="758"/>
      <c r="AG25" s="758"/>
      <c r="AH25" s="758"/>
      <c r="AI25" s="758"/>
      <c r="AJ25" s="758"/>
    </row>
    <row r="26" spans="2:36" ht="15">
      <c r="B26" s="786">
        <v>200</v>
      </c>
      <c r="C26" s="787">
        <f t="shared" si="3"/>
        <v>0.89200000000000002</v>
      </c>
      <c r="D26" s="792">
        <v>0.108</v>
      </c>
      <c r="E26" s="787">
        <f t="shared" si="3"/>
        <v>0.874</v>
      </c>
      <c r="F26" s="792">
        <v>0.126</v>
      </c>
      <c r="G26" s="788">
        <f>1-H26</f>
        <v>0.92</v>
      </c>
      <c r="H26" s="789">
        <v>0.08</v>
      </c>
      <c r="I26" s="788">
        <f>1-J26</f>
        <v>0.90500000000000003</v>
      </c>
      <c r="J26" s="789">
        <v>9.5000000000000001E-2</v>
      </c>
      <c r="K26" s="758"/>
      <c r="L26" s="780">
        <v>22</v>
      </c>
      <c r="M26" s="790">
        <v>0.25550319980416902</v>
      </c>
      <c r="N26" s="790">
        <v>0.74449680019583098</v>
      </c>
      <c r="O26" s="790">
        <v>0.21511074453315604</v>
      </c>
      <c r="P26" s="790">
        <v>0.78488925546684396</v>
      </c>
      <c r="Q26" s="790">
        <f t="shared" si="0"/>
        <v>0.23476035917568605</v>
      </c>
      <c r="R26" s="790">
        <f t="shared" si="0"/>
        <v>0.76513964082431396</v>
      </c>
      <c r="S26" s="791">
        <f t="shared" si="1"/>
        <v>0.45147096211187598</v>
      </c>
      <c r="T26" s="791">
        <v>0.54852903788812402</v>
      </c>
      <c r="U26" s="791">
        <f t="shared" si="6"/>
        <v>0.37409269109972498</v>
      </c>
      <c r="V26" s="791">
        <v>0.62590730890027502</v>
      </c>
      <c r="W26" s="791">
        <f t="shared" si="2"/>
        <v>0.41173849981353255</v>
      </c>
      <c r="X26" s="791">
        <f t="shared" si="2"/>
        <v>0.58816150018646751</v>
      </c>
      <c r="Y26" s="573"/>
      <c r="Z26" s="758"/>
      <c r="AA26" s="758"/>
      <c r="AB26" s="758"/>
      <c r="AC26" s="758"/>
      <c r="AD26" s="758"/>
      <c r="AE26" s="758"/>
      <c r="AF26" s="758"/>
      <c r="AG26" s="758"/>
      <c r="AH26" s="758"/>
      <c r="AI26" s="758"/>
      <c r="AJ26" s="758"/>
    </row>
    <row r="27" spans="2:36" ht="15">
      <c r="B27" s="786">
        <v>250</v>
      </c>
      <c r="C27" s="787">
        <f t="shared" si="3"/>
        <v>0.91300000000000003</v>
      </c>
      <c r="D27" s="792">
        <v>8.6999999999999994E-2</v>
      </c>
      <c r="E27" s="787">
        <f t="shared" si="3"/>
        <v>0.89900000000000002</v>
      </c>
      <c r="F27" s="792">
        <v>0.10100000000000001</v>
      </c>
      <c r="G27" s="788"/>
      <c r="H27" s="789"/>
      <c r="I27" s="788"/>
      <c r="J27" s="789"/>
      <c r="K27" s="758"/>
      <c r="L27" s="780">
        <v>23</v>
      </c>
      <c r="M27" s="790">
        <v>0.269720769107474</v>
      </c>
      <c r="N27" s="790">
        <v>0.730279230892526</v>
      </c>
      <c r="O27" s="790">
        <v>0.22642560060510097</v>
      </c>
      <c r="P27" s="790">
        <v>0.77357439939489903</v>
      </c>
      <c r="Q27" s="790">
        <f t="shared" si="0"/>
        <v>0.24748770510569615</v>
      </c>
      <c r="R27" s="790">
        <f t="shared" si="0"/>
        <v>0.75241229489430395</v>
      </c>
      <c r="S27" s="791">
        <f t="shared" si="1"/>
        <v>0.46737576071411402</v>
      </c>
      <c r="T27" s="791">
        <v>0.53262423928588598</v>
      </c>
      <c r="U27" s="791">
        <f t="shared" si="6"/>
        <v>0.38905781986695098</v>
      </c>
      <c r="V27" s="791">
        <v>0.61094218013304902</v>
      </c>
      <c r="W27" s="791">
        <f t="shared" si="2"/>
        <v>0.4271597512775327</v>
      </c>
      <c r="X27" s="791">
        <f t="shared" si="2"/>
        <v>0.57274024872246732</v>
      </c>
      <c r="Y27" s="573"/>
      <c r="Z27" s="758"/>
      <c r="AA27" s="758"/>
      <c r="AB27" s="758"/>
      <c r="AC27" s="758"/>
      <c r="AD27" s="758"/>
      <c r="AE27" s="758"/>
      <c r="AF27" s="758"/>
      <c r="AG27" s="758"/>
      <c r="AH27" s="758"/>
      <c r="AI27" s="758"/>
      <c r="AJ27" s="758"/>
    </row>
    <row r="28" spans="2:36" ht="15">
      <c r="B28" s="786">
        <v>300</v>
      </c>
      <c r="C28" s="787">
        <f t="shared" si="3"/>
        <v>0.92700000000000005</v>
      </c>
      <c r="D28" s="792">
        <v>7.2999999999999995E-2</v>
      </c>
      <c r="E28" s="787">
        <f t="shared" si="3"/>
        <v>0.91600000000000004</v>
      </c>
      <c r="F28" s="792">
        <v>8.4000000000000005E-2</v>
      </c>
      <c r="G28" s="788">
        <f t="shared" ref="G28:G35" si="9">1-H28</f>
        <v>0.94499999999999995</v>
      </c>
      <c r="H28" s="789">
        <v>5.5E-2</v>
      </c>
      <c r="I28" s="788">
        <f t="shared" ref="I28:I35" si="10">1-J28</f>
        <v>0.94</v>
      </c>
      <c r="J28" s="789">
        <v>0.06</v>
      </c>
      <c r="K28" s="758"/>
      <c r="L28" s="780">
        <v>24</v>
      </c>
      <c r="M28" s="790">
        <v>0.28418295257276904</v>
      </c>
      <c r="N28" s="790">
        <v>0.71581704742723096</v>
      </c>
      <c r="O28" s="790">
        <v>0.23791344393586999</v>
      </c>
      <c r="P28" s="790">
        <v>0.76208655606413001</v>
      </c>
      <c r="Q28" s="790">
        <f t="shared" si="0"/>
        <v>0.26042290329764628</v>
      </c>
      <c r="R28" s="790">
        <f t="shared" si="0"/>
        <v>0.73947709670235384</v>
      </c>
      <c r="S28" s="791">
        <f t="shared" si="1"/>
        <v>0.48254550632051796</v>
      </c>
      <c r="T28" s="791">
        <v>0.51745449367948204</v>
      </c>
      <c r="U28" s="791">
        <f t="shared" si="6"/>
        <v>0.40365842699670096</v>
      </c>
      <c r="V28" s="791">
        <v>0.59634157300329904</v>
      </c>
      <c r="W28" s="791">
        <f t="shared" si="2"/>
        <v>0.44203606878470014</v>
      </c>
      <c r="X28" s="791">
        <f t="shared" si="2"/>
        <v>0.55786393121529976</v>
      </c>
      <c r="Y28" s="573"/>
      <c r="Z28" s="758"/>
      <c r="AA28" s="758"/>
      <c r="AB28" s="758"/>
      <c r="AC28" s="758"/>
      <c r="AD28" s="758"/>
      <c r="AE28" s="758"/>
      <c r="AF28" s="758"/>
      <c r="AG28" s="758"/>
      <c r="AH28" s="758"/>
      <c r="AI28" s="758"/>
      <c r="AJ28" s="758"/>
    </row>
    <row r="29" spans="2:36" ht="15">
      <c r="B29" s="786">
        <v>400</v>
      </c>
      <c r="C29" s="787">
        <f t="shared" si="3"/>
        <v>0.94599999999999995</v>
      </c>
      <c r="D29" s="792">
        <v>5.3999999999999999E-2</v>
      </c>
      <c r="E29" s="787">
        <f t="shared" si="3"/>
        <v>0.93700000000000006</v>
      </c>
      <c r="F29" s="792">
        <v>6.3E-2</v>
      </c>
      <c r="G29" s="788">
        <f t="shared" si="9"/>
        <v>0.96</v>
      </c>
      <c r="H29" s="789">
        <v>0.04</v>
      </c>
      <c r="I29" s="788">
        <f t="shared" si="10"/>
        <v>0.95</v>
      </c>
      <c r="J29" s="789">
        <v>0.05</v>
      </c>
      <c r="K29" s="758"/>
      <c r="L29" s="780">
        <v>25</v>
      </c>
      <c r="M29" s="790">
        <v>0.29881601009988901</v>
      </c>
      <c r="N29" s="790">
        <v>0.70118398990011099</v>
      </c>
      <c r="O29" s="790">
        <v>0.24956772152043005</v>
      </c>
      <c r="P29" s="790">
        <v>0.75043227847956995</v>
      </c>
      <c r="Q29" s="790">
        <f t="shared" si="0"/>
        <v>0.2735266812864745</v>
      </c>
      <c r="R29" s="790">
        <f t="shared" si="0"/>
        <v>0.72637331871352551</v>
      </c>
      <c r="S29" s="791">
        <f t="shared" si="1"/>
        <v>0.49701037902900702</v>
      </c>
      <c r="T29" s="791">
        <v>0.50298962097099298</v>
      </c>
      <c r="U29" s="791">
        <f t="shared" si="6"/>
        <v>0.41787852914082502</v>
      </c>
      <c r="V29" s="791">
        <v>0.58212147085917498</v>
      </c>
      <c r="W29" s="791">
        <f t="shared" si="2"/>
        <v>0.45637395218345556</v>
      </c>
      <c r="X29" s="791">
        <f t="shared" si="2"/>
        <v>0.54352604781654446</v>
      </c>
      <c r="Y29" s="573"/>
      <c r="Z29" s="758"/>
      <c r="AA29" s="758"/>
      <c r="AB29" s="758"/>
      <c r="AC29" s="758"/>
      <c r="AD29" s="758"/>
      <c r="AE29" s="758"/>
      <c r="AF29" s="758"/>
      <c r="AG29" s="758"/>
      <c r="AH29" s="758"/>
      <c r="AI29" s="758"/>
      <c r="AJ29" s="758"/>
    </row>
    <row r="30" spans="2:36" ht="15">
      <c r="B30" s="786">
        <v>500</v>
      </c>
      <c r="C30" s="787">
        <f t="shared" si="3"/>
        <v>0.95699999999999996</v>
      </c>
      <c r="D30" s="792">
        <v>4.2999999999999997E-2</v>
      </c>
      <c r="E30" s="787">
        <f t="shared" si="3"/>
        <v>0.95</v>
      </c>
      <c r="F30" s="792">
        <v>0.05</v>
      </c>
      <c r="G30" s="788">
        <f t="shared" si="9"/>
        <v>0.97</v>
      </c>
      <c r="H30" s="789">
        <v>0.03</v>
      </c>
      <c r="I30" s="788">
        <f t="shared" si="10"/>
        <v>0.95499999999999996</v>
      </c>
      <c r="J30" s="789">
        <v>4.4999999999999998E-2</v>
      </c>
      <c r="K30" s="758"/>
      <c r="L30" s="780">
        <v>26</v>
      </c>
      <c r="M30" s="790">
        <v>0.31354620158866997</v>
      </c>
      <c r="N30" s="790">
        <v>0.68645379841133003</v>
      </c>
      <c r="O30" s="790">
        <v>0.26138188035375098</v>
      </c>
      <c r="P30" s="790">
        <v>0.73861811964624902</v>
      </c>
      <c r="Q30" s="790">
        <f t="shared" si="0"/>
        <v>0.28675976660712116</v>
      </c>
      <c r="R30" s="790">
        <f t="shared" si="0"/>
        <v>0.71314023339287891</v>
      </c>
      <c r="S30" s="791">
        <f t="shared" si="1"/>
        <v>0.51080055893750098</v>
      </c>
      <c r="T30" s="791">
        <v>0.48919944106249902</v>
      </c>
      <c r="U30" s="791">
        <f t="shared" si="6"/>
        <v>0.43170982755695697</v>
      </c>
      <c r="V30" s="791">
        <v>0.56829017244304303</v>
      </c>
      <c r="W30" s="791">
        <f t="shared" si="2"/>
        <v>0.47018384275652619</v>
      </c>
      <c r="X30" s="791">
        <f t="shared" si="2"/>
        <v>0.52971615724347387</v>
      </c>
      <c r="Y30" s="573"/>
      <c r="Z30" s="758"/>
      <c r="AA30" s="758"/>
      <c r="AB30" s="758"/>
      <c r="AC30" s="758"/>
      <c r="AD30" s="758"/>
      <c r="AE30" s="758"/>
      <c r="AF30" s="758"/>
      <c r="AG30" s="758"/>
      <c r="AH30" s="758"/>
      <c r="AI30" s="758"/>
      <c r="AJ30" s="758"/>
    </row>
    <row r="31" spans="2:36" ht="15">
      <c r="B31" s="786">
        <v>600</v>
      </c>
      <c r="C31" s="787"/>
      <c r="D31" s="794"/>
      <c r="E31" s="787"/>
      <c r="F31" s="794"/>
      <c r="G31" s="788">
        <f t="shared" si="9"/>
        <v>0.97499999999999998</v>
      </c>
      <c r="H31" s="789">
        <v>2.5000000000000001E-2</v>
      </c>
      <c r="I31" s="788">
        <f t="shared" si="10"/>
        <v>0.96499999999999997</v>
      </c>
      <c r="J31" s="789">
        <v>3.5000000000000003E-2</v>
      </c>
      <c r="K31" s="758"/>
      <c r="L31" s="780">
        <v>27</v>
      </c>
      <c r="M31" s="790">
        <v>0.32829978693894502</v>
      </c>
      <c r="N31" s="790">
        <v>0.67170021306105498</v>
      </c>
      <c r="O31" s="790">
        <v>0.27334936743079896</v>
      </c>
      <c r="P31" s="790">
        <v>0.72665063256920104</v>
      </c>
      <c r="Q31" s="790">
        <f t="shared" si="0"/>
        <v>0.300082886794523</v>
      </c>
      <c r="R31" s="790">
        <f t="shared" si="0"/>
        <v>0.6998171132054769</v>
      </c>
      <c r="S31" s="791">
        <f t="shared" si="1"/>
        <v>0.52394622614392006</v>
      </c>
      <c r="T31" s="791">
        <v>0.47605377385608</v>
      </c>
      <c r="U31" s="791">
        <f t="shared" si="6"/>
        <v>0.44514410879949495</v>
      </c>
      <c r="V31" s="791">
        <v>0.55485589120050505</v>
      </c>
      <c r="W31" s="791">
        <f t="shared" si="2"/>
        <v>0.48347622553535002</v>
      </c>
      <c r="X31" s="791">
        <f t="shared" si="2"/>
        <v>0.51642377446465004</v>
      </c>
      <c r="Y31" s="573"/>
      <c r="Z31" s="758"/>
      <c r="AA31" s="758"/>
      <c r="AB31" s="758"/>
      <c r="AC31" s="758"/>
      <c r="AD31" s="758"/>
      <c r="AE31" s="758"/>
      <c r="AF31" s="758"/>
      <c r="AG31" s="758"/>
      <c r="AH31" s="758"/>
      <c r="AI31" s="758"/>
      <c r="AJ31" s="758"/>
    </row>
    <row r="32" spans="2:36" ht="15">
      <c r="B32" s="786">
        <v>700</v>
      </c>
      <c r="C32" s="787"/>
      <c r="D32" s="794"/>
      <c r="E32" s="787"/>
      <c r="F32" s="794"/>
      <c r="G32" s="788">
        <f t="shared" si="9"/>
        <v>0.97699999999999998</v>
      </c>
      <c r="H32" s="789">
        <v>2.3E-2</v>
      </c>
      <c r="I32" s="788">
        <f t="shared" si="10"/>
        <v>0.97</v>
      </c>
      <c r="J32" s="789">
        <v>0.03</v>
      </c>
      <c r="K32" s="758"/>
      <c r="L32" s="780">
        <v>28</v>
      </c>
      <c r="M32" s="790">
        <v>0.34300302605055</v>
      </c>
      <c r="N32" s="790">
        <v>0.65699697394945</v>
      </c>
      <c r="O32" s="790">
        <v>0.28546362974654405</v>
      </c>
      <c r="P32" s="790">
        <v>0.71453637025345595</v>
      </c>
      <c r="Q32" s="790">
        <f t="shared" si="0"/>
        <v>0.31345676938362033</v>
      </c>
      <c r="R32" s="790">
        <f t="shared" si="0"/>
        <v>0.68644323061637968</v>
      </c>
      <c r="S32" s="791">
        <f t="shared" si="1"/>
        <v>0.53647756074618302</v>
      </c>
      <c r="T32" s="791">
        <v>0.46352243925381698</v>
      </c>
      <c r="U32" s="791">
        <f t="shared" si="6"/>
        <v>0.45817436781663001</v>
      </c>
      <c r="V32" s="791">
        <v>0.54182563218336999</v>
      </c>
      <c r="W32" s="791">
        <f t="shared" si="2"/>
        <v>0.49626220533654064</v>
      </c>
      <c r="X32" s="791">
        <f t="shared" si="2"/>
        <v>0.50363779466345937</v>
      </c>
      <c r="Y32" s="573"/>
      <c r="Z32" s="758"/>
      <c r="AA32" s="758"/>
      <c r="AB32" s="758"/>
      <c r="AC32" s="758"/>
      <c r="AD32" s="758"/>
      <c r="AE32" s="758"/>
      <c r="AF32" s="758"/>
      <c r="AG32" s="758"/>
      <c r="AH32" s="758"/>
      <c r="AI32" s="758"/>
      <c r="AJ32" s="758"/>
    </row>
    <row r="33" spans="2:36" ht="15">
      <c r="B33" s="786">
        <v>800</v>
      </c>
      <c r="C33" s="787"/>
      <c r="D33" s="794"/>
      <c r="E33" s="787"/>
      <c r="F33" s="794"/>
      <c r="G33" s="788">
        <f t="shared" si="9"/>
        <v>0.98</v>
      </c>
      <c r="H33" s="789">
        <v>0.02</v>
      </c>
      <c r="I33" s="788">
        <f t="shared" si="10"/>
        <v>0.97</v>
      </c>
      <c r="J33" s="789">
        <v>0.03</v>
      </c>
      <c r="K33" s="758"/>
      <c r="L33" s="780">
        <v>29</v>
      </c>
      <c r="M33" s="790">
        <v>0.35758217882332</v>
      </c>
      <c r="N33" s="790">
        <v>0.64241782117668</v>
      </c>
      <c r="O33" s="790">
        <v>0.29771811429595396</v>
      </c>
      <c r="P33" s="790">
        <v>0.70228188570404604</v>
      </c>
      <c r="Q33" s="790">
        <f t="shared" si="0"/>
        <v>0.32684214190935162</v>
      </c>
      <c r="R33" s="790">
        <f t="shared" si="0"/>
        <v>0.67305785809064833</v>
      </c>
      <c r="S33" s="791">
        <f t="shared" si="1"/>
        <v>0.54842474284220999</v>
      </c>
      <c r="T33" s="791">
        <v>0.45157525715779001</v>
      </c>
      <c r="U33" s="791">
        <f t="shared" si="6"/>
        <v>0.47079454783698005</v>
      </c>
      <c r="V33" s="791">
        <v>0.52920545216301995</v>
      </c>
      <c r="W33" s="791">
        <f t="shared" si="2"/>
        <v>0.50855337334974338</v>
      </c>
      <c r="X33" s="791">
        <f t="shared" si="2"/>
        <v>0.49134662665025669</v>
      </c>
      <c r="Y33" s="573"/>
      <c r="Z33" s="758"/>
      <c r="AA33" s="758"/>
      <c r="AB33" s="758"/>
      <c r="AC33" s="758"/>
      <c r="AD33" s="758"/>
      <c r="AE33" s="758"/>
      <c r="AF33" s="758"/>
      <c r="AG33" s="758"/>
      <c r="AH33" s="758"/>
      <c r="AI33" s="758"/>
      <c r="AJ33" s="758"/>
    </row>
    <row r="34" spans="2:36" ht="15">
      <c r="B34" s="786">
        <v>900</v>
      </c>
      <c r="C34" s="787"/>
      <c r="D34" s="794"/>
      <c r="E34" s="787"/>
      <c r="F34" s="794"/>
      <c r="G34" s="788">
        <f t="shared" si="9"/>
        <v>0.98</v>
      </c>
      <c r="H34" s="789">
        <v>0.02</v>
      </c>
      <c r="I34" s="788">
        <f t="shared" si="10"/>
        <v>0.97499999999999998</v>
      </c>
      <c r="J34" s="789">
        <v>2.5000000000000001E-2</v>
      </c>
      <c r="K34" s="758"/>
      <c r="L34" s="780">
        <v>30</v>
      </c>
      <c r="M34" s="790">
        <v>0.37196350515708898</v>
      </c>
      <c r="N34" s="790">
        <v>0.62803649484291102</v>
      </c>
      <c r="O34" s="790">
        <v>0.31010626807399599</v>
      </c>
      <c r="P34" s="790">
        <v>0.68989373192600401</v>
      </c>
      <c r="Q34" s="790">
        <f t="shared" si="0"/>
        <v>0.34019973190665487</v>
      </c>
      <c r="R34" s="790">
        <f t="shared" si="0"/>
        <v>0.65970026809334503</v>
      </c>
      <c r="S34" s="791">
        <f t="shared" si="1"/>
        <v>0.55981795252992095</v>
      </c>
      <c r="T34" s="791">
        <v>0.440182047470079</v>
      </c>
      <c r="U34" s="791">
        <f t="shared" si="6"/>
        <v>0.48299934274996603</v>
      </c>
      <c r="V34" s="791">
        <v>0.51700065725003397</v>
      </c>
      <c r="W34" s="791">
        <f t="shared" si="2"/>
        <v>0.52036170577852903</v>
      </c>
      <c r="X34" s="791">
        <f t="shared" si="2"/>
        <v>0.47953829422147087</v>
      </c>
      <c r="Y34" s="573"/>
      <c r="Z34" s="758"/>
      <c r="AA34" s="758"/>
      <c r="AB34" s="758"/>
      <c r="AC34" s="758"/>
      <c r="AD34" s="758"/>
      <c r="AE34" s="758"/>
      <c r="AF34" s="758"/>
      <c r="AG34" s="758"/>
      <c r="AH34" s="758"/>
      <c r="AI34" s="758"/>
      <c r="AJ34" s="758"/>
    </row>
    <row r="35" spans="2:36" ht="15" customHeight="1">
      <c r="B35" s="786">
        <v>1000</v>
      </c>
      <c r="C35" s="787">
        <f t="shared" si="3"/>
        <v>0.97799999999999998</v>
      </c>
      <c r="D35" s="794">
        <v>2.1999999999999999E-2</v>
      </c>
      <c r="E35" s="787">
        <f t="shared" si="3"/>
        <v>0.97499999999999998</v>
      </c>
      <c r="F35" s="794">
        <v>2.5000000000000001E-2</v>
      </c>
      <c r="G35" s="788">
        <f t="shared" si="9"/>
        <v>0.98</v>
      </c>
      <c r="H35" s="789">
        <v>0.02</v>
      </c>
      <c r="I35" s="788">
        <f t="shared" si="10"/>
        <v>0.98</v>
      </c>
      <c r="J35" s="789">
        <v>0.02</v>
      </c>
      <c r="K35" s="758"/>
      <c r="L35" s="780">
        <v>31</v>
      </c>
      <c r="M35" s="790">
        <v>0.38608256335047597</v>
      </c>
      <c r="N35" s="790">
        <v>0.61391743664952403</v>
      </c>
      <c r="O35" s="790">
        <v>0.32261449720211</v>
      </c>
      <c r="P35" s="790">
        <v>0.67738550279789</v>
      </c>
      <c r="Q35" s="790">
        <f t="shared" si="0"/>
        <v>0.35349118396664403</v>
      </c>
      <c r="R35" s="790">
        <f t="shared" si="0"/>
        <v>0.64640881603335598</v>
      </c>
      <c r="S35" s="791">
        <f t="shared" si="1"/>
        <v>0.57068873206336901</v>
      </c>
      <c r="T35" s="791">
        <v>0.42931126793663099</v>
      </c>
      <c r="U35" s="791">
        <f t="shared" si="6"/>
        <v>0.49478575503015798</v>
      </c>
      <c r="V35" s="791">
        <v>0.50521424496984202</v>
      </c>
      <c r="W35" s="791">
        <f t="shared" si="2"/>
        <v>0.53170102626982874</v>
      </c>
      <c r="X35" s="791">
        <f t="shared" si="2"/>
        <v>0.46819897373017128</v>
      </c>
      <c r="Y35" s="573"/>
      <c r="Z35" s="758"/>
      <c r="AA35" s="758"/>
      <c r="AB35" s="758"/>
      <c r="AC35" s="758"/>
      <c r="AD35" s="758"/>
      <c r="AE35" s="758"/>
      <c r="AF35" s="758"/>
      <c r="AG35" s="758"/>
      <c r="AH35" s="758"/>
      <c r="AI35" s="758"/>
      <c r="AJ35" s="758"/>
    </row>
    <row r="36" spans="2:36" ht="15">
      <c r="B36" s="758"/>
      <c r="C36" s="758"/>
      <c r="D36" s="758"/>
      <c r="E36" s="758"/>
      <c r="F36" s="758"/>
      <c r="G36" s="758"/>
      <c r="H36" s="758"/>
      <c r="I36" s="758"/>
      <c r="J36" s="758"/>
      <c r="K36" s="758"/>
      <c r="L36" s="780">
        <v>32</v>
      </c>
      <c r="M36" s="790">
        <v>0.39991210529723398</v>
      </c>
      <c r="N36" s="790">
        <v>0.60008789470276602</v>
      </c>
      <c r="O36" s="790">
        <v>0.33520104430761499</v>
      </c>
      <c r="P36" s="790">
        <v>0.66479895569238501</v>
      </c>
      <c r="Q36" s="790">
        <f t="shared" si="0"/>
        <v>0.36668181090512864</v>
      </c>
      <c r="R36" s="790">
        <f t="shared" si="0"/>
        <v>0.63321818909487138</v>
      </c>
      <c r="S36" s="791">
        <f t="shared" si="1"/>
        <v>0.58107407232114094</v>
      </c>
      <c r="T36" s="791">
        <v>0.418925927678859</v>
      </c>
      <c r="U36" s="791">
        <f t="shared" si="6"/>
        <v>0.50615124549508805</v>
      </c>
      <c r="V36" s="791">
        <v>0.493848754504912</v>
      </c>
      <c r="W36" s="791">
        <f t="shared" si="2"/>
        <v>0.54258804703482633</v>
      </c>
      <c r="X36" s="791">
        <f t="shared" si="2"/>
        <v>0.45731195296517368</v>
      </c>
      <c r="Y36" s="573"/>
      <c r="Z36" s="758"/>
      <c r="AA36" s="758"/>
      <c r="AB36" s="758"/>
      <c r="AC36" s="758"/>
      <c r="AD36" s="758"/>
      <c r="AE36" s="758"/>
      <c r="AF36" s="758"/>
      <c r="AG36" s="758"/>
      <c r="AH36" s="758"/>
      <c r="AI36" s="758"/>
      <c r="AJ36" s="758"/>
    </row>
    <row r="37" spans="2:36" ht="15" customHeight="1">
      <c r="B37" s="1592" t="s">
        <v>522</v>
      </c>
      <c r="C37" s="1593"/>
      <c r="D37" s="1593"/>
      <c r="E37" s="1593"/>
      <c r="F37" s="1593"/>
      <c r="G37" s="1593"/>
      <c r="H37" s="1593"/>
      <c r="I37" s="1593"/>
      <c r="J37" s="1594"/>
      <c r="K37" s="758"/>
      <c r="L37" s="780">
        <v>33</v>
      </c>
      <c r="M37" s="790">
        <v>0.41343418128990295</v>
      </c>
      <c r="N37" s="790">
        <v>0.58656581871009705</v>
      </c>
      <c r="O37" s="790">
        <v>0.34781711114430203</v>
      </c>
      <c r="P37" s="790">
        <v>0.65218288885569797</v>
      </c>
      <c r="Q37" s="790">
        <f t="shared" si="0"/>
        <v>0.37973784259409527</v>
      </c>
      <c r="R37" s="790">
        <f t="shared" si="0"/>
        <v>0.62016215740590486</v>
      </c>
      <c r="S37" s="791">
        <f t="shared" si="1"/>
        <v>0.59101232633795897</v>
      </c>
      <c r="T37" s="791">
        <v>0.40898767366204097</v>
      </c>
      <c r="U37" s="791">
        <f t="shared" si="6"/>
        <v>0.51709348665925903</v>
      </c>
      <c r="V37" s="791">
        <v>0.48290651334074097</v>
      </c>
      <c r="W37" s="791">
        <f t="shared" si="2"/>
        <v>0.55304025223412001</v>
      </c>
      <c r="X37" s="791">
        <f t="shared" si="2"/>
        <v>0.44685974776588</v>
      </c>
      <c r="Y37" s="573"/>
      <c r="Z37" s="758"/>
      <c r="AA37" s="758"/>
      <c r="AB37" s="758"/>
      <c r="AC37" s="758"/>
      <c r="AD37" s="758"/>
      <c r="AE37" s="758"/>
      <c r="AF37" s="758"/>
      <c r="AG37" s="758"/>
      <c r="AH37" s="758"/>
      <c r="AI37" s="758"/>
      <c r="AJ37" s="758"/>
    </row>
    <row r="38" spans="2:36" ht="15">
      <c r="B38" s="1595"/>
      <c r="C38" s="1596"/>
      <c r="D38" s="1596"/>
      <c r="E38" s="1596"/>
      <c r="F38" s="1596"/>
      <c r="G38" s="1596"/>
      <c r="H38" s="1596"/>
      <c r="I38" s="1596"/>
      <c r="J38" s="1597"/>
      <c r="K38" s="758"/>
      <c r="L38" s="780">
        <v>34</v>
      </c>
      <c r="M38" s="790">
        <v>0.42663084162101905</v>
      </c>
      <c r="N38" s="790">
        <v>0.57336915837898095</v>
      </c>
      <c r="O38" s="790">
        <v>0.36041389946596103</v>
      </c>
      <c r="P38" s="790">
        <v>0.63958610053403897</v>
      </c>
      <c r="Q38" s="790">
        <f t="shared" si="0"/>
        <v>0.39262550890552772</v>
      </c>
      <c r="R38" s="790">
        <f t="shared" si="0"/>
        <v>0.60727449109447229</v>
      </c>
      <c r="S38" s="791">
        <f t="shared" si="1"/>
        <v>0.60054184714854297</v>
      </c>
      <c r="T38" s="791">
        <v>0.39945815285145703</v>
      </c>
      <c r="U38" s="791">
        <f t="shared" si="6"/>
        <v>0.52762181149656806</v>
      </c>
      <c r="V38" s="791">
        <v>0.47237818850343199</v>
      </c>
      <c r="W38" s="791">
        <f t="shared" si="2"/>
        <v>0.56308110667793021</v>
      </c>
      <c r="X38" s="791">
        <f t="shared" si="2"/>
        <v>0.4368188933220698</v>
      </c>
      <c r="Y38" s="573"/>
      <c r="Z38" s="758"/>
      <c r="AA38" s="758"/>
      <c r="AB38" s="758"/>
      <c r="AC38" s="758"/>
      <c r="AD38" s="758"/>
      <c r="AE38" s="758"/>
      <c r="AF38" s="758"/>
      <c r="AG38" s="758"/>
      <c r="AH38" s="758"/>
      <c r="AI38" s="758"/>
      <c r="AJ38" s="758"/>
    </row>
    <row r="39" spans="2:36" ht="15">
      <c r="B39" s="1595"/>
      <c r="C39" s="1596"/>
      <c r="D39" s="1596"/>
      <c r="E39" s="1596"/>
      <c r="F39" s="1596"/>
      <c r="G39" s="1596"/>
      <c r="H39" s="1596"/>
      <c r="I39" s="1596"/>
      <c r="J39" s="1597"/>
      <c r="K39" s="758"/>
      <c r="L39" s="780">
        <v>35</v>
      </c>
      <c r="M39" s="790">
        <v>0.43948413658312002</v>
      </c>
      <c r="N39" s="790">
        <v>0.56051586341687998</v>
      </c>
      <c r="O39" s="790">
        <v>0.37294261102638404</v>
      </c>
      <c r="P39" s="790">
        <v>0.62705738897361596</v>
      </c>
      <c r="Q39" s="790">
        <f t="shared" si="0"/>
        <v>0.4053110397114118</v>
      </c>
      <c r="R39" s="790">
        <f t="shared" si="0"/>
        <v>0.5945889602885881</v>
      </c>
      <c r="S39" s="791">
        <f t="shared" si="1"/>
        <v>0.60970098778761406</v>
      </c>
      <c r="T39" s="791">
        <v>0.390299012212386</v>
      </c>
      <c r="U39" s="791">
        <f t="shared" si="6"/>
        <v>0.53776305206102393</v>
      </c>
      <c r="V39" s="791">
        <v>0.46223694793897602</v>
      </c>
      <c r="W39" s="791">
        <f t="shared" si="2"/>
        <v>0.57274305045466722</v>
      </c>
      <c r="X39" s="791">
        <f t="shared" si="2"/>
        <v>0.42715694954533279</v>
      </c>
      <c r="Y39" s="573"/>
      <c r="Z39" s="758"/>
      <c r="AA39" s="758"/>
      <c r="AB39" s="758"/>
      <c r="AC39" s="758"/>
      <c r="AD39" s="758"/>
      <c r="AE39" s="758"/>
      <c r="AF39" s="758"/>
      <c r="AG39" s="758"/>
      <c r="AH39" s="758"/>
      <c r="AI39" s="758"/>
      <c r="AJ39" s="758"/>
    </row>
    <row r="40" spans="2:36" ht="15">
      <c r="B40" s="1595"/>
      <c r="C40" s="1596"/>
      <c r="D40" s="1596"/>
      <c r="E40" s="1596"/>
      <c r="F40" s="1596"/>
      <c r="G40" s="1596"/>
      <c r="H40" s="1596"/>
      <c r="I40" s="1596"/>
      <c r="J40" s="1597"/>
      <c r="K40" s="758"/>
      <c r="L40" s="780">
        <v>36</v>
      </c>
      <c r="M40" s="790">
        <v>0.45197611646874403</v>
      </c>
      <c r="N40" s="790">
        <v>0.54802388353125597</v>
      </c>
      <c r="O40" s="790">
        <v>0.38535444757935999</v>
      </c>
      <c r="P40" s="790">
        <v>0.61464555242064001</v>
      </c>
      <c r="Q40" s="790">
        <f t="shared" si="0"/>
        <v>0.41776066488373209</v>
      </c>
      <c r="R40" s="790">
        <f t="shared" si="0"/>
        <v>0.58213933511626792</v>
      </c>
      <c r="S40" s="791">
        <f t="shared" si="1"/>
        <v>0.61852810128989399</v>
      </c>
      <c r="T40" s="791">
        <v>0.38147189871010601</v>
      </c>
      <c r="U40" s="791">
        <f t="shared" si="6"/>
        <v>0.54754548048965102</v>
      </c>
      <c r="V40" s="791">
        <v>0.45245451951034898</v>
      </c>
      <c r="W40" s="791">
        <f t="shared" si="2"/>
        <v>0.58205926227132032</v>
      </c>
      <c r="X40" s="791">
        <f t="shared" si="2"/>
        <v>0.41784073772867958</v>
      </c>
      <c r="Y40" s="573"/>
      <c r="Z40" s="758"/>
      <c r="AA40" s="758"/>
      <c r="AB40" s="758"/>
      <c r="AC40" s="758"/>
      <c r="AD40" s="758"/>
      <c r="AE40" s="758"/>
      <c r="AF40" s="758"/>
      <c r="AG40" s="758"/>
      <c r="AH40" s="758"/>
      <c r="AI40" s="758"/>
      <c r="AJ40" s="758"/>
    </row>
    <row r="41" spans="2:36" ht="15">
      <c r="B41" s="1595"/>
      <c r="C41" s="1596"/>
      <c r="D41" s="1596"/>
      <c r="E41" s="1596"/>
      <c r="F41" s="1596"/>
      <c r="G41" s="1596"/>
      <c r="H41" s="1596"/>
      <c r="I41" s="1596"/>
      <c r="J41" s="1597"/>
      <c r="K41" s="758"/>
      <c r="L41" s="780">
        <v>37</v>
      </c>
      <c r="M41" s="790">
        <v>0.46408883157042802</v>
      </c>
      <c r="N41" s="790">
        <v>0.53591116842957198</v>
      </c>
      <c r="O41" s="790">
        <v>0.39760061087867904</v>
      </c>
      <c r="P41" s="790">
        <v>0.60239938912132096</v>
      </c>
      <c r="Q41" s="790">
        <f t="shared" si="0"/>
        <v>0.42994061429447294</v>
      </c>
      <c r="R41" s="790">
        <f t="shared" si="0"/>
        <v>0.56995938570552707</v>
      </c>
      <c r="S41" s="791">
        <f t="shared" si="1"/>
        <v>0.627061540690104</v>
      </c>
      <c r="T41" s="791">
        <v>0.372938459309896</v>
      </c>
      <c r="U41" s="791">
        <f t="shared" si="6"/>
        <v>0.55699661783240106</v>
      </c>
      <c r="V41" s="791">
        <v>0.44300338216759899</v>
      </c>
      <c r="W41" s="791">
        <f t="shared" si="2"/>
        <v>0.59106253560231914</v>
      </c>
      <c r="X41" s="791">
        <f t="shared" si="2"/>
        <v>0.40883746439768087</v>
      </c>
      <c r="Y41" s="573"/>
      <c r="Z41" s="758"/>
      <c r="AA41" s="758"/>
      <c r="AB41" s="758"/>
      <c r="AC41" s="758"/>
      <c r="AD41" s="758"/>
      <c r="AE41" s="758"/>
      <c r="AF41" s="758"/>
      <c r="AG41" s="758"/>
      <c r="AH41" s="758"/>
      <c r="AI41" s="758"/>
      <c r="AJ41" s="758"/>
    </row>
    <row r="42" spans="2:36" ht="15">
      <c r="B42" s="1606"/>
      <c r="C42" s="1607"/>
      <c r="D42" s="1607"/>
      <c r="E42" s="1607"/>
      <c r="F42" s="1607"/>
      <c r="G42" s="1607"/>
      <c r="H42" s="1607"/>
      <c r="I42" s="1607"/>
      <c r="J42" s="1608"/>
      <c r="K42" s="758"/>
      <c r="L42" s="780">
        <v>38</v>
      </c>
      <c r="M42" s="790">
        <v>0.47580433218071105</v>
      </c>
      <c r="N42" s="790">
        <v>0.52419566781928895</v>
      </c>
      <c r="O42" s="790">
        <v>0.409632302678133</v>
      </c>
      <c r="P42" s="790">
        <v>0.590367697321867</v>
      </c>
      <c r="Q42" s="790">
        <f t="shared" si="0"/>
        <v>0.44181711781562072</v>
      </c>
      <c r="R42" s="790">
        <f t="shared" si="0"/>
        <v>0.55808288218437929</v>
      </c>
      <c r="S42" s="791">
        <f t="shared" si="1"/>
        <v>0.63533965902296408</v>
      </c>
      <c r="T42" s="791">
        <v>0.36466034097703598</v>
      </c>
      <c r="U42" s="791">
        <f t="shared" si="6"/>
        <v>0.56613153989642506</v>
      </c>
      <c r="V42" s="791">
        <v>0.43386846010357499</v>
      </c>
      <c r="W42" s="791">
        <f t="shared" si="2"/>
        <v>0.59977928075705988</v>
      </c>
      <c r="X42" s="791">
        <f t="shared" si="2"/>
        <v>0.40012071924294013</v>
      </c>
      <c r="Y42" s="573"/>
      <c r="Z42" s="758"/>
      <c r="AA42" s="758"/>
      <c r="AB42" s="758"/>
      <c r="AC42" s="758"/>
      <c r="AD42" s="758"/>
      <c r="AE42" s="758"/>
      <c r="AF42" s="758"/>
      <c r="AG42" s="758"/>
      <c r="AH42" s="758"/>
      <c r="AI42" s="758"/>
      <c r="AJ42" s="758"/>
    </row>
    <row r="43" spans="2:36" ht="15">
      <c r="B43" s="758"/>
      <c r="C43" s="758"/>
      <c r="D43" s="758"/>
      <c r="E43" s="758"/>
      <c r="F43" s="758"/>
      <c r="G43" s="758"/>
      <c r="H43" s="758"/>
      <c r="I43" s="758"/>
      <c r="J43" s="758"/>
      <c r="K43" s="758"/>
      <c r="L43" s="780">
        <v>39</v>
      </c>
      <c r="M43" s="790">
        <v>0.48710466859212997</v>
      </c>
      <c r="N43" s="790">
        <v>0.51289533140787003</v>
      </c>
      <c r="O43" s="790">
        <v>0.42140072473151202</v>
      </c>
      <c r="P43" s="790">
        <v>0.57859927526848798</v>
      </c>
      <c r="Q43" s="790">
        <f t="shared" si="0"/>
        <v>0.45335640531915977</v>
      </c>
      <c r="R43" s="790">
        <f t="shared" si="0"/>
        <v>0.54654359468084024</v>
      </c>
      <c r="S43" s="791">
        <f t="shared" si="1"/>
        <v>0.64340080932319499</v>
      </c>
      <c r="T43" s="791">
        <v>0.35659919067680501</v>
      </c>
      <c r="U43" s="791">
        <f t="shared" si="6"/>
        <v>0.57495508479483792</v>
      </c>
      <c r="V43" s="791">
        <v>0.42504491520516202</v>
      </c>
      <c r="W43" s="791">
        <f t="shared" si="2"/>
        <v>0.60823065713166824</v>
      </c>
      <c r="X43" s="791">
        <f t="shared" si="2"/>
        <v>0.39166934286833166</v>
      </c>
      <c r="Y43" s="573"/>
      <c r="Z43" s="758"/>
      <c r="AA43" s="758"/>
      <c r="AB43" s="758"/>
      <c r="AC43" s="758"/>
      <c r="AD43" s="758"/>
      <c r="AE43" s="758"/>
      <c r="AF43" s="758"/>
      <c r="AG43" s="758"/>
      <c r="AH43" s="758"/>
      <c r="AI43" s="758"/>
      <c r="AJ43" s="758"/>
    </row>
    <row r="44" spans="2:36" ht="15" customHeight="1">
      <c r="B44" s="1615" t="s">
        <v>288</v>
      </c>
      <c r="C44" s="1616"/>
      <c r="D44" s="1616"/>
      <c r="E44" s="1616"/>
      <c r="F44" s="1616"/>
      <c r="G44" s="1616"/>
      <c r="H44" s="1616"/>
      <c r="I44" s="1617"/>
      <c r="J44" s="758"/>
      <c r="K44" s="758"/>
      <c r="L44" s="780">
        <v>40</v>
      </c>
      <c r="M44" s="790">
        <v>0.49797189109722195</v>
      </c>
      <c r="N44" s="790">
        <v>0.50202810890277805</v>
      </c>
      <c r="O44" s="790">
        <v>0.43285707879260604</v>
      </c>
      <c r="P44" s="790">
        <v>0.56714292120739396</v>
      </c>
      <c r="Q44" s="790">
        <f t="shared" si="0"/>
        <v>0.46452470667707474</v>
      </c>
      <c r="R44" s="790">
        <f t="shared" si="0"/>
        <v>0.53537529332292533</v>
      </c>
      <c r="S44" s="791">
        <f t="shared" si="1"/>
        <v>0.65128334462551907</v>
      </c>
      <c r="T44" s="791">
        <v>0.34871665537448099</v>
      </c>
      <c r="U44" s="791">
        <f t="shared" si="6"/>
        <v>0.58347178634707397</v>
      </c>
      <c r="V44" s="791">
        <v>0.41652821365292603</v>
      </c>
      <c r="W44" s="791">
        <f t="shared" si="2"/>
        <v>0.61643766805004208</v>
      </c>
      <c r="X44" s="791">
        <f t="shared" si="2"/>
        <v>0.38346233194995799</v>
      </c>
      <c r="Y44" s="573"/>
      <c r="Z44" s="758"/>
      <c r="AA44" s="758"/>
      <c r="AB44" s="758"/>
      <c r="AC44" s="758"/>
      <c r="AD44" s="758"/>
      <c r="AE44" s="758"/>
      <c r="AF44" s="758"/>
      <c r="AG44" s="758"/>
      <c r="AH44" s="758"/>
      <c r="AI44" s="758"/>
      <c r="AJ44" s="758"/>
    </row>
    <row r="45" spans="2:36" ht="15" customHeight="1">
      <c r="B45" s="1618"/>
      <c r="C45" s="1619"/>
      <c r="D45" s="1619"/>
      <c r="E45" s="1619"/>
      <c r="F45" s="1619"/>
      <c r="G45" s="1619"/>
      <c r="H45" s="1619"/>
      <c r="I45" s="1620"/>
      <c r="J45" s="758"/>
      <c r="K45" s="758"/>
      <c r="L45" s="780">
        <v>41</v>
      </c>
      <c r="M45" s="790">
        <v>0.50839519120763998</v>
      </c>
      <c r="N45" s="790">
        <v>0.49160480879236002</v>
      </c>
      <c r="O45" s="790">
        <v>0.44396202970693299</v>
      </c>
      <c r="P45" s="790">
        <v>0.55603797029306701</v>
      </c>
      <c r="Q45" s="790">
        <f t="shared" si="0"/>
        <v>0.47529658315480661</v>
      </c>
      <c r="R45" s="790">
        <f t="shared" si="0"/>
        <v>0.5246034168451934</v>
      </c>
      <c r="S45" s="791">
        <f t="shared" si="1"/>
        <v>0.65901590328290705</v>
      </c>
      <c r="T45" s="791">
        <v>0.34098409671709301</v>
      </c>
      <c r="U45" s="791">
        <f t="shared" si="6"/>
        <v>0.59168617837257098</v>
      </c>
      <c r="V45" s="791">
        <v>0.40831382162742902</v>
      </c>
      <c r="W45" s="791">
        <f t="shared" si="2"/>
        <v>0.6244165857860674</v>
      </c>
      <c r="X45" s="791">
        <f t="shared" si="2"/>
        <v>0.37548341421393261</v>
      </c>
      <c r="Y45" s="573"/>
      <c r="Z45" s="758"/>
      <c r="AA45" s="758"/>
      <c r="AB45" s="758"/>
      <c r="AC45" s="758"/>
      <c r="AD45" s="758"/>
      <c r="AE45" s="758"/>
      <c r="AF45" s="758"/>
      <c r="AG45" s="758"/>
      <c r="AH45" s="758"/>
      <c r="AI45" s="758"/>
      <c r="AJ45" s="758"/>
    </row>
    <row r="46" spans="2:36" ht="15">
      <c r="B46" s="1613" t="s">
        <v>414</v>
      </c>
      <c r="C46" s="1614"/>
      <c r="D46" s="795" t="s">
        <v>185</v>
      </c>
      <c r="E46" s="795" t="s">
        <v>197</v>
      </c>
      <c r="F46" s="795" t="s">
        <v>186</v>
      </c>
      <c r="G46" s="795" t="s">
        <v>197</v>
      </c>
      <c r="H46" s="795" t="s">
        <v>284</v>
      </c>
      <c r="I46" s="795" t="s">
        <v>197</v>
      </c>
      <c r="J46" s="758"/>
      <c r="K46" s="758"/>
      <c r="L46" s="780">
        <v>42</v>
      </c>
      <c r="M46" s="790">
        <v>0.51839232531148904</v>
      </c>
      <c r="N46" s="790">
        <v>0.48160767468851101</v>
      </c>
      <c r="O46" s="790">
        <v>0.45471409468692203</v>
      </c>
      <c r="P46" s="790">
        <v>0.54528590531307797</v>
      </c>
      <c r="Q46" s="790">
        <f t="shared" si="0"/>
        <v>0.48567992159161744</v>
      </c>
      <c r="R46" s="790">
        <f t="shared" si="0"/>
        <v>0.51422007840838257</v>
      </c>
      <c r="S46" s="791">
        <f t="shared" si="1"/>
        <v>0.66658826492134104</v>
      </c>
      <c r="T46" s="791">
        <v>0.33341173507865901</v>
      </c>
      <c r="U46" s="791">
        <f t="shared" si="6"/>
        <v>0.59960327616361808</v>
      </c>
      <c r="V46" s="791">
        <v>0.40039672383638197</v>
      </c>
      <c r="W46" s="791">
        <f t="shared" si="2"/>
        <v>0.63216500536101283</v>
      </c>
      <c r="X46" s="791">
        <f t="shared" si="2"/>
        <v>0.36773499463898729</v>
      </c>
      <c r="Y46" s="573"/>
      <c r="Z46" s="758"/>
      <c r="AA46" s="758"/>
      <c r="AB46" s="758"/>
      <c r="AC46" s="758"/>
      <c r="AD46" s="758"/>
      <c r="AE46" s="758"/>
      <c r="AF46" s="758"/>
      <c r="AG46" s="758"/>
      <c r="AH46" s="758"/>
      <c r="AI46" s="758"/>
      <c r="AJ46" s="758"/>
    </row>
    <row r="47" spans="2:36" ht="15">
      <c r="B47" s="796" t="s">
        <v>282</v>
      </c>
      <c r="C47" s="797"/>
      <c r="D47" s="798" t="e">
        <f ca="1">AVERAGE(INDIRECT("N"&amp;DRAC!C$19+4):INDIRECT("N"&amp;DRAC!$C$20+4))</f>
        <v>#DIV/0!</v>
      </c>
      <c r="E47" s="798">
        <f ca="1">IF(DRAC!$C$19=DRAC!$C$20,0,_xlfn.STDEV.S(INDIRECT("N"&amp;DRAC!C$19+4):INDIRECT("N"&amp;DRAC!$C$20+4)))</f>
        <v>0</v>
      </c>
      <c r="F47" s="798" t="e">
        <f ca="1">AVERAGE(INDIRECT("P"&amp;DRAC!C$19+4):INDIRECT("P"&amp;DRAC!$C$20+4))</f>
        <v>#DIV/0!</v>
      </c>
      <c r="G47" s="798">
        <f ca="1">IF(DRAC!$C$19=DRAC!$C$20,0,_xlfn.STDEV.S(INDIRECT("P"&amp;DRAC!C$19+4):INDIRECT("P"&amp;DRAC!$C$20+4)))</f>
        <v>0</v>
      </c>
      <c r="H47" s="795" t="e">
        <f ca="1">AVERAGE(INDIRECT("R"&amp;DRAC!C$19+4):INDIRECT("R"&amp;DRAC!$C$20+4))</f>
        <v>#DIV/0!</v>
      </c>
      <c r="I47" s="795">
        <f ca="1">IF(DRAC!$C$19=DRAC!$C$20,0,_xlfn.STDEV.S(INDIRECT("r"&amp;DRAC!C$19+4):INDIRECT("r"&amp;DRAC!$C$20+4)))</f>
        <v>0</v>
      </c>
      <c r="J47" s="758"/>
      <c r="K47" s="758"/>
      <c r="L47" s="780">
        <v>43</v>
      </c>
      <c r="M47" s="790">
        <v>0.52798819101599093</v>
      </c>
      <c r="N47" s="790">
        <v>0.47201180898400902</v>
      </c>
      <c r="O47" s="790">
        <v>0.46512125403672899</v>
      </c>
      <c r="P47" s="790">
        <v>0.53487874596327101</v>
      </c>
      <c r="Q47" s="790">
        <f t="shared" si="0"/>
        <v>0.49569094022022592</v>
      </c>
      <c r="R47" s="790">
        <f t="shared" si="0"/>
        <v>0.50420905977977415</v>
      </c>
      <c r="S47" s="791">
        <f t="shared" si="1"/>
        <v>0.67398049448505093</v>
      </c>
      <c r="T47" s="791">
        <v>0.32601950551494902</v>
      </c>
      <c r="U47" s="791">
        <f t="shared" si="6"/>
        <v>0.60723465240518393</v>
      </c>
      <c r="V47" s="791">
        <v>0.39276534759481602</v>
      </c>
      <c r="W47" s="791">
        <f t="shared" si="2"/>
        <v>0.63967915403283859</v>
      </c>
      <c r="X47" s="791">
        <f t="shared" si="2"/>
        <v>0.36022084596716131</v>
      </c>
      <c r="Y47" s="573"/>
      <c r="Z47" s="758"/>
      <c r="AA47" s="758"/>
      <c r="AB47" s="758"/>
      <c r="AC47" s="758"/>
      <c r="AD47" s="758"/>
      <c r="AE47" s="758"/>
      <c r="AF47" s="758"/>
      <c r="AG47" s="758"/>
      <c r="AH47" s="758"/>
      <c r="AI47" s="758"/>
      <c r="AJ47" s="758"/>
    </row>
    <row r="48" spans="2:36" ht="15">
      <c r="B48" s="795" t="s">
        <v>34</v>
      </c>
      <c r="C48" s="795"/>
      <c r="D48" s="798" t="e">
        <f ca="1">AVERAGE(INDIRECT("T"&amp;DRAC!C$19+4):INDIRECT("T"&amp;DRAC!$C$20+4))</f>
        <v>#DIV/0!</v>
      </c>
      <c r="E48" s="798">
        <f ca="1">IF(DRAC!$C$19=DRAC!$C$20,0,_xlfn.STDEV.S(INDIRECT("T"&amp;DRAC!C$19+4):INDIRECT("T"&amp;DRAC!$C$20+4)))</f>
        <v>0</v>
      </c>
      <c r="F48" s="798" t="e">
        <f ca="1">AVERAGE(INDIRECT("V"&amp;DRAC!C$19+4):INDIRECT("V"&amp;DRAC!$C$20+4))</f>
        <v>#DIV/0!</v>
      </c>
      <c r="G48" s="798">
        <f ca="1">IF(DRAC!$C$19=DRAC!$C$20,0,_xlfn.STDEV.S(INDIRECT("V"&amp;DRAC!C$19+4):INDIRECT("V"&amp;DRAC!$C$20+4)))</f>
        <v>0</v>
      </c>
      <c r="H48" s="795" t="e">
        <f ca="1">AVERAGE(INDIRECT("X"&amp;DRAC!C$19+4):INDIRECT("X"&amp;DRAC!$C$20+4))</f>
        <v>#DIV/0!</v>
      </c>
      <c r="I48" s="795">
        <f ca="1">IF(DRAC!$C$19=DRAC!$C$20,0,_xlfn.STDEV.S(INDIRECT("X"&amp;DRAC!C$19+4):INDIRECT("X"&amp;DRAC!$C$20+4)))</f>
        <v>0</v>
      </c>
      <c r="J48" s="758"/>
      <c r="K48" s="758"/>
      <c r="L48" s="780">
        <v>44</v>
      </c>
      <c r="M48" s="790">
        <v>0.53720768592836399</v>
      </c>
      <c r="N48" s="790">
        <v>0.46279231407163601</v>
      </c>
      <c r="O48" s="790">
        <v>0.47519148806051004</v>
      </c>
      <c r="P48" s="790">
        <v>0.52480851193948996</v>
      </c>
      <c r="Q48" s="790">
        <f t="shared" si="0"/>
        <v>0.5053458572733488</v>
      </c>
      <c r="R48" s="790">
        <f t="shared" si="0"/>
        <v>0.4945541427266511</v>
      </c>
      <c r="S48" s="791">
        <f t="shared" si="1"/>
        <v>0.68117265691827</v>
      </c>
      <c r="T48" s="791">
        <v>0.31882734308173</v>
      </c>
      <c r="U48" s="791">
        <f t="shared" si="6"/>
        <v>0.61459661603076898</v>
      </c>
      <c r="V48" s="791">
        <v>0.38540338396923102</v>
      </c>
      <c r="W48" s="791">
        <f t="shared" si="2"/>
        <v>0.6469576882813789</v>
      </c>
      <c r="X48" s="791">
        <f t="shared" si="2"/>
        <v>0.35294231171862112</v>
      </c>
      <c r="Y48" s="573"/>
      <c r="Z48" s="758"/>
      <c r="AA48" s="758"/>
      <c r="AB48" s="758"/>
      <c r="AC48" s="758"/>
      <c r="AD48" s="758"/>
      <c r="AE48" s="758"/>
      <c r="AF48" s="758"/>
      <c r="AG48" s="758"/>
      <c r="AH48" s="758"/>
      <c r="AI48" s="758"/>
      <c r="AJ48" s="758"/>
    </row>
    <row r="49" spans="2:36" ht="15">
      <c r="B49" s="758"/>
      <c r="C49" s="758"/>
      <c r="D49" s="758"/>
      <c r="E49" s="758"/>
      <c r="F49" s="758"/>
      <c r="G49" s="758"/>
      <c r="H49" s="758"/>
      <c r="I49" s="758"/>
      <c r="J49" s="758"/>
      <c r="K49" s="758"/>
      <c r="L49" s="780">
        <v>45</v>
      </c>
      <c r="M49" s="790">
        <v>0.54607570765583102</v>
      </c>
      <c r="N49" s="790">
        <v>0.45392429234416898</v>
      </c>
      <c r="O49" s="790">
        <v>0.48493277706242099</v>
      </c>
      <c r="P49" s="790">
        <v>0.51506722293757901</v>
      </c>
      <c r="Q49" s="790">
        <f t="shared" si="0"/>
        <v>0.51466089098370538</v>
      </c>
      <c r="R49" s="790">
        <f t="shared" si="0"/>
        <v>0.48523910901629458</v>
      </c>
      <c r="S49" s="791">
        <f t="shared" si="1"/>
        <v>0.68814481716522702</v>
      </c>
      <c r="T49" s="791">
        <v>0.31185518283477298</v>
      </c>
      <c r="U49" s="791">
        <f t="shared" si="6"/>
        <v>0.62170558108900598</v>
      </c>
      <c r="V49" s="791">
        <v>0.37829441891099402</v>
      </c>
      <c r="W49" s="791">
        <f t="shared" si="2"/>
        <v>0.6539993185000168</v>
      </c>
      <c r="X49" s="791">
        <f t="shared" si="2"/>
        <v>0.34590068149998332</v>
      </c>
      <c r="Y49" s="573"/>
      <c r="Z49" s="758"/>
      <c r="AA49" s="758"/>
      <c r="AB49" s="758"/>
      <c r="AC49" s="758"/>
      <c r="AD49" s="758"/>
      <c r="AE49" s="758"/>
      <c r="AF49" s="758"/>
      <c r="AG49" s="758"/>
      <c r="AH49" s="758"/>
      <c r="AI49" s="758"/>
      <c r="AJ49" s="758"/>
    </row>
    <row r="50" spans="2:36" ht="15">
      <c r="B50" s="1613" t="s">
        <v>415</v>
      </c>
      <c r="C50" s="1614"/>
      <c r="D50" s="795" t="s">
        <v>185</v>
      </c>
      <c r="E50" s="795" t="s">
        <v>197</v>
      </c>
      <c r="F50" s="795" t="s">
        <v>186</v>
      </c>
      <c r="G50" s="795" t="s">
        <v>197</v>
      </c>
      <c r="H50" s="795" t="s">
        <v>284</v>
      </c>
      <c r="I50" s="795" t="s">
        <v>197</v>
      </c>
      <c r="J50" s="758"/>
      <c r="K50" s="758"/>
      <c r="L50" s="780">
        <v>46</v>
      </c>
      <c r="M50" s="790">
        <v>0.55461715380561105</v>
      </c>
      <c r="N50" s="790">
        <v>0.445382846194389</v>
      </c>
      <c r="O50" s="790">
        <v>0.49435310134661903</v>
      </c>
      <c r="P50" s="790">
        <v>0.50564689865338097</v>
      </c>
      <c r="Q50" s="790">
        <f t="shared" si="0"/>
        <v>0.52365225958401351</v>
      </c>
      <c r="R50" s="790">
        <f t="shared" si="0"/>
        <v>0.47624774041598655</v>
      </c>
      <c r="S50" s="791">
        <f t="shared" si="1"/>
        <v>0.69487704017015606</v>
      </c>
      <c r="T50" s="791">
        <v>0.305122959829844</v>
      </c>
      <c r="U50" s="791">
        <f t="shared" si="6"/>
        <v>0.62857796162852497</v>
      </c>
      <c r="V50" s="791">
        <v>0.37142203837147503</v>
      </c>
      <c r="W50" s="791">
        <f t="shared" si="2"/>
        <v>0.66080275508213648</v>
      </c>
      <c r="X50" s="791">
        <f t="shared" si="2"/>
        <v>0.33909724491786358</v>
      </c>
      <c r="Y50" s="573"/>
      <c r="Z50" s="758"/>
      <c r="AA50" s="758"/>
      <c r="AB50" s="758"/>
      <c r="AC50" s="758"/>
      <c r="AD50" s="758"/>
      <c r="AE50" s="758"/>
      <c r="AF50" s="758"/>
      <c r="AG50" s="758"/>
      <c r="AH50" s="758"/>
      <c r="AI50" s="758"/>
      <c r="AJ50" s="758"/>
    </row>
    <row r="51" spans="2:36" ht="15">
      <c r="B51" s="796" t="s">
        <v>282</v>
      </c>
      <c r="C51" s="797"/>
      <c r="D51" s="798" t="e">
        <f ca="1">AVERAGE(INDIRECT("M"&amp;DRAC!C$19+4):INDIRECT("M"&amp;DRAC!$C$20+4))</f>
        <v>#DIV/0!</v>
      </c>
      <c r="E51" s="798">
        <f ca="1">IF(DRAC!$C$19=DRAC!$C$20,0,_xlfn.STDEV.S(INDIRECT("M"&amp;DRAC!C$19+4):INDIRECT("M"&amp;DRAC!$C$20+4)))</f>
        <v>0</v>
      </c>
      <c r="F51" s="798" t="e">
        <f ca="1">AVERAGE(INDIRECT("O"&amp;DRAC!C$19+4):INDIRECT("O"&amp;DRAC!$C$20+4))</f>
        <v>#DIV/0!</v>
      </c>
      <c r="G51" s="798">
        <f ca="1">IF(DRAC!$C$19=DRAC!$C$20,0,_xlfn.STDEV.S(INDIRECT("O"&amp;DRAC!C$19+4):INDIRECT("O"&amp;DRAC!$C$20+4)))</f>
        <v>0</v>
      </c>
      <c r="H51" s="795" t="e">
        <f ca="1">AVERAGE(INDIRECT("Q"&amp;DRAC!C$19+4):INDIRECT("Q"&amp;DRAC!$C$20+4))</f>
        <v>#DIV/0!</v>
      </c>
      <c r="I51" s="795">
        <f ca="1">IF(DRAC!$C$19=DRAC!$C$20,0,_xlfn.STDEV.S(INDIRECT("Q"&amp;DRAC!C$19+4):INDIRECT("Q"&amp;DRAC!$C$20+4)))</f>
        <v>0</v>
      </c>
      <c r="J51" s="758"/>
      <c r="K51" s="758"/>
      <c r="L51" s="780">
        <v>47</v>
      </c>
      <c r="M51" s="790">
        <v>0.56285692198492399</v>
      </c>
      <c r="N51" s="790">
        <v>0.43714307801507601</v>
      </c>
      <c r="O51" s="790">
        <v>0.50346044121725808</v>
      </c>
      <c r="P51" s="790">
        <v>0.49653955878274197</v>
      </c>
      <c r="Q51" s="790">
        <f t="shared" si="0"/>
        <v>0.53233618130698968</v>
      </c>
      <c r="R51" s="790">
        <f t="shared" si="0"/>
        <v>0.46756381869301039</v>
      </c>
      <c r="S51" s="791">
        <f t="shared" si="1"/>
        <v>0.70134939087728698</v>
      </c>
      <c r="T51" s="791">
        <v>0.29865060912271302</v>
      </c>
      <c r="U51" s="791">
        <f t="shared" si="6"/>
        <v>0.63523017169795803</v>
      </c>
      <c r="V51" s="791">
        <v>0.36476982830204202</v>
      </c>
      <c r="W51" s="791">
        <f t="shared" si="2"/>
        <v>0.66736670842112145</v>
      </c>
      <c r="X51" s="791">
        <f t="shared" si="2"/>
        <v>0.33253329157887862</v>
      </c>
      <c r="Y51" s="573"/>
      <c r="Z51" s="758"/>
      <c r="AA51" s="758"/>
      <c r="AB51" s="758"/>
      <c r="AC51" s="758"/>
      <c r="AD51" s="758"/>
      <c r="AE51" s="758"/>
      <c r="AF51" s="758"/>
      <c r="AG51" s="758"/>
      <c r="AH51" s="758"/>
      <c r="AI51" s="758"/>
      <c r="AJ51" s="758"/>
    </row>
    <row r="52" spans="2:36" ht="15">
      <c r="B52" s="795" t="s">
        <v>34</v>
      </c>
      <c r="C52" s="795"/>
      <c r="D52" s="798" t="e">
        <f ca="1">AVERAGE(INDIRECT("S"&amp;DRAC!C$19+4):INDIRECT("S"&amp;DRAC!$C$20+4))</f>
        <v>#DIV/0!</v>
      </c>
      <c r="E52" s="798">
        <f ca="1">IF(DRAC!$C$19=DRAC!$C$20,0,_xlfn.STDEV.S(INDIRECT("S"&amp;DRAC!C$19+4):INDIRECT("S"&amp;DRAC!$C$20+4)))</f>
        <v>0</v>
      </c>
      <c r="F52" s="798" t="e">
        <f ca="1">AVERAGE(INDIRECT("U"&amp;DRAC!C$19+4):INDIRECT("U"&amp;DRAC!$C$20+4))</f>
        <v>#DIV/0!</v>
      </c>
      <c r="G52" s="798">
        <f ca="1">IF(DRAC!$C$19=DRAC!$C$20,0,_xlfn.STDEV.S(INDIRECT("U"&amp;DRAC!C$19+4):INDIRECT("U"&amp;DRAC!$C$20+4)))</f>
        <v>0</v>
      </c>
      <c r="H52" s="795" t="e">
        <f ca="1">AVERAGE(INDIRECT("W"&amp;DRAC!C$19+4):INDIRECT("W"&amp;DRAC!$C$20+4))</f>
        <v>#DIV/0!</v>
      </c>
      <c r="I52" s="795">
        <f ca="1">IF(DRAC!$C$19=DRAC!$C$20,0,_xlfn.STDEV.S(INDIRECT("W"&amp;DRAC!C$19+4):INDIRECT("W"&amp;DRAC!$C$20+4)))</f>
        <v>0</v>
      </c>
      <c r="J52" s="758"/>
      <c r="K52" s="758"/>
      <c r="L52" s="780">
        <v>48</v>
      </c>
      <c r="M52" s="790">
        <v>0.57081990980099095</v>
      </c>
      <c r="N52" s="790">
        <v>0.42918009019900899</v>
      </c>
      <c r="O52" s="790">
        <v>0.51226277697849698</v>
      </c>
      <c r="P52" s="790">
        <v>0.48773722302150302</v>
      </c>
      <c r="Q52" s="790">
        <f t="shared" si="0"/>
        <v>0.54072887438535377</v>
      </c>
      <c r="R52" s="790">
        <f t="shared" si="0"/>
        <v>0.45917112561464624</v>
      </c>
      <c r="S52" s="791">
        <f t="shared" si="1"/>
        <v>0.70754193423085199</v>
      </c>
      <c r="T52" s="791">
        <v>0.29245806576914801</v>
      </c>
      <c r="U52" s="791">
        <f t="shared" si="6"/>
        <v>0.64167863137707903</v>
      </c>
      <c r="V52" s="791">
        <v>0.35832136862292102</v>
      </c>
      <c r="W52" s="791">
        <f t="shared" si="2"/>
        <v>0.67368989200372875</v>
      </c>
      <c r="X52" s="791">
        <f t="shared" si="2"/>
        <v>0.32621010799627126</v>
      </c>
      <c r="Y52" s="573"/>
      <c r="Z52" s="758"/>
      <c r="AA52" s="758"/>
      <c r="AB52" s="758"/>
      <c r="AC52" s="758"/>
      <c r="AD52" s="758"/>
      <c r="AE52" s="758"/>
      <c r="AF52" s="758"/>
      <c r="AG52" s="758"/>
      <c r="AH52" s="758"/>
      <c r="AI52" s="758"/>
      <c r="AJ52" s="758"/>
    </row>
    <row r="53" spans="2:36" ht="15">
      <c r="B53" s="758"/>
      <c r="C53" s="758"/>
      <c r="D53" s="758"/>
      <c r="E53" s="758"/>
      <c r="F53" s="758"/>
      <c r="G53" s="758"/>
      <c r="H53" s="758"/>
      <c r="I53" s="758"/>
      <c r="J53" s="758"/>
      <c r="K53" s="758"/>
      <c r="L53" s="780">
        <v>49</v>
      </c>
      <c r="M53" s="790">
        <v>0.57853101486103198</v>
      </c>
      <c r="N53" s="790">
        <v>0.42146898513896802</v>
      </c>
      <c r="O53" s="790">
        <v>0.52076808893449</v>
      </c>
      <c r="P53" s="790">
        <v>0.47923191106551</v>
      </c>
      <c r="Q53" s="790">
        <f t="shared" si="0"/>
        <v>0.5488465570518225</v>
      </c>
      <c r="R53" s="790">
        <f t="shared" si="0"/>
        <v>0.45105344294817751</v>
      </c>
      <c r="S53" s="791">
        <f t="shared" si="1"/>
        <v>0.71343473517508293</v>
      </c>
      <c r="T53" s="791">
        <v>0.28656526482491701</v>
      </c>
      <c r="U53" s="791">
        <f t="shared" si="6"/>
        <v>0.64794342973491692</v>
      </c>
      <c r="V53" s="791">
        <v>0.35205657026508302</v>
      </c>
      <c r="W53" s="791">
        <f t="shared" si="2"/>
        <v>0.67977290114130429</v>
      </c>
      <c r="X53" s="791">
        <f t="shared" si="2"/>
        <v>0.32012709885869567</v>
      </c>
      <c r="Y53" s="573"/>
      <c r="Z53" s="758"/>
      <c r="AA53" s="758"/>
      <c r="AB53" s="758"/>
      <c r="AC53" s="758"/>
      <c r="AD53" s="758"/>
      <c r="AE53" s="758"/>
      <c r="AF53" s="758"/>
      <c r="AG53" s="758"/>
      <c r="AH53" s="758"/>
      <c r="AI53" s="758"/>
      <c r="AJ53" s="758"/>
    </row>
    <row r="54" spans="2:36" ht="15">
      <c r="B54" s="758"/>
      <c r="C54" s="758"/>
      <c r="D54" s="758"/>
      <c r="E54" s="758"/>
      <c r="F54" s="758"/>
      <c r="G54" s="758"/>
      <c r="H54" s="758"/>
      <c r="I54" s="758"/>
      <c r="J54" s="758"/>
      <c r="K54" s="758"/>
      <c r="L54" s="780">
        <v>50</v>
      </c>
      <c r="M54" s="790">
        <v>0.58601513477226708</v>
      </c>
      <c r="N54" s="790">
        <v>0.41398486522773298</v>
      </c>
      <c r="O54" s="790">
        <v>0.52898435738939398</v>
      </c>
      <c r="P54" s="790">
        <v>0.47101564261060602</v>
      </c>
      <c r="Q54" s="790">
        <f t="shared" si="0"/>
        <v>0.55670544753911422</v>
      </c>
      <c r="R54" s="790">
        <f t="shared" si="0"/>
        <v>0.44319455246088579</v>
      </c>
      <c r="S54" s="791">
        <f t="shared" si="1"/>
        <v>0.71900785865421102</v>
      </c>
      <c r="T54" s="791">
        <v>0.28099214134578898</v>
      </c>
      <c r="U54" s="791">
        <f t="shared" si="6"/>
        <v>0.65405454687410702</v>
      </c>
      <c r="V54" s="791">
        <v>0.34594545312589298</v>
      </c>
      <c r="W54" s="791">
        <f t="shared" si="2"/>
        <v>0.68562140425633022</v>
      </c>
      <c r="X54" s="791">
        <f t="shared" si="2"/>
        <v>0.31427859574366979</v>
      </c>
      <c r="Y54" s="573"/>
      <c r="Z54" s="758"/>
      <c r="AA54" s="758"/>
      <c r="AB54" s="758"/>
      <c r="AC54" s="758"/>
      <c r="AD54" s="758"/>
      <c r="AE54" s="758"/>
      <c r="AF54" s="758"/>
      <c r="AG54" s="758"/>
      <c r="AH54" s="758"/>
      <c r="AI54" s="758"/>
      <c r="AJ54" s="758"/>
    </row>
    <row r="55" spans="2:36" ht="15">
      <c r="B55" s="758"/>
      <c r="C55" s="758"/>
      <c r="D55" s="758"/>
      <c r="E55" s="758"/>
      <c r="F55" s="758"/>
      <c r="G55" s="758"/>
      <c r="H55" s="758"/>
      <c r="I55" s="758"/>
      <c r="J55" s="758"/>
      <c r="K55" s="758"/>
      <c r="L55" s="780">
        <v>51</v>
      </c>
      <c r="M55" s="790">
        <v>0.59329331173115096</v>
      </c>
      <c r="N55" s="790">
        <v>0.40670668826884898</v>
      </c>
      <c r="O55" s="790">
        <v>0.53692058944619392</v>
      </c>
      <c r="P55" s="790">
        <v>0.46307941055380603</v>
      </c>
      <c r="Q55" s="790">
        <f t="shared" si="0"/>
        <v>0.56432041314002335</v>
      </c>
      <c r="R55" s="790">
        <f t="shared" si="0"/>
        <v>0.43557958685997655</v>
      </c>
      <c r="S55" s="791">
        <f t="shared" si="1"/>
        <v>0.72424888717090896</v>
      </c>
      <c r="T55" s="791">
        <v>0.27575111282909098</v>
      </c>
      <c r="U55" s="791">
        <f t="shared" si="6"/>
        <v>0.66004361290844704</v>
      </c>
      <c r="V55" s="791">
        <v>0.33995638709155301</v>
      </c>
      <c r="W55" s="791">
        <f t="shared" si="2"/>
        <v>0.69124557711297518</v>
      </c>
      <c r="X55" s="791">
        <f t="shared" si="2"/>
        <v>0.30865442288702483</v>
      </c>
      <c r="Y55" s="573"/>
      <c r="Z55" s="758"/>
      <c r="AA55" s="758"/>
      <c r="AB55" s="758"/>
      <c r="AC55" s="758"/>
      <c r="AD55" s="758"/>
      <c r="AE55" s="758"/>
      <c r="AF55" s="758"/>
      <c r="AG55" s="758"/>
      <c r="AH55" s="758"/>
      <c r="AI55" s="758"/>
      <c r="AJ55" s="758"/>
    </row>
    <row r="56" spans="2:36" ht="15">
      <c r="B56" s="758"/>
      <c r="C56" s="758"/>
      <c r="D56" s="758"/>
      <c r="E56" s="758"/>
      <c r="F56" s="758"/>
      <c r="G56" s="758"/>
      <c r="H56" s="758"/>
      <c r="I56" s="758"/>
      <c r="J56" s="758"/>
      <c r="K56" s="758"/>
      <c r="L56" s="780">
        <v>52</v>
      </c>
      <c r="M56" s="790">
        <v>0.60037116629107601</v>
      </c>
      <c r="N56" s="790">
        <v>0.39962883370892399</v>
      </c>
      <c r="O56" s="790">
        <v>0.54458989940319102</v>
      </c>
      <c r="P56" s="790">
        <v>0.45541010059680898</v>
      </c>
      <c r="Q56" s="790">
        <f t="shared" si="0"/>
        <v>0.57170091738765072</v>
      </c>
      <c r="R56" s="790">
        <f t="shared" si="0"/>
        <v>0.42819908261234929</v>
      </c>
      <c r="S56" s="791">
        <f t="shared" si="1"/>
        <v>0.72917547346162004</v>
      </c>
      <c r="T56" s="791">
        <v>0.27082452653838002</v>
      </c>
      <c r="U56" s="791">
        <f t="shared" si="6"/>
        <v>0.66593912516042808</v>
      </c>
      <c r="V56" s="791">
        <v>0.33406087483957198</v>
      </c>
      <c r="W56" s="791">
        <f t="shared" si="2"/>
        <v>0.69666863287059244</v>
      </c>
      <c r="X56" s="791">
        <f t="shared" si="2"/>
        <v>0.30323136712940757</v>
      </c>
      <c r="Y56" s="573"/>
      <c r="Z56" s="758"/>
      <c r="AA56" s="758"/>
      <c r="AB56" s="758"/>
      <c r="AC56" s="758"/>
      <c r="AD56" s="758"/>
      <c r="AE56" s="758"/>
      <c r="AF56" s="758"/>
      <c r="AG56" s="758"/>
      <c r="AH56" s="758"/>
      <c r="AI56" s="758"/>
      <c r="AJ56" s="758"/>
    </row>
    <row r="57" spans="2:36" ht="15">
      <c r="B57" s="758"/>
      <c r="C57" s="758"/>
      <c r="D57" s="758"/>
      <c r="E57" s="758"/>
      <c r="F57" s="758"/>
      <c r="G57" s="758"/>
      <c r="H57" s="758"/>
      <c r="I57" s="758"/>
      <c r="J57" s="758"/>
      <c r="K57" s="758"/>
      <c r="L57" s="780">
        <v>53</v>
      </c>
      <c r="M57" s="790">
        <v>0.60725046359466694</v>
      </c>
      <c r="N57" s="790">
        <v>0.392749536405333</v>
      </c>
      <c r="O57" s="790">
        <v>0.55200642835751701</v>
      </c>
      <c r="P57" s="790">
        <v>0.44799357164248299</v>
      </c>
      <c r="Q57" s="790">
        <f t="shared" si="0"/>
        <v>0.57885507287517335</v>
      </c>
      <c r="R57" s="790">
        <f t="shared" si="0"/>
        <v>0.42104492712482672</v>
      </c>
      <c r="S57" s="791">
        <f t="shared" si="1"/>
        <v>0.73381278782122594</v>
      </c>
      <c r="T57" s="791">
        <v>0.266187212178774</v>
      </c>
      <c r="U57" s="791">
        <f t="shared" si="6"/>
        <v>0.67174816930842196</v>
      </c>
      <c r="V57" s="791">
        <v>0.32825183069157798</v>
      </c>
      <c r="W57" s="791">
        <f t="shared" si="2"/>
        <v>0.70190646370722665</v>
      </c>
      <c r="X57" s="791">
        <f t="shared" si="2"/>
        <v>0.29799353629277331</v>
      </c>
      <c r="Y57" s="573"/>
      <c r="Z57" s="758"/>
      <c r="AA57" s="758"/>
      <c r="AB57" s="758"/>
      <c r="AC57" s="758"/>
      <c r="AD57" s="758"/>
      <c r="AE57" s="758"/>
      <c r="AF57" s="758"/>
      <c r="AG57" s="758"/>
      <c r="AH57" s="758"/>
      <c r="AI57" s="758"/>
      <c r="AJ57" s="758"/>
    </row>
    <row r="58" spans="2:36" ht="15">
      <c r="B58" s="758"/>
      <c r="C58" s="758"/>
      <c r="D58" s="758"/>
      <c r="E58" s="758"/>
      <c r="F58" s="758"/>
      <c r="G58" s="758"/>
      <c r="H58" s="758"/>
      <c r="I58" s="758"/>
      <c r="J58" s="758"/>
      <c r="K58" s="758"/>
      <c r="L58" s="780">
        <v>54</v>
      </c>
      <c r="M58" s="790">
        <v>0.61393296878454895</v>
      </c>
      <c r="N58" s="790">
        <v>0.386067031215451</v>
      </c>
      <c r="O58" s="790">
        <v>0.55918431740630203</v>
      </c>
      <c r="P58" s="790">
        <v>0.44081568259369802</v>
      </c>
      <c r="Q58" s="790">
        <f t="shared" si="0"/>
        <v>0.58579099219576758</v>
      </c>
      <c r="R58" s="790">
        <f t="shared" si="0"/>
        <v>0.41410900780423232</v>
      </c>
      <c r="S58" s="791">
        <f t="shared" si="1"/>
        <v>0.73818600054460992</v>
      </c>
      <c r="T58" s="791">
        <v>0.26181399945539002</v>
      </c>
      <c r="U58" s="791">
        <f t="shared" si="6"/>
        <v>0.67746887578870107</v>
      </c>
      <c r="V58" s="791">
        <v>0.32253112421129898</v>
      </c>
      <c r="W58" s="791">
        <f t="shared" si="2"/>
        <v>0.70697036865724983</v>
      </c>
      <c r="X58" s="791">
        <f t="shared" si="2"/>
        <v>0.29292963134275019</v>
      </c>
      <c r="Y58" s="573"/>
      <c r="Z58" s="758"/>
      <c r="AA58" s="758"/>
      <c r="AB58" s="758"/>
      <c r="AC58" s="758"/>
      <c r="AD58" s="758"/>
      <c r="AE58" s="758"/>
      <c r="AF58" s="758"/>
      <c r="AG58" s="758"/>
      <c r="AH58" s="758"/>
      <c r="AI58" s="758"/>
      <c r="AJ58" s="758"/>
    </row>
    <row r="59" spans="2:36" ht="15">
      <c r="B59" s="758"/>
      <c r="C59" s="758"/>
      <c r="D59" s="758"/>
      <c r="E59" s="758"/>
      <c r="F59" s="758"/>
      <c r="G59" s="758"/>
      <c r="H59" s="758"/>
      <c r="I59" s="758"/>
      <c r="J59" s="758"/>
      <c r="K59" s="758"/>
      <c r="L59" s="780">
        <v>55</v>
      </c>
      <c r="M59" s="790">
        <v>0.62042044700334997</v>
      </c>
      <c r="N59" s="790">
        <v>0.37957955299665003</v>
      </c>
      <c r="O59" s="790">
        <v>0.56613770764667692</v>
      </c>
      <c r="P59" s="790">
        <v>0.43386229235332302</v>
      </c>
      <c r="Q59" s="790">
        <f t="shared" si="0"/>
        <v>0.59251678794261209</v>
      </c>
      <c r="R59" s="790">
        <f t="shared" si="0"/>
        <v>0.40738321205738792</v>
      </c>
      <c r="S59" s="791">
        <f t="shared" si="1"/>
        <v>0.742320281926657</v>
      </c>
      <c r="T59" s="791">
        <v>0.257679718073343</v>
      </c>
      <c r="U59" s="791">
        <f t="shared" si="6"/>
        <v>0.68309934485605095</v>
      </c>
      <c r="V59" s="791">
        <v>0.31690065514394899</v>
      </c>
      <c r="W59" s="791">
        <f t="shared" si="2"/>
        <v>0.71187163127495046</v>
      </c>
      <c r="X59" s="791">
        <f t="shared" si="2"/>
        <v>0.2880283687250495</v>
      </c>
      <c r="Y59" s="573"/>
      <c r="Z59" s="758"/>
      <c r="AA59" s="758"/>
      <c r="AB59" s="758"/>
      <c r="AC59" s="758"/>
      <c r="AD59" s="758"/>
      <c r="AE59" s="758"/>
      <c r="AF59" s="758"/>
      <c r="AG59" s="758"/>
      <c r="AH59" s="758"/>
      <c r="AI59" s="758"/>
      <c r="AJ59" s="758"/>
    </row>
    <row r="60" spans="2:36" ht="15">
      <c r="B60" s="758"/>
      <c r="C60" s="758"/>
      <c r="D60" s="758"/>
      <c r="E60" s="758"/>
      <c r="F60" s="758"/>
      <c r="G60" s="758"/>
      <c r="H60" s="758"/>
      <c r="I60" s="758"/>
      <c r="J60" s="758"/>
      <c r="K60" s="758"/>
      <c r="L60" s="780">
        <v>56</v>
      </c>
      <c r="M60" s="790">
        <v>0.62671466339369397</v>
      </c>
      <c r="N60" s="790">
        <v>0.37328533660630597</v>
      </c>
      <c r="O60" s="790">
        <v>0.57288074017577295</v>
      </c>
      <c r="P60" s="790">
        <v>0.42711925982422699</v>
      </c>
      <c r="Q60" s="790">
        <f t="shared" si="0"/>
        <v>0.599040572708883</v>
      </c>
      <c r="R60" s="790">
        <f t="shared" si="0"/>
        <v>0.40085942729111701</v>
      </c>
      <c r="S60" s="791">
        <f t="shared" si="1"/>
        <v>0.74624080226224898</v>
      </c>
      <c r="T60" s="791">
        <v>0.25375919773775102</v>
      </c>
      <c r="U60" s="791">
        <f t="shared" si="6"/>
        <v>0.688637676765261</v>
      </c>
      <c r="V60" s="791">
        <v>0.311362323234739</v>
      </c>
      <c r="W60" s="791">
        <f t="shared" si="2"/>
        <v>0.71662153511461768</v>
      </c>
      <c r="X60" s="791">
        <f t="shared" si="2"/>
        <v>0.28327846488538239</v>
      </c>
      <c r="Y60" s="573"/>
      <c r="Z60" s="758"/>
      <c r="AA60" s="758"/>
      <c r="AB60" s="758"/>
      <c r="AC60" s="758"/>
      <c r="AD60" s="758"/>
      <c r="AE60" s="758"/>
      <c r="AF60" s="758"/>
      <c r="AG60" s="758"/>
      <c r="AH60" s="758"/>
      <c r="AI60" s="758"/>
      <c r="AJ60" s="758"/>
    </row>
    <row r="61" spans="2:36" ht="15">
      <c r="B61" s="758"/>
      <c r="C61" s="758"/>
      <c r="D61" s="758"/>
      <c r="E61" s="758"/>
      <c r="F61" s="758"/>
      <c r="G61" s="758"/>
      <c r="H61" s="758"/>
      <c r="I61" s="758"/>
      <c r="J61" s="758"/>
      <c r="K61" s="758"/>
      <c r="L61" s="780">
        <v>57</v>
      </c>
      <c r="M61" s="790">
        <v>0.63281738309820601</v>
      </c>
      <c r="N61" s="790">
        <v>0.36718261690179399</v>
      </c>
      <c r="O61" s="790">
        <v>0.57942755609072005</v>
      </c>
      <c r="P61" s="790">
        <v>0.42057244390928</v>
      </c>
      <c r="Q61" s="790">
        <f t="shared" si="0"/>
        <v>0.60537045908775666</v>
      </c>
      <c r="R61" s="790">
        <f t="shared" si="0"/>
        <v>0.39452954091224335</v>
      </c>
      <c r="S61" s="791">
        <f t="shared" si="1"/>
        <v>0.74997273184627</v>
      </c>
      <c r="T61" s="791">
        <v>0.25002726815373</v>
      </c>
      <c r="U61" s="791">
        <f t="shared" si="6"/>
        <v>0.69408197177111597</v>
      </c>
      <c r="V61" s="791">
        <v>0.30591802822888398</v>
      </c>
      <c r="W61" s="791">
        <f t="shared" si="2"/>
        <v>0.72123136373053887</v>
      </c>
      <c r="X61" s="791">
        <f t="shared" si="2"/>
        <v>0.27866863626946109</v>
      </c>
      <c r="Y61" s="573"/>
      <c r="Z61" s="758"/>
      <c r="AA61" s="758"/>
      <c r="AB61" s="758"/>
      <c r="AC61" s="758"/>
      <c r="AD61" s="758"/>
      <c r="AE61" s="758"/>
      <c r="AF61" s="758"/>
      <c r="AG61" s="758"/>
      <c r="AH61" s="758"/>
      <c r="AI61" s="758"/>
      <c r="AJ61" s="758"/>
    </row>
    <row r="62" spans="2:36" ht="15">
      <c r="B62" s="758"/>
      <c r="C62" s="758"/>
      <c r="D62" s="758"/>
      <c r="E62" s="758"/>
      <c r="F62" s="758"/>
      <c r="G62" s="758"/>
      <c r="H62" s="758"/>
      <c r="I62" s="758"/>
      <c r="J62" s="758"/>
      <c r="K62" s="758"/>
      <c r="L62" s="780">
        <v>58</v>
      </c>
      <c r="M62" s="790">
        <v>0.63873037125951404</v>
      </c>
      <c r="N62" s="790">
        <v>0.36126962874048602</v>
      </c>
      <c r="O62" s="790">
        <v>0.58579229648864906</v>
      </c>
      <c r="P62" s="790">
        <v>0.414207703511351</v>
      </c>
      <c r="Q62" s="790">
        <f t="shared" si="0"/>
        <v>0.61151455967241142</v>
      </c>
      <c r="R62" s="790">
        <f t="shared" si="0"/>
        <v>0.38838544032758859</v>
      </c>
      <c r="S62" s="791">
        <f t="shared" si="1"/>
        <v>0.75354124097360298</v>
      </c>
      <c r="T62" s="791">
        <v>0.246458759026397</v>
      </c>
      <c r="U62" s="791">
        <f t="shared" si="6"/>
        <v>0.69942750053451608</v>
      </c>
      <c r="V62" s="791">
        <v>0.30057249946548398</v>
      </c>
      <c r="W62" s="791">
        <f t="shared" si="2"/>
        <v>0.72571094937829794</v>
      </c>
      <c r="X62" s="791">
        <f t="shared" si="2"/>
        <v>0.27418905062170207</v>
      </c>
      <c r="Y62" s="573"/>
      <c r="Z62" s="758"/>
      <c r="AA62" s="758"/>
      <c r="AB62" s="758"/>
      <c r="AC62" s="758"/>
      <c r="AD62" s="758"/>
      <c r="AE62" s="758"/>
      <c r="AF62" s="758"/>
      <c r="AG62" s="758"/>
      <c r="AH62" s="758"/>
      <c r="AI62" s="758"/>
      <c r="AJ62" s="758"/>
    </row>
    <row r="63" spans="2:36" ht="15">
      <c r="B63" s="758"/>
      <c r="C63" s="758"/>
      <c r="D63" s="758"/>
      <c r="E63" s="758"/>
      <c r="F63" s="758"/>
      <c r="G63" s="758"/>
      <c r="H63" s="758"/>
      <c r="I63" s="758"/>
      <c r="J63" s="758"/>
      <c r="K63" s="758"/>
      <c r="L63" s="780">
        <v>59</v>
      </c>
      <c r="M63" s="790">
        <v>0.64445539302024202</v>
      </c>
      <c r="N63" s="790">
        <v>0.35554460697975798</v>
      </c>
      <c r="O63" s="790">
        <v>0.59198910246669101</v>
      </c>
      <c r="P63" s="790">
        <v>0.40801089753330899</v>
      </c>
      <c r="Q63" s="790">
        <f t="shared" si="0"/>
        <v>0.61748098705602372</v>
      </c>
      <c r="R63" s="790">
        <f t="shared" si="0"/>
        <v>0.38241901294397634</v>
      </c>
      <c r="S63" s="791">
        <f t="shared" si="1"/>
        <v>0.75697149993913193</v>
      </c>
      <c r="T63" s="791">
        <v>0.24302850006086801</v>
      </c>
      <c r="U63" s="791">
        <f t="shared" si="6"/>
        <v>0.70465486465439597</v>
      </c>
      <c r="V63" s="791">
        <v>0.29534513534560403</v>
      </c>
      <c r="W63" s="791">
        <f t="shared" si="2"/>
        <v>0.73006260055159689</v>
      </c>
      <c r="X63" s="791">
        <f t="shared" si="2"/>
        <v>0.26983739944840301</v>
      </c>
      <c r="Y63" s="573"/>
      <c r="Z63" s="758"/>
      <c r="AA63" s="758"/>
      <c r="AB63" s="758"/>
      <c r="AC63" s="758"/>
      <c r="AD63" s="758"/>
      <c r="AE63" s="758"/>
      <c r="AF63" s="758"/>
      <c r="AG63" s="758"/>
      <c r="AH63" s="758"/>
      <c r="AI63" s="758"/>
      <c r="AJ63" s="758"/>
    </row>
    <row r="64" spans="2:36" ht="15">
      <c r="B64" s="758"/>
      <c r="C64" s="758"/>
      <c r="D64" s="758"/>
      <c r="E64" s="758"/>
      <c r="F64" s="758"/>
      <c r="G64" s="758"/>
      <c r="H64" s="758"/>
      <c r="I64" s="758"/>
      <c r="J64" s="758"/>
      <c r="K64" s="758"/>
      <c r="L64" s="780">
        <v>60</v>
      </c>
      <c r="M64" s="790">
        <v>0.64999421352301601</v>
      </c>
      <c r="N64" s="790">
        <v>0.35000578647698399</v>
      </c>
      <c r="O64" s="790">
        <v>0.59803211512197696</v>
      </c>
      <c r="P64" s="790">
        <v>0.40196788487802299</v>
      </c>
      <c r="Q64" s="790">
        <f t="shared" si="0"/>
        <v>0.62327785383177081</v>
      </c>
      <c r="R64" s="790">
        <f t="shared" si="0"/>
        <v>0.3766221461682292</v>
      </c>
      <c r="S64" s="791">
        <f t="shared" si="1"/>
        <v>0.760288679037739</v>
      </c>
      <c r="T64" s="791">
        <v>0.239711320962261</v>
      </c>
      <c r="U64" s="791">
        <f t="shared" si="6"/>
        <v>0.709739926658014</v>
      </c>
      <c r="V64" s="791">
        <v>0.290260073341986</v>
      </c>
      <c r="W64" s="791">
        <f t="shared" si="2"/>
        <v>0.73428619507427428</v>
      </c>
      <c r="X64" s="791">
        <f t="shared" si="2"/>
        <v>0.26561380492572573</v>
      </c>
      <c r="Y64" s="573"/>
      <c r="Z64" s="758"/>
      <c r="AA64" s="758"/>
      <c r="AB64" s="758"/>
      <c r="AC64" s="758"/>
      <c r="AD64" s="758"/>
      <c r="AE64" s="758"/>
      <c r="AF64" s="758"/>
      <c r="AG64" s="758"/>
      <c r="AH64" s="758"/>
      <c r="AI64" s="758"/>
      <c r="AJ64" s="758"/>
    </row>
    <row r="65" spans="2:36" ht="15">
      <c r="B65" s="758"/>
      <c r="C65" s="758"/>
      <c r="D65" s="758"/>
      <c r="E65" s="758"/>
      <c r="F65" s="758"/>
      <c r="G65" s="758"/>
      <c r="H65" s="758"/>
      <c r="I65" s="758"/>
      <c r="J65" s="758"/>
      <c r="K65" s="758"/>
      <c r="L65" s="780">
        <v>61</v>
      </c>
      <c r="M65" s="790">
        <v>0.65535007695883607</v>
      </c>
      <c r="N65" s="790">
        <v>0.34464992304116399</v>
      </c>
      <c r="O65" s="790">
        <v>0.60393335141799498</v>
      </c>
      <c r="P65" s="790">
        <v>0.39606664858200502</v>
      </c>
      <c r="Q65" s="790">
        <f t="shared" si="0"/>
        <v>0.62891290342124284</v>
      </c>
      <c r="R65" s="790">
        <f t="shared" si="0"/>
        <v>0.37098709657875723</v>
      </c>
      <c r="S65" s="791">
        <f t="shared" si="1"/>
        <v>0.76351575924983406</v>
      </c>
      <c r="T65" s="791">
        <v>0.236484240750166</v>
      </c>
      <c r="U65" s="791">
        <f t="shared" si="6"/>
        <v>0.71465854670920792</v>
      </c>
      <c r="V65" s="791">
        <v>0.28534145329079202</v>
      </c>
      <c r="W65" s="791">
        <f t="shared" si="2"/>
        <v>0.73838054336182202</v>
      </c>
      <c r="X65" s="791">
        <f t="shared" si="2"/>
        <v>0.2615194566381781</v>
      </c>
      <c r="Y65" s="573"/>
      <c r="Z65" s="758"/>
      <c r="AA65" s="758"/>
      <c r="AB65" s="758"/>
      <c r="AC65" s="758"/>
      <c r="AD65" s="758"/>
      <c r="AE65" s="758"/>
      <c r="AF65" s="758"/>
      <c r="AG65" s="758"/>
      <c r="AH65" s="758"/>
      <c r="AI65" s="758"/>
      <c r="AJ65" s="758"/>
    </row>
    <row r="66" spans="2:36" ht="15">
      <c r="B66" s="758"/>
      <c r="C66" s="758"/>
      <c r="D66" s="758"/>
      <c r="E66" s="758"/>
      <c r="F66" s="758"/>
      <c r="G66" s="758"/>
      <c r="H66" s="758"/>
      <c r="I66" s="758"/>
      <c r="J66" s="758"/>
      <c r="K66" s="758"/>
      <c r="L66" s="780">
        <v>62</v>
      </c>
      <c r="M66" s="790">
        <v>0.66053214371219604</v>
      </c>
      <c r="N66" s="790">
        <v>0.33946785628780402</v>
      </c>
      <c r="O66" s="790">
        <v>0.609696331783666</v>
      </c>
      <c r="P66" s="790">
        <v>0.390303668216334</v>
      </c>
      <c r="Q66" s="790">
        <f t="shared" si="0"/>
        <v>0.63439240255968177</v>
      </c>
      <c r="R66" s="790">
        <f t="shared" si="0"/>
        <v>0.36550759744031824</v>
      </c>
      <c r="S66" s="791">
        <f t="shared" si="1"/>
        <v>0.76666696429792403</v>
      </c>
      <c r="T66" s="791">
        <v>0.233333035702076</v>
      </c>
      <c r="U66" s="791">
        <f t="shared" si="6"/>
        <v>0.71938658497181596</v>
      </c>
      <c r="V66" s="791">
        <v>0.28061341502818399</v>
      </c>
      <c r="W66" s="791">
        <f t="shared" si="2"/>
        <v>0.74234019104513349</v>
      </c>
      <c r="X66" s="791">
        <f t="shared" si="2"/>
        <v>0.25755980895486658</v>
      </c>
      <c r="Y66" s="573"/>
      <c r="Z66" s="758"/>
      <c r="AA66" s="758"/>
      <c r="AB66" s="758"/>
      <c r="AC66" s="758"/>
      <c r="AD66" s="758"/>
      <c r="AE66" s="758"/>
      <c r="AF66" s="758"/>
      <c r="AG66" s="758"/>
      <c r="AH66" s="758"/>
      <c r="AI66" s="758"/>
      <c r="AJ66" s="758"/>
    </row>
    <row r="67" spans="2:36" ht="15">
      <c r="B67" s="758"/>
      <c r="C67" s="758"/>
      <c r="D67" s="758"/>
      <c r="E67" s="758"/>
      <c r="F67" s="758"/>
      <c r="G67" s="758"/>
      <c r="H67" s="758"/>
      <c r="I67" s="758"/>
      <c r="J67" s="758"/>
      <c r="K67" s="758"/>
      <c r="L67" s="780">
        <v>63</v>
      </c>
      <c r="M67" s="790">
        <v>0.66555105321596297</v>
      </c>
      <c r="N67" s="790">
        <v>0.33444894678403703</v>
      </c>
      <c r="O67" s="790">
        <v>0.61532245251426798</v>
      </c>
      <c r="P67" s="790">
        <v>0.38467754748573202</v>
      </c>
      <c r="Q67" s="790">
        <f t="shared" si="0"/>
        <v>0.63972224881074202</v>
      </c>
      <c r="R67" s="790">
        <f t="shared" si="0"/>
        <v>0.36017775118925799</v>
      </c>
      <c r="S67" s="791">
        <f t="shared" si="1"/>
        <v>0.769754328590044</v>
      </c>
      <c r="T67" s="791">
        <v>0.230245671409956</v>
      </c>
      <c r="U67" s="791">
        <f t="shared" si="6"/>
        <v>0.723903696393427</v>
      </c>
      <c r="V67" s="791">
        <v>0.276096303606573</v>
      </c>
      <c r="W67" s="791">
        <f t="shared" si="2"/>
        <v>0.74616056390354024</v>
      </c>
      <c r="X67" s="791">
        <f t="shared" si="2"/>
        <v>0.25373943609645988</v>
      </c>
      <c r="Y67" s="573"/>
      <c r="Z67" s="758"/>
      <c r="AA67" s="758"/>
      <c r="AB67" s="758"/>
      <c r="AC67" s="758"/>
      <c r="AD67" s="758"/>
      <c r="AE67" s="758"/>
      <c r="AF67" s="758"/>
      <c r="AG67" s="758"/>
      <c r="AH67" s="758"/>
      <c r="AI67" s="758"/>
      <c r="AJ67" s="758"/>
    </row>
    <row r="68" spans="2:36" ht="15">
      <c r="B68" s="758"/>
      <c r="C68" s="758"/>
      <c r="D68" s="758"/>
      <c r="E68" s="758"/>
      <c r="F68" s="758"/>
      <c r="G68" s="758"/>
      <c r="H68" s="758"/>
      <c r="I68" s="758"/>
      <c r="J68" s="758"/>
      <c r="K68" s="758"/>
      <c r="L68" s="780">
        <v>64</v>
      </c>
      <c r="M68" s="790">
        <v>0.67041744490300692</v>
      </c>
      <c r="N68" s="790">
        <v>0.32958255509699302</v>
      </c>
      <c r="O68" s="790">
        <v>0.62081310990507999</v>
      </c>
      <c r="P68" s="790">
        <v>0.37918689009492001</v>
      </c>
      <c r="Q68" s="790">
        <f t="shared" si="0"/>
        <v>0.64490833973807993</v>
      </c>
      <c r="R68" s="790">
        <f t="shared" si="0"/>
        <v>0.35499166026192008</v>
      </c>
      <c r="S68" s="791">
        <f t="shared" si="1"/>
        <v>0.77278988653422698</v>
      </c>
      <c r="T68" s="791">
        <v>0.22721011346577299</v>
      </c>
      <c r="U68" s="791">
        <f t="shared" si="6"/>
        <v>0.72821342113449905</v>
      </c>
      <c r="V68" s="791">
        <v>0.27178657886550101</v>
      </c>
      <c r="W68" s="791">
        <f t="shared" si="2"/>
        <v>0.74984933844205315</v>
      </c>
      <c r="X68" s="791">
        <f t="shared" si="2"/>
        <v>0.25005066155794692</v>
      </c>
      <c r="Y68" s="573"/>
      <c r="Z68" s="758"/>
      <c r="AA68" s="758"/>
      <c r="AB68" s="758"/>
      <c r="AC68" s="758"/>
      <c r="AD68" s="758"/>
      <c r="AE68" s="758"/>
      <c r="AF68" s="758"/>
      <c r="AG68" s="758"/>
      <c r="AH68" s="758"/>
      <c r="AI68" s="758"/>
      <c r="AJ68" s="758"/>
    </row>
    <row r="69" spans="2:36" ht="15">
      <c r="B69" s="758"/>
      <c r="C69" s="758"/>
      <c r="D69" s="758"/>
      <c r="E69" s="758"/>
      <c r="F69" s="758"/>
      <c r="G69" s="758"/>
      <c r="H69" s="758"/>
      <c r="I69" s="758"/>
      <c r="J69" s="758"/>
      <c r="K69" s="758"/>
      <c r="L69" s="780">
        <v>65</v>
      </c>
      <c r="M69" s="790">
        <v>0.67514195820619594</v>
      </c>
      <c r="N69" s="790">
        <v>0.32485804179380401</v>
      </c>
      <c r="O69" s="790">
        <v>0.62616970025138108</v>
      </c>
      <c r="P69" s="790">
        <v>0.37383029974861898</v>
      </c>
      <c r="Q69" s="790">
        <f t="shared" ref="Q69:R132" si="11">(O69*0.5129)+(M69*0.487)</f>
        <v>0.6499565729053508</v>
      </c>
      <c r="R69" s="790">
        <f t="shared" si="11"/>
        <v>0.34994342709464921</v>
      </c>
      <c r="S69" s="791">
        <f t="shared" ref="S69:S132" si="12">1-T69</f>
        <v>0.77578567253850594</v>
      </c>
      <c r="T69" s="791">
        <v>0.224214327461494</v>
      </c>
      <c r="U69" s="791">
        <f t="shared" si="6"/>
        <v>0.73232856904808408</v>
      </c>
      <c r="V69" s="791">
        <v>0.26767143095191598</v>
      </c>
      <c r="W69" s="791">
        <f t="shared" ref="W69:X132" si="13">(U69*0.5129)+(S69*0.487)</f>
        <v>0.75341894559101474</v>
      </c>
      <c r="X69" s="791">
        <f t="shared" si="13"/>
        <v>0.2464810544089853</v>
      </c>
      <c r="Y69" s="573"/>
      <c r="Z69" s="758"/>
      <c r="AA69" s="758"/>
      <c r="AB69" s="758"/>
      <c r="AC69" s="758"/>
      <c r="AD69" s="758"/>
      <c r="AE69" s="758"/>
      <c r="AF69" s="758"/>
      <c r="AG69" s="758"/>
      <c r="AH69" s="758"/>
      <c r="AI69" s="758"/>
      <c r="AJ69" s="758"/>
    </row>
    <row r="70" spans="2:36" ht="15">
      <c r="B70" s="758"/>
      <c r="C70" s="758"/>
      <c r="D70" s="758"/>
      <c r="E70" s="758"/>
      <c r="F70" s="758"/>
      <c r="G70" s="758"/>
      <c r="H70" s="758"/>
      <c r="I70" s="758"/>
      <c r="J70" s="758"/>
      <c r="K70" s="758"/>
      <c r="L70" s="780">
        <v>66</v>
      </c>
      <c r="M70" s="790">
        <v>0.67973523255839696</v>
      </c>
      <c r="N70" s="790">
        <v>0.32026476744160298</v>
      </c>
      <c r="O70" s="790">
        <v>0.63139361984844899</v>
      </c>
      <c r="P70" s="790">
        <v>0.36860638015155101</v>
      </c>
      <c r="Q70" s="790">
        <f t="shared" si="11"/>
        <v>0.65487284587620875</v>
      </c>
      <c r="R70" s="790">
        <f t="shared" si="11"/>
        <v>0.34502715412379115</v>
      </c>
      <c r="S70" s="791">
        <f t="shared" si="12"/>
        <v>0.778753721010915</v>
      </c>
      <c r="T70" s="791">
        <v>0.221246278989085</v>
      </c>
      <c r="U70" s="791">
        <f t="shared" ref="U70:U133" si="14">1-V70</f>
        <v>0.73626197045074893</v>
      </c>
      <c r="V70" s="791">
        <v>0.26373802954925102</v>
      </c>
      <c r="W70" s="791">
        <f t="shared" si="13"/>
        <v>0.75688182677650473</v>
      </c>
      <c r="X70" s="791">
        <f t="shared" si="13"/>
        <v>0.24301817322349523</v>
      </c>
      <c r="Y70" s="573"/>
      <c r="Z70" s="758"/>
      <c r="AA70" s="758"/>
      <c r="AB70" s="758"/>
      <c r="AC70" s="758"/>
      <c r="AD70" s="758"/>
      <c r="AE70" s="758"/>
      <c r="AF70" s="758"/>
      <c r="AG70" s="758"/>
      <c r="AH70" s="758"/>
      <c r="AI70" s="758"/>
      <c r="AJ70" s="758"/>
    </row>
    <row r="71" spans="2:36" ht="15">
      <c r="B71" s="758"/>
      <c r="C71" s="758"/>
      <c r="D71" s="758"/>
      <c r="E71" s="758"/>
      <c r="F71" s="758"/>
      <c r="G71" s="758"/>
      <c r="H71" s="758"/>
      <c r="I71" s="758"/>
      <c r="J71" s="758"/>
      <c r="K71" s="758"/>
      <c r="L71" s="780">
        <v>67</v>
      </c>
      <c r="M71" s="790">
        <v>0.68420790739247805</v>
      </c>
      <c r="N71" s="790">
        <v>0.315792092607522</v>
      </c>
      <c r="O71" s="790">
        <v>0.63648626499156302</v>
      </c>
      <c r="P71" s="790">
        <v>0.36351373500843698</v>
      </c>
      <c r="Q71" s="790">
        <f t="shared" si="11"/>
        <v>0.65966305621430954</v>
      </c>
      <c r="R71" s="790">
        <f t="shared" si="11"/>
        <v>0.34023694378569053</v>
      </c>
      <c r="S71" s="791">
        <f t="shared" si="12"/>
        <v>0.78170606635948803</v>
      </c>
      <c r="T71" s="791">
        <v>0.218293933640512</v>
      </c>
      <c r="U71" s="791">
        <f t="shared" si="14"/>
        <v>0.740026455659064</v>
      </c>
      <c r="V71" s="791">
        <v>0.259973544340936</v>
      </c>
      <c r="W71" s="791">
        <f t="shared" si="13"/>
        <v>0.76025042342460458</v>
      </c>
      <c r="X71" s="791">
        <f t="shared" si="13"/>
        <v>0.23964957657539543</v>
      </c>
      <c r="Y71" s="573"/>
      <c r="Z71" s="758"/>
      <c r="AA71" s="758"/>
      <c r="AB71" s="758"/>
      <c r="AC71" s="758"/>
      <c r="AD71" s="758"/>
      <c r="AE71" s="758"/>
      <c r="AF71" s="758"/>
      <c r="AG71" s="758"/>
      <c r="AH71" s="758"/>
      <c r="AI71" s="758"/>
      <c r="AJ71" s="758"/>
    </row>
    <row r="72" spans="2:36" ht="15">
      <c r="B72" s="758"/>
      <c r="C72" s="758"/>
      <c r="D72" s="758"/>
      <c r="E72" s="758"/>
      <c r="F72" s="758"/>
      <c r="G72" s="758"/>
      <c r="H72" s="758"/>
      <c r="I72" s="758"/>
      <c r="J72" s="758"/>
      <c r="K72" s="758"/>
      <c r="L72" s="780">
        <v>68</v>
      </c>
      <c r="M72" s="790">
        <v>0.68857062214130793</v>
      </c>
      <c r="N72" s="790">
        <v>0.31142937785869201</v>
      </c>
      <c r="O72" s="790">
        <v>0.64144903197600101</v>
      </c>
      <c r="P72" s="790">
        <v>0.35855096802399899</v>
      </c>
      <c r="Q72" s="790">
        <f t="shared" si="11"/>
        <v>0.66433310148330782</v>
      </c>
      <c r="R72" s="790">
        <f t="shared" si="11"/>
        <v>0.33556689851669208</v>
      </c>
      <c r="S72" s="791">
        <f t="shared" si="12"/>
        <v>0.78465474299225801</v>
      </c>
      <c r="T72" s="791">
        <v>0.21534525700774201</v>
      </c>
      <c r="U72" s="791">
        <f t="shared" si="14"/>
        <v>0.74363485498959703</v>
      </c>
      <c r="V72" s="791">
        <v>0.25636514501040297</v>
      </c>
      <c r="W72" s="791">
        <f t="shared" si="13"/>
        <v>0.763537176961394</v>
      </c>
      <c r="X72" s="791">
        <f t="shared" si="13"/>
        <v>0.23636282303860603</v>
      </c>
      <c r="Y72" s="573"/>
      <c r="Z72" s="758"/>
      <c r="AA72" s="758"/>
      <c r="AB72" s="758"/>
      <c r="AC72" s="758"/>
      <c r="AD72" s="758"/>
      <c r="AE72" s="758"/>
      <c r="AF72" s="758"/>
      <c r="AG72" s="758"/>
      <c r="AH72" s="758"/>
      <c r="AI72" s="758"/>
      <c r="AJ72" s="758"/>
    </row>
    <row r="73" spans="2:36" ht="15">
      <c r="B73" s="758"/>
      <c r="C73" s="758"/>
      <c r="D73" s="758"/>
      <c r="E73" s="758"/>
      <c r="F73" s="758"/>
      <c r="G73" s="758"/>
      <c r="H73" s="758"/>
      <c r="I73" s="758"/>
      <c r="J73" s="758"/>
      <c r="K73" s="758"/>
      <c r="L73" s="780">
        <v>69</v>
      </c>
      <c r="M73" s="790">
        <v>0.69283401623775398</v>
      </c>
      <c r="N73" s="790">
        <v>0.30716598376224602</v>
      </c>
      <c r="O73" s="790">
        <v>0.64628331709704201</v>
      </c>
      <c r="P73" s="790">
        <v>0.35371668290295799</v>
      </c>
      <c r="Q73" s="790">
        <f t="shared" si="11"/>
        <v>0.66888887924685902</v>
      </c>
      <c r="R73" s="790">
        <f t="shared" si="11"/>
        <v>0.33101112075314099</v>
      </c>
      <c r="S73" s="791">
        <f t="shared" si="12"/>
        <v>0.78761178531725795</v>
      </c>
      <c r="T73" s="791">
        <v>0.21238821468274199</v>
      </c>
      <c r="U73" s="791">
        <f t="shared" si="14"/>
        <v>0.74709999875891497</v>
      </c>
      <c r="V73" s="791">
        <v>0.25290000124108503</v>
      </c>
      <c r="W73" s="791">
        <f t="shared" si="13"/>
        <v>0.76675452881295203</v>
      </c>
      <c r="X73" s="791">
        <f t="shared" si="13"/>
        <v>0.23314547118704787</v>
      </c>
      <c r="Y73" s="573"/>
      <c r="Z73" s="758"/>
      <c r="AA73" s="758"/>
      <c r="AB73" s="758"/>
      <c r="AC73" s="758"/>
      <c r="AD73" s="758"/>
      <c r="AE73" s="758"/>
      <c r="AF73" s="758"/>
      <c r="AG73" s="758"/>
      <c r="AH73" s="758"/>
      <c r="AI73" s="758"/>
      <c r="AJ73" s="758"/>
    </row>
    <row r="74" spans="2:36" ht="15">
      <c r="B74" s="758"/>
      <c r="C74" s="758"/>
      <c r="D74" s="758"/>
      <c r="E74" s="758"/>
      <c r="F74" s="758"/>
      <c r="G74" s="758"/>
      <c r="H74" s="758"/>
      <c r="I74" s="758"/>
      <c r="J74" s="758"/>
      <c r="K74" s="758"/>
      <c r="L74" s="780">
        <v>70</v>
      </c>
      <c r="M74" s="790">
        <v>0.69700872911468492</v>
      </c>
      <c r="N74" s="790">
        <v>0.30299127088531502</v>
      </c>
      <c r="O74" s="790">
        <v>0.65099051664996399</v>
      </c>
      <c r="P74" s="790">
        <v>0.34900948335003601</v>
      </c>
      <c r="Q74" s="790">
        <f t="shared" si="11"/>
        <v>0.67333628706861814</v>
      </c>
      <c r="R74" s="790">
        <f t="shared" si="11"/>
        <v>0.32656371293138187</v>
      </c>
      <c r="S74" s="791">
        <f t="shared" si="12"/>
        <v>0.79058922774252305</v>
      </c>
      <c r="T74" s="791">
        <v>0.20941077225747701</v>
      </c>
      <c r="U74" s="791">
        <f t="shared" si="14"/>
        <v>0.75043471728358702</v>
      </c>
      <c r="V74" s="791">
        <v>0.24956528271641301</v>
      </c>
      <c r="W74" s="791">
        <f t="shared" si="13"/>
        <v>0.76991492040536047</v>
      </c>
      <c r="X74" s="791">
        <f t="shared" si="13"/>
        <v>0.22998507959463954</v>
      </c>
      <c r="Y74" s="573"/>
      <c r="Z74" s="758"/>
      <c r="AA74" s="758"/>
      <c r="AB74" s="758"/>
      <c r="AC74" s="758"/>
      <c r="AD74" s="758"/>
      <c r="AE74" s="758"/>
      <c r="AF74" s="758"/>
      <c r="AG74" s="758"/>
      <c r="AH74" s="758"/>
      <c r="AI74" s="758"/>
      <c r="AJ74" s="758"/>
    </row>
    <row r="75" spans="2:36" ht="15">
      <c r="B75" s="758"/>
      <c r="C75" s="758"/>
      <c r="D75" s="758"/>
      <c r="E75" s="758"/>
      <c r="F75" s="758"/>
      <c r="G75" s="758"/>
      <c r="H75" s="758"/>
      <c r="I75" s="758"/>
      <c r="J75" s="758"/>
      <c r="K75" s="758"/>
      <c r="L75" s="780">
        <v>71</v>
      </c>
      <c r="M75" s="790">
        <v>0.70110317510015507</v>
      </c>
      <c r="N75" s="790">
        <v>0.29889682489984498</v>
      </c>
      <c r="O75" s="790">
        <v>0.65557265650904806</v>
      </c>
      <c r="P75" s="790">
        <v>0.344427343490952</v>
      </c>
      <c r="Q75" s="790">
        <f t="shared" si="11"/>
        <v>0.67768046179726626</v>
      </c>
      <c r="R75" s="790">
        <f t="shared" si="11"/>
        <v>0.3222195382027338</v>
      </c>
      <c r="S75" s="791">
        <f t="shared" si="12"/>
        <v>0.79359464759420995</v>
      </c>
      <c r="T75" s="791">
        <v>0.20640535240579</v>
      </c>
      <c r="U75" s="791">
        <f t="shared" si="14"/>
        <v>0.753651840880181</v>
      </c>
      <c r="V75" s="791">
        <v>0.246348159119819</v>
      </c>
      <c r="W75" s="791">
        <f t="shared" si="13"/>
        <v>0.77302862256582516</v>
      </c>
      <c r="X75" s="791">
        <f t="shared" si="13"/>
        <v>0.2268713774341749</v>
      </c>
      <c r="Y75" s="573"/>
      <c r="Z75" s="758"/>
      <c r="AA75" s="758"/>
      <c r="AB75" s="758"/>
      <c r="AC75" s="758"/>
      <c r="AD75" s="758"/>
      <c r="AE75" s="758"/>
      <c r="AF75" s="758"/>
      <c r="AG75" s="758"/>
      <c r="AH75" s="758"/>
      <c r="AI75" s="758"/>
      <c r="AJ75" s="758"/>
    </row>
    <row r="76" spans="2:36" ht="15">
      <c r="B76" s="758"/>
      <c r="C76" s="758"/>
      <c r="D76" s="758"/>
      <c r="E76" s="758"/>
      <c r="F76" s="758"/>
      <c r="G76" s="758"/>
      <c r="H76" s="758"/>
      <c r="I76" s="758"/>
      <c r="J76" s="758"/>
      <c r="K76" s="758"/>
      <c r="L76" s="780">
        <v>72</v>
      </c>
      <c r="M76" s="790">
        <v>0.70511686810296204</v>
      </c>
      <c r="N76" s="790">
        <v>0.29488313189703802</v>
      </c>
      <c r="O76" s="790">
        <v>0.66003428086458205</v>
      </c>
      <c r="P76" s="790">
        <v>0.33996571913541801</v>
      </c>
      <c r="Q76" s="790">
        <f t="shared" si="11"/>
        <v>0.68192349742158664</v>
      </c>
      <c r="R76" s="790">
        <f t="shared" si="11"/>
        <v>0.31797650257841342</v>
      </c>
      <c r="S76" s="791">
        <f t="shared" si="12"/>
        <v>0.79661779387097698</v>
      </c>
      <c r="T76" s="791">
        <v>0.203382206129023</v>
      </c>
      <c r="U76" s="791">
        <f t="shared" si="14"/>
        <v>0.75676399869814104</v>
      </c>
      <c r="V76" s="791">
        <v>0.24323600130185899</v>
      </c>
      <c r="W76" s="791">
        <f t="shared" si="13"/>
        <v>0.77609712054744229</v>
      </c>
      <c r="X76" s="791">
        <f t="shared" si="13"/>
        <v>0.22380287945255767</v>
      </c>
      <c r="Y76" s="573"/>
      <c r="Z76" s="758"/>
      <c r="AA76" s="758"/>
      <c r="AB76" s="758"/>
      <c r="AC76" s="758"/>
      <c r="AD76" s="758"/>
      <c r="AE76" s="758"/>
      <c r="AF76" s="758"/>
      <c r="AG76" s="758"/>
      <c r="AH76" s="758"/>
      <c r="AI76" s="758"/>
      <c r="AJ76" s="758"/>
    </row>
    <row r="77" spans="2:36" ht="15">
      <c r="B77" s="758"/>
      <c r="C77" s="758"/>
      <c r="D77" s="758"/>
      <c r="E77" s="758"/>
      <c r="F77" s="758"/>
      <c r="G77" s="758"/>
      <c r="H77" s="758"/>
      <c r="I77" s="758"/>
      <c r="J77" s="758"/>
      <c r="K77" s="758"/>
      <c r="L77" s="780">
        <v>73</v>
      </c>
      <c r="M77" s="790">
        <v>0.70904709692709</v>
      </c>
      <c r="N77" s="790">
        <v>0.29095290307291</v>
      </c>
      <c r="O77" s="790">
        <v>0.66438056348585794</v>
      </c>
      <c r="P77" s="790">
        <v>0.335619436514142</v>
      </c>
      <c r="Q77" s="790">
        <f t="shared" si="11"/>
        <v>0.6860667272153893</v>
      </c>
      <c r="R77" s="790">
        <f t="shared" si="11"/>
        <v>0.3138332727846106</v>
      </c>
      <c r="S77" s="791">
        <f t="shared" si="12"/>
        <v>0.79964395848960801</v>
      </c>
      <c r="T77" s="791">
        <v>0.20035604151039199</v>
      </c>
      <c r="U77" s="791">
        <f t="shared" si="14"/>
        <v>0.75977966381237305</v>
      </c>
      <c r="V77" s="791">
        <v>0.240220336187627</v>
      </c>
      <c r="W77" s="791">
        <f t="shared" si="13"/>
        <v>0.77911759735380526</v>
      </c>
      <c r="X77" s="791">
        <f t="shared" si="13"/>
        <v>0.22078240264619481</v>
      </c>
      <c r="Y77" s="573"/>
      <c r="Z77" s="758"/>
      <c r="AA77" s="758"/>
      <c r="AB77" s="758"/>
      <c r="AC77" s="758"/>
      <c r="AD77" s="758"/>
      <c r="AE77" s="758"/>
      <c r="AF77" s="758"/>
      <c r="AG77" s="758"/>
      <c r="AH77" s="758"/>
      <c r="AI77" s="758"/>
      <c r="AJ77" s="758"/>
    </row>
    <row r="78" spans="2:36" ht="15">
      <c r="B78" s="758"/>
      <c r="C78" s="758"/>
      <c r="D78" s="758"/>
      <c r="E78" s="758"/>
      <c r="F78" s="758"/>
      <c r="G78" s="758"/>
      <c r="H78" s="758"/>
      <c r="I78" s="758"/>
      <c r="J78" s="758"/>
      <c r="K78" s="758"/>
      <c r="L78" s="780">
        <v>74</v>
      </c>
      <c r="M78" s="790">
        <v>0.71289115037652406</v>
      </c>
      <c r="N78" s="790">
        <v>0.28710884962347599</v>
      </c>
      <c r="O78" s="790">
        <v>0.66861667814216696</v>
      </c>
      <c r="P78" s="790">
        <v>0.33138332185783298</v>
      </c>
      <c r="Q78" s="790">
        <f t="shared" si="11"/>
        <v>0.69011148445248471</v>
      </c>
      <c r="R78" s="790">
        <f t="shared" si="11"/>
        <v>0.30978851554751535</v>
      </c>
      <c r="S78" s="791">
        <f t="shared" si="12"/>
        <v>0.80265843336688503</v>
      </c>
      <c r="T78" s="791">
        <v>0.197341566633115</v>
      </c>
      <c r="U78" s="791">
        <f t="shared" si="14"/>
        <v>0.76270339906787399</v>
      </c>
      <c r="V78" s="791">
        <v>0.23729660093212601</v>
      </c>
      <c r="W78" s="791">
        <f t="shared" si="13"/>
        <v>0.78208523043158562</v>
      </c>
      <c r="X78" s="791">
        <f t="shared" si="13"/>
        <v>0.21781476956841445</v>
      </c>
      <c r="Y78" s="573"/>
      <c r="Z78" s="758"/>
      <c r="AA78" s="758"/>
      <c r="AB78" s="758"/>
      <c r="AC78" s="758"/>
      <c r="AD78" s="758"/>
      <c r="AE78" s="758"/>
      <c r="AF78" s="758"/>
      <c r="AG78" s="758"/>
      <c r="AH78" s="758"/>
      <c r="AI78" s="758"/>
      <c r="AJ78" s="758"/>
    </row>
    <row r="79" spans="2:36" ht="15">
      <c r="B79" s="758"/>
      <c r="C79" s="758"/>
      <c r="D79" s="758"/>
      <c r="E79" s="758"/>
      <c r="F79" s="758"/>
      <c r="G79" s="758"/>
      <c r="H79" s="758"/>
      <c r="I79" s="758"/>
      <c r="J79" s="758"/>
      <c r="K79" s="758"/>
      <c r="L79" s="780">
        <v>75</v>
      </c>
      <c r="M79" s="790">
        <v>0.71664631725524708</v>
      </c>
      <c r="N79" s="790">
        <v>0.28335368274475298</v>
      </c>
      <c r="O79" s="790">
        <v>0.67274779860279799</v>
      </c>
      <c r="P79" s="790">
        <v>0.32725220139720201</v>
      </c>
      <c r="Q79" s="790">
        <f t="shared" si="11"/>
        <v>0.69405910240668045</v>
      </c>
      <c r="R79" s="790">
        <f t="shared" si="11"/>
        <v>0.30584089759331962</v>
      </c>
      <c r="S79" s="791">
        <f t="shared" si="12"/>
        <v>0.80564651041959101</v>
      </c>
      <c r="T79" s="791">
        <v>0.19435348958040899</v>
      </c>
      <c r="U79" s="791">
        <f t="shared" si="14"/>
        <v>0.76553961536875104</v>
      </c>
      <c r="V79" s="791">
        <v>0.23446038463124899</v>
      </c>
      <c r="W79" s="791">
        <f t="shared" si="13"/>
        <v>0.7849951192969733</v>
      </c>
      <c r="X79" s="791">
        <f t="shared" si="13"/>
        <v>0.2149048807030268</v>
      </c>
      <c r="Y79" s="573"/>
      <c r="Z79" s="758"/>
      <c r="AA79" s="758"/>
      <c r="AB79" s="758"/>
      <c r="AC79" s="758"/>
      <c r="AD79" s="758"/>
      <c r="AE79" s="758"/>
      <c r="AF79" s="758"/>
      <c r="AG79" s="758"/>
      <c r="AH79" s="758"/>
      <c r="AI79" s="758"/>
      <c r="AJ79" s="758"/>
    </row>
    <row r="80" spans="2:36" ht="15">
      <c r="B80" s="758"/>
      <c r="C80" s="758"/>
      <c r="D80" s="758"/>
      <c r="E80" s="758"/>
      <c r="F80" s="758"/>
      <c r="G80" s="758"/>
      <c r="H80" s="758"/>
      <c r="I80" s="758"/>
      <c r="J80" s="758"/>
      <c r="K80" s="758"/>
      <c r="L80" s="780">
        <v>76</v>
      </c>
      <c r="M80" s="790">
        <v>0.72030988636724502</v>
      </c>
      <c r="N80" s="790">
        <v>0.27969011363275498</v>
      </c>
      <c r="O80" s="790">
        <v>0.676779098637043</v>
      </c>
      <c r="P80" s="790">
        <v>0.323220901362957</v>
      </c>
      <c r="Q80" s="790">
        <f t="shared" si="11"/>
        <v>0.69791091435178765</v>
      </c>
      <c r="R80" s="790">
        <f t="shared" si="11"/>
        <v>0.30198908564821231</v>
      </c>
      <c r="S80" s="791">
        <f t="shared" si="12"/>
        <v>0.80859348156450794</v>
      </c>
      <c r="T80" s="791">
        <v>0.191406518435492</v>
      </c>
      <c r="U80" s="791">
        <f t="shared" si="14"/>
        <v>0.76829272361911305</v>
      </c>
      <c r="V80" s="791">
        <v>0.23170727638088701</v>
      </c>
      <c r="W80" s="791">
        <f t="shared" si="13"/>
        <v>0.78784236346615844</v>
      </c>
      <c r="X80" s="791">
        <f t="shared" si="13"/>
        <v>0.21205763653384158</v>
      </c>
      <c r="Y80" s="573"/>
      <c r="Z80" s="758"/>
      <c r="AA80" s="758"/>
      <c r="AB80" s="758"/>
      <c r="AC80" s="758"/>
      <c r="AD80" s="758"/>
      <c r="AE80" s="758"/>
      <c r="AF80" s="758"/>
      <c r="AG80" s="758"/>
      <c r="AH80" s="758"/>
      <c r="AI80" s="758"/>
      <c r="AJ80" s="758"/>
    </row>
    <row r="81" spans="2:36" ht="15">
      <c r="B81" s="758"/>
      <c r="C81" s="758"/>
      <c r="D81" s="758"/>
      <c r="E81" s="758"/>
      <c r="F81" s="758"/>
      <c r="G81" s="758"/>
      <c r="H81" s="758"/>
      <c r="I81" s="758"/>
      <c r="J81" s="758"/>
      <c r="K81" s="758"/>
      <c r="L81" s="780">
        <v>77</v>
      </c>
      <c r="M81" s="790">
        <v>0.72387914651649998</v>
      </c>
      <c r="N81" s="790">
        <v>0.27612085348350002</v>
      </c>
      <c r="O81" s="790">
        <v>0.68071575201419199</v>
      </c>
      <c r="P81" s="790">
        <v>0.31928424798580801</v>
      </c>
      <c r="Q81" s="790">
        <f t="shared" si="11"/>
        <v>0.70166825356161455</v>
      </c>
      <c r="R81" s="790">
        <f t="shared" si="11"/>
        <v>0.29823174643838546</v>
      </c>
      <c r="S81" s="791">
        <f t="shared" si="12"/>
        <v>0.81148463871842003</v>
      </c>
      <c r="T81" s="791">
        <v>0.18851536128158</v>
      </c>
      <c r="U81" s="791">
        <f t="shared" si="14"/>
        <v>0.77096713472306799</v>
      </c>
      <c r="V81" s="791">
        <v>0.22903286527693201</v>
      </c>
      <c r="W81" s="791">
        <f t="shared" si="13"/>
        <v>0.79062206245533218</v>
      </c>
      <c r="X81" s="791">
        <f t="shared" si="13"/>
        <v>0.20927793754466789</v>
      </c>
      <c r="Y81" s="573"/>
      <c r="Z81" s="758"/>
      <c r="AA81" s="758"/>
      <c r="AB81" s="758"/>
      <c r="AC81" s="758"/>
      <c r="AD81" s="758"/>
      <c r="AE81" s="758"/>
      <c r="AF81" s="758"/>
      <c r="AG81" s="758"/>
      <c r="AH81" s="758"/>
      <c r="AI81" s="758"/>
      <c r="AJ81" s="758"/>
    </row>
    <row r="82" spans="2:36" ht="15">
      <c r="B82" s="758"/>
      <c r="C82" s="758"/>
      <c r="D82" s="758"/>
      <c r="E82" s="758"/>
      <c r="F82" s="758"/>
      <c r="G82" s="758"/>
      <c r="H82" s="758"/>
      <c r="I82" s="758"/>
      <c r="J82" s="758"/>
      <c r="K82" s="758"/>
      <c r="L82" s="780">
        <v>78</v>
      </c>
      <c r="M82" s="790">
        <v>0.72735138650699693</v>
      </c>
      <c r="N82" s="790">
        <v>0.27264861349300301</v>
      </c>
      <c r="O82" s="790">
        <v>0.68456293250353606</v>
      </c>
      <c r="P82" s="790">
        <v>0.315437067496464</v>
      </c>
      <c r="Q82" s="790">
        <f t="shared" si="11"/>
        <v>0.70533245330997119</v>
      </c>
      <c r="R82" s="790">
        <f t="shared" si="11"/>
        <v>0.29456754669002883</v>
      </c>
      <c r="S82" s="791">
        <f t="shared" si="12"/>
        <v>0.81430527379810802</v>
      </c>
      <c r="T82" s="791">
        <v>0.18569472620189201</v>
      </c>
      <c r="U82" s="791">
        <f t="shared" si="14"/>
        <v>0.77356725958472605</v>
      </c>
      <c r="V82" s="791">
        <v>0.226432740415274</v>
      </c>
      <c r="W82" s="791">
        <f t="shared" si="13"/>
        <v>0.79332931578068466</v>
      </c>
      <c r="X82" s="791">
        <f t="shared" si="13"/>
        <v>0.20657068421931546</v>
      </c>
      <c r="Y82" s="573"/>
      <c r="Z82" s="758"/>
      <c r="AA82" s="758"/>
      <c r="AB82" s="758"/>
      <c r="AC82" s="758"/>
      <c r="AD82" s="758"/>
      <c r="AE82" s="758"/>
      <c r="AF82" s="758"/>
      <c r="AG82" s="758"/>
      <c r="AH82" s="758"/>
      <c r="AI82" s="758"/>
      <c r="AJ82" s="758"/>
    </row>
    <row r="83" spans="2:36" ht="15">
      <c r="B83" s="758"/>
      <c r="C83" s="758"/>
      <c r="D83" s="758"/>
      <c r="E83" s="758"/>
      <c r="F83" s="758"/>
      <c r="G83" s="758"/>
      <c r="H83" s="758"/>
      <c r="I83" s="758"/>
      <c r="J83" s="758"/>
      <c r="K83" s="758"/>
      <c r="L83" s="780">
        <v>79</v>
      </c>
      <c r="M83" s="790">
        <v>0.73072389514272107</v>
      </c>
      <c r="N83" s="790">
        <v>0.26927610485727899</v>
      </c>
      <c r="O83" s="790">
        <v>0.68832581387436598</v>
      </c>
      <c r="P83" s="790">
        <v>0.31167418612563402</v>
      </c>
      <c r="Q83" s="790">
        <f t="shared" si="11"/>
        <v>0.70890484687066746</v>
      </c>
      <c r="R83" s="790">
        <f t="shared" si="11"/>
        <v>0.29099515312933255</v>
      </c>
      <c r="S83" s="791">
        <f t="shared" si="12"/>
        <v>0.81704067872035702</v>
      </c>
      <c r="T83" s="791">
        <v>0.18295932127964301</v>
      </c>
      <c r="U83" s="791">
        <f t="shared" si="14"/>
        <v>0.77609750910819397</v>
      </c>
      <c r="V83" s="791">
        <v>0.223902490891806</v>
      </c>
      <c r="W83" s="791">
        <f t="shared" si="13"/>
        <v>0.79595922295840649</v>
      </c>
      <c r="X83" s="791">
        <f t="shared" si="13"/>
        <v>0.20394077704159344</v>
      </c>
      <c r="Y83" s="573"/>
      <c r="Z83" s="758"/>
      <c r="AA83" s="758"/>
      <c r="AB83" s="758"/>
      <c r="AC83" s="758"/>
      <c r="AD83" s="758"/>
      <c r="AE83" s="758"/>
      <c r="AF83" s="758"/>
      <c r="AG83" s="758"/>
      <c r="AH83" s="758"/>
      <c r="AI83" s="758"/>
      <c r="AJ83" s="758"/>
    </row>
    <row r="84" spans="2:36" ht="15">
      <c r="B84" s="758"/>
      <c r="C84" s="758"/>
      <c r="D84" s="758"/>
      <c r="E84" s="758"/>
      <c r="F84" s="758"/>
      <c r="G84" s="758"/>
      <c r="H84" s="758"/>
      <c r="I84" s="758"/>
      <c r="J84" s="758"/>
      <c r="K84" s="758"/>
      <c r="L84" s="780">
        <v>80</v>
      </c>
      <c r="M84" s="790">
        <v>0.73399396122765492</v>
      </c>
      <c r="N84" s="790">
        <v>0.26600603877234502</v>
      </c>
      <c r="O84" s="790">
        <v>0.69200956989597406</v>
      </c>
      <c r="P84" s="790">
        <v>0.30799043010402599</v>
      </c>
      <c r="Q84" s="790">
        <f t="shared" si="11"/>
        <v>0.71238676751751306</v>
      </c>
      <c r="R84" s="790">
        <f t="shared" si="11"/>
        <v>0.28751323248248695</v>
      </c>
      <c r="S84" s="791">
        <f t="shared" si="12"/>
        <v>0.819676145401948</v>
      </c>
      <c r="T84" s="791">
        <v>0.180323854598052</v>
      </c>
      <c r="U84" s="791">
        <f t="shared" si="14"/>
        <v>0.77856229192060999</v>
      </c>
      <c r="V84" s="791">
        <v>0.22143770807939001</v>
      </c>
      <c r="W84" s="791">
        <f t="shared" si="13"/>
        <v>0.79850688233682954</v>
      </c>
      <c r="X84" s="791">
        <f t="shared" si="13"/>
        <v>0.20139311766317047</v>
      </c>
      <c r="Y84" s="573"/>
      <c r="Z84" s="758"/>
      <c r="AA84" s="758"/>
      <c r="AB84" s="758"/>
      <c r="AC84" s="758"/>
      <c r="AD84" s="758"/>
      <c r="AE84" s="758"/>
      <c r="AF84" s="758"/>
      <c r="AG84" s="758"/>
      <c r="AH84" s="758"/>
      <c r="AI84" s="758"/>
      <c r="AJ84" s="758"/>
    </row>
    <row r="85" spans="2:36" ht="15">
      <c r="B85" s="758"/>
      <c r="C85" s="758"/>
      <c r="D85" s="758"/>
      <c r="E85" s="758"/>
      <c r="F85" s="758"/>
      <c r="G85" s="758"/>
      <c r="H85" s="758"/>
      <c r="I85" s="758"/>
      <c r="J85" s="758"/>
      <c r="K85" s="758"/>
      <c r="L85" s="780">
        <v>81</v>
      </c>
      <c r="M85" s="790">
        <v>0.737160413780794</v>
      </c>
      <c r="N85" s="790">
        <v>0.262839586219206</v>
      </c>
      <c r="O85" s="790">
        <v>0.69561874028300208</v>
      </c>
      <c r="P85" s="790">
        <v>0.30438125971699798</v>
      </c>
      <c r="Q85" s="790">
        <f t="shared" si="11"/>
        <v>0.71577997340239841</v>
      </c>
      <c r="R85" s="790">
        <f t="shared" si="11"/>
        <v>0.2841200265976016</v>
      </c>
      <c r="S85" s="791">
        <f t="shared" si="12"/>
        <v>0.82219941805218599</v>
      </c>
      <c r="T85" s="791">
        <v>0.17780058194781401</v>
      </c>
      <c r="U85" s="791">
        <f t="shared" si="14"/>
        <v>0.78096575244058597</v>
      </c>
      <c r="V85" s="791">
        <v>0.219034247559414</v>
      </c>
      <c r="W85" s="791">
        <f t="shared" si="13"/>
        <v>0.80096845101819114</v>
      </c>
      <c r="X85" s="791">
        <f t="shared" si="13"/>
        <v>0.19893154898180887</v>
      </c>
      <c r="Y85" s="573"/>
      <c r="Z85" s="758"/>
      <c r="AA85" s="758"/>
      <c r="AB85" s="758"/>
      <c r="AC85" s="758"/>
      <c r="AD85" s="758"/>
      <c r="AE85" s="758"/>
      <c r="AF85" s="758"/>
      <c r="AG85" s="758"/>
      <c r="AH85" s="758"/>
      <c r="AI85" s="758"/>
      <c r="AJ85" s="758"/>
    </row>
    <row r="86" spans="2:36" ht="15">
      <c r="B86" s="758"/>
      <c r="C86" s="758"/>
      <c r="D86" s="758"/>
      <c r="E86" s="758"/>
      <c r="F86" s="758"/>
      <c r="G86" s="758"/>
      <c r="H86" s="758"/>
      <c r="I86" s="758"/>
      <c r="J86" s="758"/>
      <c r="K86" s="758"/>
      <c r="L86" s="780">
        <v>82</v>
      </c>
      <c r="M86" s="790">
        <v>0.74022824268116993</v>
      </c>
      <c r="N86" s="790">
        <v>0.25977175731883001</v>
      </c>
      <c r="O86" s="790">
        <v>0.69915532853150797</v>
      </c>
      <c r="P86" s="790">
        <v>0.30084467146849198</v>
      </c>
      <c r="Q86" s="790">
        <f t="shared" si="11"/>
        <v>0.71908792218954021</v>
      </c>
      <c r="R86" s="790">
        <f t="shared" si="11"/>
        <v>0.28081207781045975</v>
      </c>
      <c r="S86" s="791">
        <f t="shared" si="12"/>
        <v>0.824608050050463</v>
      </c>
      <c r="T86" s="791">
        <v>0.175391949949537</v>
      </c>
      <c r="U86" s="791">
        <f t="shared" si="14"/>
        <v>0.78331152792522396</v>
      </c>
      <c r="V86" s="791">
        <v>0.21668847207477601</v>
      </c>
      <c r="W86" s="791">
        <f t="shared" si="13"/>
        <v>0.80334460304742283</v>
      </c>
      <c r="X86" s="791">
        <f t="shared" si="13"/>
        <v>0.19655539695257712</v>
      </c>
      <c r="Y86" s="573"/>
      <c r="Z86" s="758"/>
      <c r="AA86" s="758"/>
      <c r="AB86" s="758"/>
      <c r="AC86" s="758"/>
      <c r="AD86" s="758"/>
      <c r="AE86" s="758"/>
      <c r="AF86" s="758"/>
      <c r="AG86" s="758"/>
      <c r="AH86" s="758"/>
      <c r="AI86" s="758"/>
      <c r="AJ86" s="758"/>
    </row>
    <row r="87" spans="2:36" ht="15">
      <c r="B87" s="758"/>
      <c r="C87" s="758"/>
      <c r="D87" s="758"/>
      <c r="E87" s="758"/>
      <c r="F87" s="758"/>
      <c r="G87" s="758"/>
      <c r="H87" s="758"/>
      <c r="I87" s="758"/>
      <c r="J87" s="758"/>
      <c r="K87" s="758"/>
      <c r="L87" s="780">
        <v>83</v>
      </c>
      <c r="M87" s="790">
        <v>0.74320397802282501</v>
      </c>
      <c r="N87" s="790">
        <v>0.25679602197717499</v>
      </c>
      <c r="O87" s="790">
        <v>0.702620704082906</v>
      </c>
      <c r="P87" s="790">
        <v>0.297379295917094</v>
      </c>
      <c r="Q87" s="790">
        <f t="shared" si="11"/>
        <v>0.72231449642123824</v>
      </c>
      <c r="R87" s="790">
        <f t="shared" si="11"/>
        <v>0.27758550357876177</v>
      </c>
      <c r="S87" s="791">
        <f t="shared" si="12"/>
        <v>0.82690204706868997</v>
      </c>
      <c r="T87" s="791">
        <v>0.17309795293131</v>
      </c>
      <c r="U87" s="791">
        <f t="shared" si="14"/>
        <v>0.78560319818673796</v>
      </c>
      <c r="V87" s="791">
        <v>0.21439680181326201</v>
      </c>
      <c r="W87" s="791">
        <f t="shared" si="13"/>
        <v>0.80563717727242989</v>
      </c>
      <c r="X87" s="791">
        <f t="shared" si="13"/>
        <v>0.19426282272757006</v>
      </c>
      <c r="Y87" s="573"/>
      <c r="Z87" s="758"/>
      <c r="AA87" s="758"/>
      <c r="AB87" s="758"/>
      <c r="AC87" s="758"/>
      <c r="AD87" s="758"/>
      <c r="AE87" s="758"/>
      <c r="AF87" s="758"/>
      <c r="AG87" s="758"/>
      <c r="AH87" s="758"/>
      <c r="AI87" s="758"/>
      <c r="AJ87" s="758"/>
    </row>
    <row r="88" spans="2:36" ht="15">
      <c r="B88" s="758"/>
      <c r="C88" s="758"/>
      <c r="D88" s="758"/>
      <c r="E88" s="758"/>
      <c r="F88" s="758"/>
      <c r="G88" s="758"/>
      <c r="H88" s="758"/>
      <c r="I88" s="758"/>
      <c r="J88" s="758"/>
      <c r="K88" s="758"/>
      <c r="L88" s="780">
        <v>84</v>
      </c>
      <c r="M88" s="790">
        <v>0.74609414989980105</v>
      </c>
      <c r="N88" s="790">
        <v>0.253905850100199</v>
      </c>
      <c r="O88" s="790">
        <v>0.706016236378606</v>
      </c>
      <c r="P88" s="790">
        <v>0.293983763621394</v>
      </c>
      <c r="Q88" s="790">
        <f t="shared" si="11"/>
        <v>0.72546357863979005</v>
      </c>
      <c r="R88" s="790">
        <f t="shared" si="11"/>
        <v>0.2744364213602099</v>
      </c>
      <c r="S88" s="791">
        <f t="shared" si="12"/>
        <v>0.82908141477878106</v>
      </c>
      <c r="T88" s="791">
        <v>0.170918585221219</v>
      </c>
      <c r="U88" s="791">
        <f t="shared" si="14"/>
        <v>0.78784434303734296</v>
      </c>
      <c r="V88" s="791">
        <v>0.21215565696265701</v>
      </c>
      <c r="W88" s="791">
        <f t="shared" si="13"/>
        <v>0.8078480125411196</v>
      </c>
      <c r="X88" s="791">
        <f t="shared" si="13"/>
        <v>0.19205198745888041</v>
      </c>
      <c r="Y88" s="573"/>
      <c r="Z88" s="758"/>
      <c r="AA88" s="758"/>
      <c r="AB88" s="758"/>
      <c r="AC88" s="758"/>
      <c r="AD88" s="758"/>
      <c r="AE88" s="758"/>
      <c r="AF88" s="758"/>
      <c r="AG88" s="758"/>
      <c r="AH88" s="758"/>
      <c r="AI88" s="758"/>
      <c r="AJ88" s="758"/>
    </row>
    <row r="89" spans="2:36" ht="15">
      <c r="B89" s="758"/>
      <c r="C89" s="758"/>
      <c r="D89" s="758"/>
      <c r="E89" s="758"/>
      <c r="F89" s="758"/>
      <c r="G89" s="758"/>
      <c r="H89" s="758"/>
      <c r="I89" s="758"/>
      <c r="J89" s="758"/>
      <c r="K89" s="758"/>
      <c r="L89" s="780">
        <v>85</v>
      </c>
      <c r="M89" s="790">
        <v>0.74890528840614001</v>
      </c>
      <c r="N89" s="790">
        <v>0.25109471159385999</v>
      </c>
      <c r="O89" s="790">
        <v>0.70934329486001901</v>
      </c>
      <c r="P89" s="790">
        <v>0.29065670513998099</v>
      </c>
      <c r="Q89" s="790">
        <f t="shared" si="11"/>
        <v>0.72853905138749386</v>
      </c>
      <c r="R89" s="790">
        <f t="shared" si="11"/>
        <v>0.27136094861250604</v>
      </c>
      <c r="S89" s="791">
        <f t="shared" si="12"/>
        <v>0.83114615885264898</v>
      </c>
      <c r="T89" s="791">
        <v>0.168853841147351</v>
      </c>
      <c r="U89" s="791">
        <f t="shared" si="14"/>
        <v>0.79003854228925297</v>
      </c>
      <c r="V89" s="791">
        <v>0.20996145771074701</v>
      </c>
      <c r="W89" s="791">
        <f t="shared" si="13"/>
        <v>0.80997894770139789</v>
      </c>
      <c r="X89" s="791">
        <f t="shared" si="13"/>
        <v>0.18992105229860207</v>
      </c>
      <c r="Y89" s="573"/>
      <c r="Z89" s="758"/>
      <c r="AA89" s="758"/>
      <c r="AB89" s="758"/>
      <c r="AC89" s="758"/>
      <c r="AD89" s="758"/>
      <c r="AE89" s="758"/>
      <c r="AF89" s="758"/>
      <c r="AG89" s="758"/>
      <c r="AH89" s="758"/>
      <c r="AI89" s="758"/>
      <c r="AJ89" s="758"/>
    </row>
    <row r="90" spans="2:36" ht="15">
      <c r="B90" s="758"/>
      <c r="C90" s="758"/>
      <c r="D90" s="758"/>
      <c r="E90" s="758"/>
      <c r="F90" s="758"/>
      <c r="G90" s="758"/>
      <c r="H90" s="758"/>
      <c r="I90" s="758"/>
      <c r="J90" s="758"/>
      <c r="K90" s="758"/>
      <c r="L90" s="780">
        <v>86</v>
      </c>
      <c r="M90" s="790">
        <v>0.75164392363588406</v>
      </c>
      <c r="N90" s="790">
        <v>0.248356076364116</v>
      </c>
      <c r="O90" s="790">
        <v>0.71260324896855798</v>
      </c>
      <c r="P90" s="790">
        <v>0.28739675103144202</v>
      </c>
      <c r="Q90" s="790">
        <f t="shared" si="11"/>
        <v>0.73154479720664889</v>
      </c>
      <c r="R90" s="790">
        <f t="shared" si="11"/>
        <v>0.26835520279335112</v>
      </c>
      <c r="S90" s="791">
        <f t="shared" si="12"/>
        <v>0.833096284962207</v>
      </c>
      <c r="T90" s="791">
        <v>0.166903715037793</v>
      </c>
      <c r="U90" s="791">
        <f t="shared" si="14"/>
        <v>0.79218937575468207</v>
      </c>
      <c r="V90" s="791">
        <v>0.20781062424531799</v>
      </c>
      <c r="W90" s="791">
        <f t="shared" si="13"/>
        <v>0.81203182160117127</v>
      </c>
      <c r="X90" s="791">
        <f t="shared" si="13"/>
        <v>0.1878681783988288</v>
      </c>
      <c r="Y90" s="573"/>
      <c r="Z90" s="758"/>
      <c r="AA90" s="758"/>
      <c r="AB90" s="758"/>
      <c r="AC90" s="758"/>
      <c r="AD90" s="758"/>
      <c r="AE90" s="758"/>
      <c r="AF90" s="758"/>
      <c r="AG90" s="758"/>
      <c r="AH90" s="758"/>
      <c r="AI90" s="758"/>
      <c r="AJ90" s="758"/>
    </row>
    <row r="91" spans="2:36" ht="15">
      <c r="B91" s="758"/>
      <c r="C91" s="758"/>
      <c r="D91" s="758"/>
      <c r="E91" s="758"/>
      <c r="F91" s="758"/>
      <c r="G91" s="758"/>
      <c r="H91" s="758"/>
      <c r="I91" s="758"/>
      <c r="J91" s="758"/>
      <c r="K91" s="758"/>
      <c r="L91" s="780">
        <v>87</v>
      </c>
      <c r="M91" s="790">
        <v>0.75431658568307502</v>
      </c>
      <c r="N91" s="790">
        <v>0.245683414316925</v>
      </c>
      <c r="O91" s="790">
        <v>0.71579746814563405</v>
      </c>
      <c r="P91" s="790">
        <v>0.284202531854366</v>
      </c>
      <c r="Q91" s="790">
        <f t="shared" si="11"/>
        <v>0.73448469863955324</v>
      </c>
      <c r="R91" s="790">
        <f t="shared" si="11"/>
        <v>0.26541530136044678</v>
      </c>
      <c r="S91" s="791">
        <f t="shared" si="12"/>
        <v>0.83493179877936696</v>
      </c>
      <c r="T91" s="791">
        <v>0.16506820122063301</v>
      </c>
      <c r="U91" s="791">
        <f t="shared" si="14"/>
        <v>0.79430042324584593</v>
      </c>
      <c r="V91" s="791">
        <v>0.20569957675415401</v>
      </c>
      <c r="W91" s="791">
        <f t="shared" si="13"/>
        <v>0.81400847308834612</v>
      </c>
      <c r="X91" s="791">
        <f t="shared" si="13"/>
        <v>0.18589152691165386</v>
      </c>
      <c r="Y91" s="573"/>
      <c r="Z91" s="758"/>
      <c r="AA91" s="758"/>
      <c r="AB91" s="758"/>
      <c r="AC91" s="758"/>
      <c r="AD91" s="758"/>
      <c r="AE91" s="758"/>
      <c r="AF91" s="758"/>
      <c r="AG91" s="758"/>
      <c r="AH91" s="758"/>
      <c r="AI91" s="758"/>
      <c r="AJ91" s="758"/>
    </row>
    <row r="92" spans="2:36" ht="15">
      <c r="B92" s="758"/>
      <c r="C92" s="758"/>
      <c r="D92" s="758"/>
      <c r="E92" s="758"/>
      <c r="F92" s="758"/>
      <c r="G92" s="758"/>
      <c r="H92" s="758"/>
      <c r="I92" s="758"/>
      <c r="J92" s="758"/>
      <c r="K92" s="758"/>
      <c r="L92" s="780">
        <v>88</v>
      </c>
      <c r="M92" s="790">
        <v>0.75692980464175597</v>
      </c>
      <c r="N92" s="790">
        <v>0.24307019535824401</v>
      </c>
      <c r="O92" s="790">
        <v>0.71892732183265795</v>
      </c>
      <c r="P92" s="790">
        <v>0.28107267816734199</v>
      </c>
      <c r="Q92" s="790">
        <f t="shared" si="11"/>
        <v>0.73736263822850545</v>
      </c>
      <c r="R92" s="790">
        <f t="shared" si="11"/>
        <v>0.26253736177149456</v>
      </c>
      <c r="S92" s="791">
        <f t="shared" si="12"/>
        <v>0.83665270597604202</v>
      </c>
      <c r="T92" s="791">
        <v>0.16334729402395801</v>
      </c>
      <c r="U92" s="791">
        <f t="shared" si="14"/>
        <v>0.796375264574959</v>
      </c>
      <c r="V92" s="791">
        <v>0.203624735425041</v>
      </c>
      <c r="W92" s="791">
        <f t="shared" si="13"/>
        <v>0.81591074101082894</v>
      </c>
      <c r="X92" s="791">
        <f t="shared" si="13"/>
        <v>0.18398925898917107</v>
      </c>
      <c r="Y92" s="573"/>
      <c r="Z92" s="758"/>
      <c r="AA92" s="758"/>
      <c r="AB92" s="758"/>
      <c r="AC92" s="758"/>
      <c r="AD92" s="758"/>
      <c r="AE92" s="758"/>
      <c r="AF92" s="758"/>
      <c r="AG92" s="758"/>
      <c r="AH92" s="758"/>
      <c r="AI92" s="758"/>
      <c r="AJ92" s="758"/>
    </row>
    <row r="93" spans="2:36" ht="15">
      <c r="B93" s="758"/>
      <c r="C93" s="758"/>
      <c r="D93" s="758"/>
      <c r="E93" s="758"/>
      <c r="F93" s="758"/>
      <c r="G93" s="758"/>
      <c r="H93" s="758"/>
      <c r="I93" s="758"/>
      <c r="J93" s="758"/>
      <c r="K93" s="758"/>
      <c r="L93" s="780">
        <v>89</v>
      </c>
      <c r="M93" s="790">
        <v>0.75949011060596794</v>
      </c>
      <c r="N93" s="790">
        <v>0.24050988939403201</v>
      </c>
      <c r="O93" s="790">
        <v>0.72199417947104205</v>
      </c>
      <c r="P93" s="790">
        <v>0.278005820528958</v>
      </c>
      <c r="Q93" s="790">
        <f t="shared" si="11"/>
        <v>0.74018249851580387</v>
      </c>
      <c r="R93" s="790">
        <f t="shared" si="11"/>
        <v>0.25971750148419614</v>
      </c>
      <c r="S93" s="791">
        <f t="shared" si="12"/>
        <v>0.83825901222414601</v>
      </c>
      <c r="T93" s="791">
        <v>0.16174098777585399</v>
      </c>
      <c r="U93" s="791">
        <f t="shared" si="14"/>
        <v>0.79841747955423503</v>
      </c>
      <c r="V93" s="791">
        <v>0.201582520445765</v>
      </c>
      <c r="W93" s="791">
        <f t="shared" si="13"/>
        <v>0.81774046421652624</v>
      </c>
      <c r="X93" s="791">
        <f t="shared" si="13"/>
        <v>0.18215953578347377</v>
      </c>
      <c r="Y93" s="573"/>
      <c r="Z93" s="758"/>
      <c r="AA93" s="758"/>
      <c r="AB93" s="758"/>
      <c r="AC93" s="758"/>
      <c r="AD93" s="758"/>
      <c r="AE93" s="758"/>
      <c r="AF93" s="758"/>
      <c r="AG93" s="758"/>
      <c r="AH93" s="758"/>
      <c r="AI93" s="758"/>
      <c r="AJ93" s="758"/>
    </row>
    <row r="94" spans="2:36" ht="15">
      <c r="B94" s="758"/>
      <c r="C94" s="758"/>
      <c r="D94" s="758"/>
      <c r="E94" s="758"/>
      <c r="F94" s="758"/>
      <c r="G94" s="758"/>
      <c r="H94" s="758"/>
      <c r="I94" s="758"/>
      <c r="J94" s="758"/>
      <c r="K94" s="758"/>
      <c r="L94" s="780">
        <v>90</v>
      </c>
      <c r="M94" s="790">
        <v>0.762004033669754</v>
      </c>
      <c r="N94" s="790">
        <v>0.237995966330246</v>
      </c>
      <c r="O94" s="790">
        <v>0.72499941050219707</v>
      </c>
      <c r="P94" s="790">
        <v>0.27500058949780298</v>
      </c>
      <c r="Q94" s="790">
        <f t="shared" si="11"/>
        <v>0.74294816204374703</v>
      </c>
      <c r="R94" s="790">
        <f t="shared" si="11"/>
        <v>0.25695183795625298</v>
      </c>
      <c r="S94" s="791">
        <f t="shared" si="12"/>
        <v>0.83975072319558997</v>
      </c>
      <c r="T94" s="791">
        <v>0.16024927680441001</v>
      </c>
      <c r="U94" s="791">
        <f t="shared" si="14"/>
        <v>0.80043064799588903</v>
      </c>
      <c r="V94" s="791">
        <v>0.19956935200411099</v>
      </c>
      <c r="W94" s="791">
        <f t="shared" si="13"/>
        <v>0.81949948155334384</v>
      </c>
      <c r="X94" s="791">
        <f t="shared" si="13"/>
        <v>0.18040051844665622</v>
      </c>
      <c r="Y94" s="573"/>
      <c r="Z94" s="758"/>
      <c r="AA94" s="758"/>
      <c r="AB94" s="758"/>
      <c r="AC94" s="758"/>
      <c r="AD94" s="758"/>
      <c r="AE94" s="758"/>
      <c r="AF94" s="758"/>
      <c r="AG94" s="758"/>
      <c r="AH94" s="758"/>
      <c r="AI94" s="758"/>
      <c r="AJ94" s="758"/>
    </row>
    <row r="95" spans="2:36" ht="15">
      <c r="B95" s="758"/>
      <c r="C95" s="758"/>
      <c r="D95" s="758"/>
      <c r="E95" s="758"/>
      <c r="F95" s="758"/>
      <c r="G95" s="758"/>
      <c r="H95" s="758"/>
      <c r="I95" s="758"/>
      <c r="J95" s="758"/>
      <c r="K95" s="758"/>
      <c r="L95" s="780">
        <v>91</v>
      </c>
      <c r="M95" s="790">
        <v>0.76447707500419904</v>
      </c>
      <c r="N95" s="790">
        <v>0.23552292499580099</v>
      </c>
      <c r="O95" s="790">
        <v>0.72794442323238107</v>
      </c>
      <c r="P95" s="790">
        <v>0.27205557676761899</v>
      </c>
      <c r="Q95" s="790">
        <f t="shared" si="11"/>
        <v>0.74566303020293323</v>
      </c>
      <c r="R95" s="790">
        <f t="shared" si="11"/>
        <v>0.25423696979706689</v>
      </c>
      <c r="S95" s="791">
        <f t="shared" si="12"/>
        <v>0.84112972857213297</v>
      </c>
      <c r="T95" s="791">
        <v>0.158870271427867</v>
      </c>
      <c r="U95" s="791">
        <f t="shared" si="14"/>
        <v>0.80241834971213599</v>
      </c>
      <c r="V95" s="791">
        <v>0.19758165028786401</v>
      </c>
      <c r="W95" s="791">
        <f t="shared" si="13"/>
        <v>0.82119054938198333</v>
      </c>
      <c r="X95" s="791">
        <f t="shared" si="13"/>
        <v>0.17870945061801669</v>
      </c>
      <c r="Y95" s="573"/>
      <c r="Z95" s="758"/>
      <c r="AA95" s="758"/>
      <c r="AB95" s="758"/>
      <c r="AC95" s="758"/>
      <c r="AD95" s="758"/>
      <c r="AE95" s="758"/>
      <c r="AF95" s="758"/>
      <c r="AG95" s="758"/>
      <c r="AH95" s="758"/>
      <c r="AI95" s="758"/>
      <c r="AJ95" s="758"/>
    </row>
    <row r="96" spans="2:36" ht="15">
      <c r="B96" s="758"/>
      <c r="C96" s="758"/>
      <c r="D96" s="758"/>
      <c r="E96" s="758"/>
      <c r="F96" s="758"/>
      <c r="G96" s="758"/>
      <c r="H96" s="758"/>
      <c r="I96" s="758"/>
      <c r="J96" s="758"/>
      <c r="K96" s="758"/>
      <c r="L96" s="780">
        <v>92</v>
      </c>
      <c r="M96" s="790">
        <v>0.76691062008856903</v>
      </c>
      <c r="N96" s="790">
        <v>0.233089379911431</v>
      </c>
      <c r="O96" s="790">
        <v>0.73083078142722702</v>
      </c>
      <c r="P96" s="790">
        <v>0.26916921857277298</v>
      </c>
      <c r="Q96" s="790">
        <f t="shared" si="11"/>
        <v>0.74832857977715783</v>
      </c>
      <c r="R96" s="790">
        <f t="shared" si="11"/>
        <v>0.25157142022284218</v>
      </c>
      <c r="S96" s="791">
        <f t="shared" si="12"/>
        <v>0.84240545407490697</v>
      </c>
      <c r="T96" s="791">
        <v>0.157594545925093</v>
      </c>
      <c r="U96" s="791">
        <f t="shared" si="14"/>
        <v>0.80438416451518902</v>
      </c>
      <c r="V96" s="791">
        <v>0.19561583548481101</v>
      </c>
      <c r="W96" s="791">
        <f t="shared" si="13"/>
        <v>0.82282009411432011</v>
      </c>
      <c r="X96" s="791">
        <f t="shared" si="13"/>
        <v>0.17707990588567987</v>
      </c>
      <c r="Y96" s="573"/>
      <c r="Z96" s="758"/>
      <c r="AA96" s="758"/>
      <c r="AB96" s="758"/>
      <c r="AC96" s="758"/>
      <c r="AD96" s="758"/>
      <c r="AE96" s="758"/>
      <c r="AF96" s="758"/>
      <c r="AG96" s="758"/>
      <c r="AH96" s="758"/>
      <c r="AI96" s="758"/>
      <c r="AJ96" s="758"/>
    </row>
    <row r="97" spans="2:36" ht="15">
      <c r="B97" s="758"/>
      <c r="C97" s="758"/>
      <c r="D97" s="758"/>
      <c r="E97" s="758"/>
      <c r="F97" s="758"/>
      <c r="G97" s="758"/>
      <c r="H97" s="758"/>
      <c r="I97" s="758"/>
      <c r="J97" s="758"/>
      <c r="K97" s="758"/>
      <c r="L97" s="780">
        <v>93</v>
      </c>
      <c r="M97" s="790">
        <v>0.76930502547917001</v>
      </c>
      <c r="N97" s="790">
        <v>0.23069497452082999</v>
      </c>
      <c r="O97" s="790">
        <v>0.73366008771721702</v>
      </c>
      <c r="P97" s="790">
        <v>0.26633991228278298</v>
      </c>
      <c r="Q97" s="790">
        <f t="shared" si="11"/>
        <v>0.75094580639851638</v>
      </c>
      <c r="R97" s="790">
        <f t="shared" si="11"/>
        <v>0.24895419360148358</v>
      </c>
      <c r="S97" s="791">
        <f t="shared" si="12"/>
        <v>0.84358920943489102</v>
      </c>
      <c r="T97" s="791">
        <v>0.15641079056510901</v>
      </c>
      <c r="U97" s="791">
        <f t="shared" si="14"/>
        <v>0.80633167221726498</v>
      </c>
      <c r="V97" s="791">
        <v>0.19366832778273499</v>
      </c>
      <c r="W97" s="791">
        <f t="shared" si="13"/>
        <v>0.82439545967502714</v>
      </c>
      <c r="X97" s="791">
        <f t="shared" si="13"/>
        <v>0.17550454032497287</v>
      </c>
      <c r="Y97" s="573"/>
      <c r="Z97" s="758"/>
      <c r="AA97" s="758"/>
      <c r="AB97" s="758"/>
      <c r="AC97" s="758"/>
      <c r="AD97" s="758"/>
      <c r="AE97" s="758"/>
      <c r="AF97" s="758"/>
      <c r="AG97" s="758"/>
      <c r="AH97" s="758"/>
      <c r="AI97" s="758"/>
      <c r="AJ97" s="758"/>
    </row>
    <row r="98" spans="2:36" ht="15">
      <c r="B98" s="758"/>
      <c r="C98" s="758"/>
      <c r="D98" s="758"/>
      <c r="E98" s="758"/>
      <c r="F98" s="758"/>
      <c r="G98" s="758"/>
      <c r="H98" s="758"/>
      <c r="I98" s="758"/>
      <c r="J98" s="758"/>
      <c r="K98" s="758"/>
      <c r="L98" s="780">
        <v>94</v>
      </c>
      <c r="M98" s="790">
        <v>0.77166064773231202</v>
      </c>
      <c r="N98" s="790">
        <v>0.22833935226768801</v>
      </c>
      <c r="O98" s="790">
        <v>0.73643394473282808</v>
      </c>
      <c r="P98" s="790">
        <v>0.26356605526717197</v>
      </c>
      <c r="Q98" s="790">
        <f t="shared" si="11"/>
        <v>0.75351570569910353</v>
      </c>
      <c r="R98" s="790">
        <f t="shared" si="11"/>
        <v>0.24638429430089659</v>
      </c>
      <c r="S98" s="791">
        <f t="shared" si="12"/>
        <v>0.84469230438306298</v>
      </c>
      <c r="T98" s="791">
        <v>0.155307695616937</v>
      </c>
      <c r="U98" s="791">
        <f t="shared" si="14"/>
        <v>0.80826445262664004</v>
      </c>
      <c r="V98" s="791">
        <v>0.19173554737335999</v>
      </c>
      <c r="W98" s="791">
        <f t="shared" si="13"/>
        <v>0.82592398998675542</v>
      </c>
      <c r="X98" s="791">
        <f t="shared" si="13"/>
        <v>0.17397601001324467</v>
      </c>
      <c r="Y98" s="573"/>
      <c r="Z98" s="758"/>
      <c r="AA98" s="758"/>
      <c r="AB98" s="758"/>
      <c r="AC98" s="758"/>
      <c r="AD98" s="758"/>
      <c r="AE98" s="758"/>
      <c r="AF98" s="758"/>
      <c r="AG98" s="758"/>
      <c r="AH98" s="758"/>
      <c r="AI98" s="758"/>
      <c r="AJ98" s="758"/>
    </row>
    <row r="99" spans="2:36" ht="15">
      <c r="B99" s="758"/>
      <c r="C99" s="758"/>
      <c r="D99" s="758"/>
      <c r="E99" s="758"/>
      <c r="F99" s="758"/>
      <c r="G99" s="758"/>
      <c r="H99" s="758"/>
      <c r="I99" s="758"/>
      <c r="J99" s="758"/>
      <c r="K99" s="758"/>
      <c r="L99" s="780">
        <v>95</v>
      </c>
      <c r="M99" s="790">
        <v>0.77397784340430198</v>
      </c>
      <c r="N99" s="790">
        <v>0.22602215659569799</v>
      </c>
      <c r="O99" s="790">
        <v>0.73915395510454207</v>
      </c>
      <c r="P99" s="790">
        <v>0.26084604489545798</v>
      </c>
      <c r="Q99" s="790">
        <f t="shared" si="11"/>
        <v>0.75603927331101473</v>
      </c>
      <c r="R99" s="790">
        <f t="shared" si="11"/>
        <v>0.24386072668898534</v>
      </c>
      <c r="S99" s="791">
        <f t="shared" si="12"/>
        <v>0.84572604865040002</v>
      </c>
      <c r="T99" s="791">
        <v>0.15427395134960001</v>
      </c>
      <c r="U99" s="791">
        <f t="shared" si="14"/>
        <v>0.81018501979382296</v>
      </c>
      <c r="V99" s="791">
        <v>0.18981498020617699</v>
      </c>
      <c r="W99" s="791">
        <f t="shared" si="13"/>
        <v>0.82741248234499665</v>
      </c>
      <c r="X99" s="791">
        <f t="shared" si="13"/>
        <v>0.17248751765500336</v>
      </c>
      <c r="Y99" s="573"/>
      <c r="Z99" s="758"/>
      <c r="AA99" s="758"/>
      <c r="AB99" s="758"/>
      <c r="AC99" s="758"/>
      <c r="AD99" s="758"/>
      <c r="AE99" s="758"/>
      <c r="AF99" s="758"/>
      <c r="AG99" s="758"/>
      <c r="AH99" s="758"/>
      <c r="AI99" s="758"/>
      <c r="AJ99" s="758"/>
    </row>
    <row r="100" spans="2:36" ht="15">
      <c r="B100" s="758"/>
      <c r="C100" s="758"/>
      <c r="D100" s="758"/>
      <c r="E100" s="758"/>
      <c r="F100" s="758"/>
      <c r="G100" s="758"/>
      <c r="H100" s="758"/>
      <c r="I100" s="758"/>
      <c r="J100" s="758"/>
      <c r="K100" s="758"/>
      <c r="L100" s="780">
        <v>96</v>
      </c>
      <c r="M100" s="790">
        <v>0.77625696905144903</v>
      </c>
      <c r="N100" s="790">
        <v>0.223743030948551</v>
      </c>
      <c r="O100" s="790">
        <v>0.74182172146283798</v>
      </c>
      <c r="P100" s="790">
        <v>0.25817827853716202</v>
      </c>
      <c r="Q100" s="790">
        <f t="shared" si="11"/>
        <v>0.75851750486634528</v>
      </c>
      <c r="R100" s="790">
        <f t="shared" si="11"/>
        <v>0.24138249513365473</v>
      </c>
      <c r="S100" s="791">
        <f t="shared" si="12"/>
        <v>0.846701751967881</v>
      </c>
      <c r="T100" s="791">
        <v>0.153298248032119</v>
      </c>
      <c r="U100" s="791">
        <f t="shared" si="14"/>
        <v>0.81209182081574394</v>
      </c>
      <c r="V100" s="791">
        <v>0.18790817918425601</v>
      </c>
      <c r="W100" s="791">
        <f t="shared" si="13"/>
        <v>0.82886564810475316</v>
      </c>
      <c r="X100" s="791">
        <f t="shared" si="13"/>
        <v>0.17103435189524685</v>
      </c>
      <c r="Y100" s="573"/>
      <c r="Z100" s="758"/>
      <c r="AA100" s="758"/>
      <c r="AB100" s="758"/>
      <c r="AC100" s="758"/>
      <c r="AD100" s="758"/>
      <c r="AE100" s="758"/>
      <c r="AF100" s="758"/>
      <c r="AG100" s="758"/>
      <c r="AH100" s="758"/>
      <c r="AI100" s="758"/>
      <c r="AJ100" s="758"/>
    </row>
    <row r="101" spans="2:36" ht="15">
      <c r="B101" s="758"/>
      <c r="C101" s="758"/>
      <c r="D101" s="758"/>
      <c r="E101" s="758"/>
      <c r="F101" s="758"/>
      <c r="G101" s="758"/>
      <c r="H101" s="758"/>
      <c r="I101" s="758"/>
      <c r="J101" s="758"/>
      <c r="K101" s="758"/>
      <c r="L101" s="780">
        <v>97</v>
      </c>
      <c r="M101" s="790">
        <v>0.77849838123006099</v>
      </c>
      <c r="N101" s="790">
        <v>0.22150161876993901</v>
      </c>
      <c r="O101" s="790">
        <v>0.74443884643819602</v>
      </c>
      <c r="P101" s="790">
        <v>0.25556115356180398</v>
      </c>
      <c r="Q101" s="790">
        <f t="shared" si="11"/>
        <v>0.76095139599719053</v>
      </c>
      <c r="R101" s="790">
        <f t="shared" si="11"/>
        <v>0.23894860400280957</v>
      </c>
      <c r="S101" s="791">
        <f t="shared" si="12"/>
        <v>0.84763072406648399</v>
      </c>
      <c r="T101" s="791">
        <v>0.15236927593351601</v>
      </c>
      <c r="U101" s="791">
        <f t="shared" si="14"/>
        <v>0.81398233283559296</v>
      </c>
      <c r="V101" s="791">
        <v>0.18601766716440701</v>
      </c>
      <c r="W101" s="791">
        <f t="shared" si="13"/>
        <v>0.83028770113175332</v>
      </c>
      <c r="X101" s="791">
        <f t="shared" si="13"/>
        <v>0.16961229886824666</v>
      </c>
      <c r="Y101" s="573"/>
      <c r="Z101" s="758"/>
      <c r="AA101" s="758"/>
      <c r="AB101" s="758"/>
      <c r="AC101" s="758"/>
      <c r="AD101" s="758"/>
      <c r="AE101" s="758"/>
      <c r="AF101" s="758"/>
      <c r="AG101" s="758"/>
      <c r="AH101" s="758"/>
      <c r="AI101" s="758"/>
      <c r="AJ101" s="758"/>
    </row>
    <row r="102" spans="2:36" ht="15">
      <c r="B102" s="758"/>
      <c r="C102" s="758"/>
      <c r="D102" s="758"/>
      <c r="E102" s="758"/>
      <c r="F102" s="758"/>
      <c r="G102" s="758"/>
      <c r="H102" s="758"/>
      <c r="I102" s="758"/>
      <c r="J102" s="758"/>
      <c r="K102" s="758"/>
      <c r="L102" s="780">
        <v>98</v>
      </c>
      <c r="M102" s="790">
        <v>0.780702436496446</v>
      </c>
      <c r="N102" s="790">
        <v>0.219297563503554</v>
      </c>
      <c r="O102" s="790">
        <v>0.74700693266109597</v>
      </c>
      <c r="P102" s="790">
        <v>0.25299306733890398</v>
      </c>
      <c r="Q102" s="790">
        <f t="shared" si="11"/>
        <v>0.76334194233564534</v>
      </c>
      <c r="R102" s="790">
        <f t="shared" si="11"/>
        <v>0.23655805766435464</v>
      </c>
      <c r="S102" s="791">
        <f t="shared" si="12"/>
        <v>0.84852427467718705</v>
      </c>
      <c r="T102" s="791">
        <v>0.151475725322813</v>
      </c>
      <c r="U102" s="791">
        <f t="shared" si="14"/>
        <v>0.81585403299656101</v>
      </c>
      <c r="V102" s="791">
        <v>0.18414596700343899</v>
      </c>
      <c r="W102" s="791">
        <f t="shared" si="13"/>
        <v>0.83168285529172625</v>
      </c>
      <c r="X102" s="791">
        <f t="shared" si="13"/>
        <v>0.16821714470827381</v>
      </c>
      <c r="Y102" s="573"/>
      <c r="Z102" s="758"/>
      <c r="AA102" s="758"/>
      <c r="AB102" s="758"/>
      <c r="AC102" s="758"/>
      <c r="AD102" s="758"/>
      <c r="AE102" s="758"/>
      <c r="AF102" s="758"/>
      <c r="AG102" s="758"/>
      <c r="AH102" s="758"/>
      <c r="AI102" s="758"/>
      <c r="AJ102" s="758"/>
    </row>
    <row r="103" spans="2:36" ht="15">
      <c r="B103" s="758"/>
      <c r="C103" s="758"/>
      <c r="D103" s="758"/>
      <c r="E103" s="758"/>
      <c r="F103" s="758"/>
      <c r="G103" s="758"/>
      <c r="H103" s="758"/>
      <c r="I103" s="758"/>
      <c r="J103" s="758"/>
      <c r="K103" s="758"/>
      <c r="L103" s="780">
        <v>99</v>
      </c>
      <c r="M103" s="790">
        <v>0.78286949140691298</v>
      </c>
      <c r="N103" s="790">
        <v>0.217130508593087</v>
      </c>
      <c r="O103" s="790">
        <v>0.74952758276201692</v>
      </c>
      <c r="P103" s="790">
        <v>0.25047241723798302</v>
      </c>
      <c r="Q103" s="790">
        <f t="shared" si="11"/>
        <v>0.76569013951380516</v>
      </c>
      <c r="R103" s="790">
        <f t="shared" si="11"/>
        <v>0.23420986048619488</v>
      </c>
      <c r="S103" s="791">
        <f t="shared" si="12"/>
        <v>0.84939371353096704</v>
      </c>
      <c r="T103" s="791">
        <v>0.15060628646903301</v>
      </c>
      <c r="U103" s="791">
        <f t="shared" si="14"/>
        <v>0.81770439844183906</v>
      </c>
      <c r="V103" s="791">
        <v>0.18229560155816099</v>
      </c>
      <c r="W103" s="791">
        <f t="shared" si="13"/>
        <v>0.8330553244504002</v>
      </c>
      <c r="X103" s="791">
        <f t="shared" si="13"/>
        <v>0.16684467554959986</v>
      </c>
      <c r="Y103" s="573"/>
      <c r="Z103" s="758"/>
      <c r="AA103" s="758"/>
      <c r="AB103" s="758"/>
      <c r="AC103" s="758"/>
      <c r="AD103" s="758"/>
      <c r="AE103" s="758"/>
      <c r="AF103" s="758"/>
      <c r="AG103" s="758"/>
      <c r="AH103" s="758"/>
      <c r="AI103" s="758"/>
      <c r="AJ103" s="758"/>
    </row>
    <row r="104" spans="2:36" ht="15">
      <c r="B104" s="758"/>
      <c r="C104" s="758"/>
      <c r="D104" s="758"/>
      <c r="E104" s="758"/>
      <c r="F104" s="758"/>
      <c r="G104" s="758"/>
      <c r="H104" s="758"/>
      <c r="I104" s="758"/>
      <c r="J104" s="758"/>
      <c r="K104" s="758"/>
      <c r="L104" s="780">
        <v>100</v>
      </c>
      <c r="M104" s="790">
        <v>0.78499990251776897</v>
      </c>
      <c r="N104" s="790">
        <v>0.21500009748223101</v>
      </c>
      <c r="O104" s="790">
        <v>0.75200239937143898</v>
      </c>
      <c r="P104" s="790">
        <v>0.24799760062856099</v>
      </c>
      <c r="Q104" s="790">
        <f t="shared" si="11"/>
        <v>0.76799698316376452</v>
      </c>
      <c r="R104" s="790">
        <f t="shared" si="11"/>
        <v>0.23190301683623543</v>
      </c>
      <c r="S104" s="791">
        <f t="shared" si="12"/>
        <v>0.85025035035880303</v>
      </c>
      <c r="T104" s="791">
        <v>0.149749649641197</v>
      </c>
      <c r="U104" s="791">
        <f t="shared" si="14"/>
        <v>0.819530906314617</v>
      </c>
      <c r="V104" s="791">
        <v>0.180469093685383</v>
      </c>
      <c r="W104" s="791">
        <f t="shared" si="13"/>
        <v>0.83440932247350408</v>
      </c>
      <c r="X104" s="791">
        <f t="shared" si="13"/>
        <v>0.16549067752649588</v>
      </c>
      <c r="Y104" s="573"/>
      <c r="Z104" s="758"/>
      <c r="AA104" s="758"/>
      <c r="AB104" s="758"/>
      <c r="AC104" s="758"/>
      <c r="AD104" s="758"/>
      <c r="AE104" s="758"/>
      <c r="AF104" s="758"/>
      <c r="AG104" s="758"/>
      <c r="AH104" s="758"/>
      <c r="AI104" s="758"/>
      <c r="AJ104" s="758"/>
    </row>
    <row r="105" spans="2:36" ht="15">
      <c r="B105" s="758"/>
      <c r="C105" s="758"/>
      <c r="D105" s="758"/>
      <c r="E105" s="758"/>
      <c r="F105" s="758"/>
      <c r="G105" s="758"/>
      <c r="H105" s="758"/>
      <c r="I105" s="758"/>
      <c r="J105" s="758"/>
      <c r="K105" s="758"/>
      <c r="L105" s="780">
        <v>101</v>
      </c>
      <c r="M105" s="790">
        <v>0.78709405295146295</v>
      </c>
      <c r="N105" s="790">
        <v>0.21290594704853699</v>
      </c>
      <c r="O105" s="790">
        <v>0.75443282734157202</v>
      </c>
      <c r="P105" s="790">
        <v>0.24556717265842801</v>
      </c>
      <c r="Q105" s="790">
        <f t="shared" si="11"/>
        <v>0.77026340093085466</v>
      </c>
      <c r="R105" s="790">
        <f t="shared" si="11"/>
        <v>0.22963659906914524</v>
      </c>
      <c r="S105" s="791">
        <f t="shared" si="12"/>
        <v>0.85110360174451594</v>
      </c>
      <c r="T105" s="791">
        <v>0.14889639825548401</v>
      </c>
      <c r="U105" s="791">
        <f t="shared" si="14"/>
        <v>0.82133103375808503</v>
      </c>
      <c r="V105" s="791">
        <v>0.178668966241915</v>
      </c>
      <c r="W105" s="791">
        <f t="shared" si="13"/>
        <v>0.83574814126410102</v>
      </c>
      <c r="X105" s="791">
        <f t="shared" si="13"/>
        <v>0.16415185873589894</v>
      </c>
      <c r="Y105" s="573"/>
      <c r="Z105" s="758"/>
      <c r="AA105" s="758"/>
      <c r="AB105" s="758"/>
      <c r="AC105" s="758"/>
      <c r="AD105" s="758"/>
      <c r="AE105" s="758"/>
      <c r="AF105" s="758"/>
      <c r="AG105" s="758"/>
      <c r="AH105" s="758"/>
      <c r="AI105" s="758"/>
      <c r="AJ105" s="758"/>
    </row>
    <row r="106" spans="2:36" ht="15">
      <c r="B106" s="758"/>
      <c r="C106" s="758"/>
      <c r="D106" s="758"/>
      <c r="E106" s="758"/>
      <c r="F106" s="758"/>
      <c r="G106" s="758"/>
      <c r="H106" s="758"/>
      <c r="I106" s="758"/>
      <c r="J106" s="758"/>
      <c r="K106" s="758"/>
      <c r="L106" s="780">
        <v>102</v>
      </c>
      <c r="M106" s="790">
        <v>0.78915243209499497</v>
      </c>
      <c r="N106" s="790">
        <v>0.210847567905005</v>
      </c>
      <c r="O106" s="790">
        <v>0.75681968041154002</v>
      </c>
      <c r="P106" s="790">
        <v>0.24318031958846001</v>
      </c>
      <c r="Q106" s="790">
        <f t="shared" si="11"/>
        <v>0.77249004851334147</v>
      </c>
      <c r="R106" s="790">
        <f t="shared" si="11"/>
        <v>0.22740995148665857</v>
      </c>
      <c r="S106" s="791">
        <f t="shared" si="12"/>
        <v>0.85195531168330296</v>
      </c>
      <c r="T106" s="791">
        <v>0.14804468831669701</v>
      </c>
      <c r="U106" s="791">
        <f t="shared" si="14"/>
        <v>0.82310225791543501</v>
      </c>
      <c r="V106" s="791">
        <v>0.17689774208456499</v>
      </c>
      <c r="W106" s="791">
        <f t="shared" si="13"/>
        <v>0.8370713848745952</v>
      </c>
      <c r="X106" s="791">
        <f t="shared" si="13"/>
        <v>0.16282861512540481</v>
      </c>
      <c r="Y106" s="573"/>
      <c r="Z106" s="758"/>
      <c r="AA106" s="758"/>
      <c r="AB106" s="758"/>
      <c r="AC106" s="758"/>
      <c r="AD106" s="758"/>
      <c r="AE106" s="758"/>
      <c r="AF106" s="758"/>
      <c r="AG106" s="758"/>
      <c r="AH106" s="758"/>
      <c r="AI106" s="758"/>
      <c r="AJ106" s="758"/>
    </row>
    <row r="107" spans="2:36" ht="15">
      <c r="B107" s="758"/>
      <c r="C107" s="758"/>
      <c r="D107" s="758"/>
      <c r="E107" s="758"/>
      <c r="F107" s="758"/>
      <c r="G107" s="758"/>
      <c r="H107" s="758"/>
      <c r="I107" s="758"/>
      <c r="J107" s="758"/>
      <c r="K107" s="758"/>
      <c r="L107" s="780">
        <v>103</v>
      </c>
      <c r="M107" s="790">
        <v>0.79117555590150901</v>
      </c>
      <c r="N107" s="790">
        <v>0.20882444409849099</v>
      </c>
      <c r="O107" s="790">
        <v>0.75916361454219894</v>
      </c>
      <c r="P107" s="790">
        <v>0.24083638545780101</v>
      </c>
      <c r="Q107" s="790">
        <f t="shared" si="11"/>
        <v>0.77467751362272863</v>
      </c>
      <c r="R107" s="790">
        <f t="shared" si="11"/>
        <v>0.22522248637727124</v>
      </c>
      <c r="S107" s="791">
        <f t="shared" si="12"/>
        <v>0.85280543102320405</v>
      </c>
      <c r="T107" s="791">
        <v>0.147194568976796</v>
      </c>
      <c r="U107" s="791">
        <f t="shared" si="14"/>
        <v>0.82484205592985704</v>
      </c>
      <c r="V107" s="791">
        <v>0.17515794407014301</v>
      </c>
      <c r="W107" s="791">
        <f t="shared" si="13"/>
        <v>0.83837773539472416</v>
      </c>
      <c r="X107" s="791">
        <f t="shared" si="13"/>
        <v>0.16152226460527602</v>
      </c>
      <c r="Y107" s="573"/>
      <c r="Z107" s="758"/>
      <c r="AA107" s="758"/>
      <c r="AB107" s="758"/>
      <c r="AC107" s="758"/>
      <c r="AD107" s="758"/>
      <c r="AE107" s="758"/>
      <c r="AF107" s="758"/>
      <c r="AG107" s="758"/>
      <c r="AH107" s="758"/>
      <c r="AI107" s="758"/>
      <c r="AJ107" s="758"/>
    </row>
    <row r="108" spans="2:36" ht="15">
      <c r="B108" s="758"/>
      <c r="C108" s="758"/>
      <c r="D108" s="758"/>
      <c r="E108" s="758"/>
      <c r="F108" s="758"/>
      <c r="G108" s="758"/>
      <c r="H108" s="758"/>
      <c r="I108" s="758"/>
      <c r="J108" s="758"/>
      <c r="K108" s="758"/>
      <c r="L108" s="780">
        <v>104</v>
      </c>
      <c r="M108" s="790">
        <v>0.79316394032414395</v>
      </c>
      <c r="N108" s="790">
        <v>0.206836059675856</v>
      </c>
      <c r="O108" s="790">
        <v>0.76146528569440297</v>
      </c>
      <c r="P108" s="790">
        <v>0.238534714305597</v>
      </c>
      <c r="Q108" s="790">
        <f t="shared" si="11"/>
        <v>0.7768263839705174</v>
      </c>
      <c r="R108" s="790">
        <f t="shared" si="11"/>
        <v>0.22307361602948259</v>
      </c>
      <c r="S108" s="791">
        <f t="shared" si="12"/>
        <v>0.85365391061225804</v>
      </c>
      <c r="T108" s="791">
        <v>0.14634608938774199</v>
      </c>
      <c r="U108" s="791">
        <f t="shared" si="14"/>
        <v>0.826547904944542</v>
      </c>
      <c r="V108" s="791">
        <v>0.173452095055458</v>
      </c>
      <c r="W108" s="791">
        <f t="shared" si="13"/>
        <v>0.83966587491422529</v>
      </c>
      <c r="X108" s="791">
        <f t="shared" si="13"/>
        <v>0.16023412508577475</v>
      </c>
      <c r="Y108" s="573"/>
      <c r="Z108" s="758"/>
      <c r="AA108" s="758"/>
      <c r="AB108" s="758"/>
      <c r="AC108" s="758"/>
      <c r="AD108" s="758"/>
      <c r="AE108" s="758"/>
      <c r="AF108" s="758"/>
      <c r="AG108" s="758"/>
      <c r="AH108" s="758"/>
      <c r="AI108" s="758"/>
      <c r="AJ108" s="758"/>
    </row>
    <row r="109" spans="2:36" ht="15">
      <c r="B109" s="758"/>
      <c r="C109" s="758"/>
      <c r="D109" s="758"/>
      <c r="E109" s="758"/>
      <c r="F109" s="758"/>
      <c r="G109" s="758"/>
      <c r="H109" s="758"/>
      <c r="I109" s="758"/>
      <c r="J109" s="758"/>
      <c r="K109" s="758"/>
      <c r="L109" s="780">
        <v>105</v>
      </c>
      <c r="M109" s="790">
        <v>0.79511810131604299</v>
      </c>
      <c r="N109" s="790">
        <v>0.20488189868395701</v>
      </c>
      <c r="O109" s="790">
        <v>0.76372534982900697</v>
      </c>
      <c r="P109" s="790">
        <v>0.236274650170993</v>
      </c>
      <c r="Q109" s="790">
        <f t="shared" si="11"/>
        <v>0.77893724726821056</v>
      </c>
      <c r="R109" s="790">
        <f t="shared" si="11"/>
        <v>0.22096275273178939</v>
      </c>
      <c r="S109" s="791">
        <f t="shared" si="12"/>
        <v>0.85450070129850697</v>
      </c>
      <c r="T109" s="791">
        <v>0.145499298701493</v>
      </c>
      <c r="U109" s="791">
        <f t="shared" si="14"/>
        <v>0.82821728210267997</v>
      </c>
      <c r="V109" s="791">
        <v>0.17178271789732</v>
      </c>
      <c r="W109" s="791">
        <f t="shared" si="13"/>
        <v>0.84093448552283745</v>
      </c>
      <c r="X109" s="791">
        <f t="shared" si="13"/>
        <v>0.15896551447716251</v>
      </c>
      <c r="Y109" s="573"/>
      <c r="Z109" s="758"/>
      <c r="AA109" s="758"/>
      <c r="AB109" s="758"/>
      <c r="AC109" s="758"/>
      <c r="AD109" s="758"/>
      <c r="AE109" s="758"/>
      <c r="AF109" s="758"/>
      <c r="AG109" s="758"/>
      <c r="AH109" s="758"/>
      <c r="AI109" s="758"/>
      <c r="AJ109" s="758"/>
    </row>
    <row r="110" spans="2:36" ht="15">
      <c r="B110" s="758"/>
      <c r="C110" s="758"/>
      <c r="D110" s="758"/>
      <c r="E110" s="758"/>
      <c r="F110" s="758"/>
      <c r="G110" s="758"/>
      <c r="H110" s="758"/>
      <c r="I110" s="758"/>
      <c r="J110" s="758"/>
      <c r="K110" s="758"/>
      <c r="L110" s="780">
        <v>106</v>
      </c>
      <c r="M110" s="790">
        <v>0.79703855483034702</v>
      </c>
      <c r="N110" s="790">
        <v>0.202961445169653</v>
      </c>
      <c r="O110" s="790">
        <v>0.76594446290686502</v>
      </c>
      <c r="P110" s="790">
        <v>0.23405553709313501</v>
      </c>
      <c r="Q110" s="790">
        <f t="shared" si="11"/>
        <v>0.78101069122731004</v>
      </c>
      <c r="R110" s="790">
        <f t="shared" si="11"/>
        <v>0.21888930877268997</v>
      </c>
      <c r="S110" s="791">
        <f t="shared" si="12"/>
        <v>0.85534575392998902</v>
      </c>
      <c r="T110" s="791">
        <v>0.14465424607001101</v>
      </c>
      <c r="U110" s="791">
        <f t="shared" si="14"/>
        <v>0.82984766454746195</v>
      </c>
      <c r="V110" s="791">
        <v>0.17015233545253799</v>
      </c>
      <c r="W110" s="791">
        <f t="shared" si="13"/>
        <v>0.84218224931029795</v>
      </c>
      <c r="X110" s="791">
        <f t="shared" si="13"/>
        <v>0.15771775068970212</v>
      </c>
      <c r="Y110" s="573"/>
      <c r="Z110" s="758"/>
      <c r="AA110" s="758"/>
      <c r="AB110" s="758"/>
      <c r="AC110" s="758"/>
      <c r="AD110" s="758"/>
      <c r="AE110" s="758"/>
      <c r="AF110" s="758"/>
      <c r="AG110" s="758"/>
      <c r="AH110" s="758"/>
      <c r="AI110" s="758"/>
      <c r="AJ110" s="758"/>
    </row>
    <row r="111" spans="2:36" ht="15">
      <c r="B111" s="758"/>
      <c r="C111" s="758"/>
      <c r="D111" s="758"/>
      <c r="E111" s="758"/>
      <c r="F111" s="758"/>
      <c r="G111" s="758"/>
      <c r="H111" s="758"/>
      <c r="I111" s="758"/>
      <c r="J111" s="758"/>
      <c r="K111" s="758"/>
      <c r="L111" s="780">
        <v>107</v>
      </c>
      <c r="M111" s="790">
        <v>0.79892581682019603</v>
      </c>
      <c r="N111" s="790">
        <v>0.20107418317980399</v>
      </c>
      <c r="O111" s="790">
        <v>0.76812328088883197</v>
      </c>
      <c r="P111" s="790">
        <v>0.231876719111168</v>
      </c>
      <c r="Q111" s="790">
        <f t="shared" si="11"/>
        <v>0.7830473035593174</v>
      </c>
      <c r="R111" s="790">
        <f t="shared" si="11"/>
        <v>0.21685269644068261</v>
      </c>
      <c r="S111" s="791">
        <f t="shared" si="12"/>
        <v>0.85618901935474501</v>
      </c>
      <c r="T111" s="791">
        <v>0.14381098064525499</v>
      </c>
      <c r="U111" s="791">
        <f t="shared" si="14"/>
        <v>0.83143652942207802</v>
      </c>
      <c r="V111" s="791">
        <v>0.16856347057792201</v>
      </c>
      <c r="W111" s="791">
        <f t="shared" si="13"/>
        <v>0.84340784836634464</v>
      </c>
      <c r="X111" s="791">
        <f t="shared" si="13"/>
        <v>0.15649215163365537</v>
      </c>
      <c r="Y111" s="573"/>
      <c r="Z111" s="758"/>
      <c r="AA111" s="758"/>
      <c r="AB111" s="758"/>
      <c r="AC111" s="758"/>
      <c r="AD111" s="758"/>
      <c r="AE111" s="758"/>
      <c r="AF111" s="758"/>
      <c r="AG111" s="758"/>
      <c r="AH111" s="758"/>
      <c r="AI111" s="758"/>
      <c r="AJ111" s="758"/>
    </row>
    <row r="112" spans="2:36" ht="15">
      <c r="B112" s="758"/>
      <c r="C112" s="758"/>
      <c r="D112" s="758"/>
      <c r="E112" s="758"/>
      <c r="F112" s="758"/>
      <c r="G112" s="758"/>
      <c r="H112" s="758"/>
      <c r="I112" s="758"/>
      <c r="J112" s="758"/>
      <c r="K112" s="758"/>
      <c r="L112" s="780">
        <v>108</v>
      </c>
      <c r="M112" s="790">
        <v>0.80078040323873401</v>
      </c>
      <c r="N112" s="790">
        <v>0.19921959676126599</v>
      </c>
      <c r="O112" s="790">
        <v>0.77026245973576402</v>
      </c>
      <c r="P112" s="790">
        <v>0.22973754026423601</v>
      </c>
      <c r="Q112" s="790">
        <f t="shared" si="11"/>
        <v>0.78504767197573688</v>
      </c>
      <c r="R112" s="790">
        <f t="shared" si="11"/>
        <v>0.21485232802426318</v>
      </c>
      <c r="S112" s="791">
        <f t="shared" si="12"/>
        <v>0.857030448420814</v>
      </c>
      <c r="T112" s="791">
        <v>0.142969551579186</v>
      </c>
      <c r="U112" s="791">
        <f t="shared" si="14"/>
        <v>0.83298154504253696</v>
      </c>
      <c r="V112" s="791">
        <v>0.16701845495746301</v>
      </c>
      <c r="W112" s="791">
        <f t="shared" si="13"/>
        <v>0.84461006283325357</v>
      </c>
      <c r="X112" s="791">
        <f t="shared" si="13"/>
        <v>0.15528993716674636</v>
      </c>
      <c r="Y112" s="573"/>
      <c r="Z112" s="758"/>
      <c r="AA112" s="758"/>
      <c r="AB112" s="758"/>
      <c r="AC112" s="758"/>
      <c r="AD112" s="758"/>
      <c r="AE112" s="758"/>
      <c r="AF112" s="758"/>
      <c r="AG112" s="758"/>
      <c r="AH112" s="758"/>
      <c r="AI112" s="758"/>
      <c r="AJ112" s="758"/>
    </row>
    <row r="113" spans="2:36" ht="15">
      <c r="B113" s="758"/>
      <c r="C113" s="758"/>
      <c r="D113" s="758"/>
      <c r="E113" s="758"/>
      <c r="F113" s="758"/>
      <c r="G113" s="758"/>
      <c r="H113" s="758"/>
      <c r="I113" s="758"/>
      <c r="J113" s="758"/>
      <c r="K113" s="758"/>
      <c r="L113" s="780">
        <v>109</v>
      </c>
      <c r="M113" s="790">
        <v>0.80260283003909993</v>
      </c>
      <c r="N113" s="790">
        <v>0.19739716996090001</v>
      </c>
      <c r="O113" s="790">
        <v>0.77236265540851401</v>
      </c>
      <c r="P113" s="790">
        <v>0.22763734459148599</v>
      </c>
      <c r="Q113" s="790">
        <f t="shared" si="11"/>
        <v>0.78701238418806851</v>
      </c>
      <c r="R113" s="790">
        <f t="shared" si="11"/>
        <v>0.2128876158119315</v>
      </c>
      <c r="S113" s="791">
        <f t="shared" si="12"/>
        <v>0.85786999197623803</v>
      </c>
      <c r="T113" s="791">
        <v>0.14213000802376199</v>
      </c>
      <c r="U113" s="791">
        <f t="shared" si="14"/>
        <v>0.83448383317627495</v>
      </c>
      <c r="V113" s="791">
        <v>0.165516166823725</v>
      </c>
      <c r="W113" s="791">
        <f t="shared" si="13"/>
        <v>0.8457894441285394</v>
      </c>
      <c r="X113" s="791">
        <f t="shared" si="13"/>
        <v>0.15411055587146066</v>
      </c>
      <c r="Y113" s="573"/>
      <c r="Z113" s="758"/>
      <c r="AA113" s="758"/>
      <c r="AB113" s="758"/>
      <c r="AC113" s="758"/>
      <c r="AD113" s="758"/>
      <c r="AE113" s="758"/>
      <c r="AF113" s="758"/>
      <c r="AG113" s="758"/>
      <c r="AH113" s="758"/>
      <c r="AI113" s="758"/>
      <c r="AJ113" s="758"/>
    </row>
    <row r="114" spans="2:36" ht="15">
      <c r="B114" s="758"/>
      <c r="C114" s="758"/>
      <c r="D114" s="758"/>
      <c r="E114" s="758"/>
      <c r="F114" s="758"/>
      <c r="G114" s="758"/>
      <c r="H114" s="758"/>
      <c r="I114" s="758"/>
      <c r="J114" s="758"/>
      <c r="K114" s="758"/>
      <c r="L114" s="780">
        <v>110</v>
      </c>
      <c r="M114" s="790">
        <v>0.80439361317443703</v>
      </c>
      <c r="N114" s="790">
        <v>0.195606386825563</v>
      </c>
      <c r="O114" s="790">
        <v>0.77442452386793703</v>
      </c>
      <c r="P114" s="790">
        <v>0.225575476132063</v>
      </c>
      <c r="Q114" s="790">
        <f t="shared" si="11"/>
        <v>0.78894202790781576</v>
      </c>
      <c r="R114" s="790">
        <f t="shared" si="11"/>
        <v>0.21095797209218431</v>
      </c>
      <c r="S114" s="791">
        <f t="shared" si="12"/>
        <v>0.85870760086905595</v>
      </c>
      <c r="T114" s="791">
        <v>0.14129239913094399</v>
      </c>
      <c r="U114" s="791">
        <f t="shared" si="14"/>
        <v>0.83594751424519498</v>
      </c>
      <c r="V114" s="791">
        <v>0.16405248575480499</v>
      </c>
      <c r="W114" s="791">
        <f t="shared" si="13"/>
        <v>0.84694808167959068</v>
      </c>
      <c r="X114" s="791">
        <f t="shared" si="13"/>
        <v>0.15295191832040922</v>
      </c>
      <c r="Y114" s="573"/>
      <c r="Z114" s="758"/>
      <c r="AA114" s="758"/>
      <c r="AB114" s="758"/>
      <c r="AC114" s="758"/>
      <c r="AD114" s="758"/>
      <c r="AE114" s="758"/>
      <c r="AF114" s="758"/>
      <c r="AG114" s="758"/>
      <c r="AH114" s="758"/>
      <c r="AI114" s="758"/>
      <c r="AJ114" s="758"/>
    </row>
    <row r="115" spans="2:36" ht="15">
      <c r="B115" s="758"/>
      <c r="C115" s="758"/>
      <c r="D115" s="758"/>
      <c r="E115" s="758"/>
      <c r="F115" s="758"/>
      <c r="G115" s="758"/>
      <c r="H115" s="758"/>
      <c r="I115" s="758"/>
      <c r="J115" s="758"/>
      <c r="K115" s="758"/>
      <c r="L115" s="780">
        <v>111</v>
      </c>
      <c r="M115" s="790">
        <v>0.80615326859788494</v>
      </c>
      <c r="N115" s="790">
        <v>0.193846731402115</v>
      </c>
      <c r="O115" s="790">
        <v>0.77644872107488805</v>
      </c>
      <c r="P115" s="790">
        <v>0.22355127892511201</v>
      </c>
      <c r="Q115" s="790">
        <f t="shared" si="11"/>
        <v>0.79083719084648008</v>
      </c>
      <c r="R115" s="790">
        <f t="shared" si="11"/>
        <v>0.20906280915351996</v>
      </c>
      <c r="S115" s="791">
        <f t="shared" si="12"/>
        <v>0.85954322594730803</v>
      </c>
      <c r="T115" s="791">
        <v>0.140456774052692</v>
      </c>
      <c r="U115" s="791">
        <f t="shared" si="14"/>
        <v>0.83737680831566896</v>
      </c>
      <c r="V115" s="791">
        <v>0.16262319168433101</v>
      </c>
      <c r="W115" s="791">
        <f t="shared" si="13"/>
        <v>0.84808811602144563</v>
      </c>
      <c r="X115" s="791">
        <f t="shared" si="13"/>
        <v>0.15181188397855438</v>
      </c>
      <c r="Y115" s="573"/>
      <c r="Z115" s="758"/>
      <c r="AA115" s="758"/>
      <c r="AB115" s="758"/>
      <c r="AC115" s="758"/>
      <c r="AD115" s="758"/>
      <c r="AE115" s="758"/>
      <c r="AF115" s="758"/>
      <c r="AG115" s="758"/>
      <c r="AH115" s="758"/>
      <c r="AI115" s="758"/>
      <c r="AJ115" s="758"/>
    </row>
    <row r="116" spans="2:36" ht="15">
      <c r="B116" s="758"/>
      <c r="C116" s="758"/>
      <c r="D116" s="758"/>
      <c r="E116" s="758"/>
      <c r="F116" s="758"/>
      <c r="G116" s="758"/>
      <c r="H116" s="758"/>
      <c r="I116" s="758"/>
      <c r="J116" s="758"/>
      <c r="K116" s="758"/>
      <c r="L116" s="780">
        <v>112</v>
      </c>
      <c r="M116" s="790">
        <v>0.807882312262586</v>
      </c>
      <c r="N116" s="790">
        <v>0.192117687737414</v>
      </c>
      <c r="O116" s="790">
        <v>0.77843590299022203</v>
      </c>
      <c r="P116" s="790">
        <v>0.221564097009778</v>
      </c>
      <c r="Q116" s="790">
        <f t="shared" si="11"/>
        <v>0.79269846071556427</v>
      </c>
      <c r="R116" s="790">
        <f t="shared" si="11"/>
        <v>0.20720153928443574</v>
      </c>
      <c r="S116" s="791">
        <f t="shared" si="12"/>
        <v>0.86037681805903299</v>
      </c>
      <c r="T116" s="791">
        <v>0.13962318194096701</v>
      </c>
      <c r="U116" s="791">
        <f t="shared" si="14"/>
        <v>0.83877593545407203</v>
      </c>
      <c r="V116" s="791">
        <v>0.161224064545928</v>
      </c>
      <c r="W116" s="791">
        <f t="shared" si="13"/>
        <v>0.84921168768914268</v>
      </c>
      <c r="X116" s="791">
        <f t="shared" si="13"/>
        <v>0.15068831231085741</v>
      </c>
      <c r="Y116" s="573"/>
      <c r="Z116" s="758"/>
      <c r="AA116" s="758"/>
      <c r="AB116" s="758"/>
      <c r="AC116" s="758"/>
      <c r="AD116" s="758"/>
      <c r="AE116" s="758"/>
      <c r="AF116" s="758"/>
      <c r="AG116" s="758"/>
      <c r="AH116" s="758"/>
      <c r="AI116" s="758"/>
      <c r="AJ116" s="758"/>
    </row>
    <row r="117" spans="2:36" ht="15">
      <c r="B117" s="758"/>
      <c r="C117" s="758"/>
      <c r="D117" s="758"/>
      <c r="E117" s="758"/>
      <c r="F117" s="758"/>
      <c r="G117" s="758"/>
      <c r="H117" s="758"/>
      <c r="I117" s="758"/>
      <c r="J117" s="758"/>
      <c r="K117" s="758"/>
      <c r="L117" s="780">
        <v>113</v>
      </c>
      <c r="M117" s="790">
        <v>0.80958126012168197</v>
      </c>
      <c r="N117" s="790">
        <v>0.19041873987831801</v>
      </c>
      <c r="O117" s="790">
        <v>0.78038672557479294</v>
      </c>
      <c r="P117" s="790">
        <v>0.21961327442520701</v>
      </c>
      <c r="Q117" s="790">
        <f t="shared" si="11"/>
        <v>0.79452642522657047</v>
      </c>
      <c r="R117" s="790">
        <f t="shared" si="11"/>
        <v>0.20537357477342955</v>
      </c>
      <c r="S117" s="791">
        <f t="shared" si="12"/>
        <v>0.86120832805227299</v>
      </c>
      <c r="T117" s="791">
        <v>0.13879167194772701</v>
      </c>
      <c r="U117" s="791">
        <f t="shared" si="14"/>
        <v>0.84014911572677797</v>
      </c>
      <c r="V117" s="791">
        <v>0.159850884273222</v>
      </c>
      <c r="W117" s="791">
        <f t="shared" si="13"/>
        <v>0.8503209372177214</v>
      </c>
      <c r="X117" s="791">
        <f t="shared" si="13"/>
        <v>0.14957906278227862</v>
      </c>
      <c r="Y117" s="573"/>
      <c r="Z117" s="758"/>
      <c r="AA117" s="758"/>
      <c r="AB117" s="758"/>
      <c r="AC117" s="758"/>
      <c r="AD117" s="758"/>
      <c r="AE117" s="758"/>
      <c r="AF117" s="758"/>
      <c r="AG117" s="758"/>
      <c r="AH117" s="758"/>
      <c r="AI117" s="758"/>
      <c r="AJ117" s="758"/>
    </row>
    <row r="118" spans="2:36" ht="15">
      <c r="B118" s="758"/>
      <c r="C118" s="758"/>
      <c r="D118" s="758"/>
      <c r="E118" s="758"/>
      <c r="F118" s="758"/>
      <c r="G118" s="758"/>
      <c r="H118" s="758"/>
      <c r="I118" s="758"/>
      <c r="J118" s="758"/>
      <c r="K118" s="758"/>
      <c r="L118" s="780">
        <v>114</v>
      </c>
      <c r="M118" s="790">
        <v>0.81125062812831295</v>
      </c>
      <c r="N118" s="790">
        <v>0.188749371871687</v>
      </c>
      <c r="O118" s="790">
        <v>0.78230184478945597</v>
      </c>
      <c r="P118" s="790">
        <v>0.217698155210544</v>
      </c>
      <c r="Q118" s="790">
        <f t="shared" si="11"/>
        <v>0.79632167209100047</v>
      </c>
      <c r="R118" s="790">
        <f t="shared" si="11"/>
        <v>0.2035783279089996</v>
      </c>
      <c r="S118" s="791">
        <f t="shared" si="12"/>
        <v>0.86203770677506697</v>
      </c>
      <c r="T118" s="791">
        <v>0.137962293224933</v>
      </c>
      <c r="U118" s="791">
        <f t="shared" si="14"/>
        <v>0.84150056920016103</v>
      </c>
      <c r="V118" s="791">
        <v>0.158499430799839</v>
      </c>
      <c r="W118" s="791">
        <f t="shared" si="13"/>
        <v>0.85141800514222021</v>
      </c>
      <c r="X118" s="791">
        <f t="shared" si="13"/>
        <v>0.1484819948577798</v>
      </c>
      <c r="Y118" s="573"/>
      <c r="Z118" s="758"/>
      <c r="AA118" s="758"/>
      <c r="AB118" s="758"/>
      <c r="AC118" s="758"/>
      <c r="AD118" s="758"/>
      <c r="AE118" s="758"/>
      <c r="AF118" s="758"/>
      <c r="AG118" s="758"/>
      <c r="AH118" s="758"/>
      <c r="AI118" s="758"/>
      <c r="AJ118" s="758"/>
    </row>
    <row r="119" spans="2:36" ht="15">
      <c r="B119" s="758"/>
      <c r="C119" s="758"/>
      <c r="D119" s="758"/>
      <c r="E119" s="758"/>
      <c r="F119" s="758"/>
      <c r="G119" s="758"/>
      <c r="H119" s="758"/>
      <c r="I119" s="758"/>
      <c r="J119" s="758"/>
      <c r="K119" s="758"/>
      <c r="L119" s="780">
        <v>115</v>
      </c>
      <c r="M119" s="790">
        <v>0.81289093223562203</v>
      </c>
      <c r="N119" s="790">
        <v>0.187109067764378</v>
      </c>
      <c r="O119" s="790">
        <v>0.78418191659506598</v>
      </c>
      <c r="P119" s="790">
        <v>0.215818083404934</v>
      </c>
      <c r="Q119" s="790">
        <f t="shared" si="11"/>
        <v>0.79808478902035729</v>
      </c>
      <c r="R119" s="790">
        <f t="shared" si="11"/>
        <v>0.20181521097964272</v>
      </c>
      <c r="S119" s="791">
        <f t="shared" si="12"/>
        <v>0.86286490507545499</v>
      </c>
      <c r="T119" s="791">
        <v>0.13713509492454501</v>
      </c>
      <c r="U119" s="791">
        <f t="shared" si="14"/>
        <v>0.842834515940593</v>
      </c>
      <c r="V119" s="791">
        <v>0.157165484059407</v>
      </c>
      <c r="W119" s="791">
        <f t="shared" si="13"/>
        <v>0.8525050319976768</v>
      </c>
      <c r="X119" s="791">
        <f t="shared" si="13"/>
        <v>0.14739496800232327</v>
      </c>
      <c r="Y119" s="573"/>
      <c r="Z119" s="758"/>
      <c r="AA119" s="758"/>
      <c r="AB119" s="758"/>
      <c r="AC119" s="758"/>
      <c r="AD119" s="758"/>
      <c r="AE119" s="758"/>
      <c r="AF119" s="758"/>
      <c r="AG119" s="758"/>
      <c r="AH119" s="758"/>
      <c r="AI119" s="758"/>
      <c r="AJ119" s="758"/>
    </row>
    <row r="120" spans="2:36" ht="15">
      <c r="B120" s="758"/>
      <c r="C120" s="758"/>
      <c r="D120" s="758"/>
      <c r="E120" s="758"/>
      <c r="F120" s="758"/>
      <c r="G120" s="758"/>
      <c r="H120" s="758"/>
      <c r="I120" s="758"/>
      <c r="J120" s="758"/>
      <c r="K120" s="758"/>
      <c r="L120" s="780">
        <v>116</v>
      </c>
      <c r="M120" s="790">
        <v>0.814502688396749</v>
      </c>
      <c r="N120" s="790">
        <v>0.185497311603251</v>
      </c>
      <c r="O120" s="790">
        <v>0.78602759695247704</v>
      </c>
      <c r="P120" s="790">
        <v>0.21397240304752299</v>
      </c>
      <c r="Q120" s="790">
        <f t="shared" si="11"/>
        <v>0.79981636372614218</v>
      </c>
      <c r="R120" s="790">
        <f t="shared" si="11"/>
        <v>0.20008363627385778</v>
      </c>
      <c r="S120" s="791">
        <f t="shared" si="12"/>
        <v>0.86368987380147799</v>
      </c>
      <c r="T120" s="791">
        <v>0.13631012619852201</v>
      </c>
      <c r="U120" s="791">
        <f t="shared" si="14"/>
        <v>0.844155176014449</v>
      </c>
      <c r="V120" s="791">
        <v>0.155844823985551</v>
      </c>
      <c r="W120" s="791">
        <f t="shared" si="13"/>
        <v>0.85358415831913059</v>
      </c>
      <c r="X120" s="791">
        <f t="shared" si="13"/>
        <v>0.14631584168086931</v>
      </c>
      <c r="Y120" s="573"/>
      <c r="Z120" s="758"/>
      <c r="AA120" s="758"/>
      <c r="AB120" s="758"/>
      <c r="AC120" s="758"/>
      <c r="AD120" s="758"/>
      <c r="AE120" s="758"/>
      <c r="AF120" s="758"/>
      <c r="AG120" s="758"/>
      <c r="AH120" s="758"/>
      <c r="AI120" s="758"/>
      <c r="AJ120" s="758"/>
    </row>
    <row r="121" spans="2:36" ht="15">
      <c r="B121" s="758"/>
      <c r="C121" s="758"/>
      <c r="D121" s="758"/>
      <c r="E121" s="758"/>
      <c r="F121" s="758"/>
      <c r="G121" s="758"/>
      <c r="H121" s="758"/>
      <c r="I121" s="758"/>
      <c r="J121" s="758"/>
      <c r="K121" s="758"/>
      <c r="L121" s="780">
        <v>117</v>
      </c>
      <c r="M121" s="790">
        <v>0.81608641256483594</v>
      </c>
      <c r="N121" s="790">
        <v>0.18391358743516401</v>
      </c>
      <c r="O121" s="790">
        <v>0.78783954182254401</v>
      </c>
      <c r="P121" s="790">
        <v>0.21216045817745599</v>
      </c>
      <c r="Q121" s="790">
        <f t="shared" si="11"/>
        <v>0.80151698391985793</v>
      </c>
      <c r="R121" s="790">
        <f t="shared" si="11"/>
        <v>0.19838301608014206</v>
      </c>
      <c r="S121" s="791">
        <f t="shared" si="12"/>
        <v>0.86451256380117403</v>
      </c>
      <c r="T121" s="791">
        <v>0.135487436198826</v>
      </c>
      <c r="U121" s="791">
        <f t="shared" si="14"/>
        <v>0.84546676948810195</v>
      </c>
      <c r="V121" s="791">
        <v>0.15453323051189799</v>
      </c>
      <c r="W121" s="791">
        <f t="shared" si="13"/>
        <v>0.85465752464161926</v>
      </c>
      <c r="X121" s="791">
        <f t="shared" si="13"/>
        <v>0.14524247535838075</v>
      </c>
      <c r="Y121" s="573"/>
      <c r="Z121" s="758"/>
      <c r="AA121" s="758"/>
      <c r="AB121" s="758"/>
      <c r="AC121" s="758"/>
      <c r="AD121" s="758"/>
      <c r="AE121" s="758"/>
      <c r="AF121" s="758"/>
      <c r="AG121" s="758"/>
      <c r="AH121" s="758"/>
      <c r="AI121" s="758"/>
      <c r="AJ121" s="758"/>
    </row>
    <row r="122" spans="2:36" ht="15">
      <c r="B122" s="758"/>
      <c r="C122" s="758"/>
      <c r="D122" s="758"/>
      <c r="E122" s="758"/>
      <c r="F122" s="758"/>
      <c r="G122" s="758"/>
      <c r="H122" s="758"/>
      <c r="I122" s="758"/>
      <c r="J122" s="758"/>
      <c r="K122" s="758"/>
      <c r="L122" s="780">
        <v>118</v>
      </c>
      <c r="M122" s="790">
        <v>0.81764262069302407</v>
      </c>
      <c r="N122" s="790">
        <v>0.18235737930697599</v>
      </c>
      <c r="O122" s="790">
        <v>0.78961840716612197</v>
      </c>
      <c r="P122" s="790">
        <v>0.210381592833878</v>
      </c>
      <c r="Q122" s="790">
        <f t="shared" si="11"/>
        <v>0.80318723731300667</v>
      </c>
      <c r="R122" s="790">
        <f t="shared" si="11"/>
        <v>0.19671276268699334</v>
      </c>
      <c r="S122" s="791">
        <f t="shared" si="12"/>
        <v>0.86533292592258504</v>
      </c>
      <c r="T122" s="791">
        <v>0.13466707407741499</v>
      </c>
      <c r="U122" s="791">
        <f t="shared" si="14"/>
        <v>0.84677351642792698</v>
      </c>
      <c r="V122" s="791">
        <v>0.153226483572073</v>
      </c>
      <c r="W122" s="791">
        <f t="shared" si="13"/>
        <v>0.85572727150018268</v>
      </c>
      <c r="X122" s="791">
        <f t="shared" si="13"/>
        <v>0.14417272849981733</v>
      </c>
      <c r="Y122" s="573"/>
      <c r="Z122" s="758"/>
      <c r="AA122" s="758"/>
      <c r="AB122" s="758"/>
      <c r="AC122" s="758"/>
      <c r="AD122" s="758"/>
      <c r="AE122" s="758"/>
      <c r="AF122" s="758"/>
      <c r="AG122" s="758"/>
      <c r="AH122" s="758"/>
      <c r="AI122" s="758"/>
      <c r="AJ122" s="758"/>
    </row>
    <row r="123" spans="2:36" ht="15">
      <c r="B123" s="758"/>
      <c r="C123" s="758"/>
      <c r="D123" s="758"/>
      <c r="E123" s="758"/>
      <c r="F123" s="758"/>
      <c r="G123" s="758"/>
      <c r="H123" s="758"/>
      <c r="I123" s="758"/>
      <c r="J123" s="758"/>
      <c r="K123" s="758"/>
      <c r="L123" s="780">
        <v>119</v>
      </c>
      <c r="M123" s="790">
        <v>0.81917182873445493</v>
      </c>
      <c r="N123" s="790">
        <v>0.18082817126554501</v>
      </c>
      <c r="O123" s="790">
        <v>0.791364848944066</v>
      </c>
      <c r="P123" s="790">
        <v>0.208635151055934</v>
      </c>
      <c r="Q123" s="790">
        <f t="shared" si="11"/>
        <v>0.80482771161709099</v>
      </c>
      <c r="R123" s="790">
        <f t="shared" si="11"/>
        <v>0.19507228838290896</v>
      </c>
      <c r="S123" s="791">
        <f t="shared" si="12"/>
        <v>0.86615091101375097</v>
      </c>
      <c r="T123" s="791">
        <v>0.133849088986249</v>
      </c>
      <c r="U123" s="791">
        <f t="shared" si="14"/>
        <v>0.84807963690029597</v>
      </c>
      <c r="V123" s="791">
        <v>0.151920363099704</v>
      </c>
      <c r="W123" s="791">
        <f t="shared" si="13"/>
        <v>0.85679553942985853</v>
      </c>
      <c r="X123" s="791">
        <f t="shared" si="13"/>
        <v>0.14310446057014145</v>
      </c>
      <c r="Y123" s="573"/>
      <c r="Z123" s="758"/>
      <c r="AA123" s="758"/>
      <c r="AB123" s="758"/>
      <c r="AC123" s="758"/>
      <c r="AD123" s="758"/>
      <c r="AE123" s="758"/>
      <c r="AF123" s="758"/>
      <c r="AG123" s="758"/>
      <c r="AH123" s="758"/>
      <c r="AI123" s="758"/>
      <c r="AJ123" s="758"/>
    </row>
    <row r="124" spans="2:36" ht="15">
      <c r="B124" s="758"/>
      <c r="C124" s="758"/>
      <c r="D124" s="758"/>
      <c r="E124" s="758"/>
      <c r="F124" s="758"/>
      <c r="G124" s="758"/>
      <c r="H124" s="758"/>
      <c r="I124" s="758"/>
      <c r="J124" s="758"/>
      <c r="K124" s="758"/>
      <c r="L124" s="780">
        <v>120</v>
      </c>
      <c r="M124" s="790">
        <v>0.82067455264226996</v>
      </c>
      <c r="N124" s="790">
        <v>0.17932544735773001</v>
      </c>
      <c r="O124" s="790">
        <v>0.79307952311723007</v>
      </c>
      <c r="P124" s="790">
        <v>0.20692047688276999</v>
      </c>
      <c r="Q124" s="790">
        <f t="shared" si="11"/>
        <v>0.80643899454361279</v>
      </c>
      <c r="R124" s="790">
        <f t="shared" si="11"/>
        <v>0.19346100545638723</v>
      </c>
      <c r="S124" s="791">
        <f t="shared" si="12"/>
        <v>0.86696646992270998</v>
      </c>
      <c r="T124" s="791">
        <v>0.13303353007728999</v>
      </c>
      <c r="U124" s="791">
        <f t="shared" si="14"/>
        <v>0.84938934934196797</v>
      </c>
      <c r="V124" s="791">
        <v>0.150610650658032</v>
      </c>
      <c r="W124" s="791">
        <f t="shared" si="13"/>
        <v>0.85786446812985506</v>
      </c>
      <c r="X124" s="791">
        <f t="shared" si="13"/>
        <v>0.14203553187014484</v>
      </c>
      <c r="Y124" s="573"/>
      <c r="Z124" s="758"/>
      <c r="AA124" s="758"/>
      <c r="AB124" s="758"/>
      <c r="AC124" s="758"/>
      <c r="AD124" s="758"/>
      <c r="AE124" s="758"/>
      <c r="AF124" s="758"/>
      <c r="AG124" s="758"/>
      <c r="AH124" s="758"/>
      <c r="AI124" s="758"/>
      <c r="AJ124" s="758"/>
    </row>
    <row r="125" spans="2:36" ht="15">
      <c r="B125" s="758"/>
      <c r="C125" s="758"/>
      <c r="D125" s="758"/>
      <c r="E125" s="758"/>
      <c r="F125" s="758"/>
      <c r="G125" s="758"/>
      <c r="H125" s="758"/>
      <c r="I125" s="758"/>
      <c r="J125" s="758"/>
      <c r="K125" s="758"/>
      <c r="L125" s="780">
        <v>121</v>
      </c>
      <c r="M125" s="790">
        <v>0.82215130836961003</v>
      </c>
      <c r="N125" s="790">
        <v>0.17784869163038999</v>
      </c>
      <c r="O125" s="790">
        <v>0.79476308564646803</v>
      </c>
      <c r="P125" s="790">
        <v>0.205236914353532</v>
      </c>
      <c r="Q125" s="790">
        <f t="shared" si="11"/>
        <v>0.80802167380407353</v>
      </c>
      <c r="R125" s="790">
        <f t="shared" si="11"/>
        <v>0.19187832619592649</v>
      </c>
      <c r="S125" s="791">
        <f t="shared" si="12"/>
        <v>0.86777955349750402</v>
      </c>
      <c r="T125" s="791">
        <v>0.13222044650249601</v>
      </c>
      <c r="U125" s="791">
        <f t="shared" si="14"/>
        <v>0.85070523630591099</v>
      </c>
      <c r="V125" s="791">
        <v>0.14929476369408901</v>
      </c>
      <c r="W125" s="791">
        <f t="shared" si="13"/>
        <v>0.85893535825458622</v>
      </c>
      <c r="X125" s="791">
        <f t="shared" si="13"/>
        <v>0.14096464174541379</v>
      </c>
      <c r="Y125" s="573"/>
      <c r="Z125" s="758"/>
      <c r="AA125" s="758"/>
      <c r="AB125" s="758"/>
      <c r="AC125" s="758"/>
      <c r="AD125" s="758"/>
      <c r="AE125" s="758"/>
      <c r="AF125" s="758"/>
      <c r="AG125" s="758"/>
      <c r="AH125" s="758"/>
      <c r="AI125" s="758"/>
      <c r="AJ125" s="758"/>
    </row>
    <row r="126" spans="2:36" ht="15">
      <c r="B126" s="758"/>
      <c r="C126" s="758"/>
      <c r="D126" s="758"/>
      <c r="E126" s="758"/>
      <c r="F126" s="758"/>
      <c r="G126" s="758"/>
      <c r="H126" s="758"/>
      <c r="I126" s="758"/>
      <c r="J126" s="758"/>
      <c r="K126" s="758"/>
      <c r="L126" s="780">
        <v>122</v>
      </c>
      <c r="M126" s="790">
        <v>0.82360261186961703</v>
      </c>
      <c r="N126" s="790">
        <v>0.176397388130383</v>
      </c>
      <c r="O126" s="790">
        <v>0.79641619249263607</v>
      </c>
      <c r="P126" s="790">
        <v>0.20358380750736399</v>
      </c>
      <c r="Q126" s="790">
        <f t="shared" si="11"/>
        <v>0.80957633710997645</v>
      </c>
      <c r="R126" s="790">
        <f t="shared" si="11"/>
        <v>0.1903236628900235</v>
      </c>
      <c r="S126" s="791">
        <f t="shared" si="12"/>
        <v>0.86859011258617203</v>
      </c>
      <c r="T126" s="791">
        <v>0.131409887413828</v>
      </c>
      <c r="U126" s="791">
        <f t="shared" si="14"/>
        <v>0.85202517031092806</v>
      </c>
      <c r="V126" s="791">
        <v>0.147974829689072</v>
      </c>
      <c r="W126" s="791">
        <f t="shared" si="13"/>
        <v>0.8600070946819407</v>
      </c>
      <c r="X126" s="791">
        <f t="shared" si="13"/>
        <v>0.13989290531805926</v>
      </c>
      <c r="Y126" s="573"/>
      <c r="Z126" s="758"/>
      <c r="AA126" s="758"/>
      <c r="AB126" s="758"/>
      <c r="AC126" s="758"/>
      <c r="AD126" s="758"/>
      <c r="AE126" s="758"/>
      <c r="AF126" s="758"/>
      <c r="AG126" s="758"/>
      <c r="AH126" s="758"/>
      <c r="AI126" s="758"/>
      <c r="AJ126" s="758"/>
    </row>
    <row r="127" spans="2:36" ht="15">
      <c r="B127" s="758"/>
      <c r="C127" s="758"/>
      <c r="D127" s="758"/>
      <c r="E127" s="758"/>
      <c r="F127" s="758"/>
      <c r="G127" s="758"/>
      <c r="H127" s="758"/>
      <c r="I127" s="758"/>
      <c r="J127" s="758"/>
      <c r="K127" s="758"/>
      <c r="L127" s="780">
        <v>123</v>
      </c>
      <c r="M127" s="790">
        <v>0.82502897909543194</v>
      </c>
      <c r="N127" s="790">
        <v>0.17497102090456801</v>
      </c>
      <c r="O127" s="790">
        <v>0.79803949961658893</v>
      </c>
      <c r="P127" s="790">
        <v>0.20196050038341101</v>
      </c>
      <c r="Q127" s="790">
        <f t="shared" si="11"/>
        <v>0.81110357217282381</v>
      </c>
      <c r="R127" s="790">
        <f t="shared" si="11"/>
        <v>0.18879642782717615</v>
      </c>
      <c r="S127" s="791">
        <f t="shared" si="12"/>
        <v>0.86939809803675505</v>
      </c>
      <c r="T127" s="791">
        <v>0.130601901963245</v>
      </c>
      <c r="U127" s="791">
        <f t="shared" si="14"/>
        <v>0.85334618132391904</v>
      </c>
      <c r="V127" s="791">
        <v>0.14665381867608099</v>
      </c>
      <c r="W127" s="791">
        <f t="shared" si="13"/>
        <v>0.86107813014493784</v>
      </c>
      <c r="X127" s="791">
        <f t="shared" si="13"/>
        <v>0.13882186985506226</v>
      </c>
      <c r="Y127" s="573"/>
      <c r="Z127" s="758"/>
      <c r="AA127" s="758"/>
      <c r="AB127" s="758"/>
      <c r="AC127" s="758"/>
      <c r="AD127" s="758"/>
      <c r="AE127" s="758"/>
      <c r="AF127" s="758"/>
      <c r="AG127" s="758"/>
      <c r="AH127" s="758"/>
      <c r="AI127" s="758"/>
      <c r="AJ127" s="758"/>
    </row>
    <row r="128" spans="2:36" ht="15">
      <c r="B128" s="758"/>
      <c r="C128" s="758"/>
      <c r="D128" s="758"/>
      <c r="E128" s="758"/>
      <c r="F128" s="758"/>
      <c r="G128" s="758"/>
      <c r="H128" s="758"/>
      <c r="I128" s="758"/>
      <c r="J128" s="758"/>
      <c r="K128" s="758"/>
      <c r="L128" s="780">
        <v>124</v>
      </c>
      <c r="M128" s="790">
        <v>0.82643092600019596</v>
      </c>
      <c r="N128" s="790">
        <v>0.17356907399980401</v>
      </c>
      <c r="O128" s="790">
        <v>0.79963366297918004</v>
      </c>
      <c r="P128" s="790">
        <v>0.20036633702081999</v>
      </c>
      <c r="Q128" s="790">
        <f t="shared" si="11"/>
        <v>0.81260396670411694</v>
      </c>
      <c r="R128" s="790">
        <f t="shared" si="11"/>
        <v>0.18729603329588312</v>
      </c>
      <c r="S128" s="791">
        <f t="shared" si="12"/>
        <v>0.87020346069729304</v>
      </c>
      <c r="T128" s="791">
        <v>0.12979653930270699</v>
      </c>
      <c r="U128" s="791">
        <f t="shared" si="14"/>
        <v>0.85466529931178703</v>
      </c>
      <c r="V128" s="791">
        <v>0.145334700688213</v>
      </c>
      <c r="W128" s="791">
        <f t="shared" si="13"/>
        <v>0.86214691737659732</v>
      </c>
      <c r="X128" s="791">
        <f t="shared" si="13"/>
        <v>0.13775308262340275</v>
      </c>
      <c r="Y128" s="573"/>
      <c r="Z128" s="758"/>
      <c r="AA128" s="758"/>
      <c r="AB128" s="758"/>
      <c r="AC128" s="758"/>
      <c r="AD128" s="758"/>
      <c r="AE128" s="758"/>
      <c r="AF128" s="758"/>
      <c r="AG128" s="758"/>
      <c r="AH128" s="758"/>
      <c r="AI128" s="758"/>
      <c r="AJ128" s="758"/>
    </row>
    <row r="129" spans="2:36" ht="15">
      <c r="B129" s="758"/>
      <c r="C129" s="758"/>
      <c r="D129" s="758"/>
      <c r="E129" s="758"/>
      <c r="F129" s="758"/>
      <c r="G129" s="758"/>
      <c r="H129" s="758"/>
      <c r="I129" s="758"/>
      <c r="J129" s="758"/>
      <c r="K129" s="758"/>
      <c r="L129" s="780">
        <v>125</v>
      </c>
      <c r="M129" s="790">
        <v>0.82780896853705199</v>
      </c>
      <c r="N129" s="790">
        <v>0.17219103146294801</v>
      </c>
      <c r="O129" s="790">
        <v>0.80119933854126502</v>
      </c>
      <c r="P129" s="790">
        <v>0.19880066145873501</v>
      </c>
      <c r="Q129" s="790">
        <f t="shared" si="11"/>
        <v>0.81407810841535921</v>
      </c>
      <c r="R129" s="790">
        <f t="shared" si="11"/>
        <v>0.18582189158464085</v>
      </c>
      <c r="S129" s="791">
        <f t="shared" si="12"/>
        <v>0.87100615141582494</v>
      </c>
      <c r="T129" s="791">
        <v>0.12899384858417501</v>
      </c>
      <c r="U129" s="791">
        <f t="shared" si="14"/>
        <v>0.85597955424143202</v>
      </c>
      <c r="V129" s="791">
        <v>0.14402044575856801</v>
      </c>
      <c r="W129" s="791">
        <f t="shared" si="13"/>
        <v>0.86321190910993728</v>
      </c>
      <c r="X129" s="791">
        <f t="shared" si="13"/>
        <v>0.13668809089006276</v>
      </c>
      <c r="Y129" s="573"/>
      <c r="Z129" s="758"/>
      <c r="AA129" s="758"/>
      <c r="AB129" s="758"/>
      <c r="AC129" s="758"/>
      <c r="AD129" s="758"/>
      <c r="AE129" s="758"/>
      <c r="AF129" s="758"/>
      <c r="AG129" s="758"/>
      <c r="AH129" s="758"/>
      <c r="AI129" s="758"/>
      <c r="AJ129" s="758"/>
    </row>
    <row r="130" spans="2:36" ht="15">
      <c r="B130" s="758"/>
      <c r="C130" s="758"/>
      <c r="D130" s="758"/>
      <c r="E130" s="758"/>
      <c r="F130" s="758"/>
      <c r="G130" s="758"/>
      <c r="H130" s="758"/>
      <c r="I130" s="758"/>
      <c r="J130" s="758"/>
      <c r="K130" s="758"/>
      <c r="L130" s="780">
        <v>126</v>
      </c>
      <c r="M130" s="790">
        <v>0.82916362265913901</v>
      </c>
      <c r="N130" s="790">
        <v>0.17083637734086099</v>
      </c>
      <c r="O130" s="790">
        <v>0.80273718226369795</v>
      </c>
      <c r="P130" s="790">
        <v>0.197262817736302</v>
      </c>
      <c r="Q130" s="790">
        <f t="shared" si="11"/>
        <v>0.81552658501805142</v>
      </c>
      <c r="R130" s="790">
        <f t="shared" si="11"/>
        <v>0.18437341498194859</v>
      </c>
      <c r="S130" s="791">
        <f t="shared" si="12"/>
        <v>0.87180612104039101</v>
      </c>
      <c r="T130" s="791">
        <v>0.12819387895960899</v>
      </c>
      <c r="U130" s="791">
        <f t="shared" si="14"/>
        <v>0.85728597607975598</v>
      </c>
      <c r="V130" s="791">
        <v>0.14271402392024399</v>
      </c>
      <c r="W130" s="791">
        <f t="shared" si="13"/>
        <v>0.86427155807797729</v>
      </c>
      <c r="X130" s="791">
        <f t="shared" si="13"/>
        <v>0.13562844192202272</v>
      </c>
      <c r="Y130" s="573"/>
      <c r="Z130" s="758"/>
      <c r="AA130" s="758"/>
      <c r="AB130" s="758"/>
      <c r="AC130" s="758"/>
      <c r="AD130" s="758"/>
      <c r="AE130" s="758"/>
      <c r="AF130" s="758"/>
      <c r="AG130" s="758"/>
      <c r="AH130" s="758"/>
      <c r="AI130" s="758"/>
      <c r="AJ130" s="758"/>
    </row>
    <row r="131" spans="2:36" ht="15">
      <c r="B131" s="758"/>
      <c r="C131" s="758"/>
      <c r="D131" s="758"/>
      <c r="E131" s="758"/>
      <c r="F131" s="758"/>
      <c r="G131" s="758"/>
      <c r="H131" s="758"/>
      <c r="I131" s="758"/>
      <c r="J131" s="758"/>
      <c r="K131" s="758"/>
      <c r="L131" s="780">
        <v>127</v>
      </c>
      <c r="M131" s="790">
        <v>0.83049540431960001</v>
      </c>
      <c r="N131" s="790">
        <v>0.16950459568039999</v>
      </c>
      <c r="O131" s="790">
        <v>0.80424785010733402</v>
      </c>
      <c r="P131" s="790">
        <v>0.19575214989266601</v>
      </c>
      <c r="Q131" s="790">
        <f t="shared" si="11"/>
        <v>0.81694998422369691</v>
      </c>
      <c r="R131" s="790">
        <f t="shared" si="11"/>
        <v>0.18295001577630321</v>
      </c>
      <c r="S131" s="791">
        <f t="shared" si="12"/>
        <v>0.87260332041903199</v>
      </c>
      <c r="T131" s="791">
        <v>0.12739667958096801</v>
      </c>
      <c r="U131" s="791">
        <f t="shared" si="14"/>
        <v>0.85858159479366203</v>
      </c>
      <c r="V131" s="791">
        <v>0.141418405206338</v>
      </c>
      <c r="W131" s="791">
        <f t="shared" si="13"/>
        <v>0.8653243170137378</v>
      </c>
      <c r="X131" s="791">
        <f t="shared" si="13"/>
        <v>0.13457568298626219</v>
      </c>
      <c r="Y131" s="573"/>
      <c r="Z131" s="758"/>
      <c r="AA131" s="758"/>
      <c r="AB131" s="758"/>
      <c r="AC131" s="758"/>
      <c r="AD131" s="758"/>
      <c r="AE131" s="758"/>
      <c r="AF131" s="758"/>
      <c r="AG131" s="758"/>
      <c r="AH131" s="758"/>
      <c r="AI131" s="758"/>
      <c r="AJ131" s="758"/>
    </row>
    <row r="132" spans="2:36" ht="15">
      <c r="B132" s="758"/>
      <c r="C132" s="758"/>
      <c r="D132" s="758"/>
      <c r="E132" s="758"/>
      <c r="F132" s="758"/>
      <c r="G132" s="758"/>
      <c r="H132" s="758"/>
      <c r="I132" s="758"/>
      <c r="J132" s="758"/>
      <c r="K132" s="758"/>
      <c r="L132" s="780">
        <v>128</v>
      </c>
      <c r="M132" s="790">
        <v>0.83180482947157597</v>
      </c>
      <c r="N132" s="790">
        <v>0.168195170528424</v>
      </c>
      <c r="O132" s="790">
        <v>0.80573199803302797</v>
      </c>
      <c r="P132" s="790">
        <v>0.194268001966972</v>
      </c>
      <c r="Q132" s="790">
        <f t="shared" si="11"/>
        <v>0.81834889374379749</v>
      </c>
      <c r="R132" s="790">
        <f t="shared" si="11"/>
        <v>0.18155110625620244</v>
      </c>
      <c r="S132" s="791">
        <f t="shared" si="12"/>
        <v>0.87339770039978804</v>
      </c>
      <c r="T132" s="791">
        <v>0.12660229960021199</v>
      </c>
      <c r="U132" s="791">
        <f t="shared" si="14"/>
        <v>0.85986344035004902</v>
      </c>
      <c r="V132" s="791">
        <v>0.140136559649951</v>
      </c>
      <c r="W132" s="791">
        <f t="shared" si="13"/>
        <v>0.86636863865023694</v>
      </c>
      <c r="X132" s="791">
        <f t="shared" si="13"/>
        <v>0.13353136134976312</v>
      </c>
      <c r="Y132" s="573"/>
      <c r="Z132" s="758"/>
      <c r="AA132" s="758"/>
      <c r="AB132" s="758"/>
      <c r="AC132" s="758"/>
      <c r="AD132" s="758"/>
      <c r="AE132" s="758"/>
      <c r="AF132" s="758"/>
      <c r="AG132" s="758"/>
      <c r="AH132" s="758"/>
      <c r="AI132" s="758"/>
      <c r="AJ132" s="758"/>
    </row>
    <row r="133" spans="2:36" ht="15">
      <c r="B133" s="758"/>
      <c r="C133" s="758"/>
      <c r="D133" s="758"/>
      <c r="E133" s="758"/>
      <c r="F133" s="758"/>
      <c r="G133" s="758"/>
      <c r="H133" s="758"/>
      <c r="I133" s="758"/>
      <c r="J133" s="758"/>
      <c r="K133" s="758"/>
      <c r="L133" s="780">
        <v>129</v>
      </c>
      <c r="M133" s="790">
        <v>0.833092414068208</v>
      </c>
      <c r="N133" s="790">
        <v>0.166907585931792</v>
      </c>
      <c r="O133" s="790">
        <v>0.80719028200163501</v>
      </c>
      <c r="P133" s="790">
        <v>0.19280971799836499</v>
      </c>
      <c r="Q133" s="790">
        <f t="shared" ref="Q133:R196" si="15">(O133*0.5129)+(M133*0.487)</f>
        <v>0.81972390128985584</v>
      </c>
      <c r="R133" s="790">
        <f t="shared" si="15"/>
        <v>0.18017609871014412</v>
      </c>
      <c r="S133" s="791">
        <f t="shared" ref="S133:S196" si="16">1-T133</f>
        <v>0.87418921183069798</v>
      </c>
      <c r="T133" s="791">
        <v>0.125810788169302</v>
      </c>
      <c r="U133" s="791">
        <f t="shared" si="14"/>
        <v>0.86112854271581996</v>
      </c>
      <c r="V133" s="791">
        <v>0.13887145728417999</v>
      </c>
      <c r="W133" s="791">
        <f t="shared" ref="W133:X196" si="17">(U133*0.5129)+(S133*0.487)</f>
        <v>0.86740297572049396</v>
      </c>
      <c r="X133" s="791">
        <f t="shared" si="17"/>
        <v>0.13249702427950599</v>
      </c>
      <c r="Y133" s="573"/>
      <c r="Z133" s="758"/>
      <c r="AA133" s="758"/>
      <c r="AB133" s="758"/>
      <c r="AC133" s="758"/>
      <c r="AD133" s="758"/>
      <c r="AE133" s="758"/>
      <c r="AF133" s="758"/>
      <c r="AG133" s="758"/>
      <c r="AH133" s="758"/>
      <c r="AI133" s="758"/>
      <c r="AJ133" s="758"/>
    </row>
    <row r="134" spans="2:36" ht="15">
      <c r="B134" s="758"/>
      <c r="C134" s="758"/>
      <c r="D134" s="758"/>
      <c r="E134" s="758"/>
      <c r="F134" s="758"/>
      <c r="G134" s="758"/>
      <c r="H134" s="758"/>
      <c r="I134" s="758"/>
      <c r="J134" s="758"/>
      <c r="K134" s="758"/>
      <c r="L134" s="780">
        <v>130</v>
      </c>
      <c r="M134" s="790">
        <v>0.83435867406263797</v>
      </c>
      <c r="N134" s="790">
        <v>0.165641325937362</v>
      </c>
      <c r="O134" s="790">
        <v>0.80862335797400797</v>
      </c>
      <c r="P134" s="790">
        <v>0.191376642025992</v>
      </c>
      <c r="Q134" s="790">
        <f t="shared" si="15"/>
        <v>0.82107559457337342</v>
      </c>
      <c r="R134" s="790">
        <f t="shared" si="15"/>
        <v>0.17882440542662659</v>
      </c>
      <c r="S134" s="791">
        <f t="shared" si="16"/>
        <v>0.87497780555980298</v>
      </c>
      <c r="T134" s="791">
        <v>0.12502219444019699</v>
      </c>
      <c r="U134" s="791">
        <f t="shared" ref="U134:U197" si="18">1-V134</f>
        <v>0.86237393185787703</v>
      </c>
      <c r="V134" s="791">
        <v>0.137626068142123</v>
      </c>
      <c r="W134" s="791">
        <f t="shared" si="17"/>
        <v>0.8684257809575292</v>
      </c>
      <c r="X134" s="791">
        <f t="shared" si="17"/>
        <v>0.13147421904247081</v>
      </c>
      <c r="Y134" s="573"/>
      <c r="Z134" s="758"/>
      <c r="AA134" s="758"/>
      <c r="AB134" s="758"/>
      <c r="AC134" s="758"/>
      <c r="AD134" s="758"/>
      <c r="AE134" s="758"/>
      <c r="AF134" s="758"/>
      <c r="AG134" s="758"/>
      <c r="AH134" s="758"/>
      <c r="AI134" s="758"/>
      <c r="AJ134" s="758"/>
    </row>
    <row r="135" spans="2:36" ht="15">
      <c r="B135" s="758"/>
      <c r="C135" s="758"/>
      <c r="D135" s="758"/>
      <c r="E135" s="758"/>
      <c r="F135" s="758"/>
      <c r="G135" s="758"/>
      <c r="H135" s="758"/>
      <c r="I135" s="758"/>
      <c r="J135" s="758"/>
      <c r="K135" s="758"/>
      <c r="L135" s="780">
        <v>131</v>
      </c>
      <c r="M135" s="790">
        <v>0.83560412540800699</v>
      </c>
      <c r="N135" s="790">
        <v>0.16439587459199301</v>
      </c>
      <c r="O135" s="790">
        <v>0.81003188191100306</v>
      </c>
      <c r="P135" s="790">
        <v>0.189968118088997</v>
      </c>
      <c r="Q135" s="790">
        <f t="shared" si="15"/>
        <v>0.82240456130585282</v>
      </c>
      <c r="R135" s="790">
        <f t="shared" si="15"/>
        <v>0.17749543869414716</v>
      </c>
      <c r="S135" s="791">
        <f t="shared" si="16"/>
        <v>0.87576343243514299</v>
      </c>
      <c r="T135" s="791">
        <v>0.124236567564857</v>
      </c>
      <c r="U135" s="791">
        <f t="shared" si="18"/>
        <v>0.86359663774312001</v>
      </c>
      <c r="V135" s="791">
        <v>0.13640336225687999</v>
      </c>
      <c r="W135" s="791">
        <f t="shared" si="17"/>
        <v>0.8694355070943609</v>
      </c>
      <c r="X135" s="791">
        <f t="shared" si="17"/>
        <v>0.13046449290563911</v>
      </c>
      <c r="Y135" s="573"/>
      <c r="Z135" s="758"/>
      <c r="AA135" s="758"/>
      <c r="AB135" s="758"/>
      <c r="AC135" s="758"/>
      <c r="AD135" s="758"/>
      <c r="AE135" s="758"/>
      <c r="AF135" s="758"/>
      <c r="AG135" s="758"/>
      <c r="AH135" s="758"/>
      <c r="AI135" s="758"/>
      <c r="AJ135" s="758"/>
    </row>
    <row r="136" spans="2:36" ht="15">
      <c r="B136" s="758"/>
      <c r="C136" s="758"/>
      <c r="D136" s="758"/>
      <c r="E136" s="758"/>
      <c r="F136" s="758"/>
      <c r="G136" s="758"/>
      <c r="H136" s="758"/>
      <c r="I136" s="758"/>
      <c r="J136" s="758"/>
      <c r="K136" s="758"/>
      <c r="L136" s="780">
        <v>132</v>
      </c>
      <c r="M136" s="790">
        <v>0.83682928405745693</v>
      </c>
      <c r="N136" s="790">
        <v>0.16317071594254301</v>
      </c>
      <c r="O136" s="790">
        <v>0.81141650977347501</v>
      </c>
      <c r="P136" s="790">
        <v>0.18858349022652501</v>
      </c>
      <c r="Q136" s="790">
        <f t="shared" si="15"/>
        <v>0.82371138919879683</v>
      </c>
      <c r="R136" s="790">
        <f t="shared" si="15"/>
        <v>0.17618861080120313</v>
      </c>
      <c r="S136" s="791">
        <f t="shared" si="16"/>
        <v>0.87654604330475805</v>
      </c>
      <c r="T136" s="791">
        <v>0.12345395669524201</v>
      </c>
      <c r="U136" s="791">
        <f t="shared" si="18"/>
        <v>0.86479369033845099</v>
      </c>
      <c r="V136" s="791">
        <v>0.13520630966154901</v>
      </c>
      <c r="W136" s="791">
        <f t="shared" si="17"/>
        <v>0.87043060686400864</v>
      </c>
      <c r="X136" s="791">
        <f t="shared" si="17"/>
        <v>0.12946939313599135</v>
      </c>
      <c r="Y136" s="573"/>
      <c r="Z136" s="758"/>
      <c r="AA136" s="758"/>
      <c r="AB136" s="758"/>
      <c r="AC136" s="758"/>
      <c r="AD136" s="758"/>
      <c r="AE136" s="758"/>
      <c r="AF136" s="758"/>
      <c r="AG136" s="758"/>
      <c r="AH136" s="758"/>
      <c r="AI136" s="758"/>
      <c r="AJ136" s="758"/>
    </row>
    <row r="137" spans="2:36" ht="15">
      <c r="B137" s="758"/>
      <c r="C137" s="758"/>
      <c r="D137" s="758"/>
      <c r="E137" s="758"/>
      <c r="F137" s="758"/>
      <c r="G137" s="758"/>
      <c r="H137" s="758"/>
      <c r="I137" s="758"/>
      <c r="J137" s="758"/>
      <c r="K137" s="758"/>
      <c r="L137" s="780">
        <v>133</v>
      </c>
      <c r="M137" s="790">
        <v>0.83803466596412801</v>
      </c>
      <c r="N137" s="790">
        <v>0.16196533403587199</v>
      </c>
      <c r="O137" s="790">
        <v>0.81277789752227703</v>
      </c>
      <c r="P137" s="790">
        <v>0.187222102477723</v>
      </c>
      <c r="Q137" s="790">
        <f t="shared" si="15"/>
        <v>0.82499666596370624</v>
      </c>
      <c r="R137" s="790">
        <f t="shared" si="15"/>
        <v>0.17490333403629379</v>
      </c>
      <c r="S137" s="791">
        <f t="shared" si="16"/>
        <v>0.877325589016688</v>
      </c>
      <c r="T137" s="791">
        <v>0.122674410983312</v>
      </c>
      <c r="U137" s="791">
        <f t="shared" si="18"/>
        <v>0.86596211961077196</v>
      </c>
      <c r="V137" s="791">
        <v>0.13403788038922801</v>
      </c>
      <c r="W137" s="791">
        <f t="shared" si="17"/>
        <v>0.87140953299949198</v>
      </c>
      <c r="X137" s="791">
        <f t="shared" si="17"/>
        <v>0.12849046700050798</v>
      </c>
      <c r="Y137" s="573"/>
      <c r="Z137" s="758"/>
      <c r="AA137" s="758"/>
      <c r="AB137" s="758"/>
      <c r="AC137" s="758"/>
      <c r="AD137" s="758"/>
      <c r="AE137" s="758"/>
      <c r="AF137" s="758"/>
      <c r="AG137" s="758"/>
      <c r="AH137" s="758"/>
      <c r="AI137" s="758"/>
      <c r="AJ137" s="758"/>
    </row>
    <row r="138" spans="2:36" ht="15">
      <c r="B138" s="758"/>
      <c r="C138" s="758"/>
      <c r="D138" s="758"/>
      <c r="E138" s="758"/>
      <c r="F138" s="758"/>
      <c r="G138" s="758"/>
      <c r="H138" s="758"/>
      <c r="I138" s="758"/>
      <c r="J138" s="758"/>
      <c r="K138" s="758"/>
      <c r="L138" s="780">
        <v>134</v>
      </c>
      <c r="M138" s="790">
        <v>0.83922078708116199</v>
      </c>
      <c r="N138" s="790">
        <v>0.16077921291883801</v>
      </c>
      <c r="O138" s="790">
        <v>0.81411670111826595</v>
      </c>
      <c r="P138" s="790">
        <v>0.18588329888173399</v>
      </c>
      <c r="Q138" s="790">
        <f t="shared" si="15"/>
        <v>0.82626097931208453</v>
      </c>
      <c r="R138" s="790">
        <f t="shared" si="15"/>
        <v>0.17363902068791548</v>
      </c>
      <c r="S138" s="791">
        <f t="shared" si="16"/>
        <v>0.87810202041897201</v>
      </c>
      <c r="T138" s="791">
        <v>0.12189797958102799</v>
      </c>
      <c r="U138" s="791">
        <f t="shared" si="18"/>
        <v>0.86709895552698402</v>
      </c>
      <c r="V138" s="791">
        <v>0.13290104447301601</v>
      </c>
      <c r="W138" s="791">
        <f t="shared" si="17"/>
        <v>0.87237073823382949</v>
      </c>
      <c r="X138" s="791">
        <f t="shared" si="17"/>
        <v>0.12752926176617055</v>
      </c>
      <c r="Y138" s="573"/>
      <c r="Z138" s="758"/>
      <c r="AA138" s="758"/>
      <c r="AB138" s="758"/>
      <c r="AC138" s="758"/>
      <c r="AD138" s="758"/>
      <c r="AE138" s="758"/>
      <c r="AF138" s="758"/>
      <c r="AG138" s="758"/>
      <c r="AH138" s="758"/>
      <c r="AI138" s="758"/>
      <c r="AJ138" s="758"/>
    </row>
    <row r="139" spans="2:36" ht="15">
      <c r="B139" s="758"/>
      <c r="C139" s="758"/>
      <c r="D139" s="758"/>
      <c r="E139" s="758"/>
      <c r="F139" s="758"/>
      <c r="G139" s="758"/>
      <c r="H139" s="758"/>
      <c r="I139" s="758"/>
      <c r="J139" s="758"/>
      <c r="K139" s="758"/>
      <c r="L139" s="780">
        <v>135</v>
      </c>
      <c r="M139" s="790">
        <v>0.84038816336170097</v>
      </c>
      <c r="N139" s="790">
        <v>0.159611836638299</v>
      </c>
      <c r="O139" s="790">
        <v>0.81543357652229498</v>
      </c>
      <c r="P139" s="790">
        <v>0.18456642347770499</v>
      </c>
      <c r="Q139" s="790">
        <f t="shared" si="15"/>
        <v>0.82750491695543349</v>
      </c>
      <c r="R139" s="790">
        <f t="shared" si="15"/>
        <v>0.17239508304456652</v>
      </c>
      <c r="S139" s="791">
        <f t="shared" si="16"/>
        <v>0.87887528835965101</v>
      </c>
      <c r="T139" s="791">
        <v>0.12112471164034901</v>
      </c>
      <c r="U139" s="791">
        <f t="shared" si="18"/>
        <v>0.86820128133588303</v>
      </c>
      <c r="V139" s="791">
        <v>0.13179871866411699</v>
      </c>
      <c r="W139" s="791">
        <f t="shared" si="17"/>
        <v>0.8733127026283245</v>
      </c>
      <c r="X139" s="791">
        <f t="shared" si="17"/>
        <v>0.12658729737167557</v>
      </c>
      <c r="Y139" s="573"/>
      <c r="Z139" s="758"/>
      <c r="AA139" s="758"/>
      <c r="AB139" s="758"/>
      <c r="AC139" s="758"/>
      <c r="AD139" s="758"/>
      <c r="AE139" s="758"/>
      <c r="AF139" s="758"/>
      <c r="AG139" s="758"/>
      <c r="AH139" s="758"/>
      <c r="AI139" s="758"/>
      <c r="AJ139" s="758"/>
    </row>
    <row r="140" spans="2:36" ht="15">
      <c r="B140" s="758"/>
      <c r="C140" s="758"/>
      <c r="D140" s="758"/>
      <c r="E140" s="758"/>
      <c r="F140" s="758"/>
      <c r="G140" s="758"/>
      <c r="H140" s="758"/>
      <c r="I140" s="758"/>
      <c r="J140" s="758"/>
      <c r="K140" s="758"/>
      <c r="L140" s="780">
        <v>136</v>
      </c>
      <c r="M140" s="790">
        <v>0.84153731075888594</v>
      </c>
      <c r="N140" s="790">
        <v>0.15846268924111401</v>
      </c>
      <c r="O140" s="790">
        <v>0.81672917969521897</v>
      </c>
      <c r="P140" s="790">
        <v>0.18327082030478101</v>
      </c>
      <c r="Q140" s="790">
        <f t="shared" si="15"/>
        <v>0.82872906660525525</v>
      </c>
      <c r="R140" s="790">
        <f t="shared" si="15"/>
        <v>0.17117093339474471</v>
      </c>
      <c r="S140" s="791">
        <f t="shared" si="16"/>
        <v>0.87964534368676595</v>
      </c>
      <c r="T140" s="791">
        <v>0.120354656313234</v>
      </c>
      <c r="U140" s="791">
        <f t="shared" si="18"/>
        <v>0.86926809637069102</v>
      </c>
      <c r="V140" s="791">
        <v>0.130731903629309</v>
      </c>
      <c r="W140" s="791">
        <f t="shared" si="17"/>
        <v>0.87423488900398238</v>
      </c>
      <c r="X140" s="791">
        <f t="shared" si="17"/>
        <v>0.12566511099601754</v>
      </c>
      <c r="Y140" s="573"/>
      <c r="Z140" s="758"/>
      <c r="AA140" s="758"/>
      <c r="AB140" s="758"/>
      <c r="AC140" s="758"/>
      <c r="AD140" s="758"/>
      <c r="AE140" s="758"/>
      <c r="AF140" s="758"/>
      <c r="AG140" s="758"/>
      <c r="AH140" s="758"/>
      <c r="AI140" s="758"/>
      <c r="AJ140" s="758"/>
    </row>
    <row r="141" spans="2:36" ht="15">
      <c r="B141" s="758"/>
      <c r="C141" s="758"/>
      <c r="D141" s="758"/>
      <c r="E141" s="758"/>
      <c r="F141" s="758"/>
      <c r="G141" s="758"/>
      <c r="H141" s="758"/>
      <c r="I141" s="758"/>
      <c r="J141" s="758"/>
      <c r="K141" s="758"/>
      <c r="L141" s="780">
        <v>137</v>
      </c>
      <c r="M141" s="790">
        <v>0.842668745225858</v>
      </c>
      <c r="N141" s="790">
        <v>0.157331254774142</v>
      </c>
      <c r="O141" s="790">
        <v>0.81800416659789299</v>
      </c>
      <c r="P141" s="790">
        <v>0.18199583340210701</v>
      </c>
      <c r="Q141" s="790">
        <f t="shared" si="15"/>
        <v>0.82993401597305216</v>
      </c>
      <c r="R141" s="790">
        <f t="shared" si="15"/>
        <v>0.16996598402694785</v>
      </c>
      <c r="S141" s="791">
        <f t="shared" si="16"/>
        <v>0.88041213724835499</v>
      </c>
      <c r="T141" s="791">
        <v>0.119587862751645</v>
      </c>
      <c r="U141" s="791">
        <f t="shared" si="18"/>
        <v>0.87030080276077504</v>
      </c>
      <c r="V141" s="791">
        <v>0.12969919723922499</v>
      </c>
      <c r="W141" s="791">
        <f t="shared" si="17"/>
        <v>0.87513799257595037</v>
      </c>
      <c r="X141" s="791">
        <f t="shared" si="17"/>
        <v>0.12476200742404961</v>
      </c>
      <c r="Y141" s="573"/>
      <c r="Z141" s="758"/>
      <c r="AA141" s="758"/>
      <c r="AB141" s="758"/>
      <c r="AC141" s="758"/>
      <c r="AD141" s="758"/>
      <c r="AE141" s="758"/>
      <c r="AF141" s="758"/>
      <c r="AG141" s="758"/>
      <c r="AH141" s="758"/>
      <c r="AI141" s="758"/>
      <c r="AJ141" s="758"/>
    </row>
    <row r="142" spans="2:36" ht="15">
      <c r="B142" s="758"/>
      <c r="C142" s="758"/>
      <c r="D142" s="758"/>
      <c r="E142" s="758"/>
      <c r="F142" s="758"/>
      <c r="G142" s="758"/>
      <c r="H142" s="758"/>
      <c r="I142" s="758"/>
      <c r="J142" s="758"/>
      <c r="K142" s="758"/>
      <c r="L142" s="780">
        <v>138</v>
      </c>
      <c r="M142" s="790">
        <v>0.84378298271575802</v>
      </c>
      <c r="N142" s="790">
        <v>0.156217017284242</v>
      </c>
      <c r="O142" s="790">
        <v>0.81925919319117202</v>
      </c>
      <c r="P142" s="790">
        <v>0.18074080680882801</v>
      </c>
      <c r="Q142" s="790">
        <f t="shared" si="15"/>
        <v>0.83112035277032636</v>
      </c>
      <c r="R142" s="790">
        <f t="shared" si="15"/>
        <v>0.16877964722967376</v>
      </c>
      <c r="S142" s="791">
        <f t="shared" si="16"/>
        <v>0.88117561989245896</v>
      </c>
      <c r="T142" s="791">
        <v>0.118824380107541</v>
      </c>
      <c r="U142" s="791">
        <f t="shared" si="18"/>
        <v>0.87130095482579706</v>
      </c>
      <c r="V142" s="791">
        <v>0.128699045174203</v>
      </c>
      <c r="W142" s="791">
        <f t="shared" si="17"/>
        <v>0.87602278661777877</v>
      </c>
      <c r="X142" s="791">
        <f t="shared" si="17"/>
        <v>0.12387721338222119</v>
      </c>
      <c r="Y142" s="573"/>
      <c r="Z142" s="758"/>
      <c r="AA142" s="758"/>
      <c r="AB142" s="758"/>
      <c r="AC142" s="758"/>
      <c r="AD142" s="758"/>
      <c r="AE142" s="758"/>
      <c r="AF142" s="758"/>
      <c r="AG142" s="758"/>
      <c r="AH142" s="758"/>
      <c r="AI142" s="758"/>
      <c r="AJ142" s="758"/>
    </row>
    <row r="143" spans="2:36" ht="15">
      <c r="B143" s="758"/>
      <c r="C143" s="758"/>
      <c r="D143" s="758"/>
      <c r="E143" s="758"/>
      <c r="F143" s="758"/>
      <c r="G143" s="758"/>
      <c r="H143" s="758"/>
      <c r="I143" s="758"/>
      <c r="J143" s="758"/>
      <c r="K143" s="758"/>
      <c r="L143" s="780">
        <v>139</v>
      </c>
      <c r="M143" s="790">
        <v>0.84488053918172901</v>
      </c>
      <c r="N143" s="790">
        <v>0.15511946081827099</v>
      </c>
      <c r="O143" s="790">
        <v>0.82049491543591002</v>
      </c>
      <c r="P143" s="790">
        <v>0.17950508456409001</v>
      </c>
      <c r="Q143" s="790">
        <f t="shared" si="15"/>
        <v>0.83228866470858032</v>
      </c>
      <c r="R143" s="790">
        <f t="shared" si="15"/>
        <v>0.16761133529141975</v>
      </c>
      <c r="S143" s="791">
        <f t="shared" si="16"/>
        <v>0.88193574246711903</v>
      </c>
      <c r="T143" s="791">
        <v>0.118064257532881</v>
      </c>
      <c r="U143" s="791">
        <f t="shared" si="18"/>
        <v>0.87227010688541995</v>
      </c>
      <c r="V143" s="791">
        <v>0.12772989311458</v>
      </c>
      <c r="W143" s="791">
        <f t="shared" si="17"/>
        <v>0.87689004440301888</v>
      </c>
      <c r="X143" s="791">
        <f t="shared" si="17"/>
        <v>0.12300995559698114</v>
      </c>
      <c r="Y143" s="573"/>
      <c r="Z143" s="758"/>
      <c r="AA143" s="758"/>
      <c r="AB143" s="758"/>
      <c r="AC143" s="758"/>
      <c r="AD143" s="758"/>
      <c r="AE143" s="758"/>
      <c r="AF143" s="758"/>
      <c r="AG143" s="758"/>
      <c r="AH143" s="758"/>
      <c r="AI143" s="758"/>
      <c r="AJ143" s="758"/>
    </row>
    <row r="144" spans="2:36" ht="15">
      <c r="B144" s="758"/>
      <c r="C144" s="758"/>
      <c r="D144" s="758"/>
      <c r="E144" s="758"/>
      <c r="F144" s="758"/>
      <c r="G144" s="758"/>
      <c r="H144" s="758"/>
      <c r="I144" s="758"/>
      <c r="J144" s="758"/>
      <c r="K144" s="758"/>
      <c r="L144" s="780">
        <v>140</v>
      </c>
      <c r="M144" s="790">
        <v>0.84596193057691105</v>
      </c>
      <c r="N144" s="790">
        <v>0.15403806942308901</v>
      </c>
      <c r="O144" s="790">
        <v>0.82171198929296196</v>
      </c>
      <c r="P144" s="790">
        <v>0.17828801070703801</v>
      </c>
      <c r="Q144" s="790">
        <f t="shared" si="15"/>
        <v>0.83343953949931593</v>
      </c>
      <c r="R144" s="790">
        <f t="shared" si="15"/>
        <v>0.16646046050068414</v>
      </c>
      <c r="S144" s="791">
        <f t="shared" si="16"/>
        <v>0.88269245582037303</v>
      </c>
      <c r="T144" s="791">
        <v>0.11730754417962699</v>
      </c>
      <c r="U144" s="791">
        <f t="shared" si="18"/>
        <v>0.87320981325930702</v>
      </c>
      <c r="V144" s="791">
        <v>0.12679018674069301</v>
      </c>
      <c r="W144" s="791">
        <f t="shared" si="17"/>
        <v>0.87774053920522022</v>
      </c>
      <c r="X144" s="791">
        <f t="shared" si="17"/>
        <v>0.1221594607947798</v>
      </c>
      <c r="Y144" s="573"/>
      <c r="Z144" s="758"/>
      <c r="AA144" s="758"/>
      <c r="AB144" s="758"/>
      <c r="AC144" s="758"/>
      <c r="AD144" s="758"/>
      <c r="AE144" s="758"/>
      <c r="AF144" s="758"/>
      <c r="AG144" s="758"/>
      <c r="AH144" s="758"/>
      <c r="AI144" s="758"/>
      <c r="AJ144" s="758"/>
    </row>
    <row r="145" spans="2:36" ht="15">
      <c r="B145" s="758"/>
      <c r="C145" s="758"/>
      <c r="D145" s="758"/>
      <c r="E145" s="758"/>
      <c r="F145" s="758"/>
      <c r="G145" s="758"/>
      <c r="H145" s="758"/>
      <c r="I145" s="758"/>
      <c r="J145" s="758"/>
      <c r="K145" s="758"/>
      <c r="L145" s="780">
        <v>141</v>
      </c>
      <c r="M145" s="790">
        <v>0.84702767285444602</v>
      </c>
      <c r="N145" s="790">
        <v>0.152972327145554</v>
      </c>
      <c r="O145" s="790">
        <v>0.82291107072318304</v>
      </c>
      <c r="P145" s="790">
        <v>0.17708892927681699</v>
      </c>
      <c r="Q145" s="790">
        <f t="shared" si="15"/>
        <v>0.83457356485403578</v>
      </c>
      <c r="R145" s="790">
        <f t="shared" si="15"/>
        <v>0.16532643514596423</v>
      </c>
      <c r="S145" s="791">
        <f t="shared" si="16"/>
        <v>0.88344571080026302</v>
      </c>
      <c r="T145" s="791">
        <v>0.116554289199737</v>
      </c>
      <c r="U145" s="791">
        <f t="shared" si="18"/>
        <v>0.87412162826712003</v>
      </c>
      <c r="V145" s="791">
        <v>0.12587837173288</v>
      </c>
      <c r="W145" s="791">
        <f t="shared" si="17"/>
        <v>0.87857504429793387</v>
      </c>
      <c r="X145" s="791">
        <f t="shared" si="17"/>
        <v>0.12132495570206606</v>
      </c>
      <c r="Y145" s="573"/>
      <c r="Z145" s="758"/>
      <c r="AA145" s="758"/>
      <c r="AB145" s="758"/>
      <c r="AC145" s="758"/>
      <c r="AD145" s="758"/>
      <c r="AE145" s="758"/>
      <c r="AF145" s="758"/>
      <c r="AG145" s="758"/>
      <c r="AH145" s="758"/>
      <c r="AI145" s="758"/>
      <c r="AJ145" s="758"/>
    </row>
    <row r="146" spans="2:36" ht="15">
      <c r="B146" s="758"/>
      <c r="C146" s="758"/>
      <c r="D146" s="758"/>
      <c r="E146" s="758"/>
      <c r="F146" s="758"/>
      <c r="G146" s="758"/>
      <c r="H146" s="758"/>
      <c r="I146" s="758"/>
      <c r="J146" s="758"/>
      <c r="K146" s="758"/>
      <c r="L146" s="780">
        <v>142</v>
      </c>
      <c r="M146" s="790">
        <v>0.84807828196747403</v>
      </c>
      <c r="N146" s="790">
        <v>0.15192171803252599</v>
      </c>
      <c r="O146" s="790">
        <v>0.82409281568742698</v>
      </c>
      <c r="P146" s="790">
        <v>0.17590718431257299</v>
      </c>
      <c r="Q146" s="790">
        <f t="shared" si="15"/>
        <v>0.8356913284842411</v>
      </c>
      <c r="R146" s="790">
        <f t="shared" si="15"/>
        <v>0.16420867151575885</v>
      </c>
      <c r="S146" s="791">
        <f t="shared" si="16"/>
        <v>0.88419545825482804</v>
      </c>
      <c r="T146" s="791">
        <v>0.115804541745172</v>
      </c>
      <c r="U146" s="791">
        <f t="shared" si="18"/>
        <v>0.87500710622852396</v>
      </c>
      <c r="V146" s="791">
        <v>0.124992893771476</v>
      </c>
      <c r="W146" s="791">
        <f t="shared" si="17"/>
        <v>0.87939433295471114</v>
      </c>
      <c r="X146" s="791">
        <f t="shared" si="17"/>
        <v>0.12050566704528881</v>
      </c>
      <c r="Y146" s="573"/>
      <c r="Z146" s="758"/>
      <c r="AA146" s="758"/>
      <c r="AB146" s="758"/>
      <c r="AC146" s="758"/>
      <c r="AD146" s="758"/>
      <c r="AE146" s="758"/>
      <c r="AF146" s="758"/>
      <c r="AG146" s="758"/>
      <c r="AH146" s="758"/>
      <c r="AI146" s="758"/>
      <c r="AJ146" s="758"/>
    </row>
    <row r="147" spans="2:36" ht="15">
      <c r="B147" s="758"/>
      <c r="C147" s="758"/>
      <c r="D147" s="758"/>
      <c r="E147" s="758"/>
      <c r="F147" s="758"/>
      <c r="G147" s="758"/>
      <c r="H147" s="758"/>
      <c r="I147" s="758"/>
      <c r="J147" s="758"/>
      <c r="K147" s="758"/>
      <c r="L147" s="780">
        <v>143</v>
      </c>
      <c r="M147" s="790">
        <v>0.84911427386913907</v>
      </c>
      <c r="N147" s="790">
        <v>0.15088572613086099</v>
      </c>
      <c r="O147" s="790">
        <v>0.825257880146548</v>
      </c>
      <c r="P147" s="790">
        <v>0.174742119853452</v>
      </c>
      <c r="Q147" s="790">
        <f t="shared" si="15"/>
        <v>0.83679341810143515</v>
      </c>
      <c r="R147" s="790">
        <f t="shared" si="15"/>
        <v>0.16310658189856483</v>
      </c>
      <c r="S147" s="791">
        <f t="shared" si="16"/>
        <v>0.88494164903210804</v>
      </c>
      <c r="T147" s="791">
        <v>0.11505835096789201</v>
      </c>
      <c r="U147" s="791">
        <f t="shared" si="18"/>
        <v>0.875867801463179</v>
      </c>
      <c r="V147" s="791">
        <v>0.124132198536821</v>
      </c>
      <c r="W147" s="791">
        <f t="shared" si="17"/>
        <v>0.88019917844910112</v>
      </c>
      <c r="X147" s="791">
        <f t="shared" si="17"/>
        <v>0.11970082155089889</v>
      </c>
      <c r="Y147" s="573"/>
      <c r="Z147" s="758"/>
      <c r="AA147" s="758"/>
      <c r="AB147" s="758"/>
      <c r="AC147" s="758"/>
      <c r="AD147" s="758"/>
      <c r="AE147" s="758"/>
      <c r="AF147" s="758"/>
      <c r="AG147" s="758"/>
      <c r="AH147" s="758"/>
      <c r="AI147" s="758"/>
      <c r="AJ147" s="758"/>
    </row>
    <row r="148" spans="2:36" ht="15">
      <c r="B148" s="758"/>
      <c r="C148" s="758"/>
      <c r="D148" s="758"/>
      <c r="E148" s="758"/>
      <c r="F148" s="758"/>
      <c r="G148" s="758"/>
      <c r="H148" s="758"/>
      <c r="I148" s="758"/>
      <c r="J148" s="758"/>
      <c r="K148" s="758"/>
      <c r="L148" s="780">
        <v>144</v>
      </c>
      <c r="M148" s="790">
        <v>0.85013616451258001</v>
      </c>
      <c r="N148" s="790">
        <v>0.14986383548741999</v>
      </c>
      <c r="O148" s="790">
        <v>0.82640692006140304</v>
      </c>
      <c r="P148" s="790">
        <v>0.17359307993859699</v>
      </c>
      <c r="Q148" s="790">
        <f t="shared" si="15"/>
        <v>0.83788042141712005</v>
      </c>
      <c r="R148" s="790">
        <f t="shared" si="15"/>
        <v>0.16201957858287994</v>
      </c>
      <c r="S148" s="791">
        <f t="shared" si="16"/>
        <v>0.88568423398014295</v>
      </c>
      <c r="T148" s="791">
        <v>0.114315766019857</v>
      </c>
      <c r="U148" s="791">
        <f t="shared" si="18"/>
        <v>0.87670526829075002</v>
      </c>
      <c r="V148" s="791">
        <v>0.12329473170925</v>
      </c>
      <c r="W148" s="791">
        <f t="shared" si="17"/>
        <v>0.88099035405465531</v>
      </c>
      <c r="X148" s="791">
        <f t="shared" si="17"/>
        <v>0.1189096459453447</v>
      </c>
      <c r="Y148" s="573"/>
      <c r="Z148" s="758"/>
      <c r="AA148" s="758"/>
      <c r="AB148" s="758"/>
      <c r="AC148" s="758"/>
      <c r="AD148" s="758"/>
      <c r="AE148" s="758"/>
      <c r="AF148" s="758"/>
      <c r="AG148" s="758"/>
      <c r="AH148" s="758"/>
      <c r="AI148" s="758"/>
      <c r="AJ148" s="758"/>
    </row>
    <row r="149" spans="2:36" ht="15">
      <c r="B149" s="758"/>
      <c r="C149" s="758"/>
      <c r="D149" s="758"/>
      <c r="E149" s="758"/>
      <c r="F149" s="758"/>
      <c r="G149" s="758"/>
      <c r="H149" s="758"/>
      <c r="I149" s="758"/>
      <c r="J149" s="758"/>
      <c r="K149" s="758"/>
      <c r="L149" s="780">
        <v>145</v>
      </c>
      <c r="M149" s="790">
        <v>0.85114446985093895</v>
      </c>
      <c r="N149" s="790">
        <v>0.148855530149061</v>
      </c>
      <c r="O149" s="790">
        <v>0.82754059139284497</v>
      </c>
      <c r="P149" s="790">
        <v>0.172459408607155</v>
      </c>
      <c r="Q149" s="790">
        <f t="shared" si="15"/>
        <v>0.83895292614279748</v>
      </c>
      <c r="R149" s="790">
        <f t="shared" si="15"/>
        <v>0.1609470738572025</v>
      </c>
      <c r="S149" s="791">
        <f t="shared" si="16"/>
        <v>0.88642316394697296</v>
      </c>
      <c r="T149" s="791">
        <v>0.113576836053027</v>
      </c>
      <c r="U149" s="791">
        <f t="shared" si="18"/>
        <v>0.877521061030899</v>
      </c>
      <c r="V149" s="791">
        <v>0.122478938969101</v>
      </c>
      <c r="W149" s="791">
        <f t="shared" si="17"/>
        <v>0.88176863304492392</v>
      </c>
      <c r="X149" s="791">
        <f t="shared" si="17"/>
        <v>0.11813136695507606</v>
      </c>
      <c r="Y149" s="573"/>
      <c r="Z149" s="758"/>
      <c r="AA149" s="758"/>
      <c r="AB149" s="758"/>
      <c r="AC149" s="758"/>
      <c r="AD149" s="758"/>
      <c r="AE149" s="758"/>
      <c r="AF149" s="758"/>
      <c r="AG149" s="758"/>
      <c r="AH149" s="758"/>
      <c r="AI149" s="758"/>
      <c r="AJ149" s="758"/>
    </row>
    <row r="150" spans="2:36" ht="15">
      <c r="B150" s="758"/>
      <c r="C150" s="758"/>
      <c r="D150" s="758"/>
      <c r="E150" s="758"/>
      <c r="F150" s="758"/>
      <c r="G150" s="758"/>
      <c r="H150" s="758"/>
      <c r="I150" s="758"/>
      <c r="J150" s="758"/>
      <c r="K150" s="758"/>
      <c r="L150" s="780">
        <v>146</v>
      </c>
      <c r="M150" s="790">
        <v>0.85213970583735799</v>
      </c>
      <c r="N150" s="790">
        <v>0.14786029416264199</v>
      </c>
      <c r="O150" s="790">
        <v>0.82865955010172998</v>
      </c>
      <c r="P150" s="790">
        <v>0.17134044989826999</v>
      </c>
      <c r="Q150" s="790">
        <f t="shared" si="15"/>
        <v>0.8400115199899707</v>
      </c>
      <c r="R150" s="790">
        <f t="shared" si="15"/>
        <v>0.15988848001002931</v>
      </c>
      <c r="S150" s="791">
        <f t="shared" si="16"/>
        <v>0.88715838978063899</v>
      </c>
      <c r="T150" s="791">
        <v>0.112841610219361</v>
      </c>
      <c r="U150" s="791">
        <f t="shared" si="18"/>
        <v>0.87831673400328902</v>
      </c>
      <c r="V150" s="791">
        <v>0.121683265996711</v>
      </c>
      <c r="W150" s="791">
        <f t="shared" si="17"/>
        <v>0.88253478869345814</v>
      </c>
      <c r="X150" s="791">
        <f t="shared" si="17"/>
        <v>0.11736521130654189</v>
      </c>
      <c r="Y150" s="573"/>
      <c r="Z150" s="758"/>
      <c r="AA150" s="758"/>
      <c r="AB150" s="758"/>
      <c r="AC150" s="758"/>
      <c r="AD150" s="758"/>
      <c r="AE150" s="758"/>
      <c r="AF150" s="758"/>
      <c r="AG150" s="758"/>
      <c r="AH150" s="758"/>
      <c r="AI150" s="758"/>
      <c r="AJ150" s="758"/>
    </row>
    <row r="151" spans="2:36" ht="15">
      <c r="B151" s="758"/>
      <c r="C151" s="758"/>
      <c r="D151" s="758"/>
      <c r="E151" s="758"/>
      <c r="F151" s="758"/>
      <c r="G151" s="758"/>
      <c r="H151" s="758"/>
      <c r="I151" s="758"/>
      <c r="J151" s="758"/>
      <c r="K151" s="758"/>
      <c r="L151" s="780">
        <v>147</v>
      </c>
      <c r="M151" s="790">
        <v>0.85312238842497801</v>
      </c>
      <c r="N151" s="790">
        <v>0.14687761157502199</v>
      </c>
      <c r="O151" s="790">
        <v>0.82976445214891104</v>
      </c>
      <c r="P151" s="790">
        <v>0.17023554785108899</v>
      </c>
      <c r="Q151" s="790">
        <f t="shared" si="15"/>
        <v>0.84105679067014072</v>
      </c>
      <c r="R151" s="790">
        <f t="shared" si="15"/>
        <v>0.15884320932985926</v>
      </c>
      <c r="S151" s="791">
        <f t="shared" si="16"/>
        <v>0.88788986232917999</v>
      </c>
      <c r="T151" s="791">
        <v>0.11211013767082</v>
      </c>
      <c r="U151" s="791">
        <f t="shared" si="18"/>
        <v>0.87909384152758296</v>
      </c>
      <c r="V151" s="791">
        <v>0.12090615847241699</v>
      </c>
      <c r="W151" s="791">
        <f t="shared" si="17"/>
        <v>0.88328959427380793</v>
      </c>
      <c r="X151" s="791">
        <f t="shared" si="17"/>
        <v>0.11661040572619202</v>
      </c>
      <c r="Y151" s="573"/>
      <c r="Z151" s="758"/>
      <c r="AA151" s="758"/>
      <c r="AB151" s="758"/>
      <c r="AC151" s="758"/>
      <c r="AD151" s="758"/>
      <c r="AE151" s="758"/>
      <c r="AF151" s="758"/>
      <c r="AG151" s="758"/>
      <c r="AH151" s="758"/>
      <c r="AI151" s="758"/>
      <c r="AJ151" s="758"/>
    </row>
    <row r="152" spans="2:36" ht="15">
      <c r="B152" s="758"/>
      <c r="C152" s="758"/>
      <c r="D152" s="758"/>
      <c r="E152" s="758"/>
      <c r="F152" s="758"/>
      <c r="G152" s="758"/>
      <c r="H152" s="758"/>
      <c r="I152" s="758"/>
      <c r="J152" s="758"/>
      <c r="K152" s="758"/>
      <c r="L152" s="780">
        <v>148</v>
      </c>
      <c r="M152" s="790">
        <v>0.85409303356694</v>
      </c>
      <c r="N152" s="790">
        <v>0.14590696643306</v>
      </c>
      <c r="O152" s="790">
        <v>0.83085595349524299</v>
      </c>
      <c r="P152" s="790">
        <v>0.16914404650475701</v>
      </c>
      <c r="Q152" s="790">
        <f t="shared" si="15"/>
        <v>0.84208932589480989</v>
      </c>
      <c r="R152" s="790">
        <f t="shared" si="15"/>
        <v>0.15781067410519009</v>
      </c>
      <c r="S152" s="791">
        <f t="shared" si="16"/>
        <v>0.88861753244063701</v>
      </c>
      <c r="T152" s="791">
        <v>0.111382467559363</v>
      </c>
      <c r="U152" s="791">
        <f t="shared" si="18"/>
        <v>0.87985393792344302</v>
      </c>
      <c r="V152" s="791">
        <v>0.12014606207655699</v>
      </c>
      <c r="W152" s="791">
        <f t="shared" si="17"/>
        <v>0.88403382305952416</v>
      </c>
      <c r="X152" s="791">
        <f t="shared" si="17"/>
        <v>0.11586617694047587</v>
      </c>
      <c r="Y152" s="573"/>
      <c r="Z152" s="758"/>
      <c r="AA152" s="758"/>
      <c r="AB152" s="758"/>
      <c r="AC152" s="758"/>
      <c r="AD152" s="758"/>
      <c r="AE152" s="758"/>
      <c r="AF152" s="758"/>
      <c r="AG152" s="758"/>
      <c r="AH152" s="758"/>
      <c r="AI152" s="758"/>
      <c r="AJ152" s="758"/>
    </row>
    <row r="153" spans="2:36" ht="15">
      <c r="B153" s="758"/>
      <c r="C153" s="758"/>
      <c r="D153" s="758"/>
      <c r="E153" s="758"/>
      <c r="F153" s="758"/>
      <c r="G153" s="758"/>
      <c r="H153" s="758"/>
      <c r="I153" s="758"/>
      <c r="J153" s="758"/>
      <c r="K153" s="758"/>
      <c r="L153" s="780">
        <v>149</v>
      </c>
      <c r="M153" s="790">
        <v>0.85505215721638606</v>
      </c>
      <c r="N153" s="790">
        <v>0.144947842783614</v>
      </c>
      <c r="O153" s="790">
        <v>0.83193471010158193</v>
      </c>
      <c r="P153" s="790">
        <v>0.16806528989841801</v>
      </c>
      <c r="Q153" s="790">
        <f t="shared" si="15"/>
        <v>0.84310971337548146</v>
      </c>
      <c r="R153" s="790">
        <f t="shared" si="15"/>
        <v>0.1567902866245186</v>
      </c>
      <c r="S153" s="791">
        <f t="shared" si="16"/>
        <v>0.889341350963049</v>
      </c>
      <c r="T153" s="791">
        <v>0.110658649036951</v>
      </c>
      <c r="U153" s="791">
        <f t="shared" si="18"/>
        <v>0.88059857751053205</v>
      </c>
      <c r="V153" s="791">
        <v>0.119401422489468</v>
      </c>
      <c r="W153" s="791">
        <f t="shared" si="17"/>
        <v>0.88476824832415679</v>
      </c>
      <c r="X153" s="791">
        <f t="shared" si="17"/>
        <v>0.11513175167584327</v>
      </c>
      <c r="Y153" s="573"/>
      <c r="Z153" s="758"/>
      <c r="AA153" s="758"/>
      <c r="AB153" s="758"/>
      <c r="AC153" s="758"/>
      <c r="AD153" s="758"/>
      <c r="AE153" s="758"/>
      <c r="AF153" s="758"/>
      <c r="AG153" s="758"/>
      <c r="AH153" s="758"/>
      <c r="AI153" s="758"/>
      <c r="AJ153" s="758"/>
    </row>
    <row r="154" spans="2:36" ht="15">
      <c r="B154" s="758"/>
      <c r="C154" s="758"/>
      <c r="D154" s="758"/>
      <c r="E154" s="758"/>
      <c r="F154" s="758"/>
      <c r="G154" s="758"/>
      <c r="H154" s="758"/>
      <c r="I154" s="758"/>
      <c r="J154" s="758"/>
      <c r="K154" s="758"/>
      <c r="L154" s="780">
        <v>150</v>
      </c>
      <c r="M154" s="790">
        <v>0.85600027532645706</v>
      </c>
      <c r="N154" s="790">
        <v>0.14399972467354299</v>
      </c>
      <c r="O154" s="790">
        <v>0.83300137792878104</v>
      </c>
      <c r="P154" s="790">
        <v>0.16699862207121899</v>
      </c>
      <c r="Q154" s="790">
        <f t="shared" si="15"/>
        <v>0.84411854082365645</v>
      </c>
      <c r="R154" s="790">
        <f t="shared" si="15"/>
        <v>0.15578145917634367</v>
      </c>
      <c r="S154" s="791">
        <f t="shared" si="16"/>
        <v>0.89006126874445701</v>
      </c>
      <c r="T154" s="791">
        <v>0.109938731255543</v>
      </c>
      <c r="U154" s="791">
        <f t="shared" si="18"/>
        <v>0.88132931460851405</v>
      </c>
      <c r="V154" s="791">
        <v>0.11867068539148599</v>
      </c>
      <c r="W154" s="791">
        <f t="shared" si="17"/>
        <v>0.88549364334125746</v>
      </c>
      <c r="X154" s="791">
        <f t="shared" si="17"/>
        <v>0.1144063566587426</v>
      </c>
      <c r="Y154" s="573"/>
      <c r="Z154" s="758"/>
      <c r="AA154" s="758"/>
      <c r="AB154" s="758"/>
      <c r="AC154" s="758"/>
      <c r="AD154" s="758"/>
      <c r="AE154" s="758"/>
      <c r="AF154" s="758"/>
      <c r="AG154" s="758"/>
      <c r="AH154" s="758"/>
      <c r="AI154" s="758"/>
      <c r="AJ154" s="758"/>
    </row>
    <row r="155" spans="2:36" ht="15">
      <c r="B155" s="758"/>
      <c r="C155" s="758"/>
      <c r="D155" s="758"/>
      <c r="E155" s="758"/>
      <c r="F155" s="758"/>
      <c r="G155" s="758"/>
      <c r="H155" s="758"/>
      <c r="I155" s="758"/>
      <c r="J155" s="758"/>
      <c r="K155" s="758"/>
      <c r="L155" s="780">
        <v>151</v>
      </c>
      <c r="M155" s="790">
        <v>0.85693783363699105</v>
      </c>
      <c r="N155" s="790">
        <v>0.143062166363009</v>
      </c>
      <c r="O155" s="790">
        <v>0.83405652159209998</v>
      </c>
      <c r="P155" s="790">
        <v>0.1659434784079</v>
      </c>
      <c r="Q155" s="790">
        <f t="shared" si="15"/>
        <v>0.84511631490580275</v>
      </c>
      <c r="R155" s="790">
        <f t="shared" si="15"/>
        <v>0.15478368509419729</v>
      </c>
      <c r="S155" s="791">
        <f t="shared" si="16"/>
        <v>0.89077723663289998</v>
      </c>
      <c r="T155" s="791">
        <v>0.1092227633671</v>
      </c>
      <c r="U155" s="791">
        <f t="shared" si="18"/>
        <v>0.88204770353705098</v>
      </c>
      <c r="V155" s="791">
        <v>0.117952296462949</v>
      </c>
      <c r="W155" s="791">
        <f t="shared" si="17"/>
        <v>0.88621078138437581</v>
      </c>
      <c r="X155" s="791">
        <f t="shared" si="17"/>
        <v>0.11368921861562425</v>
      </c>
      <c r="Y155" s="573"/>
      <c r="Z155" s="758"/>
      <c r="AA155" s="758"/>
      <c r="AB155" s="758"/>
      <c r="AC155" s="758"/>
      <c r="AD155" s="758"/>
      <c r="AE155" s="758"/>
      <c r="AF155" s="758"/>
      <c r="AG155" s="758"/>
      <c r="AH155" s="758"/>
      <c r="AI155" s="758"/>
      <c r="AJ155" s="758"/>
    </row>
    <row r="156" spans="2:36" ht="15">
      <c r="B156" s="758"/>
      <c r="C156" s="758"/>
      <c r="D156" s="758"/>
      <c r="E156" s="758"/>
      <c r="F156" s="758"/>
      <c r="G156" s="758"/>
      <c r="H156" s="758"/>
      <c r="I156" s="758"/>
      <c r="J156" s="758"/>
      <c r="K156" s="758"/>
      <c r="L156" s="780">
        <v>152</v>
      </c>
      <c r="M156" s="790">
        <v>0.85786499703461305</v>
      </c>
      <c r="N156" s="790">
        <v>0.142135002965387</v>
      </c>
      <c r="O156" s="790">
        <v>0.83510034032440794</v>
      </c>
      <c r="P156" s="790">
        <v>0.164899659675592</v>
      </c>
      <c r="Q156" s="790">
        <f t="shared" si="15"/>
        <v>0.8461032181082454</v>
      </c>
      <c r="R156" s="790">
        <f t="shared" si="15"/>
        <v>0.15379678189175461</v>
      </c>
      <c r="S156" s="791">
        <f t="shared" si="16"/>
        <v>0.89148920547641797</v>
      </c>
      <c r="T156" s="791">
        <v>0.108510794523582</v>
      </c>
      <c r="U156" s="791">
        <f t="shared" si="18"/>
        <v>0.88275529861580504</v>
      </c>
      <c r="V156" s="791">
        <v>0.117244701384195</v>
      </c>
      <c r="W156" s="791">
        <f t="shared" si="17"/>
        <v>0.88692043572706192</v>
      </c>
      <c r="X156" s="791">
        <f t="shared" si="17"/>
        <v>0.11297956427293805</v>
      </c>
      <c r="Y156" s="573"/>
      <c r="Z156" s="758"/>
      <c r="AA156" s="758"/>
      <c r="AB156" s="758"/>
      <c r="AC156" s="758"/>
      <c r="AD156" s="758"/>
      <c r="AE156" s="758"/>
      <c r="AF156" s="758"/>
      <c r="AG156" s="758"/>
      <c r="AH156" s="758"/>
      <c r="AI156" s="758"/>
      <c r="AJ156" s="758"/>
    </row>
    <row r="157" spans="2:36" ht="15">
      <c r="B157" s="758"/>
      <c r="C157" s="758"/>
      <c r="D157" s="758"/>
      <c r="E157" s="758"/>
      <c r="F157" s="758"/>
      <c r="G157" s="758"/>
      <c r="H157" s="758"/>
      <c r="I157" s="758"/>
      <c r="J157" s="758"/>
      <c r="K157" s="758"/>
      <c r="L157" s="780">
        <v>153</v>
      </c>
      <c r="M157" s="790">
        <v>0.85878186019264302</v>
      </c>
      <c r="N157" s="790">
        <v>0.14121813980735701</v>
      </c>
      <c r="O157" s="790">
        <v>0.83613294201297905</v>
      </c>
      <c r="P157" s="790">
        <v>0.163867057987021</v>
      </c>
      <c r="Q157" s="790">
        <f t="shared" si="15"/>
        <v>0.84707935187227412</v>
      </c>
      <c r="R157" s="790">
        <f t="shared" si="15"/>
        <v>0.15282064812772594</v>
      </c>
      <c r="S157" s="791">
        <f t="shared" si="16"/>
        <v>0.89219712612305202</v>
      </c>
      <c r="T157" s="791">
        <v>0.10780287387694799</v>
      </c>
      <c r="U157" s="791">
        <f t="shared" si="18"/>
        <v>0.88345365416443999</v>
      </c>
      <c r="V157" s="791">
        <v>0.11654634583556001</v>
      </c>
      <c r="W157" s="791">
        <f t="shared" si="17"/>
        <v>0.88762337964286764</v>
      </c>
      <c r="X157" s="791">
        <f t="shared" si="17"/>
        <v>0.1122766203571324</v>
      </c>
      <c r="Y157" s="573"/>
      <c r="Z157" s="758"/>
      <c r="AA157" s="758"/>
      <c r="AB157" s="758"/>
      <c r="AC157" s="758"/>
      <c r="AD157" s="758"/>
      <c r="AE157" s="758"/>
      <c r="AF157" s="758"/>
      <c r="AG157" s="758"/>
      <c r="AH157" s="758"/>
      <c r="AI157" s="758"/>
      <c r="AJ157" s="758"/>
    </row>
    <row r="158" spans="2:36" ht="15">
      <c r="B158" s="758"/>
      <c r="C158" s="758"/>
      <c r="D158" s="758"/>
      <c r="E158" s="758"/>
      <c r="F158" s="758"/>
      <c r="G158" s="758"/>
      <c r="H158" s="758"/>
      <c r="I158" s="758"/>
      <c r="J158" s="758"/>
      <c r="K158" s="758"/>
      <c r="L158" s="780">
        <v>154</v>
      </c>
      <c r="M158" s="790">
        <v>0.85968851778440403</v>
      </c>
      <c r="N158" s="790">
        <v>0.140311482215596</v>
      </c>
      <c r="O158" s="790">
        <v>0.83715443454508898</v>
      </c>
      <c r="P158" s="790">
        <v>0.162845565454911</v>
      </c>
      <c r="Q158" s="790">
        <f t="shared" si="15"/>
        <v>0.84804481763918094</v>
      </c>
      <c r="R158" s="790">
        <f t="shared" si="15"/>
        <v>0.1518551823608191</v>
      </c>
      <c r="S158" s="791">
        <f t="shared" si="16"/>
        <v>0.89290094942084197</v>
      </c>
      <c r="T158" s="791">
        <v>0.107099050579158</v>
      </c>
      <c r="U158" s="791">
        <f t="shared" si="18"/>
        <v>0.88414432450261804</v>
      </c>
      <c r="V158" s="791">
        <v>0.115855675497382</v>
      </c>
      <c r="W158" s="791">
        <f t="shared" si="17"/>
        <v>0.88832038640534283</v>
      </c>
      <c r="X158" s="791">
        <f t="shared" si="17"/>
        <v>0.11157961359465718</v>
      </c>
      <c r="Y158" s="573"/>
      <c r="Z158" s="758"/>
      <c r="AA158" s="758"/>
      <c r="AB158" s="758"/>
      <c r="AC158" s="758"/>
      <c r="AD158" s="758"/>
      <c r="AE158" s="758"/>
      <c r="AF158" s="758"/>
      <c r="AG158" s="758"/>
      <c r="AH158" s="758"/>
      <c r="AI158" s="758"/>
      <c r="AJ158" s="758"/>
    </row>
    <row r="159" spans="2:36" ht="15">
      <c r="B159" s="758"/>
      <c r="C159" s="758"/>
      <c r="D159" s="758"/>
      <c r="E159" s="758"/>
      <c r="F159" s="758"/>
      <c r="G159" s="758"/>
      <c r="H159" s="758"/>
      <c r="I159" s="758"/>
      <c r="J159" s="758"/>
      <c r="K159" s="758"/>
      <c r="L159" s="780">
        <v>155</v>
      </c>
      <c r="M159" s="790">
        <v>0.86058506448321703</v>
      </c>
      <c r="N159" s="790">
        <v>0.139414935516783</v>
      </c>
      <c r="O159" s="790">
        <v>0.83816492580801105</v>
      </c>
      <c r="P159" s="790">
        <v>0.161835074191989</v>
      </c>
      <c r="Q159" s="790">
        <f t="shared" si="15"/>
        <v>0.84899971685025566</v>
      </c>
      <c r="R159" s="790">
        <f t="shared" si="15"/>
        <v>0.15090028314974449</v>
      </c>
      <c r="S159" s="791">
        <f t="shared" si="16"/>
        <v>0.89360062621782799</v>
      </c>
      <c r="T159" s="791">
        <v>0.106399373782172</v>
      </c>
      <c r="U159" s="791">
        <f t="shared" si="18"/>
        <v>0.88482886395000304</v>
      </c>
      <c r="V159" s="791">
        <v>0.115171136049997</v>
      </c>
      <c r="W159" s="791">
        <f t="shared" si="17"/>
        <v>0.8890122292880388</v>
      </c>
      <c r="X159" s="791">
        <f t="shared" si="17"/>
        <v>0.11088777071196124</v>
      </c>
      <c r="Y159" s="573"/>
      <c r="Z159" s="758"/>
      <c r="AA159" s="758"/>
      <c r="AB159" s="758"/>
      <c r="AC159" s="758"/>
      <c r="AD159" s="758"/>
      <c r="AE159" s="758"/>
      <c r="AF159" s="758"/>
      <c r="AG159" s="758"/>
      <c r="AH159" s="758"/>
      <c r="AI159" s="758"/>
      <c r="AJ159" s="758"/>
    </row>
    <row r="160" spans="2:36" ht="15">
      <c r="B160" s="758"/>
      <c r="C160" s="758"/>
      <c r="D160" s="758"/>
      <c r="E160" s="758"/>
      <c r="F160" s="758"/>
      <c r="G160" s="758"/>
      <c r="H160" s="758"/>
      <c r="I160" s="758"/>
      <c r="J160" s="758"/>
      <c r="K160" s="758"/>
      <c r="L160" s="780">
        <v>156</v>
      </c>
      <c r="M160" s="790">
        <v>0.861471594962402</v>
      </c>
      <c r="N160" s="790">
        <v>0.138528405037598</v>
      </c>
      <c r="O160" s="790">
        <v>0.83916452368901795</v>
      </c>
      <c r="P160" s="790">
        <v>0.160835476310982</v>
      </c>
      <c r="Q160" s="790">
        <f t="shared" si="15"/>
        <v>0.8499441509467871</v>
      </c>
      <c r="R160" s="790">
        <f t="shared" si="15"/>
        <v>0.14995584905321291</v>
      </c>
      <c r="S160" s="791">
        <f t="shared" si="16"/>
        <v>0.89429610736204901</v>
      </c>
      <c r="T160" s="791">
        <v>0.10570389263795101</v>
      </c>
      <c r="U160" s="791">
        <f t="shared" si="18"/>
        <v>0.88550882682625598</v>
      </c>
      <c r="V160" s="791">
        <v>0.11449117317374401</v>
      </c>
      <c r="W160" s="791">
        <f t="shared" si="17"/>
        <v>0.88969968156450463</v>
      </c>
      <c r="X160" s="791">
        <f t="shared" si="17"/>
        <v>0.11020031843549544</v>
      </c>
      <c r="Y160" s="573"/>
      <c r="Z160" s="758"/>
      <c r="AA160" s="758"/>
      <c r="AB160" s="758"/>
      <c r="AC160" s="758"/>
      <c r="AD160" s="758"/>
      <c r="AE160" s="758"/>
      <c r="AF160" s="758"/>
      <c r="AG160" s="758"/>
      <c r="AH160" s="758"/>
      <c r="AI160" s="758"/>
      <c r="AJ160" s="758"/>
    </row>
    <row r="161" spans="2:36" ht="15">
      <c r="B161" s="758"/>
      <c r="C161" s="758"/>
      <c r="D161" s="758"/>
      <c r="E161" s="758"/>
      <c r="F161" s="758"/>
      <c r="G161" s="758"/>
      <c r="H161" s="758"/>
      <c r="I161" s="758"/>
      <c r="J161" s="758"/>
      <c r="K161" s="758"/>
      <c r="L161" s="780">
        <v>157</v>
      </c>
      <c r="M161" s="790">
        <v>0.862348203895282</v>
      </c>
      <c r="N161" s="790">
        <v>0.137651796104718</v>
      </c>
      <c r="O161" s="790">
        <v>0.840153336075386</v>
      </c>
      <c r="P161" s="790">
        <v>0.159846663924614</v>
      </c>
      <c r="Q161" s="790">
        <f t="shared" si="15"/>
        <v>0.85087822137006786</v>
      </c>
      <c r="R161" s="790">
        <f t="shared" si="15"/>
        <v>0.14902177862993221</v>
      </c>
      <c r="S161" s="791">
        <f t="shared" si="16"/>
        <v>0.89498734370154598</v>
      </c>
      <c r="T161" s="791">
        <v>0.10501265629845399</v>
      </c>
      <c r="U161" s="791">
        <f t="shared" si="18"/>
        <v>0.88618576745104205</v>
      </c>
      <c r="V161" s="791">
        <v>0.11381423254895801</v>
      </c>
      <c r="W161" s="791">
        <f t="shared" si="17"/>
        <v>0.89038351650829239</v>
      </c>
      <c r="X161" s="791">
        <f t="shared" si="17"/>
        <v>0.10951648349170766</v>
      </c>
      <c r="Y161" s="573"/>
      <c r="Z161" s="758"/>
      <c r="AA161" s="758"/>
      <c r="AB161" s="758"/>
      <c r="AC161" s="758"/>
      <c r="AD161" s="758"/>
      <c r="AE161" s="758"/>
      <c r="AF161" s="758"/>
      <c r="AG161" s="758"/>
      <c r="AH161" s="758"/>
      <c r="AI161" s="758"/>
      <c r="AJ161" s="758"/>
    </row>
    <row r="162" spans="2:36" ht="15">
      <c r="B162" s="758"/>
      <c r="C162" s="758"/>
      <c r="D162" s="758"/>
      <c r="E162" s="758"/>
      <c r="F162" s="758"/>
      <c r="G162" s="758"/>
      <c r="H162" s="758"/>
      <c r="I162" s="758"/>
      <c r="J162" s="758"/>
      <c r="K162" s="758"/>
      <c r="L162" s="780">
        <v>158</v>
      </c>
      <c r="M162" s="790">
        <v>0.86321498595517698</v>
      </c>
      <c r="N162" s="790">
        <v>0.13678501404482299</v>
      </c>
      <c r="O162" s="790">
        <v>0.841131470854388</v>
      </c>
      <c r="P162" s="790">
        <v>0.158868529145612</v>
      </c>
      <c r="Q162" s="790">
        <f t="shared" si="15"/>
        <v>0.85180202956138684</v>
      </c>
      <c r="R162" s="790">
        <f t="shared" si="15"/>
        <v>0.1480979704386132</v>
      </c>
      <c r="S162" s="791">
        <f t="shared" si="16"/>
        <v>0.89567428608435806</v>
      </c>
      <c r="T162" s="791">
        <v>0.10432571391564199</v>
      </c>
      <c r="U162" s="791">
        <f t="shared" si="18"/>
        <v>0.88686124014402201</v>
      </c>
      <c r="V162" s="791">
        <v>0.113138759855978</v>
      </c>
      <c r="W162" s="791">
        <f t="shared" si="17"/>
        <v>0.89106450739295129</v>
      </c>
      <c r="X162" s="791">
        <f t="shared" si="17"/>
        <v>0.10883549260704878</v>
      </c>
      <c r="Y162" s="573"/>
      <c r="Z162" s="758"/>
      <c r="AA162" s="758"/>
      <c r="AB162" s="758"/>
      <c r="AC162" s="758"/>
      <c r="AD162" s="758"/>
      <c r="AE162" s="758"/>
      <c r="AF162" s="758"/>
      <c r="AG162" s="758"/>
      <c r="AH162" s="758"/>
      <c r="AI162" s="758"/>
      <c r="AJ162" s="758"/>
    </row>
    <row r="163" spans="2:36" ht="15">
      <c r="B163" s="758"/>
      <c r="C163" s="758"/>
      <c r="D163" s="758"/>
      <c r="E163" s="758"/>
      <c r="F163" s="758"/>
      <c r="G163" s="758"/>
      <c r="H163" s="758"/>
      <c r="I163" s="758"/>
      <c r="J163" s="758"/>
      <c r="K163" s="758"/>
      <c r="L163" s="780">
        <v>159</v>
      </c>
      <c r="M163" s="790">
        <v>0.86407203581540803</v>
      </c>
      <c r="N163" s="790">
        <v>0.13592796418459199</v>
      </c>
      <c r="O163" s="790">
        <v>0.84209903591329804</v>
      </c>
      <c r="P163" s="790">
        <v>0.15790096408670201</v>
      </c>
      <c r="Q163" s="790">
        <f t="shared" si="15"/>
        <v>0.85271567696203432</v>
      </c>
      <c r="R163" s="790">
        <f t="shared" si="15"/>
        <v>0.14718432303796575</v>
      </c>
      <c r="S163" s="791">
        <f t="shared" si="16"/>
        <v>0.89635688535852698</v>
      </c>
      <c r="T163" s="791">
        <v>0.10364311464147299</v>
      </c>
      <c r="U163" s="791">
        <f t="shared" si="18"/>
        <v>0.88753679922485995</v>
      </c>
      <c r="V163" s="791">
        <v>0.11246320077513999</v>
      </c>
      <c r="W163" s="791">
        <f t="shared" si="17"/>
        <v>0.89174342749203328</v>
      </c>
      <c r="X163" s="791">
        <f t="shared" si="17"/>
        <v>0.10815657250796665</v>
      </c>
      <c r="Y163" s="573"/>
      <c r="Z163" s="758"/>
      <c r="AA163" s="758"/>
      <c r="AB163" s="758"/>
      <c r="AC163" s="758"/>
      <c r="AD163" s="758"/>
      <c r="AE163" s="758"/>
      <c r="AF163" s="758"/>
      <c r="AG163" s="758"/>
      <c r="AH163" s="758"/>
      <c r="AI163" s="758"/>
      <c r="AJ163" s="758"/>
    </row>
    <row r="164" spans="2:36" ht="15">
      <c r="B164" s="758"/>
      <c r="C164" s="758"/>
      <c r="D164" s="758"/>
      <c r="E164" s="758"/>
      <c r="F164" s="758"/>
      <c r="G164" s="758"/>
      <c r="H164" s="758"/>
      <c r="I164" s="758"/>
      <c r="J164" s="758"/>
      <c r="K164" s="758"/>
      <c r="L164" s="780">
        <v>160</v>
      </c>
      <c r="M164" s="790">
        <v>0.864919448149298</v>
      </c>
      <c r="N164" s="790">
        <v>0.135080551850702</v>
      </c>
      <c r="O164" s="790">
        <v>0.84305613913939004</v>
      </c>
      <c r="P164" s="790">
        <v>0.15694386086060999</v>
      </c>
      <c r="Q164" s="790">
        <f t="shared" si="15"/>
        <v>0.85361926501330132</v>
      </c>
      <c r="R164" s="790">
        <f t="shared" si="15"/>
        <v>0.14628073498669875</v>
      </c>
      <c r="S164" s="791">
        <f t="shared" si="16"/>
        <v>0.897035092372091</v>
      </c>
      <c r="T164" s="791">
        <v>0.102964907627909</v>
      </c>
      <c r="U164" s="791">
        <f t="shared" si="18"/>
        <v>0.88821399901321796</v>
      </c>
      <c r="V164" s="791">
        <v>0.111786000986782</v>
      </c>
      <c r="W164" s="791">
        <f t="shared" si="17"/>
        <v>0.8924210500790879</v>
      </c>
      <c r="X164" s="791">
        <f t="shared" si="17"/>
        <v>0.10747894992091217</v>
      </c>
      <c r="Y164" s="573"/>
      <c r="Z164" s="758"/>
      <c r="AA164" s="758"/>
      <c r="AB164" s="758"/>
      <c r="AC164" s="758"/>
      <c r="AD164" s="758"/>
      <c r="AE164" s="758"/>
      <c r="AF164" s="758"/>
      <c r="AG164" s="758"/>
      <c r="AH164" s="758"/>
      <c r="AI164" s="758"/>
      <c r="AJ164" s="758"/>
    </row>
    <row r="165" spans="2:36" ht="15">
      <c r="B165" s="758"/>
      <c r="C165" s="758"/>
      <c r="D165" s="758"/>
      <c r="E165" s="758"/>
      <c r="F165" s="758"/>
      <c r="G165" s="758"/>
      <c r="H165" s="758"/>
      <c r="I165" s="758"/>
      <c r="J165" s="758"/>
      <c r="K165" s="758"/>
      <c r="L165" s="780">
        <v>161</v>
      </c>
      <c r="M165" s="790">
        <v>0.86575731763016606</v>
      </c>
      <c r="N165" s="790">
        <v>0.134242682369834</v>
      </c>
      <c r="O165" s="790">
        <v>0.84400288841993898</v>
      </c>
      <c r="P165" s="790">
        <v>0.15599711158006099</v>
      </c>
      <c r="Q165" s="790">
        <f t="shared" si="15"/>
        <v>0.85451289515647755</v>
      </c>
      <c r="R165" s="790">
        <f t="shared" si="15"/>
        <v>0.14538710484352246</v>
      </c>
      <c r="S165" s="791">
        <f t="shared" si="16"/>
        <v>0.89770885797309097</v>
      </c>
      <c r="T165" s="791">
        <v>0.102291142026909</v>
      </c>
      <c r="U165" s="791">
        <f t="shared" si="18"/>
        <v>0.88889436926397802</v>
      </c>
      <c r="V165" s="791">
        <v>0.111105630736022</v>
      </c>
      <c r="W165" s="791">
        <f t="shared" si="17"/>
        <v>0.89309813582838959</v>
      </c>
      <c r="X165" s="791">
        <f t="shared" si="17"/>
        <v>0.10680186417161038</v>
      </c>
      <c r="Y165" s="573"/>
      <c r="Z165" s="758"/>
      <c r="AA165" s="758"/>
      <c r="AB165" s="758"/>
      <c r="AC165" s="758"/>
      <c r="AD165" s="758"/>
      <c r="AE165" s="758"/>
      <c r="AF165" s="758"/>
      <c r="AG165" s="758"/>
      <c r="AH165" s="758"/>
      <c r="AI165" s="758"/>
      <c r="AJ165" s="758"/>
    </row>
    <row r="166" spans="2:36" ht="15">
      <c r="B166" s="758"/>
      <c r="C166" s="758"/>
      <c r="D166" s="758"/>
      <c r="E166" s="758"/>
      <c r="F166" s="758"/>
      <c r="G166" s="758"/>
      <c r="H166" s="758"/>
      <c r="I166" s="758"/>
      <c r="J166" s="758"/>
      <c r="K166" s="758"/>
      <c r="L166" s="780">
        <v>162</v>
      </c>
      <c r="M166" s="790">
        <v>0.86658573893133495</v>
      </c>
      <c r="N166" s="790">
        <v>0.133414261068665</v>
      </c>
      <c r="O166" s="790">
        <v>0.84493939164221898</v>
      </c>
      <c r="P166" s="790">
        <v>0.15506060835778099</v>
      </c>
      <c r="Q166" s="790">
        <f t="shared" si="15"/>
        <v>0.85539666883285426</v>
      </c>
      <c r="R166" s="790">
        <f t="shared" si="15"/>
        <v>0.14450333116714573</v>
      </c>
      <c r="S166" s="791">
        <f t="shared" si="16"/>
        <v>0.89837813300956804</v>
      </c>
      <c r="T166" s="791">
        <v>0.10162186699043201</v>
      </c>
      <c r="U166" s="791">
        <f t="shared" si="18"/>
        <v>0.88957854470021303</v>
      </c>
      <c r="V166" s="791">
        <v>0.110421455299787</v>
      </c>
      <c r="W166" s="791">
        <f t="shared" si="17"/>
        <v>0.89377498635239894</v>
      </c>
      <c r="X166" s="791">
        <f t="shared" si="17"/>
        <v>0.10612501364760113</v>
      </c>
      <c r="Y166" s="573"/>
      <c r="Z166" s="758"/>
      <c r="AA166" s="758"/>
      <c r="AB166" s="758"/>
      <c r="AC166" s="758"/>
      <c r="AD166" s="758"/>
      <c r="AE166" s="758"/>
      <c r="AF166" s="758"/>
      <c r="AG166" s="758"/>
      <c r="AH166" s="758"/>
      <c r="AI166" s="758"/>
      <c r="AJ166" s="758"/>
    </row>
    <row r="167" spans="2:36" ht="15">
      <c r="B167" s="758"/>
      <c r="C167" s="758"/>
      <c r="D167" s="758"/>
      <c r="E167" s="758"/>
      <c r="F167" s="758"/>
      <c r="G167" s="758"/>
      <c r="H167" s="758"/>
      <c r="I167" s="758"/>
      <c r="J167" s="758"/>
      <c r="K167" s="758"/>
      <c r="L167" s="780">
        <v>163</v>
      </c>
      <c r="M167" s="790">
        <v>0.86740480672612597</v>
      </c>
      <c r="N167" s="790">
        <v>0.13259519327387401</v>
      </c>
      <c r="O167" s="790">
        <v>0.84586575669350395</v>
      </c>
      <c r="P167" s="790">
        <v>0.154134243306496</v>
      </c>
      <c r="Q167" s="790">
        <f t="shared" si="15"/>
        <v>0.85627068748372159</v>
      </c>
      <c r="R167" s="790">
        <f t="shared" si="15"/>
        <v>0.14362931251627845</v>
      </c>
      <c r="S167" s="791">
        <f t="shared" si="16"/>
        <v>0.89904286832956004</v>
      </c>
      <c r="T167" s="791">
        <v>0.10095713167044</v>
      </c>
      <c r="U167" s="791">
        <f t="shared" si="18"/>
        <v>0.89026603089285405</v>
      </c>
      <c r="V167" s="791">
        <v>0.109733969107146</v>
      </c>
      <c r="W167" s="791">
        <f t="shared" si="17"/>
        <v>0.89445132412144057</v>
      </c>
      <c r="X167" s="791">
        <f t="shared" si="17"/>
        <v>0.10544867587855947</v>
      </c>
      <c r="Y167" s="573"/>
      <c r="Z167" s="758"/>
      <c r="AA167" s="758"/>
      <c r="AB167" s="758"/>
      <c r="AC167" s="758"/>
      <c r="AD167" s="758"/>
      <c r="AE167" s="758"/>
      <c r="AF167" s="758"/>
      <c r="AG167" s="758"/>
      <c r="AH167" s="758"/>
      <c r="AI167" s="758"/>
      <c r="AJ167" s="758"/>
    </row>
    <row r="168" spans="2:36" ht="15">
      <c r="B168" s="758"/>
      <c r="C168" s="758"/>
      <c r="D168" s="758"/>
      <c r="E168" s="758"/>
      <c r="F168" s="758"/>
      <c r="G168" s="758"/>
      <c r="H168" s="758"/>
      <c r="I168" s="758"/>
      <c r="J168" s="758"/>
      <c r="K168" s="758"/>
      <c r="L168" s="780">
        <v>164</v>
      </c>
      <c r="M168" s="790">
        <v>0.86821461568786096</v>
      </c>
      <c r="N168" s="790">
        <v>0.13178538431213899</v>
      </c>
      <c r="O168" s="790">
        <v>0.84678209146106698</v>
      </c>
      <c r="P168" s="790">
        <v>0.153217908538933</v>
      </c>
      <c r="Q168" s="790">
        <f t="shared" si="15"/>
        <v>0.85713505255036959</v>
      </c>
      <c r="R168" s="790">
        <f t="shared" si="15"/>
        <v>0.14276494744963042</v>
      </c>
      <c r="S168" s="791">
        <f t="shared" si="16"/>
        <v>0.89970301478110803</v>
      </c>
      <c r="T168" s="791">
        <v>0.10029698521889201</v>
      </c>
      <c r="U168" s="791">
        <f t="shared" si="18"/>
        <v>0.89095626123004001</v>
      </c>
      <c r="V168" s="791">
        <v>0.10904373876996</v>
      </c>
      <c r="W168" s="791">
        <f t="shared" si="17"/>
        <v>0.89512683458328723</v>
      </c>
      <c r="X168" s="791">
        <f t="shared" si="17"/>
        <v>0.10477316541671289</v>
      </c>
      <c r="Y168" s="573"/>
      <c r="Z168" s="758"/>
      <c r="AA168" s="758"/>
      <c r="AB168" s="758"/>
      <c r="AC168" s="758"/>
      <c r="AD168" s="758"/>
      <c r="AE168" s="758"/>
      <c r="AF168" s="758"/>
      <c r="AG168" s="758"/>
      <c r="AH168" s="758"/>
      <c r="AI168" s="758"/>
      <c r="AJ168" s="758"/>
    </row>
    <row r="169" spans="2:36" ht="15">
      <c r="B169" s="758"/>
      <c r="C169" s="758"/>
      <c r="D169" s="758"/>
      <c r="E169" s="758"/>
      <c r="F169" s="758"/>
      <c r="G169" s="758"/>
      <c r="H169" s="758"/>
      <c r="I169" s="758"/>
      <c r="J169" s="758"/>
      <c r="K169" s="758"/>
      <c r="L169" s="780">
        <v>165</v>
      </c>
      <c r="M169" s="790">
        <v>0.869015260489859</v>
      </c>
      <c r="N169" s="790">
        <v>0.130984739510141</v>
      </c>
      <c r="O169" s="790">
        <v>0.84768850383218297</v>
      </c>
      <c r="P169" s="790">
        <v>0.152311496167817</v>
      </c>
      <c r="Q169" s="790">
        <f t="shared" si="15"/>
        <v>0.85798986547408806</v>
      </c>
      <c r="R169" s="790">
        <f t="shared" si="15"/>
        <v>0.141910134525912</v>
      </c>
      <c r="S169" s="791">
        <f t="shared" si="16"/>
        <v>0.90035852321225196</v>
      </c>
      <c r="T169" s="791">
        <v>9.9641476787748096E-2</v>
      </c>
      <c r="U169" s="791">
        <f t="shared" si="18"/>
        <v>0.89164866909991003</v>
      </c>
      <c r="V169" s="791">
        <v>0.10835133090009</v>
      </c>
      <c r="W169" s="791">
        <f t="shared" si="17"/>
        <v>0.89580120318571055</v>
      </c>
      <c r="X169" s="791">
        <f t="shared" si="17"/>
        <v>0.10409879681428949</v>
      </c>
      <c r="Y169" s="573"/>
      <c r="Z169" s="758"/>
      <c r="AA169" s="758"/>
      <c r="AB169" s="758"/>
      <c r="AC169" s="758"/>
      <c r="AD169" s="758"/>
      <c r="AE169" s="758"/>
      <c r="AF169" s="758"/>
      <c r="AG169" s="758"/>
      <c r="AH169" s="758"/>
      <c r="AI169" s="758"/>
      <c r="AJ169" s="758"/>
    </row>
    <row r="170" spans="2:36" ht="15">
      <c r="B170" s="758"/>
      <c r="C170" s="758"/>
      <c r="D170" s="758"/>
      <c r="E170" s="758"/>
      <c r="F170" s="758"/>
      <c r="G170" s="758"/>
      <c r="H170" s="758"/>
      <c r="I170" s="758"/>
      <c r="J170" s="758"/>
      <c r="K170" s="758"/>
      <c r="L170" s="780">
        <v>166</v>
      </c>
      <c r="M170" s="790">
        <v>0.86980683580544293</v>
      </c>
      <c r="N170" s="790">
        <v>0.13019316419455701</v>
      </c>
      <c r="O170" s="790">
        <v>0.84858510169412593</v>
      </c>
      <c r="P170" s="790">
        <v>0.15141489830587401</v>
      </c>
      <c r="Q170" s="790">
        <f t="shared" si="15"/>
        <v>0.85883522769616794</v>
      </c>
      <c r="R170" s="790">
        <f t="shared" si="15"/>
        <v>0.14106477230383205</v>
      </c>
      <c r="S170" s="791">
        <f t="shared" si="16"/>
        <v>0.90100934447103209</v>
      </c>
      <c r="T170" s="791">
        <v>9.8990655528967894E-2</v>
      </c>
      <c r="U170" s="791">
        <f t="shared" si="18"/>
        <v>0.892342687890602</v>
      </c>
      <c r="V170" s="791">
        <v>0.107657312109398</v>
      </c>
      <c r="W170" s="791">
        <f t="shared" si="17"/>
        <v>0.89647411537648236</v>
      </c>
      <c r="X170" s="791">
        <f t="shared" si="17"/>
        <v>0.10342588462351759</v>
      </c>
      <c r="Y170" s="573"/>
      <c r="Z170" s="758"/>
      <c r="AA170" s="758"/>
      <c r="AB170" s="758"/>
      <c r="AC170" s="758"/>
      <c r="AD170" s="758"/>
      <c r="AE170" s="758"/>
      <c r="AF170" s="758"/>
      <c r="AG170" s="758"/>
      <c r="AH170" s="758"/>
      <c r="AI170" s="758"/>
      <c r="AJ170" s="758"/>
    </row>
    <row r="171" spans="2:36" ht="15">
      <c r="B171" s="758"/>
      <c r="C171" s="758"/>
      <c r="D171" s="758"/>
      <c r="E171" s="758"/>
      <c r="F171" s="758"/>
      <c r="G171" s="758"/>
      <c r="H171" s="758"/>
      <c r="I171" s="758"/>
      <c r="J171" s="758"/>
      <c r="K171" s="758"/>
      <c r="L171" s="780">
        <v>167</v>
      </c>
      <c r="M171" s="790">
        <v>0.87058943630793406</v>
      </c>
      <c r="N171" s="790">
        <v>0.12941056369206599</v>
      </c>
      <c r="O171" s="790">
        <v>0.84947199293416997</v>
      </c>
      <c r="P171" s="790">
        <v>0.15052800706583</v>
      </c>
      <c r="Q171" s="790">
        <f t="shared" si="15"/>
        <v>0.85967124065789968</v>
      </c>
      <c r="R171" s="790">
        <f t="shared" si="15"/>
        <v>0.14022875934210033</v>
      </c>
      <c r="S171" s="791">
        <f t="shared" si="16"/>
        <v>0.90165542940548848</v>
      </c>
      <c r="T171" s="791">
        <v>9.8344570594511502E-2</v>
      </c>
      <c r="U171" s="791">
        <f t="shared" si="18"/>
        <v>0.89303775099025295</v>
      </c>
      <c r="V171" s="791">
        <v>0.106962249009747</v>
      </c>
      <c r="W171" s="791">
        <f t="shared" si="17"/>
        <v>0.89714525660337363</v>
      </c>
      <c r="X171" s="791">
        <f t="shared" si="17"/>
        <v>0.10275474339662635</v>
      </c>
      <c r="Y171" s="573"/>
      <c r="Z171" s="758"/>
      <c r="AA171" s="758"/>
      <c r="AB171" s="758"/>
      <c r="AC171" s="758"/>
      <c r="AD171" s="758"/>
      <c r="AE171" s="758"/>
      <c r="AF171" s="758"/>
      <c r="AG171" s="758"/>
      <c r="AH171" s="758"/>
      <c r="AI171" s="758"/>
      <c r="AJ171" s="758"/>
    </row>
    <row r="172" spans="2:36" ht="15">
      <c r="B172" s="758"/>
      <c r="C172" s="758"/>
      <c r="D172" s="758"/>
      <c r="E172" s="758"/>
      <c r="F172" s="758"/>
      <c r="G172" s="758"/>
      <c r="H172" s="758"/>
      <c r="I172" s="758"/>
      <c r="J172" s="758"/>
      <c r="K172" s="758"/>
      <c r="L172" s="780">
        <v>168</v>
      </c>
      <c r="M172" s="790">
        <v>0.87136315667065301</v>
      </c>
      <c r="N172" s="790">
        <v>0.12863684332934699</v>
      </c>
      <c r="O172" s="790">
        <v>0.85034928543958899</v>
      </c>
      <c r="P172" s="790">
        <v>0.14965071456041101</v>
      </c>
      <c r="Q172" s="790">
        <f t="shared" si="15"/>
        <v>0.86049800580057323</v>
      </c>
      <c r="R172" s="790">
        <f t="shared" si="15"/>
        <v>0.13940199419942678</v>
      </c>
      <c r="S172" s="791">
        <f t="shared" si="16"/>
        <v>0.90229672886366086</v>
      </c>
      <c r="T172" s="791">
        <v>9.7703271136339101E-2</v>
      </c>
      <c r="U172" s="791">
        <f t="shared" si="18"/>
        <v>0.893733291787003</v>
      </c>
      <c r="V172" s="791">
        <v>0.106266708212997</v>
      </c>
      <c r="W172" s="791">
        <f t="shared" si="17"/>
        <v>0.89781431231415665</v>
      </c>
      <c r="X172" s="791">
        <f t="shared" si="17"/>
        <v>0.10208568768584331</v>
      </c>
      <c r="Y172" s="573"/>
      <c r="Z172" s="758"/>
      <c r="AA172" s="758"/>
      <c r="AB172" s="758"/>
      <c r="AC172" s="758"/>
      <c r="AD172" s="758"/>
      <c r="AE172" s="758"/>
      <c r="AF172" s="758"/>
      <c r="AG172" s="758"/>
      <c r="AH172" s="758"/>
      <c r="AI172" s="758"/>
      <c r="AJ172" s="758"/>
    </row>
    <row r="173" spans="2:36" ht="15">
      <c r="B173" s="758"/>
      <c r="C173" s="758"/>
      <c r="D173" s="758"/>
      <c r="E173" s="758"/>
      <c r="F173" s="758"/>
      <c r="G173" s="758"/>
      <c r="H173" s="758"/>
      <c r="I173" s="758"/>
      <c r="J173" s="758"/>
      <c r="K173" s="758"/>
      <c r="L173" s="780">
        <v>169</v>
      </c>
      <c r="M173" s="790">
        <v>0.87212809156692206</v>
      </c>
      <c r="N173" s="790">
        <v>0.127871908433078</v>
      </c>
      <c r="O173" s="790">
        <v>0.85121708709765698</v>
      </c>
      <c r="P173" s="790">
        <v>0.148782912902343</v>
      </c>
      <c r="Q173" s="790">
        <f t="shared" si="15"/>
        <v>0.86131562456547939</v>
      </c>
      <c r="R173" s="790">
        <f t="shared" si="15"/>
        <v>0.13858437543452071</v>
      </c>
      <c r="S173" s="791">
        <f t="shared" si="16"/>
        <v>0.9029331936935896</v>
      </c>
      <c r="T173" s="791">
        <v>9.7066806306410403E-2</v>
      </c>
      <c r="U173" s="791">
        <f t="shared" si="18"/>
        <v>0.89442874366898995</v>
      </c>
      <c r="V173" s="791">
        <v>0.10557125633101</v>
      </c>
      <c r="W173" s="791">
        <f t="shared" si="17"/>
        <v>0.89848096795660304</v>
      </c>
      <c r="X173" s="791">
        <f t="shared" si="17"/>
        <v>0.10141903204339689</v>
      </c>
      <c r="Y173" s="573"/>
      <c r="Z173" s="758"/>
      <c r="AA173" s="758"/>
      <c r="AB173" s="758"/>
      <c r="AC173" s="758"/>
      <c r="AD173" s="758"/>
      <c r="AE173" s="758"/>
      <c r="AF173" s="758"/>
      <c r="AG173" s="758"/>
      <c r="AH173" s="758"/>
      <c r="AI173" s="758"/>
      <c r="AJ173" s="758"/>
    </row>
    <row r="174" spans="2:36" ht="15">
      <c r="B174" s="758"/>
      <c r="C174" s="758"/>
      <c r="D174" s="758"/>
      <c r="E174" s="758"/>
      <c r="F174" s="758"/>
      <c r="G174" s="758"/>
      <c r="H174" s="758"/>
      <c r="I174" s="758"/>
      <c r="J174" s="758"/>
      <c r="K174" s="758"/>
      <c r="L174" s="780">
        <v>170</v>
      </c>
      <c r="M174" s="790">
        <v>0.87288433567006096</v>
      </c>
      <c r="N174" s="790">
        <v>0.12711566432993901</v>
      </c>
      <c r="O174" s="790">
        <v>0.85207550579564906</v>
      </c>
      <c r="P174" s="790">
        <v>0.147924494204351</v>
      </c>
      <c r="Q174" s="790">
        <f t="shared" si="15"/>
        <v>0.86212419839390808</v>
      </c>
      <c r="R174" s="790">
        <f t="shared" si="15"/>
        <v>0.13777580160609193</v>
      </c>
      <c r="S174" s="791">
        <f t="shared" si="16"/>
        <v>0.90356477474331443</v>
      </c>
      <c r="T174" s="791">
        <v>9.6435225256685603E-2</v>
      </c>
      <c r="U174" s="791">
        <f t="shared" si="18"/>
        <v>0.89512354002435202</v>
      </c>
      <c r="V174" s="791">
        <v>0.104876459975648</v>
      </c>
      <c r="W174" s="791">
        <f t="shared" si="17"/>
        <v>0.89914490897848431</v>
      </c>
      <c r="X174" s="791">
        <f t="shared" si="17"/>
        <v>0.10075509102151575</v>
      </c>
      <c r="Y174" s="573"/>
      <c r="Z174" s="758"/>
      <c r="AA174" s="758"/>
      <c r="AB174" s="758"/>
      <c r="AC174" s="758"/>
      <c r="AD174" s="758"/>
      <c r="AE174" s="758"/>
      <c r="AF174" s="758"/>
      <c r="AG174" s="758"/>
      <c r="AH174" s="758"/>
      <c r="AI174" s="758"/>
      <c r="AJ174" s="758"/>
    </row>
    <row r="175" spans="2:36" ht="15">
      <c r="B175" s="758"/>
      <c r="C175" s="758"/>
      <c r="D175" s="758"/>
      <c r="E175" s="758"/>
      <c r="F175" s="758"/>
      <c r="G175" s="758"/>
      <c r="H175" s="758"/>
      <c r="I175" s="758"/>
      <c r="J175" s="758"/>
      <c r="K175" s="758"/>
      <c r="L175" s="780">
        <v>171</v>
      </c>
      <c r="M175" s="790">
        <v>0.87363198365339301</v>
      </c>
      <c r="N175" s="790">
        <v>0.12636801634660699</v>
      </c>
      <c r="O175" s="790">
        <v>0.85292464942083801</v>
      </c>
      <c r="P175" s="790">
        <v>0.14707535057916199</v>
      </c>
      <c r="Q175" s="790">
        <f t="shared" si="15"/>
        <v>0.86292382872715023</v>
      </c>
      <c r="R175" s="790">
        <f t="shared" si="15"/>
        <v>0.13697617127284981</v>
      </c>
      <c r="S175" s="791">
        <f t="shared" si="16"/>
        <v>0.9041914228608755</v>
      </c>
      <c r="T175" s="791">
        <v>9.5808577139124496E-2</v>
      </c>
      <c r="U175" s="791">
        <f t="shared" si="18"/>
        <v>0.89581711424122801</v>
      </c>
      <c r="V175" s="791">
        <v>0.10418288575877201</v>
      </c>
      <c r="W175" s="791">
        <f t="shared" si="17"/>
        <v>0.89980582082757221</v>
      </c>
      <c r="X175" s="791">
        <f t="shared" si="17"/>
        <v>0.1000941791724278</v>
      </c>
      <c r="Y175" s="573"/>
      <c r="Z175" s="758"/>
      <c r="AA175" s="758"/>
      <c r="AB175" s="758"/>
      <c r="AC175" s="758"/>
      <c r="AD175" s="758"/>
      <c r="AE175" s="758"/>
      <c r="AF175" s="758"/>
      <c r="AG175" s="758"/>
      <c r="AH175" s="758"/>
      <c r="AI175" s="758"/>
      <c r="AJ175" s="758"/>
    </row>
    <row r="176" spans="2:36" ht="15">
      <c r="B176" s="758"/>
      <c r="C176" s="758"/>
      <c r="D176" s="758"/>
      <c r="E176" s="758"/>
      <c r="F176" s="758"/>
      <c r="G176" s="758"/>
      <c r="H176" s="758"/>
      <c r="I176" s="758"/>
      <c r="J176" s="758"/>
      <c r="K176" s="758"/>
      <c r="L176" s="780">
        <v>172</v>
      </c>
      <c r="M176" s="790">
        <v>0.87437113019023793</v>
      </c>
      <c r="N176" s="790">
        <v>0.12562886980976201</v>
      </c>
      <c r="O176" s="790">
        <v>0.85376462586049895</v>
      </c>
      <c r="P176" s="790">
        <v>0.146235374139501</v>
      </c>
      <c r="Q176" s="790">
        <f t="shared" si="15"/>
        <v>0.86371461700649577</v>
      </c>
      <c r="R176" s="790">
        <f t="shared" si="15"/>
        <v>0.13618538299350416</v>
      </c>
      <c r="S176" s="791">
        <f t="shared" si="16"/>
        <v>0.904813088894313</v>
      </c>
      <c r="T176" s="791">
        <v>9.5186911105687E-2</v>
      </c>
      <c r="U176" s="791">
        <f t="shared" si="18"/>
        <v>0.89650889970775505</v>
      </c>
      <c r="V176" s="791">
        <v>0.10349110029224499</v>
      </c>
      <c r="W176" s="791">
        <f t="shared" si="17"/>
        <v>0.90046338895163802</v>
      </c>
      <c r="X176" s="791">
        <f t="shared" si="17"/>
        <v>9.9436611048362031E-2</v>
      </c>
      <c r="Y176" s="573"/>
      <c r="Z176" s="758"/>
      <c r="AA176" s="758"/>
      <c r="AB176" s="758"/>
      <c r="AC176" s="758"/>
      <c r="AD176" s="758"/>
      <c r="AE176" s="758"/>
      <c r="AF176" s="758"/>
      <c r="AG176" s="758"/>
      <c r="AH176" s="758"/>
      <c r="AI176" s="758"/>
      <c r="AJ176" s="758"/>
    </row>
    <row r="177" spans="2:36" ht="15">
      <c r="B177" s="758"/>
      <c r="C177" s="758"/>
      <c r="D177" s="758"/>
      <c r="E177" s="758"/>
      <c r="F177" s="758"/>
      <c r="G177" s="758"/>
      <c r="H177" s="758"/>
      <c r="I177" s="758"/>
      <c r="J177" s="758"/>
      <c r="K177" s="758"/>
      <c r="L177" s="780">
        <v>173</v>
      </c>
      <c r="M177" s="790">
        <v>0.87510186995391703</v>
      </c>
      <c r="N177" s="790">
        <v>0.12489813004608299</v>
      </c>
      <c r="O177" s="790">
        <v>0.85459554300190499</v>
      </c>
      <c r="P177" s="790">
        <v>0.14540445699809501</v>
      </c>
      <c r="Q177" s="790">
        <f t="shared" si="15"/>
        <v>0.8644966646732346</v>
      </c>
      <c r="R177" s="790">
        <f t="shared" si="15"/>
        <v>0.13540333532676535</v>
      </c>
      <c r="S177" s="791">
        <f t="shared" si="16"/>
        <v>0.90542972369166674</v>
      </c>
      <c r="T177" s="791">
        <v>9.4570276308333298E-2</v>
      </c>
      <c r="U177" s="791">
        <f t="shared" si="18"/>
        <v>0.89719832981207304</v>
      </c>
      <c r="V177" s="791">
        <v>0.10280167018792701</v>
      </c>
      <c r="W177" s="791">
        <f t="shared" si="17"/>
        <v>0.90111729879845393</v>
      </c>
      <c r="X177" s="791">
        <f t="shared" si="17"/>
        <v>9.8782701201546072E-2</v>
      </c>
      <c r="Y177" s="573"/>
      <c r="Z177" s="758"/>
      <c r="AA177" s="758"/>
      <c r="AB177" s="758"/>
      <c r="AC177" s="758"/>
      <c r="AD177" s="758"/>
      <c r="AE177" s="758"/>
      <c r="AF177" s="758"/>
      <c r="AG177" s="758"/>
      <c r="AH177" s="758"/>
      <c r="AI177" s="758"/>
      <c r="AJ177" s="758"/>
    </row>
    <row r="178" spans="2:36" ht="15">
      <c r="B178" s="758"/>
      <c r="C178" s="758"/>
      <c r="D178" s="758"/>
      <c r="E178" s="758"/>
      <c r="F178" s="758"/>
      <c r="G178" s="758"/>
      <c r="H178" s="758"/>
      <c r="I178" s="758"/>
      <c r="J178" s="758"/>
      <c r="K178" s="758"/>
      <c r="L178" s="780">
        <v>174</v>
      </c>
      <c r="M178" s="790">
        <v>0.87582429761775205</v>
      </c>
      <c r="N178" s="790">
        <v>0.124175702382248</v>
      </c>
      <c r="O178" s="790">
        <v>0.85541750873233202</v>
      </c>
      <c r="P178" s="790">
        <v>0.14458249126766801</v>
      </c>
      <c r="Q178" s="790">
        <f t="shared" si="15"/>
        <v>0.86527007316865834</v>
      </c>
      <c r="R178" s="790">
        <f t="shared" si="15"/>
        <v>0.1346299268313417</v>
      </c>
      <c r="S178" s="791">
        <f t="shared" si="16"/>
        <v>0.9060412781009769</v>
      </c>
      <c r="T178" s="791">
        <v>9.3958721899023101E-2</v>
      </c>
      <c r="U178" s="791">
        <f t="shared" si="18"/>
        <v>0.89788483794231899</v>
      </c>
      <c r="V178" s="791">
        <v>0.10211516205768099</v>
      </c>
      <c r="W178" s="791">
        <f t="shared" si="17"/>
        <v>0.9017672358157911</v>
      </c>
      <c r="X178" s="791">
        <f t="shared" si="17"/>
        <v>9.8132764184208826E-2</v>
      </c>
      <c r="Y178" s="573"/>
      <c r="Z178" s="758"/>
      <c r="AA178" s="758"/>
      <c r="AB178" s="758"/>
      <c r="AC178" s="758"/>
      <c r="AD178" s="758"/>
      <c r="AE178" s="758"/>
      <c r="AF178" s="758"/>
      <c r="AG178" s="758"/>
      <c r="AH178" s="758"/>
      <c r="AI178" s="758"/>
      <c r="AJ178" s="758"/>
    </row>
    <row r="179" spans="2:36" ht="15">
      <c r="B179" s="758"/>
      <c r="C179" s="758"/>
      <c r="D179" s="758"/>
      <c r="E179" s="758"/>
      <c r="F179" s="758"/>
      <c r="G179" s="758"/>
      <c r="H179" s="758"/>
      <c r="I179" s="758"/>
      <c r="J179" s="758"/>
      <c r="K179" s="758"/>
      <c r="L179" s="780">
        <v>175</v>
      </c>
      <c r="M179" s="790">
        <v>0.87653850785506504</v>
      </c>
      <c r="N179" s="790">
        <v>0.123461492144935</v>
      </c>
      <c r="O179" s="790">
        <v>0.85623063093905105</v>
      </c>
      <c r="P179" s="790">
        <v>0.143769369060949</v>
      </c>
      <c r="Q179" s="790">
        <f t="shared" si="15"/>
        <v>0.866034943934056</v>
      </c>
      <c r="R179" s="790">
        <f t="shared" si="15"/>
        <v>0.13386505606594409</v>
      </c>
      <c r="S179" s="791">
        <f t="shared" si="16"/>
        <v>0.90664770297028341</v>
      </c>
      <c r="T179" s="791">
        <v>9.3352297029716605E-2</v>
      </c>
      <c r="U179" s="791">
        <f t="shared" si="18"/>
        <v>0.89856785748663204</v>
      </c>
      <c r="V179" s="791">
        <v>0.101432142513368</v>
      </c>
      <c r="W179" s="791">
        <f t="shared" si="17"/>
        <v>0.90241288545142162</v>
      </c>
      <c r="X179" s="791">
        <f t="shared" si="17"/>
        <v>9.7487114548578446E-2</v>
      </c>
      <c r="Y179" s="573"/>
      <c r="Z179" s="758"/>
      <c r="AA179" s="758"/>
      <c r="AB179" s="758"/>
      <c r="AC179" s="758"/>
      <c r="AD179" s="758"/>
      <c r="AE179" s="758"/>
      <c r="AF179" s="758"/>
      <c r="AG179" s="758"/>
      <c r="AH179" s="758"/>
      <c r="AI179" s="758"/>
      <c r="AJ179" s="758"/>
    </row>
    <row r="180" spans="2:36" ht="15">
      <c r="B180" s="758"/>
      <c r="C180" s="758"/>
      <c r="D180" s="758"/>
      <c r="E180" s="758"/>
      <c r="F180" s="758"/>
      <c r="G180" s="758"/>
      <c r="H180" s="758"/>
      <c r="I180" s="758"/>
      <c r="J180" s="758"/>
      <c r="K180" s="758"/>
      <c r="L180" s="780">
        <v>176</v>
      </c>
      <c r="M180" s="790">
        <v>0.87724459533917598</v>
      </c>
      <c r="N180" s="790">
        <v>0.12275540466082401</v>
      </c>
      <c r="O180" s="790">
        <v>0.85703501750933897</v>
      </c>
      <c r="P180" s="790">
        <v>0.142964982490661</v>
      </c>
      <c r="Q180" s="790">
        <f t="shared" si="15"/>
        <v>0.86679137841071863</v>
      </c>
      <c r="R180" s="790">
        <f t="shared" si="15"/>
        <v>0.13310862158928133</v>
      </c>
      <c r="S180" s="791">
        <f t="shared" si="16"/>
        <v>0.90724894914762644</v>
      </c>
      <c r="T180" s="791">
        <v>9.2751050852373604E-2</v>
      </c>
      <c r="U180" s="791">
        <f t="shared" si="18"/>
        <v>0.89924682183315097</v>
      </c>
      <c r="V180" s="791">
        <v>0.10075317816684901</v>
      </c>
      <c r="W180" s="791">
        <f t="shared" si="17"/>
        <v>0.90305393315311722</v>
      </c>
      <c r="X180" s="791">
        <f t="shared" si="17"/>
        <v>9.6846066846882795E-2</v>
      </c>
      <c r="Y180" s="573"/>
      <c r="Z180" s="758"/>
      <c r="AA180" s="758"/>
      <c r="AB180" s="758"/>
      <c r="AC180" s="758"/>
      <c r="AD180" s="758"/>
      <c r="AE180" s="758"/>
      <c r="AF180" s="758"/>
      <c r="AG180" s="758"/>
      <c r="AH180" s="758"/>
      <c r="AI180" s="758"/>
      <c r="AJ180" s="758"/>
    </row>
    <row r="181" spans="2:36" ht="15">
      <c r="B181" s="758"/>
      <c r="C181" s="758"/>
      <c r="D181" s="758"/>
      <c r="E181" s="758"/>
      <c r="F181" s="758"/>
      <c r="G181" s="758"/>
      <c r="H181" s="758"/>
      <c r="I181" s="758"/>
      <c r="J181" s="758"/>
      <c r="K181" s="758"/>
      <c r="L181" s="780">
        <v>177</v>
      </c>
      <c r="M181" s="790">
        <v>0.87794265474340605</v>
      </c>
      <c r="N181" s="790">
        <v>0.12205734525659399</v>
      </c>
      <c r="O181" s="790">
        <v>0.857830776330469</v>
      </c>
      <c r="P181" s="790">
        <v>0.142169223669531</v>
      </c>
      <c r="Q181" s="790">
        <f t="shared" si="15"/>
        <v>0.86753947803993636</v>
      </c>
      <c r="R181" s="790">
        <f t="shared" si="15"/>
        <v>0.1323605219600637</v>
      </c>
      <c r="S181" s="791">
        <f t="shared" si="16"/>
        <v>0.90784496748104593</v>
      </c>
      <c r="T181" s="791">
        <v>9.21550325189541E-2</v>
      </c>
      <c r="U181" s="791">
        <f t="shared" si="18"/>
        <v>0.89992116437001302</v>
      </c>
      <c r="V181" s="791">
        <v>0.100078835629987</v>
      </c>
      <c r="W181" s="791">
        <f t="shared" si="17"/>
        <v>0.90369006436864896</v>
      </c>
      <c r="X181" s="791">
        <f t="shared" si="17"/>
        <v>9.6209935631350982E-2</v>
      </c>
      <c r="Y181" s="573"/>
      <c r="Z181" s="758"/>
      <c r="AA181" s="758"/>
      <c r="AB181" s="758"/>
      <c r="AC181" s="758"/>
      <c r="AD181" s="758"/>
      <c r="AE181" s="758"/>
      <c r="AF181" s="758"/>
      <c r="AG181" s="758"/>
      <c r="AH181" s="758"/>
      <c r="AI181" s="758"/>
      <c r="AJ181" s="758"/>
    </row>
    <row r="182" spans="2:36" ht="15">
      <c r="B182" s="758"/>
      <c r="C182" s="758"/>
      <c r="D182" s="758"/>
      <c r="E182" s="758"/>
      <c r="F182" s="758"/>
      <c r="G182" s="758"/>
      <c r="H182" s="758"/>
      <c r="I182" s="758"/>
      <c r="J182" s="758"/>
      <c r="K182" s="758"/>
      <c r="L182" s="780">
        <v>178</v>
      </c>
      <c r="M182" s="790">
        <v>0.87863278074107798</v>
      </c>
      <c r="N182" s="790">
        <v>0.12136721925892199</v>
      </c>
      <c r="O182" s="790">
        <v>0.85861801528971493</v>
      </c>
      <c r="P182" s="790">
        <v>0.14138198471028501</v>
      </c>
      <c r="Q182" s="790">
        <f t="shared" si="15"/>
        <v>0.8682793442629998</v>
      </c>
      <c r="R182" s="790">
        <f t="shared" si="15"/>
        <v>0.13162065573700019</v>
      </c>
      <c r="S182" s="791">
        <f t="shared" si="16"/>
        <v>0.90843570881858182</v>
      </c>
      <c r="T182" s="791">
        <v>9.1564291181418206E-2</v>
      </c>
      <c r="U182" s="791">
        <f t="shared" si="18"/>
        <v>0.90059031848535731</v>
      </c>
      <c r="V182" s="791">
        <v>9.9409681514642703E-2</v>
      </c>
      <c r="W182" s="791">
        <f t="shared" si="17"/>
        <v>0.90432096454578914</v>
      </c>
      <c r="X182" s="791">
        <f t="shared" si="17"/>
        <v>9.5579035454210912E-2</v>
      </c>
      <c r="Y182" s="573"/>
      <c r="Z182" s="758"/>
      <c r="AA182" s="758"/>
      <c r="AB182" s="758"/>
      <c r="AC182" s="758"/>
      <c r="AD182" s="758"/>
      <c r="AE182" s="758"/>
      <c r="AF182" s="758"/>
      <c r="AG182" s="758"/>
      <c r="AH182" s="758"/>
      <c r="AI182" s="758"/>
      <c r="AJ182" s="758"/>
    </row>
    <row r="183" spans="2:36" ht="15">
      <c r="B183" s="758"/>
      <c r="C183" s="758"/>
      <c r="D183" s="758"/>
      <c r="E183" s="758"/>
      <c r="F183" s="758"/>
      <c r="G183" s="758"/>
      <c r="H183" s="758"/>
      <c r="I183" s="758"/>
      <c r="J183" s="758"/>
      <c r="K183" s="758"/>
      <c r="L183" s="780">
        <v>179</v>
      </c>
      <c r="M183" s="790">
        <v>0.87931506800551196</v>
      </c>
      <c r="N183" s="790">
        <v>0.120684931994488</v>
      </c>
      <c r="O183" s="790">
        <v>0.85939684227435098</v>
      </c>
      <c r="P183" s="790">
        <v>0.14060315772564899</v>
      </c>
      <c r="Q183" s="790">
        <f t="shared" si="15"/>
        <v>0.86901107852119897</v>
      </c>
      <c r="R183" s="790">
        <f t="shared" si="15"/>
        <v>0.13088892147880102</v>
      </c>
      <c r="S183" s="791">
        <f t="shared" si="16"/>
        <v>0.90902112400827439</v>
      </c>
      <c r="T183" s="791">
        <v>9.0978875991725605E-2</v>
      </c>
      <c r="U183" s="791">
        <f t="shared" si="18"/>
        <v>0.90125371756732187</v>
      </c>
      <c r="V183" s="791">
        <v>9.8746282432678106E-2</v>
      </c>
      <c r="W183" s="791">
        <f t="shared" si="17"/>
        <v>0.90494631913230905</v>
      </c>
      <c r="X183" s="791">
        <f t="shared" si="17"/>
        <v>9.4953680867690959E-2</v>
      </c>
      <c r="Y183" s="573"/>
      <c r="Z183" s="758"/>
      <c r="AA183" s="758"/>
      <c r="AB183" s="758"/>
      <c r="AC183" s="758"/>
      <c r="AD183" s="758"/>
      <c r="AE183" s="758"/>
      <c r="AF183" s="758"/>
      <c r="AG183" s="758"/>
      <c r="AH183" s="758"/>
      <c r="AI183" s="758"/>
      <c r="AJ183" s="758"/>
    </row>
    <row r="184" spans="2:36" ht="15">
      <c r="B184" s="758"/>
      <c r="C184" s="758"/>
      <c r="D184" s="758"/>
      <c r="E184" s="758"/>
      <c r="F184" s="758"/>
      <c r="G184" s="758"/>
      <c r="H184" s="758"/>
      <c r="I184" s="758"/>
      <c r="J184" s="758"/>
      <c r="K184" s="758"/>
      <c r="L184" s="780">
        <v>180</v>
      </c>
      <c r="M184" s="790">
        <v>0.87998961121002894</v>
      </c>
      <c r="N184" s="790">
        <v>0.120010388789971</v>
      </c>
      <c r="O184" s="790">
        <v>0.86016736517165193</v>
      </c>
      <c r="P184" s="790">
        <v>0.13983263482834801</v>
      </c>
      <c r="Q184" s="790">
        <f t="shared" si="15"/>
        <v>0.86973478225582435</v>
      </c>
      <c r="R184" s="790">
        <f t="shared" si="15"/>
        <v>0.13016521774417558</v>
      </c>
      <c r="S184" s="791">
        <f t="shared" si="16"/>
        <v>0.90960116389816348</v>
      </c>
      <c r="T184" s="791">
        <v>9.0398836101836494E-2</v>
      </c>
      <c r="U184" s="791">
        <f t="shared" si="18"/>
        <v>0.90191079500404525</v>
      </c>
      <c r="V184" s="791">
        <v>9.8089204995954804E-2</v>
      </c>
      <c r="W184" s="791">
        <f t="shared" si="17"/>
        <v>0.90556581357598043</v>
      </c>
      <c r="X184" s="791">
        <f t="shared" si="17"/>
        <v>9.4334186424019598E-2</v>
      </c>
      <c r="Y184" s="573"/>
      <c r="Z184" s="758"/>
      <c r="AA184" s="758"/>
      <c r="AB184" s="758"/>
      <c r="AC184" s="758"/>
      <c r="AD184" s="758"/>
      <c r="AE184" s="758"/>
      <c r="AF184" s="758"/>
      <c r="AG184" s="758"/>
      <c r="AH184" s="758"/>
      <c r="AI184" s="758"/>
      <c r="AJ184" s="758"/>
    </row>
    <row r="185" spans="2:36" ht="15">
      <c r="B185" s="758"/>
      <c r="C185" s="758"/>
      <c r="D185" s="758"/>
      <c r="E185" s="758"/>
      <c r="F185" s="758"/>
      <c r="G185" s="758"/>
      <c r="H185" s="758"/>
      <c r="I185" s="758"/>
      <c r="J185" s="758"/>
      <c r="K185" s="758"/>
      <c r="L185" s="780">
        <v>181</v>
      </c>
      <c r="M185" s="790">
        <v>0.88065650502795101</v>
      </c>
      <c r="N185" s="790">
        <v>0.11934349497204901</v>
      </c>
      <c r="O185" s="790">
        <v>0.86092969186889001</v>
      </c>
      <c r="P185" s="790">
        <v>0.13907030813110999</v>
      </c>
      <c r="Q185" s="790">
        <f t="shared" si="15"/>
        <v>0.87045055690816575</v>
      </c>
      <c r="R185" s="790">
        <f t="shared" si="15"/>
        <v>0.12944944309183418</v>
      </c>
      <c r="S185" s="791">
        <f t="shared" si="16"/>
        <v>0.91017577933628935</v>
      </c>
      <c r="T185" s="791">
        <v>8.9824220663710694E-2</v>
      </c>
      <c r="U185" s="791">
        <f t="shared" si="18"/>
        <v>0.9025609841836657</v>
      </c>
      <c r="V185" s="791">
        <v>9.7439015816334296E-2</v>
      </c>
      <c r="W185" s="791">
        <f t="shared" si="17"/>
        <v>0.90617913332457511</v>
      </c>
      <c r="X185" s="791">
        <f t="shared" si="17"/>
        <v>9.372086667542498E-2</v>
      </c>
      <c r="Y185" s="573"/>
      <c r="Z185" s="758"/>
      <c r="AA185" s="758"/>
      <c r="AB185" s="758"/>
      <c r="AC185" s="758"/>
      <c r="AD185" s="758"/>
      <c r="AE185" s="758"/>
      <c r="AF185" s="758"/>
      <c r="AG185" s="758"/>
      <c r="AH185" s="758"/>
      <c r="AI185" s="758"/>
      <c r="AJ185" s="758"/>
    </row>
    <row r="186" spans="2:36" ht="15">
      <c r="B186" s="758"/>
      <c r="C186" s="758"/>
      <c r="D186" s="758"/>
      <c r="E186" s="758"/>
      <c r="F186" s="758"/>
      <c r="G186" s="758"/>
      <c r="H186" s="758"/>
      <c r="I186" s="758"/>
      <c r="J186" s="758"/>
      <c r="K186" s="758"/>
      <c r="L186" s="780">
        <v>182</v>
      </c>
      <c r="M186" s="790">
        <v>0.8813158441326</v>
      </c>
      <c r="N186" s="790">
        <v>0.1186841558674</v>
      </c>
      <c r="O186" s="790">
        <v>0.861683930253342</v>
      </c>
      <c r="P186" s="790">
        <v>0.138316069746658</v>
      </c>
      <c r="Q186" s="790">
        <f t="shared" si="15"/>
        <v>0.87115850391951533</v>
      </c>
      <c r="R186" s="790">
        <f t="shared" si="15"/>
        <v>0.12874149608048469</v>
      </c>
      <c r="S186" s="791">
        <f t="shared" si="16"/>
        <v>0.91074492117069183</v>
      </c>
      <c r="T186" s="791">
        <v>8.9255078829308193E-2</v>
      </c>
      <c r="U186" s="791">
        <f t="shared" si="18"/>
        <v>0.90320371849432146</v>
      </c>
      <c r="V186" s="791">
        <v>9.6796281505678497E-2</v>
      </c>
      <c r="W186" s="791">
        <f t="shared" si="17"/>
        <v>0.90678596382586441</v>
      </c>
      <c r="X186" s="791">
        <f t="shared" si="17"/>
        <v>9.3114036174135592E-2</v>
      </c>
      <c r="Y186" s="573"/>
      <c r="Z186" s="758"/>
      <c r="AA186" s="758"/>
      <c r="AB186" s="758"/>
      <c r="AC186" s="758"/>
      <c r="AD186" s="758"/>
      <c r="AE186" s="758"/>
      <c r="AF186" s="758"/>
      <c r="AG186" s="758"/>
      <c r="AH186" s="758"/>
      <c r="AI186" s="758"/>
      <c r="AJ186" s="758"/>
    </row>
    <row r="187" spans="2:36" ht="15">
      <c r="B187" s="758"/>
      <c r="C187" s="758"/>
      <c r="D187" s="758"/>
      <c r="E187" s="758"/>
      <c r="F187" s="758"/>
      <c r="G187" s="758"/>
      <c r="H187" s="758"/>
      <c r="I187" s="758"/>
      <c r="J187" s="758"/>
      <c r="K187" s="758"/>
      <c r="L187" s="780">
        <v>183</v>
      </c>
      <c r="M187" s="790">
        <v>0.88196772319729599</v>
      </c>
      <c r="N187" s="790">
        <v>0.11803227680270401</v>
      </c>
      <c r="O187" s="790">
        <v>0.86243018821227901</v>
      </c>
      <c r="P187" s="790">
        <v>0.13756981178772101</v>
      </c>
      <c r="Q187" s="790">
        <f t="shared" si="15"/>
        <v>0.87185872473116111</v>
      </c>
      <c r="R187" s="790">
        <f t="shared" si="15"/>
        <v>0.12804127526883896</v>
      </c>
      <c r="S187" s="791">
        <f t="shared" si="16"/>
        <v>0.91130854024941088</v>
      </c>
      <c r="T187" s="791">
        <v>8.8691459750589105E-2</v>
      </c>
      <c r="U187" s="791">
        <f t="shared" si="18"/>
        <v>0.90383843132415131</v>
      </c>
      <c r="V187" s="791">
        <v>9.6161568675848699E-2</v>
      </c>
      <c r="W187" s="791">
        <f t="shared" si="17"/>
        <v>0.90738599052762026</v>
      </c>
      <c r="X187" s="791">
        <f t="shared" si="17"/>
        <v>9.2514009472379699E-2</v>
      </c>
      <c r="Y187" s="573"/>
      <c r="Z187" s="758"/>
      <c r="AA187" s="758"/>
      <c r="AB187" s="758"/>
      <c r="AC187" s="758"/>
      <c r="AD187" s="758"/>
      <c r="AE187" s="758"/>
      <c r="AF187" s="758"/>
      <c r="AG187" s="758"/>
      <c r="AH187" s="758"/>
      <c r="AI187" s="758"/>
      <c r="AJ187" s="758"/>
    </row>
    <row r="188" spans="2:36" ht="15">
      <c r="B188" s="758"/>
      <c r="C188" s="758"/>
      <c r="D188" s="758"/>
      <c r="E188" s="758"/>
      <c r="F188" s="758"/>
      <c r="G188" s="758"/>
      <c r="H188" s="758"/>
      <c r="I188" s="758"/>
      <c r="J188" s="758"/>
      <c r="K188" s="758"/>
      <c r="L188" s="780">
        <v>184</v>
      </c>
      <c r="M188" s="790">
        <v>0.88261223689535995</v>
      </c>
      <c r="N188" s="790">
        <v>0.11738776310464</v>
      </c>
      <c r="O188" s="790">
        <v>0.86316857363297794</v>
      </c>
      <c r="P188" s="790">
        <v>0.136831426367022</v>
      </c>
      <c r="Q188" s="790">
        <f t="shared" si="15"/>
        <v>0.87255132078439468</v>
      </c>
      <c r="R188" s="790">
        <f t="shared" si="15"/>
        <v>0.12734867921560528</v>
      </c>
      <c r="S188" s="791">
        <f t="shared" si="16"/>
        <v>0.91186658742048676</v>
      </c>
      <c r="T188" s="791">
        <v>8.8133412579513196E-2</v>
      </c>
      <c r="U188" s="791">
        <f t="shared" si="18"/>
        <v>0.90446455606129306</v>
      </c>
      <c r="V188" s="791">
        <v>9.5535443938706902E-2</v>
      </c>
      <c r="W188" s="791">
        <f t="shared" si="17"/>
        <v>0.90797889887761429</v>
      </c>
      <c r="X188" s="791">
        <f t="shared" si="17"/>
        <v>9.192110112238569E-2</v>
      </c>
      <c r="Y188" s="573"/>
      <c r="Z188" s="758"/>
      <c r="AA188" s="758"/>
      <c r="AB188" s="758"/>
      <c r="AC188" s="758"/>
      <c r="AD188" s="758"/>
      <c r="AE188" s="758"/>
      <c r="AF188" s="758"/>
      <c r="AG188" s="758"/>
      <c r="AH188" s="758"/>
      <c r="AI188" s="758"/>
      <c r="AJ188" s="758"/>
    </row>
    <row r="189" spans="2:36" ht="15">
      <c r="B189" s="758"/>
      <c r="C189" s="758"/>
      <c r="D189" s="758"/>
      <c r="E189" s="758"/>
      <c r="F189" s="758"/>
      <c r="G189" s="758"/>
      <c r="H189" s="758"/>
      <c r="I189" s="758"/>
      <c r="J189" s="758"/>
      <c r="K189" s="758"/>
      <c r="L189" s="780">
        <v>185</v>
      </c>
      <c r="M189" s="790">
        <v>0.88324947990011504</v>
      </c>
      <c r="N189" s="790">
        <v>0.116750520099885</v>
      </c>
      <c r="O189" s="790">
        <v>0.86389919440271101</v>
      </c>
      <c r="P189" s="790">
        <v>0.13610080559728899</v>
      </c>
      <c r="Q189" s="790">
        <f t="shared" si="15"/>
        <v>0.87323639352050653</v>
      </c>
      <c r="R189" s="790">
        <f t="shared" si="15"/>
        <v>0.12666360647949351</v>
      </c>
      <c r="S189" s="791">
        <f t="shared" si="16"/>
        <v>0.91241901353195953</v>
      </c>
      <c r="T189" s="791">
        <v>8.7580986468040495E-2</v>
      </c>
      <c r="U189" s="791">
        <f t="shared" si="18"/>
        <v>0.90508152609388548</v>
      </c>
      <c r="V189" s="791">
        <v>9.4918473906114506E-2</v>
      </c>
      <c r="W189" s="791">
        <f t="shared" si="17"/>
        <v>0.90856437432361825</v>
      </c>
      <c r="X189" s="791">
        <f t="shared" si="17"/>
        <v>9.1335625676381843E-2</v>
      </c>
      <c r="Y189" s="573"/>
      <c r="Z189" s="758"/>
      <c r="AA189" s="758"/>
      <c r="AB189" s="758"/>
      <c r="AC189" s="758"/>
      <c r="AD189" s="758"/>
      <c r="AE189" s="758"/>
      <c r="AF189" s="758"/>
      <c r="AG189" s="758"/>
      <c r="AH189" s="758"/>
      <c r="AI189" s="758"/>
      <c r="AJ189" s="758"/>
    </row>
    <row r="190" spans="2:36" ht="15">
      <c r="B190" s="758"/>
      <c r="C190" s="758"/>
      <c r="D190" s="758"/>
      <c r="E190" s="758"/>
      <c r="F190" s="758"/>
      <c r="G190" s="758"/>
      <c r="H190" s="758"/>
      <c r="I190" s="758"/>
      <c r="J190" s="758"/>
      <c r="K190" s="758"/>
      <c r="L190" s="780">
        <v>186</v>
      </c>
      <c r="M190" s="790">
        <v>0.88387954688488002</v>
      </c>
      <c r="N190" s="790">
        <v>0.11612045311512</v>
      </c>
      <c r="O190" s="790">
        <v>0.86462215840875301</v>
      </c>
      <c r="P190" s="790">
        <v>0.13537784159124699</v>
      </c>
      <c r="Q190" s="790">
        <f t="shared" si="15"/>
        <v>0.87391404438078601</v>
      </c>
      <c r="R190" s="790">
        <f t="shared" si="15"/>
        <v>0.12598595561921402</v>
      </c>
      <c r="S190" s="791">
        <f t="shared" si="16"/>
        <v>0.91296576943186902</v>
      </c>
      <c r="T190" s="791">
        <v>8.7034230568131005E-2</v>
      </c>
      <c r="U190" s="791">
        <f t="shared" si="18"/>
        <v>0.90568877481006682</v>
      </c>
      <c r="V190" s="791">
        <v>9.4311225189933207E-2</v>
      </c>
      <c r="W190" s="791">
        <f t="shared" si="17"/>
        <v>0.90914210231340342</v>
      </c>
      <c r="X190" s="791">
        <f t="shared" si="17"/>
        <v>9.0757897686596534E-2</v>
      </c>
      <c r="Y190" s="573"/>
      <c r="Z190" s="758"/>
      <c r="AA190" s="758"/>
      <c r="AB190" s="758"/>
      <c r="AC190" s="758"/>
      <c r="AD190" s="758"/>
      <c r="AE190" s="758"/>
      <c r="AF190" s="758"/>
      <c r="AG190" s="758"/>
      <c r="AH190" s="758"/>
      <c r="AI190" s="758"/>
      <c r="AJ190" s="758"/>
    </row>
    <row r="191" spans="2:36" ht="15">
      <c r="B191" s="758"/>
      <c r="C191" s="758"/>
      <c r="D191" s="758"/>
      <c r="E191" s="758"/>
      <c r="F191" s="758"/>
      <c r="G191" s="758"/>
      <c r="H191" s="758"/>
      <c r="I191" s="758"/>
      <c r="J191" s="758"/>
      <c r="K191" s="758"/>
      <c r="L191" s="780">
        <v>187</v>
      </c>
      <c r="M191" s="790">
        <v>0.88450253252297895</v>
      </c>
      <c r="N191" s="790">
        <v>0.115497467477021</v>
      </c>
      <c r="O191" s="790">
        <v>0.86533757353837804</v>
      </c>
      <c r="P191" s="790">
        <v>0.13466242646162199</v>
      </c>
      <c r="Q191" s="790">
        <f t="shared" si="15"/>
        <v>0.87458437480652484</v>
      </c>
      <c r="R191" s="790">
        <f t="shared" si="15"/>
        <v>0.12531562519347514</v>
      </c>
      <c r="S191" s="791">
        <f t="shared" si="16"/>
        <v>0.91350680596825529</v>
      </c>
      <c r="T191" s="791">
        <v>8.64931940317447E-2</v>
      </c>
      <c r="U191" s="791">
        <f t="shared" si="18"/>
        <v>0.90628573559797532</v>
      </c>
      <c r="V191" s="791">
        <v>9.3714264402024697E-2</v>
      </c>
      <c r="W191" s="791">
        <f t="shared" si="17"/>
        <v>0.90971176829474187</v>
      </c>
      <c r="X191" s="791">
        <f t="shared" si="17"/>
        <v>9.0188231705258137E-2</v>
      </c>
      <c r="Y191" s="573"/>
      <c r="Z191" s="758"/>
      <c r="AA191" s="758"/>
      <c r="AB191" s="758"/>
      <c r="AC191" s="758"/>
      <c r="AD191" s="758"/>
      <c r="AE191" s="758"/>
      <c r="AF191" s="758"/>
      <c r="AG191" s="758"/>
      <c r="AH191" s="758"/>
      <c r="AI191" s="758"/>
      <c r="AJ191" s="758"/>
    </row>
    <row r="192" spans="2:36" ht="15">
      <c r="B192" s="758"/>
      <c r="C192" s="758"/>
      <c r="D192" s="758"/>
      <c r="E192" s="758"/>
      <c r="F192" s="758"/>
      <c r="G192" s="758"/>
      <c r="H192" s="758"/>
      <c r="I192" s="758"/>
      <c r="J192" s="758"/>
      <c r="K192" s="758"/>
      <c r="L192" s="780">
        <v>188</v>
      </c>
      <c r="M192" s="790">
        <v>0.88511853148773101</v>
      </c>
      <c r="N192" s="790">
        <v>0.11488146851226901</v>
      </c>
      <c r="O192" s="790">
        <v>0.86604554767885999</v>
      </c>
      <c r="P192" s="790">
        <v>0.13395445232114001</v>
      </c>
      <c r="Q192" s="790">
        <f t="shared" si="15"/>
        <v>0.87524748623901227</v>
      </c>
      <c r="R192" s="790">
        <f t="shared" si="15"/>
        <v>0.12465251376098771</v>
      </c>
      <c r="S192" s="791">
        <f t="shared" si="16"/>
        <v>0.9140420739891586</v>
      </c>
      <c r="T192" s="791">
        <v>8.5957926010841401E-2</v>
      </c>
      <c r="U192" s="791">
        <f t="shared" si="18"/>
        <v>0.90687184184574943</v>
      </c>
      <c r="V192" s="791">
        <v>9.3128158154250601E-2</v>
      </c>
      <c r="W192" s="791">
        <f t="shared" si="17"/>
        <v>0.91027305771540512</v>
      </c>
      <c r="X192" s="791">
        <f t="shared" si="17"/>
        <v>8.962694228459489E-2</v>
      </c>
      <c r="Y192" s="573"/>
      <c r="Z192" s="758"/>
      <c r="AA192" s="758"/>
      <c r="AB192" s="758"/>
      <c r="AC192" s="758"/>
      <c r="AD192" s="758"/>
      <c r="AE192" s="758"/>
      <c r="AF192" s="758"/>
      <c r="AG192" s="758"/>
      <c r="AH192" s="758"/>
      <c r="AI192" s="758"/>
      <c r="AJ192" s="758"/>
    </row>
    <row r="193" spans="2:36" ht="15">
      <c r="B193" s="758"/>
      <c r="C193" s="758"/>
      <c r="D193" s="758"/>
      <c r="E193" s="758"/>
      <c r="F193" s="758"/>
      <c r="G193" s="758"/>
      <c r="H193" s="758"/>
      <c r="I193" s="758"/>
      <c r="J193" s="758"/>
      <c r="K193" s="758"/>
      <c r="L193" s="780">
        <v>189</v>
      </c>
      <c r="M193" s="790">
        <v>0.88572763845245794</v>
      </c>
      <c r="N193" s="790">
        <v>0.114272361547542</v>
      </c>
      <c r="O193" s="790">
        <v>0.866746188717473</v>
      </c>
      <c r="P193" s="790">
        <v>0.133253811282527</v>
      </c>
      <c r="Q193" s="790">
        <f t="shared" si="15"/>
        <v>0.87590348011953889</v>
      </c>
      <c r="R193" s="790">
        <f t="shared" si="15"/>
        <v>0.12399651988046106</v>
      </c>
      <c r="S193" s="791">
        <f t="shared" si="16"/>
        <v>0.91457152434261879</v>
      </c>
      <c r="T193" s="791">
        <v>8.5428475657381195E-2</v>
      </c>
      <c r="U193" s="791">
        <f t="shared" si="18"/>
        <v>0.90744652694152739</v>
      </c>
      <c r="V193" s="791">
        <v>9.2553473058472599E-2</v>
      </c>
      <c r="W193" s="791">
        <f t="shared" si="17"/>
        <v>0.91082565602316468</v>
      </c>
      <c r="X193" s="791">
        <f t="shared" si="17"/>
        <v>8.9074343976835238E-2</v>
      </c>
      <c r="Y193" s="573"/>
      <c r="Z193" s="758"/>
      <c r="AA193" s="758"/>
      <c r="AB193" s="758"/>
      <c r="AC193" s="758"/>
      <c r="AD193" s="758"/>
      <c r="AE193" s="758"/>
      <c r="AF193" s="758"/>
      <c r="AG193" s="758"/>
      <c r="AH193" s="758"/>
      <c r="AI193" s="758"/>
      <c r="AJ193" s="758"/>
    </row>
    <row r="194" spans="2:36" ht="15">
      <c r="B194" s="758"/>
      <c r="C194" s="758"/>
      <c r="D194" s="758"/>
      <c r="E194" s="758"/>
      <c r="F194" s="758"/>
      <c r="G194" s="758"/>
      <c r="H194" s="758"/>
      <c r="I194" s="758"/>
      <c r="J194" s="758"/>
      <c r="K194" s="758"/>
      <c r="L194" s="780">
        <v>190</v>
      </c>
      <c r="M194" s="790">
        <v>0.88632994809048105</v>
      </c>
      <c r="N194" s="790">
        <v>0.113670051909519</v>
      </c>
      <c r="O194" s="790">
        <v>0.86743960454149205</v>
      </c>
      <c r="P194" s="790">
        <v>0.13256039545850801</v>
      </c>
      <c r="Q194" s="790">
        <f t="shared" si="15"/>
        <v>0.87655245788939551</v>
      </c>
      <c r="R194" s="790">
        <f t="shared" si="15"/>
        <v>0.1233475421106045</v>
      </c>
      <c r="S194" s="791">
        <f t="shared" si="16"/>
        <v>0.91509510787667592</v>
      </c>
      <c r="T194" s="791">
        <v>8.4904892123324097E-2</v>
      </c>
      <c r="U194" s="791">
        <f t="shared" si="18"/>
        <v>0.90800927201984005</v>
      </c>
      <c r="V194" s="791">
        <v>9.1990727980159906E-2</v>
      </c>
      <c r="W194" s="791">
        <f t="shared" si="17"/>
        <v>0.91136927315491723</v>
      </c>
      <c r="X194" s="791">
        <f t="shared" si="17"/>
        <v>8.8530726845082841E-2</v>
      </c>
      <c r="Y194" s="573"/>
      <c r="Z194" s="758"/>
      <c r="AA194" s="758"/>
      <c r="AB194" s="758"/>
      <c r="AC194" s="758"/>
      <c r="AD194" s="758"/>
      <c r="AE194" s="758"/>
      <c r="AF194" s="758"/>
      <c r="AG194" s="758"/>
      <c r="AH194" s="758"/>
      <c r="AI194" s="758"/>
      <c r="AJ194" s="758"/>
    </row>
    <row r="195" spans="2:36" ht="15">
      <c r="B195" s="758"/>
      <c r="C195" s="758"/>
      <c r="D195" s="758"/>
      <c r="E195" s="758"/>
      <c r="F195" s="758"/>
      <c r="G195" s="758"/>
      <c r="H195" s="758"/>
      <c r="I195" s="758"/>
      <c r="J195" s="758"/>
      <c r="K195" s="758"/>
      <c r="L195" s="780">
        <v>191</v>
      </c>
      <c r="M195" s="790">
        <v>0.88692555507512294</v>
      </c>
      <c r="N195" s="790">
        <v>0.113074444924877</v>
      </c>
      <c r="O195" s="790">
        <v>0.86812590303819004</v>
      </c>
      <c r="P195" s="790">
        <v>0.13187409696180999</v>
      </c>
      <c r="Q195" s="790">
        <f t="shared" si="15"/>
        <v>0.87719452098987261</v>
      </c>
      <c r="R195" s="790">
        <f t="shared" si="15"/>
        <v>0.12270547901012745</v>
      </c>
      <c r="S195" s="791">
        <f t="shared" si="16"/>
        <v>0.91561277543937014</v>
      </c>
      <c r="T195" s="791">
        <v>8.43872245606299E-2</v>
      </c>
      <c r="U195" s="791">
        <f t="shared" si="18"/>
        <v>0.90856004193316442</v>
      </c>
      <c r="V195" s="791">
        <v>9.1439958066835594E-2</v>
      </c>
      <c r="W195" s="791">
        <f t="shared" si="17"/>
        <v>0.9119038671464933</v>
      </c>
      <c r="X195" s="791">
        <f t="shared" si="17"/>
        <v>8.7996132853506742E-2</v>
      </c>
      <c r="Y195" s="573"/>
      <c r="Z195" s="758"/>
      <c r="AA195" s="758"/>
      <c r="AB195" s="758"/>
      <c r="AC195" s="758"/>
      <c r="AD195" s="758"/>
      <c r="AE195" s="758"/>
      <c r="AF195" s="758"/>
      <c r="AG195" s="758"/>
      <c r="AH195" s="758"/>
      <c r="AI195" s="758"/>
      <c r="AJ195" s="758"/>
    </row>
    <row r="196" spans="2:36" ht="15">
      <c r="B196" s="758"/>
      <c r="C196" s="758"/>
      <c r="D196" s="758"/>
      <c r="E196" s="758"/>
      <c r="F196" s="758"/>
      <c r="G196" s="758"/>
      <c r="H196" s="758"/>
      <c r="I196" s="758"/>
      <c r="J196" s="758"/>
      <c r="K196" s="758"/>
      <c r="L196" s="780">
        <v>192</v>
      </c>
      <c r="M196" s="790">
        <v>0.88751455407970303</v>
      </c>
      <c r="N196" s="790">
        <v>0.11248544592029699</v>
      </c>
      <c r="O196" s="790">
        <v>0.86880519209484097</v>
      </c>
      <c r="P196" s="790">
        <v>0.131194807905159</v>
      </c>
      <c r="Q196" s="790">
        <f t="shared" si="15"/>
        <v>0.87782977086225933</v>
      </c>
      <c r="R196" s="790">
        <f t="shared" si="15"/>
        <v>0.12207022913774068</v>
      </c>
      <c r="S196" s="791">
        <f t="shared" si="16"/>
        <v>0.91612447787874129</v>
      </c>
      <c r="T196" s="791">
        <v>8.3875522121258705E-2</v>
      </c>
      <c r="U196" s="791">
        <f t="shared" si="18"/>
        <v>0.90909908277067464</v>
      </c>
      <c r="V196" s="791">
        <v>9.0900917229325404E-2</v>
      </c>
      <c r="W196" s="791">
        <f t="shared" si="17"/>
        <v>0.91242954028002599</v>
      </c>
      <c r="X196" s="791">
        <f t="shared" si="17"/>
        <v>8.7470459719973997E-2</v>
      </c>
      <c r="Y196" s="573"/>
      <c r="Z196" s="758"/>
      <c r="AA196" s="758"/>
      <c r="AB196" s="758"/>
      <c r="AC196" s="758"/>
      <c r="AD196" s="758"/>
      <c r="AE196" s="758"/>
      <c r="AF196" s="758"/>
      <c r="AG196" s="758"/>
      <c r="AH196" s="758"/>
      <c r="AI196" s="758"/>
      <c r="AJ196" s="758"/>
    </row>
    <row r="197" spans="2:36" ht="15">
      <c r="B197" s="758"/>
      <c r="C197" s="758"/>
      <c r="D197" s="758"/>
      <c r="E197" s="758"/>
      <c r="F197" s="758"/>
      <c r="G197" s="758"/>
      <c r="H197" s="758"/>
      <c r="I197" s="758"/>
      <c r="J197" s="758"/>
      <c r="K197" s="758"/>
      <c r="L197" s="780">
        <v>193</v>
      </c>
      <c r="M197" s="790">
        <v>0.88809703977754295</v>
      </c>
      <c r="N197" s="790">
        <v>0.11190296022245701</v>
      </c>
      <c r="O197" s="790">
        <v>0.86947757959871896</v>
      </c>
      <c r="P197" s="790">
        <v>0.13052242040128101</v>
      </c>
      <c r="Q197" s="790">
        <f t="shared" ref="Q197:R260" si="19">(O197*0.5129)+(M197*0.487)</f>
        <v>0.87845830894784638</v>
      </c>
      <c r="R197" s="790">
        <f t="shared" si="19"/>
        <v>0.12144169105215358</v>
      </c>
      <c r="S197" s="791">
        <f t="shared" ref="S197:S260" si="20">1-T197</f>
        <v>0.91663016604282954</v>
      </c>
      <c r="T197" s="791">
        <v>8.3369833957170403E-2</v>
      </c>
      <c r="U197" s="791">
        <f t="shared" si="18"/>
        <v>0.90962664409956762</v>
      </c>
      <c r="V197" s="791">
        <v>9.0373355900432398E-2</v>
      </c>
      <c r="W197" s="791">
        <f t="shared" ref="W197:X260" si="21">(U197*0.5129)+(S197*0.487)</f>
        <v>0.91294639662152632</v>
      </c>
      <c r="X197" s="791">
        <f t="shared" si="21"/>
        <v>8.6953603378473771E-2</v>
      </c>
      <c r="Y197" s="573"/>
      <c r="Z197" s="758"/>
      <c r="AA197" s="758"/>
      <c r="AB197" s="758"/>
      <c r="AC197" s="758"/>
      <c r="AD197" s="758"/>
      <c r="AE197" s="758"/>
      <c r="AF197" s="758"/>
      <c r="AG197" s="758"/>
      <c r="AH197" s="758"/>
      <c r="AI197" s="758"/>
      <c r="AJ197" s="758"/>
    </row>
    <row r="198" spans="2:36" ht="15">
      <c r="B198" s="758"/>
      <c r="C198" s="758"/>
      <c r="D198" s="758"/>
      <c r="E198" s="758"/>
      <c r="F198" s="758"/>
      <c r="G198" s="758"/>
      <c r="H198" s="758"/>
      <c r="I198" s="758"/>
      <c r="J198" s="758"/>
      <c r="K198" s="758"/>
      <c r="L198" s="780">
        <v>194</v>
      </c>
      <c r="M198" s="790">
        <v>0.88867310684196499</v>
      </c>
      <c r="N198" s="790">
        <v>0.111326893158035</v>
      </c>
      <c r="O198" s="790">
        <v>0.87014317343710001</v>
      </c>
      <c r="P198" s="790">
        <v>0.12985682656290001</v>
      </c>
      <c r="Q198" s="790">
        <f t="shared" si="19"/>
        <v>0.87908023668792556</v>
      </c>
      <c r="R198" s="790">
        <f t="shared" si="19"/>
        <v>0.12081976331207447</v>
      </c>
      <c r="S198" s="791">
        <f t="shared" si="20"/>
        <v>0.91712979077967505</v>
      </c>
      <c r="T198" s="791">
        <v>8.2870209220324995E-2</v>
      </c>
      <c r="U198" s="791">
        <f t="shared" ref="U198:U261" si="22">1-V198</f>
        <v>0.91014297548704082</v>
      </c>
      <c r="V198" s="791">
        <v>8.9857024512959197E-2</v>
      </c>
      <c r="W198" s="791">
        <f t="shared" si="21"/>
        <v>0.91345454023700501</v>
      </c>
      <c r="X198" s="791">
        <f t="shared" si="21"/>
        <v>8.6445459762995044E-2</v>
      </c>
      <c r="Y198" s="573"/>
      <c r="Z198" s="758"/>
      <c r="AA198" s="758"/>
      <c r="AB198" s="758"/>
      <c r="AC198" s="758"/>
      <c r="AD198" s="758"/>
      <c r="AE198" s="758"/>
      <c r="AF198" s="758"/>
      <c r="AG198" s="758"/>
      <c r="AH198" s="758"/>
      <c r="AI198" s="758"/>
      <c r="AJ198" s="758"/>
    </row>
    <row r="199" spans="2:36" ht="15">
      <c r="B199" s="758"/>
      <c r="C199" s="758"/>
      <c r="D199" s="758"/>
      <c r="E199" s="758"/>
      <c r="F199" s="758"/>
      <c r="G199" s="758"/>
      <c r="H199" s="758"/>
      <c r="I199" s="758"/>
      <c r="J199" s="758"/>
      <c r="K199" s="758"/>
      <c r="L199" s="780">
        <v>195</v>
      </c>
      <c r="M199" s="790">
        <v>0.88924284994628899</v>
      </c>
      <c r="N199" s="790">
        <v>0.11075715005371101</v>
      </c>
      <c r="O199" s="790">
        <v>0.87080208149725602</v>
      </c>
      <c r="P199" s="790">
        <v>0.12919791850274401</v>
      </c>
      <c r="Q199" s="790">
        <f t="shared" si="19"/>
        <v>0.87969565552378537</v>
      </c>
      <c r="R199" s="790">
        <f t="shared" si="19"/>
        <v>0.12020434447621467</v>
      </c>
      <c r="S199" s="791">
        <f t="shared" si="20"/>
        <v>0.91762330293731753</v>
      </c>
      <c r="T199" s="791">
        <v>8.2376697062682497E-2</v>
      </c>
      <c r="U199" s="791">
        <f t="shared" si="22"/>
        <v>0.91064832650029115</v>
      </c>
      <c r="V199" s="791">
        <v>8.9351673499708906E-2</v>
      </c>
      <c r="W199" s="791">
        <f t="shared" si="21"/>
        <v>0.91395407519247296</v>
      </c>
      <c r="X199" s="791">
        <f t="shared" si="21"/>
        <v>8.594592480752708E-2</v>
      </c>
      <c r="Y199" s="573"/>
      <c r="Z199" s="758"/>
      <c r="AA199" s="758"/>
      <c r="AB199" s="758"/>
      <c r="AC199" s="758"/>
      <c r="AD199" s="758"/>
      <c r="AE199" s="758"/>
      <c r="AF199" s="758"/>
      <c r="AG199" s="758"/>
      <c r="AH199" s="758"/>
      <c r="AI199" s="758"/>
      <c r="AJ199" s="758"/>
    </row>
    <row r="200" spans="2:36" ht="15">
      <c r="B200" s="758"/>
      <c r="C200" s="758"/>
      <c r="D200" s="758"/>
      <c r="E200" s="758"/>
      <c r="F200" s="758"/>
      <c r="G200" s="758"/>
      <c r="H200" s="758"/>
      <c r="I200" s="758"/>
      <c r="J200" s="758"/>
      <c r="K200" s="758"/>
      <c r="L200" s="780">
        <v>196</v>
      </c>
      <c r="M200" s="790">
        <v>0.88980636376383804</v>
      </c>
      <c r="N200" s="790">
        <v>0.110193636236162</v>
      </c>
      <c r="O200" s="790">
        <v>0.87145441166646098</v>
      </c>
      <c r="P200" s="790">
        <v>0.12854558833353899</v>
      </c>
      <c r="Q200" s="790">
        <f t="shared" si="19"/>
        <v>0.88030466689671694</v>
      </c>
      <c r="R200" s="790">
        <f t="shared" si="19"/>
        <v>0.11959533310328305</v>
      </c>
      <c r="S200" s="791">
        <f t="shared" si="20"/>
        <v>0.91811065336379727</v>
      </c>
      <c r="T200" s="791">
        <v>8.1889346636202703E-2</v>
      </c>
      <c r="U200" s="791">
        <f t="shared" si="22"/>
        <v>0.91114294670651585</v>
      </c>
      <c r="V200" s="791">
        <v>8.8857053293484103E-2</v>
      </c>
      <c r="W200" s="791">
        <f t="shared" si="21"/>
        <v>0.91444510555394132</v>
      </c>
      <c r="X200" s="791">
        <f t="shared" si="21"/>
        <v>8.5454894446058721E-2</v>
      </c>
      <c r="Y200" s="573"/>
      <c r="Z200" s="758"/>
      <c r="AA200" s="758"/>
      <c r="AB200" s="758"/>
      <c r="AC200" s="758"/>
      <c r="AD200" s="758"/>
      <c r="AE200" s="758"/>
      <c r="AF200" s="758"/>
      <c r="AG200" s="758"/>
      <c r="AH200" s="758"/>
      <c r="AI200" s="758"/>
      <c r="AJ200" s="758"/>
    </row>
    <row r="201" spans="2:36" ht="15">
      <c r="B201" s="758"/>
      <c r="C201" s="758"/>
      <c r="D201" s="758"/>
      <c r="E201" s="758"/>
      <c r="F201" s="758"/>
      <c r="G201" s="758"/>
      <c r="H201" s="758"/>
      <c r="I201" s="758"/>
      <c r="J201" s="758"/>
      <c r="K201" s="758"/>
      <c r="L201" s="780">
        <v>197</v>
      </c>
      <c r="M201" s="790">
        <v>0.89036374296793197</v>
      </c>
      <c r="N201" s="790">
        <v>0.109636257032068</v>
      </c>
      <c r="O201" s="790">
        <v>0.87210027183199101</v>
      </c>
      <c r="P201" s="790">
        <v>0.12789972816800901</v>
      </c>
      <c r="Q201" s="790">
        <f t="shared" si="19"/>
        <v>0.88090737224801108</v>
      </c>
      <c r="R201" s="790">
        <f t="shared" si="19"/>
        <v>0.11899262775198895</v>
      </c>
      <c r="S201" s="791">
        <f t="shared" si="20"/>
        <v>0.91859179290715431</v>
      </c>
      <c r="T201" s="791">
        <v>8.14082070928457E-2</v>
      </c>
      <c r="U201" s="791">
        <f t="shared" si="22"/>
        <v>0.91162708567291195</v>
      </c>
      <c r="V201" s="791">
        <v>8.8372914327088006E-2</v>
      </c>
      <c r="W201" s="791">
        <f t="shared" si="21"/>
        <v>0.91492773538742067</v>
      </c>
      <c r="X201" s="791">
        <f t="shared" si="21"/>
        <v>8.4972264612579299E-2</v>
      </c>
      <c r="Y201" s="573"/>
      <c r="Z201" s="758"/>
      <c r="AA201" s="758"/>
      <c r="AB201" s="758"/>
      <c r="AC201" s="758"/>
      <c r="AD201" s="758"/>
      <c r="AE201" s="758"/>
      <c r="AF201" s="758"/>
      <c r="AG201" s="758"/>
      <c r="AH201" s="758"/>
      <c r="AI201" s="758"/>
      <c r="AJ201" s="758"/>
    </row>
    <row r="202" spans="2:36" ht="15">
      <c r="B202" s="758"/>
      <c r="C202" s="758"/>
      <c r="D202" s="758"/>
      <c r="E202" s="758"/>
      <c r="F202" s="758"/>
      <c r="G202" s="758"/>
      <c r="H202" s="758"/>
      <c r="I202" s="758"/>
      <c r="J202" s="758"/>
      <c r="K202" s="758"/>
      <c r="L202" s="780">
        <v>198</v>
      </c>
      <c r="M202" s="790">
        <v>0.89091508223189297</v>
      </c>
      <c r="N202" s="790">
        <v>0.109084917768107</v>
      </c>
      <c r="O202" s="790">
        <v>0.87273976988111901</v>
      </c>
      <c r="P202" s="790">
        <v>0.12726023011888099</v>
      </c>
      <c r="Q202" s="790">
        <f t="shared" si="19"/>
        <v>0.88150387301895783</v>
      </c>
      <c r="R202" s="790">
        <f t="shared" si="19"/>
        <v>0.11839612698104217</v>
      </c>
      <c r="S202" s="791">
        <f t="shared" si="20"/>
        <v>0.91906667241542861</v>
      </c>
      <c r="T202" s="791">
        <v>8.0933327584571405E-2</v>
      </c>
      <c r="U202" s="791">
        <f t="shared" si="22"/>
        <v>0.91210099296667668</v>
      </c>
      <c r="V202" s="791">
        <v>8.7899007033323304E-2</v>
      </c>
      <c r="W202" s="791">
        <f t="shared" si="21"/>
        <v>0.91540206875892216</v>
      </c>
      <c r="X202" s="791">
        <f t="shared" si="21"/>
        <v>8.4497931241077795E-2</v>
      </c>
      <c r="Y202" s="573"/>
      <c r="Z202" s="758"/>
      <c r="AA202" s="758"/>
      <c r="AB202" s="758"/>
      <c r="AC202" s="758"/>
      <c r="AD202" s="758"/>
      <c r="AE202" s="758"/>
      <c r="AF202" s="758"/>
      <c r="AG202" s="758"/>
      <c r="AH202" s="758"/>
      <c r="AI202" s="758"/>
      <c r="AJ202" s="758"/>
    </row>
    <row r="203" spans="2:36" ht="15">
      <c r="B203" s="758"/>
      <c r="C203" s="758"/>
      <c r="D203" s="758"/>
      <c r="E203" s="758"/>
      <c r="F203" s="758"/>
      <c r="G203" s="758"/>
      <c r="H203" s="758"/>
      <c r="I203" s="758"/>
      <c r="J203" s="758"/>
      <c r="K203" s="758"/>
      <c r="L203" s="780">
        <v>199</v>
      </c>
      <c r="M203" s="790">
        <v>0.89146047622904101</v>
      </c>
      <c r="N203" s="790">
        <v>0.108539523770959</v>
      </c>
      <c r="O203" s="790">
        <v>0.87337301370111797</v>
      </c>
      <c r="P203" s="790">
        <v>0.126626986298882</v>
      </c>
      <c r="Q203" s="790">
        <f t="shared" si="19"/>
        <v>0.88209427065084633</v>
      </c>
      <c r="R203" s="790">
        <f t="shared" si="19"/>
        <v>0.11780572934915361</v>
      </c>
      <c r="S203" s="791">
        <f t="shared" si="20"/>
        <v>0.9195352427366601</v>
      </c>
      <c r="T203" s="791">
        <v>8.0464757263339903E-2</v>
      </c>
      <c r="U203" s="791">
        <f t="shared" si="22"/>
        <v>0.91256491815500707</v>
      </c>
      <c r="V203" s="791">
        <v>8.7435081844992907E-2</v>
      </c>
      <c r="W203" s="791">
        <f t="shared" si="21"/>
        <v>0.9158682097344566</v>
      </c>
      <c r="X203" s="791">
        <f t="shared" si="21"/>
        <v>8.4031790265543388E-2</v>
      </c>
      <c r="Y203" s="573"/>
      <c r="Z203" s="758"/>
      <c r="AA203" s="758"/>
      <c r="AB203" s="758"/>
      <c r="AC203" s="758"/>
      <c r="AD203" s="758"/>
      <c r="AE203" s="758"/>
      <c r="AF203" s="758"/>
      <c r="AG203" s="758"/>
      <c r="AH203" s="758"/>
      <c r="AI203" s="758"/>
      <c r="AJ203" s="758"/>
    </row>
    <row r="204" spans="2:36" ht="15">
      <c r="B204" s="758"/>
      <c r="C204" s="758"/>
      <c r="D204" s="758"/>
      <c r="E204" s="758"/>
      <c r="F204" s="758"/>
      <c r="G204" s="758"/>
      <c r="H204" s="758"/>
      <c r="I204" s="758"/>
      <c r="J204" s="758"/>
      <c r="K204" s="758"/>
      <c r="L204" s="780">
        <v>200</v>
      </c>
      <c r="M204" s="790">
        <v>0.89200001963269904</v>
      </c>
      <c r="N204" s="790">
        <v>0.107999980367301</v>
      </c>
      <c r="O204" s="790">
        <v>0.87400011117926402</v>
      </c>
      <c r="P204" s="790">
        <v>0.12599988882073601</v>
      </c>
      <c r="Q204" s="790">
        <f t="shared" si="19"/>
        <v>0.88267866658496896</v>
      </c>
      <c r="R204" s="790">
        <f t="shared" si="19"/>
        <v>0.1172213334150311</v>
      </c>
      <c r="S204" s="791">
        <f t="shared" si="20"/>
        <v>0.91999745471888894</v>
      </c>
      <c r="T204" s="791">
        <v>8.0002545281111004E-2</v>
      </c>
      <c r="U204" s="791">
        <f t="shared" si="22"/>
        <v>0.91301911080510045</v>
      </c>
      <c r="V204" s="791">
        <v>8.6980889194899602E-2</v>
      </c>
      <c r="W204" s="791">
        <f t="shared" si="21"/>
        <v>0.91632626238003501</v>
      </c>
      <c r="X204" s="791">
        <f t="shared" si="21"/>
        <v>8.3573737619965061E-2</v>
      </c>
      <c r="Y204" s="573"/>
      <c r="Z204" s="758"/>
      <c r="AA204" s="758"/>
      <c r="AB204" s="758"/>
      <c r="AC204" s="758"/>
      <c r="AD204" s="758"/>
      <c r="AE204" s="758"/>
      <c r="AF204" s="758"/>
      <c r="AG204" s="758"/>
      <c r="AH204" s="758"/>
      <c r="AI204" s="758"/>
      <c r="AJ204" s="758"/>
    </row>
    <row r="205" spans="2:36" ht="15">
      <c r="B205" s="758"/>
      <c r="C205" s="758"/>
      <c r="D205" s="758"/>
      <c r="E205" s="758"/>
      <c r="F205" s="758"/>
      <c r="G205" s="758"/>
      <c r="H205" s="758"/>
      <c r="I205" s="758"/>
      <c r="J205" s="758"/>
      <c r="K205" s="758"/>
      <c r="L205" s="780">
        <v>201</v>
      </c>
      <c r="M205" s="790">
        <v>0.892533802236676</v>
      </c>
      <c r="N205" s="790">
        <v>0.107466197763324</v>
      </c>
      <c r="O205" s="790">
        <v>0.87462116298210502</v>
      </c>
      <c r="P205" s="790">
        <v>0.12537883701789501</v>
      </c>
      <c r="Q205" s="790">
        <f t="shared" si="19"/>
        <v>0.88325715618278289</v>
      </c>
      <c r="R205" s="790">
        <f t="shared" si="19"/>
        <v>0.11664284381721715</v>
      </c>
      <c r="S205" s="791">
        <f t="shared" si="20"/>
        <v>0.92045327854218872</v>
      </c>
      <c r="T205" s="791">
        <v>7.9546721457811304E-2</v>
      </c>
      <c r="U205" s="791">
        <f t="shared" si="22"/>
        <v>0.91346382048415364</v>
      </c>
      <c r="V205" s="791">
        <v>8.6536179515846398E-2</v>
      </c>
      <c r="W205" s="791">
        <f t="shared" si="21"/>
        <v>0.91677634017636833</v>
      </c>
      <c r="X205" s="791">
        <f t="shared" si="21"/>
        <v>8.3123659823631721E-2</v>
      </c>
      <c r="Y205" s="573"/>
      <c r="Z205" s="758"/>
      <c r="AA205" s="758"/>
      <c r="AB205" s="758"/>
      <c r="AC205" s="758"/>
      <c r="AD205" s="758"/>
      <c r="AE205" s="758"/>
      <c r="AF205" s="758"/>
      <c r="AG205" s="758"/>
      <c r="AH205" s="758"/>
      <c r="AI205" s="758"/>
      <c r="AJ205" s="758"/>
    </row>
    <row r="206" spans="2:36" ht="15">
      <c r="B206" s="758"/>
      <c r="C206" s="758"/>
      <c r="D206" s="758"/>
      <c r="E206" s="758"/>
      <c r="F206" s="758"/>
      <c r="G206" s="758"/>
      <c r="H206" s="758"/>
      <c r="I206" s="758"/>
      <c r="J206" s="758"/>
      <c r="K206" s="758"/>
      <c r="L206" s="780">
        <v>202</v>
      </c>
      <c r="M206" s="790">
        <v>0.89306189431673599</v>
      </c>
      <c r="N206" s="790">
        <v>0.10693810568326401</v>
      </c>
      <c r="O206" s="790">
        <v>0.875236240893288</v>
      </c>
      <c r="P206" s="790">
        <v>0.124763759106712</v>
      </c>
      <c r="Q206" s="790">
        <f t="shared" si="19"/>
        <v>0.88382981048641784</v>
      </c>
      <c r="R206" s="790">
        <f t="shared" si="19"/>
        <v>0.11607018951358215</v>
      </c>
      <c r="S206" s="791">
        <f t="shared" si="20"/>
        <v>0.92090276171476571</v>
      </c>
      <c r="T206" s="791">
        <v>7.9097238285234295E-2</v>
      </c>
      <c r="U206" s="791">
        <f t="shared" si="22"/>
        <v>0.91389929675936377</v>
      </c>
      <c r="V206" s="791">
        <v>8.6100703240636206E-2</v>
      </c>
      <c r="W206" s="791">
        <f t="shared" si="21"/>
        <v>0.91721859426296859</v>
      </c>
      <c r="X206" s="791">
        <f t="shared" si="21"/>
        <v>8.2681405737031421E-2</v>
      </c>
      <c r="Y206" s="573"/>
      <c r="Z206" s="758"/>
      <c r="AA206" s="758"/>
      <c r="AB206" s="758"/>
      <c r="AC206" s="758"/>
      <c r="AD206" s="758"/>
      <c r="AE206" s="758"/>
      <c r="AF206" s="758"/>
      <c r="AG206" s="758"/>
      <c r="AH206" s="758"/>
      <c r="AI206" s="758"/>
      <c r="AJ206" s="758"/>
    </row>
    <row r="207" spans="2:36" ht="15">
      <c r="B207" s="758"/>
      <c r="C207" s="758"/>
      <c r="D207" s="758"/>
      <c r="E207" s="758"/>
      <c r="F207" s="758"/>
      <c r="G207" s="758"/>
      <c r="H207" s="758"/>
      <c r="I207" s="758"/>
      <c r="J207" s="758"/>
      <c r="K207" s="758"/>
      <c r="L207" s="780">
        <v>203</v>
      </c>
      <c r="M207" s="790">
        <v>0.89358436126913199</v>
      </c>
      <c r="N207" s="790">
        <v>0.106415638730868</v>
      </c>
      <c r="O207" s="790">
        <v>0.87584540947573597</v>
      </c>
      <c r="P207" s="790">
        <v>0.124154590524264</v>
      </c>
      <c r="Q207" s="790">
        <f t="shared" si="19"/>
        <v>0.88439669445817226</v>
      </c>
      <c r="R207" s="790">
        <f t="shared" si="19"/>
        <v>0.11550330554182772</v>
      </c>
      <c r="S207" s="791">
        <f t="shared" si="20"/>
        <v>0.92134597107686034</v>
      </c>
      <c r="T207" s="791">
        <v>7.8654028923139704E-2</v>
      </c>
      <c r="U207" s="791">
        <f t="shared" si="22"/>
        <v>0.91432578919792828</v>
      </c>
      <c r="V207" s="791">
        <v>8.5674210802071701E-2</v>
      </c>
      <c r="W207" s="791">
        <f t="shared" si="21"/>
        <v>0.91765318519404837</v>
      </c>
      <c r="X207" s="791">
        <f t="shared" si="21"/>
        <v>8.2246814805951612E-2</v>
      </c>
      <c r="Y207" s="573"/>
      <c r="Z207" s="758"/>
      <c r="AA207" s="758"/>
      <c r="AB207" s="758"/>
      <c r="AC207" s="758"/>
      <c r="AD207" s="758"/>
      <c r="AE207" s="758"/>
      <c r="AF207" s="758"/>
      <c r="AG207" s="758"/>
      <c r="AH207" s="758"/>
      <c r="AI207" s="758"/>
      <c r="AJ207" s="758"/>
    </row>
    <row r="208" spans="2:36" ht="15">
      <c r="B208" s="758"/>
      <c r="C208" s="758"/>
      <c r="D208" s="758"/>
      <c r="E208" s="758"/>
      <c r="F208" s="758"/>
      <c r="G208" s="758"/>
      <c r="H208" s="758"/>
      <c r="I208" s="758"/>
      <c r="J208" s="758"/>
      <c r="K208" s="758"/>
      <c r="L208" s="780">
        <v>204</v>
      </c>
      <c r="M208" s="790">
        <v>0.89410126849011695</v>
      </c>
      <c r="N208" s="790">
        <v>0.10589873150988301</v>
      </c>
      <c r="O208" s="790">
        <v>0.87644873329237005</v>
      </c>
      <c r="P208" s="790">
        <v>0.12355126670763</v>
      </c>
      <c r="Q208" s="790">
        <f t="shared" si="19"/>
        <v>0.88495787306034357</v>
      </c>
      <c r="R208" s="790">
        <f t="shared" si="19"/>
        <v>0.11494212693965644</v>
      </c>
      <c r="S208" s="791">
        <f t="shared" si="20"/>
        <v>0.92178297346871252</v>
      </c>
      <c r="T208" s="791">
        <v>7.8217026531287495E-2</v>
      </c>
      <c r="U208" s="791">
        <f t="shared" si="22"/>
        <v>0.91474354736704411</v>
      </c>
      <c r="V208" s="791">
        <v>8.5256452632955906E-2</v>
      </c>
      <c r="W208" s="791">
        <f t="shared" si="21"/>
        <v>0.91808027352381993</v>
      </c>
      <c r="X208" s="791">
        <f t="shared" si="21"/>
        <v>8.1819726476180105E-2</v>
      </c>
      <c r="Y208" s="573"/>
      <c r="Z208" s="758"/>
      <c r="AA208" s="758"/>
      <c r="AB208" s="758"/>
      <c r="AC208" s="758"/>
      <c r="AD208" s="758"/>
      <c r="AE208" s="758"/>
      <c r="AF208" s="758"/>
      <c r="AG208" s="758"/>
      <c r="AH208" s="758"/>
      <c r="AI208" s="758"/>
      <c r="AJ208" s="758"/>
    </row>
    <row r="209" spans="2:36" ht="15">
      <c r="B209" s="758"/>
      <c r="C209" s="758"/>
      <c r="D209" s="758"/>
      <c r="E209" s="758"/>
      <c r="F209" s="758"/>
      <c r="G209" s="758"/>
      <c r="H209" s="758"/>
      <c r="I209" s="758"/>
      <c r="J209" s="758"/>
      <c r="K209" s="758"/>
      <c r="L209" s="780">
        <v>205</v>
      </c>
      <c r="M209" s="790">
        <v>0.89461268137594396</v>
      </c>
      <c r="N209" s="790">
        <v>0.105387318624056</v>
      </c>
      <c r="O209" s="790">
        <v>0.87704627690611303</v>
      </c>
      <c r="P209" s="790">
        <v>0.122953723093887</v>
      </c>
      <c r="Q209" s="790">
        <f t="shared" si="19"/>
        <v>0.88551341125523009</v>
      </c>
      <c r="R209" s="790">
        <f t="shared" si="19"/>
        <v>0.11438658874476992</v>
      </c>
      <c r="S209" s="791">
        <f t="shared" si="20"/>
        <v>0.92221383573056237</v>
      </c>
      <c r="T209" s="791">
        <v>7.7786164269437602E-2</v>
      </c>
      <c r="U209" s="791">
        <f t="shared" si="22"/>
        <v>0.91515282083390825</v>
      </c>
      <c r="V209" s="791">
        <v>8.4847179166091705E-2</v>
      </c>
      <c r="W209" s="791">
        <f t="shared" si="21"/>
        <v>0.91850001980649543</v>
      </c>
      <c r="X209" s="791">
        <f t="shared" si="21"/>
        <v>8.1399980193504543E-2</v>
      </c>
      <c r="Y209" s="573"/>
      <c r="Z209" s="758"/>
      <c r="AA209" s="758"/>
      <c r="AB209" s="758"/>
      <c r="AC209" s="758"/>
      <c r="AD209" s="758"/>
      <c r="AE209" s="758"/>
      <c r="AF209" s="758"/>
      <c r="AG209" s="758"/>
      <c r="AH209" s="758"/>
      <c r="AI209" s="758"/>
      <c r="AJ209" s="758"/>
    </row>
    <row r="210" spans="2:36" ht="15">
      <c r="B210" s="758"/>
      <c r="C210" s="758"/>
      <c r="D210" s="758"/>
      <c r="E210" s="758"/>
      <c r="F210" s="758"/>
      <c r="G210" s="758"/>
      <c r="H210" s="758"/>
      <c r="I210" s="758"/>
      <c r="J210" s="758"/>
      <c r="K210" s="758"/>
      <c r="L210" s="780">
        <v>206</v>
      </c>
      <c r="M210" s="790">
        <v>0.89511866532286599</v>
      </c>
      <c r="N210" s="790">
        <v>0.10488133467713399</v>
      </c>
      <c r="O210" s="790">
        <v>0.87763810487988703</v>
      </c>
      <c r="P210" s="790">
        <v>0.122361895120113</v>
      </c>
      <c r="Q210" s="790">
        <f t="shared" si="19"/>
        <v>0.8860633740051298</v>
      </c>
      <c r="R210" s="790">
        <f t="shared" si="19"/>
        <v>0.11383662599487021</v>
      </c>
      <c r="S210" s="791">
        <f t="shared" si="20"/>
        <v>0.92263862470265012</v>
      </c>
      <c r="T210" s="791">
        <v>7.7361375297349905E-2</v>
      </c>
      <c r="U210" s="791">
        <f t="shared" si="22"/>
        <v>0.91555385916571796</v>
      </c>
      <c r="V210" s="791">
        <v>8.4446140834281994E-2</v>
      </c>
      <c r="W210" s="791">
        <f t="shared" si="21"/>
        <v>0.91891258459628733</v>
      </c>
      <c r="X210" s="791">
        <f t="shared" si="21"/>
        <v>8.098741540371264E-2</v>
      </c>
      <c r="Y210" s="573"/>
      <c r="Z210" s="758"/>
      <c r="AA210" s="758"/>
      <c r="AB210" s="758"/>
      <c r="AC210" s="758"/>
      <c r="AD210" s="758"/>
      <c r="AE210" s="758"/>
      <c r="AF210" s="758"/>
      <c r="AG210" s="758"/>
      <c r="AH210" s="758"/>
      <c r="AI210" s="758"/>
      <c r="AJ210" s="758"/>
    </row>
    <row r="211" spans="2:36" ht="15">
      <c r="B211" s="758"/>
      <c r="C211" s="758"/>
      <c r="D211" s="758"/>
      <c r="E211" s="758"/>
      <c r="F211" s="758"/>
      <c r="G211" s="758"/>
      <c r="H211" s="758"/>
      <c r="I211" s="758"/>
      <c r="J211" s="758"/>
      <c r="K211" s="758"/>
      <c r="L211" s="780">
        <v>207</v>
      </c>
      <c r="M211" s="790">
        <v>0.89561928572713601</v>
      </c>
      <c r="N211" s="790">
        <v>0.10438071427286399</v>
      </c>
      <c r="O211" s="790">
        <v>0.87822428177661405</v>
      </c>
      <c r="P211" s="790">
        <v>0.121775718223386</v>
      </c>
      <c r="Q211" s="790">
        <f t="shared" si="19"/>
        <v>0.88660782627234058</v>
      </c>
      <c r="R211" s="790">
        <f t="shared" si="19"/>
        <v>0.11329217372765944</v>
      </c>
      <c r="S211" s="791">
        <f t="shared" si="20"/>
        <v>0.92305740722521545</v>
      </c>
      <c r="T211" s="791">
        <v>7.6942592774784505E-2</v>
      </c>
      <c r="U211" s="791">
        <f t="shared" si="22"/>
        <v>0.91594691192967048</v>
      </c>
      <c r="V211" s="791">
        <v>8.4053088070329504E-2</v>
      </c>
      <c r="W211" s="791">
        <f t="shared" si="21"/>
        <v>0.9193181284474079</v>
      </c>
      <c r="X211" s="791">
        <f t="shared" si="21"/>
        <v>8.0581871552592055E-2</v>
      </c>
      <c r="Y211" s="573"/>
      <c r="Z211" s="758"/>
      <c r="AA211" s="758"/>
      <c r="AB211" s="758"/>
      <c r="AC211" s="758"/>
      <c r="AD211" s="758"/>
      <c r="AE211" s="758"/>
      <c r="AF211" s="758"/>
      <c r="AG211" s="758"/>
      <c r="AH211" s="758"/>
      <c r="AI211" s="758"/>
      <c r="AJ211" s="758"/>
    </row>
    <row r="212" spans="2:36" ht="15">
      <c r="B212" s="758"/>
      <c r="C212" s="758"/>
      <c r="D212" s="758"/>
      <c r="E212" s="758"/>
      <c r="F212" s="758"/>
      <c r="G212" s="758"/>
      <c r="H212" s="758"/>
      <c r="I212" s="758"/>
      <c r="J212" s="758"/>
      <c r="K212" s="758"/>
      <c r="L212" s="780">
        <v>208</v>
      </c>
      <c r="M212" s="790">
        <v>0.89611460798500597</v>
      </c>
      <c r="N212" s="790">
        <v>0.103885392014994</v>
      </c>
      <c r="O212" s="790">
        <v>0.87880487215921699</v>
      </c>
      <c r="P212" s="790">
        <v>0.121195127840783</v>
      </c>
      <c r="Q212" s="790">
        <f t="shared" si="19"/>
        <v>0.88714683301916031</v>
      </c>
      <c r="R212" s="790">
        <f t="shared" si="19"/>
        <v>0.11275316698083968</v>
      </c>
      <c r="S212" s="791">
        <f t="shared" si="20"/>
        <v>0.92347025013849882</v>
      </c>
      <c r="T212" s="791">
        <v>7.6529749861501198E-2</v>
      </c>
      <c r="U212" s="791">
        <f t="shared" si="22"/>
        <v>0.91633222869296271</v>
      </c>
      <c r="V212" s="791">
        <v>8.36677713070373E-2</v>
      </c>
      <c r="W212" s="791">
        <f t="shared" si="21"/>
        <v>0.91971681191406951</v>
      </c>
      <c r="X212" s="791">
        <f t="shared" si="21"/>
        <v>8.0183188085930515E-2</v>
      </c>
      <c r="Y212" s="573"/>
      <c r="Z212" s="758"/>
      <c r="AA212" s="758"/>
      <c r="AB212" s="758"/>
      <c r="AC212" s="758"/>
      <c r="AD212" s="758"/>
      <c r="AE212" s="758"/>
      <c r="AF212" s="758"/>
      <c r="AG212" s="758"/>
      <c r="AH212" s="758"/>
      <c r="AI212" s="758"/>
      <c r="AJ212" s="758"/>
    </row>
    <row r="213" spans="2:36" ht="15">
      <c r="B213" s="758"/>
      <c r="C213" s="758"/>
      <c r="D213" s="758"/>
      <c r="E213" s="758"/>
      <c r="F213" s="758"/>
      <c r="G213" s="758"/>
      <c r="H213" s="758"/>
      <c r="I213" s="758"/>
      <c r="J213" s="758"/>
      <c r="K213" s="758"/>
      <c r="L213" s="780">
        <v>209</v>
      </c>
      <c r="M213" s="790">
        <v>0.89660469749272997</v>
      </c>
      <c r="N213" s="790">
        <v>0.10339530250727</v>
      </c>
      <c r="O213" s="790">
        <v>0.87937994059061597</v>
      </c>
      <c r="P213" s="790">
        <v>0.120620059409384</v>
      </c>
      <c r="Q213" s="790">
        <f t="shared" si="19"/>
        <v>0.88768045920788641</v>
      </c>
      <c r="R213" s="790">
        <f t="shared" si="19"/>
        <v>0.11221954079211355</v>
      </c>
      <c r="S213" s="791">
        <f t="shared" si="20"/>
        <v>0.92387722028274011</v>
      </c>
      <c r="T213" s="791">
        <v>7.6122779717259906E-2</v>
      </c>
      <c r="U213" s="791">
        <f t="shared" si="22"/>
        <v>0.9167100590227919</v>
      </c>
      <c r="V213" s="791">
        <v>8.3289940977208099E-2</v>
      </c>
      <c r="W213" s="791">
        <f t="shared" si="21"/>
        <v>0.92010879555048442</v>
      </c>
      <c r="X213" s="791">
        <f t="shared" si="21"/>
        <v>7.979120444951561E-2</v>
      </c>
      <c r="Y213" s="573"/>
      <c r="Z213" s="758"/>
      <c r="AA213" s="758"/>
      <c r="AB213" s="758"/>
      <c r="AC213" s="758"/>
      <c r="AD213" s="758"/>
      <c r="AE213" s="758"/>
      <c r="AF213" s="758"/>
      <c r="AG213" s="758"/>
      <c r="AH213" s="758"/>
      <c r="AI213" s="758"/>
      <c r="AJ213" s="758"/>
    </row>
    <row r="214" spans="2:36" ht="15">
      <c r="B214" s="758"/>
      <c r="C214" s="758"/>
      <c r="D214" s="758"/>
      <c r="E214" s="758"/>
      <c r="F214" s="758"/>
      <c r="G214" s="758"/>
      <c r="H214" s="758"/>
      <c r="I214" s="758"/>
      <c r="J214" s="758"/>
      <c r="K214" s="758"/>
      <c r="L214" s="780">
        <v>210</v>
      </c>
      <c r="M214" s="790">
        <v>0.89708961964655998</v>
      </c>
      <c r="N214" s="790">
        <v>0.10291038035344</v>
      </c>
      <c r="O214" s="790">
        <v>0.87994955163373501</v>
      </c>
      <c r="P214" s="790">
        <v>0.12005044836626499</v>
      </c>
      <c r="Q214" s="790">
        <f t="shared" si="19"/>
        <v>0.88820876980081742</v>
      </c>
      <c r="R214" s="790">
        <f t="shared" si="19"/>
        <v>0.11169123019918259</v>
      </c>
      <c r="S214" s="791">
        <f t="shared" si="20"/>
        <v>0.92427838449817945</v>
      </c>
      <c r="T214" s="791">
        <v>7.5721615501820494E-2</v>
      </c>
      <c r="U214" s="791">
        <f t="shared" si="22"/>
        <v>0.91708065248635506</v>
      </c>
      <c r="V214" s="791">
        <v>8.2919347513644895E-2</v>
      </c>
      <c r="W214" s="791">
        <f t="shared" si="21"/>
        <v>0.92049423991086488</v>
      </c>
      <c r="X214" s="791">
        <f t="shared" si="21"/>
        <v>7.9405760089135052E-2</v>
      </c>
      <c r="Y214" s="573"/>
      <c r="Z214" s="758"/>
      <c r="AA214" s="758"/>
      <c r="AB214" s="758"/>
      <c r="AC214" s="758"/>
      <c r="AD214" s="758"/>
      <c r="AE214" s="758"/>
      <c r="AF214" s="758"/>
      <c r="AG214" s="758"/>
      <c r="AH214" s="758"/>
      <c r="AI214" s="758"/>
      <c r="AJ214" s="758"/>
    </row>
    <row r="215" spans="2:36" ht="15">
      <c r="B215" s="758"/>
      <c r="C215" s="758"/>
      <c r="D215" s="758"/>
      <c r="E215" s="758"/>
      <c r="F215" s="758"/>
      <c r="G215" s="758"/>
      <c r="H215" s="758"/>
      <c r="I215" s="758"/>
      <c r="J215" s="758"/>
      <c r="K215" s="758"/>
      <c r="L215" s="780">
        <v>211</v>
      </c>
      <c r="M215" s="790">
        <v>0.89756943984274895</v>
      </c>
      <c r="N215" s="790">
        <v>0.10243056015725099</v>
      </c>
      <c r="O215" s="790">
        <v>0.88051376985149599</v>
      </c>
      <c r="P215" s="790">
        <v>0.119486230148504</v>
      </c>
      <c r="Q215" s="790">
        <f t="shared" si="19"/>
        <v>0.888731829760251</v>
      </c>
      <c r="R215" s="790">
        <f t="shared" si="19"/>
        <v>0.11116817023974893</v>
      </c>
      <c r="S215" s="791">
        <f t="shared" si="20"/>
        <v>0.92467380962505696</v>
      </c>
      <c r="T215" s="791">
        <v>7.5326190374942995E-2</v>
      </c>
      <c r="U215" s="791">
        <f t="shared" si="22"/>
        <v>0.91744425865084955</v>
      </c>
      <c r="V215" s="791">
        <v>8.2555741349150502E-2</v>
      </c>
      <c r="W215" s="791">
        <f t="shared" si="21"/>
        <v>0.92087330554942348</v>
      </c>
      <c r="X215" s="791">
        <f t="shared" si="21"/>
        <v>7.9026694450576529E-2</v>
      </c>
      <c r="Y215" s="573"/>
      <c r="Z215" s="758"/>
      <c r="AA215" s="758"/>
      <c r="AB215" s="758"/>
      <c r="AC215" s="758"/>
      <c r="AD215" s="758"/>
      <c r="AE215" s="758"/>
      <c r="AF215" s="758"/>
      <c r="AG215" s="758"/>
      <c r="AH215" s="758"/>
      <c r="AI215" s="758"/>
      <c r="AJ215" s="758"/>
    </row>
    <row r="216" spans="2:36" ht="15">
      <c r="B216" s="758"/>
      <c r="C216" s="758"/>
      <c r="D216" s="758"/>
      <c r="E216" s="758"/>
      <c r="F216" s="758"/>
      <c r="G216" s="758"/>
      <c r="H216" s="758"/>
      <c r="I216" s="758"/>
      <c r="J216" s="758"/>
      <c r="K216" s="758"/>
      <c r="L216" s="780">
        <v>212</v>
      </c>
      <c r="M216" s="790">
        <v>0.89804422347754997</v>
      </c>
      <c r="N216" s="790">
        <v>0.10195577652245</v>
      </c>
      <c r="O216" s="790">
        <v>0.88107265980682004</v>
      </c>
      <c r="P216" s="790">
        <v>0.11892734019318001</v>
      </c>
      <c r="Q216" s="790">
        <f t="shared" si="19"/>
        <v>0.8892497040484848</v>
      </c>
      <c r="R216" s="790">
        <f t="shared" si="19"/>
        <v>0.11065029595151518</v>
      </c>
      <c r="S216" s="791">
        <f t="shared" si="20"/>
        <v>0.92506356250361255</v>
      </c>
      <c r="T216" s="791">
        <v>7.4936437496387398E-2</v>
      </c>
      <c r="U216" s="791">
        <f t="shared" si="22"/>
        <v>0.91780112708347217</v>
      </c>
      <c r="V216" s="791">
        <v>8.2198872916527804E-2</v>
      </c>
      <c r="W216" s="791">
        <f t="shared" si="21"/>
        <v>0.92124615302037216</v>
      </c>
      <c r="X216" s="791">
        <f t="shared" si="21"/>
        <v>7.8653846979627781E-2</v>
      </c>
      <c r="Y216" s="573"/>
      <c r="Z216" s="758"/>
      <c r="AA216" s="758"/>
      <c r="AB216" s="758"/>
      <c r="AC216" s="758"/>
      <c r="AD216" s="758"/>
      <c r="AE216" s="758"/>
      <c r="AF216" s="758"/>
      <c r="AG216" s="758"/>
      <c r="AH216" s="758"/>
      <c r="AI216" s="758"/>
      <c r="AJ216" s="758"/>
    </row>
    <row r="217" spans="2:36" ht="15">
      <c r="B217" s="758"/>
      <c r="C217" s="758"/>
      <c r="D217" s="758"/>
      <c r="E217" s="758"/>
      <c r="F217" s="758"/>
      <c r="G217" s="758"/>
      <c r="H217" s="758"/>
      <c r="I217" s="758"/>
      <c r="J217" s="758"/>
      <c r="K217" s="758"/>
      <c r="L217" s="780">
        <v>213</v>
      </c>
      <c r="M217" s="790">
        <v>0.89851403594721602</v>
      </c>
      <c r="N217" s="790">
        <v>0.101485964052784</v>
      </c>
      <c r="O217" s="790">
        <v>0.88162628606263005</v>
      </c>
      <c r="P217" s="790">
        <v>0.11837371393737001</v>
      </c>
      <c r="Q217" s="790">
        <f t="shared" si="19"/>
        <v>0.88976245762781714</v>
      </c>
      <c r="R217" s="790">
        <f t="shared" si="19"/>
        <v>0.11013754237218289</v>
      </c>
      <c r="S217" s="791">
        <f t="shared" si="20"/>
        <v>0.92544770997408654</v>
      </c>
      <c r="T217" s="791">
        <v>7.4552290025913501E-2</v>
      </c>
      <c r="U217" s="791">
        <f t="shared" si="22"/>
        <v>0.91815150735142037</v>
      </c>
      <c r="V217" s="791">
        <v>8.1848492648579602E-2</v>
      </c>
      <c r="W217" s="791">
        <f t="shared" si="21"/>
        <v>0.92161294287792361</v>
      </c>
      <c r="X217" s="791">
        <f t="shared" si="21"/>
        <v>7.8287057122076342E-2</v>
      </c>
      <c r="Y217" s="573"/>
      <c r="Z217" s="758"/>
      <c r="AA217" s="758"/>
      <c r="AB217" s="758"/>
      <c r="AC217" s="758"/>
      <c r="AD217" s="758"/>
      <c r="AE217" s="758"/>
      <c r="AF217" s="758"/>
      <c r="AG217" s="758"/>
      <c r="AH217" s="758"/>
      <c r="AI217" s="758"/>
      <c r="AJ217" s="758"/>
    </row>
    <row r="218" spans="2:36" ht="15">
      <c r="B218" s="758"/>
      <c r="C218" s="758"/>
      <c r="D218" s="758"/>
      <c r="E218" s="758"/>
      <c r="F218" s="758"/>
      <c r="G218" s="758"/>
      <c r="H218" s="758"/>
      <c r="I218" s="758"/>
      <c r="J218" s="758"/>
      <c r="K218" s="758"/>
      <c r="L218" s="780">
        <v>214</v>
      </c>
      <c r="M218" s="790">
        <v>0.89897894264800005</v>
      </c>
      <c r="N218" s="790">
        <v>0.101021057352</v>
      </c>
      <c r="O218" s="790">
        <v>0.88217471318184804</v>
      </c>
      <c r="P218" s="790">
        <v>0.11782528681815201</v>
      </c>
      <c r="Q218" s="790">
        <f t="shared" si="19"/>
        <v>0.89027015546054589</v>
      </c>
      <c r="R218" s="790">
        <f t="shared" si="19"/>
        <v>0.10962984453945417</v>
      </c>
      <c r="S218" s="791">
        <f t="shared" si="20"/>
        <v>0.92582631887671885</v>
      </c>
      <c r="T218" s="791">
        <v>7.4173681123281196E-2</v>
      </c>
      <c r="U218" s="791">
        <f t="shared" si="22"/>
        <v>0.91849564902189096</v>
      </c>
      <c r="V218" s="791">
        <v>8.1504350978109E-2</v>
      </c>
      <c r="W218" s="791">
        <f t="shared" si="21"/>
        <v>0.92197383567628988</v>
      </c>
      <c r="X218" s="791">
        <f t="shared" si="21"/>
        <v>7.7926164323710051E-2</v>
      </c>
      <c r="Y218" s="573"/>
      <c r="Z218" s="758"/>
      <c r="AA218" s="758"/>
      <c r="AB218" s="758"/>
      <c r="AC218" s="758"/>
      <c r="AD218" s="758"/>
      <c r="AE218" s="758"/>
      <c r="AF218" s="758"/>
      <c r="AG218" s="758"/>
      <c r="AH218" s="758"/>
      <c r="AI218" s="758"/>
      <c r="AJ218" s="758"/>
    </row>
    <row r="219" spans="2:36" ht="15">
      <c r="B219" s="758"/>
      <c r="C219" s="758"/>
      <c r="D219" s="758"/>
      <c r="E219" s="758"/>
      <c r="F219" s="758"/>
      <c r="G219" s="758"/>
      <c r="H219" s="758"/>
      <c r="I219" s="758"/>
      <c r="J219" s="758"/>
      <c r="K219" s="758"/>
      <c r="L219" s="780">
        <v>215</v>
      </c>
      <c r="M219" s="790">
        <v>0.89943900897615403</v>
      </c>
      <c r="N219" s="790">
        <v>0.100560991023846</v>
      </c>
      <c r="O219" s="790">
        <v>0.882718005727396</v>
      </c>
      <c r="P219" s="790">
        <v>0.117281994272604</v>
      </c>
      <c r="Q219" s="790">
        <f t="shared" si="19"/>
        <v>0.89077286250896837</v>
      </c>
      <c r="R219" s="790">
        <f t="shared" si="19"/>
        <v>0.10912713749103159</v>
      </c>
      <c r="S219" s="791">
        <f t="shared" si="20"/>
        <v>0.92619945605174936</v>
      </c>
      <c r="T219" s="791">
        <v>7.3800543948250599E-2</v>
      </c>
      <c r="U219" s="791">
        <f t="shared" si="22"/>
        <v>0.9188338016620814</v>
      </c>
      <c r="V219" s="791">
        <v>8.1166198337918605E-2</v>
      </c>
      <c r="W219" s="791">
        <f t="shared" si="21"/>
        <v>0.92232899196968354</v>
      </c>
      <c r="X219" s="791">
        <f t="shared" si="21"/>
        <v>7.7571008030316496E-2</v>
      </c>
      <c r="Y219" s="573"/>
      <c r="Z219" s="758"/>
      <c r="AA219" s="758"/>
      <c r="AB219" s="758"/>
      <c r="AC219" s="758"/>
      <c r="AD219" s="758"/>
      <c r="AE219" s="758"/>
      <c r="AF219" s="758"/>
      <c r="AG219" s="758"/>
      <c r="AH219" s="758"/>
      <c r="AI219" s="758"/>
      <c r="AJ219" s="758"/>
    </row>
    <row r="220" spans="2:36" ht="15">
      <c r="B220" s="758"/>
      <c r="C220" s="758"/>
      <c r="D220" s="758"/>
      <c r="E220" s="758"/>
      <c r="F220" s="758"/>
      <c r="G220" s="758"/>
      <c r="H220" s="758"/>
      <c r="I220" s="758"/>
      <c r="J220" s="758"/>
      <c r="K220" s="758"/>
      <c r="L220" s="780">
        <v>216</v>
      </c>
      <c r="M220" s="790">
        <v>0.89989430032793205</v>
      </c>
      <c r="N220" s="790">
        <v>0.100105699672068</v>
      </c>
      <c r="O220" s="790">
        <v>0.88325622826219596</v>
      </c>
      <c r="P220" s="790">
        <v>0.11674377173780399</v>
      </c>
      <c r="Q220" s="790">
        <f t="shared" si="19"/>
        <v>0.89127064373538323</v>
      </c>
      <c r="R220" s="790">
        <f t="shared" si="19"/>
        <v>0.10862935626461678</v>
      </c>
      <c r="S220" s="791">
        <f t="shared" si="20"/>
        <v>0.92656718833941865</v>
      </c>
      <c r="T220" s="791">
        <v>7.3432811660581396E-2</v>
      </c>
      <c r="U220" s="791">
        <f t="shared" si="22"/>
        <v>0.91916621483918848</v>
      </c>
      <c r="V220" s="791">
        <v>8.0833785160811494E-2</v>
      </c>
      <c r="W220" s="791">
        <f t="shared" si="21"/>
        <v>0.92267857231231665</v>
      </c>
      <c r="X220" s="791">
        <f t="shared" si="21"/>
        <v>7.7221427687683364E-2</v>
      </c>
      <c r="Y220" s="573"/>
      <c r="Z220" s="758"/>
      <c r="AA220" s="758"/>
      <c r="AB220" s="758"/>
      <c r="AC220" s="758"/>
      <c r="AD220" s="758"/>
      <c r="AE220" s="758"/>
      <c r="AF220" s="758"/>
      <c r="AG220" s="758"/>
      <c r="AH220" s="758"/>
      <c r="AI220" s="758"/>
      <c r="AJ220" s="758"/>
    </row>
    <row r="221" spans="2:36" ht="15">
      <c r="B221" s="758"/>
      <c r="C221" s="758"/>
      <c r="D221" s="758"/>
      <c r="E221" s="758"/>
      <c r="F221" s="758"/>
      <c r="G221" s="758"/>
      <c r="H221" s="758"/>
      <c r="I221" s="758"/>
      <c r="J221" s="758"/>
      <c r="K221" s="758"/>
      <c r="L221" s="780">
        <v>217</v>
      </c>
      <c r="M221" s="790">
        <v>0.90034488209958641</v>
      </c>
      <c r="N221" s="790">
        <v>9.9655117900413606E-2</v>
      </c>
      <c r="O221" s="790">
        <v>0.88378944534917103</v>
      </c>
      <c r="P221" s="790">
        <v>0.116210554650829</v>
      </c>
      <c r="Q221" s="790">
        <f t="shared" si="19"/>
        <v>0.89176356410208846</v>
      </c>
      <c r="R221" s="790">
        <f t="shared" si="19"/>
        <v>0.10813643589791162</v>
      </c>
      <c r="S221" s="791">
        <f t="shared" si="20"/>
        <v>0.92692958257996627</v>
      </c>
      <c r="T221" s="791">
        <v>7.3070417420033701E-2</v>
      </c>
      <c r="U221" s="791">
        <f t="shared" si="22"/>
        <v>0.91949313812040945</v>
      </c>
      <c r="V221" s="791">
        <v>8.0506861879590497E-2</v>
      </c>
      <c r="W221" s="791">
        <f t="shared" si="21"/>
        <v>0.92302273725840167</v>
      </c>
      <c r="X221" s="791">
        <f t="shared" si="21"/>
        <v>7.6877262741598382E-2</v>
      </c>
      <c r="Y221" s="573"/>
      <c r="Z221" s="758"/>
      <c r="AA221" s="758"/>
      <c r="AB221" s="758"/>
      <c r="AC221" s="758"/>
      <c r="AD221" s="758"/>
      <c r="AE221" s="758"/>
      <c r="AF221" s="758"/>
      <c r="AG221" s="758"/>
      <c r="AH221" s="758"/>
      <c r="AI221" s="758"/>
      <c r="AJ221" s="758"/>
    </row>
    <row r="222" spans="2:36" ht="15">
      <c r="B222" s="758"/>
      <c r="C222" s="758"/>
      <c r="D222" s="758"/>
      <c r="E222" s="758"/>
      <c r="F222" s="758"/>
      <c r="G222" s="758"/>
      <c r="H222" s="758"/>
      <c r="I222" s="758"/>
      <c r="J222" s="758"/>
      <c r="K222" s="758"/>
      <c r="L222" s="780">
        <v>218</v>
      </c>
      <c r="M222" s="790">
        <v>0.90079081968736985</v>
      </c>
      <c r="N222" s="790">
        <v>9.9209180312630194E-2</v>
      </c>
      <c r="O222" s="790">
        <v>0.884317721551242</v>
      </c>
      <c r="P222" s="790">
        <v>0.115682278448758</v>
      </c>
      <c r="Q222" s="790">
        <f t="shared" si="19"/>
        <v>0.89225168857138115</v>
      </c>
      <c r="R222" s="790">
        <f t="shared" si="19"/>
        <v>0.10764831142861889</v>
      </c>
      <c r="S222" s="791">
        <f t="shared" si="20"/>
        <v>0.92728670561363258</v>
      </c>
      <c r="T222" s="791">
        <v>7.2713294386367394E-2</v>
      </c>
      <c r="U222" s="791">
        <f t="shared" si="22"/>
        <v>0.91981482107294155</v>
      </c>
      <c r="V222" s="791">
        <v>8.0185178927058398E-2</v>
      </c>
      <c r="W222" s="791">
        <f t="shared" si="21"/>
        <v>0.92336164736215087</v>
      </c>
      <c r="X222" s="791">
        <f t="shared" si="21"/>
        <v>7.653835263784918E-2</v>
      </c>
      <c r="Y222" s="573"/>
      <c r="Z222" s="758"/>
      <c r="AA222" s="758"/>
      <c r="AB222" s="758"/>
      <c r="AC222" s="758"/>
      <c r="AD222" s="758"/>
      <c r="AE222" s="758"/>
      <c r="AF222" s="758"/>
      <c r="AG222" s="758"/>
      <c r="AH222" s="758"/>
      <c r="AI222" s="758"/>
      <c r="AJ222" s="758"/>
    </row>
    <row r="223" spans="2:36" ht="15">
      <c r="B223" s="758"/>
      <c r="C223" s="758"/>
      <c r="D223" s="758"/>
      <c r="E223" s="758"/>
      <c r="F223" s="758"/>
      <c r="G223" s="758"/>
      <c r="H223" s="758"/>
      <c r="I223" s="758"/>
      <c r="J223" s="758"/>
      <c r="K223" s="758"/>
      <c r="L223" s="780">
        <v>219</v>
      </c>
      <c r="M223" s="790">
        <v>0.90123217848753545</v>
      </c>
      <c r="N223" s="790">
        <v>9.8767821512464604E-2</v>
      </c>
      <c r="O223" s="790">
        <v>0.88484112143133198</v>
      </c>
      <c r="P223" s="790">
        <v>0.11515887856866799</v>
      </c>
      <c r="Q223" s="790">
        <f t="shared" si="19"/>
        <v>0.89273508210555996</v>
      </c>
      <c r="R223" s="790">
        <f t="shared" si="19"/>
        <v>0.10716491789444008</v>
      </c>
      <c r="S223" s="791">
        <f t="shared" si="20"/>
        <v>0.92763862428065758</v>
      </c>
      <c r="T223" s="791">
        <v>7.2361375719342397E-2</v>
      </c>
      <c r="U223" s="791">
        <f t="shared" si="22"/>
        <v>0.92013151326398179</v>
      </c>
      <c r="V223" s="791">
        <v>7.9868486736018193E-2</v>
      </c>
      <c r="W223" s="791">
        <f t="shared" si="21"/>
        <v>0.92369546317777651</v>
      </c>
      <c r="X223" s="791">
        <f t="shared" si="21"/>
        <v>7.6204536822223473E-2</v>
      </c>
      <c r="Y223" s="573"/>
      <c r="Z223" s="758"/>
      <c r="AA223" s="758"/>
      <c r="AB223" s="758"/>
      <c r="AC223" s="758"/>
      <c r="AD223" s="758"/>
      <c r="AE223" s="758"/>
      <c r="AF223" s="758"/>
      <c r="AG223" s="758"/>
      <c r="AH223" s="758"/>
      <c r="AI223" s="758"/>
      <c r="AJ223" s="758"/>
    </row>
    <row r="224" spans="2:36" ht="15">
      <c r="B224" s="758"/>
      <c r="C224" s="758"/>
      <c r="D224" s="758"/>
      <c r="E224" s="758"/>
      <c r="F224" s="758"/>
      <c r="G224" s="758"/>
      <c r="H224" s="758"/>
      <c r="I224" s="758"/>
      <c r="J224" s="758"/>
      <c r="K224" s="758"/>
      <c r="L224" s="780">
        <v>220</v>
      </c>
      <c r="M224" s="790">
        <v>0.90166902389633585</v>
      </c>
      <c r="N224" s="790">
        <v>9.8330976103664106E-2</v>
      </c>
      <c r="O224" s="790">
        <v>0.88535970955236198</v>
      </c>
      <c r="P224" s="790">
        <v>0.114640290447638</v>
      </c>
      <c r="Q224" s="790">
        <f t="shared" si="19"/>
        <v>0.89321380966692199</v>
      </c>
      <c r="R224" s="790">
        <f t="shared" si="19"/>
        <v>0.10668619033307794</v>
      </c>
      <c r="S224" s="791">
        <f t="shared" si="20"/>
        <v>0.92798540542128138</v>
      </c>
      <c r="T224" s="791">
        <v>7.2014594578718602E-2</v>
      </c>
      <c r="U224" s="791">
        <f t="shared" si="22"/>
        <v>0.92044346426072743</v>
      </c>
      <c r="V224" s="791">
        <v>7.9556535739272599E-2</v>
      </c>
      <c r="W224" s="791">
        <f t="shared" si="21"/>
        <v>0.92402434525949118</v>
      </c>
      <c r="X224" s="791">
        <f t="shared" si="21"/>
        <v>7.5875654740508877E-2</v>
      </c>
      <c r="Y224" s="573"/>
      <c r="Z224" s="758"/>
      <c r="AA224" s="758"/>
      <c r="AB224" s="758"/>
      <c r="AC224" s="758"/>
      <c r="AD224" s="758"/>
      <c r="AE224" s="758"/>
      <c r="AF224" s="758"/>
      <c r="AG224" s="758"/>
      <c r="AH224" s="758"/>
      <c r="AI224" s="758"/>
      <c r="AJ224" s="758"/>
    </row>
    <row r="225" spans="2:36" ht="15">
      <c r="B225" s="758"/>
      <c r="C225" s="758"/>
      <c r="D225" s="758"/>
      <c r="E225" s="758"/>
      <c r="F225" s="758"/>
      <c r="G225" s="758"/>
      <c r="H225" s="758"/>
      <c r="I225" s="758"/>
      <c r="J225" s="758"/>
      <c r="K225" s="758"/>
      <c r="L225" s="780">
        <v>221</v>
      </c>
      <c r="M225" s="790">
        <v>0.90210142131002424</v>
      </c>
      <c r="N225" s="790">
        <v>9.7898578689975702E-2</v>
      </c>
      <c r="O225" s="790">
        <v>0.88587355047725502</v>
      </c>
      <c r="P225" s="790">
        <v>0.114126449522745</v>
      </c>
      <c r="Q225" s="790">
        <f t="shared" si="19"/>
        <v>0.89368793621776588</v>
      </c>
      <c r="R225" s="790">
        <f t="shared" si="19"/>
        <v>0.10621206378223408</v>
      </c>
      <c r="S225" s="791">
        <f t="shared" si="20"/>
        <v>0.92832711587574401</v>
      </c>
      <c r="T225" s="791">
        <v>7.1672884124256001E-2</v>
      </c>
      <c r="U225" s="791">
        <f t="shared" si="22"/>
        <v>0.92075092363037525</v>
      </c>
      <c r="V225" s="791">
        <v>7.9249076369624694E-2</v>
      </c>
      <c r="W225" s="791">
        <f t="shared" si="21"/>
        <v>0.92434845416150679</v>
      </c>
      <c r="X225" s="791">
        <f t="shared" si="21"/>
        <v>7.5551545838493189E-2</v>
      </c>
      <c r="Y225" s="573"/>
      <c r="Z225" s="758"/>
      <c r="AA225" s="758"/>
      <c r="AB225" s="758"/>
      <c r="AC225" s="758"/>
      <c r="AD225" s="758"/>
      <c r="AE225" s="758"/>
      <c r="AF225" s="758"/>
      <c r="AG225" s="758"/>
      <c r="AH225" s="758"/>
      <c r="AI225" s="758"/>
      <c r="AJ225" s="758"/>
    </row>
    <row r="226" spans="2:36" ht="15">
      <c r="B226" s="758"/>
      <c r="C226" s="758"/>
      <c r="D226" s="758"/>
      <c r="E226" s="758"/>
      <c r="F226" s="758"/>
      <c r="G226" s="758"/>
      <c r="H226" s="758"/>
      <c r="I226" s="758"/>
      <c r="J226" s="758"/>
      <c r="K226" s="758"/>
      <c r="L226" s="780">
        <v>222</v>
      </c>
      <c r="M226" s="790">
        <v>0.90252943612485326</v>
      </c>
      <c r="N226" s="790">
        <v>9.7470563875146701E-2</v>
      </c>
      <c r="O226" s="790">
        <v>0.88638270876893299</v>
      </c>
      <c r="P226" s="790">
        <v>0.11361729123106699</v>
      </c>
      <c r="Q226" s="790">
        <f t="shared" si="19"/>
        <v>0.89415752672038928</v>
      </c>
      <c r="R226" s="790">
        <f t="shared" si="19"/>
        <v>0.1057424732796107</v>
      </c>
      <c r="S226" s="791">
        <f t="shared" si="20"/>
        <v>0.92866382248428558</v>
      </c>
      <c r="T226" s="791">
        <v>7.1336177515714402E-2</v>
      </c>
      <c r="U226" s="791">
        <f t="shared" si="22"/>
        <v>0.92105414094012283</v>
      </c>
      <c r="V226" s="791">
        <v>7.8945859059877194E-2</v>
      </c>
      <c r="W226" s="791">
        <f t="shared" si="21"/>
        <v>0.92466795043803607</v>
      </c>
      <c r="X226" s="791">
        <f t="shared" si="21"/>
        <v>7.5232049561963929E-2</v>
      </c>
      <c r="Y226" s="573"/>
      <c r="Z226" s="758"/>
      <c r="AA226" s="758"/>
      <c r="AB226" s="758"/>
      <c r="AC226" s="758"/>
      <c r="AD226" s="758"/>
      <c r="AE226" s="758"/>
      <c r="AF226" s="758"/>
      <c r="AG226" s="758"/>
      <c r="AH226" s="758"/>
      <c r="AI226" s="758"/>
      <c r="AJ226" s="758"/>
    </row>
    <row r="227" spans="2:36" ht="15">
      <c r="B227" s="758"/>
      <c r="C227" s="758"/>
      <c r="D227" s="758"/>
      <c r="E227" s="758"/>
      <c r="F227" s="758"/>
      <c r="G227" s="758"/>
      <c r="H227" s="758"/>
      <c r="I227" s="758"/>
      <c r="J227" s="758"/>
      <c r="K227" s="758"/>
      <c r="L227" s="780">
        <v>223</v>
      </c>
      <c r="M227" s="790">
        <v>0.90295313373707597</v>
      </c>
      <c r="N227" s="790">
        <v>9.7046866262923998E-2</v>
      </c>
      <c r="O227" s="790">
        <v>0.88688724899031901</v>
      </c>
      <c r="P227" s="790">
        <v>0.113112751009681</v>
      </c>
      <c r="Q227" s="790">
        <f t="shared" si="19"/>
        <v>0.89462264613709064</v>
      </c>
      <c r="R227" s="790">
        <f t="shared" si="19"/>
        <v>0.10527735386290937</v>
      </c>
      <c r="S227" s="791">
        <f t="shared" si="20"/>
        <v>0.9289955920871461</v>
      </c>
      <c r="T227" s="791">
        <v>7.1004407912853895E-2</v>
      </c>
      <c r="U227" s="791">
        <f t="shared" si="22"/>
        <v>0.92135336575716686</v>
      </c>
      <c r="V227" s="791">
        <v>7.8646634242833094E-2</v>
      </c>
      <c r="W227" s="791">
        <f t="shared" si="21"/>
        <v>0.92498299464329103</v>
      </c>
      <c r="X227" s="791">
        <f t="shared" si="21"/>
        <v>7.4917005356708949E-2</v>
      </c>
      <c r="Y227" s="573"/>
      <c r="Z227" s="758"/>
      <c r="AA227" s="758"/>
      <c r="AB227" s="758"/>
      <c r="AC227" s="758"/>
      <c r="AD227" s="758"/>
      <c r="AE227" s="758"/>
      <c r="AF227" s="758"/>
      <c r="AG227" s="758"/>
      <c r="AH227" s="758"/>
      <c r="AI227" s="758"/>
      <c r="AJ227" s="758"/>
    </row>
    <row r="228" spans="2:36" ht="15">
      <c r="B228" s="758"/>
      <c r="C228" s="758"/>
      <c r="D228" s="758"/>
      <c r="E228" s="758"/>
      <c r="F228" s="758"/>
      <c r="G228" s="758"/>
      <c r="H228" s="758"/>
      <c r="I228" s="758"/>
      <c r="J228" s="758"/>
      <c r="K228" s="758"/>
      <c r="L228" s="780">
        <v>224</v>
      </c>
      <c r="M228" s="790">
        <v>0.90337257954294503</v>
      </c>
      <c r="N228" s="790">
        <v>9.6627420457054997E-2</v>
      </c>
      <c r="O228" s="790">
        <v>0.88738723570433298</v>
      </c>
      <c r="P228" s="790">
        <v>0.11261276429566699</v>
      </c>
      <c r="Q228" s="790">
        <f t="shared" si="19"/>
        <v>0.89508335943016659</v>
      </c>
      <c r="R228" s="790">
        <f t="shared" si="19"/>
        <v>0.10481664056983339</v>
      </c>
      <c r="S228" s="791">
        <f t="shared" si="20"/>
        <v>0.9293224915245657</v>
      </c>
      <c r="T228" s="791">
        <v>7.0677508475434303E-2</v>
      </c>
      <c r="U228" s="791">
        <f t="shared" si="22"/>
        <v>0.92164884764870469</v>
      </c>
      <c r="V228" s="791">
        <v>7.8351152351295306E-2</v>
      </c>
      <c r="W228" s="791">
        <f t="shared" si="21"/>
        <v>0.92529374733148417</v>
      </c>
      <c r="X228" s="791">
        <f t="shared" si="21"/>
        <v>7.4606252668515866E-2</v>
      </c>
      <c r="Y228" s="573"/>
      <c r="Z228" s="758"/>
      <c r="AA228" s="758"/>
      <c r="AB228" s="758"/>
      <c r="AC228" s="758"/>
      <c r="AD228" s="758"/>
      <c r="AE228" s="758"/>
      <c r="AF228" s="758"/>
      <c r="AG228" s="758"/>
      <c r="AH228" s="758"/>
      <c r="AI228" s="758"/>
      <c r="AJ228" s="758"/>
    </row>
    <row r="229" spans="2:36" ht="15">
      <c r="B229" s="758"/>
      <c r="C229" s="758"/>
      <c r="D229" s="758"/>
      <c r="E229" s="758"/>
      <c r="F229" s="758"/>
      <c r="G229" s="758"/>
      <c r="H229" s="758"/>
      <c r="I229" s="758"/>
      <c r="J229" s="758"/>
      <c r="K229" s="758"/>
      <c r="L229" s="780">
        <v>225</v>
      </c>
      <c r="M229" s="790">
        <v>0.90378783893871339</v>
      </c>
      <c r="N229" s="790">
        <v>9.6212161061286605E-2</v>
      </c>
      <c r="O229" s="790">
        <v>0.88788273347389901</v>
      </c>
      <c r="P229" s="790">
        <v>0.112117266526101</v>
      </c>
      <c r="Q229" s="790">
        <f t="shared" si="19"/>
        <v>0.89553973156191624</v>
      </c>
      <c r="R229" s="790">
        <f t="shared" si="19"/>
        <v>0.10436026843808378</v>
      </c>
      <c r="S229" s="791">
        <f t="shared" si="20"/>
        <v>0.92964458763678448</v>
      </c>
      <c r="T229" s="791">
        <v>7.0355412363215505E-2</v>
      </c>
      <c r="U229" s="791">
        <f t="shared" si="22"/>
        <v>0.92194083618193345</v>
      </c>
      <c r="V229" s="791">
        <v>7.8059163818066504E-2</v>
      </c>
      <c r="W229" s="791">
        <f t="shared" si="21"/>
        <v>0.92560036905682774</v>
      </c>
      <c r="X229" s="791">
        <f t="shared" si="21"/>
        <v>7.4299630943172268E-2</v>
      </c>
      <c r="Y229" s="573"/>
      <c r="Z229" s="758"/>
      <c r="AA229" s="758"/>
      <c r="AB229" s="758"/>
      <c r="AC229" s="758"/>
      <c r="AD229" s="758"/>
      <c r="AE229" s="758"/>
      <c r="AF229" s="758"/>
      <c r="AG229" s="758"/>
      <c r="AH229" s="758"/>
      <c r="AI229" s="758"/>
      <c r="AJ229" s="758"/>
    </row>
    <row r="230" spans="2:36" ht="15">
      <c r="B230" s="758"/>
      <c r="C230" s="758"/>
      <c r="D230" s="758"/>
      <c r="E230" s="758"/>
      <c r="F230" s="758"/>
      <c r="G230" s="758"/>
      <c r="H230" s="758"/>
      <c r="I230" s="758"/>
      <c r="J230" s="758"/>
      <c r="K230" s="758"/>
      <c r="L230" s="780">
        <v>226</v>
      </c>
      <c r="M230" s="790">
        <v>0.90419897732063403</v>
      </c>
      <c r="N230" s="790">
        <v>9.5801022679365994E-2</v>
      </c>
      <c r="O230" s="790">
        <v>0.88837380686193801</v>
      </c>
      <c r="P230" s="790">
        <v>0.111626193138062</v>
      </c>
      <c r="Q230" s="790">
        <f t="shared" si="19"/>
        <v>0.89599182749463679</v>
      </c>
      <c r="R230" s="790">
        <f t="shared" si="19"/>
        <v>0.10390817250536324</v>
      </c>
      <c r="S230" s="791">
        <f t="shared" si="20"/>
        <v>0.92996194726404235</v>
      </c>
      <c r="T230" s="791">
        <v>7.0038052735957604E-2</v>
      </c>
      <c r="U230" s="791">
        <f t="shared" si="22"/>
        <v>0.92222958092405027</v>
      </c>
      <c r="V230" s="791">
        <v>7.7770419075949698E-2</v>
      </c>
      <c r="W230" s="791">
        <f t="shared" si="21"/>
        <v>0.92590302037353411</v>
      </c>
      <c r="X230" s="791">
        <f t="shared" si="21"/>
        <v>7.3996979626465953E-2</v>
      </c>
      <c r="Y230" s="573"/>
      <c r="Z230" s="758"/>
      <c r="AA230" s="758"/>
      <c r="AB230" s="758"/>
      <c r="AC230" s="758"/>
      <c r="AD230" s="758"/>
      <c r="AE230" s="758"/>
      <c r="AF230" s="758"/>
      <c r="AG230" s="758"/>
      <c r="AH230" s="758"/>
      <c r="AI230" s="758"/>
      <c r="AJ230" s="758"/>
    </row>
    <row r="231" spans="2:36" ht="15">
      <c r="B231" s="758"/>
      <c r="C231" s="758"/>
      <c r="D231" s="758"/>
      <c r="E231" s="758"/>
      <c r="F231" s="758"/>
      <c r="G231" s="758"/>
      <c r="H231" s="758"/>
      <c r="I231" s="758"/>
      <c r="J231" s="758"/>
      <c r="K231" s="758"/>
      <c r="L231" s="780">
        <v>227</v>
      </c>
      <c r="M231" s="790">
        <v>0.90460606008495958</v>
      </c>
      <c r="N231" s="790">
        <v>9.5393939915040402E-2</v>
      </c>
      <c r="O231" s="790">
        <v>0.88886052043137298</v>
      </c>
      <c r="P231" s="790">
        <v>0.11113947956862701</v>
      </c>
      <c r="Q231" s="790">
        <f t="shared" si="19"/>
        <v>0.89643971219062657</v>
      </c>
      <c r="R231" s="790">
        <f t="shared" si="19"/>
        <v>0.10346028780937347</v>
      </c>
      <c r="S231" s="791">
        <f t="shared" si="20"/>
        <v>0.93027463724657966</v>
      </c>
      <c r="T231" s="791">
        <v>6.9725362753420297E-2</v>
      </c>
      <c r="U231" s="791">
        <f t="shared" si="22"/>
        <v>0.92251533144225217</v>
      </c>
      <c r="V231" s="791">
        <v>7.7484668557747799E-2</v>
      </c>
      <c r="W231" s="791">
        <f t="shared" si="21"/>
        <v>0.92620186183581543</v>
      </c>
      <c r="X231" s="791">
        <f t="shared" si="21"/>
        <v>7.3698138164184523E-2</v>
      </c>
      <c r="Y231" s="573"/>
      <c r="Z231" s="758"/>
      <c r="AA231" s="758"/>
      <c r="AB231" s="758"/>
      <c r="AC231" s="758"/>
      <c r="AD231" s="758"/>
      <c r="AE231" s="758"/>
      <c r="AF231" s="758"/>
      <c r="AG231" s="758"/>
      <c r="AH231" s="758"/>
      <c r="AI231" s="758"/>
      <c r="AJ231" s="758"/>
    </row>
    <row r="232" spans="2:36" ht="15">
      <c r="B232" s="758"/>
      <c r="C232" s="758"/>
      <c r="D232" s="758"/>
      <c r="E232" s="758"/>
      <c r="F232" s="758"/>
      <c r="G232" s="758"/>
      <c r="H232" s="758"/>
      <c r="I232" s="758"/>
      <c r="J232" s="758"/>
      <c r="K232" s="758"/>
      <c r="L232" s="780">
        <v>228</v>
      </c>
      <c r="M232" s="790">
        <v>0.90500915262794324</v>
      </c>
      <c r="N232" s="790">
        <v>9.4990847372056805E-2</v>
      </c>
      <c r="O232" s="790">
        <v>0.88934293874512604</v>
      </c>
      <c r="P232" s="790">
        <v>0.110657061254874</v>
      </c>
      <c r="Q232" s="790">
        <f t="shared" si="19"/>
        <v>0.89688345061218344</v>
      </c>
      <c r="R232" s="790">
        <f t="shared" si="19"/>
        <v>0.10301654938781654</v>
      </c>
      <c r="S232" s="791">
        <f t="shared" si="20"/>
        <v>0.9305827244246363</v>
      </c>
      <c r="T232" s="791">
        <v>6.9417275575363702E-2</v>
      </c>
      <c r="U232" s="791">
        <f t="shared" si="22"/>
        <v>0.92279833730373639</v>
      </c>
      <c r="V232" s="791">
        <v>7.7201662696263607E-2</v>
      </c>
      <c r="W232" s="791">
        <f t="shared" si="21"/>
        <v>0.92649705399788429</v>
      </c>
      <c r="X232" s="791">
        <f t="shared" si="21"/>
        <v>7.3402946002115721E-2</v>
      </c>
      <c r="Y232" s="573"/>
      <c r="Z232" s="758"/>
      <c r="AA232" s="758"/>
      <c r="AB232" s="758"/>
      <c r="AC232" s="758"/>
      <c r="AD232" s="758"/>
      <c r="AE232" s="758"/>
      <c r="AF232" s="758"/>
      <c r="AG232" s="758"/>
      <c r="AH232" s="758"/>
      <c r="AI232" s="758"/>
      <c r="AJ232" s="758"/>
    </row>
    <row r="233" spans="2:36" ht="15">
      <c r="B233" s="758"/>
      <c r="C233" s="758"/>
      <c r="D233" s="758"/>
      <c r="E233" s="758"/>
      <c r="F233" s="758"/>
      <c r="G233" s="758"/>
      <c r="H233" s="758"/>
      <c r="I233" s="758"/>
      <c r="J233" s="758"/>
      <c r="K233" s="758"/>
      <c r="L233" s="780">
        <v>229</v>
      </c>
      <c r="M233" s="790">
        <v>0.90540832034583751</v>
      </c>
      <c r="N233" s="790">
        <v>9.45916796541625E-2</v>
      </c>
      <c r="O233" s="790">
        <v>0.88982112636611899</v>
      </c>
      <c r="P233" s="790">
        <v>0.110178873633881</v>
      </c>
      <c r="Q233" s="790">
        <f t="shared" si="19"/>
        <v>0.89732310772160528</v>
      </c>
      <c r="R233" s="790">
        <f t="shared" si="19"/>
        <v>0.1025768922783947</v>
      </c>
      <c r="S233" s="791">
        <f t="shared" si="20"/>
        <v>0.93088627563845228</v>
      </c>
      <c r="T233" s="791">
        <v>6.9113724361547696E-2</v>
      </c>
      <c r="U233" s="791">
        <f t="shared" si="22"/>
        <v>0.92307884807570006</v>
      </c>
      <c r="V233" s="791">
        <v>7.6921151924299894E-2</v>
      </c>
      <c r="W233" s="791">
        <f t="shared" si="21"/>
        <v>0.92678875741395284</v>
      </c>
      <c r="X233" s="791">
        <f t="shared" si="21"/>
        <v>7.3111242586047148E-2</v>
      </c>
      <c r="Y233" s="573"/>
      <c r="Z233" s="758"/>
      <c r="AA233" s="758"/>
      <c r="AB233" s="758"/>
      <c r="AC233" s="758"/>
      <c r="AD233" s="758"/>
      <c r="AE233" s="758"/>
      <c r="AF233" s="758"/>
      <c r="AG233" s="758"/>
      <c r="AH233" s="758"/>
      <c r="AI233" s="758"/>
      <c r="AJ233" s="758"/>
    </row>
    <row r="234" spans="2:36" ht="15">
      <c r="B234" s="758"/>
      <c r="C234" s="758"/>
      <c r="D234" s="758"/>
      <c r="E234" s="758"/>
      <c r="F234" s="758"/>
      <c r="G234" s="758"/>
      <c r="H234" s="758"/>
      <c r="I234" s="758"/>
      <c r="J234" s="758"/>
      <c r="K234" s="758"/>
      <c r="L234" s="780">
        <v>230</v>
      </c>
      <c r="M234" s="790">
        <v>0.9058036286348955</v>
      </c>
      <c r="N234" s="790">
        <v>9.4196371365104503E-2</v>
      </c>
      <c r="O234" s="790">
        <v>0.89029514785727304</v>
      </c>
      <c r="P234" s="790">
        <v>0.109704852142727</v>
      </c>
      <c r="Q234" s="790">
        <f t="shared" si="19"/>
        <v>0.89775874848118953</v>
      </c>
      <c r="R234" s="790">
        <f t="shared" si="19"/>
        <v>0.10214125151881057</v>
      </c>
      <c r="S234" s="791">
        <f t="shared" si="20"/>
        <v>0.93118535772826794</v>
      </c>
      <c r="T234" s="791">
        <v>6.8814642271732104E-2</v>
      </c>
      <c r="U234" s="791">
        <f t="shared" si="22"/>
        <v>0.92335711332534021</v>
      </c>
      <c r="V234" s="791">
        <v>7.6642886674659794E-2</v>
      </c>
      <c r="W234" s="791">
        <f t="shared" si="21"/>
        <v>0.92707713263823344</v>
      </c>
      <c r="X234" s="791">
        <f t="shared" si="21"/>
        <v>7.2822867361766547E-2</v>
      </c>
      <c r="Y234" s="573"/>
      <c r="Z234" s="758"/>
      <c r="AA234" s="758"/>
      <c r="AB234" s="758"/>
      <c r="AC234" s="758"/>
      <c r="AD234" s="758"/>
      <c r="AE234" s="758"/>
      <c r="AF234" s="758"/>
      <c r="AG234" s="758"/>
      <c r="AH234" s="758"/>
      <c r="AI234" s="758"/>
      <c r="AJ234" s="758"/>
    </row>
    <row r="235" spans="2:36" ht="15">
      <c r="B235" s="758"/>
      <c r="C235" s="758"/>
      <c r="D235" s="758"/>
      <c r="E235" s="758"/>
      <c r="F235" s="758"/>
      <c r="G235" s="758"/>
      <c r="H235" s="758"/>
      <c r="I235" s="758"/>
      <c r="J235" s="758"/>
      <c r="K235" s="758"/>
      <c r="L235" s="780">
        <v>231</v>
      </c>
      <c r="M235" s="790">
        <v>0.90619514289137004</v>
      </c>
      <c r="N235" s="790">
        <v>9.3804857108629999E-2</v>
      </c>
      <c r="O235" s="790">
        <v>0.89076506778151199</v>
      </c>
      <c r="P235" s="790">
        <v>0.109234932218488</v>
      </c>
      <c r="Q235" s="790">
        <f t="shared" si="19"/>
        <v>0.89819043785323471</v>
      </c>
      <c r="R235" s="790">
        <f t="shared" si="19"/>
        <v>0.1017095621467653</v>
      </c>
      <c r="S235" s="791">
        <f t="shared" si="20"/>
        <v>0.93148003753432296</v>
      </c>
      <c r="T235" s="791">
        <v>6.8519962465677001E-2</v>
      </c>
      <c r="U235" s="791">
        <f t="shared" si="22"/>
        <v>0.92363338261985395</v>
      </c>
      <c r="V235" s="791">
        <v>7.6366617380146107E-2</v>
      </c>
      <c r="W235" s="791">
        <f t="shared" si="21"/>
        <v>0.92736234022493846</v>
      </c>
      <c r="X235" s="791">
        <f t="shared" si="21"/>
        <v>7.253765977506163E-2</v>
      </c>
      <c r="Y235" s="573"/>
      <c r="Z235" s="758"/>
      <c r="AA235" s="758"/>
      <c r="AB235" s="758"/>
      <c r="AC235" s="758"/>
      <c r="AD235" s="758"/>
      <c r="AE235" s="758"/>
      <c r="AF235" s="758"/>
      <c r="AG235" s="758"/>
      <c r="AH235" s="758"/>
      <c r="AI235" s="758"/>
      <c r="AJ235" s="758"/>
    </row>
    <row r="236" spans="2:36" ht="15">
      <c r="B236" s="758"/>
      <c r="C236" s="758"/>
      <c r="D236" s="758"/>
      <c r="E236" s="758"/>
      <c r="F236" s="758"/>
      <c r="G236" s="758"/>
      <c r="H236" s="758"/>
      <c r="I236" s="758"/>
      <c r="J236" s="758"/>
      <c r="K236" s="758"/>
      <c r="L236" s="780">
        <v>232</v>
      </c>
      <c r="M236" s="790">
        <v>0.9065829285115139</v>
      </c>
      <c r="N236" s="790">
        <v>9.3417071488486103E-2</v>
      </c>
      <c r="O236" s="790">
        <v>0.89123095070175695</v>
      </c>
      <c r="P236" s="790">
        <v>0.10876904929824301</v>
      </c>
      <c r="Q236" s="790">
        <f t="shared" si="19"/>
        <v>0.89861824080003849</v>
      </c>
      <c r="R236" s="790">
        <f t="shared" si="19"/>
        <v>0.10128175919996157</v>
      </c>
      <c r="S236" s="791">
        <f t="shared" si="20"/>
        <v>0.93177038189685779</v>
      </c>
      <c r="T236" s="791">
        <v>6.8229618103142195E-2</v>
      </c>
      <c r="U236" s="791">
        <f t="shared" si="22"/>
        <v>0.92390790552643842</v>
      </c>
      <c r="V236" s="791">
        <v>7.6092094473561606E-2</v>
      </c>
      <c r="W236" s="791">
        <f t="shared" si="21"/>
        <v>0.92764454072828006</v>
      </c>
      <c r="X236" s="791">
        <f t="shared" si="21"/>
        <v>7.2255459271720002E-2</v>
      </c>
      <c r="Y236" s="573"/>
      <c r="Z236" s="758"/>
      <c r="AA236" s="758"/>
      <c r="AB236" s="758"/>
      <c r="AC236" s="758"/>
      <c r="AD236" s="758"/>
      <c r="AE236" s="758"/>
      <c r="AF236" s="758"/>
      <c r="AG236" s="758"/>
      <c r="AH236" s="758"/>
      <c r="AI236" s="758"/>
      <c r="AJ236" s="758"/>
    </row>
    <row r="237" spans="2:36" ht="15">
      <c r="B237" s="758"/>
      <c r="C237" s="758"/>
      <c r="D237" s="758"/>
      <c r="E237" s="758"/>
      <c r="F237" s="758"/>
      <c r="G237" s="758"/>
      <c r="H237" s="758"/>
      <c r="I237" s="758"/>
      <c r="J237" s="758"/>
      <c r="K237" s="758"/>
      <c r="L237" s="780">
        <v>233</v>
      </c>
      <c r="M237" s="790">
        <v>0.90696705089158014</v>
      </c>
      <c r="N237" s="790">
        <v>9.3032949108419902E-2</v>
      </c>
      <c r="O237" s="790">
        <v>0.89169286118093094</v>
      </c>
      <c r="P237" s="790">
        <v>0.108307138819069</v>
      </c>
      <c r="Q237" s="790">
        <f t="shared" si="19"/>
        <v>0.89904222228389896</v>
      </c>
      <c r="R237" s="790">
        <f t="shared" si="19"/>
        <v>0.10085777771610099</v>
      </c>
      <c r="S237" s="791">
        <f t="shared" si="20"/>
        <v>0.93205645765611234</v>
      </c>
      <c r="T237" s="791">
        <v>6.7943542343887706E-2</v>
      </c>
      <c r="U237" s="791">
        <f t="shared" si="22"/>
        <v>0.92418093161229076</v>
      </c>
      <c r="V237" s="791">
        <v>7.5819068387709201E-2</v>
      </c>
      <c r="W237" s="791">
        <f t="shared" si="21"/>
        <v>0.92792389470247061</v>
      </c>
      <c r="X237" s="791">
        <f t="shared" si="21"/>
        <v>7.1976105297529375E-2</v>
      </c>
      <c r="Y237" s="573"/>
      <c r="Z237" s="758"/>
      <c r="AA237" s="758"/>
      <c r="AB237" s="758"/>
      <c r="AC237" s="758"/>
      <c r="AD237" s="758"/>
      <c r="AE237" s="758"/>
      <c r="AF237" s="758"/>
      <c r="AG237" s="758"/>
      <c r="AH237" s="758"/>
      <c r="AI237" s="758"/>
      <c r="AJ237" s="758"/>
    </row>
    <row r="238" spans="2:36" ht="15">
      <c r="B238" s="758"/>
      <c r="C238" s="758"/>
      <c r="D238" s="758"/>
      <c r="E238" s="758"/>
      <c r="F238" s="758"/>
      <c r="G238" s="758"/>
      <c r="H238" s="758"/>
      <c r="I238" s="758"/>
      <c r="J238" s="758"/>
      <c r="K238" s="758"/>
      <c r="L238" s="780">
        <v>234</v>
      </c>
      <c r="M238" s="790">
        <v>0.90734757542782141</v>
      </c>
      <c r="N238" s="790">
        <v>9.2652424572178593E-2</v>
      </c>
      <c r="O238" s="790">
        <v>0.89215086378195496</v>
      </c>
      <c r="P238" s="790">
        <v>0.107849136218045</v>
      </c>
      <c r="Q238" s="790">
        <f t="shared" si="19"/>
        <v>0.89946244726711377</v>
      </c>
      <c r="R238" s="790">
        <f t="shared" si="19"/>
        <v>0.10043755273288625</v>
      </c>
      <c r="S238" s="791">
        <f t="shared" si="20"/>
        <v>0.9323383316523266</v>
      </c>
      <c r="T238" s="791">
        <v>6.7661668347673398E-2</v>
      </c>
      <c r="U238" s="791">
        <f t="shared" si="22"/>
        <v>0.92445271044460819</v>
      </c>
      <c r="V238" s="791">
        <v>7.5547289555391806E-2</v>
      </c>
      <c r="W238" s="791">
        <f t="shared" si="21"/>
        <v>0.92820056270172258</v>
      </c>
      <c r="X238" s="791">
        <f t="shared" si="21"/>
        <v>7.1699437298277408E-2</v>
      </c>
      <c r="Y238" s="573"/>
      <c r="Z238" s="758"/>
      <c r="AA238" s="758"/>
      <c r="AB238" s="758"/>
      <c r="AC238" s="758"/>
      <c r="AD238" s="758"/>
      <c r="AE238" s="758"/>
      <c r="AF238" s="758"/>
      <c r="AG238" s="758"/>
      <c r="AH238" s="758"/>
      <c r="AI238" s="758"/>
      <c r="AJ238" s="758"/>
    </row>
    <row r="239" spans="2:36" ht="15">
      <c r="B239" s="758"/>
      <c r="C239" s="758"/>
      <c r="D239" s="758"/>
      <c r="E239" s="758"/>
      <c r="F239" s="758"/>
      <c r="G239" s="758"/>
      <c r="H239" s="758"/>
      <c r="I239" s="758"/>
      <c r="J239" s="758"/>
      <c r="K239" s="758"/>
      <c r="L239" s="780">
        <v>235</v>
      </c>
      <c r="M239" s="790">
        <v>0.90772456751649067</v>
      </c>
      <c r="N239" s="790">
        <v>9.2275432483509306E-2</v>
      </c>
      <c r="O239" s="790">
        <v>0.89260502306775202</v>
      </c>
      <c r="P239" s="790">
        <v>0.107394976932248</v>
      </c>
      <c r="Q239" s="790">
        <f t="shared" si="19"/>
        <v>0.89987898071198102</v>
      </c>
      <c r="R239" s="790">
        <f t="shared" si="19"/>
        <v>0.10002101928801904</v>
      </c>
      <c r="S239" s="791">
        <f t="shared" si="20"/>
        <v>0.93261607072574082</v>
      </c>
      <c r="T239" s="791">
        <v>6.7383929274259194E-2</v>
      </c>
      <c r="U239" s="791">
        <f t="shared" si="22"/>
        <v>0.92472349159058775</v>
      </c>
      <c r="V239" s="791">
        <v>7.5276508409412302E-2</v>
      </c>
      <c r="W239" s="791">
        <f t="shared" si="21"/>
        <v>0.92847470528024822</v>
      </c>
      <c r="X239" s="791">
        <f t="shared" si="21"/>
        <v>7.1425294719751786E-2</v>
      </c>
      <c r="Y239" s="573"/>
      <c r="Z239" s="758"/>
      <c r="AA239" s="758"/>
      <c r="AB239" s="758"/>
      <c r="AC239" s="758"/>
      <c r="AD239" s="758"/>
      <c r="AE239" s="758"/>
      <c r="AF239" s="758"/>
      <c r="AG239" s="758"/>
      <c r="AH239" s="758"/>
      <c r="AI239" s="758"/>
      <c r="AJ239" s="758"/>
    </row>
    <row r="240" spans="2:36" ht="15">
      <c r="B240" s="758"/>
      <c r="C240" s="758"/>
      <c r="D240" s="758"/>
      <c r="E240" s="758"/>
      <c r="F240" s="758"/>
      <c r="G240" s="758"/>
      <c r="H240" s="758"/>
      <c r="I240" s="758"/>
      <c r="J240" s="758"/>
      <c r="K240" s="758"/>
      <c r="L240" s="780">
        <v>236</v>
      </c>
      <c r="M240" s="790">
        <v>0.90809809255384077</v>
      </c>
      <c r="N240" s="790">
        <v>9.1901907446159198E-2</v>
      </c>
      <c r="O240" s="790">
        <v>0.89305540360124303</v>
      </c>
      <c r="P240" s="790">
        <v>0.106944596398757</v>
      </c>
      <c r="Q240" s="790">
        <f t="shared" si="19"/>
        <v>0.90029188758079792</v>
      </c>
      <c r="R240" s="790">
        <f t="shared" si="19"/>
        <v>9.9608112419202005E-2</v>
      </c>
      <c r="S240" s="791">
        <f t="shared" si="20"/>
        <v>0.93288974171659489</v>
      </c>
      <c r="T240" s="791">
        <v>6.7110258283405097E-2</v>
      </c>
      <c r="U240" s="791">
        <f t="shared" si="22"/>
        <v>0.92499352461742645</v>
      </c>
      <c r="V240" s="791">
        <v>7.5006475382573504E-2</v>
      </c>
      <c r="W240" s="791">
        <f t="shared" si="21"/>
        <v>0.92874648299225981</v>
      </c>
      <c r="X240" s="791">
        <f t="shared" si="21"/>
        <v>7.1153517007740225E-2</v>
      </c>
      <c r="Y240" s="573"/>
      <c r="Z240" s="758"/>
      <c r="AA240" s="758"/>
      <c r="AB240" s="758"/>
      <c r="AC240" s="758"/>
      <c r="AD240" s="758"/>
      <c r="AE240" s="758"/>
      <c r="AF240" s="758"/>
      <c r="AG240" s="758"/>
      <c r="AH240" s="758"/>
      <c r="AI240" s="758"/>
      <c r="AJ240" s="758"/>
    </row>
    <row r="241" spans="2:36" ht="15">
      <c r="B241" s="758"/>
      <c r="C241" s="758"/>
      <c r="D241" s="758"/>
      <c r="E241" s="758"/>
      <c r="F241" s="758"/>
      <c r="G241" s="758"/>
      <c r="H241" s="758"/>
      <c r="I241" s="758"/>
      <c r="J241" s="758"/>
      <c r="K241" s="758"/>
      <c r="L241" s="780">
        <v>237</v>
      </c>
      <c r="M241" s="790">
        <v>0.90846821593612481</v>
      </c>
      <c r="N241" s="790">
        <v>9.1531784063875202E-2</v>
      </c>
      <c r="O241" s="790">
        <v>0.89350206994535097</v>
      </c>
      <c r="P241" s="790">
        <v>0.106497930054649</v>
      </c>
      <c r="Q241" s="790">
        <f t="shared" si="19"/>
        <v>0.90070123283586334</v>
      </c>
      <c r="R241" s="790">
        <f t="shared" si="19"/>
        <v>9.9198767164136697E-2</v>
      </c>
      <c r="S241" s="791">
        <f t="shared" si="20"/>
        <v>0.93315941146512915</v>
      </c>
      <c r="T241" s="791">
        <v>6.6840588534870904E-2</v>
      </c>
      <c r="U241" s="791">
        <f t="shared" si="22"/>
        <v>0.92526305909232165</v>
      </c>
      <c r="V241" s="791">
        <v>7.4736940907678295E-2</v>
      </c>
      <c r="W241" s="791">
        <f t="shared" si="21"/>
        <v>0.9290160563919696</v>
      </c>
      <c r="X241" s="791">
        <f t="shared" si="21"/>
        <v>7.0883943608030325E-2</v>
      </c>
      <c r="Y241" s="573"/>
      <c r="Z241" s="758"/>
      <c r="AA241" s="758"/>
      <c r="AB241" s="758"/>
      <c r="AC241" s="758"/>
      <c r="AD241" s="758"/>
      <c r="AE241" s="758"/>
      <c r="AF241" s="758"/>
      <c r="AG241" s="758"/>
      <c r="AH241" s="758"/>
      <c r="AI241" s="758"/>
      <c r="AJ241" s="758"/>
    </row>
    <row r="242" spans="2:36" ht="15">
      <c r="B242" s="758"/>
      <c r="C242" s="758"/>
      <c r="D242" s="758"/>
      <c r="E242" s="758"/>
      <c r="F242" s="758"/>
      <c r="G242" s="758"/>
      <c r="H242" s="758"/>
      <c r="I242" s="758"/>
      <c r="J242" s="758"/>
      <c r="K242" s="758"/>
      <c r="L242" s="780">
        <v>238</v>
      </c>
      <c r="M242" s="790">
        <v>0.9088350030595953</v>
      </c>
      <c r="N242" s="790">
        <v>9.1164996940404697E-2</v>
      </c>
      <c r="O242" s="790">
        <v>0.89394508666299899</v>
      </c>
      <c r="P242" s="790">
        <v>0.106054913337001</v>
      </c>
      <c r="Q242" s="790">
        <f t="shared" si="19"/>
        <v>0.90110708143947504</v>
      </c>
      <c r="R242" s="790">
        <f t="shared" si="19"/>
        <v>9.8792918560524912E-2</v>
      </c>
      <c r="S242" s="791">
        <f t="shared" si="20"/>
        <v>0.93342514681158328</v>
      </c>
      <c r="T242" s="791">
        <v>6.6574853188416702E-2</v>
      </c>
      <c r="U242" s="791">
        <f t="shared" si="22"/>
        <v>0.92553234458247036</v>
      </c>
      <c r="V242" s="791">
        <v>7.4467655417529699E-2</v>
      </c>
      <c r="W242" s="791">
        <f t="shared" si="21"/>
        <v>0.92928358603359018</v>
      </c>
      <c r="X242" s="791">
        <f t="shared" si="21"/>
        <v>7.0616413966409913E-2</v>
      </c>
      <c r="Y242" s="573"/>
      <c r="Z242" s="758"/>
      <c r="AA242" s="758"/>
      <c r="AB242" s="758"/>
      <c r="AC242" s="758"/>
      <c r="AD242" s="758"/>
      <c r="AE242" s="758"/>
      <c r="AF242" s="758"/>
      <c r="AG242" s="758"/>
      <c r="AH242" s="758"/>
      <c r="AI242" s="758"/>
      <c r="AJ242" s="758"/>
    </row>
    <row r="243" spans="2:36" ht="15">
      <c r="B243" s="758"/>
      <c r="C243" s="758"/>
      <c r="D243" s="758"/>
      <c r="E243" s="758"/>
      <c r="F243" s="758"/>
      <c r="G243" s="758"/>
      <c r="H243" s="758"/>
      <c r="I243" s="758"/>
      <c r="J243" s="758"/>
      <c r="K243" s="758"/>
      <c r="L243" s="780">
        <v>239</v>
      </c>
      <c r="M243" s="790">
        <v>0.90919851932050533</v>
      </c>
      <c r="N243" s="790">
        <v>9.08014806794947E-2</v>
      </c>
      <c r="O243" s="790">
        <v>0.89438451831710697</v>
      </c>
      <c r="P243" s="790">
        <v>0.105615481682893</v>
      </c>
      <c r="Q243" s="790">
        <f t="shared" si="19"/>
        <v>0.90150949835393024</v>
      </c>
      <c r="R243" s="790">
        <f t="shared" si="19"/>
        <v>9.8390501646069745E-2</v>
      </c>
      <c r="S243" s="791">
        <f t="shared" si="20"/>
        <v>0.93368701459619774</v>
      </c>
      <c r="T243" s="791">
        <v>6.6312985403802302E-2</v>
      </c>
      <c r="U243" s="791">
        <f t="shared" si="22"/>
        <v>0.9258016306550696</v>
      </c>
      <c r="V243" s="791">
        <v>7.4198369344930404E-2</v>
      </c>
      <c r="W243" s="791">
        <f t="shared" si="21"/>
        <v>0.92954923247133348</v>
      </c>
      <c r="X243" s="791">
        <f t="shared" si="21"/>
        <v>7.0350767528666536E-2</v>
      </c>
      <c r="Y243" s="573"/>
      <c r="Z243" s="758"/>
      <c r="AA243" s="758"/>
      <c r="AB243" s="758"/>
      <c r="AC243" s="758"/>
      <c r="AD243" s="758"/>
      <c r="AE243" s="758"/>
      <c r="AF243" s="758"/>
      <c r="AG243" s="758"/>
      <c r="AH243" s="758"/>
      <c r="AI243" s="758"/>
      <c r="AJ243" s="758"/>
    </row>
    <row r="244" spans="2:36" ht="15">
      <c r="B244" s="758"/>
      <c r="C244" s="758"/>
      <c r="D244" s="758"/>
      <c r="E244" s="758"/>
      <c r="F244" s="758"/>
      <c r="G244" s="758"/>
      <c r="H244" s="758"/>
      <c r="I244" s="758"/>
      <c r="J244" s="758"/>
      <c r="K244" s="758"/>
      <c r="L244" s="780">
        <v>240</v>
      </c>
      <c r="M244" s="790">
        <v>0.90955883011510774</v>
      </c>
      <c r="N244" s="790">
        <v>9.04411698848923E-2</v>
      </c>
      <c r="O244" s="790">
        <v>0.89482042947059903</v>
      </c>
      <c r="P244" s="790">
        <v>0.105179570529401</v>
      </c>
      <c r="Q244" s="790">
        <f t="shared" si="19"/>
        <v>0.90190854854152769</v>
      </c>
      <c r="R244" s="790">
        <f t="shared" si="19"/>
        <v>9.7991451458472323E-2</v>
      </c>
      <c r="S244" s="791">
        <f t="shared" si="20"/>
        <v>0.93394508165921231</v>
      </c>
      <c r="T244" s="791">
        <v>6.6054918340787694E-2</v>
      </c>
      <c r="U244" s="791">
        <f t="shared" si="22"/>
        <v>0.92607116687731661</v>
      </c>
      <c r="V244" s="791">
        <v>7.3928833122683404E-2</v>
      </c>
      <c r="W244" s="791">
        <f t="shared" si="21"/>
        <v>0.92981315625941208</v>
      </c>
      <c r="X244" s="791">
        <f t="shared" si="21"/>
        <v>7.0086843740587934E-2</v>
      </c>
      <c r="Y244" s="573"/>
      <c r="Z244" s="758"/>
      <c r="AA244" s="758"/>
      <c r="AB244" s="758"/>
      <c r="AC244" s="758"/>
      <c r="AD244" s="758"/>
      <c r="AE244" s="758"/>
      <c r="AF244" s="758"/>
      <c r="AG244" s="758"/>
      <c r="AH244" s="758"/>
      <c r="AI244" s="758"/>
      <c r="AJ244" s="758"/>
    </row>
    <row r="245" spans="2:36" ht="15">
      <c r="B245" s="758"/>
      <c r="C245" s="758"/>
      <c r="D245" s="758"/>
      <c r="E245" s="758"/>
      <c r="F245" s="758"/>
      <c r="G245" s="758"/>
      <c r="H245" s="758"/>
      <c r="I245" s="758"/>
      <c r="J245" s="758"/>
      <c r="K245" s="758"/>
      <c r="L245" s="780">
        <v>241</v>
      </c>
      <c r="M245" s="790">
        <v>0.90991600083965518</v>
      </c>
      <c r="N245" s="790">
        <v>9.0083999160344805E-2</v>
      </c>
      <c r="O245" s="790">
        <v>0.89525288468639697</v>
      </c>
      <c r="P245" s="790">
        <v>0.10474711531360301</v>
      </c>
      <c r="Q245" s="790">
        <f t="shared" si="19"/>
        <v>0.90230429696456516</v>
      </c>
      <c r="R245" s="790">
        <f t="shared" si="19"/>
        <v>9.7595703035434911E-2</v>
      </c>
      <c r="S245" s="791">
        <f t="shared" si="20"/>
        <v>0.93419941484086733</v>
      </c>
      <c r="T245" s="791">
        <v>6.5800585159132702E-2</v>
      </c>
      <c r="U245" s="791">
        <f t="shared" si="22"/>
        <v>0.92634120281640853</v>
      </c>
      <c r="V245" s="791">
        <v>7.3658797183591501E-2</v>
      </c>
      <c r="W245" s="791">
        <f t="shared" si="21"/>
        <v>0.93007551795203836</v>
      </c>
      <c r="X245" s="791">
        <f t="shared" si="21"/>
        <v>6.9824482047961711E-2</v>
      </c>
      <c r="Y245" s="573"/>
      <c r="Z245" s="758"/>
      <c r="AA245" s="758"/>
      <c r="AB245" s="758"/>
      <c r="AC245" s="758"/>
      <c r="AD245" s="758"/>
      <c r="AE245" s="758"/>
      <c r="AF245" s="758"/>
      <c r="AG245" s="758"/>
      <c r="AH245" s="758"/>
      <c r="AI245" s="758"/>
      <c r="AJ245" s="758"/>
    </row>
    <row r="246" spans="2:36" ht="15">
      <c r="B246" s="758"/>
      <c r="C246" s="758"/>
      <c r="D246" s="758"/>
      <c r="E246" s="758"/>
      <c r="F246" s="758"/>
      <c r="G246" s="758"/>
      <c r="H246" s="758"/>
      <c r="I246" s="758"/>
      <c r="J246" s="758"/>
      <c r="K246" s="758"/>
      <c r="L246" s="780">
        <v>242</v>
      </c>
      <c r="M246" s="790">
        <v>0.91027009689040095</v>
      </c>
      <c r="N246" s="790">
        <v>8.9729903109599093E-2</v>
      </c>
      <c r="O246" s="790">
        <v>0.895681948527422</v>
      </c>
      <c r="P246" s="790">
        <v>0.104318051472578</v>
      </c>
      <c r="Q246" s="790">
        <f t="shared" si="19"/>
        <v>0.90269680858533996</v>
      </c>
      <c r="R246" s="790">
        <f t="shared" si="19"/>
        <v>9.7203191414660023E-2</v>
      </c>
      <c r="S246" s="791">
        <f t="shared" si="20"/>
        <v>0.93445008098140259</v>
      </c>
      <c r="T246" s="791">
        <v>6.55499190185974E-2</v>
      </c>
      <c r="U246" s="791">
        <f t="shared" si="22"/>
        <v>0.92661198803954226</v>
      </c>
      <c r="V246" s="791">
        <v>7.3388011960457702E-2</v>
      </c>
      <c r="W246" s="791">
        <f t="shared" si="21"/>
        <v>0.93033647810342424</v>
      </c>
      <c r="X246" s="791">
        <f t="shared" si="21"/>
        <v>6.9563521896575692E-2</v>
      </c>
      <c r="Y246" s="573"/>
      <c r="Z246" s="758"/>
      <c r="AA246" s="758"/>
      <c r="AB246" s="758"/>
      <c r="AC246" s="758"/>
      <c r="AD246" s="758"/>
      <c r="AE246" s="758"/>
      <c r="AF246" s="758"/>
      <c r="AG246" s="758"/>
      <c r="AH246" s="758"/>
      <c r="AI246" s="758"/>
      <c r="AJ246" s="758"/>
    </row>
    <row r="247" spans="2:36" ht="15">
      <c r="B247" s="758"/>
      <c r="C247" s="758"/>
      <c r="D247" s="758"/>
      <c r="E247" s="758"/>
      <c r="F247" s="758"/>
      <c r="G247" s="758"/>
      <c r="H247" s="758"/>
      <c r="I247" s="758"/>
      <c r="J247" s="758"/>
      <c r="K247" s="758"/>
      <c r="L247" s="780">
        <v>243</v>
      </c>
      <c r="M247" s="790">
        <v>0.91062118366359746</v>
      </c>
      <c r="N247" s="790">
        <v>8.9378816336402503E-2</v>
      </c>
      <c r="O247" s="790">
        <v>0.89610768555659603</v>
      </c>
      <c r="P247" s="790">
        <v>0.10389231444340399</v>
      </c>
      <c r="Q247" s="790">
        <f t="shared" si="19"/>
        <v>0.90308614836615009</v>
      </c>
      <c r="R247" s="790">
        <f t="shared" si="19"/>
        <v>9.6813851633849923E-2</v>
      </c>
      <c r="S247" s="791">
        <f t="shared" si="20"/>
        <v>0.93469714692105843</v>
      </c>
      <c r="T247" s="791">
        <v>6.5302853078941597E-2</v>
      </c>
      <c r="U247" s="791">
        <f t="shared" si="22"/>
        <v>0.92688377211391526</v>
      </c>
      <c r="V247" s="791">
        <v>7.3116227886084698E-2</v>
      </c>
      <c r="W247" s="791">
        <f t="shared" si="21"/>
        <v>0.93059619726778264</v>
      </c>
      <c r="X247" s="791">
        <f t="shared" si="21"/>
        <v>6.9303802732217396E-2</v>
      </c>
      <c r="Y247" s="573"/>
      <c r="Z247" s="758"/>
      <c r="AA247" s="758"/>
      <c r="AB247" s="758"/>
      <c r="AC247" s="758"/>
      <c r="AD247" s="758"/>
      <c r="AE247" s="758"/>
      <c r="AF247" s="758"/>
      <c r="AG247" s="758"/>
      <c r="AH247" s="758"/>
      <c r="AI247" s="758"/>
      <c r="AJ247" s="758"/>
    </row>
    <row r="248" spans="2:36" ht="15">
      <c r="B248" s="758"/>
      <c r="C248" s="758"/>
      <c r="D248" s="758"/>
      <c r="E248" s="758"/>
      <c r="F248" s="758"/>
      <c r="G248" s="758"/>
      <c r="H248" s="758"/>
      <c r="I248" s="758"/>
      <c r="J248" s="758"/>
      <c r="K248" s="758"/>
      <c r="L248" s="780">
        <v>244</v>
      </c>
      <c r="M248" s="790">
        <v>0.91096932655549789</v>
      </c>
      <c r="N248" s="790">
        <v>8.9030673444502106E-2</v>
      </c>
      <c r="O248" s="790">
        <v>0.89653016033684296</v>
      </c>
      <c r="P248" s="790">
        <v>0.103469839663157</v>
      </c>
      <c r="Q248" s="790">
        <f t="shared" si="19"/>
        <v>0.90347238126929419</v>
      </c>
      <c r="R248" s="790">
        <f t="shared" si="19"/>
        <v>9.6427618730705753E-2</v>
      </c>
      <c r="S248" s="791">
        <f t="shared" si="20"/>
        <v>0.93494067950007476</v>
      </c>
      <c r="T248" s="791">
        <v>6.5059320499925202E-2</v>
      </c>
      <c r="U248" s="791">
        <f t="shared" si="22"/>
        <v>0.92715675250283713</v>
      </c>
      <c r="V248" s="791">
        <v>7.2843247497162894E-2</v>
      </c>
      <c r="W248" s="791">
        <f t="shared" si="21"/>
        <v>0.93085480927524156</v>
      </c>
      <c r="X248" s="791">
        <f t="shared" si="21"/>
        <v>6.9045190724758426E-2</v>
      </c>
      <c r="Y248" s="573"/>
      <c r="Z248" s="758"/>
      <c r="AA248" s="758"/>
      <c r="AB248" s="758"/>
      <c r="AC248" s="758"/>
      <c r="AD248" s="758"/>
      <c r="AE248" s="758"/>
      <c r="AF248" s="758"/>
      <c r="AG248" s="758"/>
      <c r="AH248" s="758"/>
      <c r="AI248" s="758"/>
      <c r="AJ248" s="758"/>
    </row>
    <row r="249" spans="2:36" ht="15">
      <c r="B249" s="758"/>
      <c r="C249" s="758"/>
      <c r="D249" s="758"/>
      <c r="E249" s="758"/>
      <c r="F249" s="758"/>
      <c r="G249" s="758"/>
      <c r="H249" s="758"/>
      <c r="I249" s="758"/>
      <c r="J249" s="758"/>
      <c r="K249" s="758"/>
      <c r="L249" s="780">
        <v>245</v>
      </c>
      <c r="M249" s="790">
        <v>0.91131459096235501</v>
      </c>
      <c r="N249" s="790">
        <v>8.8685409037645005E-2</v>
      </c>
      <c r="O249" s="790">
        <v>0.89694943743108302</v>
      </c>
      <c r="P249" s="790">
        <v>0.103050562568917</v>
      </c>
      <c r="Q249" s="790">
        <f t="shared" si="19"/>
        <v>0.90385557225706936</v>
      </c>
      <c r="R249" s="790">
        <f t="shared" si="19"/>
        <v>9.6044427742930649E-2</v>
      </c>
      <c r="S249" s="791">
        <f t="shared" si="20"/>
        <v>0.93518074555869168</v>
      </c>
      <c r="T249" s="791">
        <v>6.4819254441308302E-2</v>
      </c>
      <c r="U249" s="791">
        <f t="shared" si="22"/>
        <v>0.92743089742043316</v>
      </c>
      <c r="V249" s="791">
        <v>7.2569102579566794E-2</v>
      </c>
      <c r="W249" s="791">
        <f t="shared" si="21"/>
        <v>0.93111233037402297</v>
      </c>
      <c r="X249" s="791">
        <f t="shared" si="21"/>
        <v>6.878766962597696E-2</v>
      </c>
      <c r="Y249" s="573"/>
      <c r="Z249" s="758"/>
      <c r="AA249" s="758"/>
      <c r="AB249" s="758"/>
      <c r="AC249" s="758"/>
      <c r="AD249" s="758"/>
      <c r="AE249" s="758"/>
      <c r="AF249" s="758"/>
      <c r="AG249" s="758"/>
      <c r="AH249" s="758"/>
      <c r="AI249" s="758"/>
      <c r="AJ249" s="758"/>
    </row>
    <row r="250" spans="2:36" ht="15">
      <c r="B250" s="758"/>
      <c r="C250" s="758"/>
      <c r="D250" s="758"/>
      <c r="E250" s="758"/>
      <c r="F250" s="758"/>
      <c r="G250" s="758"/>
      <c r="H250" s="758"/>
      <c r="I250" s="758"/>
      <c r="J250" s="758"/>
      <c r="K250" s="758"/>
      <c r="L250" s="780">
        <v>246</v>
      </c>
      <c r="M250" s="790">
        <v>0.91165704228042166</v>
      </c>
      <c r="N250" s="790">
        <v>8.8342957719578299E-2</v>
      </c>
      <c r="O250" s="790">
        <v>0.89736558140223999</v>
      </c>
      <c r="P250" s="790">
        <v>0.10263441859776</v>
      </c>
      <c r="Q250" s="790">
        <f t="shared" si="19"/>
        <v>0.90423578629177426</v>
      </c>
      <c r="R250" s="790">
        <f t="shared" si="19"/>
        <v>9.566421370822574E-2</v>
      </c>
      <c r="S250" s="791">
        <f t="shared" si="20"/>
        <v>0.93541741193714933</v>
      </c>
      <c r="T250" s="791">
        <v>6.4582588062850693E-2</v>
      </c>
      <c r="U250" s="791">
        <f t="shared" si="22"/>
        <v>0.92770611204980258</v>
      </c>
      <c r="V250" s="791">
        <v>7.2293887950197394E-2</v>
      </c>
      <c r="W250" s="791">
        <f t="shared" si="21"/>
        <v>0.93136874448373552</v>
      </c>
      <c r="X250" s="791">
        <f t="shared" si="21"/>
        <v>6.8531255516264544E-2</v>
      </c>
      <c r="Y250" s="573"/>
      <c r="Z250" s="758"/>
      <c r="AA250" s="758"/>
      <c r="AB250" s="758"/>
      <c r="AC250" s="758"/>
      <c r="AD250" s="758"/>
      <c r="AE250" s="758"/>
      <c r="AF250" s="758"/>
      <c r="AG250" s="758"/>
      <c r="AH250" s="758"/>
      <c r="AI250" s="758"/>
      <c r="AJ250" s="758"/>
    </row>
    <row r="251" spans="2:36" ht="15">
      <c r="B251" s="758"/>
      <c r="C251" s="758"/>
      <c r="D251" s="758"/>
      <c r="E251" s="758"/>
      <c r="F251" s="758"/>
      <c r="G251" s="758"/>
      <c r="H251" s="758"/>
      <c r="I251" s="758"/>
      <c r="J251" s="758"/>
      <c r="K251" s="758"/>
      <c r="L251" s="780">
        <v>247</v>
      </c>
      <c r="M251" s="790">
        <v>0.91199674590595092</v>
      </c>
      <c r="N251" s="790">
        <v>8.8003254094049105E-2</v>
      </c>
      <c r="O251" s="790">
        <v>0.89777865681323399</v>
      </c>
      <c r="P251" s="790">
        <v>0.102221343186766</v>
      </c>
      <c r="Q251" s="790">
        <f t="shared" si="19"/>
        <v>0.90461308833570575</v>
      </c>
      <c r="R251" s="790">
        <f t="shared" si="19"/>
        <v>9.5286911664294205E-2</v>
      </c>
      <c r="S251" s="791">
        <f t="shared" si="20"/>
        <v>0.93565074547568772</v>
      </c>
      <c r="T251" s="791">
        <v>6.4349254524312297E-2</v>
      </c>
      <c r="U251" s="791">
        <f t="shared" si="22"/>
        <v>0.9279823015722094</v>
      </c>
      <c r="V251" s="791">
        <v>7.20176984277906E-2</v>
      </c>
      <c r="W251" s="791">
        <f t="shared" si="21"/>
        <v>0.93162403552304607</v>
      </c>
      <c r="X251" s="791">
        <f t="shared" si="21"/>
        <v>6.8275964476953888E-2</v>
      </c>
      <c r="Y251" s="573"/>
      <c r="Z251" s="758"/>
      <c r="AA251" s="758"/>
      <c r="AB251" s="758"/>
      <c r="AC251" s="758"/>
      <c r="AD251" s="758"/>
      <c r="AE251" s="758"/>
      <c r="AF251" s="758"/>
      <c r="AG251" s="758"/>
      <c r="AH251" s="758"/>
      <c r="AI251" s="758"/>
      <c r="AJ251" s="758"/>
    </row>
    <row r="252" spans="2:36" ht="15">
      <c r="B252" s="758"/>
      <c r="C252" s="758"/>
      <c r="D252" s="758"/>
      <c r="E252" s="758"/>
      <c r="F252" s="758"/>
      <c r="G252" s="758"/>
      <c r="H252" s="758"/>
      <c r="I252" s="758"/>
      <c r="J252" s="758"/>
      <c r="K252" s="758"/>
      <c r="L252" s="780">
        <v>248</v>
      </c>
      <c r="M252" s="790">
        <v>0.91233376723519533</v>
      </c>
      <c r="N252" s="790">
        <v>8.7666232764804702E-2</v>
      </c>
      <c r="O252" s="790">
        <v>0.89818872822698903</v>
      </c>
      <c r="P252" s="790">
        <v>0.101811271773011</v>
      </c>
      <c r="Q252" s="790">
        <f t="shared" si="19"/>
        <v>0.90498754335116283</v>
      </c>
      <c r="R252" s="790">
        <f t="shared" si="19"/>
        <v>9.491245664883724E-2</v>
      </c>
      <c r="S252" s="791">
        <f t="shared" si="20"/>
        <v>0.93588081301454684</v>
      </c>
      <c r="T252" s="791">
        <v>6.4119186985453103E-2</v>
      </c>
      <c r="U252" s="791">
        <f t="shared" si="22"/>
        <v>0.9282593711689171</v>
      </c>
      <c r="V252" s="791">
        <v>7.1740628831082898E-2</v>
      </c>
      <c r="W252" s="791">
        <f t="shared" si="21"/>
        <v>0.93187818741062189</v>
      </c>
      <c r="X252" s="791">
        <f t="shared" si="21"/>
        <v>6.8021812589378089E-2</v>
      </c>
      <c r="Y252" s="573"/>
      <c r="Z252" s="758"/>
      <c r="AA252" s="758"/>
      <c r="AB252" s="758"/>
      <c r="AC252" s="758"/>
      <c r="AD252" s="758"/>
      <c r="AE252" s="758"/>
      <c r="AF252" s="758"/>
      <c r="AG252" s="758"/>
      <c r="AH252" s="758"/>
      <c r="AI252" s="758"/>
      <c r="AJ252" s="758"/>
    </row>
    <row r="253" spans="2:36" ht="15">
      <c r="B253" s="758"/>
      <c r="C253" s="758"/>
      <c r="D253" s="758"/>
      <c r="E253" s="758"/>
      <c r="F253" s="758"/>
      <c r="G253" s="758"/>
      <c r="H253" s="758"/>
      <c r="I253" s="758"/>
      <c r="J253" s="758"/>
      <c r="K253" s="758"/>
      <c r="L253" s="780">
        <v>249</v>
      </c>
      <c r="M253" s="790">
        <v>0.91266817166440795</v>
      </c>
      <c r="N253" s="790">
        <v>8.7331828335592096E-2</v>
      </c>
      <c r="O253" s="790">
        <v>0.89859586020642701</v>
      </c>
      <c r="P253" s="790">
        <v>0.101404139793573</v>
      </c>
      <c r="Q253" s="790">
        <f t="shared" si="19"/>
        <v>0.90535921630044314</v>
      </c>
      <c r="R253" s="790">
        <f t="shared" si="19"/>
        <v>9.4540783699556943E-2</v>
      </c>
      <c r="S253" s="791">
        <f t="shared" si="20"/>
        <v>0.93610768139396705</v>
      </c>
      <c r="T253" s="791">
        <v>6.3892318606033005E-2</v>
      </c>
      <c r="U253" s="791">
        <f t="shared" si="22"/>
        <v>0.92853722602118971</v>
      </c>
      <c r="V253" s="791">
        <v>7.1462773978810304E-2</v>
      </c>
      <c r="W253" s="791">
        <f t="shared" si="21"/>
        <v>0.93213118406513007</v>
      </c>
      <c r="X253" s="791">
        <f t="shared" si="21"/>
        <v>6.7768815934869886E-2</v>
      </c>
      <c r="Y253" s="573"/>
      <c r="Z253" s="758"/>
      <c r="AA253" s="758"/>
      <c r="AB253" s="758"/>
      <c r="AC253" s="758"/>
      <c r="AD253" s="758"/>
      <c r="AE253" s="758"/>
      <c r="AF253" s="758"/>
      <c r="AG253" s="758"/>
      <c r="AH253" s="758"/>
      <c r="AI253" s="758"/>
      <c r="AJ253" s="758"/>
    </row>
    <row r="254" spans="2:36" ht="15">
      <c r="B254" s="758"/>
      <c r="C254" s="758"/>
      <c r="D254" s="758"/>
      <c r="E254" s="758"/>
      <c r="F254" s="758"/>
      <c r="G254" s="758"/>
      <c r="H254" s="758"/>
      <c r="I254" s="758"/>
      <c r="J254" s="758"/>
      <c r="K254" s="758"/>
      <c r="L254" s="780">
        <v>250</v>
      </c>
      <c r="M254" s="790">
        <v>0.91300002458984153</v>
      </c>
      <c r="N254" s="790">
        <v>8.6999975410158498E-2</v>
      </c>
      <c r="O254" s="790">
        <v>0.89900011731446905</v>
      </c>
      <c r="P254" s="790">
        <v>0.10099988268553101</v>
      </c>
      <c r="Q254" s="790">
        <f t="shared" si="19"/>
        <v>0.905728172145844</v>
      </c>
      <c r="R254" s="790">
        <f t="shared" si="19"/>
        <v>9.4171827854156037E-2</v>
      </c>
      <c r="S254" s="791">
        <f t="shared" si="20"/>
        <v>0.93633141745418802</v>
      </c>
      <c r="T254" s="791">
        <v>6.3668582545811994E-2</v>
      </c>
      <c r="U254" s="791">
        <f t="shared" si="22"/>
        <v>0.92881577131029103</v>
      </c>
      <c r="V254" s="791">
        <v>7.1184228689709E-2</v>
      </c>
      <c r="W254" s="791">
        <f t="shared" si="21"/>
        <v>0.93238300940523788</v>
      </c>
      <c r="X254" s="791">
        <f t="shared" si="21"/>
        <v>6.7516990594762183E-2</v>
      </c>
      <c r="Y254" s="573"/>
      <c r="Z254" s="758"/>
      <c r="AA254" s="758"/>
      <c r="AB254" s="758"/>
      <c r="AC254" s="758"/>
      <c r="AD254" s="758"/>
      <c r="AE254" s="758"/>
      <c r="AF254" s="758"/>
      <c r="AG254" s="758"/>
      <c r="AH254" s="758"/>
      <c r="AI254" s="758"/>
      <c r="AJ254" s="758"/>
    </row>
    <row r="255" spans="2:36" ht="15">
      <c r="B255" s="758"/>
      <c r="C255" s="758"/>
      <c r="D255" s="758"/>
      <c r="E255" s="758"/>
      <c r="F255" s="758"/>
      <c r="G255" s="758"/>
      <c r="H255" s="758"/>
      <c r="I255" s="758"/>
      <c r="J255" s="758"/>
      <c r="K255" s="758"/>
      <c r="L255" s="780">
        <v>251</v>
      </c>
      <c r="M255" s="790">
        <v>0.91332938512979622</v>
      </c>
      <c r="N255" s="790">
        <v>8.6670614870203805E-2</v>
      </c>
      <c r="O255" s="790">
        <v>0.89940155631932095</v>
      </c>
      <c r="P255" s="790">
        <v>0.100598443680679</v>
      </c>
      <c r="Q255" s="790">
        <f t="shared" si="19"/>
        <v>0.90609446879439048</v>
      </c>
      <c r="R255" s="790">
        <f t="shared" si="19"/>
        <v>9.3805531205609499E-2</v>
      </c>
      <c r="S255" s="791">
        <f t="shared" si="20"/>
        <v>0.93655208803545009</v>
      </c>
      <c r="T255" s="791">
        <v>6.3447911964549894E-2</v>
      </c>
      <c r="U255" s="791">
        <f t="shared" si="22"/>
        <v>0.92909491221748475</v>
      </c>
      <c r="V255" s="791">
        <v>7.0905087782515197E-2</v>
      </c>
      <c r="W255" s="791">
        <f t="shared" si="21"/>
        <v>0.93263364734961218</v>
      </c>
      <c r="X255" s="791">
        <f t="shared" si="21"/>
        <v>6.7266352650387842E-2</v>
      </c>
      <c r="Y255" s="573"/>
      <c r="Z255" s="758"/>
      <c r="AA255" s="758"/>
      <c r="AB255" s="758"/>
      <c r="AC255" s="758"/>
      <c r="AD255" s="758"/>
      <c r="AE255" s="758"/>
      <c r="AF255" s="758"/>
      <c r="AG255" s="758"/>
      <c r="AH255" s="758"/>
      <c r="AI255" s="758"/>
      <c r="AJ255" s="758"/>
    </row>
    <row r="256" spans="2:36" ht="15">
      <c r="B256" s="758"/>
      <c r="C256" s="758"/>
      <c r="D256" s="758"/>
      <c r="E256" s="758"/>
      <c r="F256" s="758"/>
      <c r="G256" s="758"/>
      <c r="H256" s="758"/>
      <c r="I256" s="758"/>
      <c r="J256" s="758"/>
      <c r="K256" s="758"/>
      <c r="L256" s="780">
        <v>252</v>
      </c>
      <c r="M256" s="790">
        <v>0.91365628729076109</v>
      </c>
      <c r="N256" s="790">
        <v>8.6343712709238907E-2</v>
      </c>
      <c r="O256" s="790">
        <v>0.89980020281032203</v>
      </c>
      <c r="P256" s="790">
        <v>0.100199797189678</v>
      </c>
      <c r="Q256" s="790">
        <f t="shared" si="19"/>
        <v>0.90645813593201485</v>
      </c>
      <c r="R256" s="790">
        <f t="shared" si="19"/>
        <v>9.34418640679852E-2</v>
      </c>
      <c r="S256" s="791">
        <f t="shared" si="20"/>
        <v>0.93676975997799339</v>
      </c>
      <c r="T256" s="791">
        <v>6.3230240022006598E-2</v>
      </c>
      <c r="U256" s="791">
        <f t="shared" si="22"/>
        <v>0.92937455392403501</v>
      </c>
      <c r="V256" s="791">
        <v>7.0625446075965007E-2</v>
      </c>
      <c r="W256" s="791">
        <f t="shared" si="21"/>
        <v>0.93288308181692026</v>
      </c>
      <c r="X256" s="791">
        <f t="shared" si="21"/>
        <v>6.7016918183079671E-2</v>
      </c>
      <c r="Y256" s="573"/>
      <c r="Z256" s="758"/>
      <c r="AA256" s="758"/>
      <c r="AB256" s="758"/>
      <c r="AC256" s="758"/>
      <c r="AD256" s="758"/>
      <c r="AE256" s="758"/>
      <c r="AF256" s="758"/>
      <c r="AG256" s="758"/>
      <c r="AH256" s="758"/>
      <c r="AI256" s="758"/>
      <c r="AJ256" s="758"/>
    </row>
    <row r="257" spans="2:36" ht="15">
      <c r="B257" s="758"/>
      <c r="C257" s="758"/>
      <c r="D257" s="758"/>
      <c r="E257" s="758"/>
      <c r="F257" s="758"/>
      <c r="G257" s="758"/>
      <c r="H257" s="758"/>
      <c r="I257" s="758"/>
      <c r="J257" s="758"/>
      <c r="K257" s="758"/>
      <c r="L257" s="780">
        <v>253</v>
      </c>
      <c r="M257" s="790">
        <v>0.91398075880127205</v>
      </c>
      <c r="N257" s="790">
        <v>8.6019241198727905E-2</v>
      </c>
      <c r="O257" s="790">
        <v>0.90019607458209405</v>
      </c>
      <c r="P257" s="790">
        <v>9.9803925417906003E-2</v>
      </c>
      <c r="Q257" s="790">
        <f t="shared" si="19"/>
        <v>0.90681919618937556</v>
      </c>
      <c r="R257" s="790">
        <f t="shared" si="19"/>
        <v>9.3080803810624474E-2</v>
      </c>
      <c r="S257" s="791">
        <f t="shared" si="20"/>
        <v>0.93698450012205781</v>
      </c>
      <c r="T257" s="791">
        <v>6.3015499877942194E-2</v>
      </c>
      <c r="U257" s="791">
        <f t="shared" si="22"/>
        <v>0.92965460161120528</v>
      </c>
      <c r="V257" s="791">
        <v>7.0345398388794694E-2</v>
      </c>
      <c r="W257" s="791">
        <f t="shared" si="21"/>
        <v>0.9331312967258294</v>
      </c>
      <c r="X257" s="791">
        <f t="shared" si="21"/>
        <v>6.6768703274170643E-2</v>
      </c>
      <c r="Y257" s="573"/>
      <c r="Z257" s="758"/>
      <c r="AA257" s="758"/>
      <c r="AB257" s="758"/>
      <c r="AC257" s="758"/>
      <c r="AD257" s="758"/>
      <c r="AE257" s="758"/>
      <c r="AF257" s="758"/>
      <c r="AG257" s="758"/>
      <c r="AH257" s="758"/>
      <c r="AI257" s="758"/>
      <c r="AJ257" s="758"/>
    </row>
    <row r="258" spans="2:36" ht="15">
      <c r="B258" s="758"/>
      <c r="C258" s="758"/>
      <c r="D258" s="758"/>
      <c r="E258" s="758"/>
      <c r="F258" s="758"/>
      <c r="G258" s="758"/>
      <c r="H258" s="758"/>
      <c r="I258" s="758"/>
      <c r="J258" s="758"/>
      <c r="K258" s="758"/>
      <c r="L258" s="780">
        <v>254</v>
      </c>
      <c r="M258" s="790">
        <v>0.91430282738986546</v>
      </c>
      <c r="N258" s="790">
        <v>8.56971726101345E-2</v>
      </c>
      <c r="O258" s="790">
        <v>0.90058918942925881</v>
      </c>
      <c r="P258" s="790">
        <v>9.9410810570741207E-2</v>
      </c>
      <c r="Q258" s="790">
        <f t="shared" si="19"/>
        <v>0.90717767219713141</v>
      </c>
      <c r="R258" s="790">
        <f t="shared" si="19"/>
        <v>9.2722327802868668E-2</v>
      </c>
      <c r="S258" s="791">
        <f t="shared" si="20"/>
        <v>0.93719637530788347</v>
      </c>
      <c r="T258" s="791">
        <v>6.2803624692116505E-2</v>
      </c>
      <c r="U258" s="791">
        <f t="shared" si="22"/>
        <v>0.92993496046025959</v>
      </c>
      <c r="V258" s="791">
        <v>7.0065039539740401E-2</v>
      </c>
      <c r="W258" s="791">
        <f t="shared" si="21"/>
        <v>0.93337827599500645</v>
      </c>
      <c r="X258" s="791">
        <f t="shared" si="21"/>
        <v>6.6521724004993593E-2</v>
      </c>
      <c r="Y258" s="573"/>
      <c r="Z258" s="758"/>
      <c r="AA258" s="758"/>
      <c r="AB258" s="758"/>
      <c r="AC258" s="758"/>
      <c r="AD258" s="758"/>
      <c r="AE258" s="758"/>
      <c r="AF258" s="758"/>
      <c r="AG258" s="758"/>
      <c r="AH258" s="758"/>
      <c r="AI258" s="758"/>
      <c r="AJ258" s="758"/>
    </row>
    <row r="259" spans="2:36" ht="15">
      <c r="B259" s="758"/>
      <c r="C259" s="758"/>
      <c r="D259" s="758"/>
      <c r="E259" s="758"/>
      <c r="F259" s="758"/>
      <c r="G259" s="758"/>
      <c r="H259" s="758"/>
      <c r="I259" s="758"/>
      <c r="J259" s="758"/>
      <c r="K259" s="758"/>
      <c r="L259" s="780">
        <v>255</v>
      </c>
      <c r="M259" s="790">
        <v>0.91462252078507755</v>
      </c>
      <c r="N259" s="790">
        <v>8.5377479214922405E-2</v>
      </c>
      <c r="O259" s="790">
        <v>0.90097956514643851</v>
      </c>
      <c r="P259" s="790">
        <v>9.9020434853561504E-2</v>
      </c>
      <c r="Q259" s="790">
        <f t="shared" si="19"/>
        <v>0.90753358658594108</v>
      </c>
      <c r="R259" s="790">
        <f t="shared" si="19"/>
        <v>9.2366413414058907E-2</v>
      </c>
      <c r="S259" s="791">
        <f t="shared" si="20"/>
        <v>0.93740545237571049</v>
      </c>
      <c r="T259" s="791">
        <v>6.2594547624289495E-2</v>
      </c>
      <c r="U259" s="791">
        <f t="shared" si="22"/>
        <v>0.93021553565246173</v>
      </c>
      <c r="V259" s="791">
        <v>6.9784464347538294E-2</v>
      </c>
      <c r="W259" s="791">
        <f t="shared" si="21"/>
        <v>0.9336240035431187</v>
      </c>
      <c r="X259" s="791">
        <f t="shared" si="21"/>
        <v>6.627599645688137E-2</v>
      </c>
      <c r="Y259" s="573"/>
      <c r="Z259" s="758"/>
      <c r="AA259" s="758"/>
      <c r="AB259" s="758"/>
      <c r="AC259" s="758"/>
      <c r="AD259" s="758"/>
      <c r="AE259" s="758"/>
      <c r="AF259" s="758"/>
      <c r="AG259" s="758"/>
      <c r="AH259" s="758"/>
      <c r="AI259" s="758"/>
      <c r="AJ259" s="758"/>
    </row>
    <row r="260" spans="2:36" ht="15">
      <c r="B260" s="758"/>
      <c r="C260" s="758"/>
      <c r="D260" s="758"/>
      <c r="E260" s="758"/>
      <c r="F260" s="758"/>
      <c r="G260" s="758"/>
      <c r="H260" s="758"/>
      <c r="I260" s="758"/>
      <c r="J260" s="758"/>
      <c r="K260" s="758"/>
      <c r="L260" s="780">
        <v>256</v>
      </c>
      <c r="M260" s="790">
        <v>0.91493986671544425</v>
      </c>
      <c r="N260" s="790">
        <v>8.5060133284555695E-2</v>
      </c>
      <c r="O260" s="790">
        <v>0.90136721952825527</v>
      </c>
      <c r="P260" s="790">
        <v>9.8632780471744702E-2</v>
      </c>
      <c r="Q260" s="790">
        <f t="shared" si="19"/>
        <v>0.90788696198646346</v>
      </c>
      <c r="R260" s="790">
        <f t="shared" si="19"/>
        <v>9.2013038013536483E-2</v>
      </c>
      <c r="S260" s="791">
        <f t="shared" si="20"/>
        <v>0.93761179816577889</v>
      </c>
      <c r="T260" s="791">
        <v>6.2388201834221099E-2</v>
      </c>
      <c r="U260" s="791">
        <f t="shared" si="22"/>
        <v>0.93049623236907542</v>
      </c>
      <c r="V260" s="791">
        <v>6.9503767630924598E-2</v>
      </c>
      <c r="W260" s="791">
        <f t="shared" si="21"/>
        <v>0.93386846328883322</v>
      </c>
      <c r="X260" s="791">
        <f t="shared" si="21"/>
        <v>6.6031536711166905E-2</v>
      </c>
      <c r="Y260" s="573"/>
      <c r="Z260" s="758"/>
      <c r="AA260" s="758"/>
      <c r="AB260" s="758"/>
      <c r="AC260" s="758"/>
      <c r="AD260" s="758"/>
      <c r="AE260" s="758"/>
      <c r="AF260" s="758"/>
      <c r="AG260" s="758"/>
      <c r="AH260" s="758"/>
      <c r="AI260" s="758"/>
      <c r="AJ260" s="758"/>
    </row>
    <row r="261" spans="2:36" ht="15">
      <c r="B261" s="758"/>
      <c r="C261" s="758"/>
      <c r="D261" s="758"/>
      <c r="E261" s="758"/>
      <c r="F261" s="758"/>
      <c r="G261" s="758"/>
      <c r="H261" s="758"/>
      <c r="I261" s="758"/>
      <c r="J261" s="758"/>
      <c r="K261" s="758"/>
      <c r="L261" s="780">
        <v>257</v>
      </c>
      <c r="M261" s="790">
        <v>0.9152548929095019</v>
      </c>
      <c r="N261" s="790">
        <v>8.4745107090498095E-2</v>
      </c>
      <c r="O261" s="790">
        <v>0.90175217036933131</v>
      </c>
      <c r="P261" s="790">
        <v>9.8247829630668707E-2</v>
      </c>
      <c r="Q261" s="790">
        <f t="shared" ref="Q261:R324" si="23">(O261*0.5129)+(M261*0.487)</f>
        <v>0.90823782102935746</v>
      </c>
      <c r="R261" s="790">
        <f t="shared" si="23"/>
        <v>9.1662178970642549E-2</v>
      </c>
      <c r="S261" s="791">
        <f t="shared" ref="S261:S324" si="24">1-T261</f>
        <v>0.93781547951832889</v>
      </c>
      <c r="T261" s="791">
        <v>6.2184520481671099E-2</v>
      </c>
      <c r="U261" s="791">
        <f t="shared" si="22"/>
        <v>0.93077695579136455</v>
      </c>
      <c r="V261" s="791">
        <v>6.9223044208635398E-2</v>
      </c>
      <c r="W261" s="791">
        <f t="shared" ref="W261:X324" si="25">(U261*0.5129)+(S261*0.487)</f>
        <v>0.93411163915081707</v>
      </c>
      <c r="X261" s="791">
        <f t="shared" si="25"/>
        <v>6.5788360849182922E-2</v>
      </c>
      <c r="Y261" s="573"/>
      <c r="Z261" s="758"/>
      <c r="AA261" s="758"/>
      <c r="AB261" s="758"/>
      <c r="AC261" s="758"/>
      <c r="AD261" s="758"/>
      <c r="AE261" s="758"/>
      <c r="AF261" s="758"/>
      <c r="AG261" s="758"/>
      <c r="AH261" s="758"/>
      <c r="AI261" s="758"/>
      <c r="AJ261" s="758"/>
    </row>
    <row r="262" spans="2:36" ht="15">
      <c r="B262" s="758"/>
      <c r="C262" s="758"/>
      <c r="D262" s="758"/>
      <c r="E262" s="758"/>
      <c r="F262" s="758"/>
      <c r="G262" s="758"/>
      <c r="H262" s="758"/>
      <c r="I262" s="758"/>
      <c r="J262" s="758"/>
      <c r="K262" s="758"/>
      <c r="L262" s="780">
        <v>258</v>
      </c>
      <c r="M262" s="790">
        <v>0.91556762709578665</v>
      </c>
      <c r="N262" s="790">
        <v>8.4432372904213404E-2</v>
      </c>
      <c r="O262" s="790">
        <v>0.9021344354642884</v>
      </c>
      <c r="P262" s="790">
        <v>9.7865564535711602E-2</v>
      </c>
      <c r="Q262" s="790">
        <f t="shared" si="23"/>
        <v>0.90858618634528165</v>
      </c>
      <c r="R262" s="790">
        <f t="shared" si="23"/>
        <v>9.1313813654718412E-2</v>
      </c>
      <c r="S262" s="791">
        <f t="shared" si="24"/>
        <v>0.93801656327360028</v>
      </c>
      <c r="T262" s="791">
        <v>6.19834367263997E-2</v>
      </c>
      <c r="U262" s="791">
        <f t="shared" ref="U262:U325" si="26">1-V262</f>
        <v>0.93105761110059304</v>
      </c>
      <c r="V262" s="791">
        <v>6.8942388899407001E-2</v>
      </c>
      <c r="W262" s="791">
        <f t="shared" si="25"/>
        <v>0.93435351504773756</v>
      </c>
      <c r="X262" s="791">
        <f t="shared" si="25"/>
        <v>6.5546484952262507E-2</v>
      </c>
      <c r="Y262" s="573"/>
      <c r="Z262" s="758"/>
      <c r="AA262" s="758"/>
      <c r="AB262" s="758"/>
      <c r="AC262" s="758"/>
      <c r="AD262" s="758"/>
      <c r="AE262" s="758"/>
      <c r="AF262" s="758"/>
      <c r="AG262" s="758"/>
      <c r="AH262" s="758"/>
      <c r="AI262" s="758"/>
      <c r="AJ262" s="758"/>
    </row>
    <row r="263" spans="2:36" ht="15">
      <c r="B263" s="758"/>
      <c r="C263" s="758"/>
      <c r="D263" s="758"/>
      <c r="E263" s="758"/>
      <c r="F263" s="758"/>
      <c r="G263" s="758"/>
      <c r="H263" s="758"/>
      <c r="I263" s="758"/>
      <c r="J263" s="758"/>
      <c r="K263" s="758"/>
      <c r="L263" s="780">
        <v>259</v>
      </c>
      <c r="M263" s="790">
        <v>0.91587809700283451</v>
      </c>
      <c r="N263" s="790">
        <v>8.4121902997165501E-2</v>
      </c>
      <c r="O263" s="790">
        <v>0.90251403260774876</v>
      </c>
      <c r="P263" s="790">
        <v>9.7485967392251197E-2</v>
      </c>
      <c r="Q263" s="790">
        <f t="shared" si="23"/>
        <v>0.90893208056489483</v>
      </c>
      <c r="R263" s="790">
        <f t="shared" si="23"/>
        <v>9.0967919435105238E-2</v>
      </c>
      <c r="S263" s="791">
        <f t="shared" si="24"/>
        <v>0.93821511627183352</v>
      </c>
      <c r="T263" s="791">
        <v>6.1784883728166498E-2</v>
      </c>
      <c r="U263" s="791">
        <f t="shared" si="26"/>
        <v>0.93133810347802459</v>
      </c>
      <c r="V263" s="791">
        <v>6.8661896521975394E-2</v>
      </c>
      <c r="W263" s="791">
        <f t="shared" si="25"/>
        <v>0.93459407489826174</v>
      </c>
      <c r="X263" s="791">
        <f t="shared" si="25"/>
        <v>6.5305925101738271E-2</v>
      </c>
      <c r="Y263" s="573"/>
      <c r="Z263" s="758"/>
      <c r="AA263" s="758"/>
      <c r="AB263" s="758"/>
      <c r="AC263" s="758"/>
      <c r="AD263" s="758"/>
      <c r="AE263" s="758"/>
      <c r="AF263" s="758"/>
      <c r="AG263" s="758"/>
      <c r="AH263" s="758"/>
      <c r="AI263" s="758"/>
      <c r="AJ263" s="758"/>
    </row>
    <row r="264" spans="2:36" ht="15">
      <c r="B264" s="758"/>
      <c r="C264" s="758"/>
      <c r="D264" s="758"/>
      <c r="E264" s="758"/>
      <c r="F264" s="758"/>
      <c r="G264" s="758"/>
      <c r="H264" s="758"/>
      <c r="I264" s="758"/>
      <c r="J264" s="758"/>
      <c r="K264" s="758"/>
      <c r="L264" s="780">
        <v>260</v>
      </c>
      <c r="M264" s="790">
        <v>0.91618633035918184</v>
      </c>
      <c r="N264" s="790">
        <v>8.3813669640818197E-2</v>
      </c>
      <c r="O264" s="790">
        <v>0.90289097959433451</v>
      </c>
      <c r="P264" s="790">
        <v>9.7109020405665505E-2</v>
      </c>
      <c r="Q264" s="790">
        <f t="shared" si="23"/>
        <v>0.90927552631885566</v>
      </c>
      <c r="R264" s="790">
        <f t="shared" si="23"/>
        <v>9.0624473681144305E-2</v>
      </c>
      <c r="S264" s="791">
        <f t="shared" si="24"/>
        <v>0.93841120535326827</v>
      </c>
      <c r="T264" s="791">
        <v>6.1588794646731698E-2</v>
      </c>
      <c r="U264" s="791">
        <f t="shared" si="26"/>
        <v>0.93161833810492301</v>
      </c>
      <c r="V264" s="791">
        <v>6.8381661895076995E-2</v>
      </c>
      <c r="W264" s="791">
        <f t="shared" si="25"/>
        <v>0.93483330262105668</v>
      </c>
      <c r="X264" s="791">
        <f t="shared" si="25"/>
        <v>6.5066697378943328E-2</v>
      </c>
      <c r="Y264" s="573"/>
      <c r="Z264" s="758"/>
      <c r="AA264" s="758"/>
      <c r="AB264" s="758"/>
      <c r="AC264" s="758"/>
      <c r="AD264" s="758"/>
      <c r="AE264" s="758"/>
      <c r="AF264" s="758"/>
      <c r="AG264" s="758"/>
      <c r="AH264" s="758"/>
      <c r="AI264" s="758"/>
      <c r="AJ264" s="758"/>
    </row>
    <row r="265" spans="2:36" ht="15">
      <c r="B265" s="758"/>
      <c r="C265" s="758"/>
      <c r="D265" s="758"/>
      <c r="E265" s="758"/>
      <c r="F265" s="758"/>
      <c r="G265" s="758"/>
      <c r="H265" s="758"/>
      <c r="I265" s="758"/>
      <c r="J265" s="758"/>
      <c r="K265" s="758"/>
      <c r="L265" s="780">
        <v>261</v>
      </c>
      <c r="M265" s="790">
        <v>0.91649235489336467</v>
      </c>
      <c r="N265" s="790">
        <v>8.3507645106635303E-2</v>
      </c>
      <c r="O265" s="790">
        <v>0.90326529421866764</v>
      </c>
      <c r="P265" s="790">
        <v>9.6734705781332406E-2</v>
      </c>
      <c r="Q265" s="790">
        <f t="shared" si="23"/>
        <v>0.90961654623782318</v>
      </c>
      <c r="R265" s="790">
        <f t="shared" si="23"/>
        <v>9.028345376217678E-2</v>
      </c>
      <c r="S265" s="791">
        <f t="shared" si="24"/>
        <v>0.9386048973581449</v>
      </c>
      <c r="T265" s="791">
        <v>6.1395102641855097E-2</v>
      </c>
      <c r="U265" s="791">
        <f t="shared" si="26"/>
        <v>0.9318982201625523</v>
      </c>
      <c r="V265" s="791">
        <v>6.8101779837447696E-2</v>
      </c>
      <c r="W265" s="791">
        <f t="shared" si="25"/>
        <v>0.93507118213478968</v>
      </c>
      <c r="X265" s="791">
        <f t="shared" si="25"/>
        <v>6.4828817865210359E-2</v>
      </c>
      <c r="Y265" s="573"/>
      <c r="Z265" s="758"/>
      <c r="AA265" s="758"/>
      <c r="AB265" s="758"/>
      <c r="AC265" s="758"/>
      <c r="AD265" s="758"/>
      <c r="AE265" s="758"/>
      <c r="AF265" s="758"/>
      <c r="AG265" s="758"/>
      <c r="AH265" s="758"/>
      <c r="AI265" s="758"/>
      <c r="AJ265" s="758"/>
    </row>
    <row r="266" spans="2:36" ht="15">
      <c r="B266" s="758"/>
      <c r="C266" s="758"/>
      <c r="D266" s="758"/>
      <c r="E266" s="758"/>
      <c r="F266" s="758"/>
      <c r="G266" s="758"/>
      <c r="H266" s="758"/>
      <c r="I266" s="758"/>
      <c r="J266" s="758"/>
      <c r="K266" s="758"/>
      <c r="L266" s="780">
        <v>262</v>
      </c>
      <c r="M266" s="790">
        <v>0.91679619833391923</v>
      </c>
      <c r="N266" s="790">
        <v>8.3203801666080796E-2</v>
      </c>
      <c r="O266" s="790">
        <v>0.90363699427537014</v>
      </c>
      <c r="P266" s="790">
        <v>9.6363005724629899E-2</v>
      </c>
      <c r="Q266" s="790">
        <f t="shared" si="23"/>
        <v>0.90995516295245604</v>
      </c>
      <c r="R266" s="790">
        <f t="shared" si="23"/>
        <v>8.9944837047544024E-2</v>
      </c>
      <c r="S266" s="791">
        <f t="shared" si="24"/>
        <v>0.93879625912670328</v>
      </c>
      <c r="T266" s="791">
        <v>6.1203740873296698E-2</v>
      </c>
      <c r="U266" s="791">
        <f t="shared" si="26"/>
        <v>0.93217765483217596</v>
      </c>
      <c r="V266" s="791">
        <v>6.7822345167823997E-2</v>
      </c>
      <c r="W266" s="791">
        <f t="shared" si="25"/>
        <v>0.93530769735812758</v>
      </c>
      <c r="X266" s="791">
        <f t="shared" si="25"/>
        <v>6.4592302641872421E-2</v>
      </c>
      <c r="Y266" s="573"/>
      <c r="Z266" s="758"/>
      <c r="AA266" s="758"/>
      <c r="AB266" s="758"/>
      <c r="AC266" s="758"/>
      <c r="AD266" s="758"/>
      <c r="AE266" s="758"/>
      <c r="AF266" s="758"/>
      <c r="AG266" s="758"/>
      <c r="AH266" s="758"/>
      <c r="AI266" s="758"/>
      <c r="AJ266" s="758"/>
    </row>
    <row r="267" spans="2:36" ht="15">
      <c r="B267" s="758"/>
      <c r="C267" s="758"/>
      <c r="D267" s="758"/>
      <c r="E267" s="758"/>
      <c r="F267" s="758"/>
      <c r="G267" s="758"/>
      <c r="H267" s="758"/>
      <c r="I267" s="758"/>
      <c r="J267" s="758"/>
      <c r="K267" s="758"/>
      <c r="L267" s="780">
        <v>263</v>
      </c>
      <c r="M267" s="790">
        <v>0.91709788840938167</v>
      </c>
      <c r="N267" s="790">
        <v>8.2902111590618305E-2</v>
      </c>
      <c r="O267" s="790">
        <v>0.90400609755906425</v>
      </c>
      <c r="P267" s="790">
        <v>9.5993902440935794E-2</v>
      </c>
      <c r="Q267" s="790">
        <f t="shared" si="23"/>
        <v>0.91029139909341295</v>
      </c>
      <c r="R267" s="790">
        <f t="shared" si="23"/>
        <v>8.9608600906587094E-2</v>
      </c>
      <c r="S267" s="791">
        <f t="shared" si="24"/>
        <v>0.93898535749918366</v>
      </c>
      <c r="T267" s="791">
        <v>6.1014642500816299E-2</v>
      </c>
      <c r="U267" s="791">
        <f t="shared" si="26"/>
        <v>0.93245654729505822</v>
      </c>
      <c r="V267" s="791">
        <v>6.7543452704941803E-2</v>
      </c>
      <c r="W267" s="791">
        <f t="shared" si="25"/>
        <v>0.93554283220973788</v>
      </c>
      <c r="X267" s="791">
        <f t="shared" si="25"/>
        <v>6.4357167790262182E-2</v>
      </c>
      <c r="Y267" s="573"/>
      <c r="Z267" s="758"/>
      <c r="AA267" s="758"/>
      <c r="AB267" s="758"/>
      <c r="AC267" s="758"/>
      <c r="AD267" s="758"/>
      <c r="AE267" s="758"/>
      <c r="AF267" s="758"/>
      <c r="AG267" s="758"/>
      <c r="AH267" s="758"/>
      <c r="AI267" s="758"/>
      <c r="AJ267" s="758"/>
    </row>
    <row r="268" spans="2:36" ht="15">
      <c r="B268" s="758"/>
      <c r="C268" s="758"/>
      <c r="D268" s="758"/>
      <c r="E268" s="758"/>
      <c r="F268" s="758"/>
      <c r="G268" s="758"/>
      <c r="H268" s="758"/>
      <c r="I268" s="758"/>
      <c r="J268" s="758"/>
      <c r="K268" s="758"/>
      <c r="L268" s="780">
        <v>264</v>
      </c>
      <c r="M268" s="790">
        <v>0.91739745284828822</v>
      </c>
      <c r="N268" s="790">
        <v>8.2602547151711794E-2</v>
      </c>
      <c r="O268" s="790">
        <v>0.90437262186437184</v>
      </c>
      <c r="P268" s="790">
        <v>9.5627378135628202E-2</v>
      </c>
      <c r="Q268" s="790">
        <f t="shared" si="23"/>
        <v>0.91062527729135267</v>
      </c>
      <c r="R268" s="790">
        <f t="shared" si="23"/>
        <v>8.927472270864735E-2</v>
      </c>
      <c r="S268" s="791">
        <f t="shared" si="24"/>
        <v>0.93917225931582604</v>
      </c>
      <c r="T268" s="791">
        <v>6.0827740684174E-2</v>
      </c>
      <c r="U268" s="791">
        <f t="shared" si="26"/>
        <v>0.93273480273246245</v>
      </c>
      <c r="V268" s="791">
        <v>6.7265197267537505E-2</v>
      </c>
      <c r="W268" s="791">
        <f t="shared" si="25"/>
        <v>0.93577657060828723</v>
      </c>
      <c r="X268" s="791">
        <f t="shared" si="25"/>
        <v>6.4123429391712727E-2</v>
      </c>
      <c r="Y268" s="573"/>
      <c r="Z268" s="758"/>
      <c r="AA268" s="758"/>
      <c r="AB268" s="758"/>
      <c r="AC268" s="758"/>
      <c r="AD268" s="758"/>
      <c r="AE268" s="758"/>
      <c r="AF268" s="758"/>
      <c r="AG268" s="758"/>
      <c r="AH268" s="758"/>
      <c r="AI268" s="758"/>
      <c r="AJ268" s="758"/>
    </row>
    <row r="269" spans="2:36" ht="15">
      <c r="B269" s="758"/>
      <c r="C269" s="758"/>
      <c r="D269" s="758"/>
      <c r="E269" s="758"/>
      <c r="F269" s="758"/>
      <c r="G269" s="758"/>
      <c r="H269" s="758"/>
      <c r="I269" s="758"/>
      <c r="J269" s="758"/>
      <c r="K269" s="758"/>
      <c r="L269" s="780">
        <v>265</v>
      </c>
      <c r="M269" s="790">
        <v>0.91769491937917491</v>
      </c>
      <c r="N269" s="790">
        <v>8.2305080620825102E-2</v>
      </c>
      <c r="O269" s="790">
        <v>0.90473658498591514</v>
      </c>
      <c r="P269" s="790">
        <v>9.5263415014084904E-2</v>
      </c>
      <c r="Q269" s="790">
        <f t="shared" si="23"/>
        <v>0.91095682017693402</v>
      </c>
      <c r="R269" s="790">
        <f t="shared" si="23"/>
        <v>8.8943179823065974E-2</v>
      </c>
      <c r="S269" s="791">
        <f t="shared" si="24"/>
        <v>0.93935703141687055</v>
      </c>
      <c r="T269" s="791">
        <v>6.0642968583129502E-2</v>
      </c>
      <c r="U269" s="791">
        <f t="shared" si="26"/>
        <v>0.9330123263256529</v>
      </c>
      <c r="V269" s="791">
        <v>6.6987673674347104E-2</v>
      </c>
      <c r="W269" s="791">
        <f t="shared" si="25"/>
        <v>0.93600889647244334</v>
      </c>
      <c r="X269" s="791">
        <f t="shared" si="25"/>
        <v>6.3891103527556697E-2</v>
      </c>
      <c r="Y269" s="573"/>
      <c r="Z269" s="758"/>
      <c r="AA269" s="758"/>
      <c r="AB269" s="758"/>
      <c r="AC269" s="758"/>
      <c r="AD269" s="758"/>
      <c r="AE269" s="758"/>
      <c r="AF269" s="758"/>
      <c r="AG269" s="758"/>
      <c r="AH269" s="758"/>
      <c r="AI269" s="758"/>
      <c r="AJ269" s="758"/>
    </row>
    <row r="270" spans="2:36" ht="15">
      <c r="B270" s="758"/>
      <c r="C270" s="758"/>
      <c r="D270" s="758"/>
      <c r="E270" s="758"/>
      <c r="F270" s="758"/>
      <c r="G270" s="758"/>
      <c r="H270" s="758"/>
      <c r="I270" s="758"/>
      <c r="J270" s="758"/>
      <c r="K270" s="758"/>
      <c r="L270" s="780">
        <v>266</v>
      </c>
      <c r="M270" s="790">
        <v>0.91799031573057799</v>
      </c>
      <c r="N270" s="790">
        <v>8.2009684269421998E-2</v>
      </c>
      <c r="O270" s="790">
        <v>0.90509800471831614</v>
      </c>
      <c r="P270" s="790">
        <v>9.4901995281683901E-2</v>
      </c>
      <c r="Q270" s="790">
        <f t="shared" si="23"/>
        <v>0.91128605038081578</v>
      </c>
      <c r="R270" s="790">
        <f t="shared" si="23"/>
        <v>8.8613949619184187E-2</v>
      </c>
      <c r="S270" s="791">
        <f t="shared" si="24"/>
        <v>0.93953974064255708</v>
      </c>
      <c r="T270" s="791">
        <v>6.0460259357442897E-2</v>
      </c>
      <c r="U270" s="791">
        <f t="shared" si="26"/>
        <v>0.93328902325589314</v>
      </c>
      <c r="V270" s="791">
        <v>6.6710976744106906E-2</v>
      </c>
      <c r="W270" s="791">
        <f t="shared" si="25"/>
        <v>0.93623979372087285</v>
      </c>
      <c r="X270" s="791">
        <f t="shared" si="25"/>
        <v>6.3660206279127121E-2</v>
      </c>
      <c r="Y270" s="573"/>
      <c r="Z270" s="758"/>
      <c r="AA270" s="758"/>
      <c r="AB270" s="758"/>
      <c r="AC270" s="758"/>
      <c r="AD270" s="758"/>
      <c r="AE270" s="758"/>
      <c r="AF270" s="758"/>
      <c r="AG270" s="758"/>
      <c r="AH270" s="758"/>
      <c r="AI270" s="758"/>
      <c r="AJ270" s="758"/>
    </row>
    <row r="271" spans="2:36" ht="15">
      <c r="B271" s="758"/>
      <c r="C271" s="758"/>
      <c r="D271" s="758"/>
      <c r="E271" s="758"/>
      <c r="F271" s="758"/>
      <c r="G271" s="758"/>
      <c r="H271" s="758"/>
      <c r="I271" s="758"/>
      <c r="J271" s="758"/>
      <c r="K271" s="758"/>
      <c r="L271" s="780">
        <v>267</v>
      </c>
      <c r="M271" s="790">
        <v>0.91828366963103358</v>
      </c>
      <c r="N271" s="790">
        <v>8.1716330368966403E-2</v>
      </c>
      <c r="O271" s="790">
        <v>0.90545689885619685</v>
      </c>
      <c r="P271" s="790">
        <v>9.4543101143803099E-2</v>
      </c>
      <c r="Q271" s="790">
        <f t="shared" si="23"/>
        <v>0.91161299053365674</v>
      </c>
      <c r="R271" s="790">
        <f t="shared" si="23"/>
        <v>8.8287009466343241E-2</v>
      </c>
      <c r="S271" s="791">
        <f t="shared" si="24"/>
        <v>0.93972045383312586</v>
      </c>
      <c r="T271" s="791">
        <v>6.0279546166874101E-2</v>
      </c>
      <c r="U271" s="791">
        <f t="shared" si="26"/>
        <v>0.93356479870444697</v>
      </c>
      <c r="V271" s="791">
        <v>6.6435201295552998E-2</v>
      </c>
      <c r="W271" s="791">
        <f t="shared" si="25"/>
        <v>0.93646924627224315</v>
      </c>
      <c r="X271" s="791">
        <f t="shared" si="25"/>
        <v>6.343075372775682E-2</v>
      </c>
      <c r="Y271" s="573"/>
      <c r="Z271" s="758"/>
      <c r="AA271" s="758"/>
      <c r="AB271" s="758"/>
      <c r="AC271" s="758"/>
      <c r="AD271" s="758"/>
      <c r="AE271" s="758"/>
      <c r="AF271" s="758"/>
      <c r="AG271" s="758"/>
      <c r="AH271" s="758"/>
      <c r="AI271" s="758"/>
      <c r="AJ271" s="758"/>
    </row>
    <row r="272" spans="2:36" ht="15">
      <c r="B272" s="758"/>
      <c r="C272" s="758"/>
      <c r="D272" s="758"/>
      <c r="E272" s="758"/>
      <c r="F272" s="758"/>
      <c r="G272" s="758"/>
      <c r="H272" s="758"/>
      <c r="I272" s="758"/>
      <c r="J272" s="758"/>
      <c r="K272" s="758"/>
      <c r="L272" s="780">
        <v>268</v>
      </c>
      <c r="M272" s="790">
        <v>0.91857500880907805</v>
      </c>
      <c r="N272" s="790">
        <v>8.1424991190922003E-2</v>
      </c>
      <c r="O272" s="790">
        <v>0.90581328519417947</v>
      </c>
      <c r="P272" s="790">
        <v>9.4186714805820498E-2</v>
      </c>
      <c r="Q272" s="790">
        <f t="shared" si="23"/>
        <v>0.91193766326611558</v>
      </c>
      <c r="R272" s="790">
        <f t="shared" si="23"/>
        <v>8.7962336733884344E-2</v>
      </c>
      <c r="S272" s="791">
        <f t="shared" si="24"/>
        <v>0.93989923782881701</v>
      </c>
      <c r="T272" s="791">
        <v>6.0100762171183E-2</v>
      </c>
      <c r="U272" s="791">
        <f t="shared" si="26"/>
        <v>0.93383955785257844</v>
      </c>
      <c r="V272" s="791">
        <v>6.6160442147421603E-2</v>
      </c>
      <c r="W272" s="791">
        <f t="shared" si="25"/>
        <v>0.93669723804522143</v>
      </c>
      <c r="X272" s="791">
        <f t="shared" si="25"/>
        <v>6.3202761954778655E-2</v>
      </c>
      <c r="Y272" s="573"/>
      <c r="Z272" s="758"/>
      <c r="AA272" s="758"/>
      <c r="AB272" s="758"/>
      <c r="AC272" s="758"/>
      <c r="AD272" s="758"/>
      <c r="AE272" s="758"/>
      <c r="AF272" s="758"/>
      <c r="AG272" s="758"/>
      <c r="AH272" s="758"/>
      <c r="AI272" s="758"/>
      <c r="AJ272" s="758"/>
    </row>
    <row r="273" spans="2:36" ht="15">
      <c r="B273" s="758"/>
      <c r="C273" s="758"/>
      <c r="D273" s="758"/>
      <c r="E273" s="758"/>
      <c r="F273" s="758"/>
      <c r="G273" s="758"/>
      <c r="H273" s="758"/>
      <c r="I273" s="758"/>
      <c r="J273" s="758"/>
      <c r="K273" s="758"/>
      <c r="L273" s="780">
        <v>269</v>
      </c>
      <c r="M273" s="790">
        <v>0.9188643609932472</v>
      </c>
      <c r="N273" s="790">
        <v>8.1135639006752802E-2</v>
      </c>
      <c r="O273" s="790">
        <v>0.90616718152688613</v>
      </c>
      <c r="P273" s="790">
        <v>9.3832818473113894E-2</v>
      </c>
      <c r="Q273" s="790">
        <f t="shared" si="23"/>
        <v>0.91226009120885132</v>
      </c>
      <c r="R273" s="790">
        <f t="shared" si="23"/>
        <v>8.7639908791148732E-2</v>
      </c>
      <c r="S273" s="791">
        <f t="shared" si="24"/>
        <v>0.94007615946987044</v>
      </c>
      <c r="T273" s="791">
        <v>5.9923840530129599E-2</v>
      </c>
      <c r="U273" s="791">
        <f t="shared" si="26"/>
        <v>0.93411320588155122</v>
      </c>
      <c r="V273" s="791">
        <v>6.5886794118448805E-2</v>
      </c>
      <c r="W273" s="791">
        <f t="shared" si="25"/>
        <v>0.93692375295847452</v>
      </c>
      <c r="X273" s="791">
        <f t="shared" si="25"/>
        <v>6.2976247041525504E-2</v>
      </c>
      <c r="Y273" s="573"/>
      <c r="Z273" s="758"/>
      <c r="AA273" s="758"/>
      <c r="AB273" s="758"/>
      <c r="AC273" s="758"/>
      <c r="AD273" s="758"/>
      <c r="AE273" s="758"/>
      <c r="AF273" s="758"/>
      <c r="AG273" s="758"/>
      <c r="AH273" s="758"/>
      <c r="AI273" s="758"/>
      <c r="AJ273" s="758"/>
    </row>
    <row r="274" spans="2:36" ht="15">
      <c r="B274" s="758"/>
      <c r="C274" s="758"/>
      <c r="D274" s="758"/>
      <c r="E274" s="758"/>
      <c r="F274" s="758"/>
      <c r="G274" s="758"/>
      <c r="H274" s="758"/>
      <c r="I274" s="758"/>
      <c r="J274" s="758"/>
      <c r="K274" s="758"/>
      <c r="L274" s="780">
        <v>270</v>
      </c>
      <c r="M274" s="790">
        <v>0.91915175391207737</v>
      </c>
      <c r="N274" s="790">
        <v>8.0848246087922598E-2</v>
      </c>
      <c r="O274" s="790">
        <v>0.9065186056489386</v>
      </c>
      <c r="P274" s="790">
        <v>9.3481394351061398E-2</v>
      </c>
      <c r="Q274" s="790">
        <f t="shared" si="23"/>
        <v>0.9125802969925223</v>
      </c>
      <c r="R274" s="790">
        <f t="shared" si="23"/>
        <v>8.7319703007477698E-2</v>
      </c>
      <c r="S274" s="791">
        <f t="shared" si="24"/>
        <v>0.94025128559652627</v>
      </c>
      <c r="T274" s="791">
        <v>5.97487144034737E-2</v>
      </c>
      <c r="U274" s="791">
        <f t="shared" si="26"/>
        <v>0.93438564797262902</v>
      </c>
      <c r="V274" s="791">
        <v>6.5614352027370995E-2</v>
      </c>
      <c r="W274" s="791">
        <f t="shared" si="25"/>
        <v>0.93714877493066973</v>
      </c>
      <c r="X274" s="791">
        <f t="shared" si="25"/>
        <v>6.2751225069330271E-2</v>
      </c>
      <c r="Y274" s="573"/>
      <c r="Z274" s="758"/>
      <c r="AA274" s="758"/>
      <c r="AB274" s="758"/>
      <c r="AC274" s="758"/>
      <c r="AD274" s="758"/>
      <c r="AE274" s="758"/>
      <c r="AF274" s="758"/>
      <c r="AG274" s="758"/>
      <c r="AH274" s="758"/>
      <c r="AI274" s="758"/>
      <c r="AJ274" s="758"/>
    </row>
    <row r="275" spans="2:36" ht="15">
      <c r="B275" s="758"/>
      <c r="C275" s="758"/>
      <c r="D275" s="758"/>
      <c r="E275" s="758"/>
      <c r="F275" s="758"/>
      <c r="G275" s="758"/>
      <c r="H275" s="758"/>
      <c r="I275" s="758"/>
      <c r="J275" s="758"/>
      <c r="K275" s="758"/>
      <c r="L275" s="780">
        <v>271</v>
      </c>
      <c r="M275" s="790">
        <v>0.91943721529410483</v>
      </c>
      <c r="N275" s="790">
        <v>8.0562784705895202E-2</v>
      </c>
      <c r="O275" s="790">
        <v>0.9068675753549591</v>
      </c>
      <c r="P275" s="790">
        <v>9.3132424645040901E-2</v>
      </c>
      <c r="Q275" s="790">
        <f t="shared" si="23"/>
        <v>0.91289830324778753</v>
      </c>
      <c r="R275" s="790">
        <f t="shared" si="23"/>
        <v>8.7001696752212448E-2</v>
      </c>
      <c r="S275" s="791">
        <f t="shared" si="24"/>
        <v>0.94042468304902471</v>
      </c>
      <c r="T275" s="791">
        <v>5.9575316950975302E-2</v>
      </c>
      <c r="U275" s="791">
        <f t="shared" si="26"/>
        <v>0.93465678930707585</v>
      </c>
      <c r="V275" s="791">
        <v>6.5343210692924106E-2</v>
      </c>
      <c r="W275" s="791">
        <f t="shared" si="25"/>
        <v>0.93737228788047422</v>
      </c>
      <c r="X275" s="791">
        <f t="shared" si="25"/>
        <v>6.252771211952575E-2</v>
      </c>
      <c r="Y275" s="573"/>
      <c r="Z275" s="758"/>
      <c r="AA275" s="758"/>
      <c r="AB275" s="758"/>
      <c r="AC275" s="758"/>
      <c r="AD275" s="758"/>
      <c r="AE275" s="758"/>
      <c r="AF275" s="758"/>
      <c r="AG275" s="758"/>
      <c r="AH275" s="758"/>
      <c r="AI275" s="758"/>
      <c r="AJ275" s="758"/>
    </row>
    <row r="276" spans="2:36" ht="15">
      <c r="B276" s="758"/>
      <c r="C276" s="758"/>
      <c r="D276" s="758"/>
      <c r="E276" s="758"/>
      <c r="F276" s="758"/>
      <c r="G276" s="758"/>
      <c r="H276" s="758"/>
      <c r="I276" s="758"/>
      <c r="J276" s="758"/>
      <c r="K276" s="758"/>
      <c r="L276" s="780">
        <v>272</v>
      </c>
      <c r="M276" s="790">
        <v>0.91972077286786558</v>
      </c>
      <c r="N276" s="790">
        <v>8.0279227132134395E-2</v>
      </c>
      <c r="O276" s="790">
        <v>0.90721410843956984</v>
      </c>
      <c r="P276" s="790">
        <v>9.2785891560430198E-2</v>
      </c>
      <c r="Q276" s="790">
        <f t="shared" si="23"/>
        <v>0.91321413260530582</v>
      </c>
      <c r="R276" s="790">
        <f t="shared" si="23"/>
        <v>8.6685867394694097E-2</v>
      </c>
      <c r="S276" s="791">
        <f t="shared" si="24"/>
        <v>0.94059641866760568</v>
      </c>
      <c r="T276" s="791">
        <v>5.9403581332394297E-2</v>
      </c>
      <c r="U276" s="791">
        <f t="shared" si="26"/>
        <v>0.93492653506615542</v>
      </c>
      <c r="V276" s="791">
        <v>6.5073464933844596E-2</v>
      </c>
      <c r="W276" s="791">
        <f t="shared" si="25"/>
        <v>0.93759427572655507</v>
      </c>
      <c r="X276" s="791">
        <f t="shared" si="25"/>
        <v>6.2305724273444912E-2</v>
      </c>
      <c r="Y276" s="573"/>
      <c r="Z276" s="758"/>
      <c r="AA276" s="758"/>
      <c r="AB276" s="758"/>
      <c r="AC276" s="758"/>
      <c r="AD276" s="758"/>
      <c r="AE276" s="758"/>
      <c r="AF276" s="758"/>
      <c r="AG276" s="758"/>
      <c r="AH276" s="758"/>
      <c r="AI276" s="758"/>
      <c r="AJ276" s="758"/>
    </row>
    <row r="277" spans="2:36" ht="15">
      <c r="B277" s="758"/>
      <c r="C277" s="758"/>
      <c r="D277" s="758"/>
      <c r="E277" s="758"/>
      <c r="F277" s="758"/>
      <c r="G277" s="758"/>
      <c r="H277" s="758"/>
      <c r="I277" s="758"/>
      <c r="J277" s="758"/>
      <c r="K277" s="758"/>
      <c r="L277" s="780">
        <v>273</v>
      </c>
      <c r="M277" s="790">
        <v>0.92000245436189587</v>
      </c>
      <c r="N277" s="790">
        <v>7.9997545638104101E-2</v>
      </c>
      <c r="O277" s="790">
        <v>0.90755822269739261</v>
      </c>
      <c r="P277" s="790">
        <v>9.24417773026074E-2</v>
      </c>
      <c r="Q277" s="790">
        <f t="shared" si="23"/>
        <v>0.91352780769573605</v>
      </c>
      <c r="R277" s="790">
        <f t="shared" si="23"/>
        <v>8.6372192304264045E-2</v>
      </c>
      <c r="S277" s="791">
        <f t="shared" si="24"/>
        <v>0.94076655929250941</v>
      </c>
      <c r="T277" s="791">
        <v>5.9233440707490599E-2</v>
      </c>
      <c r="U277" s="791">
        <f t="shared" si="26"/>
        <v>0.93519479043113174</v>
      </c>
      <c r="V277" s="791">
        <v>6.4805209568868302E-2</v>
      </c>
      <c r="W277" s="791">
        <f t="shared" si="25"/>
        <v>0.93781472238757957</v>
      </c>
      <c r="X277" s="791">
        <f t="shared" si="25"/>
        <v>6.208527761242047E-2</v>
      </c>
      <c r="Y277" s="573"/>
      <c r="Z277" s="758"/>
      <c r="AA277" s="758"/>
      <c r="AB277" s="758"/>
      <c r="AC277" s="758"/>
      <c r="AD277" s="758"/>
      <c r="AE277" s="758"/>
      <c r="AF277" s="758"/>
      <c r="AG277" s="758"/>
      <c r="AH277" s="758"/>
      <c r="AI277" s="758"/>
      <c r="AJ277" s="758"/>
    </row>
    <row r="278" spans="2:36" ht="15">
      <c r="B278" s="758"/>
      <c r="C278" s="758"/>
      <c r="D278" s="758"/>
      <c r="E278" s="758"/>
      <c r="F278" s="758"/>
      <c r="G278" s="758"/>
      <c r="H278" s="758"/>
      <c r="I278" s="758"/>
      <c r="J278" s="758"/>
      <c r="K278" s="758"/>
      <c r="L278" s="780">
        <v>274</v>
      </c>
      <c r="M278" s="790">
        <v>0.92028228750473184</v>
      </c>
      <c r="N278" s="790">
        <v>7.97177124952681E-2</v>
      </c>
      <c r="O278" s="790">
        <v>0.90789993592304974</v>
      </c>
      <c r="P278" s="790">
        <v>9.2100064076950303E-2</v>
      </c>
      <c r="Q278" s="790">
        <f t="shared" si="23"/>
        <v>0.91383935114973669</v>
      </c>
      <c r="R278" s="790">
        <f t="shared" si="23"/>
        <v>8.6060648850263377E-2</v>
      </c>
      <c r="S278" s="791">
        <f t="shared" si="24"/>
        <v>0.94093517176397579</v>
      </c>
      <c r="T278" s="791">
        <v>5.90648282360242E-2</v>
      </c>
      <c r="U278" s="791">
        <f t="shared" si="26"/>
        <v>0.93546146058326829</v>
      </c>
      <c r="V278" s="791">
        <v>6.4538539416731697E-2</v>
      </c>
      <c r="W278" s="791">
        <f t="shared" si="25"/>
        <v>0.93803361178221456</v>
      </c>
      <c r="X278" s="791">
        <f t="shared" si="25"/>
        <v>6.1866388217785472E-2</v>
      </c>
      <c r="Y278" s="573"/>
      <c r="Z278" s="758"/>
      <c r="AA278" s="758"/>
      <c r="AB278" s="758"/>
      <c r="AC278" s="758"/>
      <c r="AD278" s="758"/>
      <c r="AE278" s="758"/>
      <c r="AF278" s="758"/>
      <c r="AG278" s="758"/>
      <c r="AH278" s="758"/>
      <c r="AI278" s="758"/>
      <c r="AJ278" s="758"/>
    </row>
    <row r="279" spans="2:36" ht="15">
      <c r="B279" s="758"/>
      <c r="C279" s="758"/>
      <c r="D279" s="758"/>
      <c r="E279" s="758"/>
      <c r="F279" s="758"/>
      <c r="G279" s="758"/>
      <c r="H279" s="758"/>
      <c r="I279" s="758"/>
      <c r="J279" s="758"/>
      <c r="K279" s="758"/>
      <c r="L279" s="780">
        <v>275</v>
      </c>
      <c r="M279" s="790">
        <v>0.92056030002490985</v>
      </c>
      <c r="N279" s="790">
        <v>7.9439699975090206E-2</v>
      </c>
      <c r="O279" s="790">
        <v>0.908239265911163</v>
      </c>
      <c r="P279" s="790">
        <v>9.1760734088837004E-2</v>
      </c>
      <c r="Q279" s="790">
        <f t="shared" si="23"/>
        <v>0.91414878559796664</v>
      </c>
      <c r="R279" s="790">
        <f t="shared" si="23"/>
        <v>8.5751214402033427E-2</v>
      </c>
      <c r="S279" s="791">
        <f t="shared" si="24"/>
        <v>0.94110232292224494</v>
      </c>
      <c r="T279" s="791">
        <v>5.8897677077755103E-2</v>
      </c>
      <c r="U279" s="791">
        <f t="shared" si="26"/>
        <v>0.9357264507038292</v>
      </c>
      <c r="V279" s="791">
        <v>6.4273549296170795E-2</v>
      </c>
      <c r="W279" s="791">
        <f t="shared" si="25"/>
        <v>0.93825092782912733</v>
      </c>
      <c r="X279" s="791">
        <f t="shared" si="25"/>
        <v>6.1649072170872739E-2</v>
      </c>
      <c r="Y279" s="573"/>
      <c r="Z279" s="758"/>
      <c r="AA279" s="758"/>
      <c r="AB279" s="758"/>
      <c r="AC279" s="758"/>
      <c r="AD279" s="758"/>
      <c r="AE279" s="758"/>
      <c r="AF279" s="758"/>
      <c r="AG279" s="758"/>
      <c r="AH279" s="758"/>
      <c r="AI279" s="758"/>
      <c r="AJ279" s="758"/>
    </row>
    <row r="280" spans="2:36" ht="15">
      <c r="B280" s="758"/>
      <c r="C280" s="758"/>
      <c r="D280" s="758"/>
      <c r="E280" s="758"/>
      <c r="F280" s="758"/>
      <c r="G280" s="758"/>
      <c r="H280" s="758"/>
      <c r="I280" s="758"/>
      <c r="J280" s="758"/>
      <c r="K280" s="758"/>
      <c r="L280" s="780">
        <v>276</v>
      </c>
      <c r="M280" s="790">
        <v>0.92083651965096569</v>
      </c>
      <c r="N280" s="790">
        <v>7.9163480349034296E-2</v>
      </c>
      <c r="O280" s="790">
        <v>0.90857623045635483</v>
      </c>
      <c r="P280" s="790">
        <v>9.14237695436452E-2</v>
      </c>
      <c r="Q280" s="790">
        <f t="shared" si="23"/>
        <v>0.91445613367108469</v>
      </c>
      <c r="R280" s="790">
        <f t="shared" si="23"/>
        <v>8.5443866328915319E-2</v>
      </c>
      <c r="S280" s="791">
        <f t="shared" si="24"/>
        <v>0.94126807960755698</v>
      </c>
      <c r="T280" s="791">
        <v>5.8731920392443002E-2</v>
      </c>
      <c r="U280" s="791">
        <f t="shared" si="26"/>
        <v>0.93598966597407818</v>
      </c>
      <c r="V280" s="791">
        <v>6.4010334025921795E-2</v>
      </c>
      <c r="W280" s="791">
        <f t="shared" si="25"/>
        <v>0.93846665444698496</v>
      </c>
      <c r="X280" s="791">
        <f t="shared" si="25"/>
        <v>6.1433345553015037E-2</v>
      </c>
      <c r="Y280" s="573"/>
      <c r="Z280" s="758"/>
      <c r="AA280" s="758"/>
      <c r="AB280" s="758"/>
      <c r="AC280" s="758"/>
      <c r="AD280" s="758"/>
      <c r="AE280" s="758"/>
      <c r="AF280" s="758"/>
      <c r="AG280" s="758"/>
      <c r="AH280" s="758"/>
      <c r="AI280" s="758"/>
      <c r="AJ280" s="758"/>
    </row>
    <row r="281" spans="2:36" ht="15">
      <c r="B281" s="758"/>
      <c r="C281" s="758"/>
      <c r="D281" s="758"/>
      <c r="E281" s="758"/>
      <c r="F281" s="758"/>
      <c r="G281" s="758"/>
      <c r="H281" s="758"/>
      <c r="I281" s="758"/>
      <c r="J281" s="758"/>
      <c r="K281" s="758"/>
      <c r="L281" s="780">
        <v>277</v>
      </c>
      <c r="M281" s="790">
        <v>0.92111097411143583</v>
      </c>
      <c r="N281" s="790">
        <v>7.8889025888564196E-2</v>
      </c>
      <c r="O281" s="790">
        <v>0.9089108473532469</v>
      </c>
      <c r="P281" s="790">
        <v>9.1089152646753102E-2</v>
      </c>
      <c r="Q281" s="790">
        <f t="shared" si="23"/>
        <v>0.91476141799974964</v>
      </c>
      <c r="R281" s="790">
        <f t="shared" si="23"/>
        <v>8.5138582000250429E-2</v>
      </c>
      <c r="S281" s="791">
        <f t="shared" si="24"/>
        <v>0.94143250866015205</v>
      </c>
      <c r="T281" s="791">
        <v>5.8567491339848003E-2</v>
      </c>
      <c r="U281" s="791">
        <f t="shared" si="26"/>
        <v>0.93625101157527912</v>
      </c>
      <c r="V281" s="791">
        <v>6.3748988424720904E-2</v>
      </c>
      <c r="W281" s="791">
        <f t="shared" si="25"/>
        <v>0.93868077555445473</v>
      </c>
      <c r="X281" s="791">
        <f t="shared" si="25"/>
        <v>6.1219224445545332E-2</v>
      </c>
      <c r="Y281" s="573"/>
      <c r="Z281" s="758"/>
      <c r="AA281" s="758"/>
      <c r="AB281" s="758"/>
      <c r="AC281" s="758"/>
      <c r="AD281" s="758"/>
      <c r="AE281" s="758"/>
      <c r="AF281" s="758"/>
      <c r="AG281" s="758"/>
      <c r="AH281" s="758"/>
      <c r="AI281" s="758"/>
      <c r="AJ281" s="758"/>
    </row>
    <row r="282" spans="2:36" ht="15">
      <c r="B282" s="758"/>
      <c r="C282" s="758"/>
      <c r="D282" s="758"/>
      <c r="E282" s="758"/>
      <c r="F282" s="758"/>
      <c r="G282" s="758"/>
      <c r="H282" s="758"/>
      <c r="I282" s="758"/>
      <c r="J282" s="758"/>
      <c r="K282" s="758"/>
      <c r="L282" s="780">
        <v>278</v>
      </c>
      <c r="M282" s="790">
        <v>0.92138369113485619</v>
      </c>
      <c r="N282" s="790">
        <v>7.86163088651438E-2</v>
      </c>
      <c r="O282" s="790">
        <v>0.90924313439646154</v>
      </c>
      <c r="P282" s="790">
        <v>9.0756865603538406E-2</v>
      </c>
      <c r="Q282" s="790">
        <f t="shared" si="23"/>
        <v>0.91506466121462005</v>
      </c>
      <c r="R282" s="790">
        <f t="shared" si="23"/>
        <v>8.4835338785379882E-2</v>
      </c>
      <c r="S282" s="791">
        <f t="shared" si="24"/>
        <v>0.94159567692027002</v>
      </c>
      <c r="T282" s="791">
        <v>5.8404323079730001E-2</v>
      </c>
      <c r="U282" s="791">
        <f t="shared" si="26"/>
        <v>0.93651039268869563</v>
      </c>
      <c r="V282" s="791">
        <v>6.3489607311304402E-2</v>
      </c>
      <c r="W282" s="791">
        <f t="shared" si="25"/>
        <v>0.93889327507020348</v>
      </c>
      <c r="X282" s="791">
        <f t="shared" si="25"/>
        <v>6.1006724929796537E-2</v>
      </c>
      <c r="Y282" s="573"/>
      <c r="Z282" s="758"/>
      <c r="AA282" s="758"/>
      <c r="AB282" s="758"/>
      <c r="AC282" s="758"/>
      <c r="AD282" s="758"/>
      <c r="AE282" s="758"/>
      <c r="AF282" s="758"/>
      <c r="AG282" s="758"/>
      <c r="AH282" s="758"/>
      <c r="AI282" s="758"/>
      <c r="AJ282" s="758"/>
    </row>
    <row r="283" spans="2:36" ht="15">
      <c r="B283" s="758"/>
      <c r="C283" s="758"/>
      <c r="D283" s="758"/>
      <c r="E283" s="758"/>
      <c r="F283" s="758"/>
      <c r="G283" s="758"/>
      <c r="H283" s="758"/>
      <c r="I283" s="758"/>
      <c r="J283" s="758"/>
      <c r="K283" s="758"/>
      <c r="L283" s="780">
        <v>279</v>
      </c>
      <c r="M283" s="790">
        <v>0.92165469844976311</v>
      </c>
      <c r="N283" s="790">
        <v>7.8345301550236904E-2</v>
      </c>
      <c r="O283" s="790">
        <v>0.90957310938062075</v>
      </c>
      <c r="P283" s="790">
        <v>9.0426890619379197E-2</v>
      </c>
      <c r="Q283" s="790">
        <f t="shared" si="23"/>
        <v>0.91536588594635504</v>
      </c>
      <c r="R283" s="790">
        <f t="shared" si="23"/>
        <v>8.4534114053644957E-2</v>
      </c>
      <c r="S283" s="791">
        <f t="shared" si="24"/>
        <v>0.94175765122815125</v>
      </c>
      <c r="T283" s="791">
        <v>5.8242348771848799E-2</v>
      </c>
      <c r="U283" s="791">
        <f t="shared" si="26"/>
        <v>0.93676771449559182</v>
      </c>
      <c r="V283" s="791">
        <v>6.3232285504408195E-2</v>
      </c>
      <c r="W283" s="791">
        <f t="shared" si="25"/>
        <v>0.93910413691289873</v>
      </c>
      <c r="X283" s="791">
        <f t="shared" si="25"/>
        <v>6.0795863087101332E-2</v>
      </c>
      <c r="Y283" s="573"/>
      <c r="Z283" s="758"/>
      <c r="AA283" s="758"/>
      <c r="AB283" s="758"/>
      <c r="AC283" s="758"/>
      <c r="AD283" s="758"/>
      <c r="AE283" s="758"/>
      <c r="AF283" s="758"/>
      <c r="AG283" s="758"/>
      <c r="AH283" s="758"/>
      <c r="AI283" s="758"/>
      <c r="AJ283" s="758"/>
    </row>
    <row r="284" spans="2:36" ht="15">
      <c r="B284" s="758"/>
      <c r="C284" s="758"/>
      <c r="D284" s="758"/>
      <c r="E284" s="758"/>
      <c r="F284" s="758"/>
      <c r="G284" s="758"/>
      <c r="H284" s="758"/>
      <c r="I284" s="758"/>
      <c r="J284" s="758"/>
      <c r="K284" s="758"/>
      <c r="L284" s="780">
        <v>280</v>
      </c>
      <c r="M284" s="790">
        <v>0.92192402378469274</v>
      </c>
      <c r="N284" s="790">
        <v>7.8075976215307305E-2</v>
      </c>
      <c r="O284" s="790">
        <v>0.90990079010034675</v>
      </c>
      <c r="P284" s="790">
        <v>9.0099209899653296E-2</v>
      </c>
      <c r="Q284" s="790">
        <f t="shared" si="23"/>
        <v>0.91566511482561319</v>
      </c>
      <c r="R284" s="790">
        <f t="shared" si="23"/>
        <v>8.4234885174386834E-2</v>
      </c>
      <c r="S284" s="791">
        <f t="shared" si="24"/>
        <v>0.94191849842403552</v>
      </c>
      <c r="T284" s="791">
        <v>5.8081501575964499E-2</v>
      </c>
      <c r="U284" s="791">
        <f t="shared" si="26"/>
        <v>0.93702288217723129</v>
      </c>
      <c r="V284" s="791">
        <v>6.29771178227687E-2</v>
      </c>
      <c r="W284" s="791">
        <f t="shared" si="25"/>
        <v>0.93931334500120722</v>
      </c>
      <c r="X284" s="791">
        <f t="shared" si="25"/>
        <v>6.0586654998792774E-2</v>
      </c>
      <c r="Y284" s="573"/>
      <c r="Z284" s="758"/>
      <c r="AA284" s="758"/>
      <c r="AB284" s="758"/>
      <c r="AC284" s="758"/>
      <c r="AD284" s="758"/>
      <c r="AE284" s="758"/>
      <c r="AF284" s="758"/>
      <c r="AG284" s="758"/>
      <c r="AH284" s="758"/>
      <c r="AI284" s="758"/>
      <c r="AJ284" s="758"/>
    </row>
    <row r="285" spans="2:36" ht="15">
      <c r="B285" s="758"/>
      <c r="C285" s="758"/>
      <c r="D285" s="758"/>
      <c r="E285" s="758"/>
      <c r="F285" s="758"/>
      <c r="G285" s="758"/>
      <c r="H285" s="758"/>
      <c r="I285" s="758"/>
      <c r="J285" s="758"/>
      <c r="K285" s="758"/>
      <c r="L285" s="780">
        <v>281</v>
      </c>
      <c r="M285" s="790">
        <v>0.9221916948681812</v>
      </c>
      <c r="N285" s="790">
        <v>7.78083051318188E-2</v>
      </c>
      <c r="O285" s="790">
        <v>0.9102261943502612</v>
      </c>
      <c r="P285" s="790">
        <v>8.9773805649738803E-2</v>
      </c>
      <c r="Q285" s="790">
        <f t="shared" si="23"/>
        <v>0.91596237048305318</v>
      </c>
      <c r="R285" s="790">
        <f t="shared" si="23"/>
        <v>8.3937629516946777E-2</v>
      </c>
      <c r="S285" s="791">
        <f t="shared" si="24"/>
        <v>0.94207828534816296</v>
      </c>
      <c r="T285" s="791">
        <v>5.7921714651837E-2</v>
      </c>
      <c r="U285" s="791">
        <f t="shared" si="26"/>
        <v>0.93727580091487805</v>
      </c>
      <c r="V285" s="791">
        <v>6.2724199085122001E-2</v>
      </c>
      <c r="W285" s="791">
        <f t="shared" si="25"/>
        <v>0.93952088325379635</v>
      </c>
      <c r="X285" s="791">
        <f t="shared" si="25"/>
        <v>6.0379116746203693E-2</v>
      </c>
      <c r="Y285" s="573"/>
      <c r="Z285" s="758"/>
      <c r="AA285" s="758"/>
      <c r="AB285" s="758"/>
      <c r="AC285" s="758"/>
      <c r="AD285" s="758"/>
      <c r="AE285" s="758"/>
      <c r="AF285" s="758"/>
      <c r="AG285" s="758"/>
      <c r="AH285" s="758"/>
      <c r="AI285" s="758"/>
      <c r="AJ285" s="758"/>
    </row>
    <row r="286" spans="2:36" ht="15">
      <c r="B286" s="758"/>
      <c r="C286" s="758"/>
      <c r="D286" s="758"/>
      <c r="E286" s="758"/>
      <c r="F286" s="758"/>
      <c r="G286" s="758"/>
      <c r="H286" s="758"/>
      <c r="I286" s="758"/>
      <c r="J286" s="758"/>
      <c r="K286" s="758"/>
      <c r="L286" s="780">
        <v>282</v>
      </c>
      <c r="M286" s="790">
        <v>0.92245773942876474</v>
      </c>
      <c r="N286" s="790">
        <v>7.7542260571235297E-2</v>
      </c>
      <c r="O286" s="790">
        <v>0.91054933992498654</v>
      </c>
      <c r="P286" s="790">
        <v>8.9450660075013497E-2</v>
      </c>
      <c r="Q286" s="790">
        <f t="shared" si="23"/>
        <v>0.91625767554933402</v>
      </c>
      <c r="R286" s="790">
        <f t="shared" si="23"/>
        <v>8.3642324450666022E-2</v>
      </c>
      <c r="S286" s="791">
        <f t="shared" si="24"/>
        <v>0.9422370788407739</v>
      </c>
      <c r="T286" s="791">
        <v>5.7762921159226099E-2</v>
      </c>
      <c r="U286" s="791">
        <f t="shared" si="26"/>
        <v>0.93752637588979559</v>
      </c>
      <c r="V286" s="791">
        <v>6.24736241102044E-2</v>
      </c>
      <c r="W286" s="791">
        <f t="shared" si="25"/>
        <v>0.93972673558933306</v>
      </c>
      <c r="X286" s="791">
        <f t="shared" si="25"/>
        <v>6.0173264410666949E-2</v>
      </c>
      <c r="Y286" s="573"/>
      <c r="Z286" s="758"/>
      <c r="AA286" s="758"/>
      <c r="AB286" s="758"/>
      <c r="AC286" s="758"/>
      <c r="AD286" s="758"/>
      <c r="AE286" s="758"/>
      <c r="AF286" s="758"/>
      <c r="AG286" s="758"/>
      <c r="AH286" s="758"/>
      <c r="AI286" s="758"/>
      <c r="AJ286" s="758"/>
    </row>
    <row r="287" spans="2:36" ht="15">
      <c r="B287" s="758"/>
      <c r="C287" s="758"/>
      <c r="D287" s="758"/>
      <c r="E287" s="758"/>
      <c r="F287" s="758"/>
      <c r="G287" s="758"/>
      <c r="H287" s="758"/>
      <c r="I287" s="758"/>
      <c r="J287" s="758"/>
      <c r="K287" s="758"/>
      <c r="L287" s="780">
        <v>283</v>
      </c>
      <c r="M287" s="790">
        <v>0.92272218519497928</v>
      </c>
      <c r="N287" s="790">
        <v>7.7277814805020703E-2</v>
      </c>
      <c r="O287" s="790">
        <v>0.91087024461914468</v>
      </c>
      <c r="P287" s="790">
        <v>8.9129755380855297E-2</v>
      </c>
      <c r="Q287" s="790">
        <f t="shared" si="23"/>
        <v>0.91655105265511416</v>
      </c>
      <c r="R287" s="790">
        <f t="shared" si="23"/>
        <v>8.3348947344885765E-2</v>
      </c>
      <c r="S287" s="791">
        <f t="shared" si="24"/>
        <v>0.94239494574210825</v>
      </c>
      <c r="T287" s="791">
        <v>5.7605054257891801E-2</v>
      </c>
      <c r="U287" s="791">
        <f t="shared" si="26"/>
        <v>0.93777451228324815</v>
      </c>
      <c r="V287" s="791">
        <v>6.22254877167518E-2</v>
      </c>
      <c r="W287" s="791">
        <f t="shared" si="25"/>
        <v>0.93993088592648477</v>
      </c>
      <c r="X287" s="791">
        <f t="shared" si="25"/>
        <v>5.9969114073515309E-2</v>
      </c>
      <c r="Y287" s="573"/>
      <c r="Z287" s="758"/>
      <c r="AA287" s="758"/>
      <c r="AB287" s="758"/>
      <c r="AC287" s="758"/>
      <c r="AD287" s="758"/>
      <c r="AE287" s="758"/>
      <c r="AF287" s="758"/>
      <c r="AG287" s="758"/>
      <c r="AH287" s="758"/>
      <c r="AI287" s="758"/>
      <c r="AJ287" s="758"/>
    </row>
    <row r="288" spans="2:36" ht="15">
      <c r="B288" s="758"/>
      <c r="C288" s="758"/>
      <c r="D288" s="758"/>
      <c r="E288" s="758"/>
      <c r="F288" s="758"/>
      <c r="G288" s="758"/>
      <c r="H288" s="758"/>
      <c r="I288" s="758"/>
      <c r="J288" s="758"/>
      <c r="K288" s="758"/>
      <c r="L288" s="780">
        <v>284</v>
      </c>
      <c r="M288" s="790">
        <v>0.92298505989536128</v>
      </c>
      <c r="N288" s="790">
        <v>7.7014940104638704E-2</v>
      </c>
      <c r="O288" s="790">
        <v>0.9111889262273577</v>
      </c>
      <c r="P288" s="790">
        <v>8.8811073772642302E-2</v>
      </c>
      <c r="Q288" s="790">
        <f t="shared" si="23"/>
        <v>0.91684252443105274</v>
      </c>
      <c r="R288" s="790">
        <f t="shared" si="23"/>
        <v>8.3057475568947298E-2</v>
      </c>
      <c r="S288" s="791">
        <f t="shared" si="24"/>
        <v>0.9425519528924059</v>
      </c>
      <c r="T288" s="791">
        <v>5.7448047107594102E-2</v>
      </c>
      <c r="U288" s="791">
        <f t="shared" si="26"/>
        <v>0.93802011527649931</v>
      </c>
      <c r="V288" s="791">
        <v>6.1979884723500703E-2</v>
      </c>
      <c r="W288" s="791">
        <f t="shared" si="25"/>
        <v>0.94013331818391821</v>
      </c>
      <c r="X288" s="791">
        <f t="shared" si="25"/>
        <v>5.9766681816081843E-2</v>
      </c>
      <c r="Y288" s="573"/>
      <c r="Z288" s="758"/>
      <c r="AA288" s="758"/>
      <c r="AB288" s="758"/>
      <c r="AC288" s="758"/>
      <c r="AD288" s="758"/>
      <c r="AE288" s="758"/>
      <c r="AF288" s="758"/>
      <c r="AG288" s="758"/>
      <c r="AH288" s="758"/>
      <c r="AI288" s="758"/>
      <c r="AJ288" s="758"/>
    </row>
    <row r="289" spans="2:36" ht="15">
      <c r="B289" s="758"/>
      <c r="C289" s="758"/>
      <c r="D289" s="758"/>
      <c r="E289" s="758"/>
      <c r="F289" s="758"/>
      <c r="G289" s="758"/>
      <c r="H289" s="758"/>
      <c r="I289" s="758"/>
      <c r="J289" s="758"/>
      <c r="K289" s="758"/>
      <c r="L289" s="780">
        <v>285</v>
      </c>
      <c r="M289" s="790">
        <v>0.92324639125844676</v>
      </c>
      <c r="N289" s="790">
        <v>7.6753608741553195E-2</v>
      </c>
      <c r="O289" s="790">
        <v>0.91150540254424772</v>
      </c>
      <c r="P289" s="790">
        <v>8.8494597455752305E-2</v>
      </c>
      <c r="Q289" s="790">
        <f t="shared" si="23"/>
        <v>0.91713211350780832</v>
      </c>
      <c r="R289" s="790">
        <f t="shared" si="23"/>
        <v>8.2767886492191772E-2</v>
      </c>
      <c r="S289" s="791">
        <f t="shared" si="24"/>
        <v>0.94270816713190708</v>
      </c>
      <c r="T289" s="791">
        <v>5.7291832868092897E-2</v>
      </c>
      <c r="U289" s="791">
        <f t="shared" si="26"/>
        <v>0.93826309005081299</v>
      </c>
      <c r="V289" s="791">
        <v>6.1736909949186999E-2</v>
      </c>
      <c r="W289" s="791">
        <f t="shared" si="25"/>
        <v>0.94033401628030067</v>
      </c>
      <c r="X289" s="791">
        <f t="shared" si="25"/>
        <v>5.9565983719699254E-2</v>
      </c>
      <c r="Y289" s="573"/>
      <c r="Z289" s="758"/>
      <c r="AA289" s="758"/>
      <c r="AB289" s="758"/>
      <c r="AC289" s="758"/>
      <c r="AD289" s="758"/>
      <c r="AE289" s="758"/>
      <c r="AF289" s="758"/>
      <c r="AG289" s="758"/>
      <c r="AH289" s="758"/>
      <c r="AI289" s="758"/>
      <c r="AJ289" s="758"/>
    </row>
    <row r="290" spans="2:36" ht="15">
      <c r="B290" s="758"/>
      <c r="C290" s="758"/>
      <c r="D290" s="758"/>
      <c r="E290" s="758"/>
      <c r="F290" s="758"/>
      <c r="G290" s="758"/>
      <c r="H290" s="758"/>
      <c r="I290" s="758"/>
      <c r="J290" s="758"/>
      <c r="K290" s="758"/>
      <c r="L290" s="780">
        <v>286</v>
      </c>
      <c r="M290" s="790">
        <v>0.92350620701277197</v>
      </c>
      <c r="N290" s="790">
        <v>7.6493792987227999E-2</v>
      </c>
      <c r="O290" s="790">
        <v>0.91181969136443675</v>
      </c>
      <c r="P290" s="790">
        <v>8.8180308635563295E-2</v>
      </c>
      <c r="Q290" s="790">
        <f t="shared" si="23"/>
        <v>0.91741984251603959</v>
      </c>
      <c r="R290" s="790">
        <f t="shared" si="23"/>
        <v>8.2480157483960453E-2</v>
      </c>
      <c r="S290" s="791">
        <f t="shared" si="24"/>
        <v>0.94286365530085203</v>
      </c>
      <c r="T290" s="791">
        <v>5.7136344699148002E-2</v>
      </c>
      <c r="U290" s="791">
        <f t="shared" si="26"/>
        <v>0.93850334178745287</v>
      </c>
      <c r="V290" s="791">
        <v>6.1496658212547101E-2</v>
      </c>
      <c r="W290" s="791">
        <f t="shared" si="25"/>
        <v>0.94053296413429954</v>
      </c>
      <c r="X290" s="791">
        <f t="shared" si="25"/>
        <v>5.9367035865700482E-2</v>
      </c>
      <c r="Y290" s="573"/>
      <c r="Z290" s="758"/>
      <c r="AA290" s="758"/>
      <c r="AB290" s="758"/>
      <c r="AC290" s="758"/>
      <c r="AD290" s="758"/>
      <c r="AE290" s="758"/>
      <c r="AF290" s="758"/>
      <c r="AG290" s="758"/>
      <c r="AH290" s="758"/>
      <c r="AI290" s="758"/>
      <c r="AJ290" s="758"/>
    </row>
    <row r="291" spans="2:36" ht="15">
      <c r="B291" s="758"/>
      <c r="C291" s="758"/>
      <c r="D291" s="758"/>
      <c r="E291" s="758"/>
      <c r="F291" s="758"/>
      <c r="G291" s="758"/>
      <c r="H291" s="758"/>
      <c r="I291" s="758"/>
      <c r="J291" s="758"/>
      <c r="K291" s="758"/>
      <c r="L291" s="780">
        <v>287</v>
      </c>
      <c r="M291" s="790">
        <v>0.92376453488687293</v>
      </c>
      <c r="N291" s="790">
        <v>7.6235465113127093E-2</v>
      </c>
      <c r="O291" s="790">
        <v>0.91213181048254666</v>
      </c>
      <c r="P291" s="790">
        <v>8.7868189517453302E-2</v>
      </c>
      <c r="Q291" s="790">
        <f t="shared" si="23"/>
        <v>0.91770573408640532</v>
      </c>
      <c r="R291" s="790">
        <f t="shared" si="23"/>
        <v>8.2194265913594688E-2</v>
      </c>
      <c r="S291" s="791">
        <f t="shared" si="24"/>
        <v>0.94301848423948065</v>
      </c>
      <c r="T291" s="791">
        <v>5.6981515760519401E-2</v>
      </c>
      <c r="U291" s="791">
        <f t="shared" si="26"/>
        <v>0.93874077566768299</v>
      </c>
      <c r="V291" s="791">
        <v>6.1259224332317001E-2</v>
      </c>
      <c r="W291" s="791">
        <f t="shared" si="25"/>
        <v>0.94073014566458169</v>
      </c>
      <c r="X291" s="791">
        <f t="shared" si="25"/>
        <v>5.916985433541834E-2</v>
      </c>
      <c r="Y291" s="573"/>
      <c r="Z291" s="758"/>
      <c r="AA291" s="758"/>
      <c r="AB291" s="758"/>
      <c r="AC291" s="758"/>
      <c r="AD291" s="758"/>
      <c r="AE291" s="758"/>
      <c r="AF291" s="758"/>
      <c r="AG291" s="758"/>
      <c r="AH291" s="758"/>
      <c r="AI291" s="758"/>
      <c r="AJ291" s="758"/>
    </row>
    <row r="292" spans="2:36" ht="15">
      <c r="B292" s="758"/>
      <c r="C292" s="758"/>
      <c r="D292" s="758"/>
      <c r="E292" s="758"/>
      <c r="F292" s="758"/>
      <c r="G292" s="758"/>
      <c r="H292" s="758"/>
      <c r="I292" s="758"/>
      <c r="J292" s="758"/>
      <c r="K292" s="758"/>
      <c r="L292" s="780">
        <v>288</v>
      </c>
      <c r="M292" s="790">
        <v>0.92402140260928589</v>
      </c>
      <c r="N292" s="790">
        <v>7.5978597390714095E-2</v>
      </c>
      <c r="O292" s="790">
        <v>0.91244177769320001</v>
      </c>
      <c r="P292" s="790">
        <v>8.7558222306799993E-2</v>
      </c>
      <c r="Q292" s="790">
        <f t="shared" si="23"/>
        <v>0.91798981084956455</v>
      </c>
      <c r="R292" s="790">
        <f t="shared" si="23"/>
        <v>8.1910189150435478E-2</v>
      </c>
      <c r="S292" s="791">
        <f t="shared" si="24"/>
        <v>0.94317272078803294</v>
      </c>
      <c r="T292" s="791">
        <v>5.6827279211967098E-2</v>
      </c>
      <c r="U292" s="791">
        <f t="shared" si="26"/>
        <v>0.93897529687276704</v>
      </c>
      <c r="V292" s="791">
        <v>6.1024703127233001E-2</v>
      </c>
      <c r="W292" s="791">
        <f t="shared" si="25"/>
        <v>0.94092554478981427</v>
      </c>
      <c r="X292" s="791">
        <f t="shared" si="25"/>
        <v>5.8974455210185787E-2</v>
      </c>
      <c r="Y292" s="573"/>
      <c r="Z292" s="758"/>
      <c r="AA292" s="758"/>
      <c r="AB292" s="758"/>
      <c r="AC292" s="758"/>
      <c r="AD292" s="758"/>
      <c r="AE292" s="758"/>
      <c r="AF292" s="758"/>
      <c r="AG292" s="758"/>
      <c r="AH292" s="758"/>
      <c r="AI292" s="758"/>
      <c r="AJ292" s="758"/>
    </row>
    <row r="293" spans="2:36" ht="15">
      <c r="B293" s="758"/>
      <c r="C293" s="758"/>
      <c r="D293" s="758"/>
      <c r="E293" s="758"/>
      <c r="F293" s="758"/>
      <c r="G293" s="758"/>
      <c r="H293" s="758"/>
      <c r="I293" s="758"/>
      <c r="J293" s="758"/>
      <c r="K293" s="758"/>
      <c r="L293" s="780">
        <v>289</v>
      </c>
      <c r="M293" s="790">
        <v>0.92427683790854709</v>
      </c>
      <c r="N293" s="790">
        <v>7.5723162091452897E-2</v>
      </c>
      <c r="O293" s="790">
        <v>0.91274961079101846</v>
      </c>
      <c r="P293" s="790">
        <v>8.7250389208981496E-2</v>
      </c>
      <c r="Q293" s="790">
        <f t="shared" si="23"/>
        <v>0.91827209543617583</v>
      </c>
      <c r="R293" s="790">
        <f t="shared" si="23"/>
        <v>8.1627904563824183E-2</v>
      </c>
      <c r="S293" s="791">
        <f t="shared" si="24"/>
        <v>0.94332643178674902</v>
      </c>
      <c r="T293" s="791">
        <v>5.6673568213251001E-2</v>
      </c>
      <c r="U293" s="791">
        <f t="shared" si="26"/>
        <v>0.93920681058396882</v>
      </c>
      <c r="V293" s="791">
        <v>6.07931894160312E-2</v>
      </c>
      <c r="W293" s="791">
        <f t="shared" si="25"/>
        <v>0.94111914542866448</v>
      </c>
      <c r="X293" s="791">
        <f t="shared" si="25"/>
        <v>5.8780854571335639E-2</v>
      </c>
      <c r="Y293" s="573"/>
      <c r="Z293" s="758"/>
      <c r="AA293" s="758"/>
      <c r="AB293" s="758"/>
      <c r="AC293" s="758"/>
      <c r="AD293" s="758"/>
      <c r="AE293" s="758"/>
      <c r="AF293" s="758"/>
      <c r="AG293" s="758"/>
      <c r="AH293" s="758"/>
      <c r="AI293" s="758"/>
      <c r="AJ293" s="758"/>
    </row>
    <row r="294" spans="2:36" ht="15">
      <c r="B294" s="758"/>
      <c r="C294" s="758"/>
      <c r="D294" s="758"/>
      <c r="E294" s="758"/>
      <c r="F294" s="758"/>
      <c r="G294" s="758"/>
      <c r="H294" s="758"/>
      <c r="I294" s="758"/>
      <c r="J294" s="758"/>
      <c r="K294" s="758"/>
      <c r="L294" s="780">
        <v>290</v>
      </c>
      <c r="M294" s="790">
        <v>0.92453086851319255</v>
      </c>
      <c r="N294" s="790">
        <v>7.5469131486807506E-2</v>
      </c>
      <c r="O294" s="790">
        <v>0.91305532757062424</v>
      </c>
      <c r="P294" s="790">
        <v>8.6944672429375799E-2</v>
      </c>
      <c r="Q294" s="790">
        <f t="shared" si="23"/>
        <v>0.91855261047689796</v>
      </c>
      <c r="R294" s="790">
        <f t="shared" si="23"/>
        <v>8.1347389523102109E-2</v>
      </c>
      <c r="S294" s="791">
        <f t="shared" si="24"/>
        <v>0.94347968407586902</v>
      </c>
      <c r="T294" s="791">
        <v>5.6520315924131002E-2</v>
      </c>
      <c r="U294" s="791">
        <f t="shared" si="26"/>
        <v>0.93943522198255225</v>
      </c>
      <c r="V294" s="791">
        <v>6.05647780174478E-2</v>
      </c>
      <c r="W294" s="791">
        <f t="shared" si="25"/>
        <v>0.94131093149979927</v>
      </c>
      <c r="X294" s="791">
        <f t="shared" si="25"/>
        <v>5.8589068500200778E-2</v>
      </c>
      <c r="Y294" s="573"/>
      <c r="Z294" s="758"/>
      <c r="AA294" s="758"/>
      <c r="AB294" s="758"/>
      <c r="AC294" s="758"/>
      <c r="AD294" s="758"/>
      <c r="AE294" s="758"/>
      <c r="AF294" s="758"/>
      <c r="AG294" s="758"/>
      <c r="AH294" s="758"/>
      <c r="AI294" s="758"/>
      <c r="AJ294" s="758"/>
    </row>
    <row r="295" spans="2:36" ht="15">
      <c r="B295" s="758"/>
      <c r="C295" s="758"/>
      <c r="D295" s="758"/>
      <c r="E295" s="758"/>
      <c r="F295" s="758"/>
      <c r="G295" s="758"/>
      <c r="H295" s="758"/>
      <c r="I295" s="758"/>
      <c r="J295" s="758"/>
      <c r="K295" s="758"/>
      <c r="L295" s="780">
        <v>291</v>
      </c>
      <c r="M295" s="790">
        <v>0.92478352215175852</v>
      </c>
      <c r="N295" s="790">
        <v>7.5216477848241495E-2</v>
      </c>
      <c r="O295" s="790">
        <v>0.91335894582663935</v>
      </c>
      <c r="P295" s="790">
        <v>8.6641054173360696E-2</v>
      </c>
      <c r="Q295" s="790">
        <f t="shared" si="23"/>
        <v>0.91883137860238973</v>
      </c>
      <c r="R295" s="790">
        <f t="shared" si="23"/>
        <v>8.1068621397610313E-2</v>
      </c>
      <c r="S295" s="791">
        <f t="shared" si="24"/>
        <v>0.94363254449563305</v>
      </c>
      <c r="T295" s="791">
        <v>5.6367455504366899E-2</v>
      </c>
      <c r="U295" s="791">
        <f t="shared" si="26"/>
        <v>0.93966043624978102</v>
      </c>
      <c r="V295" s="791">
        <v>6.0339563750218997E-2</v>
      </c>
      <c r="W295" s="791">
        <f t="shared" si="25"/>
        <v>0.94150088692188594</v>
      </c>
      <c r="X295" s="791">
        <f t="shared" si="25"/>
        <v>5.8399113078114004E-2</v>
      </c>
      <c r="Y295" s="573"/>
      <c r="Z295" s="758"/>
      <c r="AA295" s="758"/>
      <c r="AB295" s="758"/>
      <c r="AC295" s="758"/>
      <c r="AD295" s="758"/>
      <c r="AE295" s="758"/>
      <c r="AF295" s="758"/>
      <c r="AG295" s="758"/>
      <c r="AH295" s="758"/>
      <c r="AI295" s="758"/>
      <c r="AJ295" s="758"/>
    </row>
    <row r="296" spans="2:36" ht="15">
      <c r="B296" s="758"/>
      <c r="C296" s="758"/>
      <c r="D296" s="758"/>
      <c r="E296" s="758"/>
      <c r="F296" s="758"/>
      <c r="G296" s="758"/>
      <c r="H296" s="758"/>
      <c r="I296" s="758"/>
      <c r="J296" s="758"/>
      <c r="K296" s="758"/>
      <c r="L296" s="780">
        <v>292</v>
      </c>
      <c r="M296" s="790">
        <v>0.92503482655278113</v>
      </c>
      <c r="N296" s="790">
        <v>7.4965173447218897E-2</v>
      </c>
      <c r="O296" s="790">
        <v>0.91366048335368577</v>
      </c>
      <c r="P296" s="790">
        <v>8.6339516646314202E-2</v>
      </c>
      <c r="Q296" s="790">
        <f t="shared" si="23"/>
        <v>0.91910842244330981</v>
      </c>
      <c r="R296" s="790">
        <f t="shared" si="23"/>
        <v>8.0791577556690156E-2</v>
      </c>
      <c r="S296" s="791">
        <f t="shared" si="24"/>
        <v>0.94378507988628124</v>
      </c>
      <c r="T296" s="791">
        <v>5.62149201137188E-2</v>
      </c>
      <c r="U296" s="791">
        <f t="shared" si="26"/>
        <v>0.93988235856691904</v>
      </c>
      <c r="V296" s="791">
        <v>6.0117641433081001E-2</v>
      </c>
      <c r="W296" s="791">
        <f t="shared" si="25"/>
        <v>0.94168899561359176</v>
      </c>
      <c r="X296" s="791">
        <f t="shared" si="25"/>
        <v>5.8211004386408305E-2</v>
      </c>
      <c r="Y296" s="573"/>
      <c r="Z296" s="758"/>
      <c r="AA296" s="758"/>
      <c r="AB296" s="758"/>
      <c r="AC296" s="758"/>
      <c r="AD296" s="758"/>
      <c r="AE296" s="758"/>
      <c r="AF296" s="758"/>
      <c r="AG296" s="758"/>
      <c r="AH296" s="758"/>
      <c r="AI296" s="758"/>
      <c r="AJ296" s="758"/>
    </row>
    <row r="297" spans="2:36" ht="15">
      <c r="B297" s="758"/>
      <c r="C297" s="758"/>
      <c r="D297" s="758"/>
      <c r="E297" s="758"/>
      <c r="F297" s="758"/>
      <c r="G297" s="758"/>
      <c r="H297" s="758"/>
      <c r="I297" s="758"/>
      <c r="J297" s="758"/>
      <c r="K297" s="758"/>
      <c r="L297" s="780">
        <v>293</v>
      </c>
      <c r="M297" s="790">
        <v>0.92528480944479652</v>
      </c>
      <c r="N297" s="790">
        <v>7.4715190555203495E-2</v>
      </c>
      <c r="O297" s="790">
        <v>0.91395995794638585</v>
      </c>
      <c r="P297" s="790">
        <v>8.6040042053614194E-2</v>
      </c>
      <c r="Q297" s="790">
        <f t="shared" si="23"/>
        <v>0.91938376463031712</v>
      </c>
      <c r="R297" s="790">
        <f t="shared" si="23"/>
        <v>8.0516235369682831E-2</v>
      </c>
      <c r="S297" s="791">
        <f t="shared" si="24"/>
        <v>0.94393735708805337</v>
      </c>
      <c r="T297" s="791">
        <v>5.6062642911946597E-2</v>
      </c>
      <c r="U297" s="791">
        <f t="shared" si="26"/>
        <v>0.94010089411523001</v>
      </c>
      <c r="V297" s="791">
        <v>5.9899105884770001E-2</v>
      </c>
      <c r="W297" s="791">
        <f t="shared" si="25"/>
        <v>0.94187524149358348</v>
      </c>
      <c r="X297" s="791">
        <f t="shared" si="25"/>
        <v>5.8024758506416529E-2</v>
      </c>
      <c r="Y297" s="573"/>
      <c r="Z297" s="758"/>
      <c r="AA297" s="758"/>
      <c r="AB297" s="758"/>
      <c r="AC297" s="758"/>
      <c r="AD297" s="758"/>
      <c r="AE297" s="758"/>
      <c r="AF297" s="758"/>
      <c r="AG297" s="758"/>
      <c r="AH297" s="758"/>
      <c r="AI297" s="758"/>
      <c r="AJ297" s="758"/>
    </row>
    <row r="298" spans="2:36" ht="15">
      <c r="B298" s="758"/>
      <c r="C298" s="758"/>
      <c r="D298" s="758"/>
      <c r="E298" s="758"/>
      <c r="F298" s="758"/>
      <c r="G298" s="758"/>
      <c r="H298" s="758"/>
      <c r="I298" s="758"/>
      <c r="J298" s="758"/>
      <c r="K298" s="758"/>
      <c r="L298" s="780">
        <v>294</v>
      </c>
      <c r="M298" s="790">
        <v>0.92553349855634104</v>
      </c>
      <c r="N298" s="790">
        <v>7.4466501443659003E-2</v>
      </c>
      <c r="O298" s="790">
        <v>0.91425738739936135</v>
      </c>
      <c r="P298" s="790">
        <v>8.5742612600638604E-2</v>
      </c>
      <c r="Q298" s="790">
        <f t="shared" si="23"/>
        <v>0.91965742779407056</v>
      </c>
      <c r="R298" s="790">
        <f t="shared" si="23"/>
        <v>8.024257220592948E-2</v>
      </c>
      <c r="S298" s="791">
        <f t="shared" si="24"/>
        <v>0.94408944294118968</v>
      </c>
      <c r="T298" s="791">
        <v>5.5910557058810303E-2</v>
      </c>
      <c r="U298" s="791">
        <f t="shared" si="26"/>
        <v>0.94031594807597796</v>
      </c>
      <c r="V298" s="791">
        <v>5.9684051924022E-2</v>
      </c>
      <c r="W298" s="791">
        <f t="shared" si="25"/>
        <v>0.9420596084805285</v>
      </c>
      <c r="X298" s="791">
        <f t="shared" si="25"/>
        <v>5.7840391519471505E-2</v>
      </c>
      <c r="Y298" s="573"/>
      <c r="Z298" s="758"/>
      <c r="AA298" s="758"/>
      <c r="AB298" s="758"/>
      <c r="AC298" s="758"/>
      <c r="AD298" s="758"/>
      <c r="AE298" s="758"/>
      <c r="AF298" s="758"/>
      <c r="AG298" s="758"/>
      <c r="AH298" s="758"/>
      <c r="AI298" s="758"/>
      <c r="AJ298" s="758"/>
    </row>
    <row r="299" spans="2:36" ht="15">
      <c r="B299" s="758"/>
      <c r="C299" s="758"/>
      <c r="D299" s="758"/>
      <c r="E299" s="758"/>
      <c r="F299" s="758"/>
      <c r="G299" s="758"/>
      <c r="H299" s="758"/>
      <c r="I299" s="758"/>
      <c r="J299" s="758"/>
      <c r="K299" s="758"/>
      <c r="L299" s="780">
        <v>295</v>
      </c>
      <c r="M299" s="790">
        <v>0.92578092161595049</v>
      </c>
      <c r="N299" s="790">
        <v>7.4219078384049494E-2</v>
      </c>
      <c r="O299" s="790">
        <v>0.91455278950723451</v>
      </c>
      <c r="P299" s="790">
        <v>8.5447210492765505E-2</v>
      </c>
      <c r="Q299" s="790">
        <f t="shared" si="23"/>
        <v>0.91992943456522847</v>
      </c>
      <c r="R299" s="790">
        <f t="shared" si="23"/>
        <v>7.9970565434771532E-2</v>
      </c>
      <c r="S299" s="791">
        <f t="shared" si="24"/>
        <v>0.9442414042859304</v>
      </c>
      <c r="T299" s="791">
        <v>5.5758595714069603E-2</v>
      </c>
      <c r="U299" s="791">
        <f t="shared" si="26"/>
        <v>0.94052742563042657</v>
      </c>
      <c r="V299" s="791">
        <v>5.94725743695734E-2</v>
      </c>
      <c r="W299" s="791">
        <f t="shared" si="25"/>
        <v>0.94224208049309388</v>
      </c>
      <c r="X299" s="791">
        <f t="shared" si="25"/>
        <v>5.7657919506906088E-2</v>
      </c>
      <c r="Y299" s="573"/>
      <c r="Z299" s="758"/>
      <c r="AA299" s="758"/>
      <c r="AB299" s="758"/>
      <c r="AC299" s="758"/>
      <c r="AD299" s="758"/>
      <c r="AE299" s="758"/>
      <c r="AF299" s="758"/>
      <c r="AG299" s="758"/>
      <c r="AH299" s="758"/>
      <c r="AI299" s="758"/>
      <c r="AJ299" s="758"/>
    </row>
    <row r="300" spans="2:36" ht="15">
      <c r="B300" s="758"/>
      <c r="C300" s="758"/>
      <c r="D300" s="758"/>
      <c r="E300" s="758"/>
      <c r="F300" s="758"/>
      <c r="G300" s="758"/>
      <c r="H300" s="758"/>
      <c r="I300" s="758"/>
      <c r="J300" s="758"/>
      <c r="K300" s="758"/>
      <c r="L300" s="780">
        <v>296</v>
      </c>
      <c r="M300" s="790">
        <v>0.92602710635216146</v>
      </c>
      <c r="N300" s="790">
        <v>7.39728936478386E-2</v>
      </c>
      <c r="O300" s="790">
        <v>0.91484618206462731</v>
      </c>
      <c r="P300" s="790">
        <v>8.5153817935372703E-2</v>
      </c>
      <c r="Q300" s="790">
        <f t="shared" si="23"/>
        <v>0.92019980757444997</v>
      </c>
      <c r="R300" s="790">
        <f t="shared" si="23"/>
        <v>7.9700192425550057E-2</v>
      </c>
      <c r="S300" s="791">
        <f t="shared" si="24"/>
        <v>0.94439330796251542</v>
      </c>
      <c r="T300" s="791">
        <v>5.5606692037484598E-2</v>
      </c>
      <c r="U300" s="791">
        <f t="shared" si="26"/>
        <v>0.940735239416022</v>
      </c>
      <c r="V300" s="791">
        <v>5.9264760583977998E-2</v>
      </c>
      <c r="W300" s="791">
        <f t="shared" si="25"/>
        <v>0.9424226452742227</v>
      </c>
      <c r="X300" s="791">
        <f t="shared" si="25"/>
        <v>5.7477354725777315E-2</v>
      </c>
      <c r="Y300" s="573"/>
      <c r="Z300" s="758"/>
      <c r="AA300" s="758"/>
      <c r="AB300" s="758"/>
      <c r="AC300" s="758"/>
      <c r="AD300" s="758"/>
      <c r="AE300" s="758"/>
      <c r="AF300" s="758"/>
      <c r="AG300" s="758"/>
      <c r="AH300" s="758"/>
      <c r="AI300" s="758"/>
      <c r="AJ300" s="758"/>
    </row>
    <row r="301" spans="2:36" ht="15">
      <c r="B301" s="758"/>
      <c r="C301" s="758"/>
      <c r="D301" s="758"/>
      <c r="E301" s="758"/>
      <c r="F301" s="758"/>
      <c r="G301" s="758"/>
      <c r="H301" s="758"/>
      <c r="I301" s="758"/>
      <c r="J301" s="758"/>
      <c r="K301" s="758"/>
      <c r="L301" s="780">
        <v>297</v>
      </c>
      <c r="M301" s="790">
        <v>0.92627208049350984</v>
      </c>
      <c r="N301" s="790">
        <v>7.37279195064902E-2</v>
      </c>
      <c r="O301" s="790">
        <v>0.91513758286616187</v>
      </c>
      <c r="P301" s="790">
        <v>8.4862417133838103E-2</v>
      </c>
      <c r="Q301" s="790">
        <f t="shared" si="23"/>
        <v>0.92046856945239375</v>
      </c>
      <c r="R301" s="790">
        <f t="shared" si="23"/>
        <v>7.9431430547606291E-2</v>
      </c>
      <c r="S301" s="791">
        <f t="shared" si="24"/>
        <v>0.94454522081118475</v>
      </c>
      <c r="T301" s="791">
        <v>5.5454779188815202E-2</v>
      </c>
      <c r="U301" s="791">
        <f t="shared" si="26"/>
        <v>0.94093940335342685</v>
      </c>
      <c r="V301" s="791">
        <v>5.9060596646573198E-2</v>
      </c>
      <c r="W301" s="791">
        <f t="shared" si="25"/>
        <v>0.94260134251501959</v>
      </c>
      <c r="X301" s="791">
        <f t="shared" si="25"/>
        <v>5.7298657484980399E-2</v>
      </c>
      <c r="Y301" s="573"/>
      <c r="Z301" s="758"/>
      <c r="AA301" s="758"/>
      <c r="AB301" s="758"/>
      <c r="AC301" s="758"/>
      <c r="AD301" s="758"/>
      <c r="AE301" s="758"/>
      <c r="AF301" s="758"/>
      <c r="AG301" s="758"/>
      <c r="AH301" s="758"/>
      <c r="AI301" s="758"/>
      <c r="AJ301" s="758"/>
    </row>
    <row r="302" spans="2:36" ht="15">
      <c r="B302" s="758"/>
      <c r="C302" s="758"/>
      <c r="D302" s="758"/>
      <c r="E302" s="758"/>
      <c r="F302" s="758"/>
      <c r="G302" s="758"/>
      <c r="H302" s="758"/>
      <c r="I302" s="758"/>
      <c r="J302" s="758"/>
      <c r="K302" s="758"/>
      <c r="L302" s="780">
        <v>298</v>
      </c>
      <c r="M302" s="790">
        <v>0.92651587176853178</v>
      </c>
      <c r="N302" s="790">
        <v>7.3484128231468201E-2</v>
      </c>
      <c r="O302" s="790">
        <v>0.91542700970646029</v>
      </c>
      <c r="P302" s="790">
        <v>8.4572990293539693E-2</v>
      </c>
      <c r="Q302" s="790">
        <f t="shared" si="23"/>
        <v>0.92073574282971848</v>
      </c>
      <c r="R302" s="790">
        <f t="shared" si="23"/>
        <v>7.9164257170281527E-2</v>
      </c>
      <c r="S302" s="791">
        <f t="shared" si="24"/>
        <v>0.94469720967217874</v>
      </c>
      <c r="T302" s="791">
        <v>5.5302790327821302E-2</v>
      </c>
      <c r="U302" s="791">
        <f t="shared" si="26"/>
        <v>0.94114000438540601</v>
      </c>
      <c r="V302" s="791">
        <v>5.8859995614593999E-2</v>
      </c>
      <c r="W302" s="791">
        <f t="shared" si="25"/>
        <v>0.94277824935962573</v>
      </c>
      <c r="X302" s="791">
        <f t="shared" si="25"/>
        <v>5.7121750640374239E-2</v>
      </c>
      <c r="Y302" s="573"/>
      <c r="Z302" s="758"/>
      <c r="AA302" s="758"/>
      <c r="AB302" s="758"/>
      <c r="AC302" s="758"/>
      <c r="AD302" s="758"/>
      <c r="AE302" s="758"/>
      <c r="AF302" s="758"/>
      <c r="AG302" s="758"/>
      <c r="AH302" s="758"/>
      <c r="AI302" s="758"/>
      <c r="AJ302" s="758"/>
    </row>
    <row r="303" spans="2:36" ht="15">
      <c r="B303" s="758"/>
      <c r="C303" s="758"/>
      <c r="D303" s="758"/>
      <c r="E303" s="758"/>
      <c r="F303" s="758"/>
      <c r="G303" s="758"/>
      <c r="H303" s="758"/>
      <c r="I303" s="758"/>
      <c r="J303" s="758"/>
      <c r="K303" s="758"/>
      <c r="L303" s="780">
        <v>299</v>
      </c>
      <c r="M303" s="790">
        <v>0.92675850790576364</v>
      </c>
      <c r="N303" s="790">
        <v>7.3241492094236402E-2</v>
      </c>
      <c r="O303" s="790">
        <v>0.91571448038014447</v>
      </c>
      <c r="P303" s="790">
        <v>8.4285519619855503E-2</v>
      </c>
      <c r="Q303" s="790">
        <f t="shared" si="23"/>
        <v>0.92100135033708297</v>
      </c>
      <c r="R303" s="790">
        <f t="shared" si="23"/>
        <v>7.8898649662917014E-2</v>
      </c>
      <c r="S303" s="791">
        <f t="shared" si="24"/>
        <v>0.94484934138573717</v>
      </c>
      <c r="T303" s="791">
        <v>5.5150658614262799E-2</v>
      </c>
      <c r="U303" s="791">
        <f t="shared" si="26"/>
        <v>0.9413371310683547</v>
      </c>
      <c r="V303" s="791">
        <v>5.8662868931645303E-2</v>
      </c>
      <c r="W303" s="791">
        <f t="shared" si="25"/>
        <v>0.94295344377981305</v>
      </c>
      <c r="X303" s="791">
        <f t="shared" si="25"/>
        <v>5.6946556220186864E-2</v>
      </c>
      <c r="Y303" s="573"/>
      <c r="Z303" s="758"/>
      <c r="AA303" s="758"/>
      <c r="AB303" s="758"/>
      <c r="AC303" s="758"/>
      <c r="AD303" s="758"/>
      <c r="AE303" s="758"/>
      <c r="AF303" s="758"/>
      <c r="AG303" s="758"/>
      <c r="AH303" s="758"/>
      <c r="AI303" s="758"/>
      <c r="AJ303" s="758"/>
    </row>
    <row r="304" spans="2:36" ht="15">
      <c r="B304" s="758"/>
      <c r="C304" s="758"/>
      <c r="D304" s="758"/>
      <c r="E304" s="758"/>
      <c r="F304" s="758"/>
      <c r="G304" s="758"/>
      <c r="H304" s="758"/>
      <c r="I304" s="758"/>
      <c r="J304" s="758"/>
      <c r="K304" s="758"/>
      <c r="L304" s="780">
        <v>300</v>
      </c>
      <c r="M304" s="790">
        <v>0.92700001663374143</v>
      </c>
      <c r="N304" s="790">
        <v>7.2999983366258597E-2</v>
      </c>
      <c r="O304" s="790">
        <v>0.91600001268183673</v>
      </c>
      <c r="P304" s="790">
        <v>8.3999987318163299E-2</v>
      </c>
      <c r="Q304" s="790">
        <f t="shared" si="23"/>
        <v>0.9212654146051461</v>
      </c>
      <c r="R304" s="790">
        <f t="shared" si="23"/>
        <v>7.8634585394853906E-2</v>
      </c>
      <c r="S304" s="791">
        <f t="shared" si="24"/>
        <v>0.94500168279210028</v>
      </c>
      <c r="T304" s="791">
        <v>5.4998317207899702E-2</v>
      </c>
      <c r="U304" s="791">
        <f t="shared" si="26"/>
        <v>0.94153087195866825</v>
      </c>
      <c r="V304" s="791">
        <v>5.8469128041331801E-2</v>
      </c>
      <c r="W304" s="791">
        <f t="shared" si="25"/>
        <v>0.94312700374735381</v>
      </c>
      <c r="X304" s="791">
        <f t="shared" si="25"/>
        <v>5.6772996252646236E-2</v>
      </c>
      <c r="Y304" s="573"/>
      <c r="Z304" s="758"/>
      <c r="AA304" s="758"/>
      <c r="AB304" s="758"/>
      <c r="AC304" s="758"/>
      <c r="AD304" s="758"/>
      <c r="AE304" s="758"/>
      <c r="AF304" s="758"/>
      <c r="AG304" s="758"/>
      <c r="AH304" s="758"/>
      <c r="AI304" s="758"/>
      <c r="AJ304" s="758"/>
    </row>
    <row r="305" spans="2:36" ht="15">
      <c r="B305" s="758"/>
      <c r="C305" s="758"/>
      <c r="D305" s="758"/>
      <c r="E305" s="758"/>
      <c r="F305" s="758"/>
      <c r="G305" s="758"/>
      <c r="H305" s="758"/>
      <c r="I305" s="758"/>
      <c r="J305" s="758"/>
      <c r="K305" s="758"/>
      <c r="L305" s="780">
        <v>301</v>
      </c>
      <c r="M305" s="790">
        <v>0.9272404214625366</v>
      </c>
      <c r="N305" s="790">
        <v>7.2759578537463399E-2</v>
      </c>
      <c r="O305" s="790">
        <v>0.91628362358638316</v>
      </c>
      <c r="P305" s="790">
        <v>8.3716376413616803E-2</v>
      </c>
      <c r="Q305" s="790">
        <f t="shared" si="23"/>
        <v>0.92152795578971125</v>
      </c>
      <c r="R305" s="790">
        <f t="shared" si="23"/>
        <v>7.8372044210288733E-2</v>
      </c>
      <c r="S305" s="791">
        <f t="shared" si="24"/>
        <v>0.945154287960002</v>
      </c>
      <c r="T305" s="791">
        <v>5.4845712039998003E-2</v>
      </c>
      <c r="U305" s="791">
        <f t="shared" si="26"/>
        <v>0.94172131561274175</v>
      </c>
      <c r="V305" s="791">
        <v>5.8278684387258299E-2</v>
      </c>
      <c r="W305" s="791">
        <f t="shared" si="25"/>
        <v>0.94329900101429631</v>
      </c>
      <c r="X305" s="791">
        <f t="shared" si="25"/>
        <v>5.660099898570381E-2</v>
      </c>
      <c r="Y305" s="573"/>
      <c r="Z305" s="758"/>
      <c r="AA305" s="758"/>
      <c r="AB305" s="758"/>
      <c r="AC305" s="758"/>
      <c r="AD305" s="758"/>
      <c r="AE305" s="758"/>
      <c r="AF305" s="758"/>
      <c r="AG305" s="758"/>
      <c r="AH305" s="758"/>
      <c r="AI305" s="758"/>
      <c r="AJ305" s="758"/>
    </row>
    <row r="306" spans="2:36" ht="15">
      <c r="B306" s="758"/>
      <c r="C306" s="758"/>
      <c r="D306" s="758"/>
      <c r="E306" s="758"/>
      <c r="F306" s="758"/>
      <c r="G306" s="758"/>
      <c r="H306" s="758"/>
      <c r="I306" s="758"/>
      <c r="J306" s="758"/>
      <c r="K306" s="758"/>
      <c r="L306" s="780">
        <v>302</v>
      </c>
      <c r="M306" s="790">
        <v>0.9274797290283624</v>
      </c>
      <c r="N306" s="790">
        <v>7.2520270971637601E-2</v>
      </c>
      <c r="O306" s="790">
        <v>0.91656532678952729</v>
      </c>
      <c r="P306" s="790">
        <v>8.3434673210472696E-2</v>
      </c>
      <c r="Q306" s="790">
        <f t="shared" si="23"/>
        <v>0.92178898414716104</v>
      </c>
      <c r="R306" s="790">
        <f t="shared" si="23"/>
        <v>7.8111015852838958E-2</v>
      </c>
      <c r="S306" s="791">
        <f t="shared" si="24"/>
        <v>0.94530715987215186</v>
      </c>
      <c r="T306" s="791">
        <v>5.46928401278481E-2</v>
      </c>
      <c r="U306" s="791">
        <f t="shared" si="26"/>
        <v>0.94190855058697032</v>
      </c>
      <c r="V306" s="791">
        <v>5.8091449413029697E-2</v>
      </c>
      <c r="W306" s="791">
        <f t="shared" si="25"/>
        <v>0.94346948245379503</v>
      </c>
      <c r="X306" s="791">
        <f t="shared" si="25"/>
        <v>5.6430517546204956E-2</v>
      </c>
      <c r="Y306" s="573"/>
      <c r="Z306" s="758"/>
      <c r="AA306" s="758"/>
      <c r="AB306" s="758"/>
      <c r="AC306" s="758"/>
      <c r="AD306" s="758"/>
      <c r="AE306" s="758"/>
      <c r="AF306" s="758"/>
      <c r="AG306" s="758"/>
      <c r="AH306" s="758"/>
      <c r="AI306" s="758"/>
      <c r="AJ306" s="758"/>
    </row>
    <row r="307" spans="2:36" ht="15">
      <c r="B307" s="758"/>
      <c r="C307" s="758"/>
      <c r="D307" s="758"/>
      <c r="E307" s="758"/>
      <c r="F307" s="758"/>
      <c r="G307" s="758"/>
      <c r="H307" s="758"/>
      <c r="I307" s="758"/>
      <c r="J307" s="758"/>
      <c r="K307" s="758"/>
      <c r="L307" s="780">
        <v>303</v>
      </c>
      <c r="M307" s="790">
        <v>0.92771794174896693</v>
      </c>
      <c r="N307" s="790">
        <v>7.2282058251033093E-2</v>
      </c>
      <c r="O307" s="790">
        <v>0.91684513516723698</v>
      </c>
      <c r="P307" s="790">
        <v>8.3154864832763006E-2</v>
      </c>
      <c r="Q307" s="790">
        <f t="shared" si="23"/>
        <v>0.92204850745902278</v>
      </c>
      <c r="R307" s="790">
        <f t="shared" si="23"/>
        <v>7.7851492540977257E-2</v>
      </c>
      <c r="S307" s="791">
        <f t="shared" si="24"/>
        <v>0.9454602887397533</v>
      </c>
      <c r="T307" s="791">
        <v>5.4539711260246697E-2</v>
      </c>
      <c r="U307" s="791">
        <f t="shared" si="26"/>
        <v>0.94209266543774928</v>
      </c>
      <c r="V307" s="791">
        <v>5.7907334562250702E-2</v>
      </c>
      <c r="W307" s="791">
        <f t="shared" si="25"/>
        <v>0.94363848871928147</v>
      </c>
      <c r="X307" s="791">
        <f t="shared" si="25"/>
        <v>5.6261511280718525E-2</v>
      </c>
      <c r="Y307" s="573"/>
      <c r="Z307" s="758"/>
      <c r="AA307" s="758"/>
      <c r="AB307" s="758"/>
      <c r="AC307" s="758"/>
      <c r="AD307" s="758"/>
      <c r="AE307" s="758"/>
      <c r="AF307" s="758"/>
      <c r="AG307" s="758"/>
      <c r="AH307" s="758"/>
      <c r="AI307" s="758"/>
      <c r="AJ307" s="758"/>
    </row>
    <row r="308" spans="2:36" ht="15">
      <c r="B308" s="758"/>
      <c r="C308" s="758"/>
      <c r="D308" s="758"/>
      <c r="E308" s="758"/>
      <c r="F308" s="758"/>
      <c r="G308" s="758"/>
      <c r="H308" s="758"/>
      <c r="I308" s="758"/>
      <c r="J308" s="758"/>
      <c r="K308" s="758"/>
      <c r="L308" s="780">
        <v>304</v>
      </c>
      <c r="M308" s="790">
        <v>0.92795506204209866</v>
      </c>
      <c r="N308" s="790">
        <v>7.20449379579014E-2</v>
      </c>
      <c r="O308" s="790">
        <v>0.91712306159547974</v>
      </c>
      <c r="P308" s="790">
        <v>8.2876938404520206E-2</v>
      </c>
      <c r="Q308" s="790">
        <f t="shared" si="23"/>
        <v>0.92230653350682368</v>
      </c>
      <c r="R308" s="790">
        <f t="shared" si="23"/>
        <v>7.7593466493176402E-2</v>
      </c>
      <c r="S308" s="791">
        <f t="shared" si="24"/>
        <v>0.94561366477400977</v>
      </c>
      <c r="T308" s="791">
        <v>5.43863352259902E-2</v>
      </c>
      <c r="U308" s="791">
        <f t="shared" si="26"/>
        <v>0.94227374872147385</v>
      </c>
      <c r="V308" s="791">
        <v>5.7726251278526201E-2</v>
      </c>
      <c r="W308" s="791">
        <f t="shared" si="25"/>
        <v>0.94380606046418669</v>
      </c>
      <c r="X308" s="791">
        <f t="shared" si="25"/>
        <v>5.609393953581332E-2</v>
      </c>
      <c r="Y308" s="573"/>
      <c r="Z308" s="758"/>
      <c r="AA308" s="758"/>
      <c r="AB308" s="758"/>
      <c r="AC308" s="758"/>
      <c r="AD308" s="758"/>
      <c r="AE308" s="758"/>
      <c r="AF308" s="758"/>
      <c r="AG308" s="758"/>
      <c r="AH308" s="758"/>
      <c r="AI308" s="758"/>
      <c r="AJ308" s="758"/>
    </row>
    <row r="309" spans="2:36" ht="15">
      <c r="B309" s="758"/>
      <c r="C309" s="758"/>
      <c r="D309" s="758"/>
      <c r="E309" s="758"/>
      <c r="F309" s="758"/>
      <c r="G309" s="758"/>
      <c r="H309" s="758"/>
      <c r="I309" s="758"/>
      <c r="J309" s="758"/>
      <c r="K309" s="758"/>
      <c r="L309" s="780">
        <v>305</v>
      </c>
      <c r="M309" s="790">
        <v>0.92819109232550578</v>
      </c>
      <c r="N309" s="790">
        <v>7.1808907674494202E-2</v>
      </c>
      <c r="O309" s="790">
        <v>0.91739911895022352</v>
      </c>
      <c r="P309" s="790">
        <v>8.2600881049776503E-2</v>
      </c>
      <c r="Q309" s="790">
        <f t="shared" si="23"/>
        <v>0.92256307007209104</v>
      </c>
      <c r="R309" s="790">
        <f t="shared" si="23"/>
        <v>7.733692992790904E-2</v>
      </c>
      <c r="S309" s="791">
        <f t="shared" si="24"/>
        <v>0.9457672781861246</v>
      </c>
      <c r="T309" s="791">
        <v>5.4232721813875402E-2</v>
      </c>
      <c r="U309" s="791">
        <f t="shared" si="26"/>
        <v>0.94245188899453902</v>
      </c>
      <c r="V309" s="791">
        <v>5.7548111005460999E-2</v>
      </c>
      <c r="W309" s="791">
        <f t="shared" si="25"/>
        <v>0.94397223834194177</v>
      </c>
      <c r="X309" s="791">
        <f t="shared" si="25"/>
        <v>5.5927761658058267E-2</v>
      </c>
      <c r="Y309" s="573"/>
      <c r="Z309" s="758"/>
      <c r="AA309" s="758"/>
      <c r="AB309" s="758"/>
      <c r="AC309" s="758"/>
      <c r="AD309" s="758"/>
      <c r="AE309" s="758"/>
      <c r="AF309" s="758"/>
      <c r="AG309" s="758"/>
      <c r="AH309" s="758"/>
      <c r="AI309" s="758"/>
      <c r="AJ309" s="758"/>
    </row>
    <row r="310" spans="2:36" ht="15">
      <c r="B310" s="758"/>
      <c r="C310" s="758"/>
      <c r="D310" s="758"/>
      <c r="E310" s="758"/>
      <c r="F310" s="758"/>
      <c r="G310" s="758"/>
      <c r="H310" s="758"/>
      <c r="I310" s="758"/>
      <c r="J310" s="758"/>
      <c r="K310" s="758"/>
      <c r="L310" s="780">
        <v>306</v>
      </c>
      <c r="M310" s="790">
        <v>0.92842603501693677</v>
      </c>
      <c r="N310" s="790">
        <v>7.1573964983063204E-2</v>
      </c>
      <c r="O310" s="790">
        <v>0.91767332010743585</v>
      </c>
      <c r="P310" s="790">
        <v>8.2326679892564203E-2</v>
      </c>
      <c r="Q310" s="790">
        <f t="shared" si="23"/>
        <v>0.92281812493635207</v>
      </c>
      <c r="R310" s="790">
        <f t="shared" si="23"/>
        <v>7.7081875063647956E-2</v>
      </c>
      <c r="S310" s="791">
        <f t="shared" si="24"/>
        <v>0.94592111918730126</v>
      </c>
      <c r="T310" s="791">
        <v>5.4078880812698703E-2</v>
      </c>
      <c r="U310" s="791">
        <f t="shared" si="26"/>
        <v>0.94262717481334024</v>
      </c>
      <c r="V310" s="791">
        <v>5.7372825186659801E-2</v>
      </c>
      <c r="W310" s="791">
        <f t="shared" si="25"/>
        <v>0.94413706300597799</v>
      </c>
      <c r="X310" s="791">
        <f t="shared" si="25"/>
        <v>5.5762936994022079E-2</v>
      </c>
      <c r="Y310" s="573"/>
      <c r="Z310" s="758"/>
      <c r="AA310" s="758"/>
      <c r="AB310" s="758"/>
      <c r="AC310" s="758"/>
      <c r="AD310" s="758"/>
      <c r="AE310" s="758"/>
      <c r="AF310" s="758"/>
      <c r="AG310" s="758"/>
      <c r="AH310" s="758"/>
      <c r="AI310" s="758"/>
      <c r="AJ310" s="758"/>
    </row>
    <row r="311" spans="2:36" ht="15">
      <c r="B311" s="758"/>
      <c r="C311" s="758"/>
      <c r="D311" s="758"/>
      <c r="E311" s="758"/>
      <c r="F311" s="758"/>
      <c r="G311" s="758"/>
      <c r="H311" s="758"/>
      <c r="I311" s="758"/>
      <c r="J311" s="758"/>
      <c r="K311" s="758"/>
      <c r="L311" s="780">
        <v>307</v>
      </c>
      <c r="M311" s="790">
        <v>0.92865989253413994</v>
      </c>
      <c r="N311" s="790">
        <v>7.13401074658601E-2</v>
      </c>
      <c r="O311" s="790">
        <v>0.91794567794308435</v>
      </c>
      <c r="P311" s="790">
        <v>8.2054322056915596E-2</v>
      </c>
      <c r="Q311" s="790">
        <f t="shared" si="23"/>
        <v>0.92307170588113419</v>
      </c>
      <c r="R311" s="790">
        <f t="shared" si="23"/>
        <v>7.6828294118865881E-2</v>
      </c>
      <c r="S311" s="791">
        <f t="shared" si="24"/>
        <v>0.9460751779887433</v>
      </c>
      <c r="T311" s="791">
        <v>5.3924822011256701E-2</v>
      </c>
      <c r="U311" s="791">
        <f t="shared" si="26"/>
        <v>0.94279969473427239</v>
      </c>
      <c r="V311" s="791">
        <v>5.72003052657276E-2</v>
      </c>
      <c r="W311" s="791">
        <f t="shared" si="25"/>
        <v>0.94430057510972631</v>
      </c>
      <c r="X311" s="791">
        <f t="shared" si="25"/>
        <v>5.5599424890273696E-2</v>
      </c>
      <c r="Y311" s="573"/>
      <c r="Z311" s="758"/>
      <c r="AA311" s="758"/>
      <c r="AB311" s="758"/>
      <c r="AC311" s="758"/>
      <c r="AD311" s="758"/>
      <c r="AE311" s="758"/>
      <c r="AF311" s="758"/>
      <c r="AG311" s="758"/>
      <c r="AH311" s="758"/>
      <c r="AI311" s="758"/>
      <c r="AJ311" s="758"/>
    </row>
    <row r="312" spans="2:36" ht="15">
      <c r="B312" s="758"/>
      <c r="C312" s="758"/>
      <c r="D312" s="758"/>
      <c r="E312" s="758"/>
      <c r="F312" s="758"/>
      <c r="G312" s="758"/>
      <c r="H312" s="758"/>
      <c r="I312" s="758"/>
      <c r="J312" s="758"/>
      <c r="K312" s="758"/>
      <c r="L312" s="780">
        <v>308</v>
      </c>
      <c r="M312" s="790">
        <v>0.92889266729486342</v>
      </c>
      <c r="N312" s="790">
        <v>7.1107332705136597E-2</v>
      </c>
      <c r="O312" s="790">
        <v>0.91821620533313719</v>
      </c>
      <c r="P312" s="790">
        <v>8.1783794666862794E-2</v>
      </c>
      <c r="Q312" s="790">
        <f t="shared" si="23"/>
        <v>0.92332382068796459</v>
      </c>
      <c r="R312" s="790">
        <f t="shared" si="23"/>
        <v>7.6576179312035447E-2</v>
      </c>
      <c r="S312" s="791">
        <f t="shared" si="24"/>
        <v>0.94622944480165405</v>
      </c>
      <c r="T312" s="791">
        <v>5.37705551983459E-2</v>
      </c>
      <c r="U312" s="791">
        <f t="shared" si="26"/>
        <v>0.94296953731373101</v>
      </c>
      <c r="V312" s="791">
        <v>5.7030462686268997E-2</v>
      </c>
      <c r="W312" s="791">
        <f t="shared" si="25"/>
        <v>0.94446281530661813</v>
      </c>
      <c r="X312" s="791">
        <f t="shared" si="25"/>
        <v>5.5437184693381825E-2</v>
      </c>
      <c r="Y312" s="573"/>
      <c r="Z312" s="758"/>
      <c r="AA312" s="758"/>
      <c r="AB312" s="758"/>
      <c r="AC312" s="758"/>
      <c r="AD312" s="758"/>
      <c r="AE312" s="758"/>
      <c r="AF312" s="758"/>
      <c r="AG312" s="758"/>
      <c r="AH312" s="758"/>
      <c r="AI312" s="758"/>
      <c r="AJ312" s="758"/>
    </row>
    <row r="313" spans="2:36" ht="15">
      <c r="B313" s="758"/>
      <c r="C313" s="758"/>
      <c r="D313" s="758"/>
      <c r="E313" s="758"/>
      <c r="F313" s="758"/>
      <c r="G313" s="758"/>
      <c r="H313" s="758"/>
      <c r="I313" s="758"/>
      <c r="J313" s="758"/>
      <c r="K313" s="758"/>
      <c r="L313" s="780">
        <v>309</v>
      </c>
      <c r="M313" s="790">
        <v>0.92912436171685586</v>
      </c>
      <c r="N313" s="790">
        <v>7.0875638283144193E-2</v>
      </c>
      <c r="O313" s="790">
        <v>0.91848491515356157</v>
      </c>
      <c r="P313" s="790">
        <v>8.1515084846438393E-2</v>
      </c>
      <c r="Q313" s="790">
        <f t="shared" si="23"/>
        <v>0.92357447713837049</v>
      </c>
      <c r="R313" s="790">
        <f t="shared" si="23"/>
        <v>7.6325522861629469E-2</v>
      </c>
      <c r="S313" s="791">
        <f t="shared" si="24"/>
        <v>0.94638390983723686</v>
      </c>
      <c r="T313" s="791">
        <v>5.36160901627631E-2</v>
      </c>
      <c r="U313" s="791">
        <f t="shared" si="26"/>
        <v>0.94313679110811111</v>
      </c>
      <c r="V313" s="791">
        <v>5.6863208891888901E-2</v>
      </c>
      <c r="W313" s="791">
        <f t="shared" si="25"/>
        <v>0.94462382425008451</v>
      </c>
      <c r="X313" s="791">
        <f t="shared" si="25"/>
        <v>5.5276175749915446E-2</v>
      </c>
      <c r="Y313" s="573"/>
      <c r="Z313" s="758"/>
      <c r="AA313" s="758"/>
      <c r="AB313" s="758"/>
      <c r="AC313" s="758"/>
      <c r="AD313" s="758"/>
      <c r="AE313" s="758"/>
      <c r="AF313" s="758"/>
      <c r="AG313" s="758"/>
      <c r="AH313" s="758"/>
      <c r="AI313" s="758"/>
      <c r="AJ313" s="758"/>
    </row>
    <row r="314" spans="2:36" ht="15">
      <c r="B314" s="758"/>
      <c r="C314" s="758"/>
      <c r="D314" s="758"/>
      <c r="E314" s="758"/>
      <c r="F314" s="758"/>
      <c r="G314" s="758"/>
      <c r="H314" s="758"/>
      <c r="I314" s="758"/>
      <c r="J314" s="758"/>
      <c r="K314" s="758"/>
      <c r="L314" s="780">
        <v>310</v>
      </c>
      <c r="M314" s="790">
        <v>0.92935497821786528</v>
      </c>
      <c r="N314" s="790">
        <v>7.0645021782134707E-2</v>
      </c>
      <c r="O314" s="790">
        <v>0.91875182028032565</v>
      </c>
      <c r="P314" s="790">
        <v>8.1248179719674393E-2</v>
      </c>
      <c r="Q314" s="790">
        <f t="shared" si="23"/>
        <v>0.9238236830138794</v>
      </c>
      <c r="R314" s="790">
        <f t="shared" si="23"/>
        <v>7.6076316986120607E-2</v>
      </c>
      <c r="S314" s="791">
        <f t="shared" si="24"/>
        <v>0.94653856330669539</v>
      </c>
      <c r="T314" s="791">
        <v>5.3461436693304602E-2</v>
      </c>
      <c r="U314" s="791">
        <f t="shared" si="26"/>
        <v>0.94330154467380778</v>
      </c>
      <c r="V314" s="791">
        <v>5.66984553261922E-2</v>
      </c>
      <c r="W314" s="791">
        <f t="shared" si="25"/>
        <v>0.94478364259355674</v>
      </c>
      <c r="X314" s="791">
        <f t="shared" si="25"/>
        <v>5.5116357406443321E-2</v>
      </c>
      <c r="Y314" s="573"/>
      <c r="Z314" s="758"/>
      <c r="AA314" s="758"/>
      <c r="AB314" s="758"/>
      <c r="AC314" s="758"/>
      <c r="AD314" s="758"/>
      <c r="AE314" s="758"/>
      <c r="AF314" s="758"/>
      <c r="AG314" s="758"/>
      <c r="AH314" s="758"/>
      <c r="AI314" s="758"/>
      <c r="AJ314" s="758"/>
    </row>
    <row r="315" spans="2:36" ht="15">
      <c r="B315" s="758"/>
      <c r="C315" s="758"/>
      <c r="D315" s="758"/>
      <c r="E315" s="758"/>
      <c r="F315" s="758"/>
      <c r="G315" s="758"/>
      <c r="H315" s="758"/>
      <c r="I315" s="758"/>
      <c r="J315" s="758"/>
      <c r="K315" s="758"/>
      <c r="L315" s="780">
        <v>311</v>
      </c>
      <c r="M315" s="790">
        <v>0.92958451921564034</v>
      </c>
      <c r="N315" s="790">
        <v>7.0415480784359705E-2</v>
      </c>
      <c r="O315" s="790">
        <v>0.91901693358939696</v>
      </c>
      <c r="P315" s="790">
        <v>8.09830664106031E-2</v>
      </c>
      <c r="Q315" s="790">
        <f t="shared" si="23"/>
        <v>0.92407144609601855</v>
      </c>
      <c r="R315" s="790">
        <f t="shared" si="23"/>
        <v>7.5828553903981508E-2</v>
      </c>
      <c r="S315" s="791">
        <f t="shared" si="24"/>
        <v>0.94669339542123288</v>
      </c>
      <c r="T315" s="791">
        <v>5.3306604578767097E-2</v>
      </c>
      <c r="U315" s="791">
        <f t="shared" si="26"/>
        <v>0.94346388656721647</v>
      </c>
      <c r="V315" s="791">
        <v>5.6536113432783502E-2</v>
      </c>
      <c r="W315" s="791">
        <f t="shared" si="25"/>
        <v>0.94494231099046577</v>
      </c>
      <c r="X315" s="791">
        <f t="shared" si="25"/>
        <v>5.4957689009534239E-2</v>
      </c>
      <c r="Y315" s="573"/>
      <c r="Z315" s="758"/>
      <c r="AA315" s="758"/>
      <c r="AB315" s="758"/>
      <c r="AC315" s="758"/>
      <c r="AD315" s="758"/>
      <c r="AE315" s="758"/>
      <c r="AF315" s="758"/>
      <c r="AG315" s="758"/>
      <c r="AH315" s="758"/>
      <c r="AI315" s="758"/>
      <c r="AJ315" s="758"/>
    </row>
    <row r="316" spans="2:36" ht="15">
      <c r="B316" s="758"/>
      <c r="C316" s="758"/>
      <c r="D316" s="758"/>
      <c r="E316" s="758"/>
      <c r="F316" s="758"/>
      <c r="G316" s="758"/>
      <c r="H316" s="758"/>
      <c r="I316" s="758"/>
      <c r="J316" s="758"/>
      <c r="K316" s="758"/>
      <c r="L316" s="780">
        <v>312</v>
      </c>
      <c r="M316" s="790">
        <v>0.92981298712792926</v>
      </c>
      <c r="N316" s="790">
        <v>7.0187012872070798E-2</v>
      </c>
      <c r="O316" s="790">
        <v>0.919280267956743</v>
      </c>
      <c r="P316" s="790">
        <v>8.0719732043256998E-2</v>
      </c>
      <c r="Q316" s="790">
        <f t="shared" si="23"/>
        <v>0.92431777416631511</v>
      </c>
      <c r="R316" s="790">
        <f t="shared" si="23"/>
        <v>7.5582225833684985E-2</v>
      </c>
      <c r="S316" s="791">
        <f t="shared" si="24"/>
        <v>0.94684839639205276</v>
      </c>
      <c r="T316" s="791">
        <v>5.3151603607947198E-2</v>
      </c>
      <c r="U316" s="791">
        <f t="shared" si="26"/>
        <v>0.94362390534473217</v>
      </c>
      <c r="V316" s="791">
        <v>5.63760946552678E-2</v>
      </c>
      <c r="W316" s="791">
        <f t="shared" si="25"/>
        <v>0.94509987009424279</v>
      </c>
      <c r="X316" s="791">
        <f t="shared" si="25"/>
        <v>5.4800129905757139E-2</v>
      </c>
      <c r="Y316" s="573"/>
      <c r="Z316" s="758"/>
      <c r="AA316" s="758"/>
      <c r="AB316" s="758"/>
      <c r="AC316" s="758"/>
      <c r="AD316" s="758"/>
      <c r="AE316" s="758"/>
      <c r="AF316" s="758"/>
      <c r="AG316" s="758"/>
      <c r="AH316" s="758"/>
      <c r="AI316" s="758"/>
      <c r="AJ316" s="758"/>
    </row>
    <row r="317" spans="2:36" ht="15">
      <c r="B317" s="758"/>
      <c r="C317" s="758"/>
      <c r="D317" s="758"/>
      <c r="E317" s="758"/>
      <c r="F317" s="758"/>
      <c r="G317" s="758"/>
      <c r="H317" s="758"/>
      <c r="I317" s="758"/>
      <c r="J317" s="758"/>
      <c r="K317" s="758"/>
      <c r="L317" s="780">
        <v>313</v>
      </c>
      <c r="M317" s="790">
        <v>0.93004038437248004</v>
      </c>
      <c r="N317" s="790">
        <v>6.99596156275199E-2</v>
      </c>
      <c r="O317" s="790">
        <v>0.91954183625833186</v>
      </c>
      <c r="P317" s="790">
        <v>8.0458163741668101E-2</v>
      </c>
      <c r="Q317" s="790">
        <f t="shared" si="23"/>
        <v>0.92456267500629619</v>
      </c>
      <c r="R317" s="790">
        <f t="shared" si="23"/>
        <v>7.5337324993703769E-2</v>
      </c>
      <c r="S317" s="791">
        <f t="shared" si="24"/>
        <v>0.94700355643035861</v>
      </c>
      <c r="T317" s="791">
        <v>5.2996443569641401E-2</v>
      </c>
      <c r="U317" s="791">
        <f t="shared" si="26"/>
        <v>0.94378168956275021</v>
      </c>
      <c r="V317" s="791">
        <v>5.6218310437249799E-2</v>
      </c>
      <c r="W317" s="791">
        <f t="shared" si="25"/>
        <v>0.9452563605583193</v>
      </c>
      <c r="X317" s="791">
        <f t="shared" si="25"/>
        <v>5.4643639441680783E-2</v>
      </c>
      <c r="Y317" s="573"/>
      <c r="Z317" s="758"/>
      <c r="AA317" s="758"/>
      <c r="AB317" s="758"/>
      <c r="AC317" s="758"/>
      <c r="AD317" s="758"/>
      <c r="AE317" s="758"/>
      <c r="AF317" s="758"/>
      <c r="AG317" s="758"/>
      <c r="AH317" s="758"/>
      <c r="AI317" s="758"/>
      <c r="AJ317" s="758"/>
    </row>
    <row r="318" spans="2:36" ht="15">
      <c r="B318" s="758"/>
      <c r="C318" s="758"/>
      <c r="D318" s="758"/>
      <c r="E318" s="758"/>
      <c r="F318" s="758"/>
      <c r="G318" s="758"/>
      <c r="H318" s="758"/>
      <c r="I318" s="758"/>
      <c r="J318" s="758"/>
      <c r="K318" s="758"/>
      <c r="L318" s="780">
        <v>314</v>
      </c>
      <c r="M318" s="790">
        <v>0.93026671336704148</v>
      </c>
      <c r="N318" s="790">
        <v>6.9733286632958497E-2</v>
      </c>
      <c r="O318" s="790">
        <v>0.91980165137013115</v>
      </c>
      <c r="P318" s="790">
        <v>8.0198348629868896E-2</v>
      </c>
      <c r="Q318" s="790">
        <f t="shared" si="23"/>
        <v>0.92480615639748942</v>
      </c>
      <c r="R318" s="790">
        <f t="shared" si="23"/>
        <v>7.5093843602510549E-2</v>
      </c>
      <c r="S318" s="791">
        <f t="shared" si="24"/>
        <v>0.94715886574735375</v>
      </c>
      <c r="T318" s="791">
        <v>5.2841134252646298E-2</v>
      </c>
      <c r="U318" s="791">
        <f t="shared" si="26"/>
        <v>0.9439373277776657</v>
      </c>
      <c r="V318" s="791">
        <v>5.6062672222334298E-2</v>
      </c>
      <c r="W318" s="791">
        <f t="shared" si="25"/>
        <v>0.94541182303612603</v>
      </c>
      <c r="X318" s="791">
        <f t="shared" si="25"/>
        <v>5.4488176963874008E-2</v>
      </c>
      <c r="Y318" s="573"/>
      <c r="Z318" s="758"/>
      <c r="AA318" s="758"/>
      <c r="AB318" s="758"/>
      <c r="AC318" s="758"/>
      <c r="AD318" s="758"/>
      <c r="AE318" s="758"/>
      <c r="AF318" s="758"/>
      <c r="AG318" s="758"/>
      <c r="AH318" s="758"/>
      <c r="AI318" s="758"/>
      <c r="AJ318" s="758"/>
    </row>
    <row r="319" spans="2:36" ht="15">
      <c r="B319" s="758"/>
      <c r="C319" s="758"/>
      <c r="D319" s="758"/>
      <c r="E319" s="758"/>
      <c r="F319" s="758"/>
      <c r="G319" s="758"/>
      <c r="H319" s="758"/>
      <c r="I319" s="758"/>
      <c r="J319" s="758"/>
      <c r="K319" s="758"/>
      <c r="L319" s="780">
        <v>315</v>
      </c>
      <c r="M319" s="790">
        <v>0.93049197652936178</v>
      </c>
      <c r="N319" s="790">
        <v>6.9508023470638197E-2</v>
      </c>
      <c r="O319" s="790">
        <v>0.92005972616810849</v>
      </c>
      <c r="P319" s="790">
        <v>7.9940273831891506E-2</v>
      </c>
      <c r="Q319" s="790">
        <f t="shared" si="23"/>
        <v>0.92504822612142212</v>
      </c>
      <c r="R319" s="790">
        <f t="shared" si="23"/>
        <v>7.4851773878577957E-2</v>
      </c>
      <c r="S319" s="791">
        <f t="shared" si="24"/>
        <v>0.94731431455424153</v>
      </c>
      <c r="T319" s="791">
        <v>5.2685685445758502E-2</v>
      </c>
      <c r="U319" s="791">
        <f t="shared" si="26"/>
        <v>0.94409090854587374</v>
      </c>
      <c r="V319" s="791">
        <v>5.5909091454126203E-2</v>
      </c>
      <c r="W319" s="791">
        <f t="shared" si="25"/>
        <v>0.94556629818109428</v>
      </c>
      <c r="X319" s="791">
        <f t="shared" si="25"/>
        <v>5.4333701818905719E-2</v>
      </c>
      <c r="Y319" s="573"/>
      <c r="Z319" s="758"/>
      <c r="AA319" s="758"/>
      <c r="AB319" s="758"/>
      <c r="AC319" s="758"/>
      <c r="AD319" s="758"/>
      <c r="AE319" s="758"/>
      <c r="AF319" s="758"/>
      <c r="AG319" s="758"/>
      <c r="AH319" s="758"/>
      <c r="AI319" s="758"/>
      <c r="AJ319" s="758"/>
    </row>
    <row r="320" spans="2:36" ht="15">
      <c r="B320" s="758"/>
      <c r="C320" s="758"/>
      <c r="D320" s="758"/>
      <c r="E320" s="758"/>
      <c r="F320" s="758"/>
      <c r="G320" s="758"/>
      <c r="H320" s="758"/>
      <c r="I320" s="758"/>
      <c r="J320" s="758"/>
      <c r="K320" s="758"/>
      <c r="L320" s="780">
        <v>316</v>
      </c>
      <c r="M320" s="790">
        <v>0.93071617627718906</v>
      </c>
      <c r="N320" s="790">
        <v>6.9283823722810903E-2</v>
      </c>
      <c r="O320" s="790">
        <v>0.92031607352823175</v>
      </c>
      <c r="P320" s="790">
        <v>7.9683926471768293E-2</v>
      </c>
      <c r="Q320" s="790">
        <f t="shared" si="23"/>
        <v>0.92528889195962116</v>
      </c>
      <c r="R320" s="790">
        <f t="shared" si="23"/>
        <v>7.4611108040378862E-2</v>
      </c>
      <c r="S320" s="791">
        <f t="shared" si="24"/>
        <v>0.94746989306222551</v>
      </c>
      <c r="T320" s="791">
        <v>5.2530106937774497E-2</v>
      </c>
      <c r="U320" s="791">
        <f t="shared" si="26"/>
        <v>0.94424252042376977</v>
      </c>
      <c r="V320" s="791">
        <v>5.5757479576230201E-2</v>
      </c>
      <c r="W320" s="791">
        <f t="shared" si="25"/>
        <v>0.94571982664665533</v>
      </c>
      <c r="X320" s="791">
        <f t="shared" si="25"/>
        <v>5.418017335334465E-2</v>
      </c>
      <c r="Y320" s="573"/>
      <c r="Z320" s="758"/>
      <c r="AA320" s="758"/>
      <c r="AB320" s="758"/>
      <c r="AC320" s="758"/>
      <c r="AD320" s="758"/>
      <c r="AE320" s="758"/>
      <c r="AF320" s="758"/>
      <c r="AG320" s="758"/>
      <c r="AH320" s="758"/>
      <c r="AI320" s="758"/>
      <c r="AJ320" s="758"/>
    </row>
    <row r="321" spans="2:36" ht="15">
      <c r="B321" s="758"/>
      <c r="C321" s="758"/>
      <c r="D321" s="758"/>
      <c r="E321" s="758"/>
      <c r="F321" s="758"/>
      <c r="G321" s="758"/>
      <c r="H321" s="758"/>
      <c r="I321" s="758"/>
      <c r="J321" s="758"/>
      <c r="K321" s="758"/>
      <c r="L321" s="780">
        <v>317</v>
      </c>
      <c r="M321" s="790">
        <v>0.93093931502827199</v>
      </c>
      <c r="N321" s="790">
        <v>6.9060684971728001E-2</v>
      </c>
      <c r="O321" s="790">
        <v>0.92057070632646842</v>
      </c>
      <c r="P321" s="790">
        <v>7.9429293673531604E-2</v>
      </c>
      <c r="Q321" s="790">
        <f t="shared" si="23"/>
        <v>0.92552816169361418</v>
      </c>
      <c r="R321" s="790">
        <f t="shared" si="23"/>
        <v>7.4371838306385898E-2</v>
      </c>
      <c r="S321" s="791">
        <f t="shared" si="24"/>
        <v>0.94762559148250902</v>
      </c>
      <c r="T321" s="791">
        <v>5.2374408517490999E-2</v>
      </c>
      <c r="U321" s="791">
        <f t="shared" si="26"/>
        <v>0.94439225196774879</v>
      </c>
      <c r="V321" s="791">
        <v>5.56077480322512E-2</v>
      </c>
      <c r="W321" s="791">
        <f t="shared" si="25"/>
        <v>0.94587244908624024</v>
      </c>
      <c r="X321" s="791">
        <f t="shared" si="25"/>
        <v>5.4027550913759756E-2</v>
      </c>
      <c r="Y321" s="573"/>
      <c r="Z321" s="758"/>
      <c r="AA321" s="758"/>
      <c r="AB321" s="758"/>
      <c r="AC321" s="758"/>
      <c r="AD321" s="758"/>
      <c r="AE321" s="758"/>
      <c r="AF321" s="758"/>
      <c r="AG321" s="758"/>
      <c r="AH321" s="758"/>
      <c r="AI321" s="758"/>
      <c r="AJ321" s="758"/>
    </row>
    <row r="322" spans="2:36" ht="15">
      <c r="B322" s="758"/>
      <c r="C322" s="758"/>
      <c r="D322" s="758"/>
      <c r="E322" s="758"/>
      <c r="F322" s="758"/>
      <c r="G322" s="758"/>
      <c r="H322" s="758"/>
      <c r="I322" s="758"/>
      <c r="J322" s="758"/>
      <c r="K322" s="758"/>
      <c r="L322" s="780">
        <v>318</v>
      </c>
      <c r="M322" s="790">
        <v>0.93116139520035857</v>
      </c>
      <c r="N322" s="790">
        <v>6.8838604799641406E-2</v>
      </c>
      <c r="O322" s="790">
        <v>0.92082363743878637</v>
      </c>
      <c r="P322" s="790">
        <v>7.9176362561213603E-2</v>
      </c>
      <c r="Q322" s="790">
        <f t="shared" si="23"/>
        <v>0.92576604310492816</v>
      </c>
      <c r="R322" s="790">
        <f t="shared" si="23"/>
        <v>7.4133956895071823E-2</v>
      </c>
      <c r="S322" s="791">
        <f t="shared" si="24"/>
        <v>0.94778140002629574</v>
      </c>
      <c r="T322" s="791">
        <v>5.2218599973704302E-2</v>
      </c>
      <c r="U322" s="791">
        <f t="shared" si="26"/>
        <v>0.944540191734206</v>
      </c>
      <c r="V322" s="791">
        <v>5.5459808265793997E-2</v>
      </c>
      <c r="W322" s="791">
        <f t="shared" si="25"/>
        <v>0.94602420615328031</v>
      </c>
      <c r="X322" s="791">
        <f t="shared" si="25"/>
        <v>5.3875793846719741E-2</v>
      </c>
      <c r="Y322" s="573"/>
      <c r="Z322" s="758"/>
      <c r="AA322" s="758"/>
      <c r="AB322" s="758"/>
      <c r="AC322" s="758"/>
      <c r="AD322" s="758"/>
      <c r="AE322" s="758"/>
      <c r="AF322" s="758"/>
      <c r="AG322" s="758"/>
      <c r="AH322" s="758"/>
      <c r="AI322" s="758"/>
      <c r="AJ322" s="758"/>
    </row>
    <row r="323" spans="2:36" ht="15">
      <c r="B323" s="758"/>
      <c r="C323" s="758"/>
      <c r="D323" s="758"/>
      <c r="E323" s="758"/>
      <c r="F323" s="758"/>
      <c r="G323" s="758"/>
      <c r="H323" s="758"/>
      <c r="I323" s="758"/>
      <c r="J323" s="758"/>
      <c r="K323" s="758"/>
      <c r="L323" s="780">
        <v>319</v>
      </c>
      <c r="M323" s="790">
        <v>0.93138241921119735</v>
      </c>
      <c r="N323" s="790">
        <v>6.8617580788802604E-2</v>
      </c>
      <c r="O323" s="790">
        <v>0.92107487974115354</v>
      </c>
      <c r="P323" s="790">
        <v>7.8925120258846501E-2</v>
      </c>
      <c r="Q323" s="790">
        <f t="shared" si="23"/>
        <v>0.92600254397509074</v>
      </c>
      <c r="R323" s="790">
        <f t="shared" si="23"/>
        <v>7.3897456024909242E-2</v>
      </c>
      <c r="S323" s="791">
        <f t="shared" si="24"/>
        <v>0.94793730890478867</v>
      </c>
      <c r="T323" s="791">
        <v>5.2062691095211298E-2</v>
      </c>
      <c r="U323" s="791">
        <f t="shared" si="26"/>
        <v>0.94468642827953675</v>
      </c>
      <c r="V323" s="791">
        <v>5.5313571720463299E-2</v>
      </c>
      <c r="W323" s="791">
        <f t="shared" si="25"/>
        <v>0.94617513850120649</v>
      </c>
      <c r="X323" s="791">
        <f t="shared" si="25"/>
        <v>5.3724861498793533E-2</v>
      </c>
      <c r="Y323" s="573"/>
      <c r="Z323" s="758"/>
      <c r="AA323" s="758"/>
      <c r="AB323" s="758"/>
      <c r="AC323" s="758"/>
      <c r="AD323" s="758"/>
      <c r="AE323" s="758"/>
      <c r="AF323" s="758"/>
      <c r="AG323" s="758"/>
      <c r="AH323" s="758"/>
      <c r="AI323" s="758"/>
      <c r="AJ323" s="758"/>
    </row>
    <row r="324" spans="2:36" ht="15">
      <c r="B324" s="758"/>
      <c r="C324" s="758"/>
      <c r="D324" s="758"/>
      <c r="E324" s="758"/>
      <c r="F324" s="758"/>
      <c r="G324" s="758"/>
      <c r="H324" s="758"/>
      <c r="I324" s="758"/>
      <c r="J324" s="758"/>
      <c r="K324" s="758"/>
      <c r="L324" s="780">
        <v>320</v>
      </c>
      <c r="M324" s="790">
        <v>0.93160238947853669</v>
      </c>
      <c r="N324" s="790">
        <v>6.8397610521463301E-2</v>
      </c>
      <c r="O324" s="790">
        <v>0.92132444610953734</v>
      </c>
      <c r="P324" s="790">
        <v>7.8675553890462699E-2</v>
      </c>
      <c r="Q324" s="790">
        <f t="shared" si="23"/>
        <v>0.92623767208562913</v>
      </c>
      <c r="R324" s="790">
        <f t="shared" si="23"/>
        <v>7.366232791437094E-2</v>
      </c>
      <c r="S324" s="791">
        <f t="shared" si="24"/>
        <v>0.9480933083291917</v>
      </c>
      <c r="T324" s="791">
        <v>5.1906691670808303E-2</v>
      </c>
      <c r="U324" s="791">
        <f t="shared" si="26"/>
        <v>0.94483105016013613</v>
      </c>
      <c r="V324" s="791">
        <v>5.5168949839863902E-2</v>
      </c>
      <c r="W324" s="791">
        <f t="shared" si="25"/>
        <v>0.94632528678345018</v>
      </c>
      <c r="X324" s="791">
        <f t="shared" si="25"/>
        <v>5.3574713216549844E-2</v>
      </c>
      <c r="Y324" s="573"/>
      <c r="Z324" s="758"/>
      <c r="AA324" s="758"/>
      <c r="AB324" s="758"/>
      <c r="AC324" s="758"/>
      <c r="AD324" s="758"/>
      <c r="AE324" s="758"/>
      <c r="AF324" s="758"/>
      <c r="AG324" s="758"/>
      <c r="AH324" s="758"/>
      <c r="AI324" s="758"/>
      <c r="AJ324" s="758"/>
    </row>
    <row r="325" spans="2:36" ht="15">
      <c r="B325" s="758"/>
      <c r="C325" s="758"/>
      <c r="D325" s="758"/>
      <c r="E325" s="758"/>
      <c r="F325" s="758"/>
      <c r="G325" s="758"/>
      <c r="H325" s="758"/>
      <c r="I325" s="758"/>
      <c r="J325" s="758"/>
      <c r="K325" s="758"/>
      <c r="L325" s="780">
        <v>321</v>
      </c>
      <c r="M325" s="790">
        <v>0.93182130842012478</v>
      </c>
      <c r="N325" s="790">
        <v>6.8178691579875203E-2</v>
      </c>
      <c r="O325" s="790">
        <v>0.92157234941990551</v>
      </c>
      <c r="P325" s="790">
        <v>7.8427650580094502E-2</v>
      </c>
      <c r="Q325" s="790">
        <f t="shared" ref="Q325:R388" si="27">(O325*0.5129)+(M325*0.487)</f>
        <v>0.92647143521807029</v>
      </c>
      <c r="R325" s="790">
        <f t="shared" si="27"/>
        <v>7.3428564781929689E-2</v>
      </c>
      <c r="S325" s="791">
        <f t="shared" ref="S325:S388" si="28">1-T325</f>
        <v>0.94824938851070795</v>
      </c>
      <c r="T325" s="791">
        <v>5.1750611489292102E-2</v>
      </c>
      <c r="U325" s="791">
        <f t="shared" si="26"/>
        <v>0.94497414593239926</v>
      </c>
      <c r="V325" s="791">
        <v>5.5025854067600799E-2</v>
      </c>
      <c r="W325" s="791">
        <f t="shared" ref="W325:X388" si="29">(U325*0.5129)+(S325*0.487)</f>
        <v>0.94647469165344233</v>
      </c>
      <c r="X325" s="791">
        <f t="shared" si="29"/>
        <v>5.3425308346557704E-2</v>
      </c>
      <c r="Y325" s="573"/>
      <c r="Z325" s="758"/>
      <c r="AA325" s="758"/>
      <c r="AB325" s="758"/>
      <c r="AC325" s="758"/>
      <c r="AD325" s="758"/>
      <c r="AE325" s="758"/>
      <c r="AF325" s="758"/>
      <c r="AG325" s="758"/>
      <c r="AH325" s="758"/>
      <c r="AI325" s="758"/>
      <c r="AJ325" s="758"/>
    </row>
    <row r="326" spans="2:36" ht="15">
      <c r="B326" s="758"/>
      <c r="C326" s="758"/>
      <c r="D326" s="758"/>
      <c r="E326" s="758"/>
      <c r="F326" s="758"/>
      <c r="G326" s="758"/>
      <c r="H326" s="758"/>
      <c r="I326" s="758"/>
      <c r="J326" s="758"/>
      <c r="K326" s="758"/>
      <c r="L326" s="780">
        <v>322</v>
      </c>
      <c r="M326" s="790">
        <v>0.93203917845370998</v>
      </c>
      <c r="N326" s="790">
        <v>6.7960821546290004E-2</v>
      </c>
      <c r="O326" s="790">
        <v>0.9218186025482259</v>
      </c>
      <c r="P326" s="790">
        <v>7.8181397451774104E-2</v>
      </c>
      <c r="Q326" s="790">
        <f t="shared" si="27"/>
        <v>0.92670384115394189</v>
      </c>
      <c r="R326" s="790">
        <f t="shared" si="27"/>
        <v>7.3196158846058165E-2</v>
      </c>
      <c r="S326" s="791">
        <f t="shared" si="28"/>
        <v>0.94840553966054086</v>
      </c>
      <c r="T326" s="791">
        <v>5.1594460339459101E-2</v>
      </c>
      <c r="U326" s="791">
        <f t="shared" ref="U326:U389" si="30">1-V326</f>
        <v>0.94511580415272134</v>
      </c>
      <c r="V326" s="791">
        <v>5.4884195847278702E-2</v>
      </c>
      <c r="W326" s="791">
        <f t="shared" si="29"/>
        <v>0.94662339376461424</v>
      </c>
      <c r="X326" s="791">
        <f t="shared" si="29"/>
        <v>5.3276606235385826E-2</v>
      </c>
      <c r="Y326" s="573"/>
      <c r="Z326" s="758"/>
      <c r="AA326" s="758"/>
      <c r="AB326" s="758"/>
      <c r="AC326" s="758"/>
      <c r="AD326" s="758"/>
      <c r="AE326" s="758"/>
      <c r="AF326" s="758"/>
      <c r="AG326" s="758"/>
      <c r="AH326" s="758"/>
      <c r="AI326" s="758"/>
      <c r="AJ326" s="758"/>
    </row>
    <row r="327" spans="2:36" ht="15">
      <c r="B327" s="758"/>
      <c r="C327" s="758"/>
      <c r="D327" s="758"/>
      <c r="E327" s="758"/>
      <c r="F327" s="758"/>
      <c r="G327" s="758"/>
      <c r="H327" s="758"/>
      <c r="I327" s="758"/>
      <c r="J327" s="758"/>
      <c r="K327" s="758"/>
      <c r="L327" s="780">
        <v>323</v>
      </c>
      <c r="M327" s="790">
        <v>0.93225600199704073</v>
      </c>
      <c r="N327" s="790">
        <v>6.7743998002959299E-2</v>
      </c>
      <c r="O327" s="790">
        <v>0.92206321837046623</v>
      </c>
      <c r="P327" s="790">
        <v>7.7936781629533797E-2</v>
      </c>
      <c r="Q327" s="790">
        <f t="shared" si="27"/>
        <v>0.92693489767477089</v>
      </c>
      <c r="R327" s="790">
        <f t="shared" si="27"/>
        <v>7.296510232522907E-2</v>
      </c>
      <c r="S327" s="791">
        <f t="shared" si="28"/>
        <v>0.94856175198989412</v>
      </c>
      <c r="T327" s="791">
        <v>5.1438248010105901E-2</v>
      </c>
      <c r="U327" s="791">
        <f t="shared" si="30"/>
        <v>0.94525611337749771</v>
      </c>
      <c r="V327" s="791">
        <v>5.4743886622502298E-2</v>
      </c>
      <c r="W327" s="791">
        <f t="shared" si="29"/>
        <v>0.94677143377039696</v>
      </c>
      <c r="X327" s="791">
        <f t="shared" si="29"/>
        <v>5.3128566229603005E-2</v>
      </c>
      <c r="Y327" s="573"/>
      <c r="Z327" s="758"/>
      <c r="AA327" s="758"/>
      <c r="AB327" s="758"/>
      <c r="AC327" s="758"/>
      <c r="AD327" s="758"/>
      <c r="AE327" s="758"/>
      <c r="AF327" s="758"/>
      <c r="AG327" s="758"/>
      <c r="AH327" s="758"/>
      <c r="AI327" s="758"/>
      <c r="AJ327" s="758"/>
    </row>
    <row r="328" spans="2:36" ht="15">
      <c r="B328" s="758"/>
      <c r="C328" s="758"/>
      <c r="D328" s="758"/>
      <c r="E328" s="758"/>
      <c r="F328" s="758"/>
      <c r="G328" s="758"/>
      <c r="H328" s="758"/>
      <c r="I328" s="758"/>
      <c r="J328" s="758"/>
      <c r="K328" s="758"/>
      <c r="L328" s="780">
        <v>324</v>
      </c>
      <c r="M328" s="790">
        <v>0.93247178146786525</v>
      </c>
      <c r="N328" s="790">
        <v>6.7528218532134796E-2</v>
      </c>
      <c r="O328" s="790">
        <v>0.92230620976259414</v>
      </c>
      <c r="P328" s="790">
        <v>7.7693790237405899E-2</v>
      </c>
      <c r="Q328" s="790">
        <f t="shared" si="27"/>
        <v>0.92716461256208493</v>
      </c>
      <c r="R328" s="790">
        <f t="shared" si="27"/>
        <v>7.2735387437915133E-2</v>
      </c>
      <c r="S328" s="791">
        <f t="shared" si="28"/>
        <v>0.94871801570997094</v>
      </c>
      <c r="T328" s="791">
        <v>5.1281984290029101E-2</v>
      </c>
      <c r="U328" s="791">
        <f t="shared" si="30"/>
        <v>0.94539516216312347</v>
      </c>
      <c r="V328" s="791">
        <v>5.4604837836876502E-2</v>
      </c>
      <c r="W328" s="791">
        <f t="shared" si="29"/>
        <v>0.9469188523242219</v>
      </c>
      <c r="X328" s="791">
        <f t="shared" si="29"/>
        <v>5.2981147675778134E-2</v>
      </c>
      <c r="Y328" s="573"/>
      <c r="Z328" s="758"/>
      <c r="AA328" s="758"/>
      <c r="AB328" s="758"/>
      <c r="AC328" s="758"/>
      <c r="AD328" s="758"/>
      <c r="AE328" s="758"/>
      <c r="AF328" s="758"/>
      <c r="AG328" s="758"/>
      <c r="AH328" s="758"/>
      <c r="AI328" s="758"/>
      <c r="AJ328" s="758"/>
    </row>
    <row r="329" spans="2:36" ht="15">
      <c r="B329" s="758"/>
      <c r="C329" s="758"/>
      <c r="D329" s="758"/>
      <c r="E329" s="758"/>
      <c r="F329" s="758"/>
      <c r="G329" s="758"/>
      <c r="H329" s="758"/>
      <c r="I329" s="758"/>
      <c r="J329" s="758"/>
      <c r="K329" s="758"/>
      <c r="L329" s="780">
        <v>325</v>
      </c>
      <c r="M329" s="790">
        <v>0.93268651928393187</v>
      </c>
      <c r="N329" s="790">
        <v>6.7313480716068103E-2</v>
      </c>
      <c r="O329" s="790">
        <v>0.92254758960057726</v>
      </c>
      <c r="P329" s="790">
        <v>7.7452410399422703E-2</v>
      </c>
      <c r="Q329" s="790">
        <f t="shared" si="27"/>
        <v>0.92739299359741101</v>
      </c>
      <c r="R329" s="790">
        <f t="shared" si="27"/>
        <v>7.2507006402589058E-2</v>
      </c>
      <c r="S329" s="791">
        <f t="shared" si="28"/>
        <v>0.94887432103197467</v>
      </c>
      <c r="T329" s="791">
        <v>5.11256789680253E-2</v>
      </c>
      <c r="U329" s="791">
        <f t="shared" si="30"/>
        <v>0.94553303906599384</v>
      </c>
      <c r="V329" s="791">
        <v>5.4466960934006201E-2</v>
      </c>
      <c r="W329" s="791">
        <f t="shared" si="29"/>
        <v>0.94706569007951991</v>
      </c>
      <c r="X329" s="791">
        <f t="shared" si="29"/>
        <v>5.2834309920480105E-2</v>
      </c>
      <c r="Y329" s="573"/>
      <c r="Z329" s="758"/>
      <c r="AA329" s="758"/>
      <c r="AB329" s="758"/>
      <c r="AC329" s="758"/>
      <c r="AD329" s="758"/>
      <c r="AE329" s="758"/>
      <c r="AF329" s="758"/>
      <c r="AG329" s="758"/>
      <c r="AH329" s="758"/>
      <c r="AI329" s="758"/>
      <c r="AJ329" s="758"/>
    </row>
    <row r="330" spans="2:36" ht="15">
      <c r="B330" s="758"/>
      <c r="C330" s="758"/>
      <c r="D330" s="758"/>
      <c r="E330" s="758"/>
      <c r="F330" s="758"/>
      <c r="G330" s="758"/>
      <c r="H330" s="758"/>
      <c r="I330" s="758"/>
      <c r="J330" s="758"/>
      <c r="K330" s="758"/>
      <c r="L330" s="780">
        <v>326</v>
      </c>
      <c r="M330" s="790">
        <v>0.93290021786298905</v>
      </c>
      <c r="N330" s="790">
        <v>6.7099782137010899E-2</v>
      </c>
      <c r="O330" s="790">
        <v>0.92278737076038364</v>
      </c>
      <c r="P330" s="790">
        <v>7.7212629239616401E-2</v>
      </c>
      <c r="Q330" s="790">
        <f t="shared" si="27"/>
        <v>0.92762004856227642</v>
      </c>
      <c r="R330" s="790">
        <f t="shared" si="27"/>
        <v>7.2279951437723561E-2</v>
      </c>
      <c r="S330" s="791">
        <f t="shared" si="28"/>
        <v>0.94903065816710896</v>
      </c>
      <c r="T330" s="791">
        <v>5.0969341832891001E-2</v>
      </c>
      <c r="U330" s="791">
        <f t="shared" si="30"/>
        <v>0.94566983264250393</v>
      </c>
      <c r="V330" s="791">
        <v>5.4330167357496101E-2</v>
      </c>
      <c r="W330" s="791">
        <f t="shared" si="29"/>
        <v>0.94721198768972226</v>
      </c>
      <c r="X330" s="791">
        <f t="shared" si="29"/>
        <v>5.2688012310277671E-2</v>
      </c>
      <c r="Y330" s="573"/>
      <c r="Z330" s="758"/>
      <c r="AA330" s="758"/>
      <c r="AB330" s="758"/>
      <c r="AC330" s="758"/>
      <c r="AD330" s="758"/>
      <c r="AE330" s="758"/>
      <c r="AF330" s="758"/>
      <c r="AG330" s="758"/>
      <c r="AH330" s="758"/>
      <c r="AI330" s="758"/>
      <c r="AJ330" s="758"/>
    </row>
    <row r="331" spans="2:36" ht="15">
      <c r="B331" s="758"/>
      <c r="C331" s="758"/>
      <c r="D331" s="758"/>
      <c r="E331" s="758"/>
      <c r="F331" s="758"/>
      <c r="G331" s="758"/>
      <c r="H331" s="758"/>
      <c r="I331" s="758"/>
      <c r="J331" s="758"/>
      <c r="K331" s="758"/>
      <c r="L331" s="780">
        <v>327</v>
      </c>
      <c r="M331" s="790">
        <v>0.933112879622785</v>
      </c>
      <c r="N331" s="790">
        <v>6.6887120377215004E-2</v>
      </c>
      <c r="O331" s="790">
        <v>0.9230255661179807</v>
      </c>
      <c r="P331" s="790">
        <v>7.69744338820193E-2</v>
      </c>
      <c r="Q331" s="790">
        <f t="shared" si="27"/>
        <v>0.9278457852382086</v>
      </c>
      <c r="R331" s="790">
        <f t="shared" si="27"/>
        <v>7.2054214761791413E-2</v>
      </c>
      <c r="S331" s="791">
        <f t="shared" si="28"/>
        <v>0.94918701732657706</v>
      </c>
      <c r="T331" s="791">
        <v>5.08129826734229E-2</v>
      </c>
      <c r="U331" s="791">
        <f t="shared" si="30"/>
        <v>0.94580563144904906</v>
      </c>
      <c r="V331" s="791">
        <v>5.4194368550951E-2</v>
      </c>
      <c r="W331" s="791">
        <f t="shared" si="29"/>
        <v>0.94735778580826024</v>
      </c>
      <c r="X331" s="791">
        <f t="shared" si="29"/>
        <v>5.2542214191739725E-2</v>
      </c>
      <c r="Y331" s="573"/>
      <c r="Z331" s="758"/>
      <c r="AA331" s="758"/>
      <c r="AB331" s="758"/>
      <c r="AC331" s="758"/>
      <c r="AD331" s="758"/>
      <c r="AE331" s="758"/>
      <c r="AF331" s="758"/>
      <c r="AG331" s="758"/>
      <c r="AH331" s="758"/>
      <c r="AI331" s="758"/>
      <c r="AJ331" s="758"/>
    </row>
    <row r="332" spans="2:36" ht="15">
      <c r="B332" s="758"/>
      <c r="C332" s="758"/>
      <c r="D332" s="758"/>
      <c r="E332" s="758"/>
      <c r="F332" s="758"/>
      <c r="G332" s="758"/>
      <c r="H332" s="758"/>
      <c r="I332" s="758"/>
      <c r="J332" s="758"/>
      <c r="K332" s="758"/>
      <c r="L332" s="780">
        <v>328</v>
      </c>
      <c r="M332" s="790">
        <v>0.93332450698106817</v>
      </c>
      <c r="N332" s="790">
        <v>6.6675493018931803E-2</v>
      </c>
      <c r="O332" s="790">
        <v>0.92326218854933628</v>
      </c>
      <c r="P332" s="790">
        <v>7.6737811450663704E-2</v>
      </c>
      <c r="Q332" s="790">
        <f t="shared" si="27"/>
        <v>0.92807021140673474</v>
      </c>
      <c r="R332" s="790">
        <f t="shared" si="27"/>
        <v>7.1829788593265206E-2</v>
      </c>
      <c r="S332" s="791">
        <f t="shared" si="28"/>
        <v>0.94934338872158264</v>
      </c>
      <c r="T332" s="791">
        <v>5.0656611278417397E-2</v>
      </c>
      <c r="U332" s="791">
        <f t="shared" si="30"/>
        <v>0.94594052404202433</v>
      </c>
      <c r="V332" s="791">
        <v>5.4059475957975701E-2</v>
      </c>
      <c r="W332" s="791">
        <f t="shared" si="29"/>
        <v>0.94750312508856505</v>
      </c>
      <c r="X332" s="791">
        <f t="shared" si="29"/>
        <v>5.2396874911435007E-2</v>
      </c>
      <c r="Y332" s="573"/>
      <c r="Z332" s="758"/>
      <c r="AA332" s="758"/>
      <c r="AB332" s="758"/>
      <c r="AC332" s="758"/>
      <c r="AD332" s="758"/>
      <c r="AE332" s="758"/>
      <c r="AF332" s="758"/>
      <c r="AG332" s="758"/>
      <c r="AH332" s="758"/>
      <c r="AI332" s="758"/>
      <c r="AJ332" s="758"/>
    </row>
    <row r="333" spans="2:36" ht="15">
      <c r="B333" s="758"/>
      <c r="C333" s="758"/>
      <c r="D333" s="758"/>
      <c r="E333" s="758"/>
      <c r="F333" s="758"/>
      <c r="G333" s="758"/>
      <c r="H333" s="758"/>
      <c r="I333" s="758"/>
      <c r="J333" s="758"/>
      <c r="K333" s="758"/>
      <c r="L333" s="780">
        <v>329</v>
      </c>
      <c r="M333" s="790">
        <v>0.93353510235558679</v>
      </c>
      <c r="N333" s="790">
        <v>6.6464897644413198E-2</v>
      </c>
      <c r="O333" s="790">
        <v>0.92349725093041812</v>
      </c>
      <c r="P333" s="790">
        <v>7.6502749069581905E-2</v>
      </c>
      <c r="Q333" s="790">
        <f t="shared" si="27"/>
        <v>0.92829333484938226</v>
      </c>
      <c r="R333" s="790">
        <f t="shared" si="27"/>
        <v>7.1606665150617782E-2</v>
      </c>
      <c r="S333" s="791">
        <f t="shared" si="28"/>
        <v>0.94949976256332891</v>
      </c>
      <c r="T333" s="791">
        <v>5.0500237436671098E-2</v>
      </c>
      <c r="U333" s="791">
        <f t="shared" si="30"/>
        <v>0.94607459897782498</v>
      </c>
      <c r="V333" s="791">
        <v>5.3925401022175003E-2</v>
      </c>
      <c r="W333" s="791">
        <f t="shared" si="29"/>
        <v>0.94764804618406773</v>
      </c>
      <c r="X333" s="791">
        <f t="shared" si="29"/>
        <v>5.2251953815932381E-2</v>
      </c>
      <c r="Y333" s="573"/>
      <c r="Z333" s="758"/>
      <c r="AA333" s="758"/>
      <c r="AB333" s="758"/>
      <c r="AC333" s="758"/>
      <c r="AD333" s="758"/>
      <c r="AE333" s="758"/>
      <c r="AF333" s="758"/>
      <c r="AG333" s="758"/>
      <c r="AH333" s="758"/>
      <c r="AI333" s="758"/>
      <c r="AJ333" s="758"/>
    </row>
    <row r="334" spans="2:36" ht="15">
      <c r="B334" s="758"/>
      <c r="C334" s="758"/>
      <c r="D334" s="758"/>
      <c r="E334" s="758"/>
      <c r="F334" s="758"/>
      <c r="G334" s="758"/>
      <c r="H334" s="758"/>
      <c r="I334" s="758"/>
      <c r="J334" s="758"/>
      <c r="K334" s="758"/>
      <c r="L334" s="780">
        <v>330</v>
      </c>
      <c r="M334" s="790">
        <v>0.93374466816408919</v>
      </c>
      <c r="N334" s="790">
        <v>6.62553318359108E-2</v>
      </c>
      <c r="O334" s="790">
        <v>0.92373076613719385</v>
      </c>
      <c r="P334" s="790">
        <v>7.6269233862806096E-2</v>
      </c>
      <c r="Q334" s="790">
        <f t="shared" si="27"/>
        <v>0.92851516334767825</v>
      </c>
      <c r="R334" s="790">
        <f t="shared" si="27"/>
        <v>7.1384836652321815E-2</v>
      </c>
      <c r="S334" s="791">
        <f t="shared" si="28"/>
        <v>0.94965612906301944</v>
      </c>
      <c r="T334" s="791">
        <v>5.0343870936980603E-2</v>
      </c>
      <c r="U334" s="791">
        <f t="shared" si="30"/>
        <v>0.9462079448128462</v>
      </c>
      <c r="V334" s="791">
        <v>5.3792055187153798E-2</v>
      </c>
      <c r="W334" s="791">
        <f t="shared" si="29"/>
        <v>0.94779258974819935</v>
      </c>
      <c r="X334" s="791">
        <f t="shared" si="29"/>
        <v>5.210741025180074E-2</v>
      </c>
      <c r="Y334" s="573"/>
      <c r="Z334" s="758"/>
      <c r="AA334" s="758"/>
      <c r="AB334" s="758"/>
      <c r="AC334" s="758"/>
      <c r="AD334" s="758"/>
      <c r="AE334" s="758"/>
      <c r="AF334" s="758"/>
      <c r="AG334" s="758"/>
      <c r="AH334" s="758"/>
      <c r="AI334" s="758"/>
      <c r="AJ334" s="758"/>
    </row>
    <row r="335" spans="2:36" ht="15">
      <c r="B335" s="758"/>
      <c r="C335" s="758"/>
      <c r="D335" s="758"/>
      <c r="E335" s="758"/>
      <c r="F335" s="758"/>
      <c r="G335" s="758"/>
      <c r="H335" s="758"/>
      <c r="I335" s="758"/>
      <c r="J335" s="758"/>
      <c r="K335" s="758"/>
      <c r="L335" s="780">
        <v>331</v>
      </c>
      <c r="M335" s="790">
        <v>0.9339532068243237</v>
      </c>
      <c r="N335" s="790">
        <v>6.6046793175676299E-2</v>
      </c>
      <c r="O335" s="790">
        <v>0.92396274704563131</v>
      </c>
      <c r="P335" s="790">
        <v>7.6037252954368695E-2</v>
      </c>
      <c r="Q335" s="790">
        <f t="shared" si="27"/>
        <v>0.92873570468314992</v>
      </c>
      <c r="R335" s="790">
        <f t="shared" si="27"/>
        <v>7.1164295316850062E-2</v>
      </c>
      <c r="S335" s="791">
        <f t="shared" si="28"/>
        <v>0.94981247843185734</v>
      </c>
      <c r="T335" s="791">
        <v>5.0187521568142601E-2</v>
      </c>
      <c r="U335" s="791">
        <f t="shared" si="30"/>
        <v>0.94634065010348312</v>
      </c>
      <c r="V335" s="791">
        <v>5.3659349896516897E-2</v>
      </c>
      <c r="W335" s="791">
        <f t="shared" si="29"/>
        <v>0.94793679643439099</v>
      </c>
      <c r="X335" s="791">
        <f t="shared" si="29"/>
        <v>5.1963203565608962E-2</v>
      </c>
      <c r="Y335" s="573"/>
      <c r="Z335" s="758"/>
      <c r="AA335" s="758"/>
      <c r="AB335" s="758"/>
      <c r="AC335" s="758"/>
      <c r="AD335" s="758"/>
      <c r="AE335" s="758"/>
      <c r="AF335" s="758"/>
      <c r="AG335" s="758"/>
      <c r="AH335" s="758"/>
      <c r="AI335" s="758"/>
      <c r="AJ335" s="758"/>
    </row>
    <row r="336" spans="2:36" ht="15">
      <c r="B336" s="758"/>
      <c r="C336" s="758"/>
      <c r="D336" s="758"/>
      <c r="E336" s="758"/>
      <c r="F336" s="758"/>
      <c r="G336" s="758"/>
      <c r="H336" s="758"/>
      <c r="I336" s="758"/>
      <c r="J336" s="758"/>
      <c r="K336" s="758"/>
      <c r="L336" s="780">
        <v>332</v>
      </c>
      <c r="M336" s="790">
        <v>0.93416072075403878</v>
      </c>
      <c r="N336" s="790">
        <v>6.5839279245961196E-2</v>
      </c>
      <c r="O336" s="790">
        <v>0.92419320653169823</v>
      </c>
      <c r="P336" s="790">
        <v>7.5806793468301797E-2</v>
      </c>
      <c r="Q336" s="790">
        <f t="shared" si="27"/>
        <v>0.92895496663732491</v>
      </c>
      <c r="R336" s="790">
        <f t="shared" si="27"/>
        <v>7.0945033362675089E-2</v>
      </c>
      <c r="S336" s="791">
        <f t="shared" si="28"/>
        <v>0.94996880088104652</v>
      </c>
      <c r="T336" s="791">
        <v>5.0031199118953498E-2</v>
      </c>
      <c r="U336" s="791">
        <f t="shared" si="30"/>
        <v>0.94647280340613105</v>
      </c>
      <c r="V336" s="791">
        <v>5.3527196593869002E-2</v>
      </c>
      <c r="W336" s="791">
        <f t="shared" si="29"/>
        <v>0.94808070689607427</v>
      </c>
      <c r="X336" s="791">
        <f t="shared" si="29"/>
        <v>5.1819293103925766E-2</v>
      </c>
      <c r="Y336" s="573"/>
      <c r="Z336" s="758"/>
      <c r="AA336" s="758"/>
      <c r="AB336" s="758"/>
      <c r="AC336" s="758"/>
      <c r="AD336" s="758"/>
      <c r="AE336" s="758"/>
      <c r="AF336" s="758"/>
      <c r="AG336" s="758"/>
      <c r="AH336" s="758"/>
      <c r="AI336" s="758"/>
      <c r="AJ336" s="758"/>
    </row>
    <row r="337" spans="2:36" ht="15">
      <c r="B337" s="758"/>
      <c r="C337" s="758"/>
      <c r="D337" s="758"/>
      <c r="E337" s="758"/>
      <c r="F337" s="758"/>
      <c r="G337" s="758"/>
      <c r="H337" s="758"/>
      <c r="I337" s="758"/>
      <c r="J337" s="758"/>
      <c r="K337" s="758"/>
      <c r="L337" s="780">
        <v>333</v>
      </c>
      <c r="M337" s="790">
        <v>0.93436721237098264</v>
      </c>
      <c r="N337" s="790">
        <v>6.5632787629017406E-2</v>
      </c>
      <c r="O337" s="790">
        <v>0.92442215747136214</v>
      </c>
      <c r="P337" s="790">
        <v>7.5577842528637904E-2</v>
      </c>
      <c r="Q337" s="790">
        <f t="shared" si="27"/>
        <v>0.92917295699173019</v>
      </c>
      <c r="R337" s="790">
        <f t="shared" si="27"/>
        <v>7.072704300826986E-2</v>
      </c>
      <c r="S337" s="791">
        <f t="shared" si="28"/>
        <v>0.95012508662179007</v>
      </c>
      <c r="T337" s="791">
        <v>4.9874913378209901E-2</v>
      </c>
      <c r="U337" s="791">
        <f t="shared" si="30"/>
        <v>0.9466044932771851</v>
      </c>
      <c r="V337" s="791">
        <v>5.3395506722814901E-2</v>
      </c>
      <c r="W337" s="791">
        <f t="shared" si="29"/>
        <v>0.94822436178668001</v>
      </c>
      <c r="X337" s="791">
        <f t="shared" si="29"/>
        <v>5.1675638213319983E-2</v>
      </c>
      <c r="Y337" s="573"/>
      <c r="Z337" s="758"/>
      <c r="AA337" s="758"/>
      <c r="AB337" s="758"/>
      <c r="AC337" s="758"/>
      <c r="AD337" s="758"/>
      <c r="AE337" s="758"/>
      <c r="AF337" s="758"/>
      <c r="AG337" s="758"/>
      <c r="AH337" s="758"/>
      <c r="AI337" s="758"/>
      <c r="AJ337" s="758"/>
    </row>
    <row r="338" spans="2:36" ht="15">
      <c r="B338" s="758"/>
      <c r="C338" s="758"/>
      <c r="D338" s="758"/>
      <c r="E338" s="758"/>
      <c r="F338" s="758"/>
      <c r="G338" s="758"/>
      <c r="H338" s="758"/>
      <c r="I338" s="758"/>
      <c r="J338" s="758"/>
      <c r="K338" s="758"/>
      <c r="L338" s="780">
        <v>334</v>
      </c>
      <c r="M338" s="790">
        <v>0.93457268409290362</v>
      </c>
      <c r="N338" s="790">
        <v>6.5427315907096398E-2</v>
      </c>
      <c r="O338" s="790">
        <v>0.92464961274059088</v>
      </c>
      <c r="P338" s="790">
        <v>7.5350387259409096E-2</v>
      </c>
      <c r="Q338" s="790">
        <f t="shared" si="27"/>
        <v>0.9293896835278932</v>
      </c>
      <c r="R338" s="790">
        <f t="shared" si="27"/>
        <v>7.0510316472106871E-2</v>
      </c>
      <c r="S338" s="791">
        <f t="shared" si="28"/>
        <v>0.95028132586529157</v>
      </c>
      <c r="T338" s="791">
        <v>4.9718674134708402E-2</v>
      </c>
      <c r="U338" s="791">
        <f t="shared" si="30"/>
        <v>0.94673580827304038</v>
      </c>
      <c r="V338" s="791">
        <v>5.3264191726959599E-2</v>
      </c>
      <c r="W338" s="791">
        <f t="shared" si="29"/>
        <v>0.94836780175963942</v>
      </c>
      <c r="X338" s="791">
        <f t="shared" si="29"/>
        <v>5.1532198240360566E-2</v>
      </c>
      <c r="Y338" s="573"/>
      <c r="Z338" s="758"/>
      <c r="AA338" s="758"/>
      <c r="AB338" s="758"/>
      <c r="AC338" s="758"/>
      <c r="AD338" s="758"/>
      <c r="AE338" s="758"/>
      <c r="AF338" s="758"/>
      <c r="AG338" s="758"/>
      <c r="AH338" s="758"/>
      <c r="AI338" s="758"/>
      <c r="AJ338" s="758"/>
    </row>
    <row r="339" spans="2:36" ht="15">
      <c r="B339" s="758"/>
      <c r="C339" s="758"/>
      <c r="D339" s="758"/>
      <c r="E339" s="758"/>
      <c r="F339" s="758"/>
      <c r="G339" s="758"/>
      <c r="H339" s="758"/>
      <c r="I339" s="758"/>
      <c r="J339" s="758"/>
      <c r="K339" s="758"/>
      <c r="L339" s="780">
        <v>335</v>
      </c>
      <c r="M339" s="790">
        <v>0.93477713833755005</v>
      </c>
      <c r="N339" s="790">
        <v>6.5222861662449894E-2</v>
      </c>
      <c r="O339" s="790">
        <v>0.92487558521535229</v>
      </c>
      <c r="P339" s="790">
        <v>7.5124414784647695E-2</v>
      </c>
      <c r="Q339" s="790">
        <f t="shared" si="27"/>
        <v>0.92960515402734112</v>
      </c>
      <c r="R339" s="790">
        <f t="shared" si="27"/>
        <v>7.0294845972658893E-2</v>
      </c>
      <c r="S339" s="791">
        <f t="shared" si="28"/>
        <v>0.95043750882275435</v>
      </c>
      <c r="T339" s="791">
        <v>4.95624911772456E-2</v>
      </c>
      <c r="U339" s="791">
        <f t="shared" si="30"/>
        <v>0.94686683695009233</v>
      </c>
      <c r="V339" s="791">
        <v>5.31331630499077E-2</v>
      </c>
      <c r="W339" s="791">
        <f t="shared" si="29"/>
        <v>0.94851106746838376</v>
      </c>
      <c r="X339" s="791">
        <f t="shared" si="29"/>
        <v>5.1388932531616263E-2</v>
      </c>
      <c r="Y339" s="573"/>
      <c r="Z339" s="758"/>
      <c r="AA339" s="758"/>
      <c r="AB339" s="758"/>
      <c r="AC339" s="758"/>
      <c r="AD339" s="758"/>
      <c r="AE339" s="758"/>
      <c r="AF339" s="758"/>
      <c r="AG339" s="758"/>
      <c r="AH339" s="758"/>
      <c r="AI339" s="758"/>
      <c r="AJ339" s="758"/>
    </row>
    <row r="340" spans="2:36" ht="15">
      <c r="B340" s="758"/>
      <c r="C340" s="758"/>
      <c r="D340" s="758"/>
      <c r="E340" s="758"/>
      <c r="F340" s="758"/>
      <c r="G340" s="758"/>
      <c r="H340" s="758"/>
      <c r="I340" s="758"/>
      <c r="J340" s="758"/>
      <c r="K340" s="758"/>
      <c r="L340" s="780">
        <v>336</v>
      </c>
      <c r="M340" s="790">
        <v>0.93498057752267039</v>
      </c>
      <c r="N340" s="790">
        <v>6.50194224773296E-2</v>
      </c>
      <c r="O340" s="790">
        <v>0.9251000877716139</v>
      </c>
      <c r="P340" s="790">
        <v>7.4899912228386101E-2</v>
      </c>
      <c r="Q340" s="790">
        <f t="shared" si="27"/>
        <v>0.92981937627160127</v>
      </c>
      <c r="R340" s="790">
        <f t="shared" si="27"/>
        <v>7.0080623728398739E-2</v>
      </c>
      <c r="S340" s="791">
        <f t="shared" si="28"/>
        <v>0.95059362570538197</v>
      </c>
      <c r="T340" s="791">
        <v>4.9406374294618E-2</v>
      </c>
      <c r="U340" s="791">
        <f t="shared" si="30"/>
        <v>0.94699766786473594</v>
      </c>
      <c r="V340" s="791">
        <v>5.3002332135264098E-2</v>
      </c>
      <c r="W340" s="791">
        <f t="shared" si="29"/>
        <v>0.948654199566344</v>
      </c>
      <c r="X340" s="791">
        <f t="shared" si="29"/>
        <v>5.1245800433655925E-2</v>
      </c>
      <c r="Y340" s="573"/>
      <c r="Z340" s="758"/>
      <c r="AA340" s="758"/>
      <c r="AB340" s="758"/>
      <c r="AC340" s="758"/>
      <c r="AD340" s="758"/>
      <c r="AE340" s="758"/>
      <c r="AF340" s="758"/>
      <c r="AG340" s="758"/>
      <c r="AH340" s="758"/>
      <c r="AI340" s="758"/>
      <c r="AJ340" s="758"/>
    </row>
    <row r="341" spans="2:36" ht="15">
      <c r="B341" s="758"/>
      <c r="C341" s="758"/>
      <c r="D341" s="758"/>
      <c r="E341" s="758"/>
      <c r="F341" s="758"/>
      <c r="G341" s="758"/>
      <c r="H341" s="758"/>
      <c r="I341" s="758"/>
      <c r="J341" s="758"/>
      <c r="K341" s="758"/>
      <c r="L341" s="780">
        <v>337</v>
      </c>
      <c r="M341" s="790">
        <v>0.93518300406601296</v>
      </c>
      <c r="N341" s="790">
        <v>6.4816995933987098E-2</v>
      </c>
      <c r="O341" s="790">
        <v>0.92532313328534355</v>
      </c>
      <c r="P341" s="790">
        <v>7.4676866714656398E-2</v>
      </c>
      <c r="Q341" s="790">
        <f t="shared" si="27"/>
        <v>0.93003235804220097</v>
      </c>
      <c r="R341" s="790">
        <f t="shared" si="27"/>
        <v>6.9867641957798987E-2</v>
      </c>
      <c r="S341" s="791">
        <f t="shared" si="28"/>
        <v>0.95074966672437777</v>
      </c>
      <c r="T341" s="791">
        <v>4.9250333275622199E-2</v>
      </c>
      <c r="U341" s="791">
        <f t="shared" si="30"/>
        <v>0.94712838957336642</v>
      </c>
      <c r="V341" s="791">
        <v>5.2871610426633603E-2</v>
      </c>
      <c r="W341" s="791">
        <f t="shared" si="29"/>
        <v>0.94879723870695165</v>
      </c>
      <c r="X341" s="791">
        <f t="shared" si="29"/>
        <v>5.1102761293048388E-2</v>
      </c>
      <c r="Y341" s="573"/>
      <c r="Z341" s="758"/>
      <c r="AA341" s="758"/>
      <c r="AB341" s="758"/>
      <c r="AC341" s="758"/>
      <c r="AD341" s="758"/>
      <c r="AE341" s="758"/>
      <c r="AF341" s="758"/>
      <c r="AG341" s="758"/>
      <c r="AH341" s="758"/>
      <c r="AI341" s="758"/>
      <c r="AJ341" s="758"/>
    </row>
    <row r="342" spans="2:36" ht="15">
      <c r="B342" s="758"/>
      <c r="C342" s="758"/>
      <c r="D342" s="758"/>
      <c r="E342" s="758"/>
      <c r="F342" s="758"/>
      <c r="G342" s="758"/>
      <c r="H342" s="758"/>
      <c r="I342" s="758"/>
      <c r="J342" s="758"/>
      <c r="K342" s="758"/>
      <c r="L342" s="780">
        <v>338</v>
      </c>
      <c r="M342" s="790">
        <v>0.93538442038532577</v>
      </c>
      <c r="N342" s="790">
        <v>6.4615579614674207E-2</v>
      </c>
      <c r="O342" s="790">
        <v>0.92554473463250897</v>
      </c>
      <c r="P342" s="790">
        <v>7.4455265367491003E-2</v>
      </c>
      <c r="Q342" s="790">
        <f t="shared" si="27"/>
        <v>0.93024410712066752</v>
      </c>
      <c r="R342" s="790">
        <f t="shared" si="27"/>
        <v>6.9655892879332465E-2</v>
      </c>
      <c r="S342" s="791">
        <f t="shared" si="28"/>
        <v>0.9509056220909452</v>
      </c>
      <c r="T342" s="791">
        <v>4.9094377909054798E-2</v>
      </c>
      <c r="U342" s="791">
        <f t="shared" si="30"/>
        <v>0.94725909063237912</v>
      </c>
      <c r="V342" s="791">
        <v>5.2740909367620901E-2</v>
      </c>
      <c r="W342" s="791">
        <f t="shared" si="29"/>
        <v>0.94894022554363766</v>
      </c>
      <c r="X342" s="791">
        <f t="shared" si="29"/>
        <v>5.0959774456362447E-2</v>
      </c>
      <c r="Y342" s="573"/>
      <c r="Z342" s="758"/>
      <c r="AA342" s="758"/>
      <c r="AB342" s="758"/>
      <c r="AC342" s="758"/>
      <c r="AD342" s="758"/>
      <c r="AE342" s="758"/>
      <c r="AF342" s="758"/>
      <c r="AG342" s="758"/>
      <c r="AH342" s="758"/>
      <c r="AI342" s="758"/>
      <c r="AJ342" s="758"/>
    </row>
    <row r="343" spans="2:36" ht="15">
      <c r="B343" s="758"/>
      <c r="C343" s="758"/>
      <c r="D343" s="758"/>
      <c r="E343" s="758"/>
      <c r="F343" s="758"/>
      <c r="G343" s="758"/>
      <c r="H343" s="758"/>
      <c r="I343" s="758"/>
      <c r="J343" s="758"/>
      <c r="K343" s="758"/>
      <c r="L343" s="780">
        <v>339</v>
      </c>
      <c r="M343" s="790">
        <v>0.93558482889835759</v>
      </c>
      <c r="N343" s="790">
        <v>6.4415171101642396E-2</v>
      </c>
      <c r="O343" s="790">
        <v>0.92576490468907779</v>
      </c>
      <c r="P343" s="790">
        <v>7.4235095310922206E-2</v>
      </c>
      <c r="Q343" s="790">
        <f t="shared" si="27"/>
        <v>0.93045463128852823</v>
      </c>
      <c r="R343" s="790">
        <f t="shared" si="27"/>
        <v>6.9445368711471847E-2</v>
      </c>
      <c r="S343" s="791">
        <f t="shared" si="28"/>
        <v>0.95106148201628771</v>
      </c>
      <c r="T343" s="791">
        <v>4.89385179837123E-2</v>
      </c>
      <c r="U343" s="791">
        <f t="shared" si="30"/>
        <v>0.94738985959816902</v>
      </c>
      <c r="V343" s="791">
        <v>5.2610140401830999E-2</v>
      </c>
      <c r="W343" s="791">
        <f t="shared" si="29"/>
        <v>0.9490832007298331</v>
      </c>
      <c r="X343" s="791">
        <f t="shared" si="29"/>
        <v>5.081679927016701E-2</v>
      </c>
      <c r="Y343" s="573"/>
      <c r="Z343" s="758"/>
      <c r="AA343" s="758"/>
      <c r="AB343" s="758"/>
      <c r="AC343" s="758"/>
      <c r="AD343" s="758"/>
      <c r="AE343" s="758"/>
      <c r="AF343" s="758"/>
      <c r="AG343" s="758"/>
      <c r="AH343" s="758"/>
      <c r="AI343" s="758"/>
      <c r="AJ343" s="758"/>
    </row>
    <row r="344" spans="2:36" ht="15">
      <c r="B344" s="758"/>
      <c r="C344" s="758"/>
      <c r="D344" s="758"/>
      <c r="E344" s="758"/>
      <c r="F344" s="758"/>
      <c r="G344" s="758"/>
      <c r="H344" s="758"/>
      <c r="I344" s="758"/>
      <c r="J344" s="758"/>
      <c r="K344" s="758"/>
      <c r="L344" s="780">
        <v>340</v>
      </c>
      <c r="M344" s="790">
        <v>0.93578423202285654</v>
      </c>
      <c r="N344" s="790">
        <v>6.4215767977143498E-2</v>
      </c>
      <c r="O344" s="790">
        <v>0.92598365633101776</v>
      </c>
      <c r="P344" s="790">
        <v>7.4016343668982201E-2</v>
      </c>
      <c r="Q344" s="790">
        <f t="shared" si="27"/>
        <v>0.93066393832731009</v>
      </c>
      <c r="R344" s="790">
        <f t="shared" si="27"/>
        <v>6.9236061672689864E-2</v>
      </c>
      <c r="S344" s="791">
        <f t="shared" si="28"/>
        <v>0.95121723671160863</v>
      </c>
      <c r="T344" s="791">
        <v>4.8782763288391401E-2</v>
      </c>
      <c r="U344" s="791">
        <f t="shared" si="30"/>
        <v>0.94752078502713144</v>
      </c>
      <c r="V344" s="791">
        <v>5.2479214972868601E-2</v>
      </c>
      <c r="W344" s="791">
        <f t="shared" si="29"/>
        <v>0.94922620491896914</v>
      </c>
      <c r="X344" s="791">
        <f t="shared" si="29"/>
        <v>5.0673795081030919E-2</v>
      </c>
      <c r="Y344" s="573"/>
      <c r="Z344" s="758"/>
      <c r="AA344" s="758"/>
      <c r="AB344" s="758"/>
      <c r="AC344" s="758"/>
      <c r="AD344" s="758"/>
      <c r="AE344" s="758"/>
      <c r="AF344" s="758"/>
      <c r="AG344" s="758"/>
      <c r="AH344" s="758"/>
      <c r="AI344" s="758"/>
      <c r="AJ344" s="758"/>
    </row>
    <row r="345" spans="2:36" ht="15">
      <c r="B345" s="758"/>
      <c r="C345" s="758"/>
      <c r="D345" s="758"/>
      <c r="E345" s="758"/>
      <c r="F345" s="758"/>
      <c r="G345" s="758"/>
      <c r="H345" s="758"/>
      <c r="I345" s="758"/>
      <c r="J345" s="758"/>
      <c r="K345" s="758"/>
      <c r="L345" s="780">
        <v>341</v>
      </c>
      <c r="M345" s="790">
        <v>0.93598263217657096</v>
      </c>
      <c r="N345" s="790">
        <v>6.4017367823429094E-2</v>
      </c>
      <c r="O345" s="790">
        <v>0.92620100243429671</v>
      </c>
      <c r="P345" s="790">
        <v>7.3798997565703295E-2</v>
      </c>
      <c r="Q345" s="790">
        <f t="shared" si="27"/>
        <v>0.93087203601854085</v>
      </c>
      <c r="R345" s="790">
        <f t="shared" si="27"/>
        <v>6.9027963981459189E-2</v>
      </c>
      <c r="S345" s="791">
        <f t="shared" si="28"/>
        <v>0.95137287638811152</v>
      </c>
      <c r="T345" s="791">
        <v>4.8627123611888499E-2</v>
      </c>
      <c r="U345" s="791">
        <f t="shared" si="30"/>
        <v>0.9476519554756615</v>
      </c>
      <c r="V345" s="791">
        <v>5.23480445243385E-2</v>
      </c>
      <c r="W345" s="791">
        <f t="shared" si="29"/>
        <v>0.94936927876447708</v>
      </c>
      <c r="X345" s="791">
        <f t="shared" si="29"/>
        <v>5.0530721235522921E-2</v>
      </c>
      <c r="Y345" s="573"/>
      <c r="Z345" s="758"/>
      <c r="AA345" s="758"/>
      <c r="AB345" s="758"/>
      <c r="AC345" s="758"/>
      <c r="AD345" s="758"/>
      <c r="AE345" s="758"/>
      <c r="AF345" s="758"/>
      <c r="AG345" s="758"/>
      <c r="AH345" s="758"/>
      <c r="AI345" s="758"/>
      <c r="AJ345" s="758"/>
    </row>
    <row r="346" spans="2:36" ht="15">
      <c r="B346" s="758"/>
      <c r="C346" s="758"/>
      <c r="D346" s="758"/>
      <c r="E346" s="758"/>
      <c r="F346" s="758"/>
      <c r="G346" s="758"/>
      <c r="H346" s="758"/>
      <c r="I346" s="758"/>
      <c r="J346" s="758"/>
      <c r="K346" s="758"/>
      <c r="L346" s="780">
        <v>342</v>
      </c>
      <c r="M346" s="790">
        <v>0.93618003177724907</v>
      </c>
      <c r="N346" s="790">
        <v>6.3819968222750906E-2</v>
      </c>
      <c r="O346" s="790">
        <v>0.92641695587488215</v>
      </c>
      <c r="P346" s="790">
        <v>7.3583044125117805E-2</v>
      </c>
      <c r="Q346" s="790">
        <f t="shared" si="27"/>
        <v>0.93107893214374737</v>
      </c>
      <c r="R346" s="790">
        <f t="shared" si="27"/>
        <v>6.882106785625261E-2</v>
      </c>
      <c r="S346" s="791">
        <f t="shared" si="28"/>
        <v>0.95152839125699984</v>
      </c>
      <c r="T346" s="791">
        <v>4.8471608743000202E-2</v>
      </c>
      <c r="U346" s="791">
        <f t="shared" si="30"/>
        <v>0.94778345950015452</v>
      </c>
      <c r="V346" s="791">
        <v>5.2216540499845497E-2</v>
      </c>
      <c r="W346" s="791">
        <f t="shared" si="29"/>
        <v>0.94951246291978819</v>
      </c>
      <c r="X346" s="791">
        <f t="shared" si="29"/>
        <v>5.0387537080211854E-2</v>
      </c>
      <c r="Y346" s="573"/>
      <c r="Z346" s="758"/>
      <c r="AA346" s="758"/>
      <c r="AB346" s="758"/>
      <c r="AC346" s="758"/>
      <c r="AD346" s="758"/>
      <c r="AE346" s="758"/>
      <c r="AF346" s="758"/>
      <c r="AG346" s="758"/>
      <c r="AH346" s="758"/>
      <c r="AI346" s="758"/>
      <c r="AJ346" s="758"/>
    </row>
    <row r="347" spans="2:36" ht="15">
      <c r="B347" s="758"/>
      <c r="C347" s="758"/>
      <c r="D347" s="758"/>
      <c r="E347" s="758"/>
      <c r="F347" s="758"/>
      <c r="G347" s="758"/>
      <c r="H347" s="758"/>
      <c r="I347" s="758"/>
      <c r="J347" s="758"/>
      <c r="K347" s="758"/>
      <c r="L347" s="780">
        <v>343</v>
      </c>
      <c r="M347" s="790">
        <v>0.93637643324263953</v>
      </c>
      <c r="N347" s="790">
        <v>6.36235667573605E-2</v>
      </c>
      <c r="O347" s="790">
        <v>0.92663152952874206</v>
      </c>
      <c r="P347" s="790">
        <v>7.3368470471257899E-2</v>
      </c>
      <c r="Q347" s="790">
        <f t="shared" si="27"/>
        <v>0.9312846344844572</v>
      </c>
      <c r="R347" s="790">
        <f t="shared" si="27"/>
        <v>6.8615365515542745E-2</v>
      </c>
      <c r="S347" s="791">
        <f t="shared" si="28"/>
        <v>0.95168377152947681</v>
      </c>
      <c r="T347" s="791">
        <v>4.83162284705232E-2</v>
      </c>
      <c r="U347" s="791">
        <f t="shared" si="30"/>
        <v>0.9479153856570055</v>
      </c>
      <c r="V347" s="791">
        <v>5.2084614342994502E-2</v>
      </c>
      <c r="W347" s="791">
        <f t="shared" si="29"/>
        <v>0.94965579803833333</v>
      </c>
      <c r="X347" s="791">
        <f t="shared" si="29"/>
        <v>5.0244201961666679E-2</v>
      </c>
      <c r="Y347" s="573"/>
      <c r="Z347" s="758"/>
      <c r="AA347" s="758"/>
      <c r="AB347" s="758"/>
      <c r="AC347" s="758"/>
      <c r="AD347" s="758"/>
      <c r="AE347" s="758"/>
      <c r="AF347" s="758"/>
      <c r="AG347" s="758"/>
      <c r="AH347" s="758"/>
      <c r="AI347" s="758"/>
      <c r="AJ347" s="758"/>
    </row>
    <row r="348" spans="2:36" ht="15">
      <c r="B348" s="758"/>
      <c r="C348" s="758"/>
      <c r="D348" s="758"/>
      <c r="E348" s="758"/>
      <c r="F348" s="758"/>
      <c r="G348" s="758"/>
      <c r="H348" s="758"/>
      <c r="I348" s="758"/>
      <c r="J348" s="758"/>
      <c r="K348" s="758"/>
      <c r="L348" s="780">
        <v>344</v>
      </c>
      <c r="M348" s="790">
        <v>0.93657183899049035</v>
      </c>
      <c r="N348" s="790">
        <v>6.3428161009509695E-2</v>
      </c>
      <c r="O348" s="790">
        <v>0.92684473627184394</v>
      </c>
      <c r="P348" s="790">
        <v>7.3155263728156006E-2</v>
      </c>
      <c r="Q348" s="790">
        <f t="shared" si="27"/>
        <v>0.93148915082219763</v>
      </c>
      <c r="R348" s="790">
        <f t="shared" si="27"/>
        <v>6.8410849177802435E-2</v>
      </c>
      <c r="S348" s="791">
        <f t="shared" si="28"/>
        <v>0.95183900741674599</v>
      </c>
      <c r="T348" s="791">
        <v>4.8160992583254E-2</v>
      </c>
      <c r="U348" s="791">
        <f t="shared" si="30"/>
        <v>0.94804782250260977</v>
      </c>
      <c r="V348" s="791">
        <v>5.1952177497390201E-2</v>
      </c>
      <c r="W348" s="791">
        <f t="shared" si="29"/>
        <v>0.9497993247735439</v>
      </c>
      <c r="X348" s="791">
        <f t="shared" si="29"/>
        <v>5.0100675226456136E-2</v>
      </c>
      <c r="Y348" s="573"/>
      <c r="Z348" s="758"/>
      <c r="AA348" s="758"/>
      <c r="AB348" s="758"/>
      <c r="AC348" s="758"/>
      <c r="AD348" s="758"/>
      <c r="AE348" s="758"/>
      <c r="AF348" s="758"/>
      <c r="AG348" s="758"/>
      <c r="AH348" s="758"/>
      <c r="AI348" s="758"/>
      <c r="AJ348" s="758"/>
    </row>
    <row r="349" spans="2:36" ht="15">
      <c r="B349" s="758"/>
      <c r="C349" s="758"/>
      <c r="D349" s="758"/>
      <c r="E349" s="758"/>
      <c r="F349" s="758"/>
      <c r="G349" s="758"/>
      <c r="H349" s="758"/>
      <c r="I349" s="758"/>
      <c r="J349" s="758"/>
      <c r="K349" s="758"/>
      <c r="L349" s="780">
        <v>345</v>
      </c>
      <c r="M349" s="790">
        <v>0.93676625143854997</v>
      </c>
      <c r="N349" s="790">
        <v>6.3233748561450004E-2</v>
      </c>
      <c r="O349" s="790">
        <v>0.92705658898015564</v>
      </c>
      <c r="P349" s="790">
        <v>7.2943411019844306E-2</v>
      </c>
      <c r="Q349" s="790">
        <f t="shared" si="27"/>
        <v>0.93169248893849566</v>
      </c>
      <c r="R349" s="790">
        <f t="shared" si="27"/>
        <v>6.82075110615043E-2</v>
      </c>
      <c r="S349" s="791">
        <f t="shared" si="28"/>
        <v>0.95199408913001082</v>
      </c>
      <c r="T349" s="791">
        <v>4.8005910869989198E-2</v>
      </c>
      <c r="U349" s="791">
        <f t="shared" si="30"/>
        <v>0.94818085859336254</v>
      </c>
      <c r="V349" s="791">
        <v>5.1819141406637501E-2</v>
      </c>
      <c r="W349" s="791">
        <f t="shared" si="29"/>
        <v>0.94994308377885095</v>
      </c>
      <c r="X349" s="791">
        <f t="shared" si="29"/>
        <v>4.9956916221149117E-2</v>
      </c>
      <c r="Y349" s="573"/>
      <c r="Z349" s="758"/>
      <c r="AA349" s="758"/>
      <c r="AB349" s="758"/>
      <c r="AC349" s="758"/>
      <c r="AD349" s="758"/>
      <c r="AE349" s="758"/>
      <c r="AF349" s="758"/>
      <c r="AG349" s="758"/>
      <c r="AH349" s="758"/>
      <c r="AI349" s="758"/>
      <c r="AJ349" s="758"/>
    </row>
    <row r="350" spans="2:36" ht="15">
      <c r="B350" s="758"/>
      <c r="C350" s="758"/>
      <c r="D350" s="758"/>
      <c r="E350" s="758"/>
      <c r="F350" s="758"/>
      <c r="G350" s="758"/>
      <c r="H350" s="758"/>
      <c r="I350" s="758"/>
      <c r="J350" s="758"/>
      <c r="K350" s="758"/>
      <c r="L350" s="780">
        <v>346</v>
      </c>
      <c r="M350" s="790">
        <v>0.93695967300456684</v>
      </c>
      <c r="N350" s="790">
        <v>6.3040326995433202E-2</v>
      </c>
      <c r="O350" s="790">
        <v>0.92726710052964489</v>
      </c>
      <c r="P350" s="790">
        <v>7.2732899470355106E-2</v>
      </c>
      <c r="Q350" s="790">
        <f t="shared" si="27"/>
        <v>0.93189465661487891</v>
      </c>
      <c r="R350" s="790">
        <f t="shared" si="27"/>
        <v>6.8005343385121098E-2</v>
      </c>
      <c r="S350" s="791">
        <f t="shared" si="28"/>
        <v>0.95214900688047477</v>
      </c>
      <c r="T350" s="791">
        <v>4.7850993119525197E-2</v>
      </c>
      <c r="U350" s="791">
        <f t="shared" si="30"/>
        <v>0.94831458248565903</v>
      </c>
      <c r="V350" s="791">
        <v>5.1685417514340998E-2</v>
      </c>
      <c r="W350" s="791">
        <f t="shared" si="29"/>
        <v>0.95008711570768578</v>
      </c>
      <c r="X350" s="791">
        <f t="shared" si="29"/>
        <v>4.9812884292314272E-2</v>
      </c>
      <c r="Y350" s="573"/>
      <c r="Z350" s="758"/>
      <c r="AA350" s="758"/>
      <c r="AB350" s="758"/>
      <c r="AC350" s="758"/>
      <c r="AD350" s="758"/>
      <c r="AE350" s="758"/>
      <c r="AF350" s="758"/>
      <c r="AG350" s="758"/>
      <c r="AH350" s="758"/>
      <c r="AI350" s="758"/>
      <c r="AJ350" s="758"/>
    </row>
    <row r="351" spans="2:36" ht="15">
      <c r="B351" s="758"/>
      <c r="C351" s="758"/>
      <c r="D351" s="758"/>
      <c r="E351" s="758"/>
      <c r="F351" s="758"/>
      <c r="G351" s="758"/>
      <c r="H351" s="758"/>
      <c r="I351" s="758"/>
      <c r="J351" s="758"/>
      <c r="K351" s="758"/>
      <c r="L351" s="780">
        <v>347</v>
      </c>
      <c r="M351" s="790">
        <v>0.93715210610628907</v>
      </c>
      <c r="N351" s="790">
        <v>6.2847893893710899E-2</v>
      </c>
      <c r="O351" s="790">
        <v>0.92747628379627944</v>
      </c>
      <c r="P351" s="790">
        <v>7.2523716203720598E-2</v>
      </c>
      <c r="Q351" s="790">
        <f t="shared" si="27"/>
        <v>0.93209566163287449</v>
      </c>
      <c r="R351" s="790">
        <f t="shared" si="27"/>
        <v>6.7804338367125502E-2</v>
      </c>
      <c r="S351" s="791">
        <f t="shared" si="28"/>
        <v>0.95230375087934116</v>
      </c>
      <c r="T351" s="791">
        <v>4.7696249120658799E-2</v>
      </c>
      <c r="U351" s="791">
        <f t="shared" si="30"/>
        <v>0.94844908273589423</v>
      </c>
      <c r="V351" s="791">
        <v>5.1550917264105801E-2</v>
      </c>
      <c r="W351" s="791">
        <f t="shared" si="29"/>
        <v>0.95023146121347923</v>
      </c>
      <c r="X351" s="791">
        <f t="shared" si="29"/>
        <v>4.9668538786520701E-2</v>
      </c>
      <c r="Y351" s="573"/>
      <c r="Z351" s="758"/>
      <c r="AA351" s="758"/>
      <c r="AB351" s="758"/>
      <c r="AC351" s="758"/>
      <c r="AD351" s="758"/>
      <c r="AE351" s="758"/>
      <c r="AF351" s="758"/>
      <c r="AG351" s="758"/>
      <c r="AH351" s="758"/>
      <c r="AI351" s="758"/>
      <c r="AJ351" s="758"/>
    </row>
    <row r="352" spans="2:36" ht="15">
      <c r="B352" s="758"/>
      <c r="C352" s="758"/>
      <c r="D352" s="758"/>
      <c r="E352" s="758"/>
      <c r="F352" s="758"/>
      <c r="G352" s="758"/>
      <c r="H352" s="758"/>
      <c r="I352" s="758"/>
      <c r="J352" s="758"/>
      <c r="K352" s="758"/>
      <c r="L352" s="780">
        <v>348</v>
      </c>
      <c r="M352" s="790">
        <v>0.93734355316146534</v>
      </c>
      <c r="N352" s="790">
        <v>6.2656446838534705E-2</v>
      </c>
      <c r="O352" s="790">
        <v>0.9276841516560268</v>
      </c>
      <c r="P352" s="790">
        <v>7.2315848343973199E-2</v>
      </c>
      <c r="Q352" s="790">
        <f t="shared" si="27"/>
        <v>0.93229551177400971</v>
      </c>
      <c r="R352" s="790">
        <f t="shared" si="27"/>
        <v>6.7604488225990259E-2</v>
      </c>
      <c r="S352" s="791">
        <f t="shared" si="28"/>
        <v>0.95245831133781356</v>
      </c>
      <c r="T352" s="791">
        <v>4.7541688662186499E-2</v>
      </c>
      <c r="U352" s="791">
        <f t="shared" si="30"/>
        <v>0.94858444790046348</v>
      </c>
      <c r="V352" s="791">
        <v>5.14155520995365E-2</v>
      </c>
      <c r="W352" s="791">
        <f t="shared" si="29"/>
        <v>0.95037616094966293</v>
      </c>
      <c r="X352" s="791">
        <f t="shared" si="29"/>
        <v>4.9523839050337096E-2</v>
      </c>
      <c r="Y352" s="573"/>
      <c r="Z352" s="758"/>
      <c r="AA352" s="758"/>
      <c r="AB352" s="758"/>
      <c r="AC352" s="758"/>
      <c r="AD352" s="758"/>
      <c r="AE352" s="758"/>
      <c r="AF352" s="758"/>
      <c r="AG352" s="758"/>
      <c r="AH352" s="758"/>
      <c r="AI352" s="758"/>
      <c r="AJ352" s="758"/>
    </row>
    <row r="353" spans="2:36" ht="15">
      <c r="B353" s="758"/>
      <c r="C353" s="758"/>
      <c r="D353" s="758"/>
      <c r="E353" s="758"/>
      <c r="F353" s="758"/>
      <c r="G353" s="758"/>
      <c r="H353" s="758"/>
      <c r="I353" s="758"/>
      <c r="J353" s="758"/>
      <c r="K353" s="758"/>
      <c r="L353" s="780">
        <v>349</v>
      </c>
      <c r="M353" s="790">
        <v>0.93753401658784363</v>
      </c>
      <c r="N353" s="790">
        <v>6.2465983412156402E-2</v>
      </c>
      <c r="O353" s="790">
        <v>0.92789071698485492</v>
      </c>
      <c r="P353" s="790">
        <v>7.2109283015145104E-2</v>
      </c>
      <c r="Q353" s="790">
        <f t="shared" si="27"/>
        <v>0.93249421481981198</v>
      </c>
      <c r="R353" s="790">
        <f t="shared" si="27"/>
        <v>6.7405785180188096E-2</v>
      </c>
      <c r="S353" s="791">
        <f t="shared" si="28"/>
        <v>0.95261267846709519</v>
      </c>
      <c r="T353" s="791">
        <v>4.73873215329048E-2</v>
      </c>
      <c r="U353" s="791">
        <f t="shared" si="30"/>
        <v>0.94872076653576198</v>
      </c>
      <c r="V353" s="791">
        <v>5.1279233464238003E-2</v>
      </c>
      <c r="W353" s="791">
        <f t="shared" si="29"/>
        <v>0.9505212555696676</v>
      </c>
      <c r="X353" s="791">
        <f t="shared" si="29"/>
        <v>4.9378744430332307E-2</v>
      </c>
      <c r="Y353" s="573"/>
      <c r="Z353" s="758"/>
      <c r="AA353" s="758"/>
      <c r="AB353" s="758"/>
      <c r="AC353" s="758"/>
      <c r="AD353" s="758"/>
      <c r="AE353" s="758"/>
      <c r="AF353" s="758"/>
      <c r="AG353" s="758"/>
      <c r="AH353" s="758"/>
      <c r="AI353" s="758"/>
      <c r="AJ353" s="758"/>
    </row>
    <row r="354" spans="2:36" ht="15">
      <c r="B354" s="758"/>
      <c r="C354" s="758"/>
      <c r="D354" s="758"/>
      <c r="E354" s="758"/>
      <c r="F354" s="758"/>
      <c r="G354" s="758"/>
      <c r="H354" s="758"/>
      <c r="I354" s="758"/>
      <c r="J354" s="758"/>
      <c r="K354" s="758"/>
      <c r="L354" s="780">
        <v>350</v>
      </c>
      <c r="M354" s="790">
        <v>0.93772349880317241</v>
      </c>
      <c r="N354" s="790">
        <v>6.2276501196827601E-2</v>
      </c>
      <c r="O354" s="790">
        <v>0.92809599265873144</v>
      </c>
      <c r="P354" s="790">
        <v>7.1904007341268603E-2</v>
      </c>
      <c r="Q354" s="790">
        <f t="shared" si="27"/>
        <v>0.93269177855180829</v>
      </c>
      <c r="R354" s="790">
        <f t="shared" si="27"/>
        <v>6.7208221448191705E-2</v>
      </c>
      <c r="S354" s="791">
        <f t="shared" si="28"/>
        <v>0.95276684247838983</v>
      </c>
      <c r="T354" s="791">
        <v>4.7233157521610197E-2</v>
      </c>
      <c r="U354" s="791">
        <f t="shared" si="30"/>
        <v>0.94885812719818485</v>
      </c>
      <c r="V354" s="791">
        <v>5.1141872801815098E-2</v>
      </c>
      <c r="W354" s="791">
        <f t="shared" si="29"/>
        <v>0.95066678572692487</v>
      </c>
      <c r="X354" s="791">
        <f t="shared" si="29"/>
        <v>4.9233214273075129E-2</v>
      </c>
      <c r="Y354" s="573"/>
      <c r="Z354" s="758"/>
      <c r="AA354" s="758"/>
      <c r="AB354" s="758"/>
      <c r="AC354" s="758"/>
      <c r="AD354" s="758"/>
      <c r="AE354" s="758"/>
      <c r="AF354" s="758"/>
      <c r="AG354" s="758"/>
      <c r="AH354" s="758"/>
      <c r="AI354" s="758"/>
      <c r="AJ354" s="758"/>
    </row>
    <row r="355" spans="2:36" ht="15">
      <c r="B355" s="758"/>
      <c r="C355" s="758"/>
      <c r="D355" s="758"/>
      <c r="E355" s="758"/>
      <c r="F355" s="758"/>
      <c r="G355" s="758"/>
      <c r="H355" s="758"/>
      <c r="I355" s="758"/>
      <c r="J355" s="758"/>
      <c r="K355" s="758"/>
      <c r="L355" s="780">
        <v>351</v>
      </c>
      <c r="M355" s="790">
        <v>0.93791200222519999</v>
      </c>
      <c r="N355" s="790">
        <v>6.2087997774800001E-2</v>
      </c>
      <c r="O355" s="790">
        <v>0.92829999155362386</v>
      </c>
      <c r="P355" s="790">
        <v>7.1700008446376098E-2</v>
      </c>
      <c r="Q355" s="790">
        <f t="shared" si="27"/>
        <v>0.93288821075152606</v>
      </c>
      <c r="R355" s="790">
        <f t="shared" si="27"/>
        <v>6.701178924847391E-2</v>
      </c>
      <c r="S355" s="791">
        <f t="shared" si="28"/>
        <v>0.95292079358290049</v>
      </c>
      <c r="T355" s="791">
        <v>4.7079206417099499E-2</v>
      </c>
      <c r="U355" s="791">
        <f t="shared" si="30"/>
        <v>0.94899661297150906</v>
      </c>
      <c r="V355" s="791">
        <v>5.1003387028490901E-2</v>
      </c>
      <c r="W355" s="791">
        <f t="shared" si="29"/>
        <v>0.95081278926795953</v>
      </c>
      <c r="X355" s="791">
        <f t="shared" si="29"/>
        <v>4.9087210732040434E-2</v>
      </c>
      <c r="Y355" s="573"/>
      <c r="Z355" s="758"/>
      <c r="AA355" s="758"/>
      <c r="AB355" s="758"/>
      <c r="AC355" s="758"/>
      <c r="AD355" s="758"/>
      <c r="AE355" s="758"/>
      <c r="AF355" s="758"/>
      <c r="AG355" s="758"/>
      <c r="AH355" s="758"/>
      <c r="AI355" s="758"/>
      <c r="AJ355" s="758"/>
    </row>
    <row r="356" spans="2:36" ht="15">
      <c r="B356" s="758"/>
      <c r="C356" s="758"/>
      <c r="D356" s="758"/>
      <c r="E356" s="758"/>
      <c r="F356" s="758"/>
      <c r="G356" s="758"/>
      <c r="H356" s="758"/>
      <c r="I356" s="758"/>
      <c r="J356" s="758"/>
      <c r="K356" s="758"/>
      <c r="L356" s="780">
        <v>352</v>
      </c>
      <c r="M356" s="790">
        <v>0.93809952927167473</v>
      </c>
      <c r="N356" s="790">
        <v>6.1900470728325302E-2</v>
      </c>
      <c r="O356" s="790">
        <v>0.92850272654550037</v>
      </c>
      <c r="P356" s="790">
        <v>7.1497273454499605E-2</v>
      </c>
      <c r="Q356" s="790">
        <f t="shared" si="27"/>
        <v>0.93308351920049271</v>
      </c>
      <c r="R356" s="790">
        <f t="shared" si="27"/>
        <v>6.6816480799507277E-2</v>
      </c>
      <c r="S356" s="791">
        <f t="shared" si="28"/>
        <v>0.95307452199183085</v>
      </c>
      <c r="T356" s="791">
        <v>4.6925478008169097E-2</v>
      </c>
      <c r="U356" s="791">
        <f t="shared" si="30"/>
        <v>0.9491362351746232</v>
      </c>
      <c r="V356" s="791">
        <v>5.08637648253768E-2</v>
      </c>
      <c r="W356" s="791">
        <f t="shared" si="29"/>
        <v>0.95095926723108581</v>
      </c>
      <c r="X356" s="791">
        <f t="shared" si="29"/>
        <v>4.8940732768914114E-2</v>
      </c>
      <c r="Y356" s="573"/>
      <c r="Z356" s="758"/>
      <c r="AA356" s="758"/>
      <c r="AB356" s="758"/>
      <c r="AC356" s="758"/>
      <c r="AD356" s="758"/>
      <c r="AE356" s="758"/>
      <c r="AF356" s="758"/>
      <c r="AG356" s="758"/>
      <c r="AH356" s="758"/>
      <c r="AI356" s="758"/>
      <c r="AJ356" s="758"/>
    </row>
    <row r="357" spans="2:36" ht="15">
      <c r="B357" s="758"/>
      <c r="C357" s="758"/>
      <c r="D357" s="758"/>
      <c r="E357" s="758"/>
      <c r="F357" s="758"/>
      <c r="G357" s="758"/>
      <c r="H357" s="758"/>
      <c r="I357" s="758"/>
      <c r="J357" s="758"/>
      <c r="K357" s="758"/>
      <c r="L357" s="780">
        <v>353</v>
      </c>
      <c r="M357" s="790">
        <v>0.93828608236034494</v>
      </c>
      <c r="N357" s="790">
        <v>6.1713917639655003E-2</v>
      </c>
      <c r="O357" s="790">
        <v>0.92870421051032837</v>
      </c>
      <c r="P357" s="790">
        <v>7.1295789489671593E-2</v>
      </c>
      <c r="Q357" s="790">
        <f t="shared" si="27"/>
        <v>0.93327771168023532</v>
      </c>
      <c r="R357" s="790">
        <f t="shared" si="27"/>
        <v>6.662228831976455E-2</v>
      </c>
      <c r="S357" s="791">
        <f t="shared" si="28"/>
        <v>0.95322801791638434</v>
      </c>
      <c r="T357" s="791">
        <v>4.6771982083615701E-2</v>
      </c>
      <c r="U357" s="791">
        <f t="shared" si="30"/>
        <v>0.9492769546400015</v>
      </c>
      <c r="V357" s="791">
        <v>5.0723045359998498E-2</v>
      </c>
      <c r="W357" s="791">
        <f t="shared" si="29"/>
        <v>0.95110619476013603</v>
      </c>
      <c r="X357" s="791">
        <f t="shared" si="29"/>
        <v>4.8793805239864076E-2</v>
      </c>
      <c r="Y357" s="573"/>
      <c r="Z357" s="758"/>
      <c r="AA357" s="758"/>
      <c r="AB357" s="758"/>
      <c r="AC357" s="758"/>
      <c r="AD357" s="758"/>
      <c r="AE357" s="758"/>
      <c r="AF357" s="758"/>
      <c r="AG357" s="758"/>
      <c r="AH357" s="758"/>
      <c r="AI357" s="758"/>
      <c r="AJ357" s="758"/>
    </row>
    <row r="358" spans="2:36" ht="15">
      <c r="B358" s="758"/>
      <c r="C358" s="758"/>
      <c r="D358" s="758"/>
      <c r="E358" s="758"/>
      <c r="F358" s="758"/>
      <c r="G358" s="758"/>
      <c r="H358" s="758"/>
      <c r="I358" s="758"/>
      <c r="J358" s="758"/>
      <c r="K358" s="758"/>
      <c r="L358" s="780">
        <v>354</v>
      </c>
      <c r="M358" s="790">
        <v>0.93847166390895909</v>
      </c>
      <c r="N358" s="790">
        <v>6.15283360910409E-2</v>
      </c>
      <c r="O358" s="790">
        <v>0.92890445632407559</v>
      </c>
      <c r="P358" s="790">
        <v>7.1095543675924397E-2</v>
      </c>
      <c r="Q358" s="790">
        <f t="shared" si="27"/>
        <v>0.93347079597228144</v>
      </c>
      <c r="R358" s="790">
        <f t="shared" si="27"/>
        <v>6.6429204027718541E-2</v>
      </c>
      <c r="S358" s="791">
        <f t="shared" si="28"/>
        <v>0.95338127156776431</v>
      </c>
      <c r="T358" s="791">
        <v>4.6618728432235697E-2</v>
      </c>
      <c r="U358" s="791">
        <f t="shared" si="30"/>
        <v>0.94941873114889075</v>
      </c>
      <c r="V358" s="791">
        <v>5.05812688511093E-2</v>
      </c>
      <c r="W358" s="791">
        <f t="shared" si="29"/>
        <v>0.95125354645976734</v>
      </c>
      <c r="X358" s="791">
        <f t="shared" si="29"/>
        <v>4.8646453540232747E-2</v>
      </c>
      <c r="Y358" s="573"/>
      <c r="Z358" s="758"/>
      <c r="AA358" s="758"/>
      <c r="AB358" s="758"/>
      <c r="AC358" s="758"/>
      <c r="AD358" s="758"/>
      <c r="AE358" s="758"/>
      <c r="AF358" s="758"/>
      <c r="AG358" s="758"/>
      <c r="AH358" s="758"/>
      <c r="AI358" s="758"/>
      <c r="AJ358" s="758"/>
    </row>
    <row r="359" spans="2:36" ht="15">
      <c r="B359" s="758"/>
      <c r="C359" s="758"/>
      <c r="D359" s="758"/>
      <c r="E359" s="758"/>
      <c r="F359" s="758"/>
      <c r="G359" s="758"/>
      <c r="H359" s="758"/>
      <c r="I359" s="758"/>
      <c r="J359" s="758"/>
      <c r="K359" s="758"/>
      <c r="L359" s="780">
        <v>355</v>
      </c>
      <c r="M359" s="790">
        <v>0.93865627633526527</v>
      </c>
      <c r="N359" s="790">
        <v>6.1343723664734701E-2</v>
      </c>
      <c r="O359" s="790">
        <v>0.92910347686270989</v>
      </c>
      <c r="P359" s="790">
        <v>7.0896523137290099E-2</v>
      </c>
      <c r="Q359" s="790">
        <f t="shared" si="27"/>
        <v>0.93366277985815804</v>
      </c>
      <c r="R359" s="790">
        <f t="shared" si="27"/>
        <v>6.6237220141841899E-2</v>
      </c>
      <c r="S359" s="791">
        <f t="shared" si="28"/>
        <v>0.95353427315717421</v>
      </c>
      <c r="T359" s="791">
        <v>4.6465726842825801E-2</v>
      </c>
      <c r="U359" s="791">
        <f t="shared" si="30"/>
        <v>0.9495615244825375</v>
      </c>
      <c r="V359" s="791">
        <v>5.04384755174625E-2</v>
      </c>
      <c r="W359" s="791">
        <f t="shared" si="29"/>
        <v>0.95140129693463726</v>
      </c>
      <c r="X359" s="791">
        <f t="shared" si="29"/>
        <v>4.8498703065362678E-2</v>
      </c>
      <c r="Y359" s="573"/>
      <c r="Z359" s="758"/>
      <c r="AA359" s="758"/>
      <c r="AB359" s="758"/>
      <c r="AC359" s="758"/>
      <c r="AD359" s="758"/>
      <c r="AE359" s="758"/>
      <c r="AF359" s="758"/>
      <c r="AG359" s="758"/>
      <c r="AH359" s="758"/>
      <c r="AI359" s="758"/>
      <c r="AJ359" s="758"/>
    </row>
    <row r="360" spans="2:36" ht="15">
      <c r="B360" s="758"/>
      <c r="C360" s="758"/>
      <c r="D360" s="758"/>
      <c r="E360" s="758"/>
      <c r="F360" s="758"/>
      <c r="G360" s="758"/>
      <c r="H360" s="758"/>
      <c r="I360" s="758"/>
      <c r="J360" s="758"/>
      <c r="K360" s="758"/>
      <c r="L360" s="780">
        <v>356</v>
      </c>
      <c r="M360" s="790">
        <v>0.93883992205701206</v>
      </c>
      <c r="N360" s="790">
        <v>6.1160077942987903E-2</v>
      </c>
      <c r="O360" s="790">
        <v>0.929301285002199</v>
      </c>
      <c r="P360" s="790">
        <v>7.0698714997801004E-2</v>
      </c>
      <c r="Q360" s="790">
        <f t="shared" si="27"/>
        <v>0.93385367111939277</v>
      </c>
      <c r="R360" s="790">
        <f t="shared" si="27"/>
        <v>6.6046328880607241E-2</v>
      </c>
      <c r="S360" s="791">
        <f t="shared" si="28"/>
        <v>0.95368701289581748</v>
      </c>
      <c r="T360" s="791">
        <v>4.6312987104182503E-2</v>
      </c>
      <c r="U360" s="791">
        <f t="shared" si="30"/>
        <v>0.94970529442218854</v>
      </c>
      <c r="V360" s="791">
        <v>5.0294705577811502E-2</v>
      </c>
      <c r="W360" s="791">
        <f t="shared" si="29"/>
        <v>0.95154942078940363</v>
      </c>
      <c r="X360" s="791">
        <f t="shared" si="29"/>
        <v>4.8350579210596399E-2</v>
      </c>
      <c r="Y360" s="573"/>
      <c r="Z360" s="758"/>
      <c r="AA360" s="758"/>
      <c r="AB360" s="758"/>
      <c r="AC360" s="758"/>
      <c r="AD360" s="758"/>
      <c r="AE360" s="758"/>
      <c r="AF360" s="758"/>
      <c r="AG360" s="758"/>
      <c r="AH360" s="758"/>
      <c r="AI360" s="758"/>
      <c r="AJ360" s="758"/>
    </row>
    <row r="361" spans="2:36" ht="15">
      <c r="B361" s="758"/>
      <c r="C361" s="758"/>
      <c r="D361" s="758"/>
      <c r="E361" s="758"/>
      <c r="F361" s="758"/>
      <c r="G361" s="758"/>
      <c r="H361" s="758"/>
      <c r="I361" s="758"/>
      <c r="J361" s="758"/>
      <c r="K361" s="758"/>
      <c r="L361" s="780">
        <v>357</v>
      </c>
      <c r="M361" s="790">
        <v>0.93902260349194755</v>
      </c>
      <c r="N361" s="790">
        <v>6.0977396508052402E-2</v>
      </c>
      <c r="O361" s="790">
        <v>0.92949789361851054</v>
      </c>
      <c r="P361" s="790">
        <v>7.0502106381489502E-2</v>
      </c>
      <c r="Q361" s="790">
        <f t="shared" si="27"/>
        <v>0.9340434775375126</v>
      </c>
      <c r="R361" s="790">
        <f t="shared" si="27"/>
        <v>6.5856522462487493E-2</v>
      </c>
      <c r="S361" s="791">
        <f t="shared" si="28"/>
        <v>0.95383948099489746</v>
      </c>
      <c r="T361" s="791">
        <v>4.6160519005102499E-2</v>
      </c>
      <c r="U361" s="791">
        <f t="shared" si="30"/>
        <v>0.94985000074909032</v>
      </c>
      <c r="V361" s="791">
        <v>5.0149999250909703E-2</v>
      </c>
      <c r="W361" s="791">
        <f t="shared" si="29"/>
        <v>0.95169789262872351</v>
      </c>
      <c r="X361" s="791">
        <f t="shared" si="29"/>
        <v>4.8202107371276504E-2</v>
      </c>
      <c r="Y361" s="573"/>
      <c r="Z361" s="758"/>
      <c r="AA361" s="758"/>
      <c r="AB361" s="758"/>
      <c r="AC361" s="758"/>
      <c r="AD361" s="758"/>
      <c r="AE361" s="758"/>
      <c r="AF361" s="758"/>
      <c r="AG361" s="758"/>
      <c r="AH361" s="758"/>
      <c r="AI361" s="758"/>
      <c r="AJ361" s="758"/>
    </row>
    <row r="362" spans="2:36" ht="15">
      <c r="B362" s="758"/>
      <c r="C362" s="758"/>
      <c r="D362" s="758"/>
      <c r="E362" s="758"/>
      <c r="F362" s="758"/>
      <c r="G362" s="758"/>
      <c r="H362" s="758"/>
      <c r="I362" s="758"/>
      <c r="J362" s="758"/>
      <c r="K362" s="758"/>
      <c r="L362" s="780">
        <v>358</v>
      </c>
      <c r="M362" s="790">
        <v>0.93920432305782031</v>
      </c>
      <c r="N362" s="790">
        <v>6.0795676942179702E-2</v>
      </c>
      <c r="O362" s="790">
        <v>0.92969331558761215</v>
      </c>
      <c r="P362" s="790">
        <v>7.0306684412387896E-2</v>
      </c>
      <c r="Q362" s="790">
        <f t="shared" si="27"/>
        <v>0.93423220689404474</v>
      </c>
      <c r="R362" s="790">
        <f t="shared" si="27"/>
        <v>6.5667793105955274E-2</v>
      </c>
      <c r="S362" s="791">
        <f t="shared" si="28"/>
        <v>0.95399166766561794</v>
      </c>
      <c r="T362" s="791">
        <v>4.6008332334382097E-2</v>
      </c>
      <c r="U362" s="791">
        <f t="shared" si="30"/>
        <v>0.94999560324448962</v>
      </c>
      <c r="V362" s="791">
        <v>5.0004396755510397E-2</v>
      </c>
      <c r="W362" s="791">
        <f t="shared" si="29"/>
        <v>0.95184668705725461</v>
      </c>
      <c r="X362" s="791">
        <f t="shared" si="29"/>
        <v>4.8053312942745369E-2</v>
      </c>
      <c r="Y362" s="573"/>
      <c r="Z362" s="758"/>
      <c r="AA362" s="758"/>
      <c r="AB362" s="758"/>
      <c r="AC362" s="758"/>
      <c r="AD362" s="758"/>
      <c r="AE362" s="758"/>
      <c r="AF362" s="758"/>
      <c r="AG362" s="758"/>
      <c r="AH362" s="758"/>
      <c r="AI362" s="758"/>
      <c r="AJ362" s="758"/>
    </row>
    <row r="363" spans="2:36" ht="15">
      <c r="B363" s="758"/>
      <c r="C363" s="758"/>
      <c r="D363" s="758"/>
      <c r="E363" s="758"/>
      <c r="F363" s="758"/>
      <c r="G363" s="758"/>
      <c r="H363" s="758"/>
      <c r="I363" s="758"/>
      <c r="J363" s="758"/>
      <c r="K363" s="758"/>
      <c r="L363" s="780">
        <v>359</v>
      </c>
      <c r="M363" s="790">
        <v>0.93938508317237845</v>
      </c>
      <c r="N363" s="790">
        <v>6.0614916827621497E-2</v>
      </c>
      <c r="O363" s="790">
        <v>0.92988756378547155</v>
      </c>
      <c r="P363" s="790">
        <v>7.0112436214528395E-2</v>
      </c>
      <c r="Q363" s="790">
        <f t="shared" si="27"/>
        <v>0.9344198669705166</v>
      </c>
      <c r="R363" s="790">
        <f t="shared" si="27"/>
        <v>6.5480133029483287E-2</v>
      </c>
      <c r="S363" s="791">
        <f t="shared" si="28"/>
        <v>0.9541435631191818</v>
      </c>
      <c r="T363" s="791">
        <v>4.5856436880818197E-2</v>
      </c>
      <c r="U363" s="791">
        <f t="shared" si="30"/>
        <v>0.95014206168963311</v>
      </c>
      <c r="V363" s="791">
        <v>4.9857938310366903E-2</v>
      </c>
      <c r="W363" s="791">
        <f t="shared" si="29"/>
        <v>0.95199577867965446</v>
      </c>
      <c r="X363" s="791">
        <f t="shared" si="29"/>
        <v>4.790422132034565E-2</v>
      </c>
      <c r="Y363" s="573"/>
      <c r="Z363" s="758"/>
      <c r="AA363" s="758"/>
      <c r="AB363" s="758"/>
      <c r="AC363" s="758"/>
      <c r="AD363" s="758"/>
      <c r="AE363" s="758"/>
      <c r="AF363" s="758"/>
      <c r="AG363" s="758"/>
      <c r="AH363" s="758"/>
      <c r="AI363" s="758"/>
      <c r="AJ363" s="758"/>
    </row>
    <row r="364" spans="2:36" ht="15">
      <c r="B364" s="758"/>
      <c r="C364" s="758"/>
      <c r="D364" s="758"/>
      <c r="E364" s="758"/>
      <c r="F364" s="758"/>
      <c r="G364" s="758"/>
      <c r="H364" s="758"/>
      <c r="I364" s="758"/>
      <c r="J364" s="758"/>
      <c r="K364" s="758"/>
      <c r="L364" s="780">
        <v>360</v>
      </c>
      <c r="M364" s="790">
        <v>0.93956488625337065</v>
      </c>
      <c r="N364" s="790">
        <v>6.0435113746629403E-2</v>
      </c>
      <c r="O364" s="790">
        <v>0.93008065108805682</v>
      </c>
      <c r="P364" s="790">
        <v>6.9919348911943194E-2</v>
      </c>
      <c r="Q364" s="790">
        <f t="shared" si="27"/>
        <v>0.93460646554845583</v>
      </c>
      <c r="R364" s="790">
        <f t="shared" si="27"/>
        <v>6.5293534451544191E-2</v>
      </c>
      <c r="S364" s="791">
        <f t="shared" si="28"/>
        <v>0.95429515756679295</v>
      </c>
      <c r="T364" s="791">
        <v>4.5704842433207098E-2</v>
      </c>
      <c r="U364" s="791">
        <f t="shared" si="30"/>
        <v>0.95028933586576725</v>
      </c>
      <c r="V364" s="791">
        <v>4.9710664134232703E-2</v>
      </c>
      <c r="W364" s="791">
        <f t="shared" si="29"/>
        <v>0.95214514210058021</v>
      </c>
      <c r="X364" s="791">
        <f t="shared" si="29"/>
        <v>4.7754857899419814E-2</v>
      </c>
      <c r="Y364" s="573"/>
      <c r="Z364" s="758"/>
      <c r="AA364" s="758"/>
      <c r="AB364" s="758"/>
      <c r="AC364" s="758"/>
      <c r="AD364" s="758"/>
      <c r="AE364" s="758"/>
      <c r="AF364" s="758"/>
      <c r="AG364" s="758"/>
      <c r="AH364" s="758"/>
      <c r="AI364" s="758"/>
      <c r="AJ364" s="758"/>
    </row>
    <row r="365" spans="2:36" ht="15">
      <c r="B365" s="758"/>
      <c r="C365" s="758"/>
      <c r="D365" s="758"/>
      <c r="E365" s="758"/>
      <c r="F365" s="758"/>
      <c r="G365" s="758"/>
      <c r="H365" s="758"/>
      <c r="I365" s="758"/>
      <c r="J365" s="758"/>
      <c r="K365" s="758"/>
      <c r="L365" s="780">
        <v>361</v>
      </c>
      <c r="M365" s="790">
        <v>0.93974373471854478</v>
      </c>
      <c r="N365" s="790">
        <v>6.0256265281455203E-2</v>
      </c>
      <c r="O365" s="790">
        <v>0.93027259037133536</v>
      </c>
      <c r="P365" s="790">
        <v>6.9727409628664694E-2</v>
      </c>
      <c r="Q365" s="790">
        <f t="shared" si="27"/>
        <v>0.9347920104093892</v>
      </c>
      <c r="R365" s="790">
        <f t="shared" si="27"/>
        <v>6.5107989590610815E-2</v>
      </c>
      <c r="S365" s="791">
        <f t="shared" si="28"/>
        <v>0.9544464412196545</v>
      </c>
      <c r="T365" s="791">
        <v>4.5553558780345497E-2</v>
      </c>
      <c r="U365" s="791">
        <f t="shared" si="30"/>
        <v>0.95043738555413904</v>
      </c>
      <c r="V365" s="791">
        <v>4.9562614445860999E-2</v>
      </c>
      <c r="W365" s="791">
        <f t="shared" si="29"/>
        <v>0.9522947519246896</v>
      </c>
      <c r="X365" s="791">
        <f t="shared" si="29"/>
        <v>4.7605248075310365E-2</v>
      </c>
      <c r="Y365" s="573"/>
      <c r="Z365" s="758"/>
      <c r="AA365" s="758"/>
      <c r="AB365" s="758"/>
      <c r="AC365" s="758"/>
      <c r="AD365" s="758"/>
      <c r="AE365" s="758"/>
      <c r="AF365" s="758"/>
      <c r="AG365" s="758"/>
      <c r="AH365" s="758"/>
      <c r="AI365" s="758"/>
      <c r="AJ365" s="758"/>
    </row>
    <row r="366" spans="2:36" ht="15">
      <c r="B366" s="758"/>
      <c r="C366" s="758"/>
      <c r="D366" s="758"/>
      <c r="E366" s="758"/>
      <c r="F366" s="758"/>
      <c r="G366" s="758"/>
      <c r="H366" s="758"/>
      <c r="I366" s="758"/>
      <c r="J366" s="758"/>
      <c r="K366" s="758"/>
      <c r="L366" s="780">
        <v>362</v>
      </c>
      <c r="M366" s="790">
        <v>0.93992163098564951</v>
      </c>
      <c r="N366" s="790">
        <v>6.0078369014350499E-2</v>
      </c>
      <c r="O366" s="790">
        <v>0.93046339451127491</v>
      </c>
      <c r="P366" s="790">
        <v>6.9536605488725103E-2</v>
      </c>
      <c r="Q366" s="790">
        <f t="shared" si="27"/>
        <v>0.93497650933484422</v>
      </c>
      <c r="R366" s="790">
        <f t="shared" si="27"/>
        <v>6.4923490665155806E-2</v>
      </c>
      <c r="S366" s="791">
        <f t="shared" si="28"/>
        <v>0.95459740428897011</v>
      </c>
      <c r="T366" s="791">
        <v>4.5402595711029899E-2</v>
      </c>
      <c r="U366" s="791">
        <f t="shared" si="30"/>
        <v>0.9505861705359947</v>
      </c>
      <c r="V366" s="791">
        <v>4.9413829464005299E-2</v>
      </c>
      <c r="W366" s="791">
        <f t="shared" si="29"/>
        <v>0.95244458275664012</v>
      </c>
      <c r="X366" s="791">
        <f t="shared" si="29"/>
        <v>4.7455417243359881E-2</v>
      </c>
      <c r="Y366" s="573"/>
      <c r="Z366" s="758"/>
      <c r="AA366" s="758"/>
      <c r="AB366" s="758"/>
      <c r="AC366" s="758"/>
      <c r="AD366" s="758"/>
      <c r="AE366" s="758"/>
      <c r="AF366" s="758"/>
      <c r="AG366" s="758"/>
      <c r="AH366" s="758"/>
      <c r="AI366" s="758"/>
      <c r="AJ366" s="758"/>
    </row>
    <row r="367" spans="2:36" ht="15">
      <c r="B367" s="758"/>
      <c r="C367" s="758"/>
      <c r="D367" s="758"/>
      <c r="E367" s="758"/>
      <c r="F367" s="758"/>
      <c r="G367" s="758"/>
      <c r="H367" s="758"/>
      <c r="I367" s="758"/>
      <c r="J367" s="758"/>
      <c r="K367" s="758"/>
      <c r="L367" s="780">
        <v>363</v>
      </c>
      <c r="M367" s="790">
        <v>0.94009857747243297</v>
      </c>
      <c r="N367" s="790">
        <v>5.9901422527567E-2</v>
      </c>
      <c r="O367" s="790">
        <v>0.93065307638384331</v>
      </c>
      <c r="P367" s="790">
        <v>6.93469236161567E-2</v>
      </c>
      <c r="Q367" s="790">
        <f t="shared" si="27"/>
        <v>0.9351599701063481</v>
      </c>
      <c r="R367" s="790">
        <f t="shared" si="27"/>
        <v>6.4740029893651893E-2</v>
      </c>
      <c r="S367" s="791">
        <f t="shared" si="28"/>
        <v>0.95474803698594302</v>
      </c>
      <c r="T367" s="791">
        <v>4.5251963014056998E-2</v>
      </c>
      <c r="U367" s="791">
        <f t="shared" si="30"/>
        <v>0.95073565059258125</v>
      </c>
      <c r="V367" s="791">
        <v>4.9264349407418799E-2</v>
      </c>
      <c r="W367" s="791">
        <f t="shared" si="29"/>
        <v>0.95259460920108918</v>
      </c>
      <c r="X367" s="791">
        <f t="shared" si="29"/>
        <v>4.7305390798910857E-2</v>
      </c>
      <c r="Y367" s="573"/>
      <c r="Z367" s="758"/>
      <c r="AA367" s="758"/>
      <c r="AB367" s="758"/>
      <c r="AC367" s="758"/>
      <c r="AD367" s="758"/>
      <c r="AE367" s="758"/>
      <c r="AF367" s="758"/>
      <c r="AG367" s="758"/>
      <c r="AH367" s="758"/>
      <c r="AI367" s="758"/>
      <c r="AJ367" s="758"/>
    </row>
    <row r="368" spans="2:36" ht="15">
      <c r="B368" s="758"/>
      <c r="C368" s="758"/>
      <c r="D368" s="758"/>
      <c r="E368" s="758"/>
      <c r="F368" s="758"/>
      <c r="G368" s="758"/>
      <c r="H368" s="758"/>
      <c r="I368" s="758"/>
      <c r="J368" s="758"/>
      <c r="K368" s="758"/>
      <c r="L368" s="780">
        <v>364</v>
      </c>
      <c r="M368" s="790">
        <v>0.94027457659664371</v>
      </c>
      <c r="N368" s="790">
        <v>5.9725423403356299E-2</v>
      </c>
      <c r="O368" s="790">
        <v>0.9308416488650082</v>
      </c>
      <c r="P368" s="790">
        <v>6.9158351134991802E-2</v>
      </c>
      <c r="Q368" s="790">
        <f t="shared" si="27"/>
        <v>0.93534240050542827</v>
      </c>
      <c r="R368" s="790">
        <f t="shared" si="27"/>
        <v>6.4557599494571821E-2</v>
      </c>
      <c r="S368" s="791">
        <f t="shared" si="28"/>
        <v>0.95489832952177667</v>
      </c>
      <c r="T368" s="791">
        <v>4.5101670478223298E-2</v>
      </c>
      <c r="U368" s="791">
        <f t="shared" si="30"/>
        <v>0.95088578550514502</v>
      </c>
      <c r="V368" s="791">
        <v>4.9114214494855001E-2</v>
      </c>
      <c r="W368" s="791">
        <f t="shared" si="29"/>
        <v>0.95274480586269417</v>
      </c>
      <c r="X368" s="791">
        <f t="shared" si="29"/>
        <v>4.7155194137305873E-2</v>
      </c>
      <c r="Y368" s="573"/>
      <c r="Z368" s="758"/>
      <c r="AA368" s="758"/>
      <c r="AB368" s="758"/>
      <c r="AC368" s="758"/>
      <c r="AD368" s="758"/>
      <c r="AE368" s="758"/>
      <c r="AF368" s="758"/>
      <c r="AG368" s="758"/>
      <c r="AH368" s="758"/>
      <c r="AI368" s="758"/>
      <c r="AJ368" s="758"/>
    </row>
    <row r="369" spans="2:36" ht="15">
      <c r="B369" s="758"/>
      <c r="C369" s="758"/>
      <c r="D369" s="758"/>
      <c r="E369" s="758"/>
      <c r="F369" s="758"/>
      <c r="G369" s="758"/>
      <c r="H369" s="758"/>
      <c r="I369" s="758"/>
      <c r="J369" s="758"/>
      <c r="K369" s="758"/>
      <c r="L369" s="780">
        <v>365</v>
      </c>
      <c r="M369" s="790">
        <v>0.94044963077602994</v>
      </c>
      <c r="N369" s="790">
        <v>5.9550369223970098E-2</v>
      </c>
      <c r="O369" s="790">
        <v>0.9310291248307373</v>
      </c>
      <c r="P369" s="790">
        <v>6.8970875169262702E-2</v>
      </c>
      <c r="Q369" s="790">
        <f t="shared" si="27"/>
        <v>0.9355238083136117</v>
      </c>
      <c r="R369" s="790">
        <f t="shared" si="27"/>
        <v>6.4376191686388279E-2</v>
      </c>
      <c r="S369" s="791">
        <f t="shared" si="28"/>
        <v>0.95504827210767473</v>
      </c>
      <c r="T369" s="791">
        <v>4.4951727892325301E-2</v>
      </c>
      <c r="U369" s="791">
        <f t="shared" si="30"/>
        <v>0.95103653505493291</v>
      </c>
      <c r="V369" s="791">
        <v>4.8963464945067099E-2</v>
      </c>
      <c r="W369" s="791">
        <f t="shared" si="29"/>
        <v>0.95289514734611269</v>
      </c>
      <c r="X369" s="791">
        <f t="shared" si="29"/>
        <v>4.7004852653887333E-2</v>
      </c>
      <c r="Y369" s="573"/>
      <c r="Z369" s="758"/>
      <c r="AA369" s="758"/>
      <c r="AB369" s="758"/>
      <c r="AC369" s="758"/>
      <c r="AD369" s="758"/>
      <c r="AE369" s="758"/>
      <c r="AF369" s="758"/>
      <c r="AG369" s="758"/>
      <c r="AH369" s="758"/>
      <c r="AI369" s="758"/>
      <c r="AJ369" s="758"/>
    </row>
    <row r="370" spans="2:36" ht="15">
      <c r="B370" s="758"/>
      <c r="C370" s="758"/>
      <c r="D370" s="758"/>
      <c r="E370" s="758"/>
      <c r="F370" s="758"/>
      <c r="G370" s="758"/>
      <c r="H370" s="758"/>
      <c r="I370" s="758"/>
      <c r="J370" s="758"/>
      <c r="K370" s="758"/>
      <c r="L370" s="780">
        <v>366</v>
      </c>
      <c r="M370" s="790">
        <v>0.94062374242833979</v>
      </c>
      <c r="N370" s="790">
        <v>5.93762575716602E-2</v>
      </c>
      <c r="O370" s="790">
        <v>0.93121551715699824</v>
      </c>
      <c r="P370" s="790">
        <v>6.8784482843001704E-2</v>
      </c>
      <c r="Q370" s="790">
        <f t="shared" si="27"/>
        <v>0.93570420131242593</v>
      </c>
      <c r="R370" s="790">
        <f t="shared" si="27"/>
        <v>6.4195798687574093E-2</v>
      </c>
      <c r="S370" s="791">
        <f t="shared" si="28"/>
        <v>0.95519785495484044</v>
      </c>
      <c r="T370" s="791">
        <v>4.48021450451596E-2</v>
      </c>
      <c r="U370" s="791">
        <f t="shared" si="30"/>
        <v>0.95118785902319136</v>
      </c>
      <c r="V370" s="791">
        <v>4.8812140976808603E-2</v>
      </c>
      <c r="W370" s="791">
        <f t="shared" si="29"/>
        <v>0.95304560825600215</v>
      </c>
      <c r="X370" s="791">
        <f t="shared" si="29"/>
        <v>4.6854391743997859E-2</v>
      </c>
      <c r="Y370" s="573"/>
      <c r="Z370" s="758"/>
      <c r="AA370" s="758"/>
      <c r="AB370" s="758"/>
      <c r="AC370" s="758"/>
      <c r="AD370" s="758"/>
      <c r="AE370" s="758"/>
      <c r="AF370" s="758"/>
      <c r="AG370" s="758"/>
      <c r="AH370" s="758"/>
      <c r="AI370" s="758"/>
      <c r="AJ370" s="758"/>
    </row>
    <row r="371" spans="2:36" ht="15">
      <c r="B371" s="758"/>
      <c r="C371" s="758"/>
      <c r="D371" s="758"/>
      <c r="E371" s="758"/>
      <c r="F371" s="758"/>
      <c r="G371" s="758"/>
      <c r="H371" s="758"/>
      <c r="I371" s="758"/>
      <c r="J371" s="758"/>
      <c r="K371" s="758"/>
      <c r="L371" s="780">
        <v>367</v>
      </c>
      <c r="M371" s="790">
        <v>0.94079691397132204</v>
      </c>
      <c r="N371" s="790">
        <v>5.9203086028677999E-2</v>
      </c>
      <c r="O371" s="790">
        <v>0.93140083871975909</v>
      </c>
      <c r="P371" s="790">
        <v>6.8599161280240906E-2</v>
      </c>
      <c r="Q371" s="790">
        <f t="shared" si="27"/>
        <v>0.93588358728339838</v>
      </c>
      <c r="R371" s="790">
        <f t="shared" si="27"/>
        <v>6.4016412716601745E-2</v>
      </c>
      <c r="S371" s="791">
        <f t="shared" si="28"/>
        <v>0.95534706827447713</v>
      </c>
      <c r="T371" s="791">
        <v>4.4652931725522899E-2</v>
      </c>
      <c r="U371" s="791">
        <f t="shared" si="30"/>
        <v>0.95133971719116728</v>
      </c>
      <c r="V371" s="791">
        <v>4.8660282808832701E-2</v>
      </c>
      <c r="W371" s="791">
        <f t="shared" si="29"/>
        <v>0.95319616319702005</v>
      </c>
      <c r="X371" s="791">
        <f t="shared" si="29"/>
        <v>4.6703836802979945E-2</v>
      </c>
      <c r="Y371" s="573"/>
      <c r="Z371" s="758"/>
      <c r="AA371" s="758"/>
      <c r="AB371" s="758"/>
      <c r="AC371" s="758"/>
      <c r="AD371" s="758"/>
      <c r="AE371" s="758"/>
      <c r="AF371" s="758"/>
      <c r="AG371" s="758"/>
      <c r="AH371" s="758"/>
      <c r="AI371" s="758"/>
      <c r="AJ371" s="758"/>
    </row>
    <row r="372" spans="2:36" ht="15">
      <c r="B372" s="758"/>
      <c r="C372" s="758"/>
      <c r="D372" s="758"/>
      <c r="E372" s="758"/>
      <c r="F372" s="758"/>
      <c r="G372" s="758"/>
      <c r="H372" s="758"/>
      <c r="I372" s="758"/>
      <c r="J372" s="758"/>
      <c r="K372" s="758"/>
      <c r="L372" s="780">
        <v>368</v>
      </c>
      <c r="M372" s="790">
        <v>0.94096914782272467</v>
      </c>
      <c r="N372" s="790">
        <v>5.90308521772753E-2</v>
      </c>
      <c r="O372" s="790">
        <v>0.93158510239498715</v>
      </c>
      <c r="P372" s="790">
        <v>6.8414897605012806E-2</v>
      </c>
      <c r="Q372" s="790">
        <f t="shared" si="27"/>
        <v>0.9360619740080558</v>
      </c>
      <c r="R372" s="790">
        <f t="shared" si="27"/>
        <v>6.3838025991944131E-2</v>
      </c>
      <c r="S372" s="791">
        <f t="shared" si="28"/>
        <v>0.95549590227778836</v>
      </c>
      <c r="T372" s="791">
        <v>4.4504097722211602E-2</v>
      </c>
      <c r="U372" s="791">
        <f t="shared" si="30"/>
        <v>0.95149206934010711</v>
      </c>
      <c r="V372" s="791">
        <v>4.8507930659892902E-2</v>
      </c>
      <c r="W372" s="791">
        <f t="shared" si="29"/>
        <v>0.9533467867738239</v>
      </c>
      <c r="X372" s="791">
        <f t="shared" si="29"/>
        <v>4.6553213226176116E-2</v>
      </c>
      <c r="Y372" s="573"/>
      <c r="Z372" s="758"/>
      <c r="AA372" s="758"/>
      <c r="AB372" s="758"/>
      <c r="AC372" s="758"/>
      <c r="AD372" s="758"/>
      <c r="AE372" s="758"/>
      <c r="AF372" s="758"/>
      <c r="AG372" s="758"/>
      <c r="AH372" s="758"/>
      <c r="AI372" s="758"/>
      <c r="AJ372" s="758"/>
    </row>
    <row r="373" spans="2:36" ht="15">
      <c r="B373" s="758"/>
      <c r="C373" s="758"/>
      <c r="D373" s="758"/>
      <c r="E373" s="758"/>
      <c r="F373" s="758"/>
      <c r="G373" s="758"/>
      <c r="H373" s="758"/>
      <c r="I373" s="758"/>
      <c r="J373" s="758"/>
      <c r="K373" s="758"/>
      <c r="L373" s="780">
        <v>369</v>
      </c>
      <c r="M373" s="790">
        <v>0.94114044640029615</v>
      </c>
      <c r="N373" s="790">
        <v>5.8859553599703802E-2</v>
      </c>
      <c r="O373" s="790">
        <v>0.93176832105865048</v>
      </c>
      <c r="P373" s="790">
        <v>6.8231678941349502E-2</v>
      </c>
      <c r="Q373" s="790">
        <f t="shared" si="27"/>
        <v>0.93623936926792606</v>
      </c>
      <c r="R373" s="790">
        <f t="shared" si="27"/>
        <v>6.3660630732073911E-2</v>
      </c>
      <c r="S373" s="791">
        <f t="shared" si="28"/>
        <v>0.95564434717597768</v>
      </c>
      <c r="T373" s="791">
        <v>4.4355652824022297E-2</v>
      </c>
      <c r="U373" s="791">
        <f t="shared" si="30"/>
        <v>0.95164487525125752</v>
      </c>
      <c r="V373" s="791">
        <v>4.8355124748742498E-2</v>
      </c>
      <c r="W373" s="791">
        <f t="shared" si="29"/>
        <v>0.95349745359107119</v>
      </c>
      <c r="X373" s="791">
        <f t="shared" si="29"/>
        <v>4.6402546408928887E-2</v>
      </c>
      <c r="Y373" s="573"/>
      <c r="Z373" s="758"/>
      <c r="AA373" s="758"/>
      <c r="AB373" s="758"/>
      <c r="AC373" s="758"/>
      <c r="AD373" s="758"/>
      <c r="AE373" s="758"/>
      <c r="AF373" s="758"/>
      <c r="AG373" s="758"/>
      <c r="AH373" s="758"/>
      <c r="AI373" s="758"/>
      <c r="AJ373" s="758"/>
    </row>
    <row r="374" spans="2:36" ht="15">
      <c r="B374" s="758"/>
      <c r="C374" s="758"/>
      <c r="D374" s="758"/>
      <c r="E374" s="758"/>
      <c r="F374" s="758"/>
      <c r="G374" s="758"/>
      <c r="H374" s="758"/>
      <c r="I374" s="758"/>
      <c r="J374" s="758"/>
      <c r="K374" s="758"/>
      <c r="L374" s="780">
        <v>370</v>
      </c>
      <c r="M374" s="790">
        <v>0.9413108121217848</v>
      </c>
      <c r="N374" s="790">
        <v>5.8689187878215199E-2</v>
      </c>
      <c r="O374" s="790">
        <v>0.9319505075867166</v>
      </c>
      <c r="P374" s="790">
        <v>6.8049492413283397E-2</v>
      </c>
      <c r="Q374" s="790">
        <f t="shared" si="27"/>
        <v>0.93641578084453614</v>
      </c>
      <c r="R374" s="790">
        <f t="shared" si="27"/>
        <v>6.3484219155463859E-2</v>
      </c>
      <c r="S374" s="791">
        <f t="shared" si="28"/>
        <v>0.95579239318024833</v>
      </c>
      <c r="T374" s="791">
        <v>4.4207606819751701E-2</v>
      </c>
      <c r="U374" s="791">
        <f t="shared" si="30"/>
        <v>0.95179809470586518</v>
      </c>
      <c r="V374" s="791">
        <v>4.8201905294134803E-2</v>
      </c>
      <c r="W374" s="791">
        <f t="shared" si="29"/>
        <v>0.95364813825341921</v>
      </c>
      <c r="X374" s="791">
        <f t="shared" si="29"/>
        <v>4.6251861746580816E-2</v>
      </c>
      <c r="Y374" s="573"/>
      <c r="Z374" s="758"/>
      <c r="AA374" s="758"/>
      <c r="AB374" s="758"/>
      <c r="AC374" s="758"/>
      <c r="AD374" s="758"/>
      <c r="AE374" s="758"/>
      <c r="AF374" s="758"/>
      <c r="AG374" s="758"/>
      <c r="AH374" s="758"/>
      <c r="AI374" s="758"/>
      <c r="AJ374" s="758"/>
    </row>
    <row r="375" spans="2:36" ht="15">
      <c r="B375" s="758"/>
      <c r="C375" s="758"/>
      <c r="D375" s="758"/>
      <c r="E375" s="758"/>
      <c r="F375" s="758"/>
      <c r="G375" s="758"/>
      <c r="H375" s="758"/>
      <c r="I375" s="758"/>
      <c r="J375" s="758"/>
      <c r="K375" s="758"/>
      <c r="L375" s="780">
        <v>371</v>
      </c>
      <c r="M375" s="790">
        <v>0.94148024740493896</v>
      </c>
      <c r="N375" s="790">
        <v>5.8519752595061002E-2</v>
      </c>
      <c r="O375" s="790">
        <v>0.93213167485515325</v>
      </c>
      <c r="P375" s="790">
        <v>6.7868325144846794E-2</v>
      </c>
      <c r="Q375" s="790">
        <f t="shared" si="27"/>
        <v>0.93659121651941335</v>
      </c>
      <c r="R375" s="790">
        <f t="shared" si="27"/>
        <v>6.3308783480586633E-2</v>
      </c>
      <c r="S375" s="791">
        <f t="shared" si="28"/>
        <v>0.95594003050180376</v>
      </c>
      <c r="T375" s="791">
        <v>4.4059969498196197E-2</v>
      </c>
      <c r="U375" s="791">
        <f t="shared" si="30"/>
        <v>0.95195168748517678</v>
      </c>
      <c r="V375" s="791">
        <v>4.8048312514823201E-2</v>
      </c>
      <c r="W375" s="791">
        <f t="shared" si="29"/>
        <v>0.95379881536552569</v>
      </c>
      <c r="X375" s="791">
        <f t="shared" si="29"/>
        <v>4.6101184634474365E-2</v>
      </c>
      <c r="Y375" s="573"/>
      <c r="Z375" s="758"/>
      <c r="AA375" s="758"/>
      <c r="AB375" s="758"/>
      <c r="AC375" s="758"/>
      <c r="AD375" s="758"/>
      <c r="AE375" s="758"/>
      <c r="AF375" s="758"/>
      <c r="AG375" s="758"/>
      <c r="AH375" s="758"/>
      <c r="AI375" s="758"/>
      <c r="AJ375" s="758"/>
    </row>
    <row r="376" spans="2:36" ht="15">
      <c r="B376" s="758"/>
      <c r="C376" s="758"/>
      <c r="D376" s="758"/>
      <c r="E376" s="758"/>
      <c r="F376" s="758"/>
      <c r="G376" s="758"/>
      <c r="H376" s="758"/>
      <c r="I376" s="758"/>
      <c r="J376" s="758"/>
      <c r="K376" s="758"/>
      <c r="L376" s="780">
        <v>372</v>
      </c>
      <c r="M376" s="790">
        <v>0.94164875466750697</v>
      </c>
      <c r="N376" s="790">
        <v>5.8351245332493001E-2</v>
      </c>
      <c r="O376" s="790">
        <v>0.93231183573992815</v>
      </c>
      <c r="P376" s="790">
        <v>6.7688164260071806E-2</v>
      </c>
      <c r="Q376" s="790">
        <f t="shared" si="27"/>
        <v>0.936765684074085</v>
      </c>
      <c r="R376" s="790">
        <f t="shared" si="27"/>
        <v>6.3134315925914924E-2</v>
      </c>
      <c r="S376" s="791">
        <f t="shared" si="28"/>
        <v>0.95608724935184763</v>
      </c>
      <c r="T376" s="791">
        <v>4.39127506481524E-2</v>
      </c>
      <c r="U376" s="791">
        <f t="shared" si="30"/>
        <v>0.95210561337043886</v>
      </c>
      <c r="V376" s="791">
        <v>4.7894386629561102E-2</v>
      </c>
      <c r="W376" s="791">
        <f t="shared" si="29"/>
        <v>0.95394945953204791</v>
      </c>
      <c r="X376" s="791">
        <f t="shared" si="29"/>
        <v>4.5950540467952106E-2</v>
      </c>
      <c r="Y376" s="573"/>
      <c r="Z376" s="758"/>
      <c r="AA376" s="758"/>
      <c r="AB376" s="758"/>
      <c r="AC376" s="758"/>
      <c r="AD376" s="758"/>
      <c r="AE376" s="758"/>
      <c r="AF376" s="758"/>
      <c r="AG376" s="758"/>
      <c r="AH376" s="758"/>
      <c r="AI376" s="758"/>
      <c r="AJ376" s="758"/>
    </row>
    <row r="377" spans="2:36" ht="15">
      <c r="B377" s="758"/>
      <c r="C377" s="758"/>
      <c r="D377" s="758"/>
      <c r="E377" s="758"/>
      <c r="F377" s="758"/>
      <c r="G377" s="758"/>
      <c r="H377" s="758"/>
      <c r="I377" s="758"/>
      <c r="J377" s="758"/>
      <c r="K377" s="758"/>
      <c r="L377" s="780">
        <v>373</v>
      </c>
      <c r="M377" s="790">
        <v>0.94181633632723716</v>
      </c>
      <c r="N377" s="790">
        <v>5.8183663672762898E-2</v>
      </c>
      <c r="O377" s="790">
        <v>0.93249100311700917</v>
      </c>
      <c r="P377" s="790">
        <v>6.7508996882990793E-2</v>
      </c>
      <c r="Q377" s="790">
        <f t="shared" si="27"/>
        <v>0.93693919129007852</v>
      </c>
      <c r="R377" s="790">
        <f t="shared" si="27"/>
        <v>6.2960808709921504E-2</v>
      </c>
      <c r="S377" s="791">
        <f t="shared" si="28"/>
        <v>0.95623403994158296</v>
      </c>
      <c r="T377" s="791">
        <v>4.3765960058417E-2</v>
      </c>
      <c r="U377" s="791">
        <f t="shared" si="30"/>
        <v>0.95225983214289822</v>
      </c>
      <c r="V377" s="791">
        <v>4.7740167857101799E-2</v>
      </c>
      <c r="W377" s="791">
        <f t="shared" si="29"/>
        <v>0.95410004535764337</v>
      </c>
      <c r="X377" s="791">
        <f t="shared" si="29"/>
        <v>4.5799954642356595E-2</v>
      </c>
      <c r="Y377" s="573"/>
      <c r="Z377" s="758"/>
      <c r="AA377" s="758"/>
      <c r="AB377" s="758"/>
      <c r="AC377" s="758"/>
      <c r="AD377" s="758"/>
      <c r="AE377" s="758"/>
      <c r="AF377" s="758"/>
      <c r="AG377" s="758"/>
      <c r="AH377" s="758"/>
      <c r="AI377" s="758"/>
      <c r="AJ377" s="758"/>
    </row>
    <row r="378" spans="2:36" ht="15">
      <c r="B378" s="758"/>
      <c r="C378" s="758"/>
      <c r="D378" s="758"/>
      <c r="E378" s="758"/>
      <c r="F378" s="758"/>
      <c r="G378" s="758"/>
      <c r="H378" s="758"/>
      <c r="I378" s="758"/>
      <c r="J378" s="758"/>
      <c r="K378" s="758"/>
      <c r="L378" s="780">
        <v>374</v>
      </c>
      <c r="M378" s="790">
        <v>0.94198299480187775</v>
      </c>
      <c r="N378" s="790">
        <v>5.8017005198122203E-2</v>
      </c>
      <c r="O378" s="790">
        <v>0.93266918986236391</v>
      </c>
      <c r="P378" s="790">
        <v>6.7330810137636102E-2</v>
      </c>
      <c r="Q378" s="790">
        <f t="shared" si="27"/>
        <v>0.93711174594892088</v>
      </c>
      <c r="R378" s="790">
        <f t="shared" si="27"/>
        <v>6.2788254051079073E-2</v>
      </c>
      <c r="S378" s="791">
        <f t="shared" si="28"/>
        <v>0.95638039248221351</v>
      </c>
      <c r="T378" s="791">
        <v>4.3619607517786499E-2</v>
      </c>
      <c r="U378" s="791">
        <f t="shared" si="30"/>
        <v>0.9524143035838013</v>
      </c>
      <c r="V378" s="791">
        <v>4.7585696416198697E-2</v>
      </c>
      <c r="W378" s="791">
        <f t="shared" si="29"/>
        <v>0.95425054744696969</v>
      </c>
      <c r="X378" s="791">
        <f t="shared" si="29"/>
        <v>4.5649452553030337E-2</v>
      </c>
      <c r="Y378" s="573"/>
      <c r="Z378" s="758"/>
      <c r="AA378" s="758"/>
      <c r="AB378" s="758"/>
      <c r="AC378" s="758"/>
      <c r="AD378" s="758"/>
      <c r="AE378" s="758"/>
      <c r="AF378" s="758"/>
      <c r="AG378" s="758"/>
      <c r="AH378" s="758"/>
      <c r="AI378" s="758"/>
      <c r="AJ378" s="758"/>
    </row>
    <row r="379" spans="2:36" ht="15">
      <c r="B379" s="758"/>
      <c r="C379" s="758"/>
      <c r="D379" s="758"/>
      <c r="E379" s="758"/>
      <c r="F379" s="758"/>
      <c r="G379" s="758"/>
      <c r="H379" s="758"/>
      <c r="I379" s="758"/>
      <c r="J379" s="758"/>
      <c r="K379" s="758"/>
      <c r="L379" s="780">
        <v>375</v>
      </c>
      <c r="M379" s="790">
        <v>0.9421487325091773</v>
      </c>
      <c r="N379" s="790">
        <v>5.78512674908227E-2</v>
      </c>
      <c r="O379" s="790">
        <v>0.93284640885196002</v>
      </c>
      <c r="P379" s="790">
        <v>6.7153591148039996E-2</v>
      </c>
      <c r="Q379" s="790">
        <f t="shared" si="27"/>
        <v>0.93728335583213962</v>
      </c>
      <c r="R379" s="790">
        <f t="shared" si="27"/>
        <v>6.2616644167860364E-2</v>
      </c>
      <c r="S379" s="791">
        <f t="shared" si="28"/>
        <v>0.95652629718494264</v>
      </c>
      <c r="T379" s="791">
        <v>4.34737028150574E-2</v>
      </c>
      <c r="U379" s="791">
        <f t="shared" si="30"/>
        <v>0.952568987474395</v>
      </c>
      <c r="V379" s="791">
        <v>4.7431012525604999E-2</v>
      </c>
      <c r="W379" s="791">
        <f t="shared" si="29"/>
        <v>0.95440094040468426</v>
      </c>
      <c r="X379" s="791">
        <f t="shared" si="29"/>
        <v>4.5499059595315756E-2</v>
      </c>
      <c r="Y379" s="573"/>
      <c r="Z379" s="758"/>
      <c r="AA379" s="758"/>
      <c r="AB379" s="758"/>
      <c r="AC379" s="758"/>
      <c r="AD379" s="758"/>
      <c r="AE379" s="758"/>
      <c r="AF379" s="758"/>
      <c r="AG379" s="758"/>
      <c r="AH379" s="758"/>
      <c r="AI379" s="758"/>
      <c r="AJ379" s="758"/>
    </row>
    <row r="380" spans="2:36" ht="15">
      <c r="B380" s="758"/>
      <c r="C380" s="758"/>
      <c r="D380" s="758"/>
      <c r="E380" s="758"/>
      <c r="F380" s="758"/>
      <c r="G380" s="758"/>
      <c r="H380" s="758"/>
      <c r="I380" s="758"/>
      <c r="J380" s="758"/>
      <c r="K380" s="758"/>
      <c r="L380" s="780">
        <v>376</v>
      </c>
      <c r="M380" s="790">
        <v>0.94231355186688393</v>
      </c>
      <c r="N380" s="790">
        <v>5.7686448133116103E-2</v>
      </c>
      <c r="O380" s="790">
        <v>0.93302267296176533</v>
      </c>
      <c r="P380" s="790">
        <v>6.6977327038234696E-2</v>
      </c>
      <c r="Q380" s="790">
        <f t="shared" si="27"/>
        <v>0.93745402872126193</v>
      </c>
      <c r="R380" s="790">
        <f t="shared" si="27"/>
        <v>6.2445971278738119E-2</v>
      </c>
      <c r="S380" s="791">
        <f t="shared" si="28"/>
        <v>0.95667174426097357</v>
      </c>
      <c r="T380" s="791">
        <v>4.3328255739026399E-2</v>
      </c>
      <c r="U380" s="791">
        <f t="shared" si="30"/>
        <v>0.95272384359592566</v>
      </c>
      <c r="V380" s="791">
        <v>4.7276156404074302E-2</v>
      </c>
      <c r="W380" s="791">
        <f t="shared" si="29"/>
        <v>0.95455119883544437</v>
      </c>
      <c r="X380" s="791">
        <f t="shared" si="29"/>
        <v>4.5348801164555565E-2</v>
      </c>
      <c r="Y380" s="573"/>
      <c r="Z380" s="758"/>
      <c r="AA380" s="758"/>
      <c r="AB380" s="758"/>
      <c r="AC380" s="758"/>
      <c r="AD380" s="758"/>
      <c r="AE380" s="758"/>
      <c r="AF380" s="758"/>
      <c r="AG380" s="758"/>
      <c r="AH380" s="758"/>
      <c r="AI380" s="758"/>
      <c r="AJ380" s="758"/>
    </row>
    <row r="381" spans="2:36" ht="15">
      <c r="B381" s="758"/>
      <c r="C381" s="758"/>
      <c r="D381" s="758"/>
      <c r="E381" s="758"/>
      <c r="F381" s="758"/>
      <c r="G381" s="758"/>
      <c r="H381" s="758"/>
      <c r="I381" s="758"/>
      <c r="J381" s="758"/>
      <c r="K381" s="758"/>
      <c r="L381" s="780">
        <v>377</v>
      </c>
      <c r="M381" s="790">
        <v>0.94247745529274607</v>
      </c>
      <c r="N381" s="790">
        <v>5.7522544707253903E-2</v>
      </c>
      <c r="O381" s="790">
        <v>0.93319799506774759</v>
      </c>
      <c r="P381" s="790">
        <v>6.6802004932252398E-2</v>
      </c>
      <c r="Q381" s="790">
        <f t="shared" si="27"/>
        <v>0.93762377239781514</v>
      </c>
      <c r="R381" s="790">
        <f t="shared" si="27"/>
        <v>6.2276227602184903E-2</v>
      </c>
      <c r="S381" s="791">
        <f t="shared" si="28"/>
        <v>0.95681672392151007</v>
      </c>
      <c r="T381" s="791">
        <v>4.3183276078489902E-2</v>
      </c>
      <c r="U381" s="791">
        <f t="shared" si="30"/>
        <v>0.95287883172964027</v>
      </c>
      <c r="V381" s="791">
        <v>4.7121168270359698E-2</v>
      </c>
      <c r="W381" s="791">
        <f t="shared" si="29"/>
        <v>0.95470129734390796</v>
      </c>
      <c r="X381" s="791">
        <f t="shared" si="29"/>
        <v>4.519870265609207E-2</v>
      </c>
      <c r="Y381" s="573"/>
      <c r="Z381" s="758"/>
      <c r="AA381" s="758"/>
      <c r="AB381" s="758"/>
      <c r="AC381" s="758"/>
      <c r="AD381" s="758"/>
      <c r="AE381" s="758"/>
      <c r="AF381" s="758"/>
      <c r="AG381" s="758"/>
      <c r="AH381" s="758"/>
      <c r="AI381" s="758"/>
      <c r="AJ381" s="758"/>
    </row>
    <row r="382" spans="2:36" ht="15">
      <c r="B382" s="758"/>
      <c r="C382" s="758"/>
      <c r="D382" s="758"/>
      <c r="E382" s="758"/>
      <c r="F382" s="758"/>
      <c r="G382" s="758"/>
      <c r="H382" s="758"/>
      <c r="I382" s="758"/>
      <c r="J382" s="758"/>
      <c r="K382" s="758"/>
      <c r="L382" s="780">
        <v>378</v>
      </c>
      <c r="M382" s="790">
        <v>0.94264044520451207</v>
      </c>
      <c r="N382" s="790">
        <v>5.7359554795487898E-2</v>
      </c>
      <c r="O382" s="790">
        <v>0.93337238804587441</v>
      </c>
      <c r="P382" s="790">
        <v>6.6627611954125601E-2</v>
      </c>
      <c r="Q382" s="790">
        <f t="shared" si="27"/>
        <v>0.93779259464332632</v>
      </c>
      <c r="R382" s="790">
        <f t="shared" si="27"/>
        <v>6.2107405356673626E-2</v>
      </c>
      <c r="S382" s="791">
        <f t="shared" si="28"/>
        <v>0.95696122637775538</v>
      </c>
      <c r="T382" s="791">
        <v>4.3038773622244599E-2</v>
      </c>
      <c r="U382" s="791">
        <f t="shared" si="30"/>
        <v>0.9530339116567853</v>
      </c>
      <c r="V382" s="791">
        <v>4.6966088343214703E-2</v>
      </c>
      <c r="W382" s="791">
        <f t="shared" si="29"/>
        <v>0.95485121053473199</v>
      </c>
      <c r="X382" s="791">
        <f t="shared" si="29"/>
        <v>4.5048789465267941E-2</v>
      </c>
      <c r="Y382" s="573"/>
      <c r="Z382" s="758"/>
      <c r="AA382" s="758"/>
      <c r="AB382" s="758"/>
      <c r="AC382" s="758"/>
      <c r="AD382" s="758"/>
      <c r="AE382" s="758"/>
      <c r="AF382" s="758"/>
      <c r="AG382" s="758"/>
      <c r="AH382" s="758"/>
      <c r="AI382" s="758"/>
      <c r="AJ382" s="758"/>
    </row>
    <row r="383" spans="2:36" ht="15">
      <c r="B383" s="758"/>
      <c r="C383" s="758"/>
      <c r="D383" s="758"/>
      <c r="E383" s="758"/>
      <c r="F383" s="758"/>
      <c r="G383" s="758"/>
      <c r="H383" s="758"/>
      <c r="I383" s="758"/>
      <c r="J383" s="758"/>
      <c r="K383" s="758"/>
      <c r="L383" s="780">
        <v>379</v>
      </c>
      <c r="M383" s="790">
        <v>0.94280252401993025</v>
      </c>
      <c r="N383" s="790">
        <v>5.7197475980069801E-2</v>
      </c>
      <c r="O383" s="790">
        <v>0.93354586477211354</v>
      </c>
      <c r="P383" s="790">
        <v>6.6454135227886402E-2</v>
      </c>
      <c r="Q383" s="790">
        <f t="shared" si="27"/>
        <v>0.93796050323932312</v>
      </c>
      <c r="R383" s="790">
        <f t="shared" si="27"/>
        <v>6.1939496760676928E-2</v>
      </c>
      <c r="S383" s="791">
        <f t="shared" si="28"/>
        <v>0.95710524184091295</v>
      </c>
      <c r="T383" s="791">
        <v>4.2894758159086999E-2</v>
      </c>
      <c r="U383" s="791">
        <f t="shared" si="30"/>
        <v>0.95318904315860731</v>
      </c>
      <c r="V383" s="791">
        <v>4.6810956841392699E-2</v>
      </c>
      <c r="W383" s="791">
        <f t="shared" si="29"/>
        <v>0.95500091301257428</v>
      </c>
      <c r="X383" s="791">
        <f t="shared" si="29"/>
        <v>4.4899086987425688E-2</v>
      </c>
      <c r="Y383" s="573"/>
      <c r="Z383" s="758"/>
      <c r="AA383" s="758"/>
      <c r="AB383" s="758"/>
      <c r="AC383" s="758"/>
      <c r="AD383" s="758"/>
      <c r="AE383" s="758"/>
      <c r="AF383" s="758"/>
      <c r="AG383" s="758"/>
      <c r="AH383" s="758"/>
      <c r="AI383" s="758"/>
      <c r="AJ383" s="758"/>
    </row>
    <row r="384" spans="2:36" ht="15">
      <c r="B384" s="758"/>
      <c r="C384" s="758"/>
      <c r="D384" s="758"/>
      <c r="E384" s="758"/>
      <c r="F384" s="758"/>
      <c r="G384" s="758"/>
      <c r="H384" s="758"/>
      <c r="I384" s="758"/>
      <c r="J384" s="758"/>
      <c r="K384" s="758"/>
      <c r="L384" s="780">
        <v>380</v>
      </c>
      <c r="M384" s="790">
        <v>0.94296369415674886</v>
      </c>
      <c r="N384" s="790">
        <v>5.7036305843251103E-2</v>
      </c>
      <c r="O384" s="790">
        <v>0.93371843812243294</v>
      </c>
      <c r="P384" s="790">
        <v>6.6281561877567105E-2</v>
      </c>
      <c r="Q384" s="790">
        <f t="shared" si="27"/>
        <v>0.93812750596733252</v>
      </c>
      <c r="R384" s="790">
        <f t="shared" si="27"/>
        <v>6.1772494032667449E-2</v>
      </c>
      <c r="S384" s="791">
        <f t="shared" si="28"/>
        <v>0.95724876052218622</v>
      </c>
      <c r="T384" s="791">
        <v>4.2751239477813799E-2</v>
      </c>
      <c r="U384" s="791">
        <f t="shared" si="30"/>
        <v>0.95334418601635307</v>
      </c>
      <c r="V384" s="791">
        <v>4.6655813983646897E-2</v>
      </c>
      <c r="W384" s="791">
        <f t="shared" si="29"/>
        <v>0.95515037938209213</v>
      </c>
      <c r="X384" s="791">
        <f t="shared" si="29"/>
        <v>4.4749620617907812E-2</v>
      </c>
      <c r="Y384" s="573"/>
      <c r="Z384" s="758"/>
      <c r="AA384" s="758"/>
      <c r="AB384" s="758"/>
      <c r="AC384" s="758"/>
      <c r="AD384" s="758"/>
      <c r="AE384" s="758"/>
      <c r="AF384" s="758"/>
      <c r="AG384" s="758"/>
      <c r="AH384" s="758"/>
      <c r="AI384" s="758"/>
      <c r="AJ384" s="758"/>
    </row>
    <row r="385" spans="2:36" ht="15">
      <c r="B385" s="758"/>
      <c r="C385" s="758"/>
      <c r="D385" s="758"/>
      <c r="E385" s="758"/>
      <c r="F385" s="758"/>
      <c r="G385" s="758"/>
      <c r="H385" s="758"/>
      <c r="I385" s="758"/>
      <c r="J385" s="758"/>
      <c r="K385" s="758"/>
      <c r="L385" s="780">
        <v>381</v>
      </c>
      <c r="M385" s="790">
        <v>0.94312395803271643</v>
      </c>
      <c r="N385" s="790">
        <v>5.6876041967283603E-2</v>
      </c>
      <c r="O385" s="790">
        <v>0.93389012097279989</v>
      </c>
      <c r="P385" s="790">
        <v>6.61098790272001E-2</v>
      </c>
      <c r="Q385" s="790">
        <f t="shared" si="27"/>
        <v>0.93829361060888195</v>
      </c>
      <c r="R385" s="790">
        <f t="shared" si="27"/>
        <v>6.1606389391118052E-2</v>
      </c>
      <c r="S385" s="791">
        <f t="shared" si="28"/>
        <v>0.95739177263277864</v>
      </c>
      <c r="T385" s="791">
        <v>4.2608227367221398E-2</v>
      </c>
      <c r="U385" s="791">
        <f t="shared" si="30"/>
        <v>0.95349930001126926</v>
      </c>
      <c r="V385" s="791">
        <v>4.6500699988730798E-2</v>
      </c>
      <c r="W385" s="791">
        <f t="shared" si="29"/>
        <v>0.95529958424794326</v>
      </c>
      <c r="X385" s="791">
        <f t="shared" si="29"/>
        <v>4.4600415752056845E-2</v>
      </c>
      <c r="Y385" s="573"/>
      <c r="Z385" s="758"/>
      <c r="AA385" s="758"/>
      <c r="AB385" s="758"/>
      <c r="AC385" s="758"/>
      <c r="AD385" s="758"/>
      <c r="AE385" s="758"/>
      <c r="AF385" s="758"/>
      <c r="AG385" s="758"/>
      <c r="AH385" s="758"/>
      <c r="AI385" s="758"/>
      <c r="AJ385" s="758"/>
    </row>
    <row r="386" spans="2:36" ht="15">
      <c r="B386" s="758"/>
      <c r="C386" s="758"/>
      <c r="D386" s="758"/>
      <c r="E386" s="758"/>
      <c r="F386" s="758"/>
      <c r="G386" s="758"/>
      <c r="H386" s="758"/>
      <c r="I386" s="758"/>
      <c r="J386" s="758"/>
      <c r="K386" s="758"/>
      <c r="L386" s="780">
        <v>382</v>
      </c>
      <c r="M386" s="790">
        <v>0.94328331806558097</v>
      </c>
      <c r="N386" s="790">
        <v>5.6716681934418998E-2</v>
      </c>
      <c r="O386" s="790">
        <v>0.93406092619918246</v>
      </c>
      <c r="P386" s="790">
        <v>6.5939073800817496E-2</v>
      </c>
      <c r="Q386" s="790">
        <f t="shared" si="27"/>
        <v>0.93845882494549859</v>
      </c>
      <c r="R386" s="790">
        <f t="shared" si="27"/>
        <v>6.1441175054501349E-2</v>
      </c>
      <c r="S386" s="791">
        <f t="shared" si="28"/>
        <v>0.95753426838389355</v>
      </c>
      <c r="T386" s="791">
        <v>4.2465731616106499E-2</v>
      </c>
      <c r="U386" s="791">
        <f t="shared" si="30"/>
        <v>0.95365434492460244</v>
      </c>
      <c r="V386" s="791">
        <v>4.6345655075397597E-2</v>
      </c>
      <c r="W386" s="791">
        <f t="shared" si="29"/>
        <v>0.95544850221478472</v>
      </c>
      <c r="X386" s="791">
        <f t="shared" si="29"/>
        <v>4.4451497785215295E-2</v>
      </c>
      <c r="Y386" s="573"/>
      <c r="Z386" s="758"/>
      <c r="AA386" s="758"/>
      <c r="AB386" s="758"/>
      <c r="AC386" s="758"/>
      <c r="AD386" s="758"/>
      <c r="AE386" s="758"/>
      <c r="AF386" s="758"/>
      <c r="AG386" s="758"/>
      <c r="AH386" s="758"/>
      <c r="AI386" s="758"/>
      <c r="AJ386" s="758"/>
    </row>
    <row r="387" spans="2:36" ht="15">
      <c r="B387" s="758"/>
      <c r="C387" s="758"/>
      <c r="D387" s="758"/>
      <c r="E387" s="758"/>
      <c r="F387" s="758"/>
      <c r="G387" s="758"/>
      <c r="H387" s="758"/>
      <c r="I387" s="758"/>
      <c r="J387" s="758"/>
      <c r="K387" s="758"/>
      <c r="L387" s="780">
        <v>383</v>
      </c>
      <c r="M387" s="790">
        <v>0.94344177667309115</v>
      </c>
      <c r="N387" s="790">
        <v>5.6558223326908803E-2</v>
      </c>
      <c r="O387" s="790">
        <v>0.93423086667754829</v>
      </c>
      <c r="P387" s="790">
        <v>6.5769133322451698E-2</v>
      </c>
      <c r="Q387" s="790">
        <f t="shared" si="27"/>
        <v>0.93862315675871</v>
      </c>
      <c r="R387" s="790">
        <f t="shared" si="27"/>
        <v>6.1276843241290062E-2</v>
      </c>
      <c r="S387" s="791">
        <f t="shared" si="28"/>
        <v>0.95767623798673451</v>
      </c>
      <c r="T387" s="791">
        <v>4.2323762013265501E-2</v>
      </c>
      <c r="U387" s="791">
        <f t="shared" si="30"/>
        <v>0.95380928053759917</v>
      </c>
      <c r="V387" s="791">
        <v>4.6190719462400803E-2</v>
      </c>
      <c r="W387" s="791">
        <f t="shared" si="29"/>
        <v>0.95559710788727437</v>
      </c>
      <c r="X387" s="791">
        <f t="shared" si="29"/>
        <v>4.4302892112725673E-2</v>
      </c>
      <c r="Y387" s="573"/>
      <c r="Z387" s="758"/>
      <c r="AA387" s="758"/>
      <c r="AB387" s="758"/>
      <c r="AC387" s="758"/>
      <c r="AD387" s="758"/>
      <c r="AE387" s="758"/>
      <c r="AF387" s="758"/>
      <c r="AG387" s="758"/>
      <c r="AH387" s="758"/>
      <c r="AI387" s="758"/>
      <c r="AJ387" s="758"/>
    </row>
    <row r="388" spans="2:36" ht="15">
      <c r="B388" s="758"/>
      <c r="C388" s="758"/>
      <c r="D388" s="758"/>
      <c r="E388" s="758"/>
      <c r="F388" s="758"/>
      <c r="G388" s="758"/>
      <c r="H388" s="758"/>
      <c r="I388" s="758"/>
      <c r="J388" s="758"/>
      <c r="K388" s="758"/>
      <c r="L388" s="780">
        <v>384</v>
      </c>
      <c r="M388" s="790">
        <v>0.94359933627299519</v>
      </c>
      <c r="N388" s="790">
        <v>5.64006637270048E-2</v>
      </c>
      <c r="O388" s="790">
        <v>0.93439995528386499</v>
      </c>
      <c r="P388" s="790">
        <v>6.5600044716134995E-2</v>
      </c>
      <c r="Q388" s="790">
        <f t="shared" si="27"/>
        <v>0.93878661383004303</v>
      </c>
      <c r="R388" s="790">
        <f t="shared" si="27"/>
        <v>6.1113386169956978E-2</v>
      </c>
      <c r="S388" s="791">
        <f t="shared" si="28"/>
        <v>0.95781767165250475</v>
      </c>
      <c r="T388" s="791">
        <v>4.2182328347495197E-2</v>
      </c>
      <c r="U388" s="791">
        <f t="shared" si="30"/>
        <v>0.95396406663150635</v>
      </c>
      <c r="V388" s="791">
        <v>4.6035933368493702E-2</v>
      </c>
      <c r="W388" s="791">
        <f t="shared" si="29"/>
        <v>0.95574537587006947</v>
      </c>
      <c r="X388" s="791">
        <f t="shared" si="29"/>
        <v>4.4154624129930584E-2</v>
      </c>
      <c r="Y388" s="573"/>
      <c r="Z388" s="758"/>
      <c r="AA388" s="758"/>
      <c r="AB388" s="758"/>
      <c r="AC388" s="758"/>
      <c r="AD388" s="758"/>
      <c r="AE388" s="758"/>
      <c r="AF388" s="758"/>
      <c r="AG388" s="758"/>
      <c r="AH388" s="758"/>
      <c r="AI388" s="758"/>
      <c r="AJ388" s="758"/>
    </row>
    <row r="389" spans="2:36" ht="15">
      <c r="B389" s="758"/>
      <c r="C389" s="758"/>
      <c r="D389" s="758"/>
      <c r="E389" s="758"/>
      <c r="F389" s="758"/>
      <c r="G389" s="758"/>
      <c r="H389" s="758"/>
      <c r="I389" s="758"/>
      <c r="J389" s="758"/>
      <c r="K389" s="758"/>
      <c r="L389" s="780">
        <v>385</v>
      </c>
      <c r="M389" s="790">
        <v>0.94375599928304132</v>
      </c>
      <c r="N389" s="790">
        <v>5.6244000716958703E-2</v>
      </c>
      <c r="O389" s="790">
        <v>0.93456820489410053</v>
      </c>
      <c r="P389" s="790">
        <v>6.5431795105899498E-2</v>
      </c>
      <c r="Q389" s="790">
        <f t="shared" ref="Q389:R452" si="31">(O389*0.5129)+(M389*0.487)</f>
        <v>0.93894920394102532</v>
      </c>
      <c r="R389" s="790">
        <f t="shared" si="31"/>
        <v>6.0950796058974743E-2</v>
      </c>
      <c r="S389" s="791">
        <f t="shared" ref="S389:S452" si="32">1-T389</f>
        <v>0.95795855959240805</v>
      </c>
      <c r="T389" s="791">
        <v>4.2041440407592001E-2</v>
      </c>
      <c r="U389" s="791">
        <f t="shared" si="30"/>
        <v>0.95411866298757042</v>
      </c>
      <c r="V389" s="791">
        <v>4.58813370124296E-2</v>
      </c>
      <c r="W389" s="791">
        <f t="shared" ref="W389:X452" si="33">(U389*0.5129)+(S389*0.487)</f>
        <v>0.95589328076782754</v>
      </c>
      <c r="X389" s="791">
        <f t="shared" si="33"/>
        <v>4.4006719232172448E-2</v>
      </c>
      <c r="Y389" s="573"/>
      <c r="Z389" s="758"/>
      <c r="AA389" s="758"/>
      <c r="AB389" s="758"/>
      <c r="AC389" s="758"/>
      <c r="AD389" s="758"/>
      <c r="AE389" s="758"/>
      <c r="AF389" s="758"/>
      <c r="AG389" s="758"/>
      <c r="AH389" s="758"/>
      <c r="AI389" s="758"/>
      <c r="AJ389" s="758"/>
    </row>
    <row r="390" spans="2:36" ht="15">
      <c r="B390" s="758"/>
      <c r="C390" s="758"/>
      <c r="D390" s="758"/>
      <c r="E390" s="758"/>
      <c r="F390" s="758"/>
      <c r="G390" s="758"/>
      <c r="H390" s="758"/>
      <c r="I390" s="758"/>
      <c r="J390" s="758"/>
      <c r="K390" s="758"/>
      <c r="L390" s="780">
        <v>386</v>
      </c>
      <c r="M390" s="790">
        <v>0.94391176812097799</v>
      </c>
      <c r="N390" s="790">
        <v>5.6088231879022003E-2</v>
      </c>
      <c r="O390" s="790">
        <v>0.93473562838422231</v>
      </c>
      <c r="P390" s="790">
        <v>6.5264371615777694E-2</v>
      </c>
      <c r="Q390" s="790">
        <f t="shared" si="31"/>
        <v>0.93911093487318387</v>
      </c>
      <c r="R390" s="790">
        <f t="shared" si="31"/>
        <v>6.0789065126816103E-2</v>
      </c>
      <c r="S390" s="791">
        <f t="shared" si="32"/>
        <v>0.95809889201764753</v>
      </c>
      <c r="T390" s="791">
        <v>4.1901107982352498E-2</v>
      </c>
      <c r="U390" s="791">
        <f t="shared" ref="U390:U453" si="34">1-V390</f>
        <v>0.95427302938703806</v>
      </c>
      <c r="V390" s="791">
        <v>4.5726970612961902E-2</v>
      </c>
      <c r="W390" s="791">
        <f t="shared" si="33"/>
        <v>0.95604079718520618</v>
      </c>
      <c r="X390" s="791">
        <f t="shared" si="33"/>
        <v>4.385920281479383E-2</v>
      </c>
      <c r="Y390" s="573"/>
      <c r="Z390" s="758"/>
      <c r="AA390" s="758"/>
      <c r="AB390" s="758"/>
      <c r="AC390" s="758"/>
      <c r="AD390" s="758"/>
      <c r="AE390" s="758"/>
      <c r="AF390" s="758"/>
      <c r="AG390" s="758"/>
      <c r="AH390" s="758"/>
      <c r="AI390" s="758"/>
      <c r="AJ390" s="758"/>
    </row>
    <row r="391" spans="2:36" ht="15">
      <c r="B391" s="758"/>
      <c r="C391" s="758"/>
      <c r="D391" s="758"/>
      <c r="E391" s="758"/>
      <c r="F391" s="758"/>
      <c r="G391" s="758"/>
      <c r="H391" s="758"/>
      <c r="I391" s="758"/>
      <c r="J391" s="758"/>
      <c r="K391" s="758"/>
      <c r="L391" s="780">
        <v>387</v>
      </c>
      <c r="M391" s="790">
        <v>0.94406664520455352</v>
      </c>
      <c r="N391" s="790">
        <v>5.5933354795446498E-2</v>
      </c>
      <c r="O391" s="790">
        <v>0.93490223863019828</v>
      </c>
      <c r="P391" s="790">
        <v>6.5097761369801693E-2</v>
      </c>
      <c r="Q391" s="790">
        <f t="shared" si="31"/>
        <v>0.9392718144080463</v>
      </c>
      <c r="R391" s="790">
        <f t="shared" si="31"/>
        <v>6.0628185591953737E-2</v>
      </c>
      <c r="S391" s="791">
        <f t="shared" si="32"/>
        <v>0.95823865913942674</v>
      </c>
      <c r="T391" s="791">
        <v>4.1761340860573301E-2</v>
      </c>
      <c r="U391" s="791">
        <f t="shared" si="34"/>
        <v>0.95442712561115606</v>
      </c>
      <c r="V391" s="791">
        <v>4.5572874388843998E-2</v>
      </c>
      <c r="W391" s="791">
        <f t="shared" si="33"/>
        <v>0.9561878997268628</v>
      </c>
      <c r="X391" s="791">
        <f t="shared" si="33"/>
        <v>4.371210027313728E-2</v>
      </c>
      <c r="Y391" s="573"/>
      <c r="Z391" s="758"/>
      <c r="AA391" s="758"/>
      <c r="AB391" s="758"/>
      <c r="AC391" s="758"/>
      <c r="AD391" s="758"/>
      <c r="AE391" s="758"/>
      <c r="AF391" s="758"/>
      <c r="AG391" s="758"/>
      <c r="AH391" s="758"/>
      <c r="AI391" s="758"/>
      <c r="AJ391" s="758"/>
    </row>
    <row r="392" spans="2:36" ht="15">
      <c r="B392" s="758"/>
      <c r="C392" s="758"/>
      <c r="D392" s="758"/>
      <c r="E392" s="758"/>
      <c r="F392" s="758"/>
      <c r="G392" s="758"/>
      <c r="H392" s="758"/>
      <c r="I392" s="758"/>
      <c r="J392" s="758"/>
      <c r="K392" s="758"/>
      <c r="L392" s="780">
        <v>388</v>
      </c>
      <c r="M392" s="790">
        <v>0.94422063295151615</v>
      </c>
      <c r="N392" s="790">
        <v>5.5779367048483797E-2</v>
      </c>
      <c r="O392" s="790">
        <v>0.93506804850799607</v>
      </c>
      <c r="P392" s="790">
        <v>6.4931951492003898E-2</v>
      </c>
      <c r="Q392" s="790">
        <f t="shared" si="31"/>
        <v>0.93943185032713949</v>
      </c>
      <c r="R392" s="790">
        <f t="shared" si="31"/>
        <v>6.0468149672860405E-2</v>
      </c>
      <c r="S392" s="791">
        <f t="shared" si="32"/>
        <v>0.95837785116894902</v>
      </c>
      <c r="T392" s="791">
        <v>4.1622148831050997E-2</v>
      </c>
      <c r="U392" s="791">
        <f t="shared" si="34"/>
        <v>0.95458091144117074</v>
      </c>
      <c r="V392" s="791">
        <v>4.5419088558829201E-2</v>
      </c>
      <c r="W392" s="791">
        <f t="shared" si="33"/>
        <v>0.95633456299745467</v>
      </c>
      <c r="X392" s="791">
        <f t="shared" si="33"/>
        <v>4.3565437002545337E-2</v>
      </c>
      <c r="Y392" s="573"/>
      <c r="Z392" s="758"/>
      <c r="AA392" s="758"/>
      <c r="AB392" s="758"/>
      <c r="AC392" s="758"/>
      <c r="AD392" s="758"/>
      <c r="AE392" s="758"/>
      <c r="AF392" s="758"/>
      <c r="AG392" s="758"/>
      <c r="AH392" s="758"/>
      <c r="AI392" s="758"/>
      <c r="AJ392" s="758"/>
    </row>
    <row r="393" spans="2:36" ht="15">
      <c r="B393" s="758"/>
      <c r="C393" s="758"/>
      <c r="D393" s="758"/>
      <c r="E393" s="758"/>
      <c r="F393" s="758"/>
      <c r="G393" s="758"/>
      <c r="H393" s="758"/>
      <c r="I393" s="758"/>
      <c r="J393" s="758"/>
      <c r="K393" s="758"/>
      <c r="L393" s="780">
        <v>389</v>
      </c>
      <c r="M393" s="790">
        <v>0.94437373377961442</v>
      </c>
      <c r="N393" s="790">
        <v>5.5626266220385599E-2</v>
      </c>
      <c r="O393" s="790">
        <v>0.93523307089358343</v>
      </c>
      <c r="P393" s="790">
        <v>6.4766929106416599E-2</v>
      </c>
      <c r="Q393" s="790">
        <f t="shared" si="31"/>
        <v>0.93959105041199109</v>
      </c>
      <c r="R393" s="790">
        <f t="shared" si="31"/>
        <v>6.0308949588008864E-2</v>
      </c>
      <c r="S393" s="791">
        <f t="shared" si="32"/>
        <v>0.95851645831741794</v>
      </c>
      <c r="T393" s="791">
        <v>4.1483541682582101E-2</v>
      </c>
      <c r="U393" s="791">
        <f t="shared" si="34"/>
        <v>0.95473434665832924</v>
      </c>
      <c r="V393" s="791">
        <v>4.5265653341670799E-2</v>
      </c>
      <c r="W393" s="791">
        <f t="shared" si="33"/>
        <v>0.95648076160163964</v>
      </c>
      <c r="X393" s="791">
        <f t="shared" si="33"/>
        <v>4.3419238398360441E-2</v>
      </c>
      <c r="Y393" s="573"/>
      <c r="Z393" s="758"/>
      <c r="AA393" s="758"/>
      <c r="AB393" s="758"/>
      <c r="AC393" s="758"/>
      <c r="AD393" s="758"/>
      <c r="AE393" s="758"/>
      <c r="AF393" s="758"/>
      <c r="AG393" s="758"/>
      <c r="AH393" s="758"/>
      <c r="AI393" s="758"/>
      <c r="AJ393" s="758"/>
    </row>
    <row r="394" spans="2:36" ht="15">
      <c r="B394" s="758"/>
      <c r="C394" s="758"/>
      <c r="D394" s="758"/>
      <c r="E394" s="758"/>
      <c r="F394" s="758"/>
      <c r="G394" s="758"/>
      <c r="H394" s="758"/>
      <c r="I394" s="758"/>
      <c r="J394" s="758"/>
      <c r="K394" s="758"/>
      <c r="L394" s="780">
        <v>390</v>
      </c>
      <c r="M394" s="790">
        <v>0.94452595010659635</v>
      </c>
      <c r="N394" s="790">
        <v>5.5474049893403599E-2</v>
      </c>
      <c r="O394" s="790">
        <v>0.93539731866292808</v>
      </c>
      <c r="P394" s="790">
        <v>6.4602681337071893E-2</v>
      </c>
      <c r="Q394" s="790">
        <f t="shared" si="31"/>
        <v>0.93974942244412829</v>
      </c>
      <c r="R394" s="790">
        <f t="shared" si="31"/>
        <v>6.0150577555871734E-2</v>
      </c>
      <c r="S394" s="791">
        <f t="shared" si="32"/>
        <v>0.95865447079603683</v>
      </c>
      <c r="T394" s="791">
        <v>4.1345529203963199E-2</v>
      </c>
      <c r="U394" s="791">
        <f t="shared" si="34"/>
        <v>0.95488739104387776</v>
      </c>
      <c r="V394" s="791">
        <v>4.5112608956122201E-2</v>
      </c>
      <c r="W394" s="791">
        <f t="shared" si="33"/>
        <v>0.95662647014407487</v>
      </c>
      <c r="X394" s="791">
        <f t="shared" si="33"/>
        <v>4.3273529855925155E-2</v>
      </c>
      <c r="Y394" s="573"/>
      <c r="Z394" s="758"/>
      <c r="AA394" s="758"/>
      <c r="AB394" s="758"/>
      <c r="AC394" s="758"/>
      <c r="AD394" s="758"/>
      <c r="AE394" s="758"/>
      <c r="AF394" s="758"/>
      <c r="AG394" s="758"/>
      <c r="AH394" s="758"/>
      <c r="AI394" s="758"/>
      <c r="AJ394" s="758"/>
    </row>
    <row r="395" spans="2:36" ht="15">
      <c r="B395" s="758"/>
      <c r="C395" s="758"/>
      <c r="D395" s="758"/>
      <c r="E395" s="758"/>
      <c r="F395" s="758"/>
      <c r="G395" s="758"/>
      <c r="H395" s="758"/>
      <c r="I395" s="758"/>
      <c r="J395" s="758"/>
      <c r="K395" s="758"/>
      <c r="L395" s="780">
        <v>391</v>
      </c>
      <c r="M395" s="790">
        <v>0.94467728435021059</v>
      </c>
      <c r="N395" s="790">
        <v>5.5322715649789397E-2</v>
      </c>
      <c r="O395" s="790">
        <v>0.93556080469199776</v>
      </c>
      <c r="P395" s="790">
        <v>6.4439195308002198E-2</v>
      </c>
      <c r="Q395" s="790">
        <f t="shared" si="31"/>
        <v>0.93990697420507829</v>
      </c>
      <c r="R395" s="790">
        <f t="shared" si="31"/>
        <v>5.9993025794921759E-2</v>
      </c>
      <c r="S395" s="791">
        <f t="shared" si="32"/>
        <v>0.95879187881600914</v>
      </c>
      <c r="T395" s="791">
        <v>4.1208121183990899E-2</v>
      </c>
      <c r="U395" s="791">
        <f t="shared" si="34"/>
        <v>0.95504000437906311</v>
      </c>
      <c r="V395" s="791">
        <v>4.4959995620936902E-2</v>
      </c>
      <c r="W395" s="791">
        <f t="shared" si="33"/>
        <v>0.95677166322941787</v>
      </c>
      <c r="X395" s="791">
        <f t="shared" si="33"/>
        <v>4.3128336770582108E-2</v>
      </c>
      <c r="Y395" s="573"/>
      <c r="Z395" s="758"/>
      <c r="AA395" s="758"/>
      <c r="AB395" s="758"/>
      <c r="AC395" s="758"/>
      <c r="AD395" s="758"/>
      <c r="AE395" s="758"/>
      <c r="AF395" s="758"/>
      <c r="AG395" s="758"/>
      <c r="AH395" s="758"/>
      <c r="AI395" s="758"/>
      <c r="AJ395" s="758"/>
    </row>
    <row r="396" spans="2:36" ht="15">
      <c r="B396" s="758"/>
      <c r="C396" s="758"/>
      <c r="D396" s="758"/>
      <c r="E396" s="758"/>
      <c r="F396" s="758"/>
      <c r="G396" s="758"/>
      <c r="H396" s="758"/>
      <c r="I396" s="758"/>
      <c r="J396" s="758"/>
      <c r="K396" s="758"/>
      <c r="L396" s="780">
        <v>392</v>
      </c>
      <c r="M396" s="790">
        <v>0.94482773892820526</v>
      </c>
      <c r="N396" s="790">
        <v>5.5172261071794702E-2</v>
      </c>
      <c r="O396" s="790">
        <v>0.93572354185676021</v>
      </c>
      <c r="P396" s="790">
        <v>6.4276458143239804E-2</v>
      </c>
      <c r="Q396" s="790">
        <f t="shared" si="31"/>
        <v>0.9400637134763683</v>
      </c>
      <c r="R396" s="790">
        <f t="shared" si="31"/>
        <v>5.983628652363171E-2</v>
      </c>
      <c r="S396" s="791">
        <f t="shared" si="32"/>
        <v>0.9589286725885382</v>
      </c>
      <c r="T396" s="791">
        <v>4.10713274114618E-2</v>
      </c>
      <c r="U396" s="791">
        <f t="shared" si="34"/>
        <v>0.95519214644513195</v>
      </c>
      <c r="V396" s="791">
        <v>4.4807853554868E-2</v>
      </c>
      <c r="W396" s="791">
        <f t="shared" si="33"/>
        <v>0.95691631546232625</v>
      </c>
      <c r="X396" s="791">
        <f t="shared" si="33"/>
        <v>4.2983684537673691E-2</v>
      </c>
      <c r="Y396" s="573"/>
      <c r="Z396" s="758"/>
      <c r="AA396" s="758"/>
      <c r="AB396" s="758"/>
      <c r="AC396" s="758"/>
      <c r="AD396" s="758"/>
      <c r="AE396" s="758"/>
      <c r="AF396" s="758"/>
      <c r="AG396" s="758"/>
      <c r="AH396" s="758"/>
      <c r="AI396" s="758"/>
      <c r="AJ396" s="758"/>
    </row>
    <row r="397" spans="2:36" ht="15">
      <c r="B397" s="758"/>
      <c r="C397" s="758"/>
      <c r="D397" s="758"/>
      <c r="E397" s="758"/>
      <c r="F397" s="758"/>
      <c r="G397" s="758"/>
      <c r="H397" s="758"/>
      <c r="I397" s="758"/>
      <c r="J397" s="758"/>
      <c r="K397" s="758"/>
      <c r="L397" s="780">
        <v>393</v>
      </c>
      <c r="M397" s="790">
        <v>0.94497731625832893</v>
      </c>
      <c r="N397" s="790">
        <v>5.5022683741671102E-2</v>
      </c>
      <c r="O397" s="790">
        <v>0.93588554303318294</v>
      </c>
      <c r="P397" s="790">
        <v>6.4114456966817002E-2</v>
      </c>
      <c r="Q397" s="790">
        <f t="shared" si="31"/>
        <v>0.94021964803952573</v>
      </c>
      <c r="R397" s="790">
        <f t="shared" si="31"/>
        <v>5.9680351960474262E-2</v>
      </c>
      <c r="S397" s="791">
        <f t="shared" si="32"/>
        <v>0.95906484232482769</v>
      </c>
      <c r="T397" s="791">
        <v>4.09351576751723E-2</v>
      </c>
      <c r="U397" s="791">
        <f t="shared" si="34"/>
        <v>0.95534377702333095</v>
      </c>
      <c r="V397" s="791">
        <v>4.4656222976668998E-2</v>
      </c>
      <c r="W397" s="791">
        <f t="shared" si="33"/>
        <v>0.95706040144745752</v>
      </c>
      <c r="X397" s="791">
        <f t="shared" si="33"/>
        <v>4.2839598552542442E-2</v>
      </c>
      <c r="Y397" s="573"/>
      <c r="Z397" s="758"/>
      <c r="AA397" s="758"/>
      <c r="AB397" s="758"/>
      <c r="AC397" s="758"/>
      <c r="AD397" s="758"/>
      <c r="AE397" s="758"/>
      <c r="AF397" s="758"/>
      <c r="AG397" s="758"/>
      <c r="AH397" s="758"/>
      <c r="AI397" s="758"/>
      <c r="AJ397" s="758"/>
    </row>
    <row r="398" spans="2:36" ht="15">
      <c r="B398" s="758"/>
      <c r="C398" s="758"/>
      <c r="D398" s="758"/>
      <c r="E398" s="758"/>
      <c r="F398" s="758"/>
      <c r="G398" s="758"/>
      <c r="H398" s="758"/>
      <c r="I398" s="758"/>
      <c r="J398" s="758"/>
      <c r="K398" s="758"/>
      <c r="L398" s="780">
        <v>394</v>
      </c>
      <c r="M398" s="790">
        <v>0.94512601875832958</v>
      </c>
      <c r="N398" s="790">
        <v>5.4873981241670401E-2</v>
      </c>
      <c r="O398" s="790">
        <v>0.93604682109723414</v>
      </c>
      <c r="P398" s="790">
        <v>6.3953178902765903E-2</v>
      </c>
      <c r="Q398" s="790">
        <f t="shared" si="31"/>
        <v>0.94037478567607791</v>
      </c>
      <c r="R398" s="790">
        <f t="shared" si="31"/>
        <v>5.9525214323922118E-2</v>
      </c>
      <c r="S398" s="791">
        <f t="shared" si="32"/>
        <v>0.95920037823608095</v>
      </c>
      <c r="T398" s="791">
        <v>4.0799621763919103E-2</v>
      </c>
      <c r="U398" s="791">
        <f t="shared" si="34"/>
        <v>0.95549485589490679</v>
      </c>
      <c r="V398" s="791">
        <v>4.4505144105093201E-2</v>
      </c>
      <c r="W398" s="791">
        <f t="shared" si="33"/>
        <v>0.95720389578946907</v>
      </c>
      <c r="X398" s="791">
        <f t="shared" si="33"/>
        <v>4.2696104210530911E-2</v>
      </c>
      <c r="Y398" s="573"/>
      <c r="Z398" s="758"/>
      <c r="AA398" s="758"/>
      <c r="AB398" s="758"/>
      <c r="AC398" s="758"/>
      <c r="AD398" s="758"/>
      <c r="AE398" s="758"/>
      <c r="AF398" s="758"/>
      <c r="AG398" s="758"/>
      <c r="AH398" s="758"/>
      <c r="AI398" s="758"/>
      <c r="AJ398" s="758"/>
    </row>
    <row r="399" spans="2:36" ht="15">
      <c r="B399" s="758"/>
      <c r="C399" s="758"/>
      <c r="D399" s="758"/>
      <c r="E399" s="758"/>
      <c r="F399" s="758"/>
      <c r="G399" s="758"/>
      <c r="H399" s="758"/>
      <c r="I399" s="758"/>
      <c r="J399" s="758"/>
      <c r="K399" s="758"/>
      <c r="L399" s="780">
        <v>395</v>
      </c>
      <c r="M399" s="790">
        <v>0.94527384884595578</v>
      </c>
      <c r="N399" s="790">
        <v>5.4726151154044202E-2</v>
      </c>
      <c r="O399" s="790">
        <v>0.93620738892488098</v>
      </c>
      <c r="P399" s="790">
        <v>6.3792611075118993E-2</v>
      </c>
      <c r="Q399" s="790">
        <f t="shared" si="31"/>
        <v>0.94052913416755191</v>
      </c>
      <c r="R399" s="790">
        <f t="shared" si="31"/>
        <v>5.9370865832448057E-2</v>
      </c>
      <c r="S399" s="791">
        <f t="shared" si="32"/>
        <v>0.95933527053350121</v>
      </c>
      <c r="T399" s="791">
        <v>4.0664729466498802E-2</v>
      </c>
      <c r="U399" s="791">
        <f t="shared" si="34"/>
        <v>0.95564534284110603</v>
      </c>
      <c r="V399" s="791">
        <v>4.4354657158894001E-2</v>
      </c>
      <c r="W399" s="791">
        <f t="shared" si="33"/>
        <v>0.9573467730930183</v>
      </c>
      <c r="X399" s="791">
        <f t="shared" si="33"/>
        <v>4.2553226906981649E-2</v>
      </c>
      <c r="Y399" s="573"/>
      <c r="Z399" s="758"/>
      <c r="AA399" s="758"/>
      <c r="AB399" s="758"/>
      <c r="AC399" s="758"/>
      <c r="AD399" s="758"/>
      <c r="AE399" s="758"/>
      <c r="AF399" s="758"/>
      <c r="AG399" s="758"/>
      <c r="AH399" s="758"/>
      <c r="AI399" s="758"/>
      <c r="AJ399" s="758"/>
    </row>
    <row r="400" spans="2:36" ht="15">
      <c r="B400" s="758"/>
      <c r="C400" s="758"/>
      <c r="D400" s="758"/>
      <c r="E400" s="758"/>
      <c r="F400" s="758"/>
      <c r="G400" s="758"/>
      <c r="H400" s="758"/>
      <c r="I400" s="758"/>
      <c r="J400" s="758"/>
      <c r="K400" s="758"/>
      <c r="L400" s="780">
        <v>396</v>
      </c>
      <c r="M400" s="790">
        <v>0.94542080893895586</v>
      </c>
      <c r="N400" s="790">
        <v>5.4579191061044099E-2</v>
      </c>
      <c r="O400" s="790">
        <v>0.93636725939209164</v>
      </c>
      <c r="P400" s="790">
        <v>6.3632740607908397E-2</v>
      </c>
      <c r="Q400" s="790">
        <f t="shared" si="31"/>
        <v>0.94068270129547527</v>
      </c>
      <c r="R400" s="790">
        <f t="shared" si="31"/>
        <v>5.921729870452469E-2</v>
      </c>
      <c r="S400" s="791">
        <f t="shared" si="32"/>
        <v>0.95946950942829212</v>
      </c>
      <c r="T400" s="791">
        <v>4.0530490571707899E-2</v>
      </c>
      <c r="U400" s="791">
        <f t="shared" si="34"/>
        <v>0.95579519764317522</v>
      </c>
      <c r="V400" s="791">
        <v>4.42048023568248E-2</v>
      </c>
      <c r="W400" s="791">
        <f t="shared" si="33"/>
        <v>0.95748900796276282</v>
      </c>
      <c r="X400" s="791">
        <f t="shared" si="33"/>
        <v>4.2410992037237187E-2</v>
      </c>
      <c r="Y400" s="573"/>
      <c r="Z400" s="758"/>
      <c r="AA400" s="758"/>
      <c r="AB400" s="758"/>
      <c r="AC400" s="758"/>
      <c r="AD400" s="758"/>
      <c r="AE400" s="758"/>
      <c r="AF400" s="758"/>
      <c r="AG400" s="758"/>
      <c r="AH400" s="758"/>
      <c r="AI400" s="758"/>
      <c r="AJ400" s="758"/>
    </row>
    <row r="401" spans="2:36" ht="15">
      <c r="B401" s="758"/>
      <c r="C401" s="758"/>
      <c r="D401" s="758"/>
      <c r="E401" s="758"/>
      <c r="F401" s="758"/>
      <c r="G401" s="758"/>
      <c r="H401" s="758"/>
      <c r="I401" s="758"/>
      <c r="J401" s="758"/>
      <c r="K401" s="758"/>
      <c r="L401" s="780">
        <v>397</v>
      </c>
      <c r="M401" s="790">
        <v>0.94556690145507805</v>
      </c>
      <c r="N401" s="790">
        <v>5.4433098544921898E-2</v>
      </c>
      <c r="O401" s="790">
        <v>0.93652644537483354</v>
      </c>
      <c r="P401" s="790">
        <v>6.3473554625166503E-2</v>
      </c>
      <c r="Q401" s="790">
        <f t="shared" si="31"/>
        <v>0.94083549484137519</v>
      </c>
      <c r="R401" s="790">
        <f t="shared" si="31"/>
        <v>5.9064505158624866E-2</v>
      </c>
      <c r="S401" s="791">
        <f t="shared" si="32"/>
        <v>0.95960308513165715</v>
      </c>
      <c r="T401" s="791">
        <v>4.0396914868342897E-2</v>
      </c>
      <c r="U401" s="791">
        <f t="shared" si="34"/>
        <v>0.95594438008236116</v>
      </c>
      <c r="V401" s="791">
        <v>4.4055619917638802E-2</v>
      </c>
      <c r="W401" s="791">
        <f t="shared" si="33"/>
        <v>0.95763057500336002</v>
      </c>
      <c r="X401" s="791">
        <f t="shared" si="33"/>
        <v>4.2269424996639937E-2</v>
      </c>
      <c r="Y401" s="573"/>
      <c r="Z401" s="758"/>
      <c r="AA401" s="758"/>
      <c r="AB401" s="758"/>
      <c r="AC401" s="758"/>
      <c r="AD401" s="758"/>
      <c r="AE401" s="758"/>
      <c r="AF401" s="758"/>
      <c r="AG401" s="758"/>
      <c r="AH401" s="758"/>
      <c r="AI401" s="758"/>
      <c r="AJ401" s="758"/>
    </row>
    <row r="402" spans="2:36" ht="15">
      <c r="B402" s="758"/>
      <c r="C402" s="758"/>
      <c r="D402" s="758"/>
      <c r="E402" s="758"/>
      <c r="F402" s="758"/>
      <c r="G402" s="758"/>
      <c r="H402" s="758"/>
      <c r="I402" s="758"/>
      <c r="J402" s="758"/>
      <c r="K402" s="758"/>
      <c r="L402" s="780">
        <v>398</v>
      </c>
      <c r="M402" s="790">
        <v>0.9457121288120709</v>
      </c>
      <c r="N402" s="790">
        <v>5.4287871187929097E-2</v>
      </c>
      <c r="O402" s="790">
        <v>0.93668495974907451</v>
      </c>
      <c r="P402" s="790">
        <v>6.3315040250925506E-2</v>
      </c>
      <c r="Q402" s="790">
        <f t="shared" si="31"/>
        <v>0.94098752258677887</v>
      </c>
      <c r="R402" s="790">
        <f t="shared" si="31"/>
        <v>5.891247741322117E-2</v>
      </c>
      <c r="S402" s="791">
        <f t="shared" si="32"/>
        <v>0.95973598785479941</v>
      </c>
      <c r="T402" s="791">
        <v>4.0264012145200603E-2</v>
      </c>
      <c r="U402" s="791">
        <f t="shared" si="34"/>
        <v>0.95609284993991062</v>
      </c>
      <c r="V402" s="791">
        <v>4.3907150060089398E-2</v>
      </c>
      <c r="W402" s="791">
        <f t="shared" si="33"/>
        <v>0.95777144881946752</v>
      </c>
      <c r="X402" s="791">
        <f t="shared" si="33"/>
        <v>4.2128551180532547E-2</v>
      </c>
      <c r="Y402" s="573"/>
      <c r="Z402" s="758"/>
      <c r="AA402" s="758"/>
      <c r="AB402" s="758"/>
      <c r="AC402" s="758"/>
      <c r="AD402" s="758"/>
      <c r="AE402" s="758"/>
      <c r="AF402" s="758"/>
      <c r="AG402" s="758"/>
      <c r="AH402" s="758"/>
      <c r="AI402" s="758"/>
      <c r="AJ402" s="758"/>
    </row>
    <row r="403" spans="2:36" ht="15">
      <c r="B403" s="758"/>
      <c r="C403" s="758"/>
      <c r="D403" s="758"/>
      <c r="E403" s="758"/>
      <c r="F403" s="758"/>
      <c r="G403" s="758"/>
      <c r="H403" s="758"/>
      <c r="I403" s="758"/>
      <c r="J403" s="758"/>
      <c r="K403" s="758"/>
      <c r="L403" s="780">
        <v>399</v>
      </c>
      <c r="M403" s="790">
        <v>0.94585649342768252</v>
      </c>
      <c r="N403" s="790">
        <v>5.41435065723175E-2</v>
      </c>
      <c r="O403" s="790">
        <v>0.93684281539078218</v>
      </c>
      <c r="P403" s="790">
        <v>6.3157184609217806E-2</v>
      </c>
      <c r="Q403" s="790">
        <f t="shared" si="31"/>
        <v>0.94113879231321351</v>
      </c>
      <c r="R403" s="790">
        <f t="shared" si="31"/>
        <v>5.8761207686786436E-2</v>
      </c>
      <c r="S403" s="791">
        <f t="shared" si="32"/>
        <v>0.95986820780892257</v>
      </c>
      <c r="T403" s="791">
        <v>4.0131792191077403E-2</v>
      </c>
      <c r="U403" s="791">
        <f t="shared" si="34"/>
        <v>0.95624056699706994</v>
      </c>
      <c r="V403" s="791">
        <v>4.3759433002930101E-2</v>
      </c>
      <c r="W403" s="791">
        <f t="shared" si="33"/>
        <v>0.95791160401574249</v>
      </c>
      <c r="X403" s="791">
        <f t="shared" si="33"/>
        <v>4.1988395984257548E-2</v>
      </c>
      <c r="Y403" s="573"/>
      <c r="Z403" s="758"/>
      <c r="AA403" s="758"/>
      <c r="AB403" s="758"/>
      <c r="AC403" s="758"/>
      <c r="AD403" s="758"/>
      <c r="AE403" s="758"/>
      <c r="AF403" s="758"/>
      <c r="AG403" s="758"/>
      <c r="AH403" s="758"/>
      <c r="AI403" s="758"/>
      <c r="AJ403" s="758"/>
    </row>
    <row r="404" spans="2:36" ht="15">
      <c r="B404" s="758"/>
      <c r="C404" s="758"/>
      <c r="D404" s="758"/>
      <c r="E404" s="758"/>
      <c r="F404" s="758"/>
      <c r="G404" s="758"/>
      <c r="H404" s="758"/>
      <c r="I404" s="758"/>
      <c r="J404" s="758"/>
      <c r="K404" s="758"/>
      <c r="L404" s="780">
        <v>400</v>
      </c>
      <c r="M404" s="790">
        <v>0.94599999771966115</v>
      </c>
      <c r="N404" s="790">
        <v>5.4000002280338799E-2</v>
      </c>
      <c r="O404" s="790">
        <v>0.93700002517592451</v>
      </c>
      <c r="P404" s="790">
        <v>6.2999974824075503E-2</v>
      </c>
      <c r="Q404" s="790">
        <f t="shared" si="31"/>
        <v>0.94128931180220665</v>
      </c>
      <c r="R404" s="790">
        <f t="shared" si="31"/>
        <v>5.8610688197793318E-2</v>
      </c>
      <c r="S404" s="791">
        <f t="shared" si="32"/>
        <v>0.95999973520523019</v>
      </c>
      <c r="T404" s="791">
        <v>4.0000264794769799E-2</v>
      </c>
      <c r="U404" s="791">
        <f t="shared" si="34"/>
        <v>0.95638749103508591</v>
      </c>
      <c r="V404" s="791">
        <v>4.3612508964914101E-2</v>
      </c>
      <c r="W404" s="791">
        <f t="shared" si="33"/>
        <v>0.95805101519684266</v>
      </c>
      <c r="X404" s="791">
        <f t="shared" si="33"/>
        <v>4.1848984803157338E-2</v>
      </c>
      <c r="Y404" s="573"/>
      <c r="Z404" s="758"/>
      <c r="AA404" s="758"/>
      <c r="AB404" s="758"/>
      <c r="AC404" s="758"/>
      <c r="AD404" s="758"/>
      <c r="AE404" s="758"/>
      <c r="AF404" s="758"/>
      <c r="AG404" s="758"/>
      <c r="AH404" s="758"/>
      <c r="AI404" s="758"/>
      <c r="AJ404" s="758"/>
    </row>
    <row r="405" spans="2:36" ht="15">
      <c r="B405" s="758"/>
      <c r="C405" s="758"/>
      <c r="D405" s="758"/>
      <c r="E405" s="758"/>
      <c r="F405" s="758"/>
      <c r="G405" s="758"/>
      <c r="H405" s="758"/>
      <c r="I405" s="758"/>
      <c r="J405" s="758"/>
      <c r="K405" s="758"/>
      <c r="L405" s="780">
        <v>401</v>
      </c>
      <c r="M405" s="790">
        <v>0.94614264468483911</v>
      </c>
      <c r="N405" s="790">
        <v>5.38573553151609E-2</v>
      </c>
      <c r="O405" s="790">
        <v>0.93715660031024284</v>
      </c>
      <c r="P405" s="790">
        <v>6.2843399689757204E-2</v>
      </c>
      <c r="Q405" s="790">
        <f t="shared" si="31"/>
        <v>0.94143908826064027</v>
      </c>
      <c r="R405" s="790">
        <f t="shared" si="31"/>
        <v>5.8460911739359828E-2</v>
      </c>
      <c r="S405" s="791">
        <f t="shared" si="32"/>
        <v>0.96013056228064786</v>
      </c>
      <c r="T405" s="791">
        <v>3.9869437719352099E-2</v>
      </c>
      <c r="U405" s="791">
        <f t="shared" si="34"/>
        <v>0.9565335818352052</v>
      </c>
      <c r="V405" s="791">
        <v>4.3466418164794803E-2</v>
      </c>
      <c r="W405" s="791">
        <f t="shared" si="33"/>
        <v>0.95818965795395228</v>
      </c>
      <c r="X405" s="791">
        <f t="shared" si="33"/>
        <v>4.1710342046047733E-2</v>
      </c>
      <c r="Y405" s="573"/>
      <c r="Z405" s="758"/>
      <c r="AA405" s="758"/>
      <c r="AB405" s="758"/>
      <c r="AC405" s="758"/>
      <c r="AD405" s="758"/>
      <c r="AE405" s="758"/>
      <c r="AF405" s="758"/>
      <c r="AG405" s="758"/>
      <c r="AH405" s="758"/>
      <c r="AI405" s="758"/>
      <c r="AJ405" s="758"/>
    </row>
    <row r="406" spans="2:36" ht="15">
      <c r="B406" s="758"/>
      <c r="C406" s="758"/>
      <c r="D406" s="758"/>
      <c r="E406" s="758"/>
      <c r="F406" s="758"/>
      <c r="G406" s="758"/>
      <c r="H406" s="758"/>
      <c r="I406" s="758"/>
      <c r="J406" s="758"/>
      <c r="K406" s="758"/>
      <c r="L406" s="780">
        <v>402</v>
      </c>
      <c r="M406" s="790">
        <v>0.94628443963638209</v>
      </c>
      <c r="N406" s="790">
        <v>5.3715560363617902E-2</v>
      </c>
      <c r="O406" s="790">
        <v>0.93731254531857389</v>
      </c>
      <c r="P406" s="790">
        <v>6.26874546814261E-2</v>
      </c>
      <c r="Q406" s="790">
        <f t="shared" si="31"/>
        <v>0.94158812659681468</v>
      </c>
      <c r="R406" s="790">
        <f t="shared" si="31"/>
        <v>5.8311873403185367E-2</v>
      </c>
      <c r="S406" s="791">
        <f t="shared" si="32"/>
        <v>0.96026068937499176</v>
      </c>
      <c r="T406" s="791">
        <v>3.9739310625008198E-2</v>
      </c>
      <c r="U406" s="791">
        <f t="shared" si="34"/>
        <v>0.95667879917867449</v>
      </c>
      <c r="V406" s="791">
        <v>4.3321200821325498E-2</v>
      </c>
      <c r="W406" s="791">
        <f t="shared" si="33"/>
        <v>0.95832751182436315</v>
      </c>
      <c r="X406" s="791">
        <f t="shared" si="33"/>
        <v>4.1572488175636843E-2</v>
      </c>
      <c r="Y406" s="573"/>
      <c r="Z406" s="758"/>
      <c r="AA406" s="758"/>
      <c r="AB406" s="758"/>
      <c r="AC406" s="758"/>
      <c r="AD406" s="758"/>
      <c r="AE406" s="758"/>
      <c r="AF406" s="758"/>
      <c r="AG406" s="758"/>
      <c r="AH406" s="758"/>
      <c r="AI406" s="758"/>
      <c r="AJ406" s="758"/>
    </row>
    <row r="407" spans="2:36" ht="15">
      <c r="B407" s="758"/>
      <c r="C407" s="758"/>
      <c r="D407" s="758"/>
      <c r="E407" s="758"/>
      <c r="F407" s="758"/>
      <c r="G407" s="758"/>
      <c r="H407" s="758"/>
      <c r="I407" s="758"/>
      <c r="J407" s="758"/>
      <c r="K407" s="758"/>
      <c r="L407" s="780">
        <v>403</v>
      </c>
      <c r="M407" s="790">
        <v>0.9464253884665399</v>
      </c>
      <c r="N407" s="790">
        <v>5.3574611533460097E-2</v>
      </c>
      <c r="O407" s="790">
        <v>0.93746786305552821</v>
      </c>
      <c r="P407" s="790">
        <v>6.2532136944471794E-2</v>
      </c>
      <c r="Q407" s="790">
        <f t="shared" si="31"/>
        <v>0.94173643114438543</v>
      </c>
      <c r="R407" s="790">
        <f t="shared" si="31"/>
        <v>5.8163568855614647E-2</v>
      </c>
      <c r="S407" s="791">
        <f t="shared" si="32"/>
        <v>0.96039011885380021</v>
      </c>
      <c r="T407" s="791">
        <v>3.9609881146199802E-2</v>
      </c>
      <c r="U407" s="791">
        <f t="shared" si="34"/>
        <v>0.95682310284674033</v>
      </c>
      <c r="V407" s="791">
        <v>4.3176897153259702E-2</v>
      </c>
      <c r="W407" s="791">
        <f t="shared" si="33"/>
        <v>0.95846455733189384</v>
      </c>
      <c r="X407" s="791">
        <f t="shared" si="33"/>
        <v>4.1435442668106205E-2</v>
      </c>
      <c r="Y407" s="573"/>
      <c r="Z407" s="758"/>
      <c r="AA407" s="758"/>
      <c r="AB407" s="758"/>
      <c r="AC407" s="758"/>
      <c r="AD407" s="758"/>
      <c r="AE407" s="758"/>
      <c r="AF407" s="758"/>
      <c r="AG407" s="758"/>
      <c r="AH407" s="758"/>
      <c r="AI407" s="758"/>
      <c r="AJ407" s="758"/>
    </row>
    <row r="408" spans="2:36" ht="15">
      <c r="B408" s="758"/>
      <c r="C408" s="758"/>
      <c r="D408" s="758"/>
      <c r="E408" s="758"/>
      <c r="F408" s="758"/>
      <c r="G408" s="758"/>
      <c r="H408" s="758"/>
      <c r="I408" s="758"/>
      <c r="J408" s="758"/>
      <c r="K408" s="758"/>
      <c r="L408" s="780">
        <v>404</v>
      </c>
      <c r="M408" s="790">
        <v>0.94656549706756221</v>
      </c>
      <c r="N408" s="790">
        <v>5.3434502932437802E-2</v>
      </c>
      <c r="O408" s="790">
        <v>0.93762255637571634</v>
      </c>
      <c r="P408" s="790">
        <v>6.2377443624283699E-2</v>
      </c>
      <c r="Q408" s="790">
        <f t="shared" si="31"/>
        <v>0.94188400623700774</v>
      </c>
      <c r="R408" s="790">
        <f t="shared" si="31"/>
        <v>5.8015993762992317E-2</v>
      </c>
      <c r="S408" s="791">
        <f t="shared" si="32"/>
        <v>0.96051885308261165</v>
      </c>
      <c r="T408" s="791">
        <v>3.9481146917388403E-2</v>
      </c>
      <c r="U408" s="791">
        <f t="shared" si="34"/>
        <v>0.95696645262064939</v>
      </c>
      <c r="V408" s="791">
        <v>4.3033547379350598E-2</v>
      </c>
      <c r="W408" s="791">
        <f t="shared" si="33"/>
        <v>0.95860077500036289</v>
      </c>
      <c r="X408" s="791">
        <f t="shared" si="33"/>
        <v>4.1299224999637077E-2</v>
      </c>
      <c r="Y408" s="573"/>
      <c r="Z408" s="758"/>
      <c r="AA408" s="758"/>
      <c r="AB408" s="758"/>
      <c r="AC408" s="758"/>
      <c r="AD408" s="758"/>
      <c r="AE408" s="758"/>
      <c r="AF408" s="758"/>
      <c r="AG408" s="758"/>
      <c r="AH408" s="758"/>
      <c r="AI408" s="758"/>
      <c r="AJ408" s="758"/>
    </row>
    <row r="409" spans="2:36" ht="15">
      <c r="B409" s="758"/>
      <c r="C409" s="758"/>
      <c r="D409" s="758"/>
      <c r="E409" s="758"/>
      <c r="F409" s="758"/>
      <c r="G409" s="758"/>
      <c r="H409" s="758"/>
      <c r="I409" s="758"/>
      <c r="J409" s="758"/>
      <c r="K409" s="758"/>
      <c r="L409" s="780">
        <v>405</v>
      </c>
      <c r="M409" s="790">
        <v>0.94670477133169872</v>
      </c>
      <c r="N409" s="790">
        <v>5.3295228668301303E-2</v>
      </c>
      <c r="O409" s="790">
        <v>0.93777662813374862</v>
      </c>
      <c r="P409" s="790">
        <v>6.2223371866251397E-2</v>
      </c>
      <c r="Q409" s="790">
        <f t="shared" si="31"/>
        <v>0.94203085620833704</v>
      </c>
      <c r="R409" s="790">
        <f t="shared" si="31"/>
        <v>5.7869143791663073E-2</v>
      </c>
      <c r="S409" s="791">
        <f t="shared" si="32"/>
        <v>0.96064689442696416</v>
      </c>
      <c r="T409" s="791">
        <v>3.9353105573035799E-2</v>
      </c>
      <c r="U409" s="791">
        <f t="shared" si="34"/>
        <v>0.95710880828164835</v>
      </c>
      <c r="V409" s="791">
        <v>4.2891191718351603E-2</v>
      </c>
      <c r="W409" s="791">
        <f t="shared" si="33"/>
        <v>0.95873614535358898</v>
      </c>
      <c r="X409" s="791">
        <f t="shared" si="33"/>
        <v>4.1163854646410966E-2</v>
      </c>
      <c r="Y409" s="573"/>
      <c r="Z409" s="758"/>
      <c r="AA409" s="758"/>
      <c r="AB409" s="758"/>
      <c r="AC409" s="758"/>
      <c r="AD409" s="758"/>
      <c r="AE409" s="758"/>
      <c r="AF409" s="758"/>
      <c r="AG409" s="758"/>
      <c r="AH409" s="758"/>
      <c r="AI409" s="758"/>
      <c r="AJ409" s="758"/>
    </row>
    <row r="410" spans="2:36" ht="15">
      <c r="B410" s="758"/>
      <c r="C410" s="758"/>
      <c r="D410" s="758"/>
      <c r="E410" s="758"/>
      <c r="F410" s="758"/>
      <c r="G410" s="758"/>
      <c r="H410" s="758"/>
      <c r="I410" s="758"/>
      <c r="J410" s="758"/>
      <c r="K410" s="758"/>
      <c r="L410" s="780">
        <v>406</v>
      </c>
      <c r="M410" s="790">
        <v>0.9468432171511989</v>
      </c>
      <c r="N410" s="790">
        <v>5.3156782848801098E-2</v>
      </c>
      <c r="O410" s="790">
        <v>0.93793008118423571</v>
      </c>
      <c r="P410" s="790">
        <v>6.2069918815764298E-2</v>
      </c>
      <c r="Q410" s="790">
        <f t="shared" si="31"/>
        <v>0.94217698539202832</v>
      </c>
      <c r="R410" s="790">
        <f t="shared" si="31"/>
        <v>5.7723014607971648E-2</v>
      </c>
      <c r="S410" s="791">
        <f t="shared" si="32"/>
        <v>0.96077424525239663</v>
      </c>
      <c r="T410" s="791">
        <v>3.9225754747603397E-2</v>
      </c>
      <c r="U410" s="791">
        <f t="shared" si="34"/>
        <v>0.95725012961098388</v>
      </c>
      <c r="V410" s="791">
        <v>4.2749870389016099E-2</v>
      </c>
      <c r="W410" s="791">
        <f t="shared" si="33"/>
        <v>0.95887064891539087</v>
      </c>
      <c r="X410" s="791">
        <f t="shared" si="33"/>
        <v>4.1029351084609214E-2</v>
      </c>
      <c r="Y410" s="573"/>
      <c r="Z410" s="758"/>
      <c r="AA410" s="758"/>
      <c r="AB410" s="758"/>
      <c r="AC410" s="758"/>
      <c r="AD410" s="758"/>
      <c r="AE410" s="758"/>
      <c r="AF410" s="758"/>
      <c r="AG410" s="758"/>
      <c r="AH410" s="758"/>
      <c r="AI410" s="758"/>
      <c r="AJ410" s="758"/>
    </row>
    <row r="411" spans="2:36" ht="15">
      <c r="B411" s="758"/>
      <c r="C411" s="758"/>
      <c r="D411" s="758"/>
      <c r="E411" s="758"/>
      <c r="F411" s="758"/>
      <c r="G411" s="758"/>
      <c r="H411" s="758"/>
      <c r="I411" s="758"/>
      <c r="J411" s="758"/>
      <c r="K411" s="758"/>
      <c r="L411" s="780">
        <v>407</v>
      </c>
      <c r="M411" s="790">
        <v>0.94698084041831265</v>
      </c>
      <c r="N411" s="790">
        <v>5.3019159581687403E-2</v>
      </c>
      <c r="O411" s="790">
        <v>0.93808291838178814</v>
      </c>
      <c r="P411" s="790">
        <v>6.1917081618211897E-2</v>
      </c>
      <c r="Q411" s="790">
        <f t="shared" si="31"/>
        <v>0.94232239812173746</v>
      </c>
      <c r="R411" s="790">
        <f t="shared" si="31"/>
        <v>5.7577601878262649E-2</v>
      </c>
      <c r="S411" s="791">
        <f t="shared" si="32"/>
        <v>0.96090090792444705</v>
      </c>
      <c r="T411" s="791">
        <v>3.9099092075552899E-2</v>
      </c>
      <c r="U411" s="791">
        <f t="shared" si="34"/>
        <v>0.95739037638990265</v>
      </c>
      <c r="V411" s="791">
        <v>4.2609623610097298E-2</v>
      </c>
      <c r="W411" s="791">
        <f t="shared" si="33"/>
        <v>0.95900426620958679</v>
      </c>
      <c r="X411" s="791">
        <f t="shared" si="33"/>
        <v>4.0895733790413169E-2</v>
      </c>
      <c r="Y411" s="573"/>
      <c r="Z411" s="758"/>
      <c r="AA411" s="758"/>
      <c r="AB411" s="758"/>
      <c r="AC411" s="758"/>
      <c r="AD411" s="758"/>
      <c r="AE411" s="758"/>
      <c r="AF411" s="758"/>
      <c r="AG411" s="758"/>
      <c r="AH411" s="758"/>
      <c r="AI411" s="758"/>
      <c r="AJ411" s="758"/>
    </row>
    <row r="412" spans="2:36" ht="15">
      <c r="B412" s="758"/>
      <c r="C412" s="758"/>
      <c r="D412" s="758"/>
      <c r="E412" s="758"/>
      <c r="F412" s="758"/>
      <c r="G412" s="758"/>
      <c r="H412" s="758"/>
      <c r="I412" s="758"/>
      <c r="J412" s="758"/>
      <c r="K412" s="758"/>
      <c r="L412" s="780">
        <v>408</v>
      </c>
      <c r="M412" s="790">
        <v>0.94711764702528956</v>
      </c>
      <c r="N412" s="790">
        <v>5.28823529747105E-2</v>
      </c>
      <c r="O412" s="790">
        <v>0.93823514258101626</v>
      </c>
      <c r="P412" s="790">
        <v>6.1764857418983701E-2</v>
      </c>
      <c r="Q412" s="790">
        <f t="shared" si="31"/>
        <v>0.94246709873111922</v>
      </c>
      <c r="R412" s="790">
        <f t="shared" si="31"/>
        <v>5.7432901268880759E-2</v>
      </c>
      <c r="S412" s="791">
        <f t="shared" si="32"/>
        <v>0.96102688480865406</v>
      </c>
      <c r="T412" s="791">
        <v>3.89731151913459E-2</v>
      </c>
      <c r="U412" s="791">
        <f t="shared" si="34"/>
        <v>0.95752950839965123</v>
      </c>
      <c r="V412" s="791">
        <v>4.2470491600348798E-2</v>
      </c>
      <c r="W412" s="791">
        <f t="shared" si="33"/>
        <v>0.95913697775999562</v>
      </c>
      <c r="X412" s="791">
        <f t="shared" si="33"/>
        <v>4.0763022240004353E-2</v>
      </c>
      <c r="Y412" s="573"/>
      <c r="Z412" s="758"/>
      <c r="AA412" s="758"/>
      <c r="AB412" s="758"/>
      <c r="AC412" s="758"/>
      <c r="AD412" s="758"/>
      <c r="AE412" s="758"/>
      <c r="AF412" s="758"/>
      <c r="AG412" s="758"/>
      <c r="AH412" s="758"/>
      <c r="AI412" s="758"/>
      <c r="AJ412" s="758"/>
    </row>
    <row r="413" spans="2:36" ht="15">
      <c r="B413" s="758"/>
      <c r="C413" s="758"/>
      <c r="D413" s="758"/>
      <c r="E413" s="758"/>
      <c r="F413" s="758"/>
      <c r="G413" s="758"/>
      <c r="H413" s="758"/>
      <c r="I413" s="758"/>
      <c r="J413" s="758"/>
      <c r="K413" s="758"/>
      <c r="L413" s="780">
        <v>409</v>
      </c>
      <c r="M413" s="790">
        <v>0.94725364286437908</v>
      </c>
      <c r="N413" s="790">
        <v>5.2746357135620897E-2</v>
      </c>
      <c r="O413" s="790">
        <v>0.93838675663653082</v>
      </c>
      <c r="P413" s="790">
        <v>6.1613243363469197E-2</v>
      </c>
      <c r="Q413" s="790">
        <f t="shared" si="31"/>
        <v>0.94261109155382927</v>
      </c>
      <c r="R413" s="790">
        <f t="shared" si="31"/>
        <v>5.7288908446170725E-2</v>
      </c>
      <c r="S413" s="791">
        <f t="shared" si="32"/>
        <v>0.96115217827055599</v>
      </c>
      <c r="T413" s="791">
        <v>3.8847821729444003E-2</v>
      </c>
      <c r="U413" s="791">
        <f t="shared" si="34"/>
        <v>0.95766748542147617</v>
      </c>
      <c r="V413" s="791">
        <v>4.23325145785238E-2</v>
      </c>
      <c r="W413" s="791">
        <f t="shared" si="33"/>
        <v>0.95926876409043593</v>
      </c>
      <c r="X413" s="791">
        <f t="shared" si="33"/>
        <v>4.0631235909564085E-2</v>
      </c>
      <c r="Y413" s="573"/>
      <c r="Z413" s="758"/>
      <c r="AA413" s="758"/>
      <c r="AB413" s="758"/>
      <c r="AC413" s="758"/>
      <c r="AD413" s="758"/>
      <c r="AE413" s="758"/>
      <c r="AF413" s="758"/>
      <c r="AG413" s="758"/>
      <c r="AH413" s="758"/>
      <c r="AI413" s="758"/>
      <c r="AJ413" s="758"/>
    </row>
    <row r="414" spans="2:36" ht="15">
      <c r="B414" s="758"/>
      <c r="C414" s="758"/>
      <c r="D414" s="758"/>
      <c r="E414" s="758"/>
      <c r="F414" s="758"/>
      <c r="G414" s="758"/>
      <c r="H414" s="758"/>
      <c r="I414" s="758"/>
      <c r="J414" s="758"/>
      <c r="K414" s="758"/>
      <c r="L414" s="780">
        <v>410</v>
      </c>
      <c r="M414" s="790">
        <v>0.94738883382783112</v>
      </c>
      <c r="N414" s="790">
        <v>5.2611166172168898E-2</v>
      </c>
      <c r="O414" s="790">
        <v>0.93853776340294204</v>
      </c>
      <c r="P414" s="790">
        <v>6.1462236597057997E-2</v>
      </c>
      <c r="Q414" s="790">
        <f t="shared" si="31"/>
        <v>0.94275438092352271</v>
      </c>
      <c r="R414" s="790">
        <f t="shared" si="31"/>
        <v>5.7145619076477305E-2</v>
      </c>
      <c r="S414" s="791">
        <f t="shared" si="32"/>
        <v>0.96127679067569127</v>
      </c>
      <c r="T414" s="791">
        <v>3.8723209324308699E-2</v>
      </c>
      <c r="U414" s="791">
        <f t="shared" si="34"/>
        <v>0.95780426723662426</v>
      </c>
      <c r="V414" s="791">
        <v>4.2195732763375703E-2</v>
      </c>
      <c r="W414" s="791">
        <f t="shared" si="33"/>
        <v>0.95939960572472627</v>
      </c>
      <c r="X414" s="791">
        <f t="shared" si="33"/>
        <v>4.0500394275273729E-2</v>
      </c>
      <c r="Y414" s="573"/>
      <c r="Z414" s="758"/>
      <c r="AA414" s="758"/>
      <c r="AB414" s="758"/>
      <c r="AC414" s="758"/>
      <c r="AD414" s="758"/>
      <c r="AE414" s="758"/>
      <c r="AF414" s="758"/>
      <c r="AG414" s="758"/>
      <c r="AH414" s="758"/>
      <c r="AI414" s="758"/>
      <c r="AJ414" s="758"/>
    </row>
    <row r="415" spans="2:36" ht="15">
      <c r="B415" s="758"/>
      <c r="C415" s="758"/>
      <c r="D415" s="758"/>
      <c r="E415" s="758"/>
      <c r="F415" s="758"/>
      <c r="G415" s="758"/>
      <c r="H415" s="758"/>
      <c r="I415" s="758"/>
      <c r="J415" s="758"/>
      <c r="K415" s="758"/>
      <c r="L415" s="780">
        <v>411</v>
      </c>
      <c r="M415" s="790">
        <v>0.94752322580789516</v>
      </c>
      <c r="N415" s="790">
        <v>5.2476774192104801E-2</v>
      </c>
      <c r="O415" s="790">
        <v>0.93868816573486058</v>
      </c>
      <c r="P415" s="790">
        <v>6.1311834265139399E-2</v>
      </c>
      <c r="Q415" s="790">
        <f t="shared" si="31"/>
        <v>0.94289697117385496</v>
      </c>
      <c r="R415" s="790">
        <f t="shared" si="31"/>
        <v>5.7003028826145039E-2</v>
      </c>
      <c r="S415" s="791">
        <f t="shared" si="32"/>
        <v>0.96140072438959823</v>
      </c>
      <c r="T415" s="791">
        <v>3.8599275610401801E-2</v>
      </c>
      <c r="U415" s="791">
        <f t="shared" si="34"/>
        <v>0.95793981362634217</v>
      </c>
      <c r="V415" s="791">
        <v>4.2060186373657799E-2</v>
      </c>
      <c r="W415" s="791">
        <f t="shared" si="33"/>
        <v>0.95952948318668518</v>
      </c>
      <c r="X415" s="791">
        <f t="shared" si="33"/>
        <v>4.0370516813314765E-2</v>
      </c>
      <c r="Y415" s="573"/>
      <c r="Z415" s="758"/>
      <c r="AA415" s="758"/>
      <c r="AB415" s="758"/>
      <c r="AC415" s="758"/>
      <c r="AD415" s="758"/>
      <c r="AE415" s="758"/>
      <c r="AF415" s="758"/>
      <c r="AG415" s="758"/>
      <c r="AH415" s="758"/>
      <c r="AI415" s="758"/>
      <c r="AJ415" s="758"/>
    </row>
    <row r="416" spans="2:36" ht="15">
      <c r="B416" s="758"/>
      <c r="C416" s="758"/>
      <c r="D416" s="758"/>
      <c r="E416" s="758"/>
      <c r="F416" s="758"/>
      <c r="G416" s="758"/>
      <c r="H416" s="758"/>
      <c r="I416" s="758"/>
      <c r="J416" s="758"/>
      <c r="K416" s="758"/>
      <c r="L416" s="780">
        <v>412</v>
      </c>
      <c r="M416" s="790">
        <v>0.94765682469682111</v>
      </c>
      <c r="N416" s="790">
        <v>5.2343175303178897E-2</v>
      </c>
      <c r="O416" s="790">
        <v>0.93883796648689699</v>
      </c>
      <c r="P416" s="790">
        <v>6.1162033513103002E-2</v>
      </c>
      <c r="Q416" s="790">
        <f t="shared" si="31"/>
        <v>0.94303886663848135</v>
      </c>
      <c r="R416" s="790">
        <f t="shared" si="31"/>
        <v>5.6861133361518656E-2</v>
      </c>
      <c r="S416" s="791">
        <f t="shared" si="32"/>
        <v>0.96152398177781528</v>
      </c>
      <c r="T416" s="791">
        <v>3.8476018222184702E-2</v>
      </c>
      <c r="U416" s="791">
        <f t="shared" si="34"/>
        <v>0.95807408437187647</v>
      </c>
      <c r="V416" s="791">
        <v>4.1925915628123499E-2</v>
      </c>
      <c r="W416" s="791">
        <f t="shared" si="33"/>
        <v>0.95965837700013146</v>
      </c>
      <c r="X416" s="791">
        <f t="shared" si="33"/>
        <v>4.0241622999868498E-2</v>
      </c>
      <c r="Y416" s="573"/>
      <c r="Z416" s="758"/>
      <c r="AA416" s="758"/>
      <c r="AB416" s="758"/>
      <c r="AC416" s="758"/>
      <c r="AD416" s="758"/>
      <c r="AE416" s="758"/>
      <c r="AF416" s="758"/>
      <c r="AG416" s="758"/>
      <c r="AH416" s="758"/>
      <c r="AI416" s="758"/>
      <c r="AJ416" s="758"/>
    </row>
    <row r="417" spans="2:36" ht="15">
      <c r="B417" s="758"/>
      <c r="C417" s="758"/>
      <c r="D417" s="758"/>
      <c r="E417" s="758"/>
      <c r="F417" s="758"/>
      <c r="G417" s="758"/>
      <c r="H417" s="758"/>
      <c r="I417" s="758"/>
      <c r="J417" s="758"/>
      <c r="K417" s="758"/>
      <c r="L417" s="780">
        <v>413</v>
      </c>
      <c r="M417" s="790">
        <v>0.94778963638685843</v>
      </c>
      <c r="N417" s="790">
        <v>5.2210363613141603E-2</v>
      </c>
      <c r="O417" s="790">
        <v>0.93898716851366182</v>
      </c>
      <c r="P417" s="790">
        <v>6.1012831486338202E-2</v>
      </c>
      <c r="Q417" s="790">
        <f t="shared" si="31"/>
        <v>0.94318007165105722</v>
      </c>
      <c r="R417" s="790">
        <f t="shared" si="31"/>
        <v>5.6719928348942822E-2</v>
      </c>
      <c r="S417" s="791">
        <f t="shared" si="32"/>
        <v>0.96164656520588077</v>
      </c>
      <c r="T417" s="791">
        <v>3.83534347941192E-2</v>
      </c>
      <c r="U417" s="791">
        <f t="shared" si="34"/>
        <v>0.95820703925447392</v>
      </c>
      <c r="V417" s="791">
        <v>4.1792960745526103E-2</v>
      </c>
      <c r="W417" s="791">
        <f t="shared" si="33"/>
        <v>0.95978626768888364</v>
      </c>
      <c r="X417" s="791">
        <f t="shared" si="33"/>
        <v>4.0113732311116389E-2</v>
      </c>
      <c r="Y417" s="573"/>
      <c r="Z417" s="758"/>
      <c r="AA417" s="758"/>
      <c r="AB417" s="758"/>
      <c r="AC417" s="758"/>
      <c r="AD417" s="758"/>
      <c r="AE417" s="758"/>
      <c r="AF417" s="758"/>
      <c r="AG417" s="758"/>
      <c r="AH417" s="758"/>
      <c r="AI417" s="758"/>
      <c r="AJ417" s="758"/>
    </row>
    <row r="418" spans="2:36" ht="15">
      <c r="B418" s="758"/>
      <c r="C418" s="758"/>
      <c r="D418" s="758"/>
      <c r="E418" s="758"/>
      <c r="F418" s="758"/>
      <c r="G418" s="758"/>
      <c r="H418" s="758"/>
      <c r="I418" s="758"/>
      <c r="J418" s="758"/>
      <c r="K418" s="758"/>
      <c r="L418" s="780">
        <v>414</v>
      </c>
      <c r="M418" s="790">
        <v>0.9479216667702568</v>
      </c>
      <c r="N418" s="790">
        <v>5.2078333229743201E-2</v>
      </c>
      <c r="O418" s="790">
        <v>0.93913577466976528</v>
      </c>
      <c r="P418" s="790">
        <v>6.0864225330234702E-2</v>
      </c>
      <c r="Q418" s="790">
        <f t="shared" si="31"/>
        <v>0.94332059054523776</v>
      </c>
      <c r="R418" s="790">
        <f t="shared" si="31"/>
        <v>5.6579409454762322E-2</v>
      </c>
      <c r="S418" s="791">
        <f t="shared" si="32"/>
        <v>0.96176847703933332</v>
      </c>
      <c r="T418" s="791">
        <v>3.8231522960666703E-2</v>
      </c>
      <c r="U418" s="791">
        <f t="shared" si="34"/>
        <v>0.958338638055381</v>
      </c>
      <c r="V418" s="791">
        <v>4.1661361944619002E-2</v>
      </c>
      <c r="W418" s="791">
        <f t="shared" si="33"/>
        <v>0.9599131357767603</v>
      </c>
      <c r="X418" s="791">
        <f t="shared" si="33"/>
        <v>3.9986864223239771E-2</v>
      </c>
      <c r="Y418" s="573"/>
      <c r="Z418" s="758"/>
      <c r="AA418" s="758"/>
      <c r="AB418" s="758"/>
      <c r="AC418" s="758"/>
      <c r="AD418" s="758"/>
      <c r="AE418" s="758"/>
      <c r="AF418" s="758"/>
      <c r="AG418" s="758"/>
      <c r="AH418" s="758"/>
      <c r="AI418" s="758"/>
      <c r="AJ418" s="758"/>
    </row>
    <row r="419" spans="2:36" ht="15">
      <c r="B419" s="758"/>
      <c r="C419" s="758"/>
      <c r="D419" s="758"/>
      <c r="E419" s="758"/>
      <c r="F419" s="758"/>
      <c r="G419" s="758"/>
      <c r="H419" s="758"/>
      <c r="I419" s="758"/>
      <c r="J419" s="758"/>
      <c r="K419" s="758"/>
      <c r="L419" s="780">
        <v>415</v>
      </c>
      <c r="M419" s="790">
        <v>0.94805292173926581</v>
      </c>
      <c r="N419" s="790">
        <v>5.1947078260734199E-2</v>
      </c>
      <c r="O419" s="790">
        <v>0.93928378780981825</v>
      </c>
      <c r="P419" s="790">
        <v>6.0716212190181702E-2</v>
      </c>
      <c r="Q419" s="790">
        <f t="shared" si="31"/>
        <v>0.94346042765467819</v>
      </c>
      <c r="R419" s="790">
        <f t="shared" si="31"/>
        <v>5.6439572345321751E-2</v>
      </c>
      <c r="S419" s="791">
        <f t="shared" si="32"/>
        <v>0.96188971964371095</v>
      </c>
      <c r="T419" s="791">
        <v>3.8110280356289002E-2</v>
      </c>
      <c r="U419" s="791">
        <f t="shared" si="34"/>
        <v>0.95846884055584447</v>
      </c>
      <c r="V419" s="791">
        <v>4.1531159444155502E-2</v>
      </c>
      <c r="W419" s="791">
        <f t="shared" si="33"/>
        <v>0.96003896178757997</v>
      </c>
      <c r="X419" s="791">
        <f t="shared" si="33"/>
        <v>3.9861038212420097E-2</v>
      </c>
      <c r="Y419" s="573"/>
      <c r="Z419" s="758"/>
      <c r="AA419" s="758"/>
      <c r="AB419" s="758"/>
      <c r="AC419" s="758"/>
      <c r="AD419" s="758"/>
      <c r="AE419" s="758"/>
      <c r="AF419" s="758"/>
      <c r="AG419" s="758"/>
      <c r="AH419" s="758"/>
      <c r="AI419" s="758"/>
      <c r="AJ419" s="758"/>
    </row>
    <row r="420" spans="2:36" ht="15">
      <c r="B420" s="758"/>
      <c r="C420" s="758"/>
      <c r="D420" s="758"/>
      <c r="E420" s="758"/>
      <c r="F420" s="758"/>
      <c r="G420" s="758"/>
      <c r="H420" s="758"/>
      <c r="I420" s="758"/>
      <c r="J420" s="758"/>
      <c r="K420" s="758"/>
      <c r="L420" s="780">
        <v>416</v>
      </c>
      <c r="M420" s="790">
        <v>0.94818340718613525</v>
      </c>
      <c r="N420" s="790">
        <v>5.1816592813864699E-2</v>
      </c>
      <c r="O420" s="790">
        <v>0.93943121078843095</v>
      </c>
      <c r="P420" s="790">
        <v>6.0568789211569003E-2</v>
      </c>
      <c r="Q420" s="790">
        <f t="shared" si="31"/>
        <v>0.94359958731303406</v>
      </c>
      <c r="R420" s="790">
        <f t="shared" si="31"/>
        <v>5.6300412686965853E-2</v>
      </c>
      <c r="S420" s="791">
        <f t="shared" si="32"/>
        <v>0.96201029538455252</v>
      </c>
      <c r="T420" s="791">
        <v>3.7989704615447498E-2</v>
      </c>
      <c r="U420" s="791">
        <f t="shared" si="34"/>
        <v>0.95859760722226561</v>
      </c>
      <c r="V420" s="791">
        <v>4.1402392777734401E-2</v>
      </c>
      <c r="W420" s="791">
        <f t="shared" si="33"/>
        <v>0.96016372659657712</v>
      </c>
      <c r="X420" s="791">
        <f t="shared" si="33"/>
        <v>3.9736273403422909E-2</v>
      </c>
      <c r="Y420" s="573"/>
      <c r="Z420" s="758"/>
      <c r="AA420" s="758"/>
      <c r="AB420" s="758"/>
      <c r="AC420" s="758"/>
      <c r="AD420" s="758"/>
      <c r="AE420" s="758"/>
      <c r="AF420" s="758"/>
      <c r="AG420" s="758"/>
      <c r="AH420" s="758"/>
      <c r="AI420" s="758"/>
      <c r="AJ420" s="758"/>
    </row>
    <row r="421" spans="2:36" ht="15">
      <c r="B421" s="758"/>
      <c r="C421" s="758"/>
      <c r="D421" s="758"/>
      <c r="E421" s="758"/>
      <c r="F421" s="758"/>
      <c r="G421" s="758"/>
      <c r="H421" s="758"/>
      <c r="I421" s="758"/>
      <c r="J421" s="758"/>
      <c r="K421" s="758"/>
      <c r="L421" s="780">
        <v>417</v>
      </c>
      <c r="M421" s="790">
        <v>0.94831312900311482</v>
      </c>
      <c r="N421" s="790">
        <v>5.1686870996885202E-2</v>
      </c>
      <c r="O421" s="790">
        <v>0.93957804646021414</v>
      </c>
      <c r="P421" s="790">
        <v>6.0421953539785897E-2</v>
      </c>
      <c r="Q421" s="790">
        <f t="shared" si="31"/>
        <v>0.94373807385396069</v>
      </c>
      <c r="R421" s="790">
        <f t="shared" si="31"/>
        <v>5.6161926146039279E-2</v>
      </c>
      <c r="S421" s="791">
        <f t="shared" si="32"/>
        <v>0.96213020662739601</v>
      </c>
      <c r="T421" s="791">
        <v>3.7869793372604002E-2</v>
      </c>
      <c r="U421" s="791">
        <f t="shared" si="34"/>
        <v>0.95872492299500944</v>
      </c>
      <c r="V421" s="791">
        <v>4.1275077004990501E-2</v>
      </c>
      <c r="W421" s="791">
        <f t="shared" si="33"/>
        <v>0.96028742363168229</v>
      </c>
      <c r="X421" s="791">
        <f t="shared" si="33"/>
        <v>3.9612576368317776E-2</v>
      </c>
      <c r="Y421" s="573"/>
      <c r="Z421" s="758"/>
      <c r="AA421" s="758"/>
      <c r="AB421" s="758"/>
      <c r="AC421" s="758"/>
      <c r="AD421" s="758"/>
      <c r="AE421" s="758"/>
      <c r="AF421" s="758"/>
      <c r="AG421" s="758"/>
      <c r="AH421" s="758"/>
      <c r="AI421" s="758"/>
      <c r="AJ421" s="758"/>
    </row>
    <row r="422" spans="2:36" ht="15">
      <c r="B422" s="758"/>
      <c r="C422" s="758"/>
      <c r="D422" s="758"/>
      <c r="E422" s="758"/>
      <c r="F422" s="758"/>
      <c r="G422" s="758"/>
      <c r="H422" s="758"/>
      <c r="I422" s="758"/>
      <c r="J422" s="758"/>
      <c r="K422" s="758"/>
      <c r="L422" s="780">
        <v>418</v>
      </c>
      <c r="M422" s="790">
        <v>0.94844209308245397</v>
      </c>
      <c r="N422" s="790">
        <v>5.1557906917545998E-2</v>
      </c>
      <c r="O422" s="790">
        <v>0.93972429767977805</v>
      </c>
      <c r="P422" s="790">
        <v>6.0275702320221898E-2</v>
      </c>
      <c r="Q422" s="790">
        <f t="shared" si="31"/>
        <v>0.94387589161111318</v>
      </c>
      <c r="R422" s="790">
        <f t="shared" si="31"/>
        <v>5.6024108388886718E-2</v>
      </c>
      <c r="S422" s="791">
        <f t="shared" si="32"/>
        <v>0.96224945573777998</v>
      </c>
      <c r="T422" s="791">
        <v>3.775054426222E-2</v>
      </c>
      <c r="U422" s="791">
        <f t="shared" si="34"/>
        <v>0.95885080341019646</v>
      </c>
      <c r="V422" s="791">
        <v>4.1149196589803497E-2</v>
      </c>
      <c r="W422" s="791">
        <f t="shared" si="33"/>
        <v>0.96041006201338863</v>
      </c>
      <c r="X422" s="791">
        <f t="shared" si="33"/>
        <v>3.9489937986611351E-2</v>
      </c>
      <c r="Y422" s="573"/>
      <c r="Z422" s="758"/>
      <c r="AA422" s="758"/>
      <c r="AB422" s="758"/>
      <c r="AC422" s="758"/>
      <c r="AD422" s="758"/>
      <c r="AE422" s="758"/>
      <c r="AF422" s="758"/>
      <c r="AG422" s="758"/>
      <c r="AH422" s="758"/>
      <c r="AI422" s="758"/>
      <c r="AJ422" s="758"/>
    </row>
    <row r="423" spans="2:36" ht="15">
      <c r="B423" s="758"/>
      <c r="C423" s="758"/>
      <c r="D423" s="758"/>
      <c r="E423" s="758"/>
      <c r="F423" s="758"/>
      <c r="G423" s="758"/>
      <c r="H423" s="758"/>
      <c r="I423" s="758"/>
      <c r="J423" s="758"/>
      <c r="K423" s="758"/>
      <c r="L423" s="780">
        <v>419</v>
      </c>
      <c r="M423" s="790">
        <v>0.94857030531640263</v>
      </c>
      <c r="N423" s="790">
        <v>5.1429694683597399E-2</v>
      </c>
      <c r="O423" s="790">
        <v>0.93986996730173344</v>
      </c>
      <c r="P423" s="790">
        <v>6.01300326982665E-2</v>
      </c>
      <c r="Q423" s="790">
        <f t="shared" si="31"/>
        <v>0.94401304491814719</v>
      </c>
      <c r="R423" s="790">
        <f t="shared" si="31"/>
        <v>5.5886955081852818E-2</v>
      </c>
      <c r="S423" s="791">
        <f t="shared" si="32"/>
        <v>0.96236804508124296</v>
      </c>
      <c r="T423" s="791">
        <v>3.7631954918757003E-2</v>
      </c>
      <c r="U423" s="791">
        <f t="shared" si="34"/>
        <v>0.95897526593262117</v>
      </c>
      <c r="V423" s="791">
        <v>4.1024734067378797E-2</v>
      </c>
      <c r="W423" s="791">
        <f t="shared" si="33"/>
        <v>0.96053165185140676</v>
      </c>
      <c r="X423" s="791">
        <f t="shared" si="33"/>
        <v>3.9368348148593246E-2</v>
      </c>
      <c r="Y423" s="573"/>
      <c r="Z423" s="758"/>
      <c r="AA423" s="758"/>
      <c r="AB423" s="758"/>
      <c r="AC423" s="758"/>
      <c r="AD423" s="758"/>
      <c r="AE423" s="758"/>
      <c r="AF423" s="758"/>
      <c r="AG423" s="758"/>
      <c r="AH423" s="758"/>
      <c r="AI423" s="758"/>
      <c r="AJ423" s="758"/>
    </row>
    <row r="424" spans="2:36" ht="15">
      <c r="B424" s="758"/>
      <c r="C424" s="758"/>
      <c r="D424" s="758"/>
      <c r="E424" s="758"/>
      <c r="F424" s="758"/>
      <c r="G424" s="758"/>
      <c r="H424" s="758"/>
      <c r="I424" s="758"/>
      <c r="J424" s="758"/>
      <c r="K424" s="758"/>
      <c r="L424" s="780">
        <v>420</v>
      </c>
      <c r="M424" s="790">
        <v>0.94869777159721025</v>
      </c>
      <c r="N424" s="790">
        <v>5.13022284027898E-2</v>
      </c>
      <c r="O424" s="790">
        <v>0.94001505818069075</v>
      </c>
      <c r="P424" s="790">
        <v>5.9984941819309301E-2</v>
      </c>
      <c r="Q424" s="790">
        <f t="shared" si="31"/>
        <v>0.94414953810871771</v>
      </c>
      <c r="R424" s="790">
        <f t="shared" si="31"/>
        <v>5.5750461891282369E-2</v>
      </c>
      <c r="S424" s="791">
        <f t="shared" si="32"/>
        <v>0.96248597702332317</v>
      </c>
      <c r="T424" s="791">
        <v>3.7514022976676803E-2</v>
      </c>
      <c r="U424" s="791">
        <f t="shared" si="34"/>
        <v>0.95909832802707795</v>
      </c>
      <c r="V424" s="791">
        <v>4.0901671972922E-2</v>
      </c>
      <c r="W424" s="791">
        <f t="shared" si="33"/>
        <v>0.96065220325544665</v>
      </c>
      <c r="X424" s="791">
        <f t="shared" si="33"/>
        <v>3.9247796744553295E-2</v>
      </c>
      <c r="Y424" s="573"/>
      <c r="Z424" s="758"/>
      <c r="AA424" s="758"/>
      <c r="AB424" s="758"/>
      <c r="AC424" s="758"/>
      <c r="AD424" s="758"/>
      <c r="AE424" s="758"/>
      <c r="AF424" s="758"/>
      <c r="AG424" s="758"/>
      <c r="AH424" s="758"/>
      <c r="AI424" s="758"/>
      <c r="AJ424" s="758"/>
    </row>
    <row r="425" spans="2:36" ht="15">
      <c r="B425" s="758"/>
      <c r="C425" s="758"/>
      <c r="D425" s="758"/>
      <c r="E425" s="758"/>
      <c r="F425" s="758"/>
      <c r="G425" s="758"/>
      <c r="H425" s="758"/>
      <c r="I425" s="758"/>
      <c r="J425" s="758"/>
      <c r="K425" s="758"/>
      <c r="L425" s="780">
        <v>421</v>
      </c>
      <c r="M425" s="790">
        <v>0.94882449781712641</v>
      </c>
      <c r="N425" s="790">
        <v>5.1175502182873603E-2</v>
      </c>
      <c r="O425" s="790">
        <v>0.94015957317126042</v>
      </c>
      <c r="P425" s="790">
        <v>5.98404268287396E-2</v>
      </c>
      <c r="Q425" s="790">
        <f t="shared" si="31"/>
        <v>0.94428537551648006</v>
      </c>
      <c r="R425" s="790">
        <f t="shared" si="31"/>
        <v>5.5614624483519989E-2</v>
      </c>
      <c r="S425" s="791">
        <f t="shared" si="32"/>
        <v>0.96260325392955914</v>
      </c>
      <c r="T425" s="791">
        <v>3.7396746070440898E-2</v>
      </c>
      <c r="U425" s="791">
        <f t="shared" si="34"/>
        <v>0.95922000715836164</v>
      </c>
      <c r="V425" s="791">
        <v>4.0779992841638399E-2</v>
      </c>
      <c r="W425" s="791">
        <f t="shared" si="33"/>
        <v>0.96077172633521901</v>
      </c>
      <c r="X425" s="791">
        <f t="shared" si="33"/>
        <v>3.9128273664781055E-2</v>
      </c>
      <c r="Y425" s="573"/>
      <c r="Z425" s="758"/>
      <c r="AA425" s="758"/>
      <c r="AB425" s="758"/>
      <c r="AC425" s="758"/>
      <c r="AD425" s="758"/>
      <c r="AE425" s="758"/>
      <c r="AF425" s="758"/>
      <c r="AG425" s="758"/>
      <c r="AH425" s="758"/>
      <c r="AI425" s="758"/>
      <c r="AJ425" s="758"/>
    </row>
    <row r="426" spans="2:36" ht="15">
      <c r="B426" s="758"/>
      <c r="C426" s="758"/>
      <c r="D426" s="758"/>
      <c r="E426" s="758"/>
      <c r="F426" s="758"/>
      <c r="G426" s="758"/>
      <c r="H426" s="758"/>
      <c r="I426" s="758"/>
      <c r="J426" s="758"/>
      <c r="K426" s="758"/>
      <c r="L426" s="780">
        <v>422</v>
      </c>
      <c r="M426" s="790">
        <v>0.94895048986840103</v>
      </c>
      <c r="N426" s="790">
        <v>5.1049510131599002E-2</v>
      </c>
      <c r="O426" s="790">
        <v>0.94030351512805288</v>
      </c>
      <c r="P426" s="790">
        <v>5.9696484871947099E-2</v>
      </c>
      <c r="Q426" s="790">
        <f t="shared" si="31"/>
        <v>0.94442056147508957</v>
      </c>
      <c r="R426" s="790">
        <f t="shared" si="31"/>
        <v>5.5479438524910385E-2</v>
      </c>
      <c r="S426" s="791">
        <f t="shared" si="32"/>
        <v>0.96271987816548898</v>
      </c>
      <c r="T426" s="791">
        <v>3.7280121834511001E-2</v>
      </c>
      <c r="U426" s="791">
        <f t="shared" si="34"/>
        <v>0.95934032079126652</v>
      </c>
      <c r="V426" s="791">
        <v>4.06596792087335E-2</v>
      </c>
      <c r="W426" s="791">
        <f t="shared" si="33"/>
        <v>0.96089023120043371</v>
      </c>
      <c r="X426" s="791">
        <f t="shared" si="33"/>
        <v>3.9009768799566275E-2</v>
      </c>
      <c r="Y426" s="573"/>
      <c r="Z426" s="758"/>
      <c r="AA426" s="758"/>
      <c r="AB426" s="758"/>
      <c r="AC426" s="758"/>
      <c r="AD426" s="758"/>
      <c r="AE426" s="758"/>
      <c r="AF426" s="758"/>
      <c r="AG426" s="758"/>
      <c r="AH426" s="758"/>
      <c r="AI426" s="758"/>
      <c r="AJ426" s="758"/>
    </row>
    <row r="427" spans="2:36" ht="15">
      <c r="B427" s="758"/>
      <c r="C427" s="758"/>
      <c r="D427" s="758"/>
      <c r="E427" s="758"/>
      <c r="F427" s="758"/>
      <c r="G427" s="758"/>
      <c r="H427" s="758"/>
      <c r="I427" s="758"/>
      <c r="J427" s="758"/>
      <c r="K427" s="758"/>
      <c r="L427" s="780">
        <v>423</v>
      </c>
      <c r="M427" s="790">
        <v>0.94907575364328356</v>
      </c>
      <c r="N427" s="790">
        <v>5.0924246356716399E-2</v>
      </c>
      <c r="O427" s="790">
        <v>0.94044688690567879</v>
      </c>
      <c r="P427" s="790">
        <v>5.9553113094321201E-2</v>
      </c>
      <c r="Q427" s="790">
        <f t="shared" si="31"/>
        <v>0.94455510031820178</v>
      </c>
      <c r="R427" s="790">
        <f t="shared" si="31"/>
        <v>5.5344899681798232E-2</v>
      </c>
      <c r="S427" s="791">
        <f t="shared" si="32"/>
        <v>0.96283585209665146</v>
      </c>
      <c r="T427" s="791">
        <v>3.7164147903348502E-2</v>
      </c>
      <c r="U427" s="791">
        <f t="shared" si="34"/>
        <v>0.95945928639058708</v>
      </c>
      <c r="V427" s="791">
        <v>4.0540713609412901E-2</v>
      </c>
      <c r="W427" s="791">
        <f t="shared" si="33"/>
        <v>0.96100772796080136</v>
      </c>
      <c r="X427" s="791">
        <f t="shared" si="33"/>
        <v>3.8892272039198594E-2</v>
      </c>
      <c r="Y427" s="573"/>
      <c r="Z427" s="758"/>
      <c r="AA427" s="758"/>
      <c r="AB427" s="758"/>
      <c r="AC427" s="758"/>
      <c r="AD427" s="758"/>
      <c r="AE427" s="758"/>
      <c r="AF427" s="758"/>
      <c r="AG427" s="758"/>
      <c r="AH427" s="758"/>
      <c r="AI427" s="758"/>
      <c r="AJ427" s="758"/>
    </row>
    <row r="428" spans="2:36" ht="15">
      <c r="B428" s="758"/>
      <c r="C428" s="758"/>
      <c r="D428" s="758"/>
      <c r="E428" s="758"/>
      <c r="F428" s="758"/>
      <c r="G428" s="758"/>
      <c r="H428" s="758"/>
      <c r="I428" s="758"/>
      <c r="J428" s="758"/>
      <c r="K428" s="758"/>
      <c r="L428" s="780">
        <v>424</v>
      </c>
      <c r="M428" s="790">
        <v>0.94920029503402381</v>
      </c>
      <c r="N428" s="790">
        <v>5.0799704965976203E-2</v>
      </c>
      <c r="O428" s="790">
        <v>0.94058969135874859</v>
      </c>
      <c r="P428" s="790">
        <v>5.9410308641251401E-2</v>
      </c>
      <c r="Q428" s="790">
        <f t="shared" si="31"/>
        <v>0.94468899637947179</v>
      </c>
      <c r="R428" s="790">
        <f t="shared" si="31"/>
        <v>5.5211003620528255E-2</v>
      </c>
      <c r="S428" s="791">
        <f t="shared" si="32"/>
        <v>0.96295117808858477</v>
      </c>
      <c r="T428" s="791">
        <v>3.7048821911415203E-2</v>
      </c>
      <c r="U428" s="791">
        <f t="shared" si="34"/>
        <v>0.95957692142111806</v>
      </c>
      <c r="V428" s="791">
        <v>4.0423078578881999E-2</v>
      </c>
      <c r="W428" s="791">
        <f t="shared" si="33"/>
        <v>0.96112422672603226</v>
      </c>
      <c r="X428" s="791">
        <f t="shared" si="33"/>
        <v>3.8775773273967779E-2</v>
      </c>
      <c r="Y428" s="573"/>
      <c r="Z428" s="758"/>
      <c r="AA428" s="758"/>
      <c r="AB428" s="758"/>
      <c r="AC428" s="758"/>
      <c r="AD428" s="758"/>
      <c r="AE428" s="758"/>
      <c r="AF428" s="758"/>
      <c r="AG428" s="758"/>
      <c r="AH428" s="758"/>
      <c r="AI428" s="758"/>
      <c r="AJ428" s="758"/>
    </row>
    <row r="429" spans="2:36" ht="15">
      <c r="B429" s="758"/>
      <c r="C429" s="758"/>
      <c r="D429" s="758"/>
      <c r="E429" s="758"/>
      <c r="F429" s="758"/>
      <c r="G429" s="758"/>
      <c r="H429" s="758"/>
      <c r="I429" s="758"/>
      <c r="J429" s="758"/>
      <c r="K429" s="758"/>
      <c r="L429" s="780">
        <v>425</v>
      </c>
      <c r="M429" s="790">
        <v>0.94932411993287125</v>
      </c>
      <c r="N429" s="790">
        <v>5.0675880067128698E-2</v>
      </c>
      <c r="O429" s="790">
        <v>0.94073193134187294</v>
      </c>
      <c r="P429" s="790">
        <v>5.9268068658127102E-2</v>
      </c>
      <c r="Q429" s="790">
        <f t="shared" si="31"/>
        <v>0.94482225399255504</v>
      </c>
      <c r="R429" s="790">
        <f t="shared" si="31"/>
        <v>5.5077746007445069E-2</v>
      </c>
      <c r="S429" s="791">
        <f t="shared" si="32"/>
        <v>0.96306585850682735</v>
      </c>
      <c r="T429" s="791">
        <v>3.6934141493172597E-2</v>
      </c>
      <c r="U429" s="791">
        <f t="shared" si="34"/>
        <v>0.95969324334765382</v>
      </c>
      <c r="V429" s="791">
        <v>4.0306756652346197E-2</v>
      </c>
      <c r="W429" s="791">
        <f t="shared" si="33"/>
        <v>0.96123973760583659</v>
      </c>
      <c r="X429" s="791">
        <f t="shared" si="33"/>
        <v>3.8660262394163418E-2</v>
      </c>
      <c r="Y429" s="573"/>
      <c r="Z429" s="758"/>
      <c r="AA429" s="758"/>
      <c r="AB429" s="758"/>
      <c r="AC429" s="758"/>
      <c r="AD429" s="758"/>
      <c r="AE429" s="758"/>
      <c r="AF429" s="758"/>
      <c r="AG429" s="758"/>
      <c r="AH429" s="758"/>
      <c r="AI429" s="758"/>
      <c r="AJ429" s="758"/>
    </row>
    <row r="430" spans="2:36" ht="15">
      <c r="B430" s="758"/>
      <c r="C430" s="758"/>
      <c r="D430" s="758"/>
      <c r="E430" s="758"/>
      <c r="F430" s="758"/>
      <c r="G430" s="758"/>
      <c r="H430" s="758"/>
      <c r="I430" s="758"/>
      <c r="J430" s="758"/>
      <c r="K430" s="758"/>
      <c r="L430" s="780">
        <v>426</v>
      </c>
      <c r="M430" s="790">
        <v>0.94944723423207578</v>
      </c>
      <c r="N430" s="790">
        <v>5.0552765767924203E-2</v>
      </c>
      <c r="O430" s="790">
        <v>0.94087360970966205</v>
      </c>
      <c r="P430" s="790">
        <v>5.91263902903379E-2</v>
      </c>
      <c r="Q430" s="790">
        <f t="shared" si="31"/>
        <v>0.94495487749110663</v>
      </c>
      <c r="R430" s="790">
        <f t="shared" si="31"/>
        <v>5.4945122508893399E-2</v>
      </c>
      <c r="S430" s="791">
        <f t="shared" si="32"/>
        <v>0.96317989571691776</v>
      </c>
      <c r="T430" s="791">
        <v>3.68201042830823E-2</v>
      </c>
      <c r="U430" s="791">
        <f t="shared" si="34"/>
        <v>0.95980826963498889</v>
      </c>
      <c r="V430" s="791">
        <v>4.01917303650111E-2</v>
      </c>
      <c r="W430" s="791">
        <f t="shared" si="33"/>
        <v>0.96135427070992474</v>
      </c>
      <c r="X430" s="791">
        <f t="shared" si="33"/>
        <v>3.854572929007527E-2</v>
      </c>
      <c r="Y430" s="573"/>
      <c r="Z430" s="758"/>
      <c r="AA430" s="758"/>
      <c r="AB430" s="758"/>
      <c r="AC430" s="758"/>
      <c r="AD430" s="758"/>
      <c r="AE430" s="758"/>
      <c r="AF430" s="758"/>
      <c r="AG430" s="758"/>
      <c r="AH430" s="758"/>
      <c r="AI430" s="758"/>
      <c r="AJ430" s="758"/>
    </row>
    <row r="431" spans="2:36" ht="15">
      <c r="B431" s="758"/>
      <c r="C431" s="758"/>
      <c r="D431" s="758"/>
      <c r="E431" s="758"/>
      <c r="F431" s="758"/>
      <c r="G431" s="758"/>
      <c r="H431" s="758"/>
      <c r="I431" s="758"/>
      <c r="J431" s="758"/>
      <c r="K431" s="758"/>
      <c r="L431" s="780">
        <v>427</v>
      </c>
      <c r="M431" s="790">
        <v>0.94956964382388687</v>
      </c>
      <c r="N431" s="790">
        <v>5.0430356176113099E-2</v>
      </c>
      <c r="O431" s="790">
        <v>0.94101472931672669</v>
      </c>
      <c r="P431" s="790">
        <v>5.8985270683273298E-2</v>
      </c>
      <c r="Q431" s="790">
        <f t="shared" si="31"/>
        <v>0.9450868712087821</v>
      </c>
      <c r="R431" s="790">
        <f t="shared" si="31"/>
        <v>5.4813128791217955E-2</v>
      </c>
      <c r="S431" s="791">
        <f t="shared" si="32"/>
        <v>0.96329329208439407</v>
      </c>
      <c r="T431" s="791">
        <v>3.6706707915605902E-2</v>
      </c>
      <c r="U431" s="791">
        <f t="shared" si="34"/>
        <v>0.95992201774791797</v>
      </c>
      <c r="V431" s="791">
        <v>4.0077982252081999E-2</v>
      </c>
      <c r="W431" s="791">
        <f t="shared" si="33"/>
        <v>0.96146783614800702</v>
      </c>
      <c r="X431" s="791">
        <f t="shared" si="33"/>
        <v>3.8432163851992933E-2</v>
      </c>
      <c r="Y431" s="573"/>
      <c r="Z431" s="758"/>
      <c r="AA431" s="758"/>
      <c r="AB431" s="758"/>
      <c r="AC431" s="758"/>
      <c r="AD431" s="758"/>
      <c r="AE431" s="758"/>
      <c r="AF431" s="758"/>
      <c r="AG431" s="758"/>
      <c r="AH431" s="758"/>
      <c r="AI431" s="758"/>
      <c r="AJ431" s="758"/>
    </row>
    <row r="432" spans="2:36" ht="15">
      <c r="B432" s="758"/>
      <c r="C432" s="758"/>
      <c r="D432" s="758"/>
      <c r="E432" s="758"/>
      <c r="F432" s="758"/>
      <c r="G432" s="758"/>
      <c r="H432" s="758"/>
      <c r="I432" s="758"/>
      <c r="J432" s="758"/>
      <c r="K432" s="758"/>
      <c r="L432" s="780">
        <v>428</v>
      </c>
      <c r="M432" s="790">
        <v>0.94969135460055432</v>
      </c>
      <c r="N432" s="790">
        <v>5.0308645399445698E-2</v>
      </c>
      <c r="O432" s="790">
        <v>0.94115529301767731</v>
      </c>
      <c r="P432" s="790">
        <v>5.8844706982322699E-2</v>
      </c>
      <c r="Q432" s="790">
        <f t="shared" si="31"/>
        <v>0.94521823947923667</v>
      </c>
      <c r="R432" s="790">
        <f t="shared" si="31"/>
        <v>5.4681760520763373E-2</v>
      </c>
      <c r="S432" s="791">
        <f t="shared" si="32"/>
        <v>0.96340604997479495</v>
      </c>
      <c r="T432" s="791">
        <v>3.6593950025205102E-2</v>
      </c>
      <c r="U432" s="791">
        <f t="shared" si="34"/>
        <v>0.96003450515123545</v>
      </c>
      <c r="V432" s="791">
        <v>3.9965494848764598E-2</v>
      </c>
      <c r="W432" s="791">
        <f t="shared" si="33"/>
        <v>0.96158044402979381</v>
      </c>
      <c r="X432" s="791">
        <f t="shared" si="33"/>
        <v>3.8319555970206247E-2</v>
      </c>
      <c r="Y432" s="573"/>
      <c r="Z432" s="758"/>
      <c r="AA432" s="758"/>
      <c r="AB432" s="758"/>
      <c r="AC432" s="758"/>
      <c r="AD432" s="758"/>
      <c r="AE432" s="758"/>
      <c r="AF432" s="758"/>
      <c r="AG432" s="758"/>
      <c r="AH432" s="758"/>
      <c r="AI432" s="758"/>
      <c r="AJ432" s="758"/>
    </row>
    <row r="433" spans="2:36" ht="15">
      <c r="B433" s="758"/>
      <c r="C433" s="758"/>
      <c r="D433" s="758"/>
      <c r="E433" s="758"/>
      <c r="F433" s="758"/>
      <c r="G433" s="758"/>
      <c r="H433" s="758"/>
      <c r="I433" s="758"/>
      <c r="J433" s="758"/>
      <c r="K433" s="758"/>
      <c r="L433" s="780">
        <v>429</v>
      </c>
      <c r="M433" s="790">
        <v>0.9498123724543277</v>
      </c>
      <c r="N433" s="790">
        <v>5.0187627545672298E-2</v>
      </c>
      <c r="O433" s="790">
        <v>0.94129530366712433</v>
      </c>
      <c r="P433" s="790">
        <v>5.87046963328757E-2</v>
      </c>
      <c r="Q433" s="790">
        <f t="shared" si="31"/>
        <v>0.94534898663612577</v>
      </c>
      <c r="R433" s="790">
        <f t="shared" si="31"/>
        <v>5.4551013363874357E-2</v>
      </c>
      <c r="S433" s="791">
        <f t="shared" si="32"/>
        <v>0.96351817175365861</v>
      </c>
      <c r="T433" s="791">
        <v>3.64818282463414E-2</v>
      </c>
      <c r="U433" s="791">
        <f t="shared" si="34"/>
        <v>0.96014574930973584</v>
      </c>
      <c r="V433" s="791">
        <v>3.9854250690264201E-2</v>
      </c>
      <c r="W433" s="791">
        <f t="shared" si="33"/>
        <v>0.96169210446499531</v>
      </c>
      <c r="X433" s="791">
        <f t="shared" si="33"/>
        <v>3.8207895535004768E-2</v>
      </c>
      <c r="Y433" s="573"/>
      <c r="Z433" s="758"/>
      <c r="AA433" s="758"/>
      <c r="AB433" s="758"/>
      <c r="AC433" s="758"/>
      <c r="AD433" s="758"/>
      <c r="AE433" s="758"/>
      <c r="AF433" s="758"/>
      <c r="AG433" s="758"/>
      <c r="AH433" s="758"/>
      <c r="AI433" s="758"/>
      <c r="AJ433" s="758"/>
    </row>
    <row r="434" spans="2:36" ht="15">
      <c r="B434" s="758"/>
      <c r="C434" s="758"/>
      <c r="D434" s="758"/>
      <c r="E434" s="758"/>
      <c r="F434" s="758"/>
      <c r="G434" s="758"/>
      <c r="H434" s="758"/>
      <c r="I434" s="758"/>
      <c r="J434" s="758"/>
      <c r="K434" s="758"/>
      <c r="L434" s="780">
        <v>430</v>
      </c>
      <c r="M434" s="790">
        <v>0.9499327032774566</v>
      </c>
      <c r="N434" s="790">
        <v>5.0067296722543397E-2</v>
      </c>
      <c r="O434" s="790">
        <v>0.94143476411967819</v>
      </c>
      <c r="P434" s="790">
        <v>5.8565235880321802E-2</v>
      </c>
      <c r="Q434" s="790">
        <f t="shared" si="31"/>
        <v>0.94547911701310428</v>
      </c>
      <c r="R434" s="790">
        <f t="shared" si="31"/>
        <v>5.4420882986895687E-2</v>
      </c>
      <c r="S434" s="791">
        <f t="shared" si="32"/>
        <v>0.9636296597865236</v>
      </c>
      <c r="T434" s="791">
        <v>3.6370340213476397E-2</v>
      </c>
      <c r="U434" s="791">
        <f t="shared" si="34"/>
        <v>0.96025576768821375</v>
      </c>
      <c r="V434" s="791">
        <v>3.9744232311786303E-2</v>
      </c>
      <c r="W434" s="791">
        <f t="shared" si="33"/>
        <v>0.9618028275633218</v>
      </c>
      <c r="X434" s="791">
        <f t="shared" si="33"/>
        <v>3.8097172436678199E-2</v>
      </c>
      <c r="Y434" s="573"/>
      <c r="Z434" s="758"/>
      <c r="AA434" s="758"/>
      <c r="AB434" s="758"/>
      <c r="AC434" s="758"/>
      <c r="AD434" s="758"/>
      <c r="AE434" s="758"/>
      <c r="AF434" s="758"/>
      <c r="AG434" s="758"/>
      <c r="AH434" s="758"/>
      <c r="AI434" s="758"/>
      <c r="AJ434" s="758"/>
    </row>
    <row r="435" spans="2:36" ht="15">
      <c r="B435" s="758"/>
      <c r="C435" s="758"/>
      <c r="D435" s="758"/>
      <c r="E435" s="758"/>
      <c r="F435" s="758"/>
      <c r="G435" s="758"/>
      <c r="H435" s="758"/>
      <c r="I435" s="758"/>
      <c r="J435" s="758"/>
      <c r="K435" s="758"/>
      <c r="L435" s="780">
        <v>431</v>
      </c>
      <c r="M435" s="790">
        <v>0.95005235296219082</v>
      </c>
      <c r="N435" s="790">
        <v>4.9947647037809198E-2</v>
      </c>
      <c r="O435" s="790">
        <v>0.94157367722994967</v>
      </c>
      <c r="P435" s="790">
        <v>5.8426322770050297E-2</v>
      </c>
      <c r="Q435" s="790">
        <f t="shared" si="31"/>
        <v>0.94560863494382819</v>
      </c>
      <c r="R435" s="790">
        <f t="shared" si="31"/>
        <v>5.4291365056171881E-2</v>
      </c>
      <c r="S435" s="791">
        <f t="shared" si="32"/>
        <v>0.96374051643892822</v>
      </c>
      <c r="T435" s="791">
        <v>3.6259483561071802E-2</v>
      </c>
      <c r="U435" s="791">
        <f t="shared" si="34"/>
        <v>0.96036457775146356</v>
      </c>
      <c r="V435" s="791">
        <v>3.9635422248536403E-2</v>
      </c>
      <c r="W435" s="791">
        <f t="shared" si="33"/>
        <v>0.96191262343448369</v>
      </c>
      <c r="X435" s="791">
        <f t="shared" si="33"/>
        <v>3.798737656551629E-2</v>
      </c>
      <c r="Y435" s="573"/>
      <c r="Z435" s="758"/>
      <c r="AA435" s="758"/>
      <c r="AB435" s="758"/>
      <c r="AC435" s="758"/>
      <c r="AD435" s="758"/>
      <c r="AE435" s="758"/>
      <c r="AF435" s="758"/>
      <c r="AG435" s="758"/>
      <c r="AH435" s="758"/>
      <c r="AI435" s="758"/>
      <c r="AJ435" s="758"/>
    </row>
    <row r="436" spans="2:36" ht="15">
      <c r="B436" s="758"/>
      <c r="C436" s="758"/>
      <c r="D436" s="758"/>
      <c r="E436" s="758"/>
      <c r="F436" s="758"/>
      <c r="G436" s="758"/>
      <c r="H436" s="758"/>
      <c r="I436" s="758"/>
      <c r="J436" s="758"/>
      <c r="K436" s="758"/>
      <c r="L436" s="780">
        <v>432</v>
      </c>
      <c r="M436" s="790">
        <v>0.95017132740077992</v>
      </c>
      <c r="N436" s="790">
        <v>4.9828672599220102E-2</v>
      </c>
      <c r="O436" s="790">
        <v>0.94171204585254897</v>
      </c>
      <c r="P436" s="790">
        <v>5.8287954147450999E-2</v>
      </c>
      <c r="Q436" s="790">
        <f t="shared" si="31"/>
        <v>0.94573754476195226</v>
      </c>
      <c r="R436" s="790">
        <f t="shared" si="31"/>
        <v>5.4162455238047809E-2</v>
      </c>
      <c r="S436" s="791">
        <f t="shared" si="32"/>
        <v>0.96385074407641091</v>
      </c>
      <c r="T436" s="791">
        <v>3.6149255923589099E-2</v>
      </c>
      <c r="U436" s="791">
        <f t="shared" si="34"/>
        <v>0.9604721969642801</v>
      </c>
      <c r="V436" s="791">
        <v>3.95278030357199E-2</v>
      </c>
      <c r="W436" s="791">
        <f t="shared" si="33"/>
        <v>0.96202150218819138</v>
      </c>
      <c r="X436" s="791">
        <f t="shared" si="33"/>
        <v>3.7878497811808631E-2</v>
      </c>
      <c r="Y436" s="573"/>
      <c r="Z436" s="758"/>
      <c r="AA436" s="758"/>
      <c r="AB436" s="758"/>
      <c r="AC436" s="758"/>
      <c r="AD436" s="758"/>
      <c r="AE436" s="758"/>
      <c r="AF436" s="758"/>
      <c r="AG436" s="758"/>
      <c r="AH436" s="758"/>
      <c r="AI436" s="758"/>
      <c r="AJ436" s="758"/>
    </row>
    <row r="437" spans="2:36" ht="15">
      <c r="B437" s="758"/>
      <c r="C437" s="758"/>
      <c r="D437" s="758"/>
      <c r="E437" s="758"/>
      <c r="F437" s="758"/>
      <c r="G437" s="758"/>
      <c r="H437" s="758"/>
      <c r="I437" s="758"/>
      <c r="J437" s="758"/>
      <c r="K437" s="758"/>
      <c r="L437" s="780">
        <v>433</v>
      </c>
      <c r="M437" s="790">
        <v>0.9502896324854736</v>
      </c>
      <c r="N437" s="790">
        <v>4.9710367514526399E-2</v>
      </c>
      <c r="O437" s="790">
        <v>0.94184987284208688</v>
      </c>
      <c r="P437" s="790">
        <v>5.8150127157913102E-2</v>
      </c>
      <c r="Q437" s="790">
        <f t="shared" si="31"/>
        <v>0.94586585080113195</v>
      </c>
      <c r="R437" s="790">
        <f t="shared" si="31"/>
        <v>5.4034149198867988E-2</v>
      </c>
      <c r="S437" s="791">
        <f t="shared" si="32"/>
        <v>0.96396034506451</v>
      </c>
      <c r="T437" s="791">
        <v>3.6039654935490002E-2</v>
      </c>
      <c r="U437" s="791">
        <f t="shared" si="34"/>
        <v>0.96057864279145755</v>
      </c>
      <c r="V437" s="791">
        <v>3.9421357208542403E-2</v>
      </c>
      <c r="W437" s="791">
        <f t="shared" si="33"/>
        <v>0.96212947393415504</v>
      </c>
      <c r="X437" s="791">
        <f t="shared" si="33"/>
        <v>3.7770526065845036E-2</v>
      </c>
      <c r="Y437" s="573"/>
      <c r="Z437" s="758"/>
      <c r="AA437" s="758"/>
      <c r="AB437" s="758"/>
      <c r="AC437" s="758"/>
      <c r="AD437" s="758"/>
      <c r="AE437" s="758"/>
      <c r="AF437" s="758"/>
      <c r="AG437" s="758"/>
      <c r="AH437" s="758"/>
      <c r="AI437" s="758"/>
      <c r="AJ437" s="758"/>
    </row>
    <row r="438" spans="2:36" ht="15">
      <c r="B438" s="758"/>
      <c r="C438" s="758"/>
      <c r="D438" s="758"/>
      <c r="E438" s="758"/>
      <c r="F438" s="758"/>
      <c r="G438" s="758"/>
      <c r="H438" s="758"/>
      <c r="I438" s="758"/>
      <c r="J438" s="758"/>
      <c r="K438" s="758"/>
      <c r="L438" s="780">
        <v>434</v>
      </c>
      <c r="M438" s="790">
        <v>0.95040727410852155</v>
      </c>
      <c r="N438" s="790">
        <v>4.9592725891478499E-2</v>
      </c>
      <c r="O438" s="790">
        <v>0.94198716105317382</v>
      </c>
      <c r="P438" s="790">
        <v>5.8012838946826198E-2</v>
      </c>
      <c r="Q438" s="790">
        <f t="shared" si="31"/>
        <v>0.94599355739502289</v>
      </c>
      <c r="R438" s="790">
        <f t="shared" si="31"/>
        <v>5.3906442604977185E-2</v>
      </c>
      <c r="S438" s="791">
        <f t="shared" si="32"/>
        <v>0.96406932176876403</v>
      </c>
      <c r="T438" s="791">
        <v>3.5930678231236003E-2</v>
      </c>
      <c r="U438" s="791">
        <f t="shared" si="34"/>
        <v>0.96068393269779084</v>
      </c>
      <c r="V438" s="791">
        <v>3.9316067302209198E-2</v>
      </c>
      <c r="W438" s="791">
        <f t="shared" si="33"/>
        <v>0.96223654878208498</v>
      </c>
      <c r="X438" s="791">
        <f t="shared" si="33"/>
        <v>3.7663451217915034E-2</v>
      </c>
      <c r="Y438" s="573"/>
      <c r="Z438" s="758"/>
      <c r="AA438" s="758"/>
      <c r="AB438" s="758"/>
      <c r="AC438" s="758"/>
      <c r="AD438" s="758"/>
      <c r="AE438" s="758"/>
      <c r="AF438" s="758"/>
      <c r="AG438" s="758"/>
      <c r="AH438" s="758"/>
      <c r="AI438" s="758"/>
      <c r="AJ438" s="758"/>
    </row>
    <row r="439" spans="2:36" ht="15">
      <c r="B439" s="758"/>
      <c r="C439" s="758"/>
      <c r="D439" s="758"/>
      <c r="E439" s="758"/>
      <c r="F439" s="758"/>
      <c r="G439" s="758"/>
      <c r="H439" s="758"/>
      <c r="I439" s="758"/>
      <c r="J439" s="758"/>
      <c r="K439" s="758"/>
      <c r="L439" s="780">
        <v>435</v>
      </c>
      <c r="M439" s="790">
        <v>0.95052425816217334</v>
      </c>
      <c r="N439" s="790">
        <v>4.9475741837826701E-2</v>
      </c>
      <c r="O439" s="790">
        <v>0.94212391334042023</v>
      </c>
      <c r="P439" s="790">
        <v>5.7876086659579801E-2</v>
      </c>
      <c r="Q439" s="790">
        <f t="shared" si="31"/>
        <v>0.94612066887727997</v>
      </c>
      <c r="R439" s="790">
        <f t="shared" si="31"/>
        <v>5.3779331122720084E-2</v>
      </c>
      <c r="S439" s="791">
        <f t="shared" si="32"/>
        <v>0.9641776765547112</v>
      </c>
      <c r="T439" s="791">
        <v>3.5822323445288802E-2</v>
      </c>
      <c r="U439" s="791">
        <f t="shared" si="34"/>
        <v>0.96078808414807415</v>
      </c>
      <c r="V439" s="791">
        <v>3.9211915851925898E-2</v>
      </c>
      <c r="W439" s="791">
        <f t="shared" si="33"/>
        <v>0.96234273684169158</v>
      </c>
      <c r="X439" s="791">
        <f t="shared" si="33"/>
        <v>3.7557263158308443E-2</v>
      </c>
      <c r="Y439" s="573"/>
      <c r="Z439" s="758"/>
      <c r="AA439" s="758"/>
      <c r="AB439" s="758"/>
      <c r="AC439" s="758"/>
      <c r="AD439" s="758"/>
      <c r="AE439" s="758"/>
      <c r="AF439" s="758"/>
      <c r="AG439" s="758"/>
      <c r="AH439" s="758"/>
      <c r="AI439" s="758"/>
      <c r="AJ439" s="758"/>
    </row>
    <row r="440" spans="2:36" ht="15">
      <c r="B440" s="758"/>
      <c r="C440" s="758"/>
      <c r="D440" s="758"/>
      <c r="E440" s="758"/>
      <c r="F440" s="758"/>
      <c r="G440" s="758"/>
      <c r="H440" s="758"/>
      <c r="I440" s="758"/>
      <c r="J440" s="758"/>
      <c r="K440" s="758"/>
      <c r="L440" s="780">
        <v>436</v>
      </c>
      <c r="M440" s="790">
        <v>0.95064059053867855</v>
      </c>
      <c r="N440" s="790">
        <v>4.9359409461321398E-2</v>
      </c>
      <c r="O440" s="790">
        <v>0.94226013255843655</v>
      </c>
      <c r="P440" s="790">
        <v>5.7739867441563501E-2</v>
      </c>
      <c r="Q440" s="790">
        <f t="shared" si="31"/>
        <v>0.94624718958155851</v>
      </c>
      <c r="R440" s="790">
        <f t="shared" si="31"/>
        <v>5.3652810418441443E-2</v>
      </c>
      <c r="S440" s="791">
        <f t="shared" si="32"/>
        <v>0.96428541178789007</v>
      </c>
      <c r="T440" s="791">
        <v>3.5714588212109898E-2</v>
      </c>
      <c r="U440" s="791">
        <f t="shared" si="34"/>
        <v>0.96089111460710197</v>
      </c>
      <c r="V440" s="791">
        <v>3.9108885392898002E-2</v>
      </c>
      <c r="W440" s="791">
        <f t="shared" si="33"/>
        <v>0.96244804822268515</v>
      </c>
      <c r="X440" s="791">
        <f t="shared" si="33"/>
        <v>3.7451951777314904E-2</v>
      </c>
      <c r="Y440" s="573"/>
      <c r="Z440" s="758"/>
      <c r="AA440" s="758"/>
      <c r="AB440" s="758"/>
      <c r="AC440" s="758"/>
      <c r="AD440" s="758"/>
      <c r="AE440" s="758"/>
      <c r="AF440" s="758"/>
      <c r="AG440" s="758"/>
      <c r="AH440" s="758"/>
      <c r="AI440" s="758"/>
      <c r="AJ440" s="758"/>
    </row>
    <row r="441" spans="2:36" ht="15">
      <c r="B441" s="758"/>
      <c r="C441" s="758"/>
      <c r="D441" s="758"/>
      <c r="E441" s="758"/>
      <c r="F441" s="758"/>
      <c r="G441" s="758"/>
      <c r="H441" s="758"/>
      <c r="I441" s="758"/>
      <c r="J441" s="758"/>
      <c r="K441" s="758"/>
      <c r="L441" s="780">
        <v>437</v>
      </c>
      <c r="M441" s="790">
        <v>0.95075627713028721</v>
      </c>
      <c r="N441" s="790">
        <v>4.9243722869712798E-2</v>
      </c>
      <c r="O441" s="790">
        <v>0.94239582156183344</v>
      </c>
      <c r="P441" s="790">
        <v>5.7604178438166599E-2</v>
      </c>
      <c r="Q441" s="790">
        <f t="shared" si="31"/>
        <v>0.94637312384151429</v>
      </c>
      <c r="R441" s="790">
        <f t="shared" si="31"/>
        <v>5.3526876158485781E-2</v>
      </c>
      <c r="S441" s="791">
        <f t="shared" si="32"/>
        <v>0.96439252983383905</v>
      </c>
      <c r="T441" s="791">
        <v>3.56074701661609E-2</v>
      </c>
      <c r="U441" s="791">
        <f t="shared" si="34"/>
        <v>0.96099304153966913</v>
      </c>
      <c r="V441" s="791">
        <v>3.90069584603309E-2</v>
      </c>
      <c r="W441" s="791">
        <f t="shared" si="33"/>
        <v>0.96255249303477597</v>
      </c>
      <c r="X441" s="791">
        <f t="shared" si="33"/>
        <v>3.7347506965224084E-2</v>
      </c>
      <c r="Y441" s="573"/>
      <c r="Z441" s="758"/>
      <c r="AA441" s="758"/>
      <c r="AB441" s="758"/>
      <c r="AC441" s="758"/>
      <c r="AD441" s="758"/>
      <c r="AE441" s="758"/>
      <c r="AF441" s="758"/>
      <c r="AG441" s="758"/>
      <c r="AH441" s="758"/>
      <c r="AI441" s="758"/>
      <c r="AJ441" s="758"/>
    </row>
    <row r="442" spans="2:36" ht="15">
      <c r="B442" s="758"/>
      <c r="C442" s="758"/>
      <c r="D442" s="758"/>
      <c r="E442" s="758"/>
      <c r="F442" s="758"/>
      <c r="G442" s="758"/>
      <c r="H442" s="758"/>
      <c r="I442" s="758"/>
      <c r="J442" s="758"/>
      <c r="K442" s="758"/>
      <c r="L442" s="780">
        <v>438</v>
      </c>
      <c r="M442" s="790">
        <v>0.95087132382924855</v>
      </c>
      <c r="N442" s="790">
        <v>4.9128676170751402E-2</v>
      </c>
      <c r="O442" s="790">
        <v>0.94253098320522133</v>
      </c>
      <c r="P442" s="790">
        <v>5.7469016794778699E-2</v>
      </c>
      <c r="Q442" s="790">
        <f t="shared" si="31"/>
        <v>0.94649847599080217</v>
      </c>
      <c r="R442" s="790">
        <f t="shared" si="31"/>
        <v>5.3401524009197926E-2</v>
      </c>
      <c r="S442" s="791">
        <f t="shared" si="32"/>
        <v>0.96449903305809648</v>
      </c>
      <c r="T442" s="791">
        <v>3.5500966941903501E-2</v>
      </c>
      <c r="U442" s="791">
        <f t="shared" si="34"/>
        <v>0.96109388241057003</v>
      </c>
      <c r="V442" s="791">
        <v>3.8906117589430002E-2</v>
      </c>
      <c r="W442" s="791">
        <f t="shared" si="33"/>
        <v>0.96265608138767433</v>
      </c>
      <c r="X442" s="791">
        <f t="shared" si="33"/>
        <v>3.7243918612325656E-2</v>
      </c>
      <c r="Y442" s="573"/>
      <c r="Z442" s="758"/>
      <c r="AA442" s="758"/>
      <c r="AB442" s="758"/>
      <c r="AC442" s="758"/>
      <c r="AD442" s="758"/>
      <c r="AE442" s="758"/>
      <c r="AF442" s="758"/>
      <c r="AG442" s="758"/>
      <c r="AH442" s="758"/>
      <c r="AI442" s="758"/>
      <c r="AJ442" s="758"/>
    </row>
    <row r="443" spans="2:36" ht="15">
      <c r="B443" s="758"/>
      <c r="C443" s="758"/>
      <c r="D443" s="758"/>
      <c r="E443" s="758"/>
      <c r="F443" s="758"/>
      <c r="G443" s="758"/>
      <c r="H443" s="758"/>
      <c r="I443" s="758"/>
      <c r="J443" s="758"/>
      <c r="K443" s="758"/>
      <c r="L443" s="780">
        <v>439</v>
      </c>
      <c r="M443" s="790">
        <v>0.95098573652781249</v>
      </c>
      <c r="N443" s="790">
        <v>4.90142634721875E-2</v>
      </c>
      <c r="O443" s="790">
        <v>0.94266562034321066</v>
      </c>
      <c r="P443" s="790">
        <v>5.7334379656789301E-2</v>
      </c>
      <c r="Q443" s="790">
        <f t="shared" si="31"/>
        <v>0.94662325036307748</v>
      </c>
      <c r="R443" s="790">
        <f t="shared" si="31"/>
        <v>5.3276749636922548E-2</v>
      </c>
      <c r="S443" s="791">
        <f t="shared" si="32"/>
        <v>0.96460492382620067</v>
      </c>
      <c r="T443" s="791">
        <v>3.5395076173799299E-2</v>
      </c>
      <c r="U443" s="791">
        <f t="shared" si="34"/>
        <v>0.96119365468459905</v>
      </c>
      <c r="V443" s="791">
        <v>3.8806345315400899E-2</v>
      </c>
      <c r="W443" s="791">
        <f t="shared" si="33"/>
        <v>0.96275882339109065</v>
      </c>
      <c r="X443" s="791">
        <f t="shared" si="33"/>
        <v>3.7141176608909379E-2</v>
      </c>
      <c r="Y443" s="573"/>
      <c r="Z443" s="758"/>
      <c r="AA443" s="758"/>
      <c r="AB443" s="758"/>
      <c r="AC443" s="758"/>
      <c r="AD443" s="758"/>
      <c r="AE443" s="758"/>
      <c r="AF443" s="758"/>
      <c r="AG443" s="758"/>
      <c r="AH443" s="758"/>
      <c r="AI443" s="758"/>
      <c r="AJ443" s="758"/>
    </row>
    <row r="444" spans="2:36" ht="15">
      <c r="B444" s="758"/>
      <c r="C444" s="758"/>
      <c r="D444" s="758"/>
      <c r="E444" s="758"/>
      <c r="F444" s="758"/>
      <c r="G444" s="758"/>
      <c r="H444" s="758"/>
      <c r="I444" s="758"/>
      <c r="J444" s="758"/>
      <c r="K444" s="758"/>
      <c r="L444" s="780">
        <v>440</v>
      </c>
      <c r="M444" s="790">
        <v>0.9510995211182286</v>
      </c>
      <c r="N444" s="790">
        <v>4.8900478881771403E-2</v>
      </c>
      <c r="O444" s="790">
        <v>0.94279973583041221</v>
      </c>
      <c r="P444" s="790">
        <v>5.7200264169587803E-2</v>
      </c>
      <c r="Q444" s="790">
        <f t="shared" si="31"/>
        <v>0.94674745129199578</v>
      </c>
      <c r="R444" s="790">
        <f t="shared" si="31"/>
        <v>5.315254870800426E-2</v>
      </c>
      <c r="S444" s="791">
        <f t="shared" si="32"/>
        <v>0.96471020450369016</v>
      </c>
      <c r="T444" s="791">
        <v>3.5289795496309798E-2</v>
      </c>
      <c r="U444" s="791">
        <f t="shared" si="34"/>
        <v>0.96129237582655103</v>
      </c>
      <c r="V444" s="791">
        <v>3.8707624173449001E-2</v>
      </c>
      <c r="W444" s="791">
        <f t="shared" si="33"/>
        <v>0.96286072915473508</v>
      </c>
      <c r="X444" s="791">
        <f t="shared" si="33"/>
        <v>3.7039270845264864E-2</v>
      </c>
      <c r="Y444" s="573"/>
      <c r="Z444" s="758"/>
      <c r="AA444" s="758"/>
      <c r="AB444" s="758"/>
      <c r="AC444" s="758"/>
      <c r="AD444" s="758"/>
      <c r="AE444" s="758"/>
      <c r="AF444" s="758"/>
      <c r="AG444" s="758"/>
      <c r="AH444" s="758"/>
      <c r="AI444" s="758"/>
      <c r="AJ444" s="758"/>
    </row>
    <row r="445" spans="2:36" ht="15">
      <c r="B445" s="758"/>
      <c r="C445" s="758"/>
      <c r="D445" s="758"/>
      <c r="E445" s="758"/>
      <c r="F445" s="758"/>
      <c r="G445" s="758"/>
      <c r="H445" s="758"/>
      <c r="I445" s="758"/>
      <c r="J445" s="758"/>
      <c r="K445" s="758"/>
      <c r="L445" s="780">
        <v>441</v>
      </c>
      <c r="M445" s="790">
        <v>0.95121268349274657</v>
      </c>
      <c r="N445" s="790">
        <v>4.8787316507253403E-2</v>
      </c>
      <c r="O445" s="790">
        <v>0.94293333252143618</v>
      </c>
      <c r="P445" s="790">
        <v>5.7066667478563801E-2</v>
      </c>
      <c r="Q445" s="790">
        <f t="shared" si="31"/>
        <v>0.94687108311121215</v>
      </c>
      <c r="R445" s="790">
        <f t="shared" si="31"/>
        <v>5.3028916888787782E-2</v>
      </c>
      <c r="S445" s="791">
        <f t="shared" si="32"/>
        <v>0.96481487745610328</v>
      </c>
      <c r="T445" s="791">
        <v>3.5185122543896698E-2</v>
      </c>
      <c r="U445" s="791">
        <f t="shared" si="34"/>
        <v>0.96139006330122012</v>
      </c>
      <c r="V445" s="791">
        <v>3.8609936698779899E-2</v>
      </c>
      <c r="W445" s="791">
        <f t="shared" si="33"/>
        <v>0.96296180878831805</v>
      </c>
      <c r="X445" s="791">
        <f t="shared" si="33"/>
        <v>3.6938191211681903E-2</v>
      </c>
      <c r="Y445" s="573"/>
      <c r="Z445" s="758"/>
      <c r="AA445" s="758"/>
      <c r="AB445" s="758"/>
      <c r="AC445" s="758"/>
      <c r="AD445" s="758"/>
      <c r="AE445" s="758"/>
      <c r="AF445" s="758"/>
      <c r="AG445" s="758"/>
      <c r="AH445" s="758"/>
      <c r="AI445" s="758"/>
      <c r="AJ445" s="758"/>
    </row>
    <row r="446" spans="2:36" ht="15">
      <c r="B446" s="758"/>
      <c r="C446" s="758"/>
      <c r="D446" s="758"/>
      <c r="E446" s="758"/>
      <c r="F446" s="758"/>
      <c r="G446" s="758"/>
      <c r="H446" s="758"/>
      <c r="I446" s="758"/>
      <c r="J446" s="758"/>
      <c r="K446" s="758"/>
      <c r="L446" s="780">
        <v>442</v>
      </c>
      <c r="M446" s="790">
        <v>0.95132522954361598</v>
      </c>
      <c r="N446" s="790">
        <v>4.8674770456383999E-2</v>
      </c>
      <c r="O446" s="790">
        <v>0.94306641327089324</v>
      </c>
      <c r="P446" s="790">
        <v>5.6933586729106797E-2</v>
      </c>
      <c r="Q446" s="790">
        <f t="shared" si="31"/>
        <v>0.94699415015438215</v>
      </c>
      <c r="R446" s="790">
        <f t="shared" si="31"/>
        <v>5.2905849845617886E-2</v>
      </c>
      <c r="S446" s="791">
        <f t="shared" si="32"/>
        <v>0.96491894504897846</v>
      </c>
      <c r="T446" s="791">
        <v>3.5081054951021498E-2</v>
      </c>
      <c r="U446" s="791">
        <f t="shared" si="34"/>
        <v>0.96148673457340117</v>
      </c>
      <c r="V446" s="791">
        <v>3.8513265426598803E-2</v>
      </c>
      <c r="W446" s="791">
        <f t="shared" si="33"/>
        <v>0.96306207240154995</v>
      </c>
      <c r="X446" s="791">
        <f t="shared" si="33"/>
        <v>3.6837927598449997E-2</v>
      </c>
      <c r="Y446" s="573"/>
      <c r="Z446" s="758"/>
      <c r="AA446" s="758"/>
      <c r="AB446" s="758"/>
      <c r="AC446" s="758"/>
      <c r="AD446" s="758"/>
      <c r="AE446" s="758"/>
      <c r="AF446" s="758"/>
      <c r="AG446" s="758"/>
      <c r="AH446" s="758"/>
      <c r="AI446" s="758"/>
      <c r="AJ446" s="758"/>
    </row>
    <row r="447" spans="2:36" ht="15">
      <c r="B447" s="758"/>
      <c r="C447" s="758"/>
      <c r="D447" s="758"/>
      <c r="E447" s="758"/>
      <c r="F447" s="758"/>
      <c r="G447" s="758"/>
      <c r="H447" s="758"/>
      <c r="I447" s="758"/>
      <c r="J447" s="758"/>
      <c r="K447" s="758"/>
      <c r="L447" s="780">
        <v>443</v>
      </c>
      <c r="M447" s="790">
        <v>0.95143716516308663</v>
      </c>
      <c r="N447" s="790">
        <v>4.8562834836913399E-2</v>
      </c>
      <c r="O447" s="790">
        <v>0.94319898093339383</v>
      </c>
      <c r="P447" s="790">
        <v>5.6801019066606201E-2</v>
      </c>
      <c r="Q447" s="790">
        <f t="shared" si="31"/>
        <v>0.94711665675516088</v>
      </c>
      <c r="R447" s="790">
        <f t="shared" si="31"/>
        <v>5.2783343244839145E-2</v>
      </c>
      <c r="S447" s="791">
        <f t="shared" si="32"/>
        <v>0.96502240964785402</v>
      </c>
      <c r="T447" s="791">
        <v>3.4977590352146003E-2</v>
      </c>
      <c r="U447" s="791">
        <f t="shared" si="34"/>
        <v>0.96158240710788856</v>
      </c>
      <c r="V447" s="791">
        <v>3.8417592892111399E-2</v>
      </c>
      <c r="W447" s="791">
        <f t="shared" si="33"/>
        <v>0.96316153010414096</v>
      </c>
      <c r="X447" s="791">
        <f t="shared" si="33"/>
        <v>3.6738469895859036E-2</v>
      </c>
      <c r="Y447" s="573"/>
      <c r="Z447" s="758"/>
      <c r="AA447" s="758"/>
      <c r="AB447" s="758"/>
      <c r="AC447" s="758"/>
      <c r="AD447" s="758"/>
      <c r="AE447" s="758"/>
      <c r="AF447" s="758"/>
      <c r="AG447" s="758"/>
      <c r="AH447" s="758"/>
      <c r="AI447" s="758"/>
      <c r="AJ447" s="758"/>
    </row>
    <row r="448" spans="2:36" ht="15">
      <c r="B448" s="758"/>
      <c r="C448" s="758"/>
      <c r="D448" s="758"/>
      <c r="E448" s="758"/>
      <c r="F448" s="758"/>
      <c r="G448" s="758"/>
      <c r="H448" s="758"/>
      <c r="I448" s="758"/>
      <c r="J448" s="758"/>
      <c r="K448" s="758"/>
      <c r="L448" s="780">
        <v>444</v>
      </c>
      <c r="M448" s="790">
        <v>0.95154849624340798</v>
      </c>
      <c r="N448" s="790">
        <v>4.8451503756591997E-2</v>
      </c>
      <c r="O448" s="790">
        <v>0.94333103836354848</v>
      </c>
      <c r="P448" s="790">
        <v>5.6668961636451499E-2</v>
      </c>
      <c r="Q448" s="790">
        <f t="shared" si="31"/>
        <v>0.94723860724720366</v>
      </c>
      <c r="R448" s="790">
        <f t="shared" si="31"/>
        <v>5.2661392752796278E-2</v>
      </c>
      <c r="S448" s="791">
        <f t="shared" si="32"/>
        <v>0.96512527361826839</v>
      </c>
      <c r="T448" s="791">
        <v>3.4874726381731599E-2</v>
      </c>
      <c r="U448" s="791">
        <f t="shared" si="34"/>
        <v>0.9616770983694769</v>
      </c>
      <c r="V448" s="791">
        <v>3.8322901630523099E-2</v>
      </c>
      <c r="W448" s="791">
        <f t="shared" si="33"/>
        <v>0.96326019200580149</v>
      </c>
      <c r="X448" s="791">
        <f t="shared" si="33"/>
        <v>3.6639807994198588E-2</v>
      </c>
      <c r="Y448" s="573"/>
      <c r="Z448" s="758"/>
      <c r="AA448" s="758"/>
      <c r="AB448" s="758"/>
      <c r="AC448" s="758"/>
      <c r="AD448" s="758"/>
      <c r="AE448" s="758"/>
      <c r="AF448" s="758"/>
      <c r="AG448" s="758"/>
      <c r="AH448" s="758"/>
      <c r="AI448" s="758"/>
      <c r="AJ448" s="758"/>
    </row>
    <row r="449" spans="2:36" ht="15">
      <c r="B449" s="758"/>
      <c r="C449" s="758"/>
      <c r="D449" s="758"/>
      <c r="E449" s="758"/>
      <c r="F449" s="758"/>
      <c r="G449" s="758"/>
      <c r="H449" s="758"/>
      <c r="I449" s="758"/>
      <c r="J449" s="758"/>
      <c r="K449" s="758"/>
      <c r="L449" s="780">
        <v>445</v>
      </c>
      <c r="M449" s="790">
        <v>0.95165922867682995</v>
      </c>
      <c r="N449" s="790">
        <v>4.8340771323170099E-2</v>
      </c>
      <c r="O449" s="790">
        <v>0.94346258841596775</v>
      </c>
      <c r="P449" s="790">
        <v>5.6537411584032297E-2</v>
      </c>
      <c r="Q449" s="790">
        <f t="shared" si="31"/>
        <v>0.94736000596416603</v>
      </c>
      <c r="R449" s="790">
        <f t="shared" si="31"/>
        <v>5.2539994035834002E-2</v>
      </c>
      <c r="S449" s="791">
        <f t="shared" si="32"/>
        <v>0.96522753932576011</v>
      </c>
      <c r="T449" s="791">
        <v>3.4772460674239898E-2</v>
      </c>
      <c r="U449" s="791">
        <f t="shared" si="34"/>
        <v>0.96177082582296058</v>
      </c>
      <c r="V449" s="791">
        <v>3.8229174177039402E-2</v>
      </c>
      <c r="W449" s="791">
        <f t="shared" si="33"/>
        <v>0.9633580682162417</v>
      </c>
      <c r="X449" s="791">
        <f t="shared" si="33"/>
        <v>3.6541931783758336E-2</v>
      </c>
      <c r="Y449" s="573"/>
      <c r="Z449" s="758"/>
      <c r="AA449" s="758"/>
      <c r="AB449" s="758"/>
      <c r="AC449" s="758"/>
      <c r="AD449" s="758"/>
      <c r="AE449" s="758"/>
      <c r="AF449" s="758"/>
      <c r="AG449" s="758"/>
      <c r="AH449" s="758"/>
      <c r="AI449" s="758"/>
      <c r="AJ449" s="758"/>
    </row>
    <row r="450" spans="2:36" ht="15">
      <c r="B450" s="758"/>
      <c r="C450" s="758"/>
      <c r="D450" s="758"/>
      <c r="E450" s="758"/>
      <c r="F450" s="758"/>
      <c r="G450" s="758"/>
      <c r="H450" s="758"/>
      <c r="I450" s="758"/>
      <c r="J450" s="758"/>
      <c r="K450" s="758"/>
      <c r="L450" s="780">
        <v>446</v>
      </c>
      <c r="M450" s="790">
        <v>0.95176936835560189</v>
      </c>
      <c r="N450" s="790">
        <v>4.82306316443981E-2</v>
      </c>
      <c r="O450" s="790">
        <v>0.94359363394526208</v>
      </c>
      <c r="P450" s="790">
        <v>5.6406366054737901E-2</v>
      </c>
      <c r="Q450" s="790">
        <f t="shared" si="31"/>
        <v>0.9474808572397031</v>
      </c>
      <c r="R450" s="790">
        <f t="shared" si="31"/>
        <v>5.2419142760296945E-2</v>
      </c>
      <c r="S450" s="791">
        <f t="shared" si="32"/>
        <v>0.96532920913586739</v>
      </c>
      <c r="T450" s="791">
        <v>3.4670790864132599E-2</v>
      </c>
      <c r="U450" s="791">
        <f t="shared" si="34"/>
        <v>0.96186360693313433</v>
      </c>
      <c r="V450" s="791">
        <v>3.8136393066865698E-2</v>
      </c>
      <c r="W450" s="791">
        <f t="shared" si="33"/>
        <v>0.96345516884517202</v>
      </c>
      <c r="X450" s="791">
        <f t="shared" si="33"/>
        <v>3.6444831154827995E-2</v>
      </c>
      <c r="Y450" s="573"/>
      <c r="Z450" s="758"/>
      <c r="AA450" s="758"/>
      <c r="AB450" s="758"/>
      <c r="AC450" s="758"/>
      <c r="AD450" s="758"/>
      <c r="AE450" s="758"/>
      <c r="AF450" s="758"/>
      <c r="AG450" s="758"/>
      <c r="AH450" s="758"/>
      <c r="AI450" s="758"/>
      <c r="AJ450" s="758"/>
    </row>
    <row r="451" spans="2:36" ht="15">
      <c r="B451" s="758"/>
      <c r="C451" s="758"/>
      <c r="D451" s="758"/>
      <c r="E451" s="758"/>
      <c r="F451" s="758"/>
      <c r="G451" s="758"/>
      <c r="H451" s="758"/>
      <c r="I451" s="758"/>
      <c r="J451" s="758"/>
      <c r="K451" s="758"/>
      <c r="L451" s="780">
        <v>447</v>
      </c>
      <c r="M451" s="790">
        <v>0.9518789211719737</v>
      </c>
      <c r="N451" s="790">
        <v>4.8121078828026298E-2</v>
      </c>
      <c r="O451" s="790">
        <v>0.9437241778060419</v>
      </c>
      <c r="P451" s="790">
        <v>5.6275822193958103E-2</v>
      </c>
      <c r="Q451" s="790">
        <f t="shared" si="31"/>
        <v>0.94760116540747008</v>
      </c>
      <c r="R451" s="790">
        <f t="shared" si="31"/>
        <v>5.2298834592529916E-2</v>
      </c>
      <c r="S451" s="791">
        <f t="shared" si="32"/>
        <v>0.96543028541412867</v>
      </c>
      <c r="T451" s="791">
        <v>3.4569714585871297E-2</v>
      </c>
      <c r="U451" s="791">
        <f t="shared" si="34"/>
        <v>0.96195545916479253</v>
      </c>
      <c r="V451" s="791">
        <v>3.8044540835207502E-2</v>
      </c>
      <c r="W451" s="791">
        <f t="shared" si="33"/>
        <v>0.96355150400230283</v>
      </c>
      <c r="X451" s="791">
        <f t="shared" si="33"/>
        <v>3.6348495997697253E-2</v>
      </c>
      <c r="Y451" s="573"/>
      <c r="Z451" s="758"/>
      <c r="AA451" s="758"/>
      <c r="AB451" s="758"/>
      <c r="AC451" s="758"/>
      <c r="AD451" s="758"/>
      <c r="AE451" s="758"/>
      <c r="AF451" s="758"/>
      <c r="AG451" s="758"/>
      <c r="AH451" s="758"/>
      <c r="AI451" s="758"/>
      <c r="AJ451" s="758"/>
    </row>
    <row r="452" spans="2:36" ht="15">
      <c r="B452" s="758"/>
      <c r="C452" s="758"/>
      <c r="D452" s="758"/>
      <c r="E452" s="758"/>
      <c r="F452" s="758"/>
      <c r="G452" s="758"/>
      <c r="H452" s="758"/>
      <c r="I452" s="758"/>
      <c r="J452" s="758"/>
      <c r="K452" s="758"/>
      <c r="L452" s="780">
        <v>448</v>
      </c>
      <c r="M452" s="790">
        <v>0.95198789301819497</v>
      </c>
      <c r="N452" s="790">
        <v>4.8012106981804997E-2</v>
      </c>
      <c r="O452" s="790">
        <v>0.94385422285291787</v>
      </c>
      <c r="P452" s="790">
        <v>5.6145777147082097E-2</v>
      </c>
      <c r="Q452" s="790">
        <f t="shared" si="31"/>
        <v>0.94772093480112263</v>
      </c>
      <c r="R452" s="790">
        <f t="shared" si="31"/>
        <v>5.2179065198877439E-2</v>
      </c>
      <c r="S452" s="791">
        <f t="shared" si="32"/>
        <v>0.96553077052608238</v>
      </c>
      <c r="T452" s="791">
        <v>3.4469229473917597E-2</v>
      </c>
      <c r="U452" s="791">
        <f t="shared" si="34"/>
        <v>0.96204639998272967</v>
      </c>
      <c r="V452" s="791">
        <v>3.79536000172703E-2</v>
      </c>
      <c r="W452" s="791">
        <f t="shared" si="33"/>
        <v>0.9636470837973441</v>
      </c>
      <c r="X452" s="791">
        <f t="shared" si="33"/>
        <v>3.6252916202655805E-2</v>
      </c>
      <c r="Y452" s="573"/>
      <c r="Z452" s="758"/>
      <c r="AA452" s="758"/>
      <c r="AB452" s="758"/>
      <c r="AC452" s="758"/>
      <c r="AD452" s="758"/>
      <c r="AE452" s="758"/>
      <c r="AF452" s="758"/>
      <c r="AG452" s="758"/>
      <c r="AH452" s="758"/>
      <c r="AI452" s="758"/>
      <c r="AJ452" s="758"/>
    </row>
    <row r="453" spans="2:36" ht="15">
      <c r="B453" s="758"/>
      <c r="C453" s="758"/>
      <c r="D453" s="758"/>
      <c r="E453" s="758"/>
      <c r="F453" s="758"/>
      <c r="G453" s="758"/>
      <c r="H453" s="758"/>
      <c r="I453" s="758"/>
      <c r="J453" s="758"/>
      <c r="K453" s="758"/>
      <c r="L453" s="780">
        <v>449</v>
      </c>
      <c r="M453" s="790">
        <v>0.95209628978651528</v>
      </c>
      <c r="N453" s="790">
        <v>4.7903710213484697E-2</v>
      </c>
      <c r="O453" s="790">
        <v>0.94398377194050054</v>
      </c>
      <c r="P453" s="790">
        <v>5.6016228059499497E-2</v>
      </c>
      <c r="Q453" s="790">
        <f t="shared" ref="Q453:R516" si="35">(O453*0.5129)+(M453*0.487)</f>
        <v>0.94784016975431573</v>
      </c>
      <c r="R453" s="790">
        <f t="shared" si="35"/>
        <v>5.2059830245684335E-2</v>
      </c>
      <c r="S453" s="791">
        <f t="shared" ref="S453:S516" si="36">1-T453</f>
        <v>0.96563066683726695</v>
      </c>
      <c r="T453" s="791">
        <v>3.43693331627331E-2</v>
      </c>
      <c r="U453" s="791">
        <f t="shared" si="34"/>
        <v>0.96213644685174038</v>
      </c>
      <c r="V453" s="791">
        <v>3.78635531482596E-2</v>
      </c>
      <c r="W453" s="791">
        <f t="shared" ref="W453:X516" si="37">(U453*0.5129)+(S453*0.487)</f>
        <v>0.96374191834000666</v>
      </c>
      <c r="X453" s="791">
        <f t="shared" si="37"/>
        <v>3.6158081659993367E-2</v>
      </c>
      <c r="Y453" s="573"/>
      <c r="Z453" s="758"/>
      <c r="AA453" s="758"/>
      <c r="AB453" s="758"/>
      <c r="AC453" s="758"/>
      <c r="AD453" s="758"/>
      <c r="AE453" s="758"/>
      <c r="AF453" s="758"/>
      <c r="AG453" s="758"/>
      <c r="AH453" s="758"/>
      <c r="AI453" s="758"/>
      <c r="AJ453" s="758"/>
    </row>
    <row r="454" spans="2:36" ht="15">
      <c r="B454" s="758"/>
      <c r="C454" s="758"/>
      <c r="D454" s="758"/>
      <c r="E454" s="758"/>
      <c r="F454" s="758"/>
      <c r="G454" s="758"/>
      <c r="H454" s="758"/>
      <c r="I454" s="758"/>
      <c r="J454" s="758"/>
      <c r="K454" s="758"/>
      <c r="L454" s="780">
        <v>450</v>
      </c>
      <c r="M454" s="790">
        <v>0.95220411736918442</v>
      </c>
      <c r="N454" s="790">
        <v>4.7795882630815599E-2</v>
      </c>
      <c r="O454" s="790">
        <v>0.94411282792340023</v>
      </c>
      <c r="P454" s="790">
        <v>5.5887172076599802E-2</v>
      </c>
      <c r="Q454" s="790">
        <f t="shared" si="35"/>
        <v>0.94795887460070483</v>
      </c>
      <c r="R454" s="790">
        <f t="shared" si="35"/>
        <v>5.1941125399295233E-2</v>
      </c>
      <c r="S454" s="791">
        <f t="shared" si="36"/>
        <v>0.96572997671322069</v>
      </c>
      <c r="T454" s="791">
        <v>3.4270023286779298E-2</v>
      </c>
      <c r="U454" s="791">
        <f t="shared" ref="U454:U517" si="38">1-V454</f>
        <v>0.96222561723661926</v>
      </c>
      <c r="V454" s="791">
        <v>3.7774382763380798E-2</v>
      </c>
      <c r="W454" s="791">
        <f t="shared" si="37"/>
        <v>0.96383601774000049</v>
      </c>
      <c r="X454" s="791">
        <f t="shared" si="37"/>
        <v>3.606398225999953E-2</v>
      </c>
      <c r="Y454" s="573"/>
      <c r="Z454" s="758"/>
      <c r="AA454" s="758"/>
      <c r="AB454" s="758"/>
      <c r="AC454" s="758"/>
      <c r="AD454" s="758"/>
      <c r="AE454" s="758"/>
      <c r="AF454" s="758"/>
      <c r="AG454" s="758"/>
      <c r="AH454" s="758"/>
      <c r="AI454" s="758"/>
      <c r="AJ454" s="758"/>
    </row>
    <row r="455" spans="2:36" ht="15">
      <c r="B455" s="758"/>
      <c r="C455" s="758"/>
      <c r="D455" s="758"/>
      <c r="E455" s="758"/>
      <c r="F455" s="758"/>
      <c r="G455" s="758"/>
      <c r="H455" s="758"/>
      <c r="I455" s="758"/>
      <c r="J455" s="758"/>
      <c r="K455" s="758"/>
      <c r="L455" s="780">
        <v>451</v>
      </c>
      <c r="M455" s="790">
        <v>0.95231138165845197</v>
      </c>
      <c r="N455" s="790">
        <v>4.7688618341548E-2</v>
      </c>
      <c r="O455" s="790">
        <v>0.94424139365622761</v>
      </c>
      <c r="P455" s="790">
        <v>5.5758606343772402E-2</v>
      </c>
      <c r="Q455" s="790">
        <f t="shared" si="35"/>
        <v>0.94807705367394524</v>
      </c>
      <c r="R455" s="790">
        <f t="shared" si="35"/>
        <v>5.182294632605474E-2</v>
      </c>
      <c r="S455" s="791">
        <f t="shared" si="36"/>
        <v>0.96582870251948205</v>
      </c>
      <c r="T455" s="791">
        <v>3.41712974805179E-2</v>
      </c>
      <c r="U455" s="791">
        <f t="shared" si="38"/>
        <v>0.96231392860216058</v>
      </c>
      <c r="V455" s="791">
        <v>3.7686071397839402E-2</v>
      </c>
      <c r="W455" s="791">
        <f t="shared" si="37"/>
        <v>0.96392939210703599</v>
      </c>
      <c r="X455" s="791">
        <f t="shared" si="37"/>
        <v>3.5970607892964052E-2</v>
      </c>
      <c r="Y455" s="573"/>
      <c r="Z455" s="758"/>
      <c r="AA455" s="758"/>
      <c r="AB455" s="758"/>
      <c r="AC455" s="758"/>
      <c r="AD455" s="758"/>
      <c r="AE455" s="758"/>
      <c r="AF455" s="758"/>
      <c r="AG455" s="758"/>
      <c r="AH455" s="758"/>
      <c r="AI455" s="758"/>
      <c r="AJ455" s="758"/>
    </row>
    <row r="456" spans="2:36" ht="15">
      <c r="B456" s="758"/>
      <c r="C456" s="758"/>
      <c r="D456" s="758"/>
      <c r="E456" s="758"/>
      <c r="F456" s="758"/>
      <c r="G456" s="758"/>
      <c r="H456" s="758"/>
      <c r="I456" s="758"/>
      <c r="J456" s="758"/>
      <c r="K456" s="758"/>
      <c r="L456" s="780">
        <v>452</v>
      </c>
      <c r="M456" s="790">
        <v>0.95241808854656751</v>
      </c>
      <c r="N456" s="790">
        <v>4.7581911453432497E-2</v>
      </c>
      <c r="O456" s="790">
        <v>0.944369471993593</v>
      </c>
      <c r="P456" s="790">
        <v>5.5630528006406998E-2</v>
      </c>
      <c r="Q456" s="790">
        <f t="shared" si="35"/>
        <v>0.94819471130769228</v>
      </c>
      <c r="R456" s="790">
        <f t="shared" si="35"/>
        <v>5.1705288692307776E-2</v>
      </c>
      <c r="S456" s="791">
        <f t="shared" si="36"/>
        <v>0.96592684662158945</v>
      </c>
      <c r="T456" s="791">
        <v>3.4073153378410499E-2</v>
      </c>
      <c r="U456" s="791">
        <f t="shared" si="38"/>
        <v>0.96240139841315919</v>
      </c>
      <c r="V456" s="791">
        <v>3.7598601586840801E-2</v>
      </c>
      <c r="W456" s="791">
        <f t="shared" si="37"/>
        <v>0.96402205155082343</v>
      </c>
      <c r="X456" s="791">
        <f t="shared" si="37"/>
        <v>3.5877948449176564E-2</v>
      </c>
      <c r="Y456" s="573"/>
      <c r="Z456" s="758"/>
      <c r="AA456" s="758"/>
      <c r="AB456" s="758"/>
      <c r="AC456" s="758"/>
      <c r="AD456" s="758"/>
      <c r="AE456" s="758"/>
      <c r="AF456" s="758"/>
      <c r="AG456" s="758"/>
      <c r="AH456" s="758"/>
      <c r="AI456" s="758"/>
      <c r="AJ456" s="758"/>
    </row>
    <row r="457" spans="2:36" ht="15">
      <c r="B457" s="758"/>
      <c r="C457" s="758"/>
      <c r="D457" s="758"/>
      <c r="E457" s="758"/>
      <c r="F457" s="758"/>
      <c r="G457" s="758"/>
      <c r="H457" s="758"/>
      <c r="I457" s="758"/>
      <c r="J457" s="758"/>
      <c r="K457" s="758"/>
      <c r="L457" s="780">
        <v>453</v>
      </c>
      <c r="M457" s="790">
        <v>0.95252424392578094</v>
      </c>
      <c r="N457" s="790">
        <v>4.7475756074219097E-2</v>
      </c>
      <c r="O457" s="790">
        <v>0.94449706579010706</v>
      </c>
      <c r="P457" s="790">
        <v>5.5502934209892898E-2</v>
      </c>
      <c r="Q457" s="790">
        <f t="shared" si="35"/>
        <v>0.94831185183560129</v>
      </c>
      <c r="R457" s="790">
        <f t="shared" si="35"/>
        <v>5.1588148164398773E-2</v>
      </c>
      <c r="S457" s="791">
        <f t="shared" si="36"/>
        <v>0.96602441138508133</v>
      </c>
      <c r="T457" s="791">
        <v>3.39755886149187E-2</v>
      </c>
      <c r="U457" s="791">
        <f t="shared" si="38"/>
        <v>0.96248804413440936</v>
      </c>
      <c r="V457" s="791">
        <v>3.7511955865590599E-2</v>
      </c>
      <c r="W457" s="791">
        <f t="shared" si="37"/>
        <v>0.96411400618107312</v>
      </c>
      <c r="X457" s="791">
        <f t="shared" si="37"/>
        <v>3.5785993818926824E-2</v>
      </c>
      <c r="Y457" s="573"/>
      <c r="Z457" s="758"/>
      <c r="AA457" s="758"/>
      <c r="AB457" s="758"/>
      <c r="AC457" s="758"/>
      <c r="AD457" s="758"/>
      <c r="AE457" s="758"/>
      <c r="AF457" s="758"/>
      <c r="AG457" s="758"/>
      <c r="AH457" s="758"/>
      <c r="AI457" s="758"/>
      <c r="AJ457" s="758"/>
    </row>
    <row r="458" spans="2:36" ht="15">
      <c r="B458" s="758"/>
      <c r="C458" s="758"/>
      <c r="D458" s="758"/>
      <c r="E458" s="758"/>
      <c r="F458" s="758"/>
      <c r="G458" s="758"/>
      <c r="H458" s="758"/>
      <c r="I458" s="758"/>
      <c r="J458" s="758"/>
      <c r="K458" s="758"/>
      <c r="L458" s="780">
        <v>454</v>
      </c>
      <c r="M458" s="790">
        <v>0.95262985368834163</v>
      </c>
      <c r="N458" s="790">
        <v>4.7370146311658402E-2</v>
      </c>
      <c r="O458" s="790">
        <v>0.94462417790038034</v>
      </c>
      <c r="P458" s="790">
        <v>5.53758220996197E-2</v>
      </c>
      <c r="Q458" s="790">
        <f t="shared" si="35"/>
        <v>0.94842847959132748</v>
      </c>
      <c r="R458" s="790">
        <f t="shared" si="35"/>
        <v>5.1471520408672589E-2</v>
      </c>
      <c r="S458" s="791">
        <f t="shared" si="36"/>
        <v>0.96612139917549589</v>
      </c>
      <c r="T458" s="791">
        <v>3.3878600824504099E-2</v>
      </c>
      <c r="U458" s="791">
        <f t="shared" si="38"/>
        <v>0.96257388323070581</v>
      </c>
      <c r="V458" s="791">
        <v>3.74261167692942E-2</v>
      </c>
      <c r="W458" s="791">
        <f t="shared" si="37"/>
        <v>0.96420526610749557</v>
      </c>
      <c r="X458" s="791">
        <f t="shared" si="37"/>
        <v>3.5694733892504493E-2</v>
      </c>
      <c r="Y458" s="573"/>
      <c r="Z458" s="758"/>
      <c r="AA458" s="758"/>
      <c r="AB458" s="758"/>
      <c r="AC458" s="758"/>
      <c r="AD458" s="758"/>
      <c r="AE458" s="758"/>
      <c r="AF458" s="758"/>
      <c r="AG458" s="758"/>
      <c r="AH458" s="758"/>
      <c r="AI458" s="758"/>
      <c r="AJ458" s="758"/>
    </row>
    <row r="459" spans="2:36" ht="15">
      <c r="B459" s="758"/>
      <c r="C459" s="758"/>
      <c r="D459" s="758"/>
      <c r="E459" s="758"/>
      <c r="F459" s="758"/>
      <c r="G459" s="758"/>
      <c r="H459" s="758"/>
      <c r="I459" s="758"/>
      <c r="J459" s="758"/>
      <c r="K459" s="758"/>
      <c r="L459" s="780">
        <v>455</v>
      </c>
      <c r="M459" s="790">
        <v>0.95273492372649937</v>
      </c>
      <c r="N459" s="790">
        <v>4.72650762735006E-2</v>
      </c>
      <c r="O459" s="790">
        <v>0.94475081117902315</v>
      </c>
      <c r="P459" s="790">
        <v>5.5249188820976798E-2</v>
      </c>
      <c r="Q459" s="790">
        <f t="shared" si="35"/>
        <v>0.94854459890852616</v>
      </c>
      <c r="R459" s="790">
        <f t="shared" si="35"/>
        <v>5.1355401091473796E-2</v>
      </c>
      <c r="S459" s="791">
        <f t="shared" si="36"/>
        <v>0.96621781235837167</v>
      </c>
      <c r="T459" s="791">
        <v>3.3782187641628297E-2</v>
      </c>
      <c r="U459" s="791">
        <f t="shared" si="38"/>
        <v>0.96265893316684303</v>
      </c>
      <c r="V459" s="791">
        <v>3.7341066833157001E-2</v>
      </c>
      <c r="W459" s="791">
        <f t="shared" si="37"/>
        <v>0.96429584143980085</v>
      </c>
      <c r="X459" s="791">
        <f t="shared" si="37"/>
        <v>3.5604158560199203E-2</v>
      </c>
      <c r="Y459" s="573"/>
      <c r="Z459" s="758"/>
      <c r="AA459" s="758"/>
      <c r="AB459" s="758"/>
      <c r="AC459" s="758"/>
      <c r="AD459" s="758"/>
      <c r="AE459" s="758"/>
      <c r="AF459" s="758"/>
      <c r="AG459" s="758"/>
      <c r="AH459" s="758"/>
      <c r="AI459" s="758"/>
      <c r="AJ459" s="758"/>
    </row>
    <row r="460" spans="2:36" ht="15">
      <c r="B460" s="758"/>
      <c r="C460" s="758"/>
      <c r="D460" s="758"/>
      <c r="E460" s="758"/>
      <c r="F460" s="758"/>
      <c r="G460" s="758"/>
      <c r="H460" s="758"/>
      <c r="I460" s="758"/>
      <c r="J460" s="758"/>
      <c r="K460" s="758"/>
      <c r="L460" s="780">
        <v>456</v>
      </c>
      <c r="M460" s="790">
        <v>0.95283945993250385</v>
      </c>
      <c r="N460" s="790">
        <v>4.71605400674961E-2</v>
      </c>
      <c r="O460" s="790">
        <v>0.94487696848064617</v>
      </c>
      <c r="P460" s="790">
        <v>5.5123031519353799E-2</v>
      </c>
      <c r="Q460" s="790">
        <f t="shared" si="35"/>
        <v>0.94866021412085277</v>
      </c>
      <c r="R460" s="790">
        <f t="shared" si="35"/>
        <v>5.1239785879147168E-2</v>
      </c>
      <c r="S460" s="791">
        <f t="shared" si="36"/>
        <v>0.96631365329924723</v>
      </c>
      <c r="T460" s="791">
        <v>3.3686346700752802E-2</v>
      </c>
      <c r="U460" s="791">
        <f t="shared" si="38"/>
        <v>0.96274321140761532</v>
      </c>
      <c r="V460" s="791">
        <v>3.7256788592384703E-2</v>
      </c>
      <c r="W460" s="791">
        <f t="shared" si="37"/>
        <v>0.96438574228769935</v>
      </c>
      <c r="X460" s="791">
        <f t="shared" si="37"/>
        <v>3.5514257712300726E-2</v>
      </c>
      <c r="Y460" s="573"/>
      <c r="Z460" s="758"/>
      <c r="AA460" s="758"/>
      <c r="AB460" s="758"/>
      <c r="AC460" s="758"/>
      <c r="AD460" s="758"/>
      <c r="AE460" s="758"/>
      <c r="AF460" s="758"/>
      <c r="AG460" s="758"/>
      <c r="AH460" s="758"/>
      <c r="AI460" s="758"/>
      <c r="AJ460" s="758"/>
    </row>
    <row r="461" spans="2:36" ht="15">
      <c r="B461" s="758"/>
      <c r="C461" s="758"/>
      <c r="D461" s="758"/>
      <c r="E461" s="758"/>
      <c r="F461" s="758"/>
      <c r="G461" s="758"/>
      <c r="H461" s="758"/>
      <c r="I461" s="758"/>
      <c r="J461" s="758"/>
      <c r="K461" s="758"/>
      <c r="L461" s="780">
        <v>457</v>
      </c>
      <c r="M461" s="790">
        <v>0.95294346819860476</v>
      </c>
      <c r="N461" s="790">
        <v>4.7056531801395199E-2</v>
      </c>
      <c r="O461" s="790">
        <v>0.94500265265985994</v>
      </c>
      <c r="P461" s="790">
        <v>5.4997347340140099E-2</v>
      </c>
      <c r="Q461" s="790">
        <f t="shared" si="35"/>
        <v>0.94877532956196275</v>
      </c>
      <c r="R461" s="790">
        <f t="shared" si="35"/>
        <v>5.1124670438037319E-2</v>
      </c>
      <c r="S461" s="791">
        <f t="shared" si="36"/>
        <v>0.96640892436366055</v>
      </c>
      <c r="T461" s="791">
        <v>3.3591075636339403E-2</v>
      </c>
      <c r="U461" s="791">
        <f t="shared" si="38"/>
        <v>0.96282673541781749</v>
      </c>
      <c r="V461" s="791">
        <v>3.7173264582182501E-2</v>
      </c>
      <c r="W461" s="791">
        <f t="shared" si="37"/>
        <v>0.96447497876090127</v>
      </c>
      <c r="X461" s="791">
        <f t="shared" si="37"/>
        <v>3.54250212390987E-2</v>
      </c>
      <c r="Y461" s="573"/>
      <c r="Z461" s="758"/>
      <c r="AA461" s="758"/>
      <c r="AB461" s="758"/>
      <c r="AC461" s="758"/>
      <c r="AD461" s="758"/>
      <c r="AE461" s="758"/>
      <c r="AF461" s="758"/>
      <c r="AG461" s="758"/>
      <c r="AH461" s="758"/>
      <c r="AI461" s="758"/>
      <c r="AJ461" s="758"/>
    </row>
    <row r="462" spans="2:36" ht="15">
      <c r="B462" s="758"/>
      <c r="C462" s="758"/>
      <c r="D462" s="758"/>
      <c r="E462" s="758"/>
      <c r="F462" s="758"/>
      <c r="G462" s="758"/>
      <c r="H462" s="758"/>
      <c r="I462" s="758"/>
      <c r="J462" s="758"/>
      <c r="K462" s="758"/>
      <c r="L462" s="780">
        <v>458</v>
      </c>
      <c r="M462" s="790">
        <v>0.95304695441705167</v>
      </c>
      <c r="N462" s="790">
        <v>4.69530455829483E-2</v>
      </c>
      <c r="O462" s="790">
        <v>0.94512786657127479</v>
      </c>
      <c r="P462" s="790">
        <v>5.4872133428725198E-2</v>
      </c>
      <c r="Q462" s="790">
        <f t="shared" si="35"/>
        <v>0.94888994956551098</v>
      </c>
      <c r="R462" s="790">
        <f t="shared" si="35"/>
        <v>5.1010050434488974E-2</v>
      </c>
      <c r="S462" s="791">
        <f t="shared" si="36"/>
        <v>0.96650362791715039</v>
      </c>
      <c r="T462" s="791">
        <v>3.3496372082849599E-2</v>
      </c>
      <c r="U462" s="791">
        <f t="shared" si="38"/>
        <v>0.96290952266224394</v>
      </c>
      <c r="V462" s="791">
        <v>3.7090477337756E-2</v>
      </c>
      <c r="W462" s="791">
        <f t="shared" si="37"/>
        <v>0.96456356096911722</v>
      </c>
      <c r="X462" s="791">
        <f t="shared" si="37"/>
        <v>3.5336439030882807E-2</v>
      </c>
      <c r="Y462" s="573"/>
      <c r="Z462" s="758"/>
      <c r="AA462" s="758"/>
      <c r="AB462" s="758"/>
      <c r="AC462" s="758"/>
      <c r="AD462" s="758"/>
      <c r="AE462" s="758"/>
      <c r="AF462" s="758"/>
      <c r="AG462" s="758"/>
      <c r="AH462" s="758"/>
      <c r="AI462" s="758"/>
      <c r="AJ462" s="758"/>
    </row>
    <row r="463" spans="2:36" ht="15">
      <c r="B463" s="758"/>
      <c r="C463" s="758"/>
      <c r="D463" s="758"/>
      <c r="E463" s="758"/>
      <c r="F463" s="758"/>
      <c r="G463" s="758"/>
      <c r="H463" s="758"/>
      <c r="I463" s="758"/>
      <c r="J463" s="758"/>
      <c r="K463" s="758"/>
      <c r="L463" s="780">
        <v>459</v>
      </c>
      <c r="M463" s="790">
        <v>0.95314992448009428</v>
      </c>
      <c r="N463" s="790">
        <v>4.68500755199057E-2</v>
      </c>
      <c r="O463" s="790">
        <v>0.94525261306950126</v>
      </c>
      <c r="P463" s="790">
        <v>5.4747386930498701E-2</v>
      </c>
      <c r="Q463" s="790">
        <f t="shared" si="35"/>
        <v>0.94900407846515311</v>
      </c>
      <c r="R463" s="790">
        <f t="shared" si="35"/>
        <v>5.0895921534846858E-2</v>
      </c>
      <c r="S463" s="791">
        <f t="shared" si="36"/>
        <v>0.96659776632525496</v>
      </c>
      <c r="T463" s="791">
        <v>3.3402233674744999E-2</v>
      </c>
      <c r="U463" s="791">
        <f t="shared" si="38"/>
        <v>0.96299159060568928</v>
      </c>
      <c r="V463" s="791">
        <v>3.7008409394310701E-2</v>
      </c>
      <c r="W463" s="791">
        <f t="shared" si="37"/>
        <v>0.96465149902205716</v>
      </c>
      <c r="X463" s="791">
        <f t="shared" si="37"/>
        <v>3.524850097794277E-2</v>
      </c>
      <c r="Y463" s="573"/>
      <c r="Z463" s="758"/>
      <c r="AA463" s="758"/>
      <c r="AB463" s="758"/>
      <c r="AC463" s="758"/>
      <c r="AD463" s="758"/>
      <c r="AE463" s="758"/>
      <c r="AF463" s="758"/>
      <c r="AG463" s="758"/>
      <c r="AH463" s="758"/>
      <c r="AI463" s="758"/>
      <c r="AJ463" s="758"/>
    </row>
    <row r="464" spans="2:36" ht="15">
      <c r="B464" s="758"/>
      <c r="C464" s="758"/>
      <c r="D464" s="758"/>
      <c r="E464" s="758"/>
      <c r="F464" s="758"/>
      <c r="G464" s="758"/>
      <c r="H464" s="758"/>
      <c r="I464" s="758"/>
      <c r="J464" s="758"/>
      <c r="K464" s="758"/>
      <c r="L464" s="780">
        <v>460</v>
      </c>
      <c r="M464" s="790">
        <v>0.95325238427998216</v>
      </c>
      <c r="N464" s="790">
        <v>4.6747615720017802E-2</v>
      </c>
      <c r="O464" s="790">
        <v>0.94537689500915001</v>
      </c>
      <c r="P464" s="790">
        <v>5.4623104990849998E-2</v>
      </c>
      <c r="Q464" s="790">
        <f t="shared" si="35"/>
        <v>0.94911772059454436</v>
      </c>
      <c r="R464" s="790">
        <f t="shared" si="35"/>
        <v>5.0782279405455634E-2</v>
      </c>
      <c r="S464" s="791">
        <f t="shared" si="36"/>
        <v>0.96669134195351292</v>
      </c>
      <c r="T464" s="791">
        <v>3.3308658046487097E-2</v>
      </c>
      <c r="U464" s="791">
        <f t="shared" si="38"/>
        <v>0.96307295671294801</v>
      </c>
      <c r="V464" s="791">
        <v>3.6927043287052E-2</v>
      </c>
      <c r="W464" s="791">
        <f t="shared" si="37"/>
        <v>0.96473880302943182</v>
      </c>
      <c r="X464" s="791">
        <f t="shared" si="37"/>
        <v>3.5161196970568187E-2</v>
      </c>
      <c r="Y464" s="573"/>
      <c r="Z464" s="758"/>
      <c r="AA464" s="758"/>
      <c r="AB464" s="758"/>
      <c r="AC464" s="758"/>
      <c r="AD464" s="758"/>
      <c r="AE464" s="758"/>
      <c r="AF464" s="758"/>
      <c r="AG464" s="758"/>
      <c r="AH464" s="758"/>
      <c r="AI464" s="758"/>
      <c r="AJ464" s="758"/>
    </row>
    <row r="465" spans="2:36" ht="15">
      <c r="B465" s="758"/>
      <c r="C465" s="758"/>
      <c r="D465" s="758"/>
      <c r="E465" s="758"/>
      <c r="F465" s="758"/>
      <c r="G465" s="758"/>
      <c r="H465" s="758"/>
      <c r="I465" s="758"/>
      <c r="J465" s="758"/>
      <c r="K465" s="758"/>
      <c r="L465" s="780">
        <v>461</v>
      </c>
      <c r="M465" s="790">
        <v>0.9533543397089651</v>
      </c>
      <c r="N465" s="790">
        <v>4.6645660291034903E-2</v>
      </c>
      <c r="O465" s="790">
        <v>0.94550071524483148</v>
      </c>
      <c r="P465" s="790">
        <v>5.4499284755168499E-2</v>
      </c>
      <c r="Q465" s="790">
        <f t="shared" si="35"/>
        <v>0.94923088028734015</v>
      </c>
      <c r="R465" s="790">
        <f t="shared" si="35"/>
        <v>5.0669119712659916E-2</v>
      </c>
      <c r="S465" s="791">
        <f t="shared" si="36"/>
        <v>0.96678435716746225</v>
      </c>
      <c r="T465" s="791">
        <v>3.3215642832537702E-2</v>
      </c>
      <c r="U465" s="791">
        <f t="shared" si="38"/>
        <v>0.96315363844881463</v>
      </c>
      <c r="V465" s="791">
        <v>3.6846361551185397E-2</v>
      </c>
      <c r="W465" s="791">
        <f t="shared" si="37"/>
        <v>0.96482548310095106</v>
      </c>
      <c r="X465" s="791">
        <f t="shared" si="37"/>
        <v>3.5074516899048849E-2</v>
      </c>
      <c r="Y465" s="573"/>
      <c r="Z465" s="758"/>
      <c r="AA465" s="758"/>
      <c r="AB465" s="758"/>
      <c r="AC465" s="758"/>
      <c r="AD465" s="758"/>
      <c r="AE465" s="758"/>
      <c r="AF465" s="758"/>
      <c r="AG465" s="758"/>
      <c r="AH465" s="758"/>
      <c r="AI465" s="758"/>
      <c r="AJ465" s="758"/>
    </row>
    <row r="466" spans="2:36" ht="15">
      <c r="B466" s="758"/>
      <c r="C466" s="758"/>
      <c r="D466" s="758"/>
      <c r="E466" s="758"/>
      <c r="F466" s="758"/>
      <c r="G466" s="758"/>
      <c r="H466" s="758"/>
      <c r="I466" s="758"/>
      <c r="J466" s="758"/>
      <c r="K466" s="758"/>
      <c r="L466" s="780">
        <v>462</v>
      </c>
      <c r="M466" s="790">
        <v>0.9534557966592927</v>
      </c>
      <c r="N466" s="790">
        <v>4.6544203340707302E-2</v>
      </c>
      <c r="O466" s="790">
        <v>0.94562407663115611</v>
      </c>
      <c r="P466" s="790">
        <v>5.4375923368843899E-2</v>
      </c>
      <c r="Q466" s="790">
        <f t="shared" si="35"/>
        <v>0.94934356187719549</v>
      </c>
      <c r="R466" s="790">
        <f t="shared" si="35"/>
        <v>5.0556438122804491E-2</v>
      </c>
      <c r="S466" s="791">
        <f t="shared" si="36"/>
        <v>0.96687681433264172</v>
      </c>
      <c r="T466" s="791">
        <v>3.31231856673583E-2</v>
      </c>
      <c r="U466" s="791">
        <f t="shared" si="38"/>
        <v>0.96323365327808363</v>
      </c>
      <c r="V466" s="791">
        <v>3.67663467219164E-2</v>
      </c>
      <c r="W466" s="791">
        <f t="shared" si="37"/>
        <v>0.96491154934632561</v>
      </c>
      <c r="X466" s="791">
        <f t="shared" si="37"/>
        <v>3.4988450653674411E-2</v>
      </c>
      <c r="Y466" s="573"/>
      <c r="Z466" s="758"/>
      <c r="AA466" s="758"/>
      <c r="AB466" s="758"/>
      <c r="AC466" s="758"/>
      <c r="AD466" s="758"/>
      <c r="AE466" s="758"/>
      <c r="AF466" s="758"/>
      <c r="AG466" s="758"/>
      <c r="AH466" s="758"/>
      <c r="AI466" s="758"/>
      <c r="AJ466" s="758"/>
    </row>
    <row r="467" spans="2:36" ht="15">
      <c r="B467" s="758"/>
      <c r="C467" s="758"/>
      <c r="D467" s="758"/>
      <c r="E467" s="758"/>
      <c r="F467" s="758"/>
      <c r="G467" s="758"/>
      <c r="H467" s="758"/>
      <c r="I467" s="758"/>
      <c r="J467" s="758"/>
      <c r="K467" s="758"/>
      <c r="L467" s="780">
        <v>463</v>
      </c>
      <c r="M467" s="790">
        <v>0.95355676102321463</v>
      </c>
      <c r="N467" s="790">
        <v>4.64432389767854E-2</v>
      </c>
      <c r="O467" s="790">
        <v>0.94574698202273444</v>
      </c>
      <c r="P467" s="790">
        <v>5.4253017977265602E-2</v>
      </c>
      <c r="Q467" s="790">
        <f t="shared" si="35"/>
        <v>0.94945576969776602</v>
      </c>
      <c r="R467" s="790">
        <f t="shared" si="35"/>
        <v>5.0444230302234022E-2</v>
      </c>
      <c r="S467" s="791">
        <f t="shared" si="36"/>
        <v>0.96696871581458954</v>
      </c>
      <c r="T467" s="791">
        <v>3.30312841854105E-2</v>
      </c>
      <c r="U467" s="791">
        <f t="shared" si="38"/>
        <v>0.96331301866554964</v>
      </c>
      <c r="V467" s="791">
        <v>3.6686981334450398E-2</v>
      </c>
      <c r="W467" s="791">
        <f t="shared" si="37"/>
        <v>0.96499701187526554</v>
      </c>
      <c r="X467" s="791">
        <f t="shared" si="37"/>
        <v>3.4902988124734524E-2</v>
      </c>
      <c r="Y467" s="573"/>
      <c r="Z467" s="758"/>
      <c r="AA467" s="758"/>
      <c r="AB467" s="758"/>
      <c r="AC467" s="758"/>
      <c r="AD467" s="758"/>
      <c r="AE467" s="758"/>
      <c r="AF467" s="758"/>
      <c r="AG467" s="758"/>
      <c r="AH467" s="758"/>
      <c r="AI467" s="758"/>
      <c r="AJ467" s="758"/>
    </row>
    <row r="468" spans="2:36" ht="15">
      <c r="B468" s="758"/>
      <c r="C468" s="758"/>
      <c r="D468" s="758"/>
      <c r="E468" s="758"/>
      <c r="F468" s="758"/>
      <c r="G468" s="758"/>
      <c r="H468" s="758"/>
      <c r="I468" s="758"/>
      <c r="J468" s="758"/>
      <c r="K468" s="758"/>
      <c r="L468" s="780">
        <v>464</v>
      </c>
      <c r="M468" s="790">
        <v>0.95365723869298047</v>
      </c>
      <c r="N468" s="790">
        <v>4.6342761307019503E-2</v>
      </c>
      <c r="O468" s="790">
        <v>0.94586943427417702</v>
      </c>
      <c r="P468" s="790">
        <v>5.4130565725822997E-2</v>
      </c>
      <c r="Q468" s="790">
        <f t="shared" si="35"/>
        <v>0.94956750808270685</v>
      </c>
      <c r="R468" s="790">
        <f t="shared" si="35"/>
        <v>5.033249191729311E-2</v>
      </c>
      <c r="S468" s="791">
        <f t="shared" si="36"/>
        <v>0.96706006397884414</v>
      </c>
      <c r="T468" s="791">
        <v>3.2939936021155899E-2</v>
      </c>
      <c r="U468" s="791">
        <f t="shared" si="38"/>
        <v>0.96339175207600714</v>
      </c>
      <c r="V468" s="791">
        <v>3.66082479239929E-2</v>
      </c>
      <c r="W468" s="791">
        <f t="shared" si="37"/>
        <v>0.96508188079748114</v>
      </c>
      <c r="X468" s="791">
        <f t="shared" si="37"/>
        <v>3.4818119202518885E-2</v>
      </c>
      <c r="Y468" s="573"/>
      <c r="Z468" s="758"/>
      <c r="AA468" s="758"/>
      <c r="AB468" s="758"/>
      <c r="AC468" s="758"/>
      <c r="AD468" s="758"/>
      <c r="AE468" s="758"/>
      <c r="AF468" s="758"/>
      <c r="AG468" s="758"/>
      <c r="AH468" s="758"/>
      <c r="AI468" s="758"/>
      <c r="AJ468" s="758"/>
    </row>
    <row r="469" spans="2:36" ht="15">
      <c r="B469" s="758"/>
      <c r="C469" s="758"/>
      <c r="D469" s="758"/>
      <c r="E469" s="758"/>
      <c r="F469" s="758"/>
      <c r="G469" s="758"/>
      <c r="H469" s="758"/>
      <c r="I469" s="758"/>
      <c r="J469" s="758"/>
      <c r="K469" s="758"/>
      <c r="L469" s="780">
        <v>465</v>
      </c>
      <c r="M469" s="790">
        <v>0.95375723556084002</v>
      </c>
      <c r="N469" s="790">
        <v>4.6242764439159999E-2</v>
      </c>
      <c r="O469" s="790">
        <v>0.94599143624009419</v>
      </c>
      <c r="P469" s="790">
        <v>5.40085637599058E-2</v>
      </c>
      <c r="Q469" s="790">
        <f t="shared" si="35"/>
        <v>0.94967878136567341</v>
      </c>
      <c r="R469" s="790">
        <f t="shared" si="35"/>
        <v>5.0221218634326603E-2</v>
      </c>
      <c r="S469" s="791">
        <f t="shared" si="36"/>
        <v>0.96715086119094384</v>
      </c>
      <c r="T469" s="791">
        <v>3.28491388090561E-2</v>
      </c>
      <c r="U469" s="791">
        <f t="shared" si="38"/>
        <v>0.96346987097425063</v>
      </c>
      <c r="V469" s="791">
        <v>3.6530129025749397E-2</v>
      </c>
      <c r="W469" s="791">
        <f t="shared" si="37"/>
        <v>0.96516616622268281</v>
      </c>
      <c r="X469" s="791">
        <f t="shared" si="37"/>
        <v>3.4733833777317188E-2</v>
      </c>
      <c r="Y469" s="573"/>
      <c r="Z469" s="758"/>
      <c r="AA469" s="758"/>
      <c r="AB469" s="758"/>
      <c r="AC469" s="758"/>
      <c r="AD469" s="758"/>
      <c r="AE469" s="758"/>
      <c r="AF469" s="758"/>
      <c r="AG469" s="758"/>
      <c r="AH469" s="758"/>
      <c r="AI469" s="758"/>
      <c r="AJ469" s="758"/>
    </row>
    <row r="470" spans="2:36" ht="15">
      <c r="B470" s="758"/>
      <c r="C470" s="758"/>
      <c r="D470" s="758"/>
      <c r="E470" s="758"/>
      <c r="F470" s="758"/>
      <c r="G470" s="758"/>
      <c r="H470" s="758"/>
      <c r="I470" s="758"/>
      <c r="J470" s="758"/>
      <c r="K470" s="758"/>
      <c r="L470" s="780">
        <v>466</v>
      </c>
      <c r="M470" s="790">
        <v>0.95385675751904275</v>
      </c>
      <c r="N470" s="790">
        <v>4.6143242480957199E-2</v>
      </c>
      <c r="O470" s="790">
        <v>0.9461129907750967</v>
      </c>
      <c r="P470" s="790">
        <v>5.3887009224903297E-2</v>
      </c>
      <c r="Q470" s="790">
        <f t="shared" si="35"/>
        <v>0.94978959388032091</v>
      </c>
      <c r="R470" s="790">
        <f t="shared" si="35"/>
        <v>5.0110406119679055E-2</v>
      </c>
      <c r="S470" s="791">
        <f t="shared" si="36"/>
        <v>0.96724110981642719</v>
      </c>
      <c r="T470" s="791">
        <v>3.2758890183572802E-2</v>
      </c>
      <c r="U470" s="791">
        <f t="shared" si="38"/>
        <v>0.96354739282507462</v>
      </c>
      <c r="V470" s="791">
        <v>3.6452607174925399E-2</v>
      </c>
      <c r="W470" s="791">
        <f t="shared" si="37"/>
        <v>0.96524987826058084</v>
      </c>
      <c r="X470" s="791">
        <f t="shared" si="37"/>
        <v>3.4650121739419192E-2</v>
      </c>
      <c r="Y470" s="573"/>
      <c r="Z470" s="758"/>
      <c r="AA470" s="758"/>
      <c r="AB470" s="758"/>
      <c r="AC470" s="758"/>
      <c r="AD470" s="758"/>
      <c r="AE470" s="758"/>
      <c r="AF470" s="758"/>
      <c r="AG470" s="758"/>
      <c r="AH470" s="758"/>
      <c r="AI470" s="758"/>
      <c r="AJ470" s="758"/>
    </row>
    <row r="471" spans="2:36" ht="15">
      <c r="B471" s="758"/>
      <c r="C471" s="758"/>
      <c r="D471" s="758"/>
      <c r="E471" s="758"/>
      <c r="F471" s="758"/>
      <c r="G471" s="758"/>
      <c r="H471" s="758"/>
      <c r="I471" s="758"/>
      <c r="J471" s="758"/>
      <c r="K471" s="758"/>
      <c r="L471" s="780">
        <v>467</v>
      </c>
      <c r="M471" s="790">
        <v>0.95395581045983846</v>
      </c>
      <c r="N471" s="790">
        <v>4.6044189540161498E-2</v>
      </c>
      <c r="O471" s="790">
        <v>0.94623410073379499</v>
      </c>
      <c r="P471" s="790">
        <v>5.3765899266205001E-2</v>
      </c>
      <c r="Q471" s="790">
        <f t="shared" si="35"/>
        <v>0.9498999499603048</v>
      </c>
      <c r="R471" s="790">
        <f t="shared" si="35"/>
        <v>5.0000050039695196E-2</v>
      </c>
      <c r="S471" s="791">
        <f t="shared" si="36"/>
        <v>0.9673308122208325</v>
      </c>
      <c r="T471" s="791">
        <v>3.2669187779167497E-2</v>
      </c>
      <c r="U471" s="791">
        <f t="shared" si="38"/>
        <v>0.96362433509327372</v>
      </c>
      <c r="V471" s="791">
        <v>3.63756649067263E-2</v>
      </c>
      <c r="W471" s="791">
        <f t="shared" si="37"/>
        <v>0.96533302702088553</v>
      </c>
      <c r="X471" s="791">
        <f t="shared" si="37"/>
        <v>3.4566972979114485E-2</v>
      </c>
      <c r="Y471" s="573"/>
      <c r="Z471" s="758"/>
      <c r="AA471" s="758"/>
      <c r="AB471" s="758"/>
      <c r="AC471" s="758"/>
      <c r="AD471" s="758"/>
      <c r="AE471" s="758"/>
      <c r="AF471" s="758"/>
      <c r="AG471" s="758"/>
      <c r="AH471" s="758"/>
      <c r="AI471" s="758"/>
      <c r="AJ471" s="758"/>
    </row>
    <row r="472" spans="2:36" ht="15">
      <c r="B472" s="758"/>
      <c r="C472" s="758"/>
      <c r="D472" s="758"/>
      <c r="E472" s="758"/>
      <c r="F472" s="758"/>
      <c r="G472" s="758"/>
      <c r="H472" s="758"/>
      <c r="I472" s="758"/>
      <c r="J472" s="758"/>
      <c r="K472" s="758"/>
      <c r="L472" s="780">
        <v>468</v>
      </c>
      <c r="M472" s="790">
        <v>0.95405440027547694</v>
      </c>
      <c r="N472" s="790">
        <v>4.5945599724523098E-2</v>
      </c>
      <c r="O472" s="790">
        <v>0.94635476897079951</v>
      </c>
      <c r="P472" s="790">
        <v>5.3645231029200498E-2</v>
      </c>
      <c r="Q472" s="790">
        <f t="shared" si="35"/>
        <v>0.95000985393928028</v>
      </c>
      <c r="R472" s="790">
        <f t="shared" si="35"/>
        <v>4.9890146060719683E-2</v>
      </c>
      <c r="S472" s="791">
        <f t="shared" si="36"/>
        <v>0.96741997076969821</v>
      </c>
      <c r="T472" s="791">
        <v>3.2580029230301802E-2</v>
      </c>
      <c r="U472" s="791">
        <f t="shared" si="38"/>
        <v>0.96370071524364243</v>
      </c>
      <c r="V472" s="791">
        <v>3.6299284756357603E-2</v>
      </c>
      <c r="W472" s="791">
        <f t="shared" si="37"/>
        <v>0.96541562261330727</v>
      </c>
      <c r="X472" s="791">
        <f t="shared" si="37"/>
        <v>3.4484377386692792E-2</v>
      </c>
      <c r="Y472" s="573"/>
      <c r="Z472" s="758"/>
      <c r="AA472" s="758"/>
      <c r="AB472" s="758"/>
      <c r="AC472" s="758"/>
      <c r="AD472" s="758"/>
      <c r="AE472" s="758"/>
      <c r="AF472" s="758"/>
      <c r="AG472" s="758"/>
      <c r="AH472" s="758"/>
      <c r="AI472" s="758"/>
      <c r="AJ472" s="758"/>
    </row>
    <row r="473" spans="2:36" ht="15">
      <c r="B473" s="758"/>
      <c r="C473" s="758"/>
      <c r="D473" s="758"/>
      <c r="E473" s="758"/>
      <c r="F473" s="758"/>
      <c r="G473" s="758"/>
      <c r="H473" s="758"/>
      <c r="I473" s="758"/>
      <c r="J473" s="758"/>
      <c r="K473" s="758"/>
      <c r="L473" s="780">
        <v>469</v>
      </c>
      <c r="M473" s="790">
        <v>0.95415253285820745</v>
      </c>
      <c r="N473" s="790">
        <v>4.5847467141792497E-2</v>
      </c>
      <c r="O473" s="790">
        <v>0.94647499834072069</v>
      </c>
      <c r="P473" s="790">
        <v>5.35250016592793E-2</v>
      </c>
      <c r="Q473" s="790">
        <f t="shared" si="35"/>
        <v>0.95011931015090267</v>
      </c>
      <c r="R473" s="790">
        <f t="shared" si="35"/>
        <v>4.9780689849097302E-2</v>
      </c>
      <c r="S473" s="791">
        <f t="shared" si="36"/>
        <v>0.96750858782856275</v>
      </c>
      <c r="T473" s="791">
        <v>3.2491412171437299E-2</v>
      </c>
      <c r="U473" s="791">
        <f t="shared" si="38"/>
        <v>0.96377655074097535</v>
      </c>
      <c r="V473" s="791">
        <v>3.6223449259024702E-2</v>
      </c>
      <c r="W473" s="791">
        <f t="shared" si="37"/>
        <v>0.96549767514755636</v>
      </c>
      <c r="X473" s="791">
        <f t="shared" si="37"/>
        <v>3.4402324852443739E-2</v>
      </c>
      <c r="Y473" s="573"/>
      <c r="Z473" s="758"/>
      <c r="AA473" s="758"/>
      <c r="AB473" s="758"/>
      <c r="AC473" s="758"/>
      <c r="AD473" s="758"/>
      <c r="AE473" s="758"/>
      <c r="AF473" s="758"/>
      <c r="AG473" s="758"/>
      <c r="AH473" s="758"/>
      <c r="AI473" s="758"/>
      <c r="AJ473" s="758"/>
    </row>
    <row r="474" spans="2:36" ht="15">
      <c r="B474" s="758"/>
      <c r="C474" s="758"/>
      <c r="D474" s="758"/>
      <c r="E474" s="758"/>
      <c r="F474" s="758"/>
      <c r="G474" s="758"/>
      <c r="H474" s="758"/>
      <c r="I474" s="758"/>
      <c r="J474" s="758"/>
      <c r="K474" s="758"/>
      <c r="L474" s="780">
        <v>470</v>
      </c>
      <c r="M474" s="790">
        <v>0.9542502141002801</v>
      </c>
      <c r="N474" s="790">
        <v>4.5749785899719897E-2</v>
      </c>
      <c r="O474" s="790">
        <v>0.94659479169816918</v>
      </c>
      <c r="P474" s="790">
        <v>5.3405208301830799E-2</v>
      </c>
      <c r="Q474" s="790">
        <f t="shared" si="35"/>
        <v>0.95022832292882731</v>
      </c>
      <c r="R474" s="790">
        <f t="shared" si="35"/>
        <v>4.9671677071172607E-2</v>
      </c>
      <c r="S474" s="791">
        <f t="shared" si="36"/>
        <v>0.96759666576296444</v>
      </c>
      <c r="T474" s="791">
        <v>3.2403334237035598E-2</v>
      </c>
      <c r="U474" s="791">
        <f t="shared" si="38"/>
        <v>0.96385185905006676</v>
      </c>
      <c r="V474" s="791">
        <v>3.6148140949933197E-2</v>
      </c>
      <c r="W474" s="791">
        <f t="shared" si="37"/>
        <v>0.96557919473334297</v>
      </c>
      <c r="X474" s="791">
        <f t="shared" si="37"/>
        <v>3.4320805266657074E-2</v>
      </c>
      <c r="Y474" s="573"/>
      <c r="Z474" s="758"/>
      <c r="AA474" s="758"/>
      <c r="AB474" s="758"/>
      <c r="AC474" s="758"/>
      <c r="AD474" s="758"/>
      <c r="AE474" s="758"/>
      <c r="AF474" s="758"/>
      <c r="AG474" s="758"/>
      <c r="AH474" s="758"/>
      <c r="AI474" s="758"/>
      <c r="AJ474" s="758"/>
    </row>
    <row r="475" spans="2:36" ht="15">
      <c r="B475" s="758"/>
      <c r="C475" s="758"/>
      <c r="D475" s="758"/>
      <c r="E475" s="758"/>
      <c r="F475" s="758"/>
      <c r="G475" s="758"/>
      <c r="H475" s="758"/>
      <c r="I475" s="758"/>
      <c r="J475" s="758"/>
      <c r="K475" s="758"/>
      <c r="L475" s="780">
        <v>471</v>
      </c>
      <c r="M475" s="790">
        <v>0.95434744989394427</v>
      </c>
      <c r="N475" s="790">
        <v>4.5652550106055699E-2</v>
      </c>
      <c r="O475" s="790">
        <v>0.94671415189775554</v>
      </c>
      <c r="P475" s="790">
        <v>5.3285848102244501E-2</v>
      </c>
      <c r="Q475" s="790">
        <f t="shared" si="35"/>
        <v>0.95033689660670972</v>
      </c>
      <c r="R475" s="790">
        <f t="shared" si="35"/>
        <v>4.9563103393290328E-2</v>
      </c>
      <c r="S475" s="791">
        <f t="shared" si="36"/>
        <v>0.96768420693844159</v>
      </c>
      <c r="T475" s="791">
        <v>3.23157930615584E-2</v>
      </c>
      <c r="U475" s="791">
        <f t="shared" si="38"/>
        <v>0.9639266576357115</v>
      </c>
      <c r="V475" s="791">
        <v>3.6073342364288503E-2</v>
      </c>
      <c r="W475" s="791">
        <f t="shared" si="37"/>
        <v>0.96566019148037752</v>
      </c>
      <c r="X475" s="791">
        <f t="shared" si="37"/>
        <v>3.4239808519622515E-2</v>
      </c>
      <c r="Y475" s="573"/>
      <c r="Z475" s="758"/>
      <c r="AA475" s="758"/>
      <c r="AB475" s="758"/>
      <c r="AC475" s="758"/>
      <c r="AD475" s="758"/>
      <c r="AE475" s="758"/>
      <c r="AF475" s="758"/>
      <c r="AG475" s="758"/>
      <c r="AH475" s="758"/>
      <c r="AI475" s="758"/>
      <c r="AJ475" s="758"/>
    </row>
    <row r="476" spans="2:36" ht="15">
      <c r="B476" s="758"/>
      <c r="C476" s="758"/>
      <c r="D476" s="758"/>
      <c r="E476" s="758"/>
      <c r="F476" s="758"/>
      <c r="G476" s="758"/>
      <c r="H476" s="758"/>
      <c r="I476" s="758"/>
      <c r="J476" s="758"/>
      <c r="K476" s="758"/>
      <c r="L476" s="780">
        <v>472</v>
      </c>
      <c r="M476" s="790">
        <v>0.95444424613144963</v>
      </c>
      <c r="N476" s="790">
        <v>4.5555753868550403E-2</v>
      </c>
      <c r="O476" s="790">
        <v>0.94683308179409009</v>
      </c>
      <c r="P476" s="790">
        <v>5.3166918205909901E-2</v>
      </c>
      <c r="Q476" s="790">
        <f t="shared" si="35"/>
        <v>0.95044503551820481</v>
      </c>
      <c r="R476" s="790">
        <f t="shared" si="35"/>
        <v>4.9454964481795233E-2</v>
      </c>
      <c r="S476" s="791">
        <f t="shared" si="36"/>
        <v>0.96777121372053276</v>
      </c>
      <c r="T476" s="791">
        <v>3.2228786279467202E-2</v>
      </c>
      <c r="U476" s="791">
        <f t="shared" si="38"/>
        <v>0.96400096396270396</v>
      </c>
      <c r="V476" s="791">
        <v>3.5999036037295998E-2</v>
      </c>
      <c r="W476" s="791">
        <f t="shared" si="37"/>
        <v>0.96574067549837039</v>
      </c>
      <c r="X476" s="791">
        <f t="shared" si="37"/>
        <v>3.4159324501629645E-2</v>
      </c>
      <c r="Y476" s="573"/>
      <c r="Z476" s="758"/>
      <c r="AA476" s="758"/>
      <c r="AB476" s="758"/>
      <c r="AC476" s="758"/>
      <c r="AD476" s="758"/>
      <c r="AE476" s="758"/>
      <c r="AF476" s="758"/>
      <c r="AG476" s="758"/>
      <c r="AH476" s="758"/>
      <c r="AI476" s="758"/>
      <c r="AJ476" s="758"/>
    </row>
    <row r="477" spans="2:36" ht="15">
      <c r="B477" s="758"/>
      <c r="C477" s="758"/>
      <c r="D477" s="758"/>
      <c r="E477" s="758"/>
      <c r="F477" s="758"/>
      <c r="G477" s="758"/>
      <c r="H477" s="758"/>
      <c r="I477" s="758"/>
      <c r="J477" s="758"/>
      <c r="K477" s="758"/>
      <c r="L477" s="780">
        <v>473</v>
      </c>
      <c r="M477" s="790">
        <v>0.95454060870504587</v>
      </c>
      <c r="N477" s="790">
        <v>4.5459391294954098E-2</v>
      </c>
      <c r="O477" s="790">
        <v>0.94695158424178338</v>
      </c>
      <c r="P477" s="790">
        <v>5.3048415758216602E-2</v>
      </c>
      <c r="Q477" s="790">
        <f t="shared" si="35"/>
        <v>0.9505527439969681</v>
      </c>
      <c r="R477" s="790">
        <f t="shared" si="35"/>
        <v>4.9347256003031942E-2</v>
      </c>
      <c r="S477" s="791">
        <f t="shared" si="36"/>
        <v>0.96785768847477627</v>
      </c>
      <c r="T477" s="791">
        <v>3.2142311525223698E-2</v>
      </c>
      <c r="U477" s="791">
        <f t="shared" si="38"/>
        <v>0.96407479549583874</v>
      </c>
      <c r="V477" s="791">
        <v>3.5925204504161298E-2</v>
      </c>
      <c r="W477" s="791">
        <f t="shared" si="37"/>
        <v>0.96582065689703178</v>
      </c>
      <c r="X477" s="791">
        <f t="shared" si="37"/>
        <v>3.4079343102968271E-2</v>
      </c>
      <c r="Y477" s="573"/>
      <c r="Z477" s="758"/>
      <c r="AA477" s="758"/>
      <c r="AB477" s="758"/>
      <c r="AC477" s="758"/>
      <c r="AD477" s="758"/>
      <c r="AE477" s="758"/>
      <c r="AF477" s="758"/>
      <c r="AG477" s="758"/>
      <c r="AH477" s="758"/>
      <c r="AI477" s="758"/>
      <c r="AJ477" s="758"/>
    </row>
    <row r="478" spans="2:36" ht="15">
      <c r="B478" s="758"/>
      <c r="C478" s="758"/>
      <c r="D478" s="758"/>
      <c r="E478" s="758"/>
      <c r="F478" s="758"/>
      <c r="G478" s="758"/>
      <c r="H478" s="758"/>
      <c r="I478" s="758"/>
      <c r="J478" s="758"/>
      <c r="K478" s="758"/>
      <c r="L478" s="780">
        <v>474</v>
      </c>
      <c r="M478" s="790">
        <v>0.95463654350698279</v>
      </c>
      <c r="N478" s="790">
        <v>4.53634564930172E-2</v>
      </c>
      <c r="O478" s="790">
        <v>0.94706966209544607</v>
      </c>
      <c r="P478" s="790">
        <v>5.2930337904553898E-2</v>
      </c>
      <c r="Q478" s="790">
        <f t="shared" si="35"/>
        <v>0.95066002637665492</v>
      </c>
      <c r="R478" s="790">
        <f t="shared" si="35"/>
        <v>4.9239973623345076E-2</v>
      </c>
      <c r="S478" s="791">
        <f t="shared" si="36"/>
        <v>0.96794363356671065</v>
      </c>
      <c r="T478" s="791">
        <v>3.2056366433289303E-2</v>
      </c>
      <c r="U478" s="791">
        <f t="shared" si="38"/>
        <v>0.96414816969991013</v>
      </c>
      <c r="V478" s="791">
        <v>3.5851830300089899E-2</v>
      </c>
      <c r="W478" s="791">
        <f t="shared" si="37"/>
        <v>0.96590014578607197</v>
      </c>
      <c r="X478" s="791">
        <f t="shared" si="37"/>
        <v>3.3999854213927996E-2</v>
      </c>
      <c r="Y478" s="573"/>
      <c r="Z478" s="758"/>
      <c r="AA478" s="758"/>
      <c r="AB478" s="758"/>
      <c r="AC478" s="758"/>
      <c r="AD478" s="758"/>
      <c r="AE478" s="758"/>
      <c r="AF478" s="758"/>
      <c r="AG478" s="758"/>
      <c r="AH478" s="758"/>
      <c r="AI478" s="758"/>
      <c r="AJ478" s="758"/>
    </row>
    <row r="479" spans="2:36" ht="15">
      <c r="B479" s="758"/>
      <c r="C479" s="758"/>
      <c r="D479" s="758"/>
      <c r="E479" s="758"/>
      <c r="F479" s="758"/>
      <c r="G479" s="758"/>
      <c r="H479" s="758"/>
      <c r="I479" s="758"/>
      <c r="J479" s="758"/>
      <c r="K479" s="758"/>
      <c r="L479" s="780">
        <v>475</v>
      </c>
      <c r="M479" s="790">
        <v>0.95473205642950976</v>
      </c>
      <c r="N479" s="790">
        <v>4.5267943570490202E-2</v>
      </c>
      <c r="O479" s="790">
        <v>0.94718731820968849</v>
      </c>
      <c r="P479" s="790">
        <v>5.2812681790311497E-2</v>
      </c>
      <c r="Q479" s="790">
        <f t="shared" si="35"/>
        <v>0.95076688699092049</v>
      </c>
      <c r="R479" s="790">
        <f t="shared" si="35"/>
        <v>4.9133113009079493E-2</v>
      </c>
      <c r="S479" s="791">
        <f t="shared" si="36"/>
        <v>0.96802905136187423</v>
      </c>
      <c r="T479" s="791">
        <v>3.1970948638125801E-2</v>
      </c>
      <c r="U479" s="791">
        <f t="shared" si="38"/>
        <v>0.96422110403971295</v>
      </c>
      <c r="V479" s="791">
        <v>3.5778895960287098E-2</v>
      </c>
      <c r="W479" s="791">
        <f t="shared" si="37"/>
        <v>0.96597915227520148</v>
      </c>
      <c r="X479" s="791">
        <f t="shared" si="37"/>
        <v>3.3920847724798517E-2</v>
      </c>
      <c r="Y479" s="573"/>
      <c r="Z479" s="758"/>
      <c r="AA479" s="758"/>
      <c r="AB479" s="758"/>
      <c r="AC479" s="758"/>
      <c r="AD479" s="758"/>
      <c r="AE479" s="758"/>
      <c r="AF479" s="758"/>
      <c r="AG479" s="758"/>
      <c r="AH479" s="758"/>
      <c r="AI479" s="758"/>
      <c r="AJ479" s="758"/>
    </row>
    <row r="480" spans="2:36" ht="15">
      <c r="B480" s="758"/>
      <c r="C480" s="758"/>
      <c r="D480" s="758"/>
      <c r="E480" s="758"/>
      <c r="F480" s="758"/>
      <c r="G480" s="758"/>
      <c r="H480" s="758"/>
      <c r="I480" s="758"/>
      <c r="J480" s="758"/>
      <c r="K480" s="758"/>
      <c r="L480" s="780">
        <v>476</v>
      </c>
      <c r="M480" s="790">
        <v>0.95482715336487678</v>
      </c>
      <c r="N480" s="790">
        <v>4.51728466351232E-2</v>
      </c>
      <c r="O480" s="790">
        <v>0.94730455543912118</v>
      </c>
      <c r="P480" s="790">
        <v>5.2695444560878803E-2</v>
      </c>
      <c r="Q480" s="790">
        <f t="shared" si="35"/>
        <v>0.95087333017342024</v>
      </c>
      <c r="R480" s="790">
        <f t="shared" si="35"/>
        <v>4.9026669826579737E-2</v>
      </c>
      <c r="S480" s="791">
        <f t="shared" si="36"/>
        <v>0.96811394422580521</v>
      </c>
      <c r="T480" s="791">
        <v>3.1886055774194802E-2</v>
      </c>
      <c r="U480" s="791">
        <f t="shared" si="38"/>
        <v>0.9642936159800416</v>
      </c>
      <c r="V480" s="791">
        <v>3.5706384019958397E-2</v>
      </c>
      <c r="W480" s="791">
        <f t="shared" si="37"/>
        <v>0.96605768647413048</v>
      </c>
      <c r="X480" s="791">
        <f t="shared" si="37"/>
        <v>3.3842313525869527E-2</v>
      </c>
      <c r="Y480" s="573"/>
      <c r="Z480" s="758"/>
      <c r="AA480" s="758"/>
      <c r="AB480" s="758"/>
      <c r="AC480" s="758"/>
      <c r="AD480" s="758"/>
      <c r="AE480" s="758"/>
      <c r="AF480" s="758"/>
      <c r="AG480" s="758"/>
      <c r="AH480" s="758"/>
      <c r="AI480" s="758"/>
      <c r="AJ480" s="758"/>
    </row>
    <row r="481" spans="2:36" ht="15">
      <c r="B481" s="758"/>
      <c r="C481" s="758"/>
      <c r="D481" s="758"/>
      <c r="E481" s="758"/>
      <c r="F481" s="758"/>
      <c r="G481" s="758"/>
      <c r="H481" s="758"/>
      <c r="I481" s="758"/>
      <c r="J481" s="758"/>
      <c r="K481" s="758"/>
      <c r="L481" s="780">
        <v>477</v>
      </c>
      <c r="M481" s="790">
        <v>0.95492184020533322</v>
      </c>
      <c r="N481" s="790">
        <v>4.5078159794666797E-2</v>
      </c>
      <c r="O481" s="790">
        <v>0.9474213766383548</v>
      </c>
      <c r="P481" s="790">
        <v>5.2578623361645198E-2</v>
      </c>
      <c r="Q481" s="790">
        <f t="shared" si="35"/>
        <v>0.95097936025780938</v>
      </c>
      <c r="R481" s="790">
        <f t="shared" si="35"/>
        <v>4.8920639742190554E-2</v>
      </c>
      <c r="S481" s="791">
        <f t="shared" si="36"/>
        <v>0.96819831452404226</v>
      </c>
      <c r="T481" s="791">
        <v>3.1801685475957797E-2</v>
      </c>
      <c r="U481" s="791">
        <f t="shared" si="38"/>
        <v>0.96436572298569057</v>
      </c>
      <c r="V481" s="791">
        <v>3.56342770143094E-2</v>
      </c>
      <c r="W481" s="791">
        <f t="shared" si="37"/>
        <v>0.96613575849256927</v>
      </c>
      <c r="X481" s="791">
        <f t="shared" si="37"/>
        <v>3.3764241507430737E-2</v>
      </c>
      <c r="Y481" s="573"/>
      <c r="Z481" s="758"/>
      <c r="AA481" s="758"/>
      <c r="AB481" s="758"/>
      <c r="AC481" s="758"/>
      <c r="AD481" s="758"/>
      <c r="AE481" s="758"/>
      <c r="AF481" s="758"/>
      <c r="AG481" s="758"/>
      <c r="AH481" s="758"/>
      <c r="AI481" s="758"/>
      <c r="AJ481" s="758"/>
    </row>
    <row r="482" spans="2:36" ht="15">
      <c r="B482" s="758"/>
      <c r="C482" s="758"/>
      <c r="D482" s="758"/>
      <c r="E482" s="758"/>
      <c r="F482" s="758"/>
      <c r="G482" s="758"/>
      <c r="H482" s="758"/>
      <c r="I482" s="758"/>
      <c r="J482" s="758"/>
      <c r="K482" s="758"/>
      <c r="L482" s="780">
        <v>478</v>
      </c>
      <c r="M482" s="790">
        <v>0.95501612284312887</v>
      </c>
      <c r="N482" s="790">
        <v>4.4983877156871098E-2</v>
      </c>
      <c r="O482" s="790">
        <v>0.94753778466199967</v>
      </c>
      <c r="P482" s="790">
        <v>5.2462215338000301E-2</v>
      </c>
      <c r="Q482" s="790">
        <f t="shared" si="35"/>
        <v>0.95108498157774335</v>
      </c>
      <c r="R482" s="790">
        <f t="shared" si="35"/>
        <v>4.8815018422256579E-2</v>
      </c>
      <c r="S482" s="791">
        <f t="shared" si="36"/>
        <v>0.96828216462212358</v>
      </c>
      <c r="T482" s="791">
        <v>3.1717835377876397E-2</v>
      </c>
      <c r="U482" s="791">
        <f t="shared" si="38"/>
        <v>0.96443744252145447</v>
      </c>
      <c r="V482" s="791">
        <v>3.5562557478545503E-2</v>
      </c>
      <c r="W482" s="791">
        <f t="shared" si="37"/>
        <v>0.96621337844022825</v>
      </c>
      <c r="X482" s="791">
        <f t="shared" si="37"/>
        <v>3.3686621559771798E-2</v>
      </c>
      <c r="Y482" s="573"/>
      <c r="Z482" s="758"/>
      <c r="AA482" s="758"/>
      <c r="AB482" s="758"/>
      <c r="AC482" s="758"/>
      <c r="AD482" s="758"/>
      <c r="AE482" s="758"/>
      <c r="AF482" s="758"/>
      <c r="AG482" s="758"/>
      <c r="AH482" s="758"/>
      <c r="AI482" s="758"/>
      <c r="AJ482" s="758"/>
    </row>
    <row r="483" spans="2:36" ht="15">
      <c r="B483" s="758"/>
      <c r="C483" s="758"/>
      <c r="D483" s="758"/>
      <c r="E483" s="758"/>
      <c r="F483" s="758"/>
      <c r="G483" s="758"/>
      <c r="H483" s="758"/>
      <c r="I483" s="758"/>
      <c r="J483" s="758"/>
      <c r="K483" s="758"/>
      <c r="L483" s="780">
        <v>479</v>
      </c>
      <c r="M483" s="790">
        <v>0.95511000717051342</v>
      </c>
      <c r="N483" s="790">
        <v>4.4889992829486601E-2</v>
      </c>
      <c r="O483" s="790">
        <v>0.94765378236466635</v>
      </c>
      <c r="P483" s="790">
        <v>5.2346217635333599E-2</v>
      </c>
      <c r="Q483" s="790">
        <f t="shared" si="35"/>
        <v>0.95119019846687736</v>
      </c>
      <c r="R483" s="790">
        <f t="shared" si="35"/>
        <v>4.8709801533122578E-2</v>
      </c>
      <c r="S483" s="791">
        <f t="shared" si="36"/>
        <v>0.9683654968855876</v>
      </c>
      <c r="T483" s="791">
        <v>3.1634503114412398E-2</v>
      </c>
      <c r="U483" s="791">
        <f t="shared" si="38"/>
        <v>0.96450879205212781</v>
      </c>
      <c r="V483" s="791">
        <v>3.5491207947872201E-2</v>
      </c>
      <c r="W483" s="791">
        <f t="shared" si="37"/>
        <v>0.96629055642681749</v>
      </c>
      <c r="X483" s="791">
        <f t="shared" si="37"/>
        <v>3.360944357318249E-2</v>
      </c>
      <c r="Y483" s="573"/>
      <c r="Z483" s="758"/>
      <c r="AA483" s="758"/>
      <c r="AB483" s="758"/>
      <c r="AC483" s="758"/>
      <c r="AD483" s="758"/>
      <c r="AE483" s="758"/>
      <c r="AF483" s="758"/>
      <c r="AG483" s="758"/>
      <c r="AH483" s="758"/>
      <c r="AI483" s="758"/>
      <c r="AJ483" s="758"/>
    </row>
    <row r="484" spans="2:36" ht="15">
      <c r="B484" s="758"/>
      <c r="C484" s="758"/>
      <c r="D484" s="758"/>
      <c r="E484" s="758"/>
      <c r="F484" s="758"/>
      <c r="G484" s="758"/>
      <c r="H484" s="758"/>
      <c r="I484" s="758"/>
      <c r="J484" s="758"/>
      <c r="K484" s="758"/>
      <c r="L484" s="780">
        <v>480</v>
      </c>
      <c r="M484" s="790">
        <v>0.95520349907973645</v>
      </c>
      <c r="N484" s="790">
        <v>4.4796500920263597E-2</v>
      </c>
      <c r="O484" s="790">
        <v>0.94776937260096539</v>
      </c>
      <c r="P484" s="790">
        <v>5.2230627399034599E-2</v>
      </c>
      <c r="Q484" s="790">
        <f t="shared" si="35"/>
        <v>0.95129501525886684</v>
      </c>
      <c r="R484" s="790">
        <f t="shared" si="35"/>
        <v>4.8604984741133214E-2</v>
      </c>
      <c r="S484" s="791">
        <f t="shared" si="36"/>
        <v>0.96844831367997286</v>
      </c>
      <c r="T484" s="791">
        <v>3.1551686320027097E-2</v>
      </c>
      <c r="U484" s="791">
        <f t="shared" si="38"/>
        <v>0.96457978904250508</v>
      </c>
      <c r="V484" s="791">
        <v>3.5420210957494903E-2</v>
      </c>
      <c r="W484" s="791">
        <f t="shared" si="37"/>
        <v>0.96636730256204761</v>
      </c>
      <c r="X484" s="791">
        <f t="shared" si="37"/>
        <v>3.3532697437952334E-2</v>
      </c>
      <c r="Y484" s="573"/>
      <c r="Z484" s="758"/>
      <c r="AA484" s="758"/>
      <c r="AB484" s="758"/>
      <c r="AC484" s="758"/>
      <c r="AD484" s="758"/>
      <c r="AE484" s="758"/>
      <c r="AF484" s="758"/>
      <c r="AG484" s="758"/>
      <c r="AH484" s="758"/>
      <c r="AI484" s="758"/>
      <c r="AJ484" s="758"/>
    </row>
    <row r="485" spans="2:36" ht="15">
      <c r="B485" s="758"/>
      <c r="C485" s="758"/>
      <c r="D485" s="758"/>
      <c r="E485" s="758"/>
      <c r="F485" s="758"/>
      <c r="G485" s="758"/>
      <c r="H485" s="758"/>
      <c r="I485" s="758"/>
      <c r="J485" s="758"/>
      <c r="K485" s="758"/>
      <c r="L485" s="780">
        <v>481</v>
      </c>
      <c r="M485" s="790">
        <v>0.95529660446304765</v>
      </c>
      <c r="N485" s="790">
        <v>4.4703395536952399E-2</v>
      </c>
      <c r="O485" s="790">
        <v>0.94788455822550732</v>
      </c>
      <c r="P485" s="790">
        <v>5.2115441774492698E-2</v>
      </c>
      <c r="Q485" s="790">
        <f t="shared" si="35"/>
        <v>0.95139943628736701</v>
      </c>
      <c r="R485" s="790">
        <f t="shared" si="35"/>
        <v>4.8500563712633123E-2</v>
      </c>
      <c r="S485" s="791">
        <f t="shared" si="36"/>
        <v>0.96853061737081769</v>
      </c>
      <c r="T485" s="791">
        <v>3.1469382629182301E-2</v>
      </c>
      <c r="U485" s="791">
        <f t="shared" si="38"/>
        <v>0.96465045095738089</v>
      </c>
      <c r="V485" s="791">
        <v>3.5349549042619097E-2</v>
      </c>
      <c r="W485" s="791">
        <f t="shared" si="37"/>
        <v>0.96644362695562891</v>
      </c>
      <c r="X485" s="791">
        <f t="shared" si="37"/>
        <v>3.3456373044371115E-2</v>
      </c>
      <c r="Y485" s="573"/>
      <c r="Z485" s="758"/>
      <c r="AA485" s="758"/>
      <c r="AB485" s="758"/>
      <c r="AC485" s="758"/>
      <c r="AD485" s="758"/>
      <c r="AE485" s="758"/>
      <c r="AF485" s="758"/>
      <c r="AG485" s="758"/>
      <c r="AH485" s="758"/>
      <c r="AI485" s="758"/>
      <c r="AJ485" s="758"/>
    </row>
    <row r="486" spans="2:36" ht="15">
      <c r="B486" s="758"/>
      <c r="C486" s="758"/>
      <c r="D486" s="758"/>
      <c r="E486" s="758"/>
      <c r="F486" s="758"/>
      <c r="G486" s="758"/>
      <c r="H486" s="758"/>
      <c r="I486" s="758"/>
      <c r="J486" s="758"/>
      <c r="K486" s="758"/>
      <c r="L486" s="780">
        <v>482</v>
      </c>
      <c r="M486" s="790">
        <v>0.95538932921269659</v>
      </c>
      <c r="N486" s="790">
        <v>4.4610670787303401E-2</v>
      </c>
      <c r="O486" s="790">
        <v>0.9479993420929026</v>
      </c>
      <c r="P486" s="790">
        <v>5.2000657907097403E-2</v>
      </c>
      <c r="Q486" s="790">
        <f t="shared" si="35"/>
        <v>0.95150346588603296</v>
      </c>
      <c r="R486" s="790">
        <f t="shared" si="35"/>
        <v>4.8396534113967021E-2</v>
      </c>
      <c r="S486" s="791">
        <f t="shared" si="36"/>
        <v>0.96861241032366041</v>
      </c>
      <c r="T486" s="791">
        <v>3.1387589676339603E-2</v>
      </c>
      <c r="U486" s="791">
        <f t="shared" si="38"/>
        <v>0.96472079526154975</v>
      </c>
      <c r="V486" s="791">
        <v>3.5279204738450302E-2</v>
      </c>
      <c r="W486" s="791">
        <f t="shared" si="37"/>
        <v>0.96651953971727145</v>
      </c>
      <c r="X486" s="791">
        <f t="shared" si="37"/>
        <v>3.338046028272855E-2</v>
      </c>
      <c r="Y486" s="573"/>
      <c r="Z486" s="758"/>
      <c r="AA486" s="758"/>
      <c r="AB486" s="758"/>
      <c r="AC486" s="758"/>
      <c r="AD486" s="758"/>
      <c r="AE486" s="758"/>
      <c r="AF486" s="758"/>
      <c r="AG486" s="758"/>
      <c r="AH486" s="758"/>
      <c r="AI486" s="758"/>
      <c r="AJ486" s="758"/>
    </row>
    <row r="487" spans="2:36" ht="15">
      <c r="B487" s="758"/>
      <c r="C487" s="758"/>
      <c r="D487" s="758"/>
      <c r="E487" s="758"/>
      <c r="F487" s="758"/>
      <c r="G487" s="758"/>
      <c r="H487" s="758"/>
      <c r="I487" s="758"/>
      <c r="J487" s="758"/>
      <c r="K487" s="758"/>
      <c r="L487" s="780">
        <v>483</v>
      </c>
      <c r="M487" s="790">
        <v>0.95548167922093308</v>
      </c>
      <c r="N487" s="790">
        <v>4.4518320779066901E-2</v>
      </c>
      <c r="O487" s="790">
        <v>0.94811372705776176</v>
      </c>
      <c r="P487" s="790">
        <v>5.1886272942238298E-2</v>
      </c>
      <c r="Q487" s="790">
        <f t="shared" si="35"/>
        <v>0.95160710838852047</v>
      </c>
      <c r="R487" s="790">
        <f t="shared" si="35"/>
        <v>4.8292891611479608E-2</v>
      </c>
      <c r="S487" s="791">
        <f t="shared" si="36"/>
        <v>0.96869369490403945</v>
      </c>
      <c r="T487" s="791">
        <v>3.1306305095960503E-2</v>
      </c>
      <c r="U487" s="791">
        <f t="shared" si="38"/>
        <v>0.96479083941980615</v>
      </c>
      <c r="V487" s="791">
        <v>3.5209160580193903E-2</v>
      </c>
      <c r="W487" s="791">
        <f t="shared" si="37"/>
        <v>0.96659505095668585</v>
      </c>
      <c r="X487" s="791">
        <f t="shared" si="37"/>
        <v>3.3304949043314221E-2</v>
      </c>
      <c r="Y487" s="573"/>
      <c r="Z487" s="758"/>
      <c r="AA487" s="758"/>
      <c r="AB487" s="758"/>
      <c r="AC487" s="758"/>
      <c r="AD487" s="758"/>
      <c r="AE487" s="758"/>
      <c r="AF487" s="758"/>
      <c r="AG487" s="758"/>
      <c r="AH487" s="758"/>
      <c r="AI487" s="758"/>
      <c r="AJ487" s="758"/>
    </row>
    <row r="488" spans="2:36" ht="15">
      <c r="B488" s="758"/>
      <c r="C488" s="758"/>
      <c r="D488" s="758"/>
      <c r="E488" s="758"/>
      <c r="F488" s="758"/>
      <c r="G488" s="758"/>
      <c r="H488" s="758"/>
      <c r="I488" s="758"/>
      <c r="J488" s="758"/>
      <c r="K488" s="758"/>
      <c r="L488" s="780">
        <v>484</v>
      </c>
      <c r="M488" s="790">
        <v>0.95557366038000668</v>
      </c>
      <c r="N488" s="790">
        <v>4.4426339619993302E-2</v>
      </c>
      <c r="O488" s="790">
        <v>0.94822771597469524</v>
      </c>
      <c r="P488" s="790">
        <v>5.1772284025304802E-2</v>
      </c>
      <c r="Q488" s="790">
        <f t="shared" si="35"/>
        <v>0.95171036812848442</v>
      </c>
      <c r="R488" s="790">
        <f t="shared" si="35"/>
        <v>4.8189631871515572E-2</v>
      </c>
      <c r="S488" s="791">
        <f t="shared" si="36"/>
        <v>0.96877447347749335</v>
      </c>
      <c r="T488" s="791">
        <v>3.12255265225066E-2</v>
      </c>
      <c r="U488" s="791">
        <f t="shared" si="38"/>
        <v>0.96486060089694448</v>
      </c>
      <c r="V488" s="791">
        <v>3.5139399103055503E-2</v>
      </c>
      <c r="W488" s="791">
        <f t="shared" si="37"/>
        <v>0.96667017078358208</v>
      </c>
      <c r="X488" s="791">
        <f t="shared" si="37"/>
        <v>3.3229829216417886E-2</v>
      </c>
      <c r="Y488" s="573"/>
      <c r="Z488" s="758"/>
      <c r="AA488" s="758"/>
      <c r="AB488" s="758"/>
      <c r="AC488" s="758"/>
      <c r="AD488" s="758"/>
      <c r="AE488" s="758"/>
      <c r="AF488" s="758"/>
      <c r="AG488" s="758"/>
      <c r="AH488" s="758"/>
      <c r="AI488" s="758"/>
      <c r="AJ488" s="758"/>
    </row>
    <row r="489" spans="2:36" ht="15">
      <c r="B489" s="758"/>
      <c r="C489" s="758"/>
      <c r="D489" s="758"/>
      <c r="E489" s="758"/>
      <c r="F489" s="758"/>
      <c r="G489" s="758"/>
      <c r="H489" s="758"/>
      <c r="I489" s="758"/>
      <c r="J489" s="758"/>
      <c r="K489" s="758"/>
      <c r="L489" s="780">
        <v>485</v>
      </c>
      <c r="M489" s="790">
        <v>0.9556652785821671</v>
      </c>
      <c r="N489" s="790">
        <v>4.4334721417832901E-2</v>
      </c>
      <c r="O489" s="790">
        <v>0.94834131169831359</v>
      </c>
      <c r="P489" s="790">
        <v>5.1658688301686399E-2</v>
      </c>
      <c r="Q489" s="790">
        <f t="shared" si="35"/>
        <v>0.95181324943958034</v>
      </c>
      <c r="R489" s="790">
        <f t="shared" si="35"/>
        <v>4.8086750560419583E-2</v>
      </c>
      <c r="S489" s="791">
        <f t="shared" si="36"/>
        <v>0.96885474840956032</v>
      </c>
      <c r="T489" s="791">
        <v>3.1145251590439699E-2</v>
      </c>
      <c r="U489" s="791">
        <f t="shared" si="38"/>
        <v>0.96493009715775957</v>
      </c>
      <c r="V489" s="791">
        <v>3.5069902842240402E-2</v>
      </c>
      <c r="W489" s="791">
        <f t="shared" si="37"/>
        <v>0.96674490930767076</v>
      </c>
      <c r="X489" s="791">
        <f t="shared" si="37"/>
        <v>3.3155090692329234E-2</v>
      </c>
      <c r="Y489" s="573"/>
      <c r="Z489" s="758"/>
      <c r="AA489" s="758"/>
      <c r="AB489" s="758"/>
      <c r="AC489" s="758"/>
      <c r="AD489" s="758"/>
      <c r="AE489" s="758"/>
      <c r="AF489" s="758"/>
      <c r="AG489" s="758"/>
      <c r="AH489" s="758"/>
      <c r="AI489" s="758"/>
      <c r="AJ489" s="758"/>
    </row>
    <row r="490" spans="2:36" ht="15">
      <c r="B490" s="758"/>
      <c r="C490" s="758"/>
      <c r="D490" s="758"/>
      <c r="E490" s="758"/>
      <c r="F490" s="758"/>
      <c r="G490" s="758"/>
      <c r="H490" s="758"/>
      <c r="I490" s="758"/>
      <c r="J490" s="758"/>
      <c r="K490" s="758"/>
      <c r="L490" s="780">
        <v>486</v>
      </c>
      <c r="M490" s="790">
        <v>0.95575653971966401</v>
      </c>
      <c r="N490" s="790">
        <v>4.4243460280336003E-2</v>
      </c>
      <c r="O490" s="790">
        <v>0.94845451708322726</v>
      </c>
      <c r="P490" s="790">
        <v>5.1545482916772703E-2</v>
      </c>
      <c r="Q490" s="790">
        <f t="shared" si="35"/>
        <v>0.95191575665546369</v>
      </c>
      <c r="R490" s="790">
        <f t="shared" si="35"/>
        <v>4.7984243344536354E-2</v>
      </c>
      <c r="S490" s="791">
        <f t="shared" si="36"/>
        <v>0.9689345220657789</v>
      </c>
      <c r="T490" s="791">
        <v>3.1065477934221101E-2</v>
      </c>
      <c r="U490" s="791">
        <f t="shared" si="38"/>
        <v>0.96499934566704582</v>
      </c>
      <c r="V490" s="791">
        <v>3.5000654332954198E-2</v>
      </c>
      <c r="W490" s="791">
        <f t="shared" si="37"/>
        <v>0.96681927663866218</v>
      </c>
      <c r="X490" s="791">
        <f t="shared" si="37"/>
        <v>3.3080723361337883E-2</v>
      </c>
      <c r="Y490" s="573"/>
      <c r="Z490" s="758"/>
      <c r="AA490" s="758"/>
      <c r="AB490" s="758"/>
      <c r="AC490" s="758"/>
      <c r="AD490" s="758"/>
      <c r="AE490" s="758"/>
      <c r="AF490" s="758"/>
      <c r="AG490" s="758"/>
      <c r="AH490" s="758"/>
      <c r="AI490" s="758"/>
      <c r="AJ490" s="758"/>
    </row>
    <row r="491" spans="2:36" ht="15">
      <c r="B491" s="758"/>
      <c r="C491" s="758"/>
      <c r="D491" s="758"/>
      <c r="E491" s="758"/>
      <c r="F491" s="758"/>
      <c r="G491" s="758"/>
      <c r="H491" s="758"/>
      <c r="I491" s="758"/>
      <c r="J491" s="758"/>
      <c r="K491" s="758"/>
      <c r="L491" s="780">
        <v>487</v>
      </c>
      <c r="M491" s="790">
        <v>0.955847449684747</v>
      </c>
      <c r="N491" s="790">
        <v>4.4152550315253003E-2</v>
      </c>
      <c r="O491" s="790">
        <v>0.94856733498404699</v>
      </c>
      <c r="P491" s="790">
        <v>5.1432665015952998E-2</v>
      </c>
      <c r="Q491" s="790">
        <f t="shared" si="35"/>
        <v>0.95201789410978943</v>
      </c>
      <c r="R491" s="790">
        <f t="shared" si="35"/>
        <v>4.7882105890210511E-2</v>
      </c>
      <c r="S491" s="791">
        <f t="shared" si="36"/>
        <v>0.96901379681168731</v>
      </c>
      <c r="T491" s="791">
        <v>3.0986203188312699E-2</v>
      </c>
      <c r="U491" s="791">
        <f t="shared" si="38"/>
        <v>0.9650683638895976</v>
      </c>
      <c r="V491" s="791">
        <v>3.4931636110402398E-2</v>
      </c>
      <c r="W491" s="791">
        <f t="shared" si="37"/>
        <v>0.96689328288626641</v>
      </c>
      <c r="X491" s="791">
        <f t="shared" si="37"/>
        <v>3.300671711373368E-2</v>
      </c>
      <c r="Y491" s="573"/>
      <c r="Z491" s="758"/>
      <c r="AA491" s="758"/>
      <c r="AB491" s="758"/>
      <c r="AC491" s="758"/>
      <c r="AD491" s="758"/>
      <c r="AE491" s="758"/>
      <c r="AF491" s="758"/>
      <c r="AG491" s="758"/>
      <c r="AH491" s="758"/>
      <c r="AI491" s="758"/>
      <c r="AJ491" s="758"/>
    </row>
    <row r="492" spans="2:36" ht="15">
      <c r="B492" s="758"/>
      <c r="C492" s="758"/>
      <c r="D492" s="758"/>
      <c r="E492" s="758"/>
      <c r="F492" s="758"/>
      <c r="G492" s="758"/>
      <c r="H492" s="758"/>
      <c r="I492" s="758"/>
      <c r="J492" s="758"/>
      <c r="K492" s="758"/>
      <c r="L492" s="780">
        <v>488</v>
      </c>
      <c r="M492" s="790">
        <v>0.95593801436966586</v>
      </c>
      <c r="N492" s="790">
        <v>4.4061985630334199E-2</v>
      </c>
      <c r="O492" s="790">
        <v>0.94867976825538303</v>
      </c>
      <c r="P492" s="790">
        <v>5.1320231744617001E-2</v>
      </c>
      <c r="Q492" s="790">
        <f t="shared" si="35"/>
        <v>0.95211966613621324</v>
      </c>
      <c r="R492" s="790">
        <f t="shared" si="35"/>
        <v>4.7780333863786814E-2</v>
      </c>
      <c r="S492" s="791">
        <f t="shared" si="36"/>
        <v>0.96909257501282409</v>
      </c>
      <c r="T492" s="791">
        <v>3.0907424987175899E-2</v>
      </c>
      <c r="U492" s="791">
        <f t="shared" si="38"/>
        <v>0.96513716929020965</v>
      </c>
      <c r="V492" s="791">
        <v>3.48628307097903E-2</v>
      </c>
      <c r="W492" s="791">
        <f t="shared" si="37"/>
        <v>0.96696693816019386</v>
      </c>
      <c r="X492" s="791">
        <f t="shared" si="37"/>
        <v>3.2933061839806113E-2</v>
      </c>
      <c r="Y492" s="573"/>
      <c r="Z492" s="758"/>
      <c r="AA492" s="758"/>
      <c r="AB492" s="758"/>
      <c r="AC492" s="758"/>
      <c r="AD492" s="758"/>
      <c r="AE492" s="758"/>
      <c r="AF492" s="758"/>
      <c r="AG492" s="758"/>
      <c r="AH492" s="758"/>
      <c r="AI492" s="758"/>
      <c r="AJ492" s="758"/>
    </row>
    <row r="493" spans="2:36" ht="15">
      <c r="B493" s="758"/>
      <c r="C493" s="758"/>
      <c r="D493" s="758"/>
      <c r="E493" s="758"/>
      <c r="F493" s="758"/>
      <c r="G493" s="758"/>
      <c r="H493" s="758"/>
      <c r="I493" s="758"/>
      <c r="J493" s="758"/>
      <c r="K493" s="758"/>
      <c r="L493" s="780">
        <v>489</v>
      </c>
      <c r="M493" s="790">
        <v>0.95602823966666994</v>
      </c>
      <c r="N493" s="790">
        <v>4.3971760333330001E-2</v>
      </c>
      <c r="O493" s="790">
        <v>0.9487918197518459</v>
      </c>
      <c r="P493" s="790">
        <v>5.12081802481541E-2</v>
      </c>
      <c r="Q493" s="790">
        <f t="shared" si="35"/>
        <v>0.9522210770683901</v>
      </c>
      <c r="R493" s="790">
        <f t="shared" si="35"/>
        <v>4.7678922931609954E-2</v>
      </c>
      <c r="S493" s="791">
        <f t="shared" si="36"/>
        <v>0.96917085903472755</v>
      </c>
      <c r="T493" s="791">
        <v>3.0829140965272402E-2</v>
      </c>
      <c r="U493" s="791">
        <f t="shared" si="38"/>
        <v>0.96520577933367635</v>
      </c>
      <c r="V493" s="791">
        <v>3.4794220666323601E-2</v>
      </c>
      <c r="W493" s="791">
        <f t="shared" si="37"/>
        <v>0.96704025257015491</v>
      </c>
      <c r="X493" s="791">
        <f t="shared" si="37"/>
        <v>3.2859747429845036E-2</v>
      </c>
      <c r="Y493" s="573"/>
      <c r="Z493" s="758"/>
      <c r="AA493" s="758"/>
      <c r="AB493" s="758"/>
      <c r="AC493" s="758"/>
      <c r="AD493" s="758"/>
      <c r="AE493" s="758"/>
      <c r="AF493" s="758"/>
      <c r="AG493" s="758"/>
      <c r="AH493" s="758"/>
      <c r="AI493" s="758"/>
      <c r="AJ493" s="758"/>
    </row>
    <row r="494" spans="2:36" ht="15">
      <c r="B494" s="758"/>
      <c r="C494" s="758"/>
      <c r="D494" s="758"/>
      <c r="E494" s="758"/>
      <c r="F494" s="758"/>
      <c r="G494" s="758"/>
      <c r="H494" s="758"/>
      <c r="I494" s="758"/>
      <c r="J494" s="758"/>
      <c r="K494" s="758"/>
      <c r="L494" s="780">
        <v>490</v>
      </c>
      <c r="M494" s="790">
        <v>0.95611813146800928</v>
      </c>
      <c r="N494" s="790">
        <v>4.3881868531990699E-2</v>
      </c>
      <c r="O494" s="790">
        <v>0.94890349232804627</v>
      </c>
      <c r="P494" s="790">
        <v>5.10965076719537E-2</v>
      </c>
      <c r="Q494" s="790">
        <f t="shared" si="35"/>
        <v>0.95232213123997544</v>
      </c>
      <c r="R494" s="790">
        <f t="shared" si="35"/>
        <v>4.7577868760024525E-2</v>
      </c>
      <c r="S494" s="791">
        <f t="shared" si="36"/>
        <v>0.96924865124293624</v>
      </c>
      <c r="T494" s="791">
        <v>3.0751348757063798E-2</v>
      </c>
      <c r="U494" s="791">
        <f t="shared" si="38"/>
        <v>0.96527421148479253</v>
      </c>
      <c r="V494" s="791">
        <v>3.4725788515207502E-2</v>
      </c>
      <c r="W494" s="791">
        <f t="shared" si="37"/>
        <v>0.9671132362258601</v>
      </c>
      <c r="X494" s="791">
        <f t="shared" si="37"/>
        <v>3.2786763774139999E-2</v>
      </c>
      <c r="Y494" s="573"/>
      <c r="Z494" s="758"/>
      <c r="AA494" s="758"/>
      <c r="AB494" s="758"/>
      <c r="AC494" s="758"/>
      <c r="AD494" s="758"/>
      <c r="AE494" s="758"/>
      <c r="AF494" s="758"/>
      <c r="AG494" s="758"/>
      <c r="AH494" s="758"/>
      <c r="AI494" s="758"/>
      <c r="AJ494" s="758"/>
    </row>
    <row r="495" spans="2:36" ht="15">
      <c r="B495" s="758"/>
      <c r="C495" s="758"/>
      <c r="D495" s="758"/>
      <c r="E495" s="758"/>
      <c r="F495" s="758"/>
      <c r="G495" s="758"/>
      <c r="H495" s="758"/>
      <c r="I495" s="758"/>
      <c r="J495" s="758"/>
      <c r="K495" s="758"/>
      <c r="L495" s="780">
        <v>491</v>
      </c>
      <c r="M495" s="790">
        <v>0.95620769566593333</v>
      </c>
      <c r="N495" s="790">
        <v>4.3792304334066702E-2</v>
      </c>
      <c r="O495" s="790">
        <v>0.94901478883859458</v>
      </c>
      <c r="P495" s="790">
        <v>5.0985211161405398E-2</v>
      </c>
      <c r="Q495" s="790">
        <f t="shared" si="35"/>
        <v>0.95242283298462471</v>
      </c>
      <c r="R495" s="790">
        <f t="shared" si="35"/>
        <v>4.7477167015375313E-2</v>
      </c>
      <c r="S495" s="791">
        <f t="shared" si="36"/>
        <v>0.96932595400298827</v>
      </c>
      <c r="T495" s="791">
        <v>3.0674045997011699E-2</v>
      </c>
      <c r="U495" s="791">
        <f t="shared" si="38"/>
        <v>0.96534248320835225</v>
      </c>
      <c r="V495" s="791">
        <v>3.4657516791647698E-2</v>
      </c>
      <c r="W495" s="791">
        <f t="shared" si="37"/>
        <v>0.96718589923701925</v>
      </c>
      <c r="X495" s="791">
        <f t="shared" si="37"/>
        <v>3.2714100762980799E-2</v>
      </c>
      <c r="Y495" s="573"/>
      <c r="Z495" s="758"/>
      <c r="AA495" s="758"/>
      <c r="AB495" s="758"/>
      <c r="AC495" s="758"/>
      <c r="AD495" s="758"/>
      <c r="AE495" s="758"/>
      <c r="AF495" s="758"/>
      <c r="AG495" s="758"/>
      <c r="AH495" s="758"/>
      <c r="AI495" s="758"/>
      <c r="AJ495" s="758"/>
    </row>
    <row r="496" spans="2:36" ht="15">
      <c r="B496" s="758"/>
      <c r="C496" s="758"/>
      <c r="D496" s="758"/>
      <c r="E496" s="758"/>
      <c r="F496" s="758"/>
      <c r="G496" s="758"/>
      <c r="H496" s="758"/>
      <c r="I496" s="758"/>
      <c r="J496" s="758"/>
      <c r="K496" s="758"/>
      <c r="L496" s="780">
        <v>492</v>
      </c>
      <c r="M496" s="790">
        <v>0.95629693815269168</v>
      </c>
      <c r="N496" s="790">
        <v>4.3703061847308301E-2</v>
      </c>
      <c r="O496" s="790">
        <v>0.94912571213810126</v>
      </c>
      <c r="P496" s="790">
        <v>5.0874287861898702E-2</v>
      </c>
      <c r="Q496" s="790">
        <f t="shared" si="35"/>
        <v>0.952523186635993</v>
      </c>
      <c r="R496" s="790">
        <f t="shared" si="35"/>
        <v>4.7376813364006988E-2</v>
      </c>
      <c r="S496" s="791">
        <f t="shared" si="36"/>
        <v>0.96940276968042238</v>
      </c>
      <c r="T496" s="791">
        <v>3.05972303195776E-2</v>
      </c>
      <c r="U496" s="791">
        <f t="shared" si="38"/>
        <v>0.96541061196915035</v>
      </c>
      <c r="V496" s="791">
        <v>3.4589388030849599E-2</v>
      </c>
      <c r="W496" s="791">
        <f t="shared" si="37"/>
        <v>0.96725825171334301</v>
      </c>
      <c r="X496" s="791">
        <f t="shared" si="37"/>
        <v>3.264174828665705E-2</v>
      </c>
      <c r="Y496" s="573"/>
      <c r="Z496" s="758"/>
      <c r="AA496" s="758"/>
      <c r="AB496" s="758"/>
      <c r="AC496" s="758"/>
      <c r="AD496" s="758"/>
      <c r="AE496" s="758"/>
      <c r="AF496" s="758"/>
      <c r="AG496" s="758"/>
      <c r="AH496" s="758"/>
      <c r="AI496" s="758"/>
      <c r="AJ496" s="758"/>
    </row>
    <row r="497" spans="2:36" ht="15">
      <c r="B497" s="758"/>
      <c r="C497" s="758"/>
      <c r="D497" s="758"/>
      <c r="E497" s="758"/>
      <c r="F497" s="758"/>
      <c r="G497" s="758"/>
      <c r="H497" s="758"/>
      <c r="I497" s="758"/>
      <c r="J497" s="758"/>
      <c r="K497" s="758"/>
      <c r="L497" s="780">
        <v>493</v>
      </c>
      <c r="M497" s="790">
        <v>0.95638586482053423</v>
      </c>
      <c r="N497" s="790">
        <v>4.3614135179465802E-2</v>
      </c>
      <c r="O497" s="790">
        <v>0.94923626508117698</v>
      </c>
      <c r="P497" s="790">
        <v>5.0763734918823002E-2</v>
      </c>
      <c r="Q497" s="790">
        <f t="shared" si="35"/>
        <v>0.95262319652773586</v>
      </c>
      <c r="R497" s="790">
        <f t="shared" si="35"/>
        <v>4.7276803472264164E-2</v>
      </c>
      <c r="S497" s="791">
        <f t="shared" si="36"/>
        <v>0.9694791006407768</v>
      </c>
      <c r="T497" s="791">
        <v>3.05208993592232E-2</v>
      </c>
      <c r="U497" s="791">
        <f t="shared" si="38"/>
        <v>0.96547861523186218</v>
      </c>
      <c r="V497" s="791">
        <v>3.4521384768137799E-2</v>
      </c>
      <c r="W497" s="791">
        <f t="shared" si="37"/>
        <v>0.96733030376448048</v>
      </c>
      <c r="X497" s="791">
        <f t="shared" si="37"/>
        <v>3.2569696235519578E-2</v>
      </c>
      <c r="Y497" s="573"/>
      <c r="Z497" s="758"/>
      <c r="AA497" s="758"/>
      <c r="AB497" s="758"/>
      <c r="AC497" s="758"/>
      <c r="AD497" s="758"/>
      <c r="AE497" s="758"/>
      <c r="AF497" s="758"/>
      <c r="AG497" s="758"/>
      <c r="AH497" s="758"/>
      <c r="AI497" s="758"/>
      <c r="AJ497" s="758"/>
    </row>
    <row r="498" spans="2:36" ht="15">
      <c r="B498" s="758"/>
      <c r="C498" s="758"/>
      <c r="D498" s="758"/>
      <c r="E498" s="758"/>
      <c r="F498" s="758"/>
      <c r="G498" s="758"/>
      <c r="H498" s="758"/>
      <c r="I498" s="758"/>
      <c r="J498" s="758"/>
      <c r="K498" s="758"/>
      <c r="L498" s="780">
        <v>494</v>
      </c>
      <c r="M498" s="790">
        <v>0.95647448156171055</v>
      </c>
      <c r="N498" s="790">
        <v>4.3525518438289501E-2</v>
      </c>
      <c r="O498" s="790">
        <v>0.94934645052243205</v>
      </c>
      <c r="P498" s="790">
        <v>5.0653549477567901E-2</v>
      </c>
      <c r="Q498" s="790">
        <f t="shared" si="35"/>
        <v>0.95272286699350839</v>
      </c>
      <c r="R498" s="790">
        <f t="shared" si="35"/>
        <v>4.7177133006491567E-2</v>
      </c>
      <c r="S498" s="791">
        <f t="shared" si="36"/>
        <v>0.96955494924958985</v>
      </c>
      <c r="T498" s="791">
        <v>3.04450507504101E-2</v>
      </c>
      <c r="U498" s="791">
        <f t="shared" si="38"/>
        <v>0.96554650694609578</v>
      </c>
      <c r="V498" s="791">
        <v>3.4453493053904202E-2</v>
      </c>
      <c r="W498" s="791">
        <f t="shared" si="37"/>
        <v>0.96740206369720283</v>
      </c>
      <c r="X498" s="791">
        <f t="shared" si="37"/>
        <v>3.2497936302797181E-2</v>
      </c>
      <c r="Y498" s="573"/>
      <c r="Z498" s="758"/>
      <c r="AA498" s="758"/>
      <c r="AB498" s="758"/>
      <c r="AC498" s="758"/>
      <c r="AD498" s="758"/>
      <c r="AE498" s="758"/>
      <c r="AF498" s="758"/>
      <c r="AG498" s="758"/>
      <c r="AH498" s="758"/>
      <c r="AI498" s="758"/>
      <c r="AJ498" s="758"/>
    </row>
    <row r="499" spans="2:36" ht="15">
      <c r="B499" s="758"/>
      <c r="C499" s="758"/>
      <c r="D499" s="758"/>
      <c r="E499" s="758"/>
      <c r="F499" s="758"/>
      <c r="G499" s="758"/>
      <c r="H499" s="758"/>
      <c r="I499" s="758"/>
      <c r="J499" s="758"/>
      <c r="K499" s="758"/>
      <c r="L499" s="780">
        <v>495</v>
      </c>
      <c r="M499" s="790">
        <v>0.95656279426847013</v>
      </c>
      <c r="N499" s="790">
        <v>4.3437205731529899E-2</v>
      </c>
      <c r="O499" s="790">
        <v>0.94945627131647714</v>
      </c>
      <c r="P499" s="790">
        <v>5.0543728683522901E-2</v>
      </c>
      <c r="Q499" s="790">
        <f t="shared" si="35"/>
        <v>0.95282220236696613</v>
      </c>
      <c r="R499" s="790">
        <f t="shared" si="35"/>
        <v>4.7077797633033956E-2</v>
      </c>
      <c r="S499" s="791">
        <f t="shared" si="36"/>
        <v>0.96963031787240006</v>
      </c>
      <c r="T499" s="791">
        <v>3.0369682127599901E-2</v>
      </c>
      <c r="U499" s="791">
        <f t="shared" si="38"/>
        <v>0.96561428834205421</v>
      </c>
      <c r="V499" s="791">
        <v>3.4385711657945801E-2</v>
      </c>
      <c r="W499" s="791">
        <f t="shared" si="37"/>
        <v>0.96747353329449837</v>
      </c>
      <c r="X499" s="791">
        <f t="shared" si="37"/>
        <v>3.2426466705501554E-2</v>
      </c>
      <c r="Y499" s="573"/>
      <c r="Z499" s="758"/>
      <c r="AA499" s="758"/>
      <c r="AB499" s="758"/>
      <c r="AC499" s="758"/>
      <c r="AD499" s="758"/>
      <c r="AE499" s="758"/>
      <c r="AF499" s="758"/>
      <c r="AG499" s="758"/>
      <c r="AH499" s="758"/>
      <c r="AI499" s="758"/>
      <c r="AJ499" s="758"/>
    </row>
    <row r="500" spans="2:36" ht="15">
      <c r="B500" s="758"/>
      <c r="C500" s="758"/>
      <c r="D500" s="758"/>
      <c r="E500" s="758"/>
      <c r="F500" s="758"/>
      <c r="G500" s="758"/>
      <c r="H500" s="758"/>
      <c r="I500" s="758"/>
      <c r="J500" s="758"/>
      <c r="K500" s="758"/>
      <c r="L500" s="780">
        <v>496</v>
      </c>
      <c r="M500" s="790">
        <v>0.95665080883306275</v>
      </c>
      <c r="N500" s="790">
        <v>4.33491911669373E-2</v>
      </c>
      <c r="O500" s="790">
        <v>0.94956573031792268</v>
      </c>
      <c r="P500" s="790">
        <v>5.0434269682077301E-2</v>
      </c>
      <c r="Q500" s="790">
        <f t="shared" si="35"/>
        <v>0.95292120698176408</v>
      </c>
      <c r="R500" s="790">
        <f t="shared" si="35"/>
        <v>4.6978793018235911E-2</v>
      </c>
      <c r="S500" s="791">
        <f t="shared" si="36"/>
        <v>0.96970520887474587</v>
      </c>
      <c r="T500" s="791">
        <v>3.02947911252541E-2</v>
      </c>
      <c r="U500" s="791">
        <f t="shared" si="38"/>
        <v>0.96568195777388588</v>
      </c>
      <c r="V500" s="791">
        <v>3.43180422261141E-2</v>
      </c>
      <c r="W500" s="791">
        <f t="shared" si="37"/>
        <v>0.96754471286422739</v>
      </c>
      <c r="X500" s="791">
        <f t="shared" si="37"/>
        <v>3.2355287135772667E-2</v>
      </c>
      <c r="Y500" s="573"/>
      <c r="Z500" s="758"/>
      <c r="AA500" s="758"/>
      <c r="AB500" s="758"/>
      <c r="AC500" s="758"/>
      <c r="AD500" s="758"/>
      <c r="AE500" s="758"/>
      <c r="AF500" s="758"/>
      <c r="AG500" s="758"/>
      <c r="AH500" s="758"/>
      <c r="AI500" s="758"/>
      <c r="AJ500" s="758"/>
    </row>
    <row r="501" spans="2:36" ht="15">
      <c r="B501" s="758"/>
      <c r="C501" s="758"/>
      <c r="D501" s="758"/>
      <c r="E501" s="758"/>
      <c r="F501" s="758"/>
      <c r="G501" s="758"/>
      <c r="H501" s="758"/>
      <c r="I501" s="758"/>
      <c r="J501" s="758"/>
      <c r="K501" s="758"/>
      <c r="L501" s="780">
        <v>497</v>
      </c>
      <c r="M501" s="790">
        <v>0.9567385311477381</v>
      </c>
      <c r="N501" s="790">
        <v>4.3261468852261897E-2</v>
      </c>
      <c r="O501" s="790">
        <v>0.94967483038137912</v>
      </c>
      <c r="P501" s="790">
        <v>5.03251696186209E-2</v>
      </c>
      <c r="Q501" s="790">
        <f t="shared" si="35"/>
        <v>0.95301988517155778</v>
      </c>
      <c r="R501" s="790">
        <f t="shared" si="35"/>
        <v>4.6880114828442204E-2</v>
      </c>
      <c r="S501" s="791">
        <f t="shared" si="36"/>
        <v>0.96977962462216549</v>
      </c>
      <c r="T501" s="791">
        <v>3.0220375377834501E-2</v>
      </c>
      <c r="U501" s="791">
        <f t="shared" si="38"/>
        <v>0.96574951359573924</v>
      </c>
      <c r="V501" s="791">
        <v>3.4250486404260802E-2</v>
      </c>
      <c r="W501" s="791">
        <f t="shared" si="37"/>
        <v>0.96761560271424929</v>
      </c>
      <c r="X501" s="791">
        <f t="shared" si="37"/>
        <v>3.228439728575077E-2</v>
      </c>
      <c r="Y501" s="573"/>
      <c r="Z501" s="758"/>
      <c r="AA501" s="758"/>
      <c r="AB501" s="758"/>
      <c r="AC501" s="758"/>
      <c r="AD501" s="758"/>
      <c r="AE501" s="758"/>
      <c r="AF501" s="758"/>
      <c r="AG501" s="758"/>
      <c r="AH501" s="758"/>
      <c r="AI501" s="758"/>
      <c r="AJ501" s="758"/>
    </row>
    <row r="502" spans="2:36" ht="15">
      <c r="B502" s="758"/>
      <c r="C502" s="758"/>
      <c r="D502" s="758"/>
      <c r="E502" s="758"/>
      <c r="F502" s="758"/>
      <c r="G502" s="758"/>
      <c r="H502" s="758"/>
      <c r="I502" s="758"/>
      <c r="J502" s="758"/>
      <c r="K502" s="758"/>
      <c r="L502" s="780">
        <v>498</v>
      </c>
      <c r="M502" s="790">
        <v>0.95682596710474577</v>
      </c>
      <c r="N502" s="790">
        <v>4.3174032895254198E-2</v>
      </c>
      <c r="O502" s="790">
        <v>0.94978357436145711</v>
      </c>
      <c r="P502" s="790">
        <v>5.0216425638542901E-2</v>
      </c>
      <c r="Q502" s="790">
        <f t="shared" si="35"/>
        <v>0.95311824127000255</v>
      </c>
      <c r="R502" s="790">
        <f t="shared" si="35"/>
        <v>4.6781758729997444E-2</v>
      </c>
      <c r="S502" s="791">
        <f t="shared" si="36"/>
        <v>0.96985356748019746</v>
      </c>
      <c r="T502" s="791">
        <v>3.01464325198025E-2</v>
      </c>
      <c r="U502" s="791">
        <f t="shared" si="38"/>
        <v>0.96581695416176283</v>
      </c>
      <c r="V502" s="791">
        <v>3.4183045838237197E-2</v>
      </c>
      <c r="W502" s="791">
        <f t="shared" si="37"/>
        <v>0.96768620315242426</v>
      </c>
      <c r="X502" s="791">
        <f t="shared" si="37"/>
        <v>3.2213796847575679E-2</v>
      </c>
      <c r="Y502" s="573"/>
      <c r="Z502" s="758"/>
      <c r="AA502" s="758"/>
      <c r="AB502" s="758"/>
      <c r="AC502" s="758"/>
      <c r="AD502" s="758"/>
      <c r="AE502" s="758"/>
      <c r="AF502" s="758"/>
      <c r="AG502" s="758"/>
      <c r="AH502" s="758"/>
      <c r="AI502" s="758"/>
      <c r="AJ502" s="758"/>
    </row>
    <row r="503" spans="2:36" ht="15">
      <c r="B503" s="758"/>
      <c r="C503" s="758"/>
      <c r="D503" s="758"/>
      <c r="E503" s="758"/>
      <c r="F503" s="758"/>
      <c r="G503" s="758"/>
      <c r="H503" s="758"/>
      <c r="I503" s="758"/>
      <c r="J503" s="758"/>
      <c r="K503" s="758"/>
      <c r="L503" s="780">
        <v>499</v>
      </c>
      <c r="M503" s="790">
        <v>0.95691312259633554</v>
      </c>
      <c r="N503" s="790">
        <v>4.30868774036645E-2</v>
      </c>
      <c r="O503" s="790">
        <v>0.94989196511276708</v>
      </c>
      <c r="P503" s="790">
        <v>5.0108034887232901E-2</v>
      </c>
      <c r="Q503" s="790">
        <f t="shared" si="35"/>
        <v>0.95321627961075361</v>
      </c>
      <c r="R503" s="790">
        <f t="shared" si="35"/>
        <v>4.6683720389246369E-2</v>
      </c>
      <c r="S503" s="791">
        <f t="shared" si="36"/>
        <v>0.96992703981438022</v>
      </c>
      <c r="T503" s="791">
        <v>3.00729601856198E-2</v>
      </c>
      <c r="U503" s="791">
        <f t="shared" si="38"/>
        <v>0.96588427782610509</v>
      </c>
      <c r="V503" s="791">
        <v>3.41157221738949E-2</v>
      </c>
      <c r="W503" s="791">
        <f t="shared" si="37"/>
        <v>0.96775651448661248</v>
      </c>
      <c r="X503" s="791">
        <f t="shared" si="37"/>
        <v>3.214348551338754E-2</v>
      </c>
      <c r="Y503" s="573"/>
      <c r="Z503" s="758"/>
      <c r="AA503" s="758"/>
      <c r="AB503" s="758"/>
      <c r="AC503" s="758"/>
      <c r="AD503" s="758"/>
      <c r="AE503" s="758"/>
      <c r="AF503" s="758"/>
      <c r="AG503" s="758"/>
      <c r="AH503" s="758"/>
      <c r="AI503" s="758"/>
      <c r="AJ503" s="758"/>
    </row>
    <row r="504" spans="2:36" ht="15">
      <c r="B504" s="758"/>
      <c r="C504" s="758"/>
      <c r="D504" s="758"/>
      <c r="E504" s="758"/>
      <c r="F504" s="758"/>
      <c r="G504" s="758"/>
      <c r="H504" s="758"/>
      <c r="I504" s="758"/>
      <c r="J504" s="758"/>
      <c r="K504" s="758"/>
      <c r="L504" s="780">
        <v>500</v>
      </c>
      <c r="M504" s="790">
        <v>0.95700000351475689</v>
      </c>
      <c r="N504" s="790">
        <v>4.2999996485243101E-2</v>
      </c>
      <c r="O504" s="790">
        <v>0.95000000548991947</v>
      </c>
      <c r="P504" s="790">
        <v>4.9999994510080498E-2</v>
      </c>
      <c r="Q504" s="790">
        <f t="shared" si="35"/>
        <v>0.95331400452746629</v>
      </c>
      <c r="R504" s="790">
        <f t="shared" si="35"/>
        <v>4.6585995472533677E-2</v>
      </c>
      <c r="S504" s="791">
        <f t="shared" si="36"/>
        <v>0.97000004399025186</v>
      </c>
      <c r="T504" s="791">
        <v>2.9999956009748099E-2</v>
      </c>
      <c r="U504" s="791">
        <f t="shared" si="38"/>
        <v>0.96595148294291455</v>
      </c>
      <c r="V504" s="791">
        <v>3.4048517057085503E-2</v>
      </c>
      <c r="W504" s="791">
        <f t="shared" si="37"/>
        <v>0.96782653702467347</v>
      </c>
      <c r="X504" s="791">
        <f t="shared" si="37"/>
        <v>3.2073462975326483E-2</v>
      </c>
      <c r="Y504" s="573"/>
      <c r="Z504" s="758"/>
      <c r="AA504" s="758"/>
      <c r="AB504" s="758"/>
      <c r="AC504" s="758"/>
      <c r="AD504" s="758"/>
      <c r="AE504" s="758"/>
      <c r="AF504" s="758"/>
      <c r="AG504" s="758"/>
      <c r="AH504" s="758"/>
      <c r="AI504" s="758"/>
      <c r="AJ504" s="758"/>
    </row>
    <row r="505" spans="2:36" ht="15">
      <c r="B505" s="758"/>
      <c r="C505" s="758"/>
      <c r="D505" s="758"/>
      <c r="E505" s="758"/>
      <c r="F505" s="758"/>
      <c r="G505" s="758"/>
      <c r="H505" s="758"/>
      <c r="I505" s="758"/>
      <c r="J505" s="758"/>
      <c r="K505" s="758"/>
      <c r="L505" s="780">
        <v>501</v>
      </c>
      <c r="M505" s="790">
        <v>0.95708661485991653</v>
      </c>
      <c r="N505" s="790">
        <v>4.2913385140083499E-2</v>
      </c>
      <c r="O505" s="790">
        <v>0.95010769798781147</v>
      </c>
      <c r="P505" s="790">
        <v>4.98923020121885E-2</v>
      </c>
      <c r="Q505" s="790">
        <f t="shared" si="35"/>
        <v>0.95341141973472787</v>
      </c>
      <c r="R505" s="790">
        <f t="shared" si="35"/>
        <v>4.6488580265272146E-2</v>
      </c>
      <c r="S505" s="791">
        <f t="shared" si="36"/>
        <v>0.97007258203074875</v>
      </c>
      <c r="T505" s="791">
        <v>2.9927417969251299E-2</v>
      </c>
      <c r="U505" s="791">
        <f t="shared" si="38"/>
        <v>0.96601856786633966</v>
      </c>
      <c r="V505" s="791">
        <v>3.3981432133660297E-2</v>
      </c>
      <c r="W505" s="791">
        <f t="shared" si="37"/>
        <v>0.9678962709076202</v>
      </c>
      <c r="X505" s="791">
        <f t="shared" si="37"/>
        <v>3.2003729092379751E-2</v>
      </c>
      <c r="Y505" s="573"/>
      <c r="Z505" s="758"/>
      <c r="AA505" s="758"/>
      <c r="AB505" s="758"/>
      <c r="AC505" s="758"/>
      <c r="AD505" s="758"/>
      <c r="AE505" s="758"/>
      <c r="AF505" s="758"/>
      <c r="AG505" s="758"/>
      <c r="AH505" s="758"/>
      <c r="AI505" s="758"/>
      <c r="AJ505" s="758"/>
    </row>
    <row r="506" spans="2:36" ht="15">
      <c r="B506" s="758"/>
      <c r="C506" s="758"/>
      <c r="D506" s="758"/>
      <c r="E506" s="758"/>
      <c r="F506" s="758"/>
      <c r="G506" s="758"/>
      <c r="H506" s="758"/>
      <c r="I506" s="758"/>
      <c r="J506" s="758"/>
      <c r="K506" s="758"/>
      <c r="L506" s="780">
        <v>502</v>
      </c>
      <c r="M506" s="790">
        <v>0.95717295806234848</v>
      </c>
      <c r="N506" s="790">
        <v>4.2827041937651501E-2</v>
      </c>
      <c r="O506" s="790">
        <v>0.9502150436624861</v>
      </c>
      <c r="P506" s="790">
        <v>4.9784956337513897E-2</v>
      </c>
      <c r="Q506" s="790">
        <f t="shared" si="35"/>
        <v>0.95350852647085282</v>
      </c>
      <c r="R506" s="790">
        <f t="shared" si="35"/>
        <v>4.6391473529147159E-2</v>
      </c>
      <c r="S506" s="791">
        <f t="shared" si="36"/>
        <v>0.9701446545883966</v>
      </c>
      <c r="T506" s="791">
        <v>2.9855345411603399E-2</v>
      </c>
      <c r="U506" s="791">
        <f t="shared" si="38"/>
        <v>0.96608553095052896</v>
      </c>
      <c r="V506" s="791">
        <v>3.3914469049470999E-2</v>
      </c>
      <c r="W506" s="791">
        <f t="shared" si="37"/>
        <v>0.96796571560907552</v>
      </c>
      <c r="X506" s="791">
        <f t="shared" si="37"/>
        <v>3.1934284390924536E-2</v>
      </c>
      <c r="Y506" s="573"/>
      <c r="Z506" s="758"/>
      <c r="AA506" s="758"/>
      <c r="AB506" s="758"/>
      <c r="AC506" s="758"/>
      <c r="AD506" s="758"/>
      <c r="AE506" s="758"/>
      <c r="AF506" s="758"/>
      <c r="AG506" s="758"/>
      <c r="AH506" s="758"/>
      <c r="AI506" s="758"/>
      <c r="AJ506" s="758"/>
    </row>
    <row r="507" spans="2:36" ht="15">
      <c r="B507" s="758"/>
      <c r="C507" s="758"/>
      <c r="D507" s="758"/>
      <c r="E507" s="758"/>
      <c r="F507" s="758"/>
      <c r="G507" s="758"/>
      <c r="H507" s="758"/>
      <c r="I507" s="758"/>
      <c r="J507" s="758"/>
      <c r="K507" s="758"/>
      <c r="L507" s="780">
        <v>503</v>
      </c>
      <c r="M507" s="790">
        <v>0.9572590336602439</v>
      </c>
      <c r="N507" s="790">
        <v>4.2740966339756097E-2</v>
      </c>
      <c r="O507" s="790">
        <v>0.95032204321027325</v>
      </c>
      <c r="P507" s="790">
        <v>4.96779567897268E-2</v>
      </c>
      <c r="Q507" s="790">
        <f t="shared" si="35"/>
        <v>0.95360532535508791</v>
      </c>
      <c r="R507" s="790">
        <f t="shared" si="35"/>
        <v>4.6294674644912097E-2</v>
      </c>
      <c r="S507" s="791">
        <f t="shared" si="36"/>
        <v>0.97021626197311917</v>
      </c>
      <c r="T507" s="791">
        <v>2.97837380268808E-2</v>
      </c>
      <c r="U507" s="791">
        <f t="shared" si="38"/>
        <v>0.96615237054963088</v>
      </c>
      <c r="V507" s="791">
        <v>3.38476294503691E-2</v>
      </c>
      <c r="W507" s="791">
        <f t="shared" si="37"/>
        <v>0.96803487043581471</v>
      </c>
      <c r="X507" s="791">
        <f t="shared" si="37"/>
        <v>3.186512956418526E-2</v>
      </c>
      <c r="Y507" s="573"/>
      <c r="Z507" s="758"/>
      <c r="AA507" s="758"/>
      <c r="AB507" s="758"/>
      <c r="AC507" s="758"/>
      <c r="AD507" s="758"/>
      <c r="AE507" s="758"/>
      <c r="AF507" s="758"/>
      <c r="AG507" s="758"/>
      <c r="AH507" s="758"/>
      <c r="AI507" s="758"/>
      <c r="AJ507" s="758"/>
    </row>
    <row r="508" spans="2:36" ht="15">
      <c r="B508" s="758"/>
      <c r="C508" s="758"/>
      <c r="D508" s="758"/>
      <c r="E508" s="758"/>
      <c r="F508" s="758"/>
      <c r="G508" s="758"/>
      <c r="H508" s="758"/>
      <c r="I508" s="758"/>
      <c r="J508" s="758"/>
      <c r="K508" s="758"/>
      <c r="L508" s="780">
        <v>504</v>
      </c>
      <c r="M508" s="790">
        <v>0.95734484219179394</v>
      </c>
      <c r="N508" s="790">
        <v>4.2655157808206098E-2</v>
      </c>
      <c r="O508" s="790">
        <v>0.95042869732750246</v>
      </c>
      <c r="P508" s="790">
        <v>4.9571302672497597E-2</v>
      </c>
      <c r="Q508" s="790">
        <f t="shared" si="35"/>
        <v>0.95370181700667966</v>
      </c>
      <c r="R508" s="790">
        <f t="shared" si="35"/>
        <v>4.6198182993320389E-2</v>
      </c>
      <c r="S508" s="791">
        <f t="shared" si="36"/>
        <v>0.97028740449484019</v>
      </c>
      <c r="T508" s="791">
        <v>2.9712595505159801E-2</v>
      </c>
      <c r="U508" s="791">
        <f t="shared" si="38"/>
        <v>0.96621908501779397</v>
      </c>
      <c r="V508" s="791">
        <v>3.3780914982205999E-2</v>
      </c>
      <c r="W508" s="791">
        <f t="shared" si="37"/>
        <v>0.96810373469461375</v>
      </c>
      <c r="X508" s="791">
        <f t="shared" si="37"/>
        <v>3.1796265305386276E-2</v>
      </c>
      <c r="Y508" s="573"/>
      <c r="Z508" s="758"/>
      <c r="AA508" s="758"/>
      <c r="AB508" s="758"/>
      <c r="AC508" s="758"/>
      <c r="AD508" s="758"/>
      <c r="AE508" s="758"/>
      <c r="AF508" s="758"/>
      <c r="AG508" s="758"/>
      <c r="AH508" s="758"/>
      <c r="AI508" s="758"/>
      <c r="AJ508" s="758"/>
    </row>
    <row r="509" spans="2:36" ht="15">
      <c r="B509" s="758"/>
      <c r="C509" s="758"/>
      <c r="D509" s="758"/>
      <c r="E509" s="758"/>
      <c r="F509" s="758"/>
      <c r="G509" s="758"/>
      <c r="H509" s="758"/>
      <c r="I509" s="758"/>
      <c r="J509" s="758"/>
      <c r="K509" s="758"/>
      <c r="L509" s="780">
        <v>505</v>
      </c>
      <c r="M509" s="790">
        <v>0.95743038419518944</v>
      </c>
      <c r="N509" s="790">
        <v>4.2569615804810598E-2</v>
      </c>
      <c r="O509" s="790">
        <v>0.95053500671050339</v>
      </c>
      <c r="P509" s="790">
        <v>4.9464993289496599E-2</v>
      </c>
      <c r="Q509" s="790">
        <f t="shared" si="35"/>
        <v>0.95379800204487442</v>
      </c>
      <c r="R509" s="790">
        <f t="shared" si="35"/>
        <v>4.6101997955125568E-2</v>
      </c>
      <c r="S509" s="791">
        <f t="shared" si="36"/>
        <v>0.97035808246348298</v>
      </c>
      <c r="T509" s="791">
        <v>2.9641917536517001E-2</v>
      </c>
      <c r="U509" s="791">
        <f t="shared" si="38"/>
        <v>0.96628567270916677</v>
      </c>
      <c r="V509" s="791">
        <v>3.37143272908332E-2</v>
      </c>
      <c r="W509" s="791">
        <f t="shared" si="37"/>
        <v>0.96817230769224782</v>
      </c>
      <c r="X509" s="791">
        <f t="shared" si="37"/>
        <v>3.1727692307752131E-2</v>
      </c>
      <c r="Y509" s="573"/>
      <c r="Z509" s="758"/>
      <c r="AA509" s="758"/>
      <c r="AB509" s="758"/>
      <c r="AC509" s="758"/>
      <c r="AD509" s="758"/>
      <c r="AE509" s="758"/>
      <c r="AF509" s="758"/>
      <c r="AG509" s="758"/>
      <c r="AH509" s="758"/>
      <c r="AI509" s="758"/>
      <c r="AJ509" s="758"/>
    </row>
    <row r="510" spans="2:36" ht="15">
      <c r="B510" s="758"/>
      <c r="C510" s="758"/>
      <c r="D510" s="758"/>
      <c r="E510" s="758"/>
      <c r="F510" s="758"/>
      <c r="G510" s="758"/>
      <c r="H510" s="758"/>
      <c r="I510" s="758"/>
      <c r="J510" s="758"/>
      <c r="K510" s="758"/>
      <c r="L510" s="780">
        <v>506</v>
      </c>
      <c r="M510" s="790">
        <v>0.95751566020862144</v>
      </c>
      <c r="N510" s="790">
        <v>4.24843397913785E-2</v>
      </c>
      <c r="O510" s="790">
        <v>0.95064097205560605</v>
      </c>
      <c r="P510" s="790">
        <v>4.9359027944394E-2</v>
      </c>
      <c r="Q510" s="790">
        <f t="shared" si="35"/>
        <v>0.95389388108891904</v>
      </c>
      <c r="R510" s="790">
        <f t="shared" si="35"/>
        <v>4.6006118911081015E-2</v>
      </c>
      <c r="S510" s="791">
        <f t="shared" si="36"/>
        <v>0.97042829618897131</v>
      </c>
      <c r="T510" s="791">
        <v>2.95717038110287E-2</v>
      </c>
      <c r="U510" s="791">
        <f t="shared" si="38"/>
        <v>0.9663521319778976</v>
      </c>
      <c r="V510" s="791">
        <v>3.3647868022102401E-2</v>
      </c>
      <c r="W510" s="791">
        <f t="shared" si="37"/>
        <v>0.96824058873549279</v>
      </c>
      <c r="X510" s="791">
        <f t="shared" si="37"/>
        <v>3.1659411264507296E-2</v>
      </c>
      <c r="Y510" s="573"/>
      <c r="Z510" s="758"/>
      <c r="AA510" s="758"/>
      <c r="AB510" s="758"/>
      <c r="AC510" s="758"/>
      <c r="AD510" s="758"/>
      <c r="AE510" s="758"/>
      <c r="AF510" s="758"/>
      <c r="AG510" s="758"/>
      <c r="AH510" s="758"/>
      <c r="AI510" s="758"/>
      <c r="AJ510" s="758"/>
    </row>
    <row r="511" spans="2:36" ht="15">
      <c r="B511" s="758"/>
      <c r="C511" s="758"/>
      <c r="D511" s="758"/>
      <c r="E511" s="758"/>
      <c r="F511" s="758"/>
      <c r="G511" s="758"/>
      <c r="H511" s="758"/>
      <c r="I511" s="758"/>
      <c r="J511" s="758"/>
      <c r="K511" s="758"/>
      <c r="L511" s="780">
        <v>507</v>
      </c>
      <c r="M511" s="790">
        <v>0.95760067077028144</v>
      </c>
      <c r="N511" s="790">
        <v>4.2399329229718598E-2</v>
      </c>
      <c r="O511" s="790">
        <v>0.95074659405913975</v>
      </c>
      <c r="P511" s="790">
        <v>4.9253405940860299E-2</v>
      </c>
      <c r="Q511" s="790">
        <f t="shared" si="35"/>
        <v>0.95398945475805985</v>
      </c>
      <c r="R511" s="790">
        <f t="shared" si="35"/>
        <v>4.5910545241940201E-2</v>
      </c>
      <c r="S511" s="791">
        <f t="shared" si="36"/>
        <v>0.97049804598122869</v>
      </c>
      <c r="T511" s="791">
        <v>2.9501954018771301E-2</v>
      </c>
      <c r="U511" s="791">
        <f t="shared" si="38"/>
        <v>0.96641846117813512</v>
      </c>
      <c r="V511" s="791">
        <v>3.3581538821864897E-2</v>
      </c>
      <c r="W511" s="791">
        <f t="shared" si="37"/>
        <v>0.96830857713112395</v>
      </c>
      <c r="X511" s="791">
        <f t="shared" si="37"/>
        <v>3.1591422868876132E-2</v>
      </c>
      <c r="Y511" s="573"/>
      <c r="Z511" s="758"/>
      <c r="AA511" s="758"/>
      <c r="AB511" s="758"/>
      <c r="AC511" s="758"/>
      <c r="AD511" s="758"/>
      <c r="AE511" s="758"/>
      <c r="AF511" s="758"/>
      <c r="AG511" s="758"/>
      <c r="AH511" s="758"/>
      <c r="AI511" s="758"/>
      <c r="AJ511" s="758"/>
    </row>
    <row r="512" spans="2:36" ht="15">
      <c r="B512" s="758"/>
      <c r="C512" s="758"/>
      <c r="D512" s="758"/>
      <c r="E512" s="758"/>
      <c r="F512" s="758"/>
      <c r="G512" s="758"/>
      <c r="H512" s="758"/>
      <c r="I512" s="758"/>
      <c r="J512" s="758"/>
      <c r="K512" s="758"/>
      <c r="L512" s="780">
        <v>508</v>
      </c>
      <c r="M512" s="790">
        <v>0.95768541641835991</v>
      </c>
      <c r="N512" s="790">
        <v>4.23145835816401E-2</v>
      </c>
      <c r="O512" s="790">
        <v>0.95085187341743438</v>
      </c>
      <c r="P512" s="790">
        <v>4.91481265825656E-2</v>
      </c>
      <c r="Q512" s="790">
        <f t="shared" si="35"/>
        <v>0.9540847236715434</v>
      </c>
      <c r="R512" s="790">
        <f t="shared" si="35"/>
        <v>4.5815276328456625E-2</v>
      </c>
      <c r="S512" s="791">
        <f t="shared" si="36"/>
        <v>0.97056733215017876</v>
      </c>
      <c r="T512" s="791">
        <v>2.9432667849821199E-2</v>
      </c>
      <c r="U512" s="791">
        <f t="shared" si="38"/>
        <v>0.96648465866402755</v>
      </c>
      <c r="V512" s="791">
        <v>3.35153413359724E-2</v>
      </c>
      <c r="W512" s="791">
        <f t="shared" si="37"/>
        <v>0.96837627218591682</v>
      </c>
      <c r="X512" s="791">
        <f t="shared" si="37"/>
        <v>3.152372781408317E-2</v>
      </c>
      <c r="Y512" s="573"/>
      <c r="Z512" s="758"/>
      <c r="AA512" s="758"/>
      <c r="AB512" s="758"/>
      <c r="AC512" s="758"/>
      <c r="AD512" s="758"/>
      <c r="AE512" s="758"/>
      <c r="AF512" s="758"/>
      <c r="AG512" s="758"/>
      <c r="AH512" s="758"/>
      <c r="AI512" s="758"/>
      <c r="AJ512" s="758"/>
    </row>
    <row r="513" spans="2:36" ht="15">
      <c r="B513" s="758"/>
      <c r="C513" s="758"/>
      <c r="D513" s="758"/>
      <c r="E513" s="758"/>
      <c r="F513" s="758"/>
      <c r="G513" s="758"/>
      <c r="H513" s="758"/>
      <c r="I513" s="758"/>
      <c r="J513" s="758"/>
      <c r="K513" s="758"/>
      <c r="L513" s="780">
        <v>509</v>
      </c>
      <c r="M513" s="790">
        <v>0.95776989769104826</v>
      </c>
      <c r="N513" s="790">
        <v>4.2230102308951703E-2</v>
      </c>
      <c r="O513" s="790">
        <v>0.95095681082681971</v>
      </c>
      <c r="P513" s="790">
        <v>4.9043189173180297E-2</v>
      </c>
      <c r="Q513" s="790">
        <f t="shared" si="35"/>
        <v>0.95417968844861634</v>
      </c>
      <c r="R513" s="790">
        <f t="shared" si="35"/>
        <v>4.5720311551383654E-2</v>
      </c>
      <c r="S513" s="791">
        <f t="shared" si="36"/>
        <v>0.97063615500574518</v>
      </c>
      <c r="T513" s="791">
        <v>2.93638449942548E-2</v>
      </c>
      <c r="U513" s="791">
        <f t="shared" si="38"/>
        <v>0.96655072278972365</v>
      </c>
      <c r="V513" s="791">
        <v>3.3449277210276303E-2</v>
      </c>
      <c r="W513" s="791">
        <f t="shared" si="37"/>
        <v>0.96844367320664715</v>
      </c>
      <c r="X513" s="791">
        <f t="shared" si="37"/>
        <v>3.1456326793352807E-2</v>
      </c>
      <c r="Y513" s="573"/>
      <c r="Z513" s="758"/>
      <c r="AA513" s="758"/>
      <c r="AB513" s="758"/>
      <c r="AC513" s="758"/>
      <c r="AD513" s="758"/>
      <c r="AE513" s="758"/>
      <c r="AF513" s="758"/>
      <c r="AG513" s="758"/>
      <c r="AH513" s="758"/>
      <c r="AI513" s="758"/>
      <c r="AJ513" s="758"/>
    </row>
    <row r="514" spans="2:36" ht="15">
      <c r="B514" s="758"/>
      <c r="C514" s="758"/>
      <c r="D514" s="758"/>
      <c r="E514" s="758"/>
      <c r="F514" s="758"/>
      <c r="G514" s="758"/>
      <c r="H514" s="758"/>
      <c r="I514" s="758"/>
      <c r="J514" s="758"/>
      <c r="K514" s="758"/>
      <c r="L514" s="780">
        <v>510</v>
      </c>
      <c r="M514" s="790">
        <v>0.9578541151265374</v>
      </c>
      <c r="N514" s="790">
        <v>4.2145884873462602E-2</v>
      </c>
      <c r="O514" s="790">
        <v>0.95106140698362529</v>
      </c>
      <c r="P514" s="790">
        <v>4.8938593016374703E-2</v>
      </c>
      <c r="Q514" s="790">
        <f t="shared" si="35"/>
        <v>0.95427434970852509</v>
      </c>
      <c r="R514" s="790">
        <f t="shared" si="35"/>
        <v>4.5625650291474876E-2</v>
      </c>
      <c r="S514" s="791">
        <f t="shared" si="36"/>
        <v>0.97070451485785147</v>
      </c>
      <c r="T514" s="791">
        <v>2.9295485142148501E-2</v>
      </c>
      <c r="U514" s="791">
        <f t="shared" si="38"/>
        <v>0.96661665190937185</v>
      </c>
      <c r="V514" s="791">
        <v>3.3383348090628102E-2</v>
      </c>
      <c r="W514" s="791">
        <f t="shared" si="37"/>
        <v>0.96851077950009046</v>
      </c>
      <c r="X514" s="791">
        <f t="shared" si="37"/>
        <v>3.138922049990947E-2</v>
      </c>
      <c r="Y514" s="573"/>
      <c r="Z514" s="758"/>
      <c r="AA514" s="758"/>
      <c r="AB514" s="758"/>
      <c r="AC514" s="758"/>
      <c r="AD514" s="758"/>
      <c r="AE514" s="758"/>
      <c r="AF514" s="758"/>
      <c r="AG514" s="758"/>
      <c r="AH514" s="758"/>
      <c r="AI514" s="758"/>
      <c r="AJ514" s="758"/>
    </row>
    <row r="515" spans="2:36" ht="15">
      <c r="B515" s="758"/>
      <c r="C515" s="758"/>
      <c r="D515" s="758"/>
      <c r="E515" s="758"/>
      <c r="F515" s="758"/>
      <c r="G515" s="758"/>
      <c r="H515" s="758"/>
      <c r="I515" s="758"/>
      <c r="J515" s="758"/>
      <c r="K515" s="758"/>
      <c r="L515" s="780">
        <v>511</v>
      </c>
      <c r="M515" s="790">
        <v>0.95793806926301861</v>
      </c>
      <c r="N515" s="790">
        <v>4.2061930736981397E-2</v>
      </c>
      <c r="O515" s="790">
        <v>0.951165662584181</v>
      </c>
      <c r="P515" s="790">
        <v>4.8834337415819003E-2</v>
      </c>
      <c r="Q515" s="790">
        <f t="shared" si="35"/>
        <v>0.95436870807051655</v>
      </c>
      <c r="R515" s="790">
        <f t="shared" si="35"/>
        <v>4.5531291929483506E-2</v>
      </c>
      <c r="S515" s="791">
        <f t="shared" si="36"/>
        <v>0.97077241201642128</v>
      </c>
      <c r="T515" s="791">
        <v>2.92275879835787E-2</v>
      </c>
      <c r="U515" s="791">
        <f t="shared" si="38"/>
        <v>0.96668244437712059</v>
      </c>
      <c r="V515" s="791">
        <v>3.33175556228794E-2</v>
      </c>
      <c r="W515" s="791">
        <f t="shared" si="37"/>
        <v>0.96857759037302227</v>
      </c>
      <c r="X515" s="791">
        <f t="shared" si="37"/>
        <v>3.1322409626977674E-2</v>
      </c>
      <c r="Y515" s="573"/>
      <c r="Z515" s="758"/>
      <c r="AA515" s="758"/>
      <c r="AB515" s="758"/>
      <c r="AC515" s="758"/>
      <c r="AD515" s="758"/>
      <c r="AE515" s="758"/>
      <c r="AF515" s="758"/>
      <c r="AG515" s="758"/>
      <c r="AH515" s="758"/>
      <c r="AI515" s="758"/>
      <c r="AJ515" s="758"/>
    </row>
    <row r="516" spans="2:36" ht="15">
      <c r="B516" s="758"/>
      <c r="C516" s="758"/>
      <c r="D516" s="758"/>
      <c r="E516" s="758"/>
      <c r="F516" s="758"/>
      <c r="G516" s="758"/>
      <c r="H516" s="758"/>
      <c r="I516" s="758"/>
      <c r="J516" s="758"/>
      <c r="K516" s="758"/>
      <c r="L516" s="780">
        <v>512</v>
      </c>
      <c r="M516" s="790">
        <v>0.95802176063868261</v>
      </c>
      <c r="N516" s="790">
        <v>4.19782393613174E-2</v>
      </c>
      <c r="O516" s="790">
        <v>0.9512695783248164</v>
      </c>
      <c r="P516" s="790">
        <v>4.8730421675183599E-2</v>
      </c>
      <c r="Q516" s="790">
        <f t="shared" si="35"/>
        <v>0.9544627641538368</v>
      </c>
      <c r="R516" s="790">
        <f t="shared" si="35"/>
        <v>4.5437235846163243E-2</v>
      </c>
      <c r="S516" s="791">
        <f t="shared" si="36"/>
        <v>0.97083984679137814</v>
      </c>
      <c r="T516" s="791">
        <v>2.9160153208621899E-2</v>
      </c>
      <c r="U516" s="791">
        <f t="shared" si="38"/>
        <v>0.96674809854711841</v>
      </c>
      <c r="V516" s="791">
        <v>3.3251901452881601E-2</v>
      </c>
      <c r="W516" s="791">
        <f t="shared" si="37"/>
        <v>0.96864410513221821</v>
      </c>
      <c r="X516" s="791">
        <f t="shared" si="37"/>
        <v>3.1255894867781839E-2</v>
      </c>
      <c r="Y516" s="573"/>
      <c r="Z516" s="758"/>
      <c r="AA516" s="758"/>
      <c r="AB516" s="758"/>
      <c r="AC516" s="758"/>
      <c r="AD516" s="758"/>
      <c r="AE516" s="758"/>
      <c r="AF516" s="758"/>
      <c r="AG516" s="758"/>
      <c r="AH516" s="758"/>
      <c r="AI516" s="758"/>
      <c r="AJ516" s="758"/>
    </row>
    <row r="517" spans="2:36" ht="15">
      <c r="B517" s="758"/>
      <c r="C517" s="758"/>
      <c r="D517" s="758"/>
      <c r="E517" s="758"/>
      <c r="F517" s="758"/>
      <c r="G517" s="758"/>
      <c r="H517" s="758"/>
      <c r="I517" s="758"/>
      <c r="J517" s="758"/>
      <c r="K517" s="758"/>
      <c r="L517" s="780">
        <v>513</v>
      </c>
      <c r="M517" s="790">
        <v>0.95810518979172066</v>
      </c>
      <c r="N517" s="790">
        <v>4.1894810208279301E-2</v>
      </c>
      <c r="O517" s="790">
        <v>0.95137315490186125</v>
      </c>
      <c r="P517" s="790">
        <v>4.86268450981387E-2</v>
      </c>
      <c r="Q517" s="790">
        <f t="shared" ref="Q517:R580" si="39">(O517*0.5129)+(M517*0.487)</f>
        <v>0.9545565185777326</v>
      </c>
      <c r="R517" s="790">
        <f t="shared" si="39"/>
        <v>4.5343481422267365E-2</v>
      </c>
      <c r="S517" s="791">
        <f t="shared" ref="S517:S580" si="40">1-T517</f>
        <v>0.97090681949264568</v>
      </c>
      <c r="T517" s="791">
        <v>2.9093180507354301E-2</v>
      </c>
      <c r="U517" s="791">
        <f t="shared" si="38"/>
        <v>0.96681361277351374</v>
      </c>
      <c r="V517" s="791">
        <v>3.31863872264863E-2</v>
      </c>
      <c r="W517" s="791">
        <f t="shared" ref="W517:X580" si="41">(U517*0.5129)+(S517*0.487)</f>
        <v>0.9687103230844536</v>
      </c>
      <c r="X517" s="791">
        <f t="shared" si="41"/>
        <v>3.1189676915546367E-2</v>
      </c>
      <c r="Y517" s="573"/>
      <c r="Z517" s="758"/>
      <c r="AA517" s="758"/>
      <c r="AB517" s="758"/>
      <c r="AC517" s="758"/>
      <c r="AD517" s="758"/>
      <c r="AE517" s="758"/>
      <c r="AF517" s="758"/>
      <c r="AG517" s="758"/>
      <c r="AH517" s="758"/>
      <c r="AI517" s="758"/>
      <c r="AJ517" s="758"/>
    </row>
    <row r="518" spans="2:36" ht="15">
      <c r="B518" s="758"/>
      <c r="C518" s="758"/>
      <c r="D518" s="758"/>
      <c r="E518" s="758"/>
      <c r="F518" s="758"/>
      <c r="G518" s="758"/>
      <c r="H518" s="758"/>
      <c r="I518" s="758"/>
      <c r="J518" s="758"/>
      <c r="K518" s="758"/>
      <c r="L518" s="780">
        <v>514</v>
      </c>
      <c r="M518" s="790">
        <v>0.95818835726032392</v>
      </c>
      <c r="N518" s="790">
        <v>4.1811642739676101E-2</v>
      </c>
      <c r="O518" s="790">
        <v>0.95147639301164533</v>
      </c>
      <c r="P518" s="790">
        <v>4.8523606988354701E-2</v>
      </c>
      <c r="Q518" s="790">
        <f t="shared" si="39"/>
        <v>0.95464997196145063</v>
      </c>
      <c r="R518" s="790">
        <f t="shared" si="39"/>
        <v>4.5250028038549384E-2</v>
      </c>
      <c r="S518" s="791">
        <f t="shared" si="40"/>
        <v>0.97097333043014755</v>
      </c>
      <c r="T518" s="791">
        <v>2.9026669569852399E-2</v>
      </c>
      <c r="U518" s="791">
        <f t="shared" ref="U518:U581" si="42">1-V518</f>
        <v>0.96687898541045503</v>
      </c>
      <c r="V518" s="791">
        <v>3.3121014589545E-2</v>
      </c>
      <c r="W518" s="791">
        <f t="shared" si="41"/>
        <v>0.96877624353650427</v>
      </c>
      <c r="X518" s="791">
        <f t="shared" si="41"/>
        <v>3.1123756463495751E-2</v>
      </c>
      <c r="Y518" s="573"/>
      <c r="Z518" s="758"/>
      <c r="AA518" s="758"/>
      <c r="AB518" s="758"/>
      <c r="AC518" s="758"/>
      <c r="AD518" s="758"/>
      <c r="AE518" s="758"/>
      <c r="AF518" s="758"/>
      <c r="AG518" s="758"/>
      <c r="AH518" s="758"/>
      <c r="AI518" s="758"/>
      <c r="AJ518" s="758"/>
    </row>
    <row r="519" spans="2:36" ht="15">
      <c r="B519" s="758"/>
      <c r="C519" s="758"/>
      <c r="D519" s="758"/>
      <c r="E519" s="758"/>
      <c r="F519" s="758"/>
      <c r="G519" s="758"/>
      <c r="H519" s="758"/>
      <c r="I519" s="758"/>
      <c r="J519" s="758"/>
      <c r="K519" s="758"/>
      <c r="L519" s="780">
        <v>515</v>
      </c>
      <c r="M519" s="790">
        <v>0.95827126358268333</v>
      </c>
      <c r="N519" s="790">
        <v>4.1728736417316697E-2</v>
      </c>
      <c r="O519" s="790">
        <v>0.95157929335049818</v>
      </c>
      <c r="P519" s="790">
        <v>4.84207066495018E-2</v>
      </c>
      <c r="Q519" s="790">
        <f t="shared" si="39"/>
        <v>0.9547431249242373</v>
      </c>
      <c r="R519" s="790">
        <f t="shared" si="39"/>
        <v>4.5156875075762701E-2</v>
      </c>
      <c r="S519" s="791">
        <f t="shared" si="40"/>
        <v>0.9710393799138074</v>
      </c>
      <c r="T519" s="791">
        <v>2.8960620086192601E-2</v>
      </c>
      <c r="U519" s="791">
        <f t="shared" si="42"/>
        <v>0.96694421481209092</v>
      </c>
      <c r="V519" s="791">
        <v>3.3055785187909102E-2</v>
      </c>
      <c r="W519" s="791">
        <f t="shared" si="41"/>
        <v>0.96884186579514564</v>
      </c>
      <c r="X519" s="791">
        <f t="shared" si="41"/>
        <v>3.1058134204854378E-2</v>
      </c>
      <c r="Y519" s="573"/>
      <c r="Z519" s="758"/>
      <c r="AA519" s="758"/>
      <c r="AB519" s="758"/>
      <c r="AC519" s="758"/>
      <c r="AD519" s="758"/>
      <c r="AE519" s="758"/>
      <c r="AF519" s="758"/>
      <c r="AG519" s="758"/>
      <c r="AH519" s="758"/>
      <c r="AI519" s="758"/>
      <c r="AJ519" s="758"/>
    </row>
    <row r="520" spans="2:36" ht="15">
      <c r="B520" s="758"/>
      <c r="C520" s="758"/>
      <c r="D520" s="758"/>
      <c r="E520" s="758"/>
      <c r="F520" s="758"/>
      <c r="G520" s="758"/>
      <c r="H520" s="758"/>
      <c r="I520" s="758"/>
      <c r="J520" s="758"/>
      <c r="K520" s="758"/>
      <c r="L520" s="780">
        <v>516</v>
      </c>
      <c r="M520" s="790">
        <v>0.95835390929698983</v>
      </c>
      <c r="N520" s="790">
        <v>4.1646090703010202E-2</v>
      </c>
      <c r="O520" s="790">
        <v>0.95168185661474958</v>
      </c>
      <c r="P520" s="790">
        <v>4.8318143385250402E-2</v>
      </c>
      <c r="Q520" s="790">
        <f t="shared" si="39"/>
        <v>0.95483597808533915</v>
      </c>
      <c r="R520" s="790">
        <f t="shared" si="39"/>
        <v>4.5064021914660898E-2</v>
      </c>
      <c r="S520" s="791">
        <f t="shared" si="40"/>
        <v>0.97110496825354875</v>
      </c>
      <c r="T520" s="791">
        <v>2.8895031746451302E-2</v>
      </c>
      <c r="U520" s="791">
        <f t="shared" si="42"/>
        <v>0.96700929933256974</v>
      </c>
      <c r="V520" s="791">
        <v>3.2990700667430303E-2</v>
      </c>
      <c r="W520" s="791">
        <f t="shared" si="41"/>
        <v>0.96890718916715324</v>
      </c>
      <c r="X520" s="791">
        <f t="shared" si="41"/>
        <v>3.0992810832846787E-2</v>
      </c>
      <c r="Y520" s="573"/>
      <c r="Z520" s="758"/>
      <c r="AA520" s="758"/>
      <c r="AB520" s="758"/>
      <c r="AC520" s="758"/>
      <c r="AD520" s="758"/>
      <c r="AE520" s="758"/>
      <c r="AF520" s="758"/>
      <c r="AG520" s="758"/>
      <c r="AH520" s="758"/>
      <c r="AI520" s="758"/>
      <c r="AJ520" s="758"/>
    </row>
    <row r="521" spans="2:36" ht="15">
      <c r="B521" s="758"/>
      <c r="C521" s="758"/>
      <c r="D521" s="758"/>
      <c r="E521" s="758"/>
      <c r="F521" s="758"/>
      <c r="G521" s="758"/>
      <c r="H521" s="758"/>
      <c r="I521" s="758"/>
      <c r="J521" s="758"/>
      <c r="K521" s="758"/>
      <c r="L521" s="780">
        <v>517</v>
      </c>
      <c r="M521" s="790">
        <v>0.95843629494143456</v>
      </c>
      <c r="N521" s="790">
        <v>4.1563705058565402E-2</v>
      </c>
      <c r="O521" s="790">
        <v>0.95178408350072929</v>
      </c>
      <c r="P521" s="790">
        <v>4.8215916499270699E-2</v>
      </c>
      <c r="Q521" s="790">
        <f t="shared" si="39"/>
        <v>0.95492853206400263</v>
      </c>
      <c r="R521" s="790">
        <f t="shared" si="39"/>
        <v>4.4971467935997295E-2</v>
      </c>
      <c r="S521" s="791">
        <f t="shared" si="40"/>
        <v>0.97117009575929503</v>
      </c>
      <c r="T521" s="791">
        <v>2.8829904240705001E-2</v>
      </c>
      <c r="U521" s="791">
        <f t="shared" si="42"/>
        <v>0.96707423732604003</v>
      </c>
      <c r="V521" s="791">
        <v>3.2925762673960003E-2</v>
      </c>
      <c r="W521" s="791">
        <f t="shared" si="41"/>
        <v>0.96897221295930258</v>
      </c>
      <c r="X521" s="791">
        <f t="shared" si="41"/>
        <v>3.0927787040697423E-2</v>
      </c>
      <c r="Y521" s="573"/>
      <c r="Z521" s="758"/>
      <c r="AA521" s="758"/>
      <c r="AB521" s="758"/>
      <c r="AC521" s="758"/>
      <c r="AD521" s="758"/>
      <c r="AE521" s="758"/>
      <c r="AF521" s="758"/>
      <c r="AG521" s="758"/>
      <c r="AH521" s="758"/>
      <c r="AI521" s="758"/>
      <c r="AJ521" s="758"/>
    </row>
    <row r="522" spans="2:36" ht="15">
      <c r="B522" s="758"/>
      <c r="C522" s="758"/>
      <c r="D522" s="758"/>
      <c r="E522" s="758"/>
      <c r="F522" s="758"/>
      <c r="G522" s="758"/>
      <c r="H522" s="758"/>
      <c r="I522" s="758"/>
      <c r="J522" s="758"/>
      <c r="K522" s="758"/>
      <c r="L522" s="780">
        <v>518</v>
      </c>
      <c r="M522" s="790">
        <v>0.9585184210542087</v>
      </c>
      <c r="N522" s="790">
        <v>4.1481578945791298E-2</v>
      </c>
      <c r="O522" s="790">
        <v>0.95188597470476688</v>
      </c>
      <c r="P522" s="790">
        <v>4.81140252952331E-2</v>
      </c>
      <c r="Q522" s="790">
        <f t="shared" si="39"/>
        <v>0.9550207874794745</v>
      </c>
      <c r="R522" s="790">
        <f t="shared" si="39"/>
        <v>4.4879212520525416E-2</v>
      </c>
      <c r="S522" s="791">
        <f t="shared" si="40"/>
        <v>0.97123476274097009</v>
      </c>
      <c r="T522" s="791">
        <v>2.8765237259029901E-2</v>
      </c>
      <c r="U522" s="791">
        <f t="shared" si="42"/>
        <v>0.96713902714665034</v>
      </c>
      <c r="V522" s="791">
        <v>3.2860972853349699E-2</v>
      </c>
      <c r="W522" s="791">
        <f t="shared" si="41"/>
        <v>0.96903693647836942</v>
      </c>
      <c r="X522" s="791">
        <f t="shared" si="41"/>
        <v>3.0863063521630624E-2</v>
      </c>
      <c r="Y522" s="573"/>
      <c r="Z522" s="758"/>
      <c r="AA522" s="758"/>
      <c r="AB522" s="758"/>
      <c r="AC522" s="758"/>
      <c r="AD522" s="758"/>
      <c r="AE522" s="758"/>
      <c r="AF522" s="758"/>
      <c r="AG522" s="758"/>
      <c r="AH522" s="758"/>
      <c r="AI522" s="758"/>
      <c r="AJ522" s="758"/>
    </row>
    <row r="523" spans="2:36" ht="15">
      <c r="B523" s="758"/>
      <c r="C523" s="758"/>
      <c r="D523" s="758"/>
      <c r="E523" s="758"/>
      <c r="F523" s="758"/>
      <c r="G523" s="758"/>
      <c r="H523" s="758"/>
      <c r="I523" s="758"/>
      <c r="J523" s="758"/>
      <c r="K523" s="758"/>
      <c r="L523" s="780">
        <v>519</v>
      </c>
      <c r="M523" s="790">
        <v>0.95860028817350318</v>
      </c>
      <c r="N523" s="790">
        <v>4.13997118264968E-2</v>
      </c>
      <c r="O523" s="790">
        <v>0.95198753092319222</v>
      </c>
      <c r="P523" s="790">
        <v>4.8012469076807798E-2</v>
      </c>
      <c r="Q523" s="790">
        <f t="shared" si="39"/>
        <v>0.95511274495100129</v>
      </c>
      <c r="R523" s="790">
        <f t="shared" si="39"/>
        <v>4.4787255048998664E-2</v>
      </c>
      <c r="S523" s="791">
        <f t="shared" si="40"/>
        <v>0.97129896950849737</v>
      </c>
      <c r="T523" s="791">
        <v>2.8701030491502601E-2</v>
      </c>
      <c r="U523" s="791">
        <f t="shared" si="42"/>
        <v>0.967203667148549</v>
      </c>
      <c r="V523" s="791">
        <v>3.2796332851450997E-2</v>
      </c>
      <c r="W523" s="791">
        <f t="shared" si="41"/>
        <v>0.96910135903112904</v>
      </c>
      <c r="X523" s="791">
        <f t="shared" si="41"/>
        <v>3.0798640968870986E-2</v>
      </c>
      <c r="Y523" s="573"/>
      <c r="Z523" s="758"/>
      <c r="AA523" s="758"/>
      <c r="AB523" s="758"/>
      <c r="AC523" s="758"/>
      <c r="AD523" s="758"/>
      <c r="AE523" s="758"/>
      <c r="AF523" s="758"/>
      <c r="AG523" s="758"/>
      <c r="AH523" s="758"/>
      <c r="AI523" s="758"/>
      <c r="AJ523" s="758"/>
    </row>
    <row r="524" spans="2:36" ht="15">
      <c r="B524" s="758"/>
      <c r="C524" s="758"/>
      <c r="D524" s="758"/>
      <c r="E524" s="758"/>
      <c r="F524" s="758"/>
      <c r="G524" s="758"/>
      <c r="H524" s="758"/>
      <c r="I524" s="758"/>
      <c r="J524" s="758"/>
      <c r="K524" s="758"/>
      <c r="L524" s="780">
        <v>520</v>
      </c>
      <c r="M524" s="790">
        <v>0.95868189683750915</v>
      </c>
      <c r="N524" s="790">
        <v>4.1318103162490898E-2</v>
      </c>
      <c r="O524" s="790">
        <v>0.95208875285233485</v>
      </c>
      <c r="P524" s="790">
        <v>4.7911247147665099E-2</v>
      </c>
      <c r="Q524" s="790">
        <f t="shared" si="39"/>
        <v>0.95520440509782945</v>
      </c>
      <c r="R524" s="790">
        <f t="shared" si="39"/>
        <v>4.4695594902170496E-2</v>
      </c>
      <c r="S524" s="791">
        <f t="shared" si="40"/>
        <v>0.97136271637180072</v>
      </c>
      <c r="T524" s="791">
        <v>2.8637283628199301E-2</v>
      </c>
      <c r="U524" s="791">
        <f t="shared" si="42"/>
        <v>0.96726815568588465</v>
      </c>
      <c r="V524" s="791">
        <v>3.2731844314115299E-2</v>
      </c>
      <c r="W524" s="791">
        <f t="shared" si="41"/>
        <v>0.9691654799243572</v>
      </c>
      <c r="X524" s="791">
        <f t="shared" si="41"/>
        <v>3.0734520075642799E-2</v>
      </c>
      <c r="Y524" s="573"/>
      <c r="Z524" s="758"/>
      <c r="AA524" s="758"/>
      <c r="AB524" s="758"/>
      <c r="AC524" s="758"/>
      <c r="AD524" s="758"/>
      <c r="AE524" s="758"/>
      <c r="AF524" s="758"/>
      <c r="AG524" s="758"/>
      <c r="AH524" s="758"/>
      <c r="AI524" s="758"/>
      <c r="AJ524" s="758"/>
    </row>
    <row r="525" spans="2:36" ht="15">
      <c r="B525" s="758"/>
      <c r="C525" s="758"/>
      <c r="D525" s="758"/>
      <c r="E525" s="758"/>
      <c r="F525" s="758"/>
      <c r="G525" s="758"/>
      <c r="H525" s="758"/>
      <c r="I525" s="758"/>
      <c r="J525" s="758"/>
      <c r="K525" s="758"/>
      <c r="L525" s="780">
        <v>521</v>
      </c>
      <c r="M525" s="790">
        <v>0.95876324758441744</v>
      </c>
      <c r="N525" s="790">
        <v>4.12367524155825E-2</v>
      </c>
      <c r="O525" s="790">
        <v>0.95218964118852467</v>
      </c>
      <c r="P525" s="790">
        <v>4.7810358811475301E-2</v>
      </c>
      <c r="Q525" s="790">
        <f t="shared" si="39"/>
        <v>0.95529576853920561</v>
      </c>
      <c r="R525" s="790">
        <f t="shared" si="39"/>
        <v>4.4604231460794355E-2</v>
      </c>
      <c r="S525" s="791">
        <f t="shared" si="40"/>
        <v>0.97142600364080345</v>
      </c>
      <c r="T525" s="791">
        <v>2.85739963591966E-2</v>
      </c>
      <c r="U525" s="791">
        <f t="shared" si="42"/>
        <v>0.96733249111280584</v>
      </c>
      <c r="V525" s="791">
        <v>3.2667508887194198E-2</v>
      </c>
      <c r="W525" s="791">
        <f t="shared" si="41"/>
        <v>0.96922929846482941</v>
      </c>
      <c r="X525" s="791">
        <f t="shared" si="41"/>
        <v>3.0670701535170646E-2</v>
      </c>
      <c r="Y525" s="573"/>
      <c r="Z525" s="758"/>
      <c r="AA525" s="758"/>
      <c r="AB525" s="758"/>
      <c r="AC525" s="758"/>
      <c r="AD525" s="758"/>
      <c r="AE525" s="758"/>
      <c r="AF525" s="758"/>
      <c r="AG525" s="758"/>
      <c r="AH525" s="758"/>
      <c r="AI525" s="758"/>
      <c r="AJ525" s="758"/>
    </row>
    <row r="526" spans="2:36" ht="15">
      <c r="B526" s="758"/>
      <c r="C526" s="758"/>
      <c r="D526" s="758"/>
      <c r="E526" s="758"/>
      <c r="F526" s="758"/>
      <c r="G526" s="758"/>
      <c r="H526" s="758"/>
      <c r="I526" s="758"/>
      <c r="J526" s="758"/>
      <c r="K526" s="758"/>
      <c r="L526" s="780">
        <v>522</v>
      </c>
      <c r="M526" s="790">
        <v>0.95884434095241955</v>
      </c>
      <c r="N526" s="790">
        <v>4.1155659047580499E-2</v>
      </c>
      <c r="O526" s="790">
        <v>0.95229019662809133</v>
      </c>
      <c r="P526" s="790">
        <v>4.77098033719087E-2</v>
      </c>
      <c r="Q526" s="790">
        <f t="shared" si="39"/>
        <v>0.95538683589437634</v>
      </c>
      <c r="R526" s="790">
        <f t="shared" si="39"/>
        <v>4.451316410562367E-2</v>
      </c>
      <c r="S526" s="791">
        <f t="shared" si="40"/>
        <v>0.97148883162542921</v>
      </c>
      <c r="T526" s="791">
        <v>2.8511168374570801E-2</v>
      </c>
      <c r="U526" s="791">
        <f t="shared" si="42"/>
        <v>0.96739667178346078</v>
      </c>
      <c r="V526" s="791">
        <v>3.2603328216539197E-2</v>
      </c>
      <c r="W526" s="791">
        <f t="shared" si="41"/>
        <v>0.9692928139593211</v>
      </c>
      <c r="X526" s="791">
        <f t="shared" si="41"/>
        <v>3.0607186040678934E-2</v>
      </c>
      <c r="Y526" s="573"/>
      <c r="Z526" s="758"/>
      <c r="AA526" s="758"/>
      <c r="AB526" s="758"/>
      <c r="AC526" s="758"/>
      <c r="AD526" s="758"/>
      <c r="AE526" s="758"/>
      <c r="AF526" s="758"/>
      <c r="AG526" s="758"/>
      <c r="AH526" s="758"/>
      <c r="AI526" s="758"/>
      <c r="AJ526" s="758"/>
    </row>
    <row r="527" spans="2:36" ht="15">
      <c r="B527" s="758"/>
      <c r="C527" s="758"/>
      <c r="D527" s="758"/>
      <c r="E527" s="758"/>
      <c r="F527" s="758"/>
      <c r="G527" s="758"/>
      <c r="H527" s="758"/>
      <c r="I527" s="758"/>
      <c r="J527" s="758"/>
      <c r="K527" s="758"/>
      <c r="L527" s="780">
        <v>523</v>
      </c>
      <c r="M527" s="790">
        <v>0.95892517747970596</v>
      </c>
      <c r="N527" s="790">
        <v>4.1074822520293999E-2</v>
      </c>
      <c r="O527" s="790">
        <v>0.95239041986736428</v>
      </c>
      <c r="P527" s="790">
        <v>4.76095801326357E-2</v>
      </c>
      <c r="Q527" s="790">
        <f t="shared" si="39"/>
        <v>0.95547760778258795</v>
      </c>
      <c r="R527" s="790">
        <f t="shared" si="39"/>
        <v>4.4422392217412024E-2</v>
      </c>
      <c r="S527" s="791">
        <f t="shared" si="40"/>
        <v>0.97155120063560185</v>
      </c>
      <c r="T527" s="791">
        <v>2.8448799364398199E-2</v>
      </c>
      <c r="U527" s="791">
        <f t="shared" si="42"/>
        <v>0.96746069605199825</v>
      </c>
      <c r="V527" s="791">
        <v>3.2539303948001801E-2</v>
      </c>
      <c r="W527" s="791">
        <f t="shared" si="41"/>
        <v>0.96935602571460799</v>
      </c>
      <c r="X527" s="791">
        <f t="shared" si="41"/>
        <v>3.0543974285392045E-2</v>
      </c>
      <c r="Y527" s="573"/>
      <c r="Z527" s="758"/>
      <c r="AA527" s="758"/>
      <c r="AB527" s="758"/>
      <c r="AC527" s="758"/>
      <c r="AD527" s="758"/>
      <c r="AE527" s="758"/>
      <c r="AF527" s="758"/>
      <c r="AG527" s="758"/>
      <c r="AH527" s="758"/>
      <c r="AI527" s="758"/>
      <c r="AJ527" s="758"/>
    </row>
    <row r="528" spans="2:36" ht="15">
      <c r="B528" s="758"/>
      <c r="C528" s="758"/>
      <c r="D528" s="758"/>
      <c r="E528" s="758"/>
      <c r="F528" s="758"/>
      <c r="G528" s="758"/>
      <c r="H528" s="758"/>
      <c r="I528" s="758"/>
      <c r="J528" s="758"/>
      <c r="K528" s="758"/>
      <c r="L528" s="780">
        <v>524</v>
      </c>
      <c r="M528" s="790">
        <v>0.95900575770446828</v>
      </c>
      <c r="N528" s="790">
        <v>4.0994242295531703E-2</v>
      </c>
      <c r="O528" s="790">
        <v>0.9524903116026735</v>
      </c>
      <c r="P528" s="790">
        <v>4.7509688397326499E-2</v>
      </c>
      <c r="Q528" s="790">
        <f t="shared" si="39"/>
        <v>0.9555680848230873</v>
      </c>
      <c r="R528" s="790">
        <f t="shared" si="39"/>
        <v>4.4331915176912706E-2</v>
      </c>
      <c r="S528" s="791">
        <f t="shared" si="40"/>
        <v>0.97161311098124459</v>
      </c>
      <c r="T528" s="791">
        <v>2.8386889018755398E-2</v>
      </c>
      <c r="U528" s="791">
        <f t="shared" si="42"/>
        <v>0.96752456227256656</v>
      </c>
      <c r="V528" s="791">
        <v>3.2475437727433498E-2</v>
      </c>
      <c r="W528" s="791">
        <f t="shared" si="41"/>
        <v>0.96941893303746551</v>
      </c>
      <c r="X528" s="791">
        <f t="shared" si="41"/>
        <v>3.0481066962534522E-2</v>
      </c>
      <c r="Y528" s="573"/>
      <c r="Z528" s="758"/>
      <c r="AA528" s="758"/>
      <c r="AB528" s="758"/>
      <c r="AC528" s="758"/>
      <c r="AD528" s="758"/>
      <c r="AE528" s="758"/>
      <c r="AF528" s="758"/>
      <c r="AG528" s="758"/>
      <c r="AH528" s="758"/>
      <c r="AI528" s="758"/>
      <c r="AJ528" s="758"/>
    </row>
    <row r="529" spans="2:36" ht="15">
      <c r="B529" s="758"/>
      <c r="C529" s="758"/>
      <c r="D529" s="758"/>
      <c r="E529" s="758"/>
      <c r="F529" s="758"/>
      <c r="G529" s="758"/>
      <c r="H529" s="758"/>
      <c r="I529" s="758"/>
      <c r="J529" s="758"/>
      <c r="K529" s="758"/>
      <c r="L529" s="780">
        <v>525</v>
      </c>
      <c r="M529" s="790">
        <v>0.95908608216489721</v>
      </c>
      <c r="N529" s="790">
        <v>4.09139178351028E-2</v>
      </c>
      <c r="O529" s="790">
        <v>0.95258987253034855</v>
      </c>
      <c r="P529" s="790">
        <v>4.7410127469651397E-2</v>
      </c>
      <c r="Q529" s="790">
        <f t="shared" si="39"/>
        <v>0.95565826763512074</v>
      </c>
      <c r="R529" s="790">
        <f t="shared" si="39"/>
        <v>4.4241732364879265E-2</v>
      </c>
      <c r="S529" s="791">
        <f t="shared" si="40"/>
        <v>0.97167456297228127</v>
      </c>
      <c r="T529" s="791">
        <v>2.8325437027718701E-2</v>
      </c>
      <c r="U529" s="791">
        <f t="shared" si="42"/>
        <v>0.96758826879931426</v>
      </c>
      <c r="V529" s="791">
        <v>3.24117312006858E-2</v>
      </c>
      <c r="W529" s="791">
        <f t="shared" si="41"/>
        <v>0.96948153523466929</v>
      </c>
      <c r="X529" s="791">
        <f t="shared" si="41"/>
        <v>3.0418464765330756E-2</v>
      </c>
      <c r="Y529" s="573"/>
      <c r="Z529" s="758"/>
      <c r="AA529" s="758"/>
      <c r="AB529" s="758"/>
      <c r="AC529" s="758"/>
      <c r="AD529" s="758"/>
      <c r="AE529" s="758"/>
      <c r="AF529" s="758"/>
      <c r="AG529" s="758"/>
      <c r="AH529" s="758"/>
      <c r="AI529" s="758"/>
      <c r="AJ529" s="758"/>
    </row>
    <row r="530" spans="2:36" ht="15">
      <c r="B530" s="758"/>
      <c r="C530" s="758"/>
      <c r="D530" s="758"/>
      <c r="E530" s="758"/>
      <c r="F530" s="758"/>
      <c r="G530" s="758"/>
      <c r="H530" s="758"/>
      <c r="I530" s="758"/>
      <c r="J530" s="758"/>
      <c r="K530" s="758"/>
      <c r="L530" s="780">
        <v>526</v>
      </c>
      <c r="M530" s="790">
        <v>0.95916615139918404</v>
      </c>
      <c r="N530" s="790">
        <v>4.0833848600816E-2</v>
      </c>
      <c r="O530" s="790">
        <v>0.9526891033467193</v>
      </c>
      <c r="P530" s="790">
        <v>4.7310896653280698E-2</v>
      </c>
      <c r="Q530" s="790">
        <f t="shared" si="39"/>
        <v>0.9557481568379349</v>
      </c>
      <c r="R530" s="790">
        <f t="shared" si="39"/>
        <v>4.4151843162065066E-2</v>
      </c>
      <c r="S530" s="791">
        <f t="shared" si="40"/>
        <v>0.97173555691863545</v>
      </c>
      <c r="T530" s="791">
        <v>2.8264443081364499E-2</v>
      </c>
      <c r="U530" s="791">
        <f t="shared" si="42"/>
        <v>0.96765181398638977</v>
      </c>
      <c r="V530" s="791">
        <v>3.2348186013610197E-2</v>
      </c>
      <c r="W530" s="791">
        <f t="shared" si="41"/>
        <v>0.96954383161299473</v>
      </c>
      <c r="X530" s="791">
        <f t="shared" si="41"/>
        <v>3.0356168387005181E-2</v>
      </c>
      <c r="Y530" s="573"/>
      <c r="Z530" s="758"/>
      <c r="AA530" s="758"/>
      <c r="AB530" s="758"/>
      <c r="AC530" s="758"/>
      <c r="AD530" s="758"/>
      <c r="AE530" s="758"/>
      <c r="AF530" s="758"/>
      <c r="AG530" s="758"/>
      <c r="AH530" s="758"/>
      <c r="AI530" s="758"/>
      <c r="AJ530" s="758"/>
    </row>
    <row r="531" spans="2:36" ht="15">
      <c r="B531" s="758"/>
      <c r="C531" s="758"/>
      <c r="D531" s="758"/>
      <c r="E531" s="758"/>
      <c r="F531" s="758"/>
      <c r="G531" s="758"/>
      <c r="H531" s="758"/>
      <c r="I531" s="758"/>
      <c r="J531" s="758"/>
      <c r="K531" s="758"/>
      <c r="L531" s="780">
        <v>527</v>
      </c>
      <c r="M531" s="790">
        <v>0.95924596594551959</v>
      </c>
      <c r="N531" s="790">
        <v>4.0754034054480401E-2</v>
      </c>
      <c r="O531" s="790">
        <v>0.95278800474811531</v>
      </c>
      <c r="P531" s="790">
        <v>4.72119952518847E-2</v>
      </c>
      <c r="Q531" s="790">
        <f t="shared" si="39"/>
        <v>0.95583775305077645</v>
      </c>
      <c r="R531" s="790">
        <f t="shared" si="39"/>
        <v>4.4062246949223616E-2</v>
      </c>
      <c r="S531" s="791">
        <f t="shared" si="40"/>
        <v>0.97179609313023074</v>
      </c>
      <c r="T531" s="791">
        <v>2.8203906869769299E-2</v>
      </c>
      <c r="U531" s="791">
        <f t="shared" si="42"/>
        <v>0.96771519618794166</v>
      </c>
      <c r="V531" s="791">
        <v>3.2284803812058303E-2</v>
      </c>
      <c r="W531" s="791">
        <f t="shared" si="41"/>
        <v>0.96960582147921759</v>
      </c>
      <c r="X531" s="791">
        <f t="shared" si="41"/>
        <v>3.0294178520782353E-2</v>
      </c>
      <c r="Y531" s="573"/>
      <c r="Z531" s="758"/>
      <c r="AA531" s="758"/>
      <c r="AB531" s="758"/>
      <c r="AC531" s="758"/>
      <c r="AD531" s="758"/>
      <c r="AE531" s="758"/>
      <c r="AF531" s="758"/>
      <c r="AG531" s="758"/>
      <c r="AH531" s="758"/>
      <c r="AI531" s="758"/>
      <c r="AJ531" s="758"/>
    </row>
    <row r="532" spans="2:36" ht="15">
      <c r="B532" s="758"/>
      <c r="C532" s="758"/>
      <c r="D532" s="758"/>
      <c r="E532" s="758"/>
      <c r="F532" s="758"/>
      <c r="G532" s="758"/>
      <c r="H532" s="758"/>
      <c r="I532" s="758"/>
      <c r="J532" s="758"/>
      <c r="K532" s="758"/>
      <c r="L532" s="780">
        <v>528</v>
      </c>
      <c r="M532" s="790">
        <v>0.95932552634209511</v>
      </c>
      <c r="N532" s="790">
        <v>4.06744736579049E-2</v>
      </c>
      <c r="O532" s="790">
        <v>0.95288657743086635</v>
      </c>
      <c r="P532" s="790">
        <v>4.7113422569133701E-2</v>
      </c>
      <c r="Q532" s="790">
        <f t="shared" si="39"/>
        <v>0.9559270568928917</v>
      </c>
      <c r="R532" s="790">
        <f t="shared" si="39"/>
        <v>4.3972943107108364E-2</v>
      </c>
      <c r="S532" s="791">
        <f t="shared" si="40"/>
        <v>0.9718561719169907</v>
      </c>
      <c r="T532" s="791">
        <v>2.81438280830093E-2</v>
      </c>
      <c r="U532" s="791">
        <f t="shared" si="42"/>
        <v>0.96777841375811846</v>
      </c>
      <c r="V532" s="791">
        <v>3.2221586241881497E-2</v>
      </c>
      <c r="W532" s="791">
        <f t="shared" si="41"/>
        <v>0.96966750414011349</v>
      </c>
      <c r="X532" s="791">
        <f t="shared" si="41"/>
        <v>3.0232495859886549E-2</v>
      </c>
      <c r="Y532" s="573"/>
      <c r="Z532" s="758"/>
      <c r="AA532" s="758"/>
      <c r="AB532" s="758"/>
      <c r="AC532" s="758"/>
      <c r="AD532" s="758"/>
      <c r="AE532" s="758"/>
      <c r="AF532" s="758"/>
      <c r="AG532" s="758"/>
      <c r="AH532" s="758"/>
      <c r="AI532" s="758"/>
      <c r="AJ532" s="758"/>
    </row>
    <row r="533" spans="2:36" ht="15">
      <c r="B533" s="758"/>
      <c r="C533" s="758"/>
      <c r="D533" s="758"/>
      <c r="E533" s="758"/>
      <c r="F533" s="758"/>
      <c r="G533" s="758"/>
      <c r="H533" s="758"/>
      <c r="I533" s="758"/>
      <c r="J533" s="758"/>
      <c r="K533" s="758"/>
      <c r="L533" s="780">
        <v>529</v>
      </c>
      <c r="M533" s="790">
        <v>0.95940483312710145</v>
      </c>
      <c r="N533" s="790">
        <v>4.0595166872898499E-2</v>
      </c>
      <c r="O533" s="790">
        <v>0.95298482209130209</v>
      </c>
      <c r="P533" s="790">
        <v>4.70151779086979E-2</v>
      </c>
      <c r="Q533" s="790">
        <f t="shared" si="39"/>
        <v>0.95601606898352731</v>
      </c>
      <c r="R533" s="790">
        <f t="shared" si="39"/>
        <v>4.388393101647272E-2</v>
      </c>
      <c r="S533" s="791">
        <f t="shared" si="40"/>
        <v>0.97191579358883895</v>
      </c>
      <c r="T533" s="791">
        <v>2.8084206411161002E-2</v>
      </c>
      <c r="U533" s="791">
        <f t="shared" si="42"/>
        <v>0.96784146505106861</v>
      </c>
      <c r="V533" s="791">
        <v>3.2158534948931401E-2</v>
      </c>
      <c r="W533" s="791">
        <f t="shared" si="41"/>
        <v>0.96972887890245762</v>
      </c>
      <c r="X533" s="791">
        <f t="shared" si="41"/>
        <v>3.0171121097542324E-2</v>
      </c>
      <c r="Y533" s="573"/>
      <c r="Z533" s="758"/>
      <c r="AA533" s="758"/>
      <c r="AB533" s="758"/>
      <c r="AC533" s="758"/>
      <c r="AD533" s="758"/>
      <c r="AE533" s="758"/>
      <c r="AF533" s="758"/>
      <c r="AG533" s="758"/>
      <c r="AH533" s="758"/>
      <c r="AI533" s="758"/>
      <c r="AJ533" s="758"/>
    </row>
    <row r="534" spans="2:36" ht="15">
      <c r="B534" s="758"/>
      <c r="C534" s="758"/>
      <c r="D534" s="758"/>
      <c r="E534" s="758"/>
      <c r="F534" s="758"/>
      <c r="G534" s="758"/>
      <c r="H534" s="758"/>
      <c r="I534" s="758"/>
      <c r="J534" s="758"/>
      <c r="K534" s="758"/>
      <c r="L534" s="780">
        <v>530</v>
      </c>
      <c r="M534" s="790">
        <v>0.95948388683872998</v>
      </c>
      <c r="N534" s="790">
        <v>4.0516113161269997E-2</v>
      </c>
      <c r="O534" s="790">
        <v>0.95308273942575217</v>
      </c>
      <c r="P534" s="790">
        <v>4.6917260574247797E-2</v>
      </c>
      <c r="Q534" s="790">
        <f t="shared" si="39"/>
        <v>0.95610478994192982</v>
      </c>
      <c r="R534" s="790">
        <f t="shared" si="39"/>
        <v>4.3795210058070189E-2</v>
      </c>
      <c r="S534" s="791">
        <f t="shared" si="40"/>
        <v>0.97197495845569915</v>
      </c>
      <c r="T534" s="791">
        <v>2.80250415443009E-2</v>
      </c>
      <c r="U534" s="791">
        <f t="shared" si="42"/>
        <v>0.96790434842094053</v>
      </c>
      <c r="V534" s="791">
        <v>3.2095651579059498E-2</v>
      </c>
      <c r="W534" s="791">
        <f t="shared" si="41"/>
        <v>0.96978994507302585</v>
      </c>
      <c r="X534" s="791">
        <f t="shared" si="41"/>
        <v>3.0110054926974154E-2</v>
      </c>
      <c r="Y534" s="573"/>
      <c r="Z534" s="758"/>
      <c r="AA534" s="758"/>
      <c r="AB534" s="758"/>
      <c r="AC534" s="758"/>
      <c r="AD534" s="758"/>
      <c r="AE534" s="758"/>
      <c r="AF534" s="758"/>
      <c r="AG534" s="758"/>
      <c r="AH534" s="758"/>
      <c r="AI534" s="758"/>
      <c r="AJ534" s="758"/>
    </row>
    <row r="535" spans="2:36" ht="15">
      <c r="B535" s="758"/>
      <c r="C535" s="758"/>
      <c r="D535" s="758"/>
      <c r="E535" s="758"/>
      <c r="F535" s="758"/>
      <c r="G535" s="758"/>
      <c r="H535" s="758"/>
      <c r="I535" s="758"/>
      <c r="J535" s="758"/>
      <c r="K535" s="758"/>
      <c r="L535" s="780">
        <v>531</v>
      </c>
      <c r="M535" s="790">
        <v>0.95956268801517153</v>
      </c>
      <c r="N535" s="790">
        <v>4.04373119848285E-2</v>
      </c>
      <c r="O535" s="790">
        <v>0.95318033013054637</v>
      </c>
      <c r="P535" s="790">
        <v>4.6819669869453601E-2</v>
      </c>
      <c r="Q535" s="790">
        <f t="shared" si="39"/>
        <v>0.95619322038734578</v>
      </c>
      <c r="R535" s="790">
        <f t="shared" si="39"/>
        <v>4.3706779612654234E-2</v>
      </c>
      <c r="S535" s="791">
        <f t="shared" si="40"/>
        <v>0.9720336668274947</v>
      </c>
      <c r="T535" s="791">
        <v>2.7966333172505301E-2</v>
      </c>
      <c r="U535" s="791">
        <f t="shared" si="42"/>
        <v>0.96796706222188267</v>
      </c>
      <c r="V535" s="791">
        <v>3.2032937778117297E-2</v>
      </c>
      <c r="W535" s="791">
        <f t="shared" si="41"/>
        <v>0.96985070195859358</v>
      </c>
      <c r="X535" s="791">
        <f t="shared" si="41"/>
        <v>3.0049298041406443E-2</v>
      </c>
      <c r="Y535" s="573"/>
      <c r="Z535" s="758"/>
      <c r="AA535" s="758"/>
      <c r="AB535" s="758"/>
      <c r="AC535" s="758"/>
      <c r="AD535" s="758"/>
      <c r="AE535" s="758"/>
      <c r="AF535" s="758"/>
      <c r="AG535" s="758"/>
      <c r="AH535" s="758"/>
      <c r="AI535" s="758"/>
      <c r="AJ535" s="758"/>
    </row>
    <row r="536" spans="2:36" ht="15">
      <c r="B536" s="758"/>
      <c r="C536" s="758"/>
      <c r="D536" s="758"/>
      <c r="E536" s="758"/>
      <c r="F536" s="758"/>
      <c r="G536" s="758"/>
      <c r="H536" s="758"/>
      <c r="I536" s="758"/>
      <c r="J536" s="758"/>
      <c r="K536" s="758"/>
      <c r="L536" s="780">
        <v>532</v>
      </c>
      <c r="M536" s="790">
        <v>0.95964123719461714</v>
      </c>
      <c r="N536" s="790">
        <v>4.0358762805382899E-2</v>
      </c>
      <c r="O536" s="790">
        <v>0.95327759490201447</v>
      </c>
      <c r="P536" s="790">
        <v>4.6722405097985503E-2</v>
      </c>
      <c r="Q536" s="790">
        <f t="shared" si="39"/>
        <v>0.95628136093902172</v>
      </c>
      <c r="R536" s="790">
        <f t="shared" si="39"/>
        <v>4.3618639060978237E-2</v>
      </c>
      <c r="S536" s="791">
        <f t="shared" si="40"/>
        <v>0.97209191901414949</v>
      </c>
      <c r="T536" s="791">
        <v>2.79080809858505E-2</v>
      </c>
      <c r="U536" s="791">
        <f t="shared" si="42"/>
        <v>0.96802960480804368</v>
      </c>
      <c r="V536" s="791">
        <v>3.1970395191956297E-2</v>
      </c>
      <c r="W536" s="791">
        <f t="shared" si="41"/>
        <v>0.96991114886593643</v>
      </c>
      <c r="X536" s="791">
        <f t="shared" si="41"/>
        <v>2.9988851134063577E-2</v>
      </c>
      <c r="Y536" s="573"/>
      <c r="Z536" s="758"/>
      <c r="AA536" s="758"/>
      <c r="AB536" s="758"/>
      <c r="AC536" s="758"/>
      <c r="AD536" s="758"/>
      <c r="AE536" s="758"/>
      <c r="AF536" s="758"/>
      <c r="AG536" s="758"/>
      <c r="AH536" s="758"/>
      <c r="AI536" s="758"/>
      <c r="AJ536" s="758"/>
    </row>
    <row r="537" spans="2:36" ht="15">
      <c r="B537" s="758"/>
      <c r="C537" s="758"/>
      <c r="D537" s="758"/>
      <c r="E537" s="758"/>
      <c r="F537" s="758"/>
      <c r="G537" s="758"/>
      <c r="H537" s="758"/>
      <c r="I537" s="758"/>
      <c r="J537" s="758"/>
      <c r="K537" s="758"/>
      <c r="L537" s="780">
        <v>533</v>
      </c>
      <c r="M537" s="790">
        <v>0.95971953491525797</v>
      </c>
      <c r="N537" s="790">
        <v>4.0280465084742E-2</v>
      </c>
      <c r="O537" s="790">
        <v>0.95337453443648612</v>
      </c>
      <c r="P537" s="790">
        <v>4.66254655635139E-2</v>
      </c>
      <c r="Q537" s="790">
        <f t="shared" si="39"/>
        <v>0.95636921221620441</v>
      </c>
      <c r="R537" s="790">
        <f t="shared" si="39"/>
        <v>4.3530787783795634E-2</v>
      </c>
      <c r="S537" s="791">
        <f t="shared" si="40"/>
        <v>0.97214971532558692</v>
      </c>
      <c r="T537" s="791">
        <v>2.7850284674413101E-2</v>
      </c>
      <c r="U537" s="791">
        <f t="shared" si="42"/>
        <v>0.96809197453357199</v>
      </c>
      <c r="V537" s="791">
        <v>3.1908025466428E-2</v>
      </c>
      <c r="W537" s="791">
        <f t="shared" si="41"/>
        <v>0.96997128510182984</v>
      </c>
      <c r="X537" s="791">
        <f t="shared" si="41"/>
        <v>2.9928714898170103E-2</v>
      </c>
      <c r="Y537" s="573"/>
      <c r="Z537" s="758"/>
      <c r="AA537" s="758"/>
      <c r="AB537" s="758"/>
      <c r="AC537" s="758"/>
      <c r="AD537" s="758"/>
      <c r="AE537" s="758"/>
      <c r="AF537" s="758"/>
      <c r="AG537" s="758"/>
      <c r="AH537" s="758"/>
      <c r="AI537" s="758"/>
      <c r="AJ537" s="758"/>
    </row>
    <row r="538" spans="2:36" ht="15">
      <c r="B538" s="758"/>
      <c r="C538" s="758"/>
      <c r="D538" s="758"/>
      <c r="E538" s="758"/>
      <c r="F538" s="758"/>
      <c r="G538" s="758"/>
      <c r="H538" s="758"/>
      <c r="I538" s="758"/>
      <c r="J538" s="758"/>
      <c r="K538" s="758"/>
      <c r="L538" s="780">
        <v>534</v>
      </c>
      <c r="M538" s="790">
        <v>0.95979758171528506</v>
      </c>
      <c r="N538" s="790">
        <v>4.0202418284714901E-2</v>
      </c>
      <c r="O538" s="790">
        <v>0.95347114943029088</v>
      </c>
      <c r="P538" s="790">
        <v>4.6528850569709103E-2</v>
      </c>
      <c r="Q538" s="790">
        <f t="shared" si="39"/>
        <v>0.95645677483814007</v>
      </c>
      <c r="R538" s="790">
        <f t="shared" si="39"/>
        <v>4.3443225161859958E-2</v>
      </c>
      <c r="S538" s="791">
        <f t="shared" si="40"/>
        <v>0.97220705607173052</v>
      </c>
      <c r="T538" s="791">
        <v>2.77929439282695E-2</v>
      </c>
      <c r="U538" s="791">
        <f t="shared" si="42"/>
        <v>0.96815416975261614</v>
      </c>
      <c r="V538" s="791">
        <v>3.1845830247383897E-2</v>
      </c>
      <c r="W538" s="791">
        <f t="shared" si="41"/>
        <v>0.97003110997304964</v>
      </c>
      <c r="X538" s="791">
        <f t="shared" si="41"/>
        <v>2.9868890026950447E-2</v>
      </c>
      <c r="Y538" s="573"/>
      <c r="Z538" s="758"/>
      <c r="AA538" s="758"/>
      <c r="AB538" s="758"/>
      <c r="AC538" s="758"/>
      <c r="AD538" s="758"/>
      <c r="AE538" s="758"/>
      <c r="AF538" s="758"/>
      <c r="AG538" s="758"/>
      <c r="AH538" s="758"/>
      <c r="AI538" s="758"/>
      <c r="AJ538" s="758"/>
    </row>
    <row r="539" spans="2:36" ht="15">
      <c r="B539" s="758"/>
      <c r="C539" s="758"/>
      <c r="D539" s="758"/>
      <c r="E539" s="758"/>
      <c r="F539" s="758"/>
      <c r="G539" s="758"/>
      <c r="H539" s="758"/>
      <c r="I539" s="758"/>
      <c r="J539" s="758"/>
      <c r="K539" s="758"/>
      <c r="L539" s="780">
        <v>535</v>
      </c>
      <c r="M539" s="790">
        <v>0.95987537813288948</v>
      </c>
      <c r="N539" s="790">
        <v>4.0124621867110501E-2</v>
      </c>
      <c r="O539" s="790">
        <v>0.95356744057975862</v>
      </c>
      <c r="P539" s="790">
        <v>4.6432559420241402E-2</v>
      </c>
      <c r="Q539" s="790">
        <f t="shared" si="39"/>
        <v>0.95654404942407534</v>
      </c>
      <c r="R539" s="790">
        <f t="shared" si="39"/>
        <v>4.3355950575924632E-2</v>
      </c>
      <c r="S539" s="791">
        <f t="shared" si="40"/>
        <v>0.97226394156250406</v>
      </c>
      <c r="T539" s="791">
        <v>2.7736058437495902E-2</v>
      </c>
      <c r="U539" s="791">
        <f t="shared" si="42"/>
        <v>0.96821618881932436</v>
      </c>
      <c r="V539" s="791">
        <v>3.1783811180675602E-2</v>
      </c>
      <c r="W539" s="791">
        <f t="shared" si="41"/>
        <v>0.97009062278637093</v>
      </c>
      <c r="X539" s="791">
        <f t="shared" si="41"/>
        <v>2.9809377213629022E-2</v>
      </c>
      <c r="Y539" s="573"/>
      <c r="Z539" s="758"/>
      <c r="AA539" s="758"/>
      <c r="AB539" s="758"/>
      <c r="AC539" s="758"/>
      <c r="AD539" s="758"/>
      <c r="AE539" s="758"/>
      <c r="AF539" s="758"/>
      <c r="AG539" s="758"/>
      <c r="AH539" s="758"/>
      <c r="AI539" s="758"/>
      <c r="AJ539" s="758"/>
    </row>
    <row r="540" spans="2:36" ht="15">
      <c r="B540" s="758"/>
      <c r="C540" s="758"/>
      <c r="D540" s="758"/>
      <c r="E540" s="758"/>
      <c r="F540" s="758"/>
      <c r="G540" s="758"/>
      <c r="H540" s="758"/>
      <c r="I540" s="758"/>
      <c r="J540" s="758"/>
      <c r="K540" s="758"/>
      <c r="L540" s="780">
        <v>536</v>
      </c>
      <c r="M540" s="790">
        <v>0.95995292470626226</v>
      </c>
      <c r="N540" s="790">
        <v>4.0047075293737702E-2</v>
      </c>
      <c r="O540" s="790">
        <v>0.95366340858121901</v>
      </c>
      <c r="P540" s="790">
        <v>4.6336591418780999E-2</v>
      </c>
      <c r="Q540" s="790">
        <f t="shared" si="39"/>
        <v>0.95663103659325688</v>
      </c>
      <c r="R540" s="790">
        <f t="shared" si="39"/>
        <v>4.3268963406743036E-2</v>
      </c>
      <c r="S540" s="791">
        <f t="shared" si="40"/>
        <v>0.97232037210783118</v>
      </c>
      <c r="T540" s="791">
        <v>2.7679627892168799E-2</v>
      </c>
      <c r="U540" s="791">
        <f t="shared" si="42"/>
        <v>0.96827803008784552</v>
      </c>
      <c r="V540" s="791">
        <v>3.17219699121545E-2</v>
      </c>
      <c r="W540" s="791">
        <f t="shared" si="41"/>
        <v>0.97014982284856977</v>
      </c>
      <c r="X540" s="791">
        <f t="shared" si="41"/>
        <v>2.9750177151430246E-2</v>
      </c>
      <c r="Y540" s="573"/>
      <c r="Z540" s="758"/>
      <c r="AA540" s="758"/>
      <c r="AB540" s="758"/>
      <c r="AC540" s="758"/>
      <c r="AD540" s="758"/>
      <c r="AE540" s="758"/>
      <c r="AF540" s="758"/>
      <c r="AG540" s="758"/>
      <c r="AH540" s="758"/>
      <c r="AI540" s="758"/>
      <c r="AJ540" s="758"/>
    </row>
    <row r="541" spans="2:36" ht="15">
      <c r="B541" s="758"/>
      <c r="C541" s="758"/>
      <c r="D541" s="758"/>
      <c r="E541" s="758"/>
      <c r="F541" s="758"/>
      <c r="G541" s="758"/>
      <c r="H541" s="758"/>
      <c r="I541" s="758"/>
      <c r="J541" s="758"/>
      <c r="K541" s="758"/>
      <c r="L541" s="780">
        <v>537</v>
      </c>
      <c r="M541" s="790">
        <v>0.96003022197359456</v>
      </c>
      <c r="N541" s="790">
        <v>3.99697780264055E-2</v>
      </c>
      <c r="O541" s="790">
        <v>0.9537590541310017</v>
      </c>
      <c r="P541" s="790">
        <v>4.6240945868998302E-2</v>
      </c>
      <c r="Q541" s="790">
        <f t="shared" si="39"/>
        <v>0.95671773696493134</v>
      </c>
      <c r="R541" s="790">
        <f t="shared" si="39"/>
        <v>4.318226303506871E-2</v>
      </c>
      <c r="S541" s="791">
        <f t="shared" si="40"/>
        <v>0.97237634801763528</v>
      </c>
      <c r="T541" s="791">
        <v>2.7623651982364699E-2</v>
      </c>
      <c r="U541" s="791">
        <f t="shared" si="42"/>
        <v>0.96833969191232783</v>
      </c>
      <c r="V541" s="791">
        <v>3.1660308087672201E-2</v>
      </c>
      <c r="W541" s="791">
        <f t="shared" si="41"/>
        <v>0.97020870946642135</v>
      </c>
      <c r="X541" s="791">
        <f t="shared" si="41"/>
        <v>2.969129053357868E-2</v>
      </c>
      <c r="Y541" s="573"/>
      <c r="Z541" s="758"/>
      <c r="AA541" s="758"/>
      <c r="AB541" s="758"/>
      <c r="AC541" s="758"/>
      <c r="AD541" s="758"/>
      <c r="AE541" s="758"/>
      <c r="AF541" s="758"/>
      <c r="AG541" s="758"/>
      <c r="AH541" s="758"/>
      <c r="AI541" s="758"/>
      <c r="AJ541" s="758"/>
    </row>
    <row r="542" spans="2:36" ht="15">
      <c r="B542" s="758"/>
      <c r="C542" s="758"/>
      <c r="D542" s="758"/>
      <c r="E542" s="758"/>
      <c r="F542" s="758"/>
      <c r="G542" s="758"/>
      <c r="H542" s="758"/>
      <c r="I542" s="758"/>
      <c r="J542" s="758"/>
      <c r="K542" s="758"/>
      <c r="L542" s="780">
        <v>538</v>
      </c>
      <c r="M542" s="790">
        <v>0.96010727047307709</v>
      </c>
      <c r="N542" s="790">
        <v>3.9892729526922903E-2</v>
      </c>
      <c r="O542" s="790">
        <v>0.95385437792543637</v>
      </c>
      <c r="P542" s="790">
        <v>4.6145622074563603E-2</v>
      </c>
      <c r="Q542" s="790">
        <f t="shared" si="39"/>
        <v>0.95680415115834494</v>
      </c>
      <c r="R542" s="790">
        <f t="shared" si="39"/>
        <v>4.3095848841655127E-2</v>
      </c>
      <c r="S542" s="791">
        <f t="shared" si="40"/>
        <v>0.97243186960184014</v>
      </c>
      <c r="T542" s="791">
        <v>2.7568130398159901E-2</v>
      </c>
      <c r="U542" s="791">
        <f t="shared" si="42"/>
        <v>0.96840117264691994</v>
      </c>
      <c r="V542" s="791">
        <v>3.1598827353080103E-2</v>
      </c>
      <c r="W542" s="791">
        <f t="shared" si="41"/>
        <v>0.97026728194670142</v>
      </c>
      <c r="X542" s="791">
        <f t="shared" si="41"/>
        <v>2.9632718053298659E-2</v>
      </c>
      <c r="Y542" s="573"/>
      <c r="Z542" s="758"/>
      <c r="AA542" s="758"/>
      <c r="AB542" s="758"/>
      <c r="AC542" s="758"/>
      <c r="AD542" s="758"/>
      <c r="AE542" s="758"/>
      <c r="AF542" s="758"/>
      <c r="AG542" s="758"/>
      <c r="AH542" s="758"/>
      <c r="AI542" s="758"/>
      <c r="AJ542" s="758"/>
    </row>
    <row r="543" spans="2:36" ht="15">
      <c r="B543" s="758"/>
      <c r="C543" s="758"/>
      <c r="D543" s="758"/>
      <c r="E543" s="758"/>
      <c r="F543" s="758"/>
      <c r="G543" s="758"/>
      <c r="H543" s="758"/>
      <c r="I543" s="758"/>
      <c r="J543" s="758"/>
      <c r="K543" s="758"/>
      <c r="L543" s="780">
        <v>539</v>
      </c>
      <c r="M543" s="790">
        <v>0.96018407074290124</v>
      </c>
      <c r="N543" s="790">
        <v>3.9815929257098703E-2</v>
      </c>
      <c r="O543" s="790">
        <v>0.95394938066085289</v>
      </c>
      <c r="P543" s="790">
        <v>4.60506193391471E-2</v>
      </c>
      <c r="Q543" s="790">
        <f t="shared" si="39"/>
        <v>0.95689027979274432</v>
      </c>
      <c r="R543" s="790">
        <f t="shared" si="39"/>
        <v>4.3009720207255617E-2</v>
      </c>
      <c r="S543" s="791">
        <f t="shared" si="40"/>
        <v>0.97248693717036927</v>
      </c>
      <c r="T543" s="791">
        <v>2.7513062829630699E-2</v>
      </c>
      <c r="U543" s="791">
        <f t="shared" si="42"/>
        <v>0.96846247064577007</v>
      </c>
      <c r="V543" s="791">
        <v>3.1537529354229897E-2</v>
      </c>
      <c r="W543" s="791">
        <f t="shared" si="41"/>
        <v>0.97032553959618539</v>
      </c>
      <c r="X543" s="791">
        <f t="shared" si="41"/>
        <v>2.9574460403814666E-2</v>
      </c>
      <c r="Y543" s="573"/>
      <c r="Z543" s="758"/>
      <c r="AA543" s="758"/>
      <c r="AB543" s="758"/>
      <c r="AC543" s="758"/>
      <c r="AD543" s="758"/>
      <c r="AE543" s="758"/>
      <c r="AF543" s="758"/>
      <c r="AG543" s="758"/>
      <c r="AH543" s="758"/>
      <c r="AI543" s="758"/>
      <c r="AJ543" s="758"/>
    </row>
    <row r="544" spans="2:36" ht="15">
      <c r="B544" s="758"/>
      <c r="C544" s="758"/>
      <c r="D544" s="758"/>
      <c r="E544" s="758"/>
      <c r="F544" s="758"/>
      <c r="G544" s="758"/>
      <c r="H544" s="758"/>
      <c r="I544" s="758"/>
      <c r="J544" s="758"/>
      <c r="K544" s="758"/>
      <c r="L544" s="780">
        <v>540</v>
      </c>
      <c r="M544" s="790">
        <v>0.96026062332125817</v>
      </c>
      <c r="N544" s="790">
        <v>3.9739376678741799E-2</v>
      </c>
      <c r="O544" s="790">
        <v>0.95404406303358091</v>
      </c>
      <c r="P544" s="790">
        <v>4.59559369664191E-2</v>
      </c>
      <c r="Q544" s="790">
        <f t="shared" si="39"/>
        <v>0.95697612348737637</v>
      </c>
      <c r="R544" s="790">
        <f t="shared" si="39"/>
        <v>4.292387651262361E-2</v>
      </c>
      <c r="S544" s="791">
        <f t="shared" si="40"/>
        <v>0.97254155103314632</v>
      </c>
      <c r="T544" s="791">
        <v>2.7458448966853701E-2</v>
      </c>
      <c r="U544" s="791">
        <f t="shared" si="42"/>
        <v>0.96852358426302698</v>
      </c>
      <c r="V544" s="791">
        <v>3.1476415736972997E-2</v>
      </c>
      <c r="W544" s="791">
        <f t="shared" si="41"/>
        <v>0.97038348172164879</v>
      </c>
      <c r="X544" s="791">
        <f t="shared" si="41"/>
        <v>2.9516518278351202E-2</v>
      </c>
      <c r="Y544" s="573"/>
      <c r="Z544" s="758"/>
      <c r="AA544" s="758"/>
      <c r="AB544" s="758"/>
      <c r="AC544" s="758"/>
      <c r="AD544" s="758"/>
      <c r="AE544" s="758"/>
      <c r="AF544" s="758"/>
      <c r="AG544" s="758"/>
      <c r="AH544" s="758"/>
      <c r="AI544" s="758"/>
      <c r="AJ544" s="758"/>
    </row>
    <row r="545" spans="2:36" ht="15">
      <c r="B545" s="758"/>
      <c r="C545" s="758"/>
      <c r="D545" s="758"/>
      <c r="E545" s="758"/>
      <c r="F545" s="758"/>
      <c r="G545" s="758"/>
      <c r="H545" s="758"/>
      <c r="I545" s="758"/>
      <c r="J545" s="758"/>
      <c r="K545" s="758"/>
      <c r="L545" s="780">
        <v>541</v>
      </c>
      <c r="M545" s="790">
        <v>0.96033692874633858</v>
      </c>
      <c r="N545" s="790">
        <v>3.9663071253661399E-2</v>
      </c>
      <c r="O545" s="790">
        <v>0.95413842573995</v>
      </c>
      <c r="P545" s="790">
        <v>4.5861574260049998E-2</v>
      </c>
      <c r="Q545" s="790">
        <f t="shared" si="39"/>
        <v>0.9570616828614873</v>
      </c>
      <c r="R545" s="790">
        <f t="shared" si="39"/>
        <v>4.2838317138512744E-2</v>
      </c>
      <c r="S545" s="791">
        <f t="shared" si="40"/>
        <v>0.97259571150009472</v>
      </c>
      <c r="T545" s="791">
        <v>2.74042884999053E-2</v>
      </c>
      <c r="U545" s="791">
        <f t="shared" si="42"/>
        <v>0.96858451185283923</v>
      </c>
      <c r="V545" s="791">
        <v>3.1415488147160803E-2</v>
      </c>
      <c r="W545" s="791">
        <f t="shared" si="41"/>
        <v>0.97044110762986735</v>
      </c>
      <c r="X545" s="791">
        <f t="shared" si="41"/>
        <v>2.9458892370132658E-2</v>
      </c>
      <c r="Y545" s="573"/>
      <c r="Z545" s="758"/>
      <c r="AA545" s="758"/>
      <c r="AB545" s="758"/>
      <c r="AC545" s="758"/>
      <c r="AD545" s="758"/>
      <c r="AE545" s="758"/>
      <c r="AF545" s="758"/>
      <c r="AG545" s="758"/>
      <c r="AH545" s="758"/>
      <c r="AI545" s="758"/>
      <c r="AJ545" s="758"/>
    </row>
    <row r="546" spans="2:36" ht="15">
      <c r="B546" s="758"/>
      <c r="C546" s="758"/>
      <c r="D546" s="758"/>
      <c r="E546" s="758"/>
      <c r="F546" s="758"/>
      <c r="G546" s="758"/>
      <c r="H546" s="758"/>
      <c r="I546" s="758"/>
      <c r="J546" s="758"/>
      <c r="K546" s="758"/>
      <c r="L546" s="780">
        <v>542</v>
      </c>
      <c r="M546" s="790">
        <v>0.96041298755633375</v>
      </c>
      <c r="N546" s="790">
        <v>3.9587012443666199E-2</v>
      </c>
      <c r="O546" s="790">
        <v>0.95423246947628992</v>
      </c>
      <c r="P546" s="790">
        <v>4.5767530523710097E-2</v>
      </c>
      <c r="Q546" s="790">
        <f t="shared" si="39"/>
        <v>0.95714695853432363</v>
      </c>
      <c r="R546" s="790">
        <f t="shared" si="39"/>
        <v>4.275304146567635E-2</v>
      </c>
      <c r="S546" s="791">
        <f t="shared" si="40"/>
        <v>0.97264941888113832</v>
      </c>
      <c r="T546" s="791">
        <v>2.7350581118861701E-2</v>
      </c>
      <c r="U546" s="791">
        <f t="shared" si="42"/>
        <v>0.96864525176935501</v>
      </c>
      <c r="V546" s="791">
        <v>3.1354748230644998E-2</v>
      </c>
      <c r="W546" s="791">
        <f t="shared" si="41"/>
        <v>0.97049841662761649</v>
      </c>
      <c r="X546" s="791">
        <f t="shared" si="41"/>
        <v>2.9401583372383466E-2</v>
      </c>
      <c r="Y546" s="573"/>
      <c r="Z546" s="758"/>
      <c r="AA546" s="758"/>
      <c r="AB546" s="758"/>
      <c r="AC546" s="758"/>
      <c r="AD546" s="758"/>
      <c r="AE546" s="758"/>
      <c r="AF546" s="758"/>
      <c r="AG546" s="758"/>
      <c r="AH546" s="758"/>
      <c r="AI546" s="758"/>
      <c r="AJ546" s="758"/>
    </row>
    <row r="547" spans="2:36" ht="15">
      <c r="B547" s="758"/>
      <c r="C547" s="758"/>
      <c r="D547" s="758"/>
      <c r="E547" s="758"/>
      <c r="F547" s="758"/>
      <c r="G547" s="758"/>
      <c r="H547" s="758"/>
      <c r="I547" s="758"/>
      <c r="J547" s="758"/>
      <c r="K547" s="758"/>
      <c r="L547" s="780">
        <v>543</v>
      </c>
      <c r="M547" s="790">
        <v>0.96048880028943473</v>
      </c>
      <c r="N547" s="790">
        <v>3.9511199710565298E-2</v>
      </c>
      <c r="O547" s="790">
        <v>0.95432619493893045</v>
      </c>
      <c r="P547" s="790">
        <v>4.5673805061069599E-2</v>
      </c>
      <c r="Q547" s="790">
        <f t="shared" si="39"/>
        <v>0.95723195112513215</v>
      </c>
      <c r="R547" s="790">
        <f t="shared" si="39"/>
        <v>4.26680488748679E-2</v>
      </c>
      <c r="S547" s="791">
        <f t="shared" si="40"/>
        <v>0.97270267348620054</v>
      </c>
      <c r="T547" s="791">
        <v>2.72973265137995E-2</v>
      </c>
      <c r="U547" s="791">
        <f t="shared" si="42"/>
        <v>0.96870580236672288</v>
      </c>
      <c r="V547" s="791">
        <v>3.12941976332771E-2</v>
      </c>
      <c r="W547" s="791">
        <f t="shared" si="41"/>
        <v>0.97055540802167184</v>
      </c>
      <c r="X547" s="791">
        <f t="shared" si="41"/>
        <v>2.9344591978328182E-2</v>
      </c>
      <c r="Y547" s="573"/>
      <c r="Z547" s="758"/>
      <c r="AA547" s="758"/>
      <c r="AB547" s="758"/>
      <c r="AC547" s="758"/>
      <c r="AD547" s="758"/>
      <c r="AE547" s="758"/>
      <c r="AF547" s="758"/>
      <c r="AG547" s="758"/>
      <c r="AH547" s="758"/>
      <c r="AI547" s="758"/>
      <c r="AJ547" s="758"/>
    </row>
    <row r="548" spans="2:36" ht="15">
      <c r="B548" s="758"/>
      <c r="C548" s="758"/>
      <c r="D548" s="758"/>
      <c r="E548" s="758"/>
      <c r="F548" s="758"/>
      <c r="G548" s="758"/>
      <c r="H548" s="758"/>
      <c r="I548" s="758"/>
      <c r="J548" s="758"/>
      <c r="K548" s="758"/>
      <c r="L548" s="780">
        <v>544</v>
      </c>
      <c r="M548" s="790">
        <v>0.96056436748383245</v>
      </c>
      <c r="N548" s="790">
        <v>3.9435632516167503E-2</v>
      </c>
      <c r="O548" s="790">
        <v>0.95441960282420124</v>
      </c>
      <c r="P548" s="790">
        <v>4.5580397175798801E-2</v>
      </c>
      <c r="Q548" s="790">
        <f t="shared" si="39"/>
        <v>0.95731666125315917</v>
      </c>
      <c r="R548" s="790">
        <f t="shared" si="39"/>
        <v>4.2583338746840782E-2</v>
      </c>
      <c r="S548" s="791">
        <f t="shared" si="40"/>
        <v>0.97275547562520503</v>
      </c>
      <c r="T548" s="791">
        <v>2.7244524374795E-2</v>
      </c>
      <c r="U548" s="791">
        <f t="shared" si="42"/>
        <v>0.96876616199909149</v>
      </c>
      <c r="V548" s="791">
        <v>3.1233838000908499E-2</v>
      </c>
      <c r="W548" s="791">
        <f t="shared" si="41"/>
        <v>0.97061208111880881</v>
      </c>
      <c r="X548" s="791">
        <f t="shared" si="41"/>
        <v>2.9287918881191137E-2</v>
      </c>
      <c r="Y548" s="573"/>
      <c r="Z548" s="758"/>
      <c r="AA548" s="758"/>
      <c r="AB548" s="758"/>
      <c r="AC548" s="758"/>
      <c r="AD548" s="758"/>
      <c r="AE548" s="758"/>
      <c r="AF548" s="758"/>
      <c r="AG548" s="758"/>
      <c r="AH548" s="758"/>
      <c r="AI548" s="758"/>
      <c r="AJ548" s="758"/>
    </row>
    <row r="549" spans="2:36" ht="15">
      <c r="B549" s="758"/>
      <c r="C549" s="758"/>
      <c r="D549" s="758"/>
      <c r="E549" s="758"/>
      <c r="F549" s="758"/>
      <c r="G549" s="758"/>
      <c r="H549" s="758"/>
      <c r="I549" s="758"/>
      <c r="J549" s="758"/>
      <c r="K549" s="758"/>
      <c r="L549" s="780">
        <v>545</v>
      </c>
      <c r="M549" s="790">
        <v>0.96063968967771818</v>
      </c>
      <c r="N549" s="790">
        <v>3.9360310322281801E-2</v>
      </c>
      <c r="O549" s="790">
        <v>0.95451269382843196</v>
      </c>
      <c r="P549" s="790">
        <v>4.5487306171568001E-2</v>
      </c>
      <c r="Q549" s="790">
        <f t="shared" si="39"/>
        <v>0.95740108953765146</v>
      </c>
      <c r="R549" s="790">
        <f t="shared" si="39"/>
        <v>4.2498910462348466E-2</v>
      </c>
      <c r="S549" s="791">
        <f t="shared" si="40"/>
        <v>0.97280782560807544</v>
      </c>
      <c r="T549" s="791">
        <v>2.71921743919246E-2</v>
      </c>
      <c r="U549" s="791">
        <f t="shared" si="42"/>
        <v>0.96882632902060928</v>
      </c>
      <c r="V549" s="791">
        <v>3.1173670979390701E-2</v>
      </c>
      <c r="W549" s="791">
        <f t="shared" si="41"/>
        <v>0.97066843522580326</v>
      </c>
      <c r="X549" s="791">
        <f t="shared" si="41"/>
        <v>2.9231564774196771E-2</v>
      </c>
      <c r="Y549" s="573"/>
      <c r="Z549" s="758"/>
      <c r="AA549" s="758"/>
      <c r="AB549" s="758"/>
      <c r="AC549" s="758"/>
      <c r="AD549" s="758"/>
      <c r="AE549" s="758"/>
      <c r="AF549" s="758"/>
      <c r="AG549" s="758"/>
      <c r="AH549" s="758"/>
      <c r="AI549" s="758"/>
      <c r="AJ549" s="758"/>
    </row>
    <row r="550" spans="2:36" ht="15">
      <c r="B550" s="758"/>
      <c r="C550" s="758"/>
      <c r="D550" s="758"/>
      <c r="E550" s="758"/>
      <c r="F550" s="758"/>
      <c r="G550" s="758"/>
      <c r="H550" s="758"/>
      <c r="I550" s="758"/>
      <c r="J550" s="758"/>
      <c r="K550" s="758"/>
      <c r="L550" s="780">
        <v>546</v>
      </c>
      <c r="M550" s="790">
        <v>0.96071476740928285</v>
      </c>
      <c r="N550" s="790">
        <v>3.9285232590717201E-2</v>
      </c>
      <c r="O550" s="790">
        <v>0.95460546864795237</v>
      </c>
      <c r="P550" s="790">
        <v>4.5394531352047601E-2</v>
      </c>
      <c r="Q550" s="790">
        <f t="shared" si="39"/>
        <v>0.95748523659785545</v>
      </c>
      <c r="R550" s="790">
        <f t="shared" si="39"/>
        <v>4.2414763402144492E-2</v>
      </c>
      <c r="S550" s="791">
        <f t="shared" si="40"/>
        <v>0.97285972374473528</v>
      </c>
      <c r="T550" s="791">
        <v>2.71402762552647E-2</v>
      </c>
      <c r="U550" s="791">
        <f t="shared" si="42"/>
        <v>0.96888630178542456</v>
      </c>
      <c r="V550" s="791">
        <v>3.1113698214575401E-2</v>
      </c>
      <c r="W550" s="791">
        <f t="shared" si="41"/>
        <v>0.97072446964943038</v>
      </c>
      <c r="X550" s="791">
        <f t="shared" si="41"/>
        <v>2.9175530350569634E-2</v>
      </c>
      <c r="Y550" s="573"/>
      <c r="Z550" s="758"/>
      <c r="AA550" s="758"/>
      <c r="AB550" s="758"/>
      <c r="AC550" s="758"/>
      <c r="AD550" s="758"/>
      <c r="AE550" s="758"/>
      <c r="AF550" s="758"/>
      <c r="AG550" s="758"/>
      <c r="AH550" s="758"/>
      <c r="AI550" s="758"/>
      <c r="AJ550" s="758"/>
    </row>
    <row r="551" spans="2:36" ht="15">
      <c r="B551" s="758"/>
      <c r="C551" s="758"/>
      <c r="D551" s="758"/>
      <c r="E551" s="758"/>
      <c r="F551" s="758"/>
      <c r="G551" s="758"/>
      <c r="H551" s="758"/>
      <c r="I551" s="758"/>
      <c r="J551" s="758"/>
      <c r="K551" s="758"/>
      <c r="L551" s="780">
        <v>547</v>
      </c>
      <c r="M551" s="790">
        <v>0.96078960121671741</v>
      </c>
      <c r="N551" s="790">
        <v>3.9210398783282599E-2</v>
      </c>
      <c r="O551" s="790">
        <v>0.95469792797909214</v>
      </c>
      <c r="P551" s="790">
        <v>4.5302072020907802E-2</v>
      </c>
      <c r="Q551" s="790">
        <f t="shared" si="39"/>
        <v>0.95756910305301779</v>
      </c>
      <c r="R551" s="790">
        <f t="shared" si="39"/>
        <v>4.2330896946982235E-2</v>
      </c>
      <c r="S551" s="791">
        <f t="shared" si="40"/>
        <v>0.97291117034510832</v>
      </c>
      <c r="T551" s="791">
        <v>2.7088829654891702E-2</v>
      </c>
      <c r="U551" s="791">
        <f t="shared" si="42"/>
        <v>0.96894607864768612</v>
      </c>
      <c r="V551" s="791">
        <v>3.1053921352313898E-2</v>
      </c>
      <c r="W551" s="791">
        <f t="shared" si="41"/>
        <v>0.97078018369646601</v>
      </c>
      <c r="X551" s="791">
        <f t="shared" si="41"/>
        <v>2.9119816303534059E-2</v>
      </c>
      <c r="Y551" s="573"/>
      <c r="Z551" s="758"/>
      <c r="AA551" s="758"/>
      <c r="AB551" s="758"/>
      <c r="AC551" s="758"/>
      <c r="AD551" s="758"/>
      <c r="AE551" s="758"/>
      <c r="AF551" s="758"/>
      <c r="AG551" s="758"/>
      <c r="AH551" s="758"/>
      <c r="AI551" s="758"/>
      <c r="AJ551" s="758"/>
    </row>
    <row r="552" spans="2:36" ht="15">
      <c r="B552" s="758"/>
      <c r="C552" s="758"/>
      <c r="D552" s="758"/>
      <c r="E552" s="758"/>
      <c r="F552" s="758"/>
      <c r="G552" s="758"/>
      <c r="H552" s="758"/>
      <c r="I552" s="758"/>
      <c r="J552" s="758"/>
      <c r="K552" s="758"/>
      <c r="L552" s="780">
        <v>548</v>
      </c>
      <c r="M552" s="790">
        <v>0.96086419163821302</v>
      </c>
      <c r="N552" s="790">
        <v>3.9135808361786997E-2</v>
      </c>
      <c r="O552" s="790">
        <v>0.95479007251818104</v>
      </c>
      <c r="P552" s="790">
        <v>4.5209927481818901E-2</v>
      </c>
      <c r="Q552" s="790">
        <f t="shared" si="39"/>
        <v>0.9576526895223848</v>
      </c>
      <c r="R552" s="790">
        <f t="shared" si="39"/>
        <v>4.224731047761518E-2</v>
      </c>
      <c r="S552" s="791">
        <f t="shared" si="40"/>
        <v>0.97296216571911787</v>
      </c>
      <c r="T552" s="791">
        <v>2.7037834280882099E-2</v>
      </c>
      <c r="U552" s="791">
        <f t="shared" si="42"/>
        <v>0.96900565796154214</v>
      </c>
      <c r="V552" s="791">
        <v>3.0994342038457901E-2</v>
      </c>
      <c r="W552" s="791">
        <f t="shared" si="41"/>
        <v>0.97083557667368536</v>
      </c>
      <c r="X552" s="791">
        <f t="shared" si="41"/>
        <v>2.9064423326314641E-2</v>
      </c>
      <c r="Y552" s="573"/>
      <c r="Z552" s="758"/>
      <c r="AA552" s="758"/>
      <c r="AB552" s="758"/>
      <c r="AC552" s="758"/>
      <c r="AD552" s="758"/>
      <c r="AE552" s="758"/>
      <c r="AF552" s="758"/>
      <c r="AG552" s="758"/>
      <c r="AH552" s="758"/>
      <c r="AI552" s="758"/>
      <c r="AJ552" s="758"/>
    </row>
    <row r="553" spans="2:36" ht="15">
      <c r="B553" s="758"/>
      <c r="C553" s="758"/>
      <c r="D553" s="758"/>
      <c r="E553" s="758"/>
      <c r="F553" s="758"/>
      <c r="G553" s="758"/>
      <c r="H553" s="758"/>
      <c r="I553" s="758"/>
      <c r="J553" s="758"/>
      <c r="K553" s="758"/>
      <c r="L553" s="780">
        <v>549</v>
      </c>
      <c r="M553" s="790">
        <v>0.96093853921196082</v>
      </c>
      <c r="N553" s="790">
        <v>3.9061460788039203E-2</v>
      </c>
      <c r="O553" s="790">
        <v>0.95488190296154873</v>
      </c>
      <c r="P553" s="790">
        <v>4.5118097038451301E-2</v>
      </c>
      <c r="Q553" s="790">
        <f t="shared" si="39"/>
        <v>0.95773599662520326</v>
      </c>
      <c r="R553" s="790">
        <f t="shared" si="39"/>
        <v>4.2164003374796762E-2</v>
      </c>
      <c r="S553" s="791">
        <f t="shared" si="40"/>
        <v>0.97301271017668778</v>
      </c>
      <c r="T553" s="791">
        <v>2.6987289823312201E-2</v>
      </c>
      <c r="U553" s="791">
        <f t="shared" si="42"/>
        <v>0.96906503808114131</v>
      </c>
      <c r="V553" s="791">
        <v>3.0934961918858701E-2</v>
      </c>
      <c r="W553" s="791">
        <f t="shared" si="41"/>
        <v>0.97089064788786428</v>
      </c>
      <c r="X553" s="791">
        <f t="shared" si="41"/>
        <v>2.9009352112135671E-2</v>
      </c>
      <c r="Y553" s="573"/>
      <c r="Z553" s="758"/>
      <c r="AA553" s="758"/>
      <c r="AB553" s="758"/>
      <c r="AC553" s="758"/>
      <c r="AD553" s="758"/>
      <c r="AE553" s="758"/>
      <c r="AF553" s="758"/>
      <c r="AG553" s="758"/>
      <c r="AH553" s="758"/>
      <c r="AI553" s="758"/>
      <c r="AJ553" s="758"/>
    </row>
    <row r="554" spans="2:36" ht="15">
      <c r="B554" s="758"/>
      <c r="C554" s="758"/>
      <c r="D554" s="758"/>
      <c r="E554" s="758"/>
      <c r="F554" s="758"/>
      <c r="G554" s="758"/>
      <c r="H554" s="758"/>
      <c r="I554" s="758"/>
      <c r="J554" s="758"/>
      <c r="K554" s="758"/>
      <c r="L554" s="780">
        <v>550</v>
      </c>
      <c r="M554" s="790">
        <v>0.96101264447615176</v>
      </c>
      <c r="N554" s="790">
        <v>3.8987355523848202E-2</v>
      </c>
      <c r="O554" s="790">
        <v>0.95497342000552488</v>
      </c>
      <c r="P554" s="790">
        <v>4.5026579994475097E-2</v>
      </c>
      <c r="Q554" s="790">
        <f t="shared" si="39"/>
        <v>0.95781902498071969</v>
      </c>
      <c r="R554" s="790">
        <f t="shared" si="39"/>
        <v>4.2080975019280348E-2</v>
      </c>
      <c r="S554" s="791">
        <f t="shared" si="40"/>
        <v>0.97306280402774159</v>
      </c>
      <c r="T554" s="791">
        <v>2.6937195972258399E-2</v>
      </c>
      <c r="U554" s="791">
        <f t="shared" si="42"/>
        <v>0.96912421736063203</v>
      </c>
      <c r="V554" s="791">
        <v>3.0875782639368E-2</v>
      </c>
      <c r="W554" s="791">
        <f t="shared" si="41"/>
        <v>0.97094539664577839</v>
      </c>
      <c r="X554" s="791">
        <f t="shared" si="41"/>
        <v>2.8954603354221689E-2</v>
      </c>
      <c r="Y554" s="573"/>
      <c r="Z554" s="758"/>
      <c r="AA554" s="758"/>
      <c r="AB554" s="758"/>
      <c r="AC554" s="758"/>
      <c r="AD554" s="758"/>
      <c r="AE554" s="758"/>
      <c r="AF554" s="758"/>
      <c r="AG554" s="758"/>
      <c r="AH554" s="758"/>
      <c r="AI554" s="758"/>
      <c r="AJ554" s="758"/>
    </row>
    <row r="555" spans="2:36" ht="15">
      <c r="B555" s="758"/>
      <c r="C555" s="758"/>
      <c r="D555" s="758"/>
      <c r="E555" s="758"/>
      <c r="F555" s="758"/>
      <c r="G555" s="758"/>
      <c r="H555" s="758"/>
      <c r="I555" s="758"/>
      <c r="J555" s="758"/>
      <c r="K555" s="758"/>
      <c r="L555" s="780">
        <v>551</v>
      </c>
      <c r="M555" s="790">
        <v>0.96108650796897699</v>
      </c>
      <c r="N555" s="790">
        <v>3.8913492031022998E-2</v>
      </c>
      <c r="O555" s="790">
        <v>0.95506462434643924</v>
      </c>
      <c r="P555" s="790">
        <v>4.4935375653560802E-2</v>
      </c>
      <c r="Q555" s="790">
        <f t="shared" si="39"/>
        <v>0.95790177520818043</v>
      </c>
      <c r="R555" s="790">
        <f t="shared" si="39"/>
        <v>4.1998224791819541E-2</v>
      </c>
      <c r="S555" s="791">
        <f t="shared" si="40"/>
        <v>0.97311244758220294</v>
      </c>
      <c r="T555" s="791">
        <v>2.6887552417797101E-2</v>
      </c>
      <c r="U555" s="791">
        <f t="shared" si="42"/>
        <v>0.96918319415416276</v>
      </c>
      <c r="V555" s="791">
        <v>3.0816805845837202E-2</v>
      </c>
      <c r="W555" s="791">
        <f t="shared" si="41"/>
        <v>0.97099982225420289</v>
      </c>
      <c r="X555" s="791">
        <f t="shared" si="41"/>
        <v>2.890017774579709E-2</v>
      </c>
      <c r="Y555" s="573"/>
      <c r="Z555" s="758"/>
      <c r="AA555" s="758"/>
      <c r="AB555" s="758"/>
      <c r="AC555" s="758"/>
      <c r="AD555" s="758"/>
      <c r="AE555" s="758"/>
      <c r="AF555" s="758"/>
      <c r="AG555" s="758"/>
      <c r="AH555" s="758"/>
      <c r="AI555" s="758"/>
      <c r="AJ555" s="758"/>
    </row>
    <row r="556" spans="2:36" ht="15">
      <c r="B556" s="758"/>
      <c r="C556" s="758"/>
      <c r="D556" s="758"/>
      <c r="E556" s="758"/>
      <c r="F556" s="758"/>
      <c r="G556" s="758"/>
      <c r="H556" s="758"/>
      <c r="I556" s="758"/>
      <c r="J556" s="758"/>
      <c r="K556" s="758"/>
      <c r="L556" s="780">
        <v>552</v>
      </c>
      <c r="M556" s="790">
        <v>0.96116013022862745</v>
      </c>
      <c r="N556" s="790">
        <v>3.88398697713725E-2</v>
      </c>
      <c r="O556" s="790">
        <v>0.95515551668062137</v>
      </c>
      <c r="P556" s="790">
        <v>4.4844483319378597E-2</v>
      </c>
      <c r="Q556" s="790">
        <f t="shared" si="39"/>
        <v>0.95798424792683234</v>
      </c>
      <c r="R556" s="790">
        <f t="shared" si="39"/>
        <v>4.1915752073167688E-2</v>
      </c>
      <c r="S556" s="791">
        <f t="shared" si="40"/>
        <v>0.97316164114999526</v>
      </c>
      <c r="T556" s="791">
        <v>2.6838358850004702E-2</v>
      </c>
      <c r="U556" s="791">
        <f t="shared" si="42"/>
        <v>0.96924196681588215</v>
      </c>
      <c r="V556" s="791">
        <v>3.0758033184117899E-2</v>
      </c>
      <c r="W556" s="791">
        <f t="shared" si="41"/>
        <v>0.97105392401991364</v>
      </c>
      <c r="X556" s="791">
        <f t="shared" si="41"/>
        <v>2.8846075980086358E-2</v>
      </c>
      <c r="Y556" s="573"/>
      <c r="Z556" s="758"/>
      <c r="AA556" s="758"/>
      <c r="AB556" s="758"/>
      <c r="AC556" s="758"/>
      <c r="AD556" s="758"/>
      <c r="AE556" s="758"/>
      <c r="AF556" s="758"/>
      <c r="AG556" s="758"/>
      <c r="AH556" s="758"/>
      <c r="AI556" s="758"/>
      <c r="AJ556" s="758"/>
    </row>
    <row r="557" spans="2:36" ht="15">
      <c r="B557" s="758"/>
      <c r="C557" s="758"/>
      <c r="D557" s="758"/>
      <c r="E557" s="758"/>
      <c r="F557" s="758"/>
      <c r="G557" s="758"/>
      <c r="H557" s="758"/>
      <c r="I557" s="758"/>
      <c r="J557" s="758"/>
      <c r="K557" s="758"/>
      <c r="L557" s="780">
        <v>553</v>
      </c>
      <c r="M557" s="790">
        <v>0.96123351179329442</v>
      </c>
      <c r="N557" s="790">
        <v>3.8766488206705599E-2</v>
      </c>
      <c r="O557" s="790">
        <v>0.95524609770440128</v>
      </c>
      <c r="P557" s="790">
        <v>4.4753902295598703E-2</v>
      </c>
      <c r="Q557" s="790">
        <f t="shared" si="39"/>
        <v>0.95806644375592176</v>
      </c>
      <c r="R557" s="790">
        <f t="shared" si="39"/>
        <v>4.1833556244078196E-2</v>
      </c>
      <c r="S557" s="791">
        <f t="shared" si="40"/>
        <v>0.97321038504104229</v>
      </c>
      <c r="T557" s="791">
        <v>2.6789614958957701E-2</v>
      </c>
      <c r="U557" s="791">
        <f t="shared" si="42"/>
        <v>0.96930053369993852</v>
      </c>
      <c r="V557" s="791">
        <v>3.0699466300061502E-2</v>
      </c>
      <c r="W557" s="791">
        <f t="shared" si="41"/>
        <v>0.97110770124968604</v>
      </c>
      <c r="X557" s="791">
        <f t="shared" si="41"/>
        <v>2.8792298750313944E-2</v>
      </c>
      <c r="Y557" s="573"/>
      <c r="Z557" s="758"/>
      <c r="AA557" s="758"/>
      <c r="AB557" s="758"/>
      <c r="AC557" s="758"/>
      <c r="AD557" s="758"/>
      <c r="AE557" s="758"/>
      <c r="AF557" s="758"/>
      <c r="AG557" s="758"/>
      <c r="AH557" s="758"/>
      <c r="AI557" s="758"/>
      <c r="AJ557" s="758"/>
    </row>
    <row r="558" spans="2:36" ht="15">
      <c r="B558" s="758"/>
      <c r="C558" s="758"/>
      <c r="D558" s="758"/>
      <c r="E558" s="758"/>
      <c r="F558" s="758"/>
      <c r="G558" s="758"/>
      <c r="H558" s="758"/>
      <c r="I558" s="758"/>
      <c r="J558" s="758"/>
      <c r="K558" s="758"/>
      <c r="L558" s="780">
        <v>554</v>
      </c>
      <c r="M558" s="790">
        <v>0.96130665320116859</v>
      </c>
      <c r="N558" s="790">
        <v>3.86933467988314E-2</v>
      </c>
      <c r="O558" s="790">
        <v>0.95533636811410838</v>
      </c>
      <c r="P558" s="790">
        <v>4.4663631885891598E-2</v>
      </c>
      <c r="Q558" s="790">
        <f t="shared" si="39"/>
        <v>0.95814836331469533</v>
      </c>
      <c r="R558" s="790">
        <f t="shared" si="39"/>
        <v>4.1751636685304697E-2</v>
      </c>
      <c r="S558" s="791">
        <f t="shared" si="40"/>
        <v>0.97325867956526757</v>
      </c>
      <c r="T558" s="791">
        <v>2.6741320434732398E-2</v>
      </c>
      <c r="U558" s="791">
        <f t="shared" si="42"/>
        <v>0.96935889316048041</v>
      </c>
      <c r="V558" s="791">
        <v>3.0641106839519601E-2</v>
      </c>
      <c r="W558" s="791">
        <f t="shared" si="41"/>
        <v>0.97116115325029573</v>
      </c>
      <c r="X558" s="791">
        <f t="shared" si="41"/>
        <v>2.8738846749704283E-2</v>
      </c>
      <c r="Y558" s="573"/>
      <c r="Z558" s="758"/>
      <c r="AA558" s="758"/>
      <c r="AB558" s="758"/>
      <c r="AC558" s="758"/>
      <c r="AD558" s="758"/>
      <c r="AE558" s="758"/>
      <c r="AF558" s="758"/>
      <c r="AG558" s="758"/>
      <c r="AH558" s="758"/>
      <c r="AI558" s="758"/>
      <c r="AJ558" s="758"/>
    </row>
    <row r="559" spans="2:36" ht="15">
      <c r="B559" s="758"/>
      <c r="C559" s="758"/>
      <c r="D559" s="758"/>
      <c r="E559" s="758"/>
      <c r="F559" s="758"/>
      <c r="G559" s="758"/>
      <c r="H559" s="758"/>
      <c r="I559" s="758"/>
      <c r="J559" s="758"/>
      <c r="K559" s="758"/>
      <c r="L559" s="780">
        <v>555</v>
      </c>
      <c r="M559" s="790">
        <v>0.96137955499044137</v>
      </c>
      <c r="N559" s="790">
        <v>3.86204450095586E-2</v>
      </c>
      <c r="O559" s="790">
        <v>0.95542632860607257</v>
      </c>
      <c r="P559" s="790">
        <v>4.45736713939274E-2</v>
      </c>
      <c r="Q559" s="790">
        <f t="shared" si="39"/>
        <v>0.95823000722239948</v>
      </c>
      <c r="R559" s="790">
        <f t="shared" si="39"/>
        <v>4.1669992777600404E-2</v>
      </c>
      <c r="S559" s="791">
        <f t="shared" si="40"/>
        <v>0.97330652503259485</v>
      </c>
      <c r="T559" s="791">
        <v>2.6693474967405199E-2</v>
      </c>
      <c r="U559" s="791">
        <f t="shared" si="42"/>
        <v>0.96941704355165625</v>
      </c>
      <c r="V559" s="791">
        <v>3.05829564483437E-2</v>
      </c>
      <c r="W559" s="791">
        <f t="shared" si="41"/>
        <v>0.97121427932851812</v>
      </c>
      <c r="X559" s="791">
        <f t="shared" si="41"/>
        <v>2.8685720671481819E-2</v>
      </c>
      <c r="Y559" s="573"/>
      <c r="Z559" s="758"/>
      <c r="AA559" s="758"/>
      <c r="AB559" s="758"/>
      <c r="AC559" s="758"/>
      <c r="AD559" s="758"/>
      <c r="AE559" s="758"/>
      <c r="AF559" s="758"/>
      <c r="AG559" s="758"/>
      <c r="AH559" s="758"/>
      <c r="AI559" s="758"/>
      <c r="AJ559" s="758"/>
    </row>
    <row r="560" spans="2:36" ht="15">
      <c r="B560" s="758"/>
      <c r="C560" s="758"/>
      <c r="D560" s="758"/>
      <c r="E560" s="758"/>
      <c r="F560" s="758"/>
      <c r="G560" s="758"/>
      <c r="H560" s="758"/>
      <c r="I560" s="758"/>
      <c r="J560" s="758"/>
      <c r="K560" s="758"/>
      <c r="L560" s="780">
        <v>556</v>
      </c>
      <c r="M560" s="790">
        <v>0.96145221769930356</v>
      </c>
      <c r="N560" s="790">
        <v>3.8547782300696401E-2</v>
      </c>
      <c r="O560" s="790">
        <v>0.9555159798766234</v>
      </c>
      <c r="P560" s="790">
        <v>4.44840201233766E-2</v>
      </c>
      <c r="Q560" s="790">
        <f t="shared" si="39"/>
        <v>0.95831137609828099</v>
      </c>
      <c r="R560" s="790">
        <f t="shared" si="39"/>
        <v>4.158862390171901E-2</v>
      </c>
      <c r="S560" s="791">
        <f t="shared" si="40"/>
        <v>0.97335392175294744</v>
      </c>
      <c r="T560" s="791">
        <v>2.6646078247052601E-2</v>
      </c>
      <c r="U560" s="791">
        <f t="shared" si="42"/>
        <v>0.96947498322761472</v>
      </c>
      <c r="V560" s="791">
        <v>3.05250167723853E-2</v>
      </c>
      <c r="W560" s="791">
        <f t="shared" si="41"/>
        <v>0.97126707879112906</v>
      </c>
      <c r="X560" s="791">
        <f t="shared" si="41"/>
        <v>2.8632921208871037E-2</v>
      </c>
      <c r="Y560" s="573"/>
      <c r="Z560" s="758"/>
      <c r="AA560" s="758"/>
      <c r="AB560" s="758"/>
      <c r="AC560" s="758"/>
      <c r="AD560" s="758"/>
      <c r="AE560" s="758"/>
      <c r="AF560" s="758"/>
      <c r="AG560" s="758"/>
      <c r="AH560" s="758"/>
      <c r="AI560" s="758"/>
      <c r="AJ560" s="758"/>
    </row>
    <row r="561" spans="2:36" ht="15">
      <c r="B561" s="758"/>
      <c r="C561" s="758"/>
      <c r="D561" s="758"/>
      <c r="E561" s="758"/>
      <c r="F561" s="758"/>
      <c r="G561" s="758"/>
      <c r="H561" s="758"/>
      <c r="I561" s="758"/>
      <c r="J561" s="758"/>
      <c r="K561" s="758"/>
      <c r="L561" s="780">
        <v>557</v>
      </c>
      <c r="M561" s="790">
        <v>0.96152464186594655</v>
      </c>
      <c r="N561" s="790">
        <v>3.8475358134053499E-2</v>
      </c>
      <c r="O561" s="790">
        <v>0.95560532262209075</v>
      </c>
      <c r="P561" s="790">
        <v>4.4394677377909302E-2</v>
      </c>
      <c r="Q561" s="790">
        <f t="shared" si="39"/>
        <v>0.95839247056158627</v>
      </c>
      <c r="R561" s="790">
        <f t="shared" si="39"/>
        <v>4.1507529438413737E-2</v>
      </c>
      <c r="S561" s="791">
        <f t="shared" si="40"/>
        <v>0.9734008700362492</v>
      </c>
      <c r="T561" s="791">
        <v>2.6599129963750801E-2</v>
      </c>
      <c r="U561" s="791">
        <f t="shared" si="42"/>
        <v>0.96953271054250412</v>
      </c>
      <c r="V561" s="791">
        <v>3.04672894574959E-2</v>
      </c>
      <c r="W561" s="791">
        <f t="shared" si="41"/>
        <v>0.97131955094490374</v>
      </c>
      <c r="X561" s="791">
        <f t="shared" si="41"/>
        <v>2.8580449055096289E-2</v>
      </c>
      <c r="Y561" s="573"/>
      <c r="Z561" s="758"/>
      <c r="AA561" s="758"/>
      <c r="AB561" s="758"/>
      <c r="AC561" s="758"/>
      <c r="AD561" s="758"/>
      <c r="AE561" s="758"/>
      <c r="AF561" s="758"/>
      <c r="AG561" s="758"/>
      <c r="AH561" s="758"/>
      <c r="AI561" s="758"/>
      <c r="AJ561" s="758"/>
    </row>
    <row r="562" spans="2:36" ht="15">
      <c r="B562" s="758"/>
      <c r="C562" s="758"/>
      <c r="D562" s="758"/>
      <c r="E562" s="758"/>
      <c r="F562" s="758"/>
      <c r="G562" s="758"/>
      <c r="H562" s="758"/>
      <c r="I562" s="758"/>
      <c r="J562" s="758"/>
      <c r="K562" s="758"/>
      <c r="L562" s="780">
        <v>558</v>
      </c>
      <c r="M562" s="790">
        <v>0.96159682802856095</v>
      </c>
      <c r="N562" s="790">
        <v>3.8403171971439103E-2</v>
      </c>
      <c r="O562" s="790">
        <v>0.95569435753880405</v>
      </c>
      <c r="P562" s="790">
        <v>4.43056424611959E-2</v>
      </c>
      <c r="Q562" s="790">
        <f t="shared" si="39"/>
        <v>0.95847329123156189</v>
      </c>
      <c r="R562" s="790">
        <f t="shared" si="39"/>
        <v>4.1426708768438222E-2</v>
      </c>
      <c r="S562" s="791">
        <f t="shared" si="40"/>
        <v>0.97344737019242356</v>
      </c>
      <c r="T562" s="791">
        <v>2.6552629807576399E-2</v>
      </c>
      <c r="U562" s="791">
        <f t="shared" si="42"/>
        <v>0.96959022385047289</v>
      </c>
      <c r="V562" s="791">
        <v>3.0409776149527099E-2</v>
      </c>
      <c r="W562" s="791">
        <f t="shared" si="41"/>
        <v>0.9713716950966178</v>
      </c>
      <c r="X562" s="791">
        <f t="shared" si="41"/>
        <v>2.8528304903382155E-2</v>
      </c>
      <c r="Y562" s="573"/>
      <c r="Z562" s="758"/>
      <c r="AA562" s="758"/>
      <c r="AB562" s="758"/>
      <c r="AC562" s="758"/>
      <c r="AD562" s="758"/>
      <c r="AE562" s="758"/>
      <c r="AF562" s="758"/>
      <c r="AG562" s="758"/>
      <c r="AH562" s="758"/>
      <c r="AI562" s="758"/>
      <c r="AJ562" s="758"/>
    </row>
    <row r="563" spans="2:36" ht="15">
      <c r="B563" s="758"/>
      <c r="C563" s="758"/>
      <c r="D563" s="758"/>
      <c r="E563" s="758"/>
      <c r="F563" s="758"/>
      <c r="G563" s="758"/>
      <c r="H563" s="758"/>
      <c r="I563" s="758"/>
      <c r="J563" s="758"/>
      <c r="K563" s="758"/>
      <c r="L563" s="780">
        <v>559</v>
      </c>
      <c r="M563" s="790">
        <v>0.96166877672533813</v>
      </c>
      <c r="N563" s="790">
        <v>3.8331223274661902E-2</v>
      </c>
      <c r="O563" s="790">
        <v>0.95578308532309331</v>
      </c>
      <c r="P563" s="790">
        <v>4.42169146769067E-2</v>
      </c>
      <c r="Q563" s="790">
        <f t="shared" si="39"/>
        <v>0.95855383872745425</v>
      </c>
      <c r="R563" s="790">
        <f t="shared" si="39"/>
        <v>4.1346161272545791E-2</v>
      </c>
      <c r="S563" s="791">
        <f t="shared" si="40"/>
        <v>0.97349342253139415</v>
      </c>
      <c r="T563" s="791">
        <v>2.65065774686058E-2</v>
      </c>
      <c r="U563" s="791">
        <f t="shared" si="42"/>
        <v>0.9696475215056698</v>
      </c>
      <c r="V563" s="791">
        <v>3.03524784943302E-2</v>
      </c>
      <c r="W563" s="791">
        <f t="shared" si="41"/>
        <v>0.97142351055304699</v>
      </c>
      <c r="X563" s="791">
        <f t="shared" si="41"/>
        <v>2.8476489446952986E-2</v>
      </c>
      <c r="Y563" s="573"/>
      <c r="Z563" s="758"/>
      <c r="AA563" s="758"/>
      <c r="AB563" s="758"/>
      <c r="AC563" s="758"/>
      <c r="AD563" s="758"/>
      <c r="AE563" s="758"/>
      <c r="AF563" s="758"/>
      <c r="AG563" s="758"/>
      <c r="AH563" s="758"/>
      <c r="AI563" s="758"/>
      <c r="AJ563" s="758"/>
    </row>
    <row r="564" spans="2:36" ht="15">
      <c r="B564" s="758"/>
      <c r="C564" s="758"/>
      <c r="D564" s="758"/>
      <c r="E564" s="758"/>
      <c r="F564" s="758"/>
      <c r="G564" s="758"/>
      <c r="H564" s="758"/>
      <c r="I564" s="758"/>
      <c r="J564" s="758"/>
      <c r="K564" s="758"/>
      <c r="L564" s="780">
        <v>560</v>
      </c>
      <c r="M564" s="790">
        <v>0.96174048849446914</v>
      </c>
      <c r="N564" s="790">
        <v>3.8259511505530898E-2</v>
      </c>
      <c r="O564" s="790">
        <v>0.95587150667128795</v>
      </c>
      <c r="P564" s="790">
        <v>4.4128493328712E-2</v>
      </c>
      <c r="Q564" s="790">
        <f t="shared" si="39"/>
        <v>0.95863411366851015</v>
      </c>
      <c r="R564" s="790">
        <f t="shared" si="39"/>
        <v>4.1265886331489934E-2</v>
      </c>
      <c r="S564" s="791">
        <f t="shared" si="40"/>
        <v>0.97353902736308484</v>
      </c>
      <c r="T564" s="791">
        <v>2.64609726369152E-2</v>
      </c>
      <c r="U564" s="791">
        <f t="shared" si="42"/>
        <v>0.96970460186224305</v>
      </c>
      <c r="V564" s="791">
        <v>3.0295398137757001E-2</v>
      </c>
      <c r="W564" s="791">
        <f t="shared" si="41"/>
        <v>0.97147499662096681</v>
      </c>
      <c r="X564" s="791">
        <f t="shared" si="41"/>
        <v>2.8425003379033267E-2</v>
      </c>
      <c r="Y564" s="573"/>
      <c r="Z564" s="758"/>
      <c r="AA564" s="758"/>
      <c r="AB564" s="758"/>
      <c r="AC564" s="758"/>
      <c r="AD564" s="758"/>
      <c r="AE564" s="758"/>
      <c r="AF564" s="758"/>
      <c r="AG564" s="758"/>
      <c r="AH564" s="758"/>
      <c r="AI564" s="758"/>
      <c r="AJ564" s="758"/>
    </row>
    <row r="565" spans="2:36" ht="15">
      <c r="B565" s="758"/>
      <c r="C565" s="758"/>
      <c r="D565" s="758"/>
      <c r="E565" s="758"/>
      <c r="F565" s="758"/>
      <c r="G565" s="758"/>
      <c r="H565" s="758"/>
      <c r="I565" s="758"/>
      <c r="J565" s="758"/>
      <c r="K565" s="758"/>
      <c r="L565" s="780">
        <v>561</v>
      </c>
      <c r="M565" s="790">
        <v>0.9618119638741448</v>
      </c>
      <c r="N565" s="790">
        <v>3.8188036125855203E-2</v>
      </c>
      <c r="O565" s="790">
        <v>0.95595962227971787</v>
      </c>
      <c r="P565" s="790">
        <v>4.4040377720282103E-2</v>
      </c>
      <c r="Q565" s="790">
        <f t="shared" si="39"/>
        <v>0.95871411667397588</v>
      </c>
      <c r="R565" s="790">
        <f t="shared" si="39"/>
        <v>4.1185883326024172E-2</v>
      </c>
      <c r="S565" s="791">
        <f t="shared" si="40"/>
        <v>0.97358418499741883</v>
      </c>
      <c r="T565" s="791">
        <v>2.6415815002581201E-2</v>
      </c>
      <c r="U565" s="791">
        <f t="shared" si="42"/>
        <v>0.96976146327434132</v>
      </c>
      <c r="V565" s="791">
        <v>3.02385367256587E-2</v>
      </c>
      <c r="W565" s="791">
        <f t="shared" si="41"/>
        <v>0.97152615260715258</v>
      </c>
      <c r="X565" s="791">
        <f t="shared" si="41"/>
        <v>2.8373847392847394E-2</v>
      </c>
      <c r="Y565" s="573"/>
      <c r="Z565" s="758"/>
      <c r="AA565" s="758"/>
      <c r="AB565" s="758"/>
      <c r="AC565" s="758"/>
      <c r="AD565" s="758"/>
      <c r="AE565" s="758"/>
      <c r="AF565" s="758"/>
      <c r="AG565" s="758"/>
      <c r="AH565" s="758"/>
      <c r="AI565" s="758"/>
      <c r="AJ565" s="758"/>
    </row>
    <row r="566" spans="2:36" ht="15">
      <c r="B566" s="758"/>
      <c r="C566" s="758"/>
      <c r="D566" s="758"/>
      <c r="E566" s="758"/>
      <c r="F566" s="758"/>
      <c r="G566" s="758"/>
      <c r="H566" s="758"/>
      <c r="I566" s="758"/>
      <c r="J566" s="758"/>
      <c r="K566" s="758"/>
      <c r="L566" s="780">
        <v>562</v>
      </c>
      <c r="M566" s="790">
        <v>0.96188320340255651</v>
      </c>
      <c r="N566" s="790">
        <v>3.8116796597443499E-2</v>
      </c>
      <c r="O566" s="790">
        <v>0.95604743284471294</v>
      </c>
      <c r="P566" s="790">
        <v>4.3952567155287101E-2</v>
      </c>
      <c r="Q566" s="790">
        <f t="shared" si="39"/>
        <v>0.95879384836309833</v>
      </c>
      <c r="R566" s="790">
        <f t="shared" si="39"/>
        <v>4.1106151636901733E-2</v>
      </c>
      <c r="S566" s="791">
        <f t="shared" si="40"/>
        <v>0.97362889574431988</v>
      </c>
      <c r="T566" s="791">
        <v>2.6371104255680101E-2</v>
      </c>
      <c r="U566" s="791">
        <f t="shared" si="42"/>
        <v>0.96981810409611291</v>
      </c>
      <c r="V566" s="791">
        <v>3.0181895903887101E-2</v>
      </c>
      <c r="W566" s="791">
        <f t="shared" si="41"/>
        <v>0.97157697781838004</v>
      </c>
      <c r="X566" s="791">
        <f t="shared" si="41"/>
        <v>2.8323022181619903E-2</v>
      </c>
      <c r="Y566" s="573"/>
      <c r="Z566" s="758"/>
      <c r="AA566" s="758"/>
      <c r="AB566" s="758"/>
      <c r="AC566" s="758"/>
      <c r="AD566" s="758"/>
      <c r="AE566" s="758"/>
      <c r="AF566" s="758"/>
      <c r="AG566" s="758"/>
      <c r="AH566" s="758"/>
      <c r="AI566" s="758"/>
      <c r="AJ566" s="758"/>
    </row>
    <row r="567" spans="2:36" ht="15">
      <c r="B567" s="758"/>
      <c r="C567" s="758"/>
      <c r="D567" s="758"/>
      <c r="E567" s="758"/>
      <c r="F567" s="758"/>
      <c r="G567" s="758"/>
      <c r="H567" s="758"/>
      <c r="I567" s="758"/>
      <c r="J567" s="758"/>
      <c r="K567" s="758"/>
      <c r="L567" s="780">
        <v>563</v>
      </c>
      <c r="M567" s="790">
        <v>0.96195420761789496</v>
      </c>
      <c r="N567" s="790">
        <v>3.8045792382105002E-2</v>
      </c>
      <c r="O567" s="790">
        <v>0.95613493906260238</v>
      </c>
      <c r="P567" s="790">
        <v>4.3865060937397601E-2</v>
      </c>
      <c r="Q567" s="790">
        <f t="shared" si="39"/>
        <v>0.9588733093551236</v>
      </c>
      <c r="R567" s="790">
        <f t="shared" si="39"/>
        <v>4.1026690644876365E-2</v>
      </c>
      <c r="S567" s="791">
        <f t="shared" si="40"/>
        <v>0.97367315991371173</v>
      </c>
      <c r="T567" s="791">
        <v>2.63268400862883E-2</v>
      </c>
      <c r="U567" s="791">
        <f t="shared" si="42"/>
        <v>0.96987452268170649</v>
      </c>
      <c r="V567" s="791">
        <v>3.01254773182935E-2</v>
      </c>
      <c r="W567" s="791">
        <f t="shared" si="41"/>
        <v>0.97162747156142482</v>
      </c>
      <c r="X567" s="791">
        <f t="shared" si="41"/>
        <v>2.827252843857514E-2</v>
      </c>
      <c r="Y567" s="573"/>
      <c r="Z567" s="758"/>
      <c r="AA567" s="758"/>
      <c r="AB567" s="758"/>
      <c r="AC567" s="758"/>
      <c r="AD567" s="758"/>
      <c r="AE567" s="758"/>
      <c r="AF567" s="758"/>
      <c r="AG567" s="758"/>
      <c r="AH567" s="758"/>
      <c r="AI567" s="758"/>
      <c r="AJ567" s="758"/>
    </row>
    <row r="568" spans="2:36" ht="15">
      <c r="B568" s="758"/>
      <c r="C568" s="758"/>
      <c r="D568" s="758"/>
      <c r="E568" s="758"/>
      <c r="F568" s="758"/>
      <c r="G568" s="758"/>
      <c r="H568" s="758"/>
      <c r="I568" s="758"/>
      <c r="J568" s="758"/>
      <c r="K568" s="758"/>
      <c r="L568" s="780">
        <v>564</v>
      </c>
      <c r="M568" s="790">
        <v>0.96202497705835155</v>
      </c>
      <c r="N568" s="790">
        <v>3.7975022941648402E-2</v>
      </c>
      <c r="O568" s="790">
        <v>0.95622214162971619</v>
      </c>
      <c r="P568" s="790">
        <v>4.37778583702838E-2</v>
      </c>
      <c r="Q568" s="790">
        <f t="shared" si="39"/>
        <v>0.95895250026929868</v>
      </c>
      <c r="R568" s="790">
        <f t="shared" si="39"/>
        <v>4.0947499730701331E-2</v>
      </c>
      <c r="S568" s="791">
        <f t="shared" si="40"/>
        <v>0.97371697781551769</v>
      </c>
      <c r="T568" s="791">
        <v>2.6283022184482301E-2</v>
      </c>
      <c r="U568" s="791">
        <f t="shared" si="42"/>
        <v>0.96993071738527037</v>
      </c>
      <c r="V568" s="791">
        <v>3.00692826147296E-2</v>
      </c>
      <c r="W568" s="791">
        <f t="shared" si="41"/>
        <v>0.97167763314306232</v>
      </c>
      <c r="X568" s="791">
        <f t="shared" si="41"/>
        <v>2.8222366856937693E-2</v>
      </c>
      <c r="Y568" s="573"/>
      <c r="Z568" s="758"/>
      <c r="AA568" s="758"/>
      <c r="AB568" s="758"/>
      <c r="AC568" s="758"/>
      <c r="AD568" s="758"/>
      <c r="AE568" s="758"/>
      <c r="AF568" s="758"/>
      <c r="AG568" s="758"/>
      <c r="AH568" s="758"/>
      <c r="AI568" s="758"/>
      <c r="AJ568" s="758"/>
    </row>
    <row r="569" spans="2:36" ht="15">
      <c r="B569" s="758"/>
      <c r="C569" s="758"/>
      <c r="D569" s="758"/>
      <c r="E569" s="758"/>
      <c r="F569" s="758"/>
      <c r="G569" s="758"/>
      <c r="H569" s="758"/>
      <c r="I569" s="758"/>
      <c r="J569" s="758"/>
      <c r="K569" s="758"/>
      <c r="L569" s="780">
        <v>565</v>
      </c>
      <c r="M569" s="790">
        <v>0.9620955122621172</v>
      </c>
      <c r="N569" s="790">
        <v>3.7904487737882797E-2</v>
      </c>
      <c r="O569" s="790">
        <v>0.95630904124238425</v>
      </c>
      <c r="P569" s="790">
        <v>4.3690958757615798E-2</v>
      </c>
      <c r="Q569" s="790">
        <f t="shared" si="39"/>
        <v>0.95903142172486999</v>
      </c>
      <c r="R569" s="790">
        <f t="shared" si="39"/>
        <v>4.086857827513006E-2</v>
      </c>
      <c r="S569" s="791">
        <f t="shared" si="40"/>
        <v>0.97376034975966175</v>
      </c>
      <c r="T569" s="791">
        <v>2.6239650240338301E-2</v>
      </c>
      <c r="U569" s="791">
        <f t="shared" si="42"/>
        <v>0.96998668656095322</v>
      </c>
      <c r="V569" s="791">
        <v>3.0013313439046799E-2</v>
      </c>
      <c r="W569" s="791">
        <f t="shared" si="41"/>
        <v>0.9717274618700682</v>
      </c>
      <c r="X569" s="791">
        <f t="shared" si="41"/>
        <v>2.8172538129931854E-2</v>
      </c>
      <c r="Y569" s="573"/>
      <c r="Z569" s="758"/>
      <c r="AA569" s="758"/>
      <c r="AB569" s="758"/>
      <c r="AC569" s="758"/>
      <c r="AD569" s="758"/>
      <c r="AE569" s="758"/>
      <c r="AF569" s="758"/>
      <c r="AG569" s="758"/>
      <c r="AH569" s="758"/>
      <c r="AI569" s="758"/>
      <c r="AJ569" s="758"/>
    </row>
    <row r="570" spans="2:36" ht="15">
      <c r="B570" s="758"/>
      <c r="C570" s="758"/>
      <c r="D570" s="758"/>
      <c r="E570" s="758"/>
      <c r="F570" s="758"/>
      <c r="G570" s="758"/>
      <c r="H570" s="758"/>
      <c r="I570" s="758"/>
      <c r="J570" s="758"/>
      <c r="K570" s="758"/>
      <c r="L570" s="780">
        <v>566</v>
      </c>
      <c r="M570" s="790">
        <v>0.96216581376738286</v>
      </c>
      <c r="N570" s="790">
        <v>3.7834186232617098E-2</v>
      </c>
      <c r="O570" s="790">
        <v>0.95639563859693577</v>
      </c>
      <c r="P570" s="790">
        <v>4.3604361403064201E-2</v>
      </c>
      <c r="Q570" s="790">
        <f t="shared" si="39"/>
        <v>0.95911007434108386</v>
      </c>
      <c r="R570" s="790">
        <f t="shared" si="39"/>
        <v>4.0789925658916155E-2</v>
      </c>
      <c r="S570" s="791">
        <f t="shared" si="40"/>
        <v>0.97380327605606698</v>
      </c>
      <c r="T570" s="791">
        <v>2.6196723943932999E-2</v>
      </c>
      <c r="U570" s="791">
        <f t="shared" si="42"/>
        <v>0.97004242856290346</v>
      </c>
      <c r="V570" s="791">
        <v>2.99575714370965E-2</v>
      </c>
      <c r="W570" s="791">
        <f t="shared" si="41"/>
        <v>0.97177695704921785</v>
      </c>
      <c r="X570" s="791">
        <f t="shared" si="41"/>
        <v>2.8123042950782166E-2</v>
      </c>
      <c r="Y570" s="573"/>
      <c r="Z570" s="758"/>
      <c r="AA570" s="758"/>
      <c r="AB570" s="758"/>
      <c r="AC570" s="758"/>
      <c r="AD570" s="758"/>
      <c r="AE570" s="758"/>
      <c r="AF570" s="758"/>
      <c r="AG570" s="758"/>
      <c r="AH570" s="758"/>
      <c r="AI570" s="758"/>
      <c r="AJ570" s="758"/>
    </row>
    <row r="571" spans="2:36" ht="15">
      <c r="B571" s="758"/>
      <c r="C571" s="758"/>
      <c r="D571" s="758"/>
      <c r="E571" s="758"/>
      <c r="F571" s="758"/>
      <c r="G571" s="758"/>
      <c r="H571" s="758"/>
      <c r="I571" s="758"/>
      <c r="J571" s="758"/>
      <c r="K571" s="758"/>
      <c r="L571" s="780">
        <v>567</v>
      </c>
      <c r="M571" s="790">
        <v>0.96223588211233979</v>
      </c>
      <c r="N571" s="790">
        <v>3.7764117887660202E-2</v>
      </c>
      <c r="O571" s="790">
        <v>0.95648193438970097</v>
      </c>
      <c r="P571" s="790">
        <v>4.3518065610299E-2</v>
      </c>
      <c r="Q571" s="790">
        <f t="shared" si="39"/>
        <v>0.95918845873718706</v>
      </c>
      <c r="R571" s="790">
        <f t="shared" si="39"/>
        <v>4.0711541262812873E-2</v>
      </c>
      <c r="S571" s="791">
        <f t="shared" si="40"/>
        <v>0.97384575701465748</v>
      </c>
      <c r="T571" s="791">
        <v>2.61542429853425E-2</v>
      </c>
      <c r="U571" s="791">
        <f t="shared" si="42"/>
        <v>0.97009794174526953</v>
      </c>
      <c r="V571" s="791">
        <v>2.9902058254730499E-2</v>
      </c>
      <c r="W571" s="791">
        <f t="shared" si="41"/>
        <v>0.97182611798728691</v>
      </c>
      <c r="X571" s="791">
        <f t="shared" si="41"/>
        <v>2.8073882012713072E-2</v>
      </c>
      <c r="Y571" s="573"/>
      <c r="Z571" s="758"/>
      <c r="AA571" s="758"/>
      <c r="AB571" s="758"/>
      <c r="AC571" s="758"/>
      <c r="AD571" s="758"/>
      <c r="AE571" s="758"/>
      <c r="AF571" s="758"/>
      <c r="AG571" s="758"/>
      <c r="AH571" s="758"/>
      <c r="AI571" s="758"/>
      <c r="AJ571" s="758"/>
    </row>
    <row r="572" spans="2:36" ht="15">
      <c r="B572" s="758"/>
      <c r="C572" s="758"/>
      <c r="D572" s="758"/>
      <c r="E572" s="758"/>
      <c r="F572" s="758"/>
      <c r="G572" s="758"/>
      <c r="H572" s="758"/>
      <c r="I572" s="758"/>
      <c r="J572" s="758"/>
      <c r="K572" s="758"/>
      <c r="L572" s="780">
        <v>568</v>
      </c>
      <c r="M572" s="790">
        <v>0.96230571783517893</v>
      </c>
      <c r="N572" s="790">
        <v>3.7694282164821097E-2</v>
      </c>
      <c r="O572" s="790">
        <v>0.95656792931700918</v>
      </c>
      <c r="P572" s="790">
        <v>4.3432070682990799E-2</v>
      </c>
      <c r="Q572" s="790">
        <f t="shared" si="39"/>
        <v>0.95926657553242611</v>
      </c>
      <c r="R572" s="790">
        <f t="shared" si="39"/>
        <v>4.0633424467573856E-2</v>
      </c>
      <c r="S572" s="791">
        <f t="shared" si="40"/>
        <v>0.97388779294535666</v>
      </c>
      <c r="T572" s="791">
        <v>2.6112207054643399E-2</v>
      </c>
      <c r="U572" s="791">
        <f t="shared" si="42"/>
        <v>0.97015322446219998</v>
      </c>
      <c r="V572" s="791">
        <v>2.9846775537800001E-2</v>
      </c>
      <c r="W572" s="791">
        <f t="shared" si="41"/>
        <v>0.97187494399105101</v>
      </c>
      <c r="X572" s="791">
        <f t="shared" si="41"/>
        <v>2.8025056008948956E-2</v>
      </c>
      <c r="Y572" s="573"/>
      <c r="Z572" s="758"/>
      <c r="AA572" s="758"/>
      <c r="AB572" s="758"/>
      <c r="AC572" s="758"/>
      <c r="AD572" s="758"/>
      <c r="AE572" s="758"/>
      <c r="AF572" s="758"/>
      <c r="AG572" s="758"/>
      <c r="AH572" s="758"/>
      <c r="AI572" s="758"/>
      <c r="AJ572" s="758"/>
    </row>
    <row r="573" spans="2:36" ht="15">
      <c r="B573" s="758"/>
      <c r="C573" s="758"/>
      <c r="D573" s="758"/>
      <c r="E573" s="758"/>
      <c r="F573" s="758"/>
      <c r="G573" s="758"/>
      <c r="H573" s="758"/>
      <c r="I573" s="758"/>
      <c r="J573" s="758"/>
      <c r="K573" s="758"/>
      <c r="L573" s="780">
        <v>569</v>
      </c>
      <c r="M573" s="790">
        <v>0.96237532147409133</v>
      </c>
      <c r="N573" s="790">
        <v>3.76246785259087E-2</v>
      </c>
      <c r="O573" s="790">
        <v>0.95665362407519039</v>
      </c>
      <c r="P573" s="790">
        <v>4.3346375924809603E-2</v>
      </c>
      <c r="Q573" s="790">
        <f t="shared" si="39"/>
        <v>0.95934442534604769</v>
      </c>
      <c r="R573" s="790">
        <f t="shared" si="39"/>
        <v>4.0555574653952382E-2</v>
      </c>
      <c r="S573" s="791">
        <f t="shared" si="40"/>
        <v>0.97392938415808805</v>
      </c>
      <c r="T573" s="791">
        <v>2.6070615841912E-2</v>
      </c>
      <c r="U573" s="791">
        <f t="shared" si="42"/>
        <v>0.97020827506784324</v>
      </c>
      <c r="V573" s="791">
        <v>2.9791724932156802E-2</v>
      </c>
      <c r="W573" s="791">
        <f t="shared" si="41"/>
        <v>0.97192343436728579</v>
      </c>
      <c r="X573" s="791">
        <f t="shared" si="41"/>
        <v>2.7976565632714369E-2</v>
      </c>
      <c r="Y573" s="573"/>
      <c r="Z573" s="758"/>
      <c r="AA573" s="758"/>
      <c r="AB573" s="758"/>
      <c r="AC573" s="758"/>
      <c r="AD573" s="758"/>
      <c r="AE573" s="758"/>
      <c r="AF573" s="758"/>
      <c r="AG573" s="758"/>
      <c r="AH573" s="758"/>
      <c r="AI573" s="758"/>
      <c r="AJ573" s="758"/>
    </row>
    <row r="574" spans="2:36" ht="15">
      <c r="B574" s="758"/>
      <c r="C574" s="758"/>
      <c r="D574" s="758"/>
      <c r="E574" s="758"/>
      <c r="F574" s="758"/>
      <c r="G574" s="758"/>
      <c r="H574" s="758"/>
      <c r="I574" s="758"/>
      <c r="J574" s="758"/>
      <c r="K574" s="758"/>
      <c r="L574" s="780">
        <v>570</v>
      </c>
      <c r="M574" s="790">
        <v>0.96244469356726814</v>
      </c>
      <c r="N574" s="790">
        <v>3.7555306432731902E-2</v>
      </c>
      <c r="O574" s="790">
        <v>0.95673901936057415</v>
      </c>
      <c r="P574" s="790">
        <v>4.3260980639425899E-2</v>
      </c>
      <c r="Q574" s="790">
        <f t="shared" si="39"/>
        <v>0.959422008797298</v>
      </c>
      <c r="R574" s="790">
        <f t="shared" si="39"/>
        <v>4.0477991202701978E-2</v>
      </c>
      <c r="S574" s="791">
        <f t="shared" si="40"/>
        <v>0.9739705309627753</v>
      </c>
      <c r="T574" s="791">
        <v>2.6029469037224699E-2</v>
      </c>
      <c r="U574" s="791">
        <f t="shared" si="42"/>
        <v>0.97026309191634785</v>
      </c>
      <c r="V574" s="791">
        <v>2.9736908083652199E-2</v>
      </c>
      <c r="W574" s="791">
        <f t="shared" si="41"/>
        <v>0.97197158842276643</v>
      </c>
      <c r="X574" s="791">
        <f t="shared" si="41"/>
        <v>2.7928411577233643E-2</v>
      </c>
      <c r="Y574" s="573"/>
      <c r="Z574" s="758"/>
      <c r="AA574" s="758"/>
      <c r="AB574" s="758"/>
      <c r="AC574" s="758"/>
      <c r="AD574" s="758"/>
      <c r="AE574" s="758"/>
      <c r="AF574" s="758"/>
      <c r="AG574" s="758"/>
      <c r="AH574" s="758"/>
      <c r="AI574" s="758"/>
      <c r="AJ574" s="758"/>
    </row>
    <row r="575" spans="2:36" ht="15">
      <c r="B575" s="758"/>
      <c r="C575" s="758"/>
      <c r="D575" s="758"/>
      <c r="E575" s="758"/>
      <c r="F575" s="758"/>
      <c r="G575" s="758"/>
      <c r="H575" s="758"/>
      <c r="I575" s="758"/>
      <c r="J575" s="758"/>
      <c r="K575" s="758"/>
      <c r="L575" s="780">
        <v>571</v>
      </c>
      <c r="M575" s="790">
        <v>0.96251383465290019</v>
      </c>
      <c r="N575" s="790">
        <v>3.7486165347099802E-2</v>
      </c>
      <c r="O575" s="790">
        <v>0.95682411586949001</v>
      </c>
      <c r="P575" s="790">
        <v>4.3175884130510003E-2</v>
      </c>
      <c r="Q575" s="790">
        <f t="shared" si="39"/>
        <v>0.95949932650542391</v>
      </c>
      <c r="R575" s="790">
        <f t="shared" si="39"/>
        <v>4.0400673494576184E-2</v>
      </c>
      <c r="S575" s="791">
        <f t="shared" si="40"/>
        <v>0.97401123366934195</v>
      </c>
      <c r="T575" s="791">
        <v>2.5988766330658001E-2</v>
      </c>
      <c r="U575" s="791">
        <f t="shared" si="42"/>
        <v>0.97031767336186214</v>
      </c>
      <c r="V575" s="791">
        <v>2.9682326638137801E-2</v>
      </c>
      <c r="W575" s="791">
        <f t="shared" si="41"/>
        <v>0.97201940546426857</v>
      </c>
      <c r="X575" s="791">
        <f t="shared" si="41"/>
        <v>2.7880594535731325E-2</v>
      </c>
      <c r="Y575" s="573"/>
      <c r="Z575" s="758"/>
      <c r="AA575" s="758"/>
      <c r="AB575" s="758"/>
      <c r="AC575" s="758"/>
      <c r="AD575" s="758"/>
      <c r="AE575" s="758"/>
      <c r="AF575" s="758"/>
      <c r="AG575" s="758"/>
      <c r="AH575" s="758"/>
      <c r="AI575" s="758"/>
      <c r="AJ575" s="758"/>
    </row>
    <row r="576" spans="2:36" ht="15">
      <c r="B576" s="758"/>
      <c r="C576" s="758"/>
      <c r="D576" s="758"/>
      <c r="E576" s="758"/>
      <c r="F576" s="758"/>
      <c r="G576" s="758"/>
      <c r="H576" s="758"/>
      <c r="I576" s="758"/>
      <c r="J576" s="758"/>
      <c r="K576" s="758"/>
      <c r="L576" s="780">
        <v>572</v>
      </c>
      <c r="M576" s="790">
        <v>0.96258274526917875</v>
      </c>
      <c r="N576" s="790">
        <v>3.7417254730821199E-2</v>
      </c>
      <c r="O576" s="790">
        <v>0.95690891429826797</v>
      </c>
      <c r="P576" s="790">
        <v>4.3091085701732E-2</v>
      </c>
      <c r="Q576" s="790">
        <f t="shared" si="39"/>
        <v>0.95957637908967175</v>
      </c>
      <c r="R576" s="790">
        <f t="shared" si="39"/>
        <v>4.0323620910328269E-2</v>
      </c>
      <c r="S576" s="791">
        <f t="shared" si="40"/>
        <v>0.97405149258771184</v>
      </c>
      <c r="T576" s="791">
        <v>2.5948507412288199E-2</v>
      </c>
      <c r="U576" s="791">
        <f t="shared" si="42"/>
        <v>0.97037201775853499</v>
      </c>
      <c r="V576" s="791">
        <v>2.9627982241465001E-2</v>
      </c>
      <c r="W576" s="791">
        <f t="shared" si="41"/>
        <v>0.97206688479856829</v>
      </c>
      <c r="X576" s="791">
        <f t="shared" si="41"/>
        <v>2.7833115201431752E-2</v>
      </c>
      <c r="Y576" s="573"/>
      <c r="Z576" s="758"/>
      <c r="AA576" s="758"/>
      <c r="AB576" s="758"/>
      <c r="AC576" s="758"/>
      <c r="AD576" s="758"/>
      <c r="AE576" s="758"/>
      <c r="AF576" s="758"/>
      <c r="AG576" s="758"/>
      <c r="AH576" s="758"/>
      <c r="AI576" s="758"/>
      <c r="AJ576" s="758"/>
    </row>
    <row r="577" spans="2:36" ht="15">
      <c r="B577" s="758"/>
      <c r="C577" s="758"/>
      <c r="D577" s="758"/>
      <c r="E577" s="758"/>
      <c r="F577" s="758"/>
      <c r="G577" s="758"/>
      <c r="H577" s="758"/>
      <c r="I577" s="758"/>
      <c r="J577" s="758"/>
      <c r="K577" s="758"/>
      <c r="L577" s="780">
        <v>573</v>
      </c>
      <c r="M577" s="790">
        <v>0.96265142595429487</v>
      </c>
      <c r="N577" s="790">
        <v>3.7348574045705102E-2</v>
      </c>
      <c r="O577" s="790">
        <v>0.95699341534323756</v>
      </c>
      <c r="P577" s="790">
        <v>4.3006584656762402E-2</v>
      </c>
      <c r="Q577" s="790">
        <f t="shared" si="39"/>
        <v>0.95965316716928817</v>
      </c>
      <c r="R577" s="790">
        <f t="shared" si="39"/>
        <v>4.0246832830711822E-2</v>
      </c>
      <c r="S577" s="791">
        <f t="shared" si="40"/>
        <v>0.97409130802780819</v>
      </c>
      <c r="T577" s="791">
        <v>2.59086919721918E-2</v>
      </c>
      <c r="U577" s="791">
        <f t="shared" si="42"/>
        <v>0.97042612346051449</v>
      </c>
      <c r="V577" s="791">
        <v>2.95738765394855E-2</v>
      </c>
      <c r="W577" s="791">
        <f t="shared" si="41"/>
        <v>0.97211402573244055</v>
      </c>
      <c r="X577" s="791">
        <f t="shared" si="41"/>
        <v>2.7785974267559521E-2</v>
      </c>
      <c r="Y577" s="573"/>
      <c r="Z577" s="758"/>
      <c r="AA577" s="758"/>
      <c r="AB577" s="758"/>
      <c r="AC577" s="758"/>
      <c r="AD577" s="758"/>
      <c r="AE577" s="758"/>
      <c r="AF577" s="758"/>
      <c r="AG577" s="758"/>
      <c r="AH577" s="758"/>
      <c r="AI577" s="758"/>
      <c r="AJ577" s="758"/>
    </row>
    <row r="578" spans="2:36" ht="15">
      <c r="B578" s="758"/>
      <c r="C578" s="758"/>
      <c r="D578" s="758"/>
      <c r="E578" s="758"/>
      <c r="F578" s="758"/>
      <c r="G578" s="758"/>
      <c r="H578" s="758"/>
      <c r="I578" s="758"/>
      <c r="J578" s="758"/>
      <c r="K578" s="758"/>
      <c r="L578" s="780">
        <v>574</v>
      </c>
      <c r="M578" s="790">
        <v>0.96271987724643948</v>
      </c>
      <c r="N578" s="790">
        <v>3.7280122753560498E-2</v>
      </c>
      <c r="O578" s="790">
        <v>0.95707761970072858</v>
      </c>
      <c r="P578" s="790">
        <v>4.2922380299271402E-2</v>
      </c>
      <c r="Q578" s="790">
        <f t="shared" si="39"/>
        <v>0.95972969136351982</v>
      </c>
      <c r="R578" s="790">
        <f t="shared" si="39"/>
        <v>4.0170308636480259E-2</v>
      </c>
      <c r="S578" s="791">
        <f t="shared" si="40"/>
        <v>0.97413068029955496</v>
      </c>
      <c r="T578" s="791">
        <v>2.5869319700444999E-2</v>
      </c>
      <c r="U578" s="791">
        <f t="shared" si="42"/>
        <v>0.97047998882194919</v>
      </c>
      <c r="V578" s="791">
        <v>2.9520011178050799E-2</v>
      </c>
      <c r="W578" s="791">
        <f t="shared" si="41"/>
        <v>0.97216082757266098</v>
      </c>
      <c r="X578" s="791">
        <f t="shared" si="41"/>
        <v>2.7739172427338969E-2</v>
      </c>
      <c r="Y578" s="573"/>
      <c r="Z578" s="758"/>
      <c r="AA578" s="758"/>
      <c r="AB578" s="758"/>
      <c r="AC578" s="758"/>
      <c r="AD578" s="758"/>
      <c r="AE578" s="758"/>
      <c r="AF578" s="758"/>
      <c r="AG578" s="758"/>
      <c r="AH578" s="758"/>
      <c r="AI578" s="758"/>
      <c r="AJ578" s="758"/>
    </row>
    <row r="579" spans="2:36" ht="15">
      <c r="B579" s="758"/>
      <c r="C579" s="758"/>
      <c r="D579" s="758"/>
      <c r="E579" s="758"/>
      <c r="F579" s="758"/>
      <c r="G579" s="758"/>
      <c r="H579" s="758"/>
      <c r="I579" s="758"/>
      <c r="J579" s="758"/>
      <c r="K579" s="758"/>
      <c r="L579" s="780">
        <v>575</v>
      </c>
      <c r="M579" s="790">
        <v>0.96278809968380386</v>
      </c>
      <c r="N579" s="790">
        <v>3.72119003161962E-2</v>
      </c>
      <c r="O579" s="790">
        <v>0.95716152806707067</v>
      </c>
      <c r="P579" s="790">
        <v>4.2838471932929299E-2</v>
      </c>
      <c r="Q579" s="790">
        <f t="shared" si="39"/>
        <v>0.95980595229161303</v>
      </c>
      <c r="R579" s="790">
        <f t="shared" si="39"/>
        <v>4.0094047708386989E-2</v>
      </c>
      <c r="S579" s="791">
        <f t="shared" si="40"/>
        <v>0.97416960971287558</v>
      </c>
      <c r="T579" s="791">
        <v>2.5830390287124399E-2</v>
      </c>
      <c r="U579" s="791">
        <f t="shared" si="42"/>
        <v>0.97053361219698775</v>
      </c>
      <c r="V579" s="791">
        <v>2.9466387803012199E-2</v>
      </c>
      <c r="W579" s="791">
        <f t="shared" si="41"/>
        <v>0.97220728962600544</v>
      </c>
      <c r="X579" s="791">
        <f t="shared" si="41"/>
        <v>2.7692710373994539E-2</v>
      </c>
      <c r="Y579" s="573"/>
      <c r="Z579" s="758"/>
      <c r="AA579" s="758"/>
      <c r="AB579" s="758"/>
      <c r="AC579" s="758"/>
      <c r="AD579" s="758"/>
      <c r="AE579" s="758"/>
      <c r="AF579" s="758"/>
      <c r="AG579" s="758"/>
      <c r="AH579" s="758"/>
      <c r="AI579" s="758"/>
      <c r="AJ579" s="758"/>
    </row>
    <row r="580" spans="2:36" ht="15">
      <c r="B580" s="758"/>
      <c r="C580" s="758"/>
      <c r="D580" s="758"/>
      <c r="E580" s="758"/>
      <c r="F580" s="758"/>
      <c r="G580" s="758"/>
      <c r="H580" s="758"/>
      <c r="I580" s="758"/>
      <c r="J580" s="758"/>
      <c r="K580" s="758"/>
      <c r="L580" s="780">
        <v>576</v>
      </c>
      <c r="M580" s="790">
        <v>0.96285609380457882</v>
      </c>
      <c r="N580" s="790">
        <v>3.7143906195421197E-2</v>
      </c>
      <c r="O580" s="790">
        <v>0.95724514113859349</v>
      </c>
      <c r="P580" s="790">
        <v>4.2754858861406501E-2</v>
      </c>
      <c r="Q580" s="790">
        <f t="shared" si="39"/>
        <v>0.95988195057281445</v>
      </c>
      <c r="R580" s="790">
        <f t="shared" si="39"/>
        <v>4.0018049427185523E-2</v>
      </c>
      <c r="S580" s="791">
        <f t="shared" si="40"/>
        <v>0.97420809657769358</v>
      </c>
      <c r="T580" s="791">
        <v>2.57919034223064E-2</v>
      </c>
      <c r="U580" s="791">
        <f t="shared" si="42"/>
        <v>0.9705869919397786</v>
      </c>
      <c r="V580" s="791">
        <v>2.9413008060221402E-2</v>
      </c>
      <c r="W580" s="791">
        <f t="shared" si="41"/>
        <v>0.97225341119924924</v>
      </c>
      <c r="X580" s="791">
        <f t="shared" si="41"/>
        <v>2.7646588800750774E-2</v>
      </c>
      <c r="Y580" s="573"/>
      <c r="Z580" s="758"/>
      <c r="AA580" s="758"/>
      <c r="AB580" s="758"/>
      <c r="AC580" s="758"/>
      <c r="AD580" s="758"/>
      <c r="AE580" s="758"/>
      <c r="AF580" s="758"/>
      <c r="AG580" s="758"/>
      <c r="AH580" s="758"/>
      <c r="AI580" s="758"/>
      <c r="AJ580" s="758"/>
    </row>
    <row r="581" spans="2:36" ht="15">
      <c r="B581" s="758"/>
      <c r="C581" s="758"/>
      <c r="D581" s="758"/>
      <c r="E581" s="758"/>
      <c r="F581" s="758"/>
      <c r="G581" s="758"/>
      <c r="H581" s="758"/>
      <c r="I581" s="758"/>
      <c r="J581" s="758"/>
      <c r="K581" s="758"/>
      <c r="L581" s="780">
        <v>577</v>
      </c>
      <c r="M581" s="790">
        <v>0.96292386014695563</v>
      </c>
      <c r="N581" s="790">
        <v>3.70761398530444E-2</v>
      </c>
      <c r="O581" s="790">
        <v>0.95732845961162694</v>
      </c>
      <c r="P581" s="790">
        <v>4.2671540388373098E-2</v>
      </c>
      <c r="Q581" s="790">
        <f t="shared" ref="Q581:R644" si="43">(O581*0.5129)+(M581*0.487)</f>
        <v>0.95995768682637084</v>
      </c>
      <c r="R581" s="790">
        <f t="shared" si="43"/>
        <v>3.9942313173629188E-2</v>
      </c>
      <c r="S581" s="791">
        <f t="shared" ref="S581:S644" si="44">1-T581</f>
        <v>0.97424614120393271</v>
      </c>
      <c r="T581" s="791">
        <v>2.57538587960673E-2</v>
      </c>
      <c r="U581" s="791">
        <f t="shared" si="42"/>
        <v>0.97064012640447006</v>
      </c>
      <c r="V581" s="791">
        <v>2.9359873595529901E-2</v>
      </c>
      <c r="W581" s="791">
        <f t="shared" ref="W581:X644" si="45">(U581*0.5129)+(S581*0.487)</f>
        <v>0.97229919159916789</v>
      </c>
      <c r="X581" s="791">
        <f t="shared" si="45"/>
        <v>2.7600808400832063E-2</v>
      </c>
      <c r="Y581" s="573"/>
      <c r="Z581" s="758"/>
      <c r="AA581" s="758"/>
      <c r="AB581" s="758"/>
      <c r="AC581" s="758"/>
      <c r="AD581" s="758"/>
      <c r="AE581" s="758"/>
      <c r="AF581" s="758"/>
      <c r="AG581" s="758"/>
      <c r="AH581" s="758"/>
      <c r="AI581" s="758"/>
      <c r="AJ581" s="758"/>
    </row>
    <row r="582" spans="2:36" ht="15">
      <c r="B582" s="758"/>
      <c r="C582" s="758"/>
      <c r="D582" s="758"/>
      <c r="E582" s="758"/>
      <c r="F582" s="758"/>
      <c r="G582" s="758"/>
      <c r="H582" s="758"/>
      <c r="I582" s="758"/>
      <c r="J582" s="758"/>
      <c r="K582" s="758"/>
      <c r="L582" s="780">
        <v>578</v>
      </c>
      <c r="M582" s="790">
        <v>0.96299139924912514</v>
      </c>
      <c r="N582" s="790">
        <v>3.70086007508749E-2</v>
      </c>
      <c r="O582" s="790">
        <v>0.95741148418250044</v>
      </c>
      <c r="P582" s="790">
        <v>4.2588515817499603E-2</v>
      </c>
      <c r="Q582" s="790">
        <f t="shared" si="43"/>
        <v>0.96003316167152841</v>
      </c>
      <c r="R582" s="790">
        <f t="shared" si="43"/>
        <v>3.9866838328471627E-2</v>
      </c>
      <c r="S582" s="791">
        <f t="shared" si="44"/>
        <v>0.97428374390151651</v>
      </c>
      <c r="T582" s="791">
        <v>2.5716256098483499E-2</v>
      </c>
      <c r="U582" s="791">
        <f t="shared" ref="U582:U645" si="46">1-V582</f>
        <v>0.9706930139452109</v>
      </c>
      <c r="V582" s="791">
        <v>2.93069860547891E-2</v>
      </c>
      <c r="W582" s="791">
        <f t="shared" si="45"/>
        <v>0.97234463013253725</v>
      </c>
      <c r="X582" s="791">
        <f t="shared" si="45"/>
        <v>2.7555369867462792E-2</v>
      </c>
      <c r="Y582" s="573"/>
      <c r="Z582" s="758"/>
      <c r="AA582" s="758"/>
      <c r="AB582" s="758"/>
      <c r="AC582" s="758"/>
      <c r="AD582" s="758"/>
      <c r="AE582" s="758"/>
      <c r="AF582" s="758"/>
      <c r="AG582" s="758"/>
      <c r="AH582" s="758"/>
      <c r="AI582" s="758"/>
      <c r="AJ582" s="758"/>
    </row>
    <row r="583" spans="2:36" ht="15">
      <c r="B583" s="758"/>
      <c r="C583" s="758"/>
      <c r="D583" s="758"/>
      <c r="E583" s="758"/>
      <c r="F583" s="758"/>
      <c r="G583" s="758"/>
      <c r="H583" s="758"/>
      <c r="I583" s="758"/>
      <c r="J583" s="758"/>
      <c r="K583" s="758"/>
      <c r="L583" s="780">
        <v>579</v>
      </c>
      <c r="M583" s="790">
        <v>0.96305871164927848</v>
      </c>
      <c r="N583" s="790">
        <v>3.6941288350721503E-2</v>
      </c>
      <c r="O583" s="790">
        <v>0.95749421554754388</v>
      </c>
      <c r="P583" s="790">
        <v>4.2505784452456098E-2</v>
      </c>
      <c r="Q583" s="790">
        <f t="shared" si="43"/>
        <v>0.96010837572753394</v>
      </c>
      <c r="R583" s="790">
        <f t="shared" si="43"/>
        <v>3.9791624272466103E-2</v>
      </c>
      <c r="S583" s="791">
        <f t="shared" si="44"/>
        <v>0.97432090498036861</v>
      </c>
      <c r="T583" s="791">
        <v>2.56790950196314E-2</v>
      </c>
      <c r="U583" s="791">
        <f t="shared" si="46"/>
        <v>0.97074565291614934</v>
      </c>
      <c r="V583" s="791">
        <v>2.9254347083850701E-2</v>
      </c>
      <c r="W583" s="791">
        <f t="shared" si="45"/>
        <v>0.9723897261061325</v>
      </c>
      <c r="X583" s="791">
        <f t="shared" si="45"/>
        <v>2.7510273893867516E-2</v>
      </c>
      <c r="Y583" s="573"/>
      <c r="Z583" s="758"/>
      <c r="AA583" s="758"/>
      <c r="AB583" s="758"/>
      <c r="AC583" s="758"/>
      <c r="AD583" s="758"/>
      <c r="AE583" s="758"/>
      <c r="AF583" s="758"/>
      <c r="AG583" s="758"/>
      <c r="AH583" s="758"/>
      <c r="AI583" s="758"/>
      <c r="AJ583" s="758"/>
    </row>
    <row r="584" spans="2:36" ht="15">
      <c r="B584" s="758"/>
      <c r="C584" s="758"/>
      <c r="D584" s="758"/>
      <c r="E584" s="758"/>
      <c r="F584" s="758"/>
      <c r="G584" s="758"/>
      <c r="H584" s="758"/>
      <c r="I584" s="758"/>
      <c r="J584" s="758"/>
      <c r="K584" s="758"/>
      <c r="L584" s="780">
        <v>580</v>
      </c>
      <c r="M584" s="790">
        <v>0.96312579788560693</v>
      </c>
      <c r="N584" s="790">
        <v>3.6874202114393101E-2</v>
      </c>
      <c r="O584" s="790">
        <v>0.95757665440308704</v>
      </c>
      <c r="P584" s="790">
        <v>4.2423345596912999E-2</v>
      </c>
      <c r="Q584" s="790">
        <f t="shared" si="43"/>
        <v>0.96018332961363395</v>
      </c>
      <c r="R584" s="790">
        <f t="shared" si="43"/>
        <v>3.9716670386366115E-2</v>
      </c>
      <c r="S584" s="791">
        <f t="shared" si="44"/>
        <v>0.97435762475041254</v>
      </c>
      <c r="T584" s="791">
        <v>2.5642375249587498E-2</v>
      </c>
      <c r="U584" s="791">
        <f t="shared" si="46"/>
        <v>0.97079804167143402</v>
      </c>
      <c r="V584" s="791">
        <v>2.9201958328566001E-2</v>
      </c>
      <c r="W584" s="791">
        <f t="shared" si="45"/>
        <v>0.9724344788267294</v>
      </c>
      <c r="X584" s="791">
        <f t="shared" si="45"/>
        <v>2.7465521173270613E-2</v>
      </c>
      <c r="Y584" s="573"/>
      <c r="Z584" s="758"/>
      <c r="AA584" s="758"/>
      <c r="AB584" s="758"/>
      <c r="AC584" s="758"/>
      <c r="AD584" s="758"/>
      <c r="AE584" s="758"/>
      <c r="AF584" s="758"/>
      <c r="AG584" s="758"/>
      <c r="AH584" s="758"/>
      <c r="AI584" s="758"/>
      <c r="AJ584" s="758"/>
    </row>
    <row r="585" spans="2:36" ht="15">
      <c r="B585" s="758"/>
      <c r="C585" s="758"/>
      <c r="D585" s="758"/>
      <c r="E585" s="758"/>
      <c r="F585" s="758"/>
      <c r="G585" s="758"/>
      <c r="H585" s="758"/>
      <c r="I585" s="758"/>
      <c r="J585" s="758"/>
      <c r="K585" s="758"/>
      <c r="L585" s="780">
        <v>581</v>
      </c>
      <c r="M585" s="790">
        <v>0.9631926584963012</v>
      </c>
      <c r="N585" s="790">
        <v>3.6807341503698798E-2</v>
      </c>
      <c r="O585" s="790">
        <v>0.95765880144545934</v>
      </c>
      <c r="P585" s="790">
        <v>4.2341198554540702E-2</v>
      </c>
      <c r="Q585" s="790">
        <f t="shared" si="43"/>
        <v>0.96025802394907478</v>
      </c>
      <c r="R585" s="790">
        <f t="shared" si="43"/>
        <v>3.9641976050925246E-2</v>
      </c>
      <c r="S585" s="791">
        <f t="shared" si="44"/>
        <v>0.97439390352157185</v>
      </c>
      <c r="T585" s="791">
        <v>2.5606096478428101E-2</v>
      </c>
      <c r="U585" s="791">
        <f t="shared" si="46"/>
        <v>0.97085017856521338</v>
      </c>
      <c r="V585" s="791">
        <v>2.9149821434786598E-2</v>
      </c>
      <c r="W585" s="791">
        <f t="shared" si="45"/>
        <v>0.97247888760110346</v>
      </c>
      <c r="X585" s="791">
        <f t="shared" si="45"/>
        <v>2.7421112398896531E-2</v>
      </c>
      <c r="Y585" s="573"/>
      <c r="Z585" s="758"/>
      <c r="AA585" s="758"/>
      <c r="AB585" s="758"/>
      <c r="AC585" s="758"/>
      <c r="AD585" s="758"/>
      <c r="AE585" s="758"/>
      <c r="AF585" s="758"/>
      <c r="AG585" s="758"/>
      <c r="AH585" s="758"/>
      <c r="AI585" s="758"/>
      <c r="AJ585" s="758"/>
    </row>
    <row r="586" spans="2:36" ht="15">
      <c r="B586" s="758"/>
      <c r="C586" s="758"/>
      <c r="D586" s="758"/>
      <c r="E586" s="758"/>
      <c r="F586" s="758"/>
      <c r="G586" s="758"/>
      <c r="H586" s="758"/>
      <c r="I586" s="758"/>
      <c r="J586" s="758"/>
      <c r="K586" s="758"/>
      <c r="L586" s="780">
        <v>582</v>
      </c>
      <c r="M586" s="790">
        <v>0.96325929401955246</v>
      </c>
      <c r="N586" s="790">
        <v>3.6740705980447499E-2</v>
      </c>
      <c r="O586" s="790">
        <v>0.95774065737099068</v>
      </c>
      <c r="P586" s="790">
        <v>4.2259342629009301E-2</v>
      </c>
      <c r="Q586" s="790">
        <f t="shared" si="43"/>
        <v>0.96033245935310307</v>
      </c>
      <c r="R586" s="790">
        <f t="shared" si="43"/>
        <v>3.9567540646896798E-2</v>
      </c>
      <c r="S586" s="791">
        <f t="shared" si="44"/>
        <v>0.97442974160377027</v>
      </c>
      <c r="T586" s="791">
        <v>2.55702583962297E-2</v>
      </c>
      <c r="U586" s="791">
        <f t="shared" si="46"/>
        <v>0.97090206195163598</v>
      </c>
      <c r="V586" s="791">
        <v>2.9097938048364001E-2</v>
      </c>
      <c r="W586" s="791">
        <f t="shared" si="45"/>
        <v>0.97252295173603021</v>
      </c>
      <c r="X586" s="791">
        <f t="shared" si="45"/>
        <v>2.737704826396976E-2</v>
      </c>
      <c r="Y586" s="573"/>
      <c r="Z586" s="758"/>
      <c r="AA586" s="758"/>
      <c r="AB586" s="758"/>
      <c r="AC586" s="758"/>
      <c r="AD586" s="758"/>
      <c r="AE586" s="758"/>
      <c r="AF586" s="758"/>
      <c r="AG586" s="758"/>
      <c r="AH586" s="758"/>
      <c r="AI586" s="758"/>
      <c r="AJ586" s="758"/>
    </row>
    <row r="587" spans="2:36" ht="15">
      <c r="B587" s="758"/>
      <c r="C587" s="758"/>
      <c r="D587" s="758"/>
      <c r="E587" s="758"/>
      <c r="F587" s="758"/>
      <c r="G587" s="758"/>
      <c r="H587" s="758"/>
      <c r="I587" s="758"/>
      <c r="J587" s="758"/>
      <c r="K587" s="758"/>
      <c r="L587" s="780">
        <v>583</v>
      </c>
      <c r="M587" s="790">
        <v>0.96332570499355197</v>
      </c>
      <c r="N587" s="790">
        <v>3.6674295006447998E-2</v>
      </c>
      <c r="O587" s="790">
        <v>0.95782222287601082</v>
      </c>
      <c r="P587" s="790">
        <v>4.21777771239892E-2</v>
      </c>
      <c r="Q587" s="790">
        <f t="shared" si="43"/>
        <v>0.96040663644496571</v>
      </c>
      <c r="R587" s="790">
        <f t="shared" si="43"/>
        <v>3.949336355503423E-2</v>
      </c>
      <c r="S587" s="791">
        <f t="shared" si="44"/>
        <v>0.97446513930693135</v>
      </c>
      <c r="T587" s="791">
        <v>2.5534860693068599E-2</v>
      </c>
      <c r="U587" s="791">
        <f t="shared" si="46"/>
        <v>0.97095369018485023</v>
      </c>
      <c r="V587" s="791">
        <v>2.9046309815149801E-2</v>
      </c>
      <c r="W587" s="791">
        <f t="shared" si="45"/>
        <v>0.97256667053828527</v>
      </c>
      <c r="X587" s="791">
        <f t="shared" si="45"/>
        <v>2.7333329461714739E-2</v>
      </c>
      <c r="Y587" s="573"/>
      <c r="Z587" s="758"/>
      <c r="AA587" s="758"/>
      <c r="AB587" s="758"/>
      <c r="AC587" s="758"/>
      <c r="AD587" s="758"/>
      <c r="AE587" s="758"/>
      <c r="AF587" s="758"/>
      <c r="AG587" s="758"/>
      <c r="AH587" s="758"/>
      <c r="AI587" s="758"/>
      <c r="AJ587" s="758"/>
    </row>
    <row r="588" spans="2:36" ht="15">
      <c r="B588" s="758"/>
      <c r="C588" s="758"/>
      <c r="D588" s="758"/>
      <c r="E588" s="758"/>
      <c r="F588" s="758"/>
      <c r="G588" s="758"/>
      <c r="H588" s="758"/>
      <c r="I588" s="758"/>
      <c r="J588" s="758"/>
      <c r="K588" s="758"/>
      <c r="L588" s="780">
        <v>584</v>
      </c>
      <c r="M588" s="790">
        <v>0.96339189195649055</v>
      </c>
      <c r="N588" s="790">
        <v>3.6608108043509398E-2</v>
      </c>
      <c r="O588" s="790">
        <v>0.95790349865684932</v>
      </c>
      <c r="P588" s="790">
        <v>4.2096501343150697E-2</v>
      </c>
      <c r="Q588" s="790">
        <f t="shared" si="43"/>
        <v>0.9604805558439089</v>
      </c>
      <c r="R588" s="790">
        <f t="shared" si="43"/>
        <v>3.9419444156091069E-2</v>
      </c>
      <c r="S588" s="791">
        <f t="shared" si="44"/>
        <v>0.97450009694097883</v>
      </c>
      <c r="T588" s="791">
        <v>2.5499903059021198E-2</v>
      </c>
      <c r="U588" s="791">
        <f t="shared" si="46"/>
        <v>0.97100506161900446</v>
      </c>
      <c r="V588" s="791">
        <v>2.89949383809955E-2</v>
      </c>
      <c r="W588" s="791">
        <f t="shared" si="45"/>
        <v>0.97261004331464407</v>
      </c>
      <c r="X588" s="791">
        <f t="shared" si="45"/>
        <v>2.7289956685355915E-2</v>
      </c>
      <c r="Y588" s="573"/>
      <c r="Z588" s="758"/>
      <c r="AA588" s="758"/>
      <c r="AB588" s="758"/>
      <c r="AC588" s="758"/>
      <c r="AD588" s="758"/>
      <c r="AE588" s="758"/>
      <c r="AF588" s="758"/>
      <c r="AG588" s="758"/>
      <c r="AH588" s="758"/>
      <c r="AI588" s="758"/>
      <c r="AJ588" s="758"/>
    </row>
    <row r="589" spans="2:36" ht="15">
      <c r="B589" s="758"/>
      <c r="C589" s="758"/>
      <c r="D589" s="758"/>
      <c r="E589" s="758"/>
      <c r="F589" s="758"/>
      <c r="G589" s="758"/>
      <c r="H589" s="758"/>
      <c r="I589" s="758"/>
      <c r="J589" s="758"/>
      <c r="K589" s="758"/>
      <c r="L589" s="780">
        <v>585</v>
      </c>
      <c r="M589" s="790">
        <v>0.96345785544655937</v>
      </c>
      <c r="N589" s="790">
        <v>3.6542144553440598E-2</v>
      </c>
      <c r="O589" s="790">
        <v>0.95798448540983594</v>
      </c>
      <c r="P589" s="790">
        <v>4.2015514590164102E-2</v>
      </c>
      <c r="Q589" s="790">
        <f t="shared" si="43"/>
        <v>0.9605542181691793</v>
      </c>
      <c r="R589" s="790">
        <f t="shared" si="43"/>
        <v>3.9345781830820742E-2</v>
      </c>
      <c r="S589" s="791">
        <f t="shared" si="44"/>
        <v>0.97453461481583603</v>
      </c>
      <c r="T589" s="791">
        <v>2.5465385184164E-2</v>
      </c>
      <c r="U589" s="791">
        <f t="shared" si="46"/>
        <v>0.97105617461837135</v>
      </c>
      <c r="V589" s="791">
        <v>2.89438253816286E-2</v>
      </c>
      <c r="W589" s="791">
        <f t="shared" si="45"/>
        <v>0.97265306937707485</v>
      </c>
      <c r="X589" s="791">
        <f t="shared" si="45"/>
        <v>2.7246930622925179E-2</v>
      </c>
      <c r="Y589" s="573"/>
      <c r="Z589" s="758"/>
      <c r="AA589" s="758"/>
      <c r="AB589" s="758"/>
      <c r="AC589" s="758"/>
      <c r="AD589" s="758"/>
      <c r="AE589" s="758"/>
      <c r="AF589" s="758"/>
      <c r="AG589" s="758"/>
      <c r="AH589" s="758"/>
      <c r="AI589" s="758"/>
      <c r="AJ589" s="758"/>
    </row>
    <row r="590" spans="2:36" ht="15">
      <c r="B590" s="758"/>
      <c r="C590" s="758"/>
      <c r="D590" s="758"/>
      <c r="E590" s="758"/>
      <c r="F590" s="758"/>
      <c r="G590" s="758"/>
      <c r="H590" s="758"/>
      <c r="I590" s="758"/>
      <c r="J590" s="758"/>
      <c r="K590" s="758"/>
      <c r="L590" s="780">
        <v>586</v>
      </c>
      <c r="M590" s="790">
        <v>0.96352359600194948</v>
      </c>
      <c r="N590" s="790">
        <v>3.6476403998050501E-2</v>
      </c>
      <c r="O590" s="790">
        <v>0.95806518383130035</v>
      </c>
      <c r="P590" s="790">
        <v>4.19348161686997E-2</v>
      </c>
      <c r="Q590" s="790">
        <f t="shared" si="43"/>
        <v>0.96062762404002333</v>
      </c>
      <c r="R590" s="790">
        <f t="shared" si="43"/>
        <v>3.9272375959976666E-2</v>
      </c>
      <c r="S590" s="791">
        <f t="shared" si="44"/>
        <v>0.9745686932414267</v>
      </c>
      <c r="T590" s="791">
        <v>2.5431306758573299E-2</v>
      </c>
      <c r="U590" s="791">
        <f t="shared" si="46"/>
        <v>0.97110702903157486</v>
      </c>
      <c r="V590" s="791">
        <v>2.8892970968425101E-2</v>
      </c>
      <c r="W590" s="791">
        <f t="shared" si="45"/>
        <v>0.97269574879886955</v>
      </c>
      <c r="X590" s="791">
        <f t="shared" si="45"/>
        <v>2.720425120113043E-2</v>
      </c>
      <c r="Y590" s="573"/>
      <c r="Z590" s="758"/>
      <c r="AA590" s="758"/>
      <c r="AB590" s="758"/>
      <c r="AC590" s="758"/>
      <c r="AD590" s="758"/>
      <c r="AE590" s="758"/>
      <c r="AF590" s="758"/>
      <c r="AG590" s="758"/>
      <c r="AH590" s="758"/>
      <c r="AI590" s="758"/>
      <c r="AJ590" s="758"/>
    </row>
    <row r="591" spans="2:36" ht="15">
      <c r="B591" s="758"/>
      <c r="C591" s="758"/>
      <c r="D591" s="758"/>
      <c r="E591" s="758"/>
      <c r="F591" s="758"/>
      <c r="G591" s="758"/>
      <c r="H591" s="758"/>
      <c r="I591" s="758"/>
      <c r="J591" s="758"/>
      <c r="K591" s="758"/>
      <c r="L591" s="780">
        <v>587</v>
      </c>
      <c r="M591" s="790">
        <v>0.96358911416085191</v>
      </c>
      <c r="N591" s="790">
        <v>3.6410885839148102E-2</v>
      </c>
      <c r="O591" s="790">
        <v>0.95814559461757232</v>
      </c>
      <c r="P591" s="790">
        <v>4.1854405382427698E-2</v>
      </c>
      <c r="Q591" s="790">
        <f t="shared" si="43"/>
        <v>0.96070077407568777</v>
      </c>
      <c r="R591" s="790">
        <f t="shared" si="43"/>
        <v>3.9199225924312298E-2</v>
      </c>
      <c r="S591" s="791">
        <f t="shared" si="44"/>
        <v>0.97460233252767448</v>
      </c>
      <c r="T591" s="791">
        <v>2.53976674723255E-2</v>
      </c>
      <c r="U591" s="791">
        <f t="shared" si="46"/>
        <v>0.97115762774131242</v>
      </c>
      <c r="V591" s="791">
        <v>2.8842372258687601E-2</v>
      </c>
      <c r="W591" s="791">
        <f t="shared" si="45"/>
        <v>0.97273808320949662</v>
      </c>
      <c r="X591" s="791">
        <f t="shared" si="45"/>
        <v>2.716191679050339E-2</v>
      </c>
      <c r="Y591" s="573"/>
      <c r="Z591" s="758"/>
      <c r="AA591" s="758"/>
      <c r="AB591" s="758"/>
      <c r="AC591" s="758"/>
      <c r="AD591" s="758"/>
      <c r="AE591" s="758"/>
      <c r="AF591" s="758"/>
      <c r="AG591" s="758"/>
      <c r="AH591" s="758"/>
      <c r="AI591" s="758"/>
      <c r="AJ591" s="758"/>
    </row>
    <row r="592" spans="2:36" ht="15">
      <c r="B592" s="758"/>
      <c r="C592" s="758"/>
      <c r="D592" s="758"/>
      <c r="E592" s="758"/>
      <c r="F592" s="758"/>
      <c r="G592" s="758"/>
      <c r="H592" s="758"/>
      <c r="I592" s="758"/>
      <c r="J592" s="758"/>
      <c r="K592" s="758"/>
      <c r="L592" s="780">
        <v>588</v>
      </c>
      <c r="M592" s="790">
        <v>0.96365441046145772</v>
      </c>
      <c r="N592" s="790">
        <v>3.6345589538542299E-2</v>
      </c>
      <c r="O592" s="790">
        <v>0.9582257184649815</v>
      </c>
      <c r="P592" s="790">
        <v>4.1774281535018498E-2</v>
      </c>
      <c r="Q592" s="790">
        <f t="shared" si="43"/>
        <v>0.96077366889541893</v>
      </c>
      <c r="R592" s="790">
        <f t="shared" si="43"/>
        <v>3.9126331104581087E-2</v>
      </c>
      <c r="S592" s="791">
        <f t="shared" si="44"/>
        <v>0.97463553298450289</v>
      </c>
      <c r="T592" s="791">
        <v>2.5364467015497098E-2</v>
      </c>
      <c r="U592" s="791">
        <f t="shared" si="46"/>
        <v>0.97120797400095571</v>
      </c>
      <c r="V592" s="791">
        <v>2.8792025999044301E-2</v>
      </c>
      <c r="W592" s="791">
        <f t="shared" si="45"/>
        <v>0.97278007442854308</v>
      </c>
      <c r="X592" s="791">
        <f t="shared" si="45"/>
        <v>2.7119925571456909E-2</v>
      </c>
      <c r="Y592" s="573"/>
      <c r="Z592" s="758"/>
      <c r="AA592" s="758"/>
      <c r="AB592" s="758"/>
      <c r="AC592" s="758"/>
      <c r="AD592" s="758"/>
      <c r="AE592" s="758"/>
      <c r="AF592" s="758"/>
      <c r="AG592" s="758"/>
      <c r="AH592" s="758"/>
      <c r="AI592" s="758"/>
      <c r="AJ592" s="758"/>
    </row>
    <row r="593" spans="2:36" ht="15">
      <c r="B593" s="758"/>
      <c r="C593" s="758"/>
      <c r="D593" s="758"/>
      <c r="E593" s="758"/>
      <c r="F593" s="758"/>
      <c r="G593" s="758"/>
      <c r="H593" s="758"/>
      <c r="I593" s="758"/>
      <c r="J593" s="758"/>
      <c r="K593" s="758"/>
      <c r="L593" s="780">
        <v>589</v>
      </c>
      <c r="M593" s="790">
        <v>0.96371948544195796</v>
      </c>
      <c r="N593" s="790">
        <v>3.6280514558042098E-2</v>
      </c>
      <c r="O593" s="790">
        <v>0.95830555606985768</v>
      </c>
      <c r="P593" s="790">
        <v>4.1694443930142301E-2</v>
      </c>
      <c r="Q593" s="790">
        <f t="shared" si="43"/>
        <v>0.96084630911846358</v>
      </c>
      <c r="R593" s="790">
        <f t="shared" si="43"/>
        <v>3.9053690881536485E-2</v>
      </c>
      <c r="S593" s="791">
        <f t="shared" si="44"/>
        <v>0.9746682949218356</v>
      </c>
      <c r="T593" s="791">
        <v>2.5331705078164402E-2</v>
      </c>
      <c r="U593" s="791">
        <f t="shared" si="46"/>
        <v>0.97125807106387652</v>
      </c>
      <c r="V593" s="791">
        <v>2.8741928936123502E-2</v>
      </c>
      <c r="W593" s="791">
        <f t="shared" si="45"/>
        <v>0.97282172427559621</v>
      </c>
      <c r="X593" s="791">
        <f t="shared" si="45"/>
        <v>2.7078275724403807E-2</v>
      </c>
      <c r="Y593" s="573"/>
      <c r="Z593" s="758"/>
      <c r="AA593" s="758"/>
      <c r="AB593" s="758"/>
      <c r="AC593" s="758"/>
      <c r="AD593" s="758"/>
      <c r="AE593" s="758"/>
      <c r="AF593" s="758"/>
      <c r="AG593" s="758"/>
      <c r="AH593" s="758"/>
      <c r="AI593" s="758"/>
      <c r="AJ593" s="758"/>
    </row>
    <row r="594" spans="2:36" ht="15">
      <c r="B594" s="758"/>
      <c r="C594" s="758"/>
      <c r="D594" s="758"/>
      <c r="E594" s="758"/>
      <c r="F594" s="758"/>
      <c r="G594" s="758"/>
      <c r="H594" s="758"/>
      <c r="I594" s="758"/>
      <c r="J594" s="758"/>
      <c r="K594" s="758"/>
      <c r="L594" s="780">
        <v>590</v>
      </c>
      <c r="M594" s="790">
        <v>0.96378433964054366</v>
      </c>
      <c r="N594" s="790">
        <v>3.6215660359456302E-2</v>
      </c>
      <c r="O594" s="790">
        <v>0.95838510812853051</v>
      </c>
      <c r="P594" s="790">
        <v>4.1614891871469502E-2</v>
      </c>
      <c r="Q594" s="790">
        <f t="shared" si="43"/>
        <v>0.96091869536406804</v>
      </c>
      <c r="R594" s="790">
        <f t="shared" si="43"/>
        <v>3.8981304635931927E-2</v>
      </c>
      <c r="S594" s="791">
        <f t="shared" si="44"/>
        <v>0.97470061864959612</v>
      </c>
      <c r="T594" s="791">
        <v>2.52993813504039E-2</v>
      </c>
      <c r="U594" s="791">
        <f t="shared" si="46"/>
        <v>0.97130792218344653</v>
      </c>
      <c r="V594" s="791">
        <v>2.8692077816553498E-2</v>
      </c>
      <c r="W594" s="791">
        <f t="shared" si="45"/>
        <v>0.97286303457024303</v>
      </c>
      <c r="X594" s="791">
        <f t="shared" si="45"/>
        <v>2.703696542975699E-2</v>
      </c>
      <c r="Y594" s="573"/>
      <c r="Z594" s="758"/>
      <c r="AA594" s="758"/>
      <c r="AB594" s="758"/>
      <c r="AC594" s="758"/>
      <c r="AD594" s="758"/>
      <c r="AE594" s="758"/>
      <c r="AF594" s="758"/>
      <c r="AG594" s="758"/>
      <c r="AH594" s="758"/>
      <c r="AI594" s="758"/>
      <c r="AJ594" s="758"/>
    </row>
    <row r="595" spans="2:36" ht="15">
      <c r="B595" s="758"/>
      <c r="C595" s="758"/>
      <c r="D595" s="758"/>
      <c r="E595" s="758"/>
      <c r="F595" s="758"/>
      <c r="G595" s="758"/>
      <c r="H595" s="758"/>
      <c r="I595" s="758"/>
      <c r="J595" s="758"/>
      <c r="K595" s="758"/>
      <c r="L595" s="780">
        <v>591</v>
      </c>
      <c r="M595" s="790">
        <v>0.963848973595406</v>
      </c>
      <c r="N595" s="790">
        <v>3.6151026404594E-2</v>
      </c>
      <c r="O595" s="790">
        <v>0.95846437533732964</v>
      </c>
      <c r="P595" s="790">
        <v>4.1535624662670398E-2</v>
      </c>
      <c r="Q595" s="790">
        <f t="shared" si="43"/>
        <v>0.96099082825147908</v>
      </c>
      <c r="R595" s="790">
        <f t="shared" si="43"/>
        <v>3.8909171748520925E-2</v>
      </c>
      <c r="S595" s="791">
        <f t="shared" si="44"/>
        <v>0.97473250447770809</v>
      </c>
      <c r="T595" s="791">
        <v>2.5267495522291902E-2</v>
      </c>
      <c r="U595" s="791">
        <f t="shared" si="46"/>
        <v>0.97135753061303742</v>
      </c>
      <c r="V595" s="791">
        <v>2.8642469386962601E-2</v>
      </c>
      <c r="W595" s="791">
        <f t="shared" si="45"/>
        <v>0.9729040071320707</v>
      </c>
      <c r="X595" s="791">
        <f t="shared" si="45"/>
        <v>2.6995992867929273E-2</v>
      </c>
      <c r="Y595" s="573"/>
      <c r="Z595" s="758"/>
      <c r="AA595" s="758"/>
      <c r="AB595" s="758"/>
      <c r="AC595" s="758"/>
      <c r="AD595" s="758"/>
      <c r="AE595" s="758"/>
      <c r="AF595" s="758"/>
      <c r="AG595" s="758"/>
      <c r="AH595" s="758"/>
      <c r="AI595" s="758"/>
      <c r="AJ595" s="758"/>
    </row>
    <row r="596" spans="2:36" ht="15">
      <c r="B596" s="758"/>
      <c r="C596" s="758"/>
      <c r="D596" s="758"/>
      <c r="E596" s="758"/>
      <c r="F596" s="758"/>
      <c r="G596" s="758"/>
      <c r="H596" s="758"/>
      <c r="I596" s="758"/>
      <c r="J596" s="758"/>
      <c r="K596" s="758"/>
      <c r="L596" s="780">
        <v>592</v>
      </c>
      <c r="M596" s="790">
        <v>0.9639133878447359</v>
      </c>
      <c r="N596" s="790">
        <v>3.6086612155264097E-2</v>
      </c>
      <c r="O596" s="790">
        <v>0.95854335839258475</v>
      </c>
      <c r="P596" s="790">
        <v>4.1456641607415197E-2</v>
      </c>
      <c r="Q596" s="790">
        <f t="shared" si="43"/>
        <v>0.96106270839994312</v>
      </c>
      <c r="R596" s="790">
        <f t="shared" si="43"/>
        <v>3.8837291600056875E-2</v>
      </c>
      <c r="S596" s="791">
        <f t="shared" si="44"/>
        <v>0.97476395271609506</v>
      </c>
      <c r="T596" s="791">
        <v>2.5236047283904901E-2</v>
      </c>
      <c r="U596" s="791">
        <f t="shared" si="46"/>
        <v>0.971406899606021</v>
      </c>
      <c r="V596" s="791">
        <v>2.8593100393978998E-2</v>
      </c>
      <c r="W596" s="791">
        <f t="shared" si="45"/>
        <v>0.97294464378066647</v>
      </c>
      <c r="X596" s="791">
        <f t="shared" si="45"/>
        <v>2.6955356219333516E-2</v>
      </c>
      <c r="Y596" s="573"/>
      <c r="Z596" s="758"/>
      <c r="AA596" s="758"/>
      <c r="AB596" s="758"/>
      <c r="AC596" s="758"/>
      <c r="AD596" s="758"/>
      <c r="AE596" s="758"/>
      <c r="AF596" s="758"/>
      <c r="AG596" s="758"/>
      <c r="AH596" s="758"/>
      <c r="AI596" s="758"/>
      <c r="AJ596" s="758"/>
    </row>
    <row r="597" spans="2:36" ht="15">
      <c r="B597" s="758"/>
      <c r="C597" s="758"/>
      <c r="D597" s="758"/>
      <c r="E597" s="758"/>
      <c r="F597" s="758"/>
      <c r="G597" s="758"/>
      <c r="H597" s="758"/>
      <c r="I597" s="758"/>
      <c r="J597" s="758"/>
      <c r="K597" s="758"/>
      <c r="L597" s="780">
        <v>593</v>
      </c>
      <c r="M597" s="790">
        <v>0.96397758292672453</v>
      </c>
      <c r="N597" s="790">
        <v>3.6022417073275498E-2</v>
      </c>
      <c r="O597" s="790">
        <v>0.95862205799062572</v>
      </c>
      <c r="P597" s="790">
        <v>4.1377942009374301E-2</v>
      </c>
      <c r="Q597" s="790">
        <f t="shared" si="43"/>
        <v>0.96113433642870683</v>
      </c>
      <c r="R597" s="790">
        <f t="shared" si="43"/>
        <v>3.8765663571293241E-2</v>
      </c>
      <c r="S597" s="791">
        <f t="shared" si="44"/>
        <v>0.97479496367468077</v>
      </c>
      <c r="T597" s="791">
        <v>2.5205036325319199E-2</v>
      </c>
      <c r="U597" s="791">
        <f t="shared" si="46"/>
        <v>0.97145603241576894</v>
      </c>
      <c r="V597" s="791">
        <v>2.8543967584231101E-2</v>
      </c>
      <c r="W597" s="791">
        <f t="shared" si="45"/>
        <v>0.9729849463356175</v>
      </c>
      <c r="X597" s="791">
        <f t="shared" si="45"/>
        <v>2.6915053664382581E-2</v>
      </c>
      <c r="Y597" s="573"/>
      <c r="Z597" s="758"/>
      <c r="AA597" s="758"/>
      <c r="AB597" s="758"/>
      <c r="AC597" s="758"/>
      <c r="AD597" s="758"/>
      <c r="AE597" s="758"/>
      <c r="AF597" s="758"/>
      <c r="AG597" s="758"/>
      <c r="AH597" s="758"/>
      <c r="AI597" s="758"/>
      <c r="AJ597" s="758"/>
    </row>
    <row r="598" spans="2:36" ht="15">
      <c r="B598" s="758"/>
      <c r="C598" s="758"/>
      <c r="D598" s="758"/>
      <c r="E598" s="758"/>
      <c r="F598" s="758"/>
      <c r="G598" s="758"/>
      <c r="H598" s="758"/>
      <c r="I598" s="758"/>
      <c r="J598" s="758"/>
      <c r="K598" s="758"/>
      <c r="L598" s="780">
        <v>594</v>
      </c>
      <c r="M598" s="790">
        <v>0.96404155937956282</v>
      </c>
      <c r="N598" s="790">
        <v>3.5958440620437203E-2</v>
      </c>
      <c r="O598" s="790">
        <v>0.95870047482778209</v>
      </c>
      <c r="P598" s="790">
        <v>4.1299525172217903E-2</v>
      </c>
      <c r="Q598" s="790">
        <f t="shared" si="43"/>
        <v>0.96120571295701651</v>
      </c>
      <c r="R598" s="790">
        <f t="shared" si="43"/>
        <v>3.8694287042983486E-2</v>
      </c>
      <c r="S598" s="791">
        <f t="shared" si="44"/>
        <v>0.97482553766338875</v>
      </c>
      <c r="T598" s="791">
        <v>2.5174462336611199E-2</v>
      </c>
      <c r="U598" s="791">
        <f t="shared" si="46"/>
        <v>0.97150493229565293</v>
      </c>
      <c r="V598" s="791">
        <v>2.84950677043471E-2</v>
      </c>
      <c r="W598" s="791">
        <f t="shared" si="45"/>
        <v>0.9730249166165108</v>
      </c>
      <c r="X598" s="791">
        <f t="shared" si="45"/>
        <v>2.6875083383489283E-2</v>
      </c>
      <c r="Y598" s="573"/>
      <c r="Z598" s="758"/>
      <c r="AA598" s="758"/>
      <c r="AB598" s="758"/>
      <c r="AC598" s="758"/>
      <c r="AD598" s="758"/>
      <c r="AE598" s="758"/>
      <c r="AF598" s="758"/>
      <c r="AG598" s="758"/>
      <c r="AH598" s="758"/>
      <c r="AI598" s="758"/>
      <c r="AJ598" s="758"/>
    </row>
    <row r="599" spans="2:36" ht="15">
      <c r="B599" s="758"/>
      <c r="C599" s="758"/>
      <c r="D599" s="758"/>
      <c r="E599" s="758"/>
      <c r="F599" s="758"/>
      <c r="G599" s="758"/>
      <c r="H599" s="758"/>
      <c r="I599" s="758"/>
      <c r="J599" s="758"/>
      <c r="K599" s="758"/>
      <c r="L599" s="780">
        <v>595</v>
      </c>
      <c r="M599" s="790">
        <v>0.96410531774144204</v>
      </c>
      <c r="N599" s="790">
        <v>3.5894682258557999E-2</v>
      </c>
      <c r="O599" s="790">
        <v>0.95877860960038375</v>
      </c>
      <c r="P599" s="790">
        <v>4.1221390399616302E-2</v>
      </c>
      <c r="Q599" s="790">
        <f t="shared" si="43"/>
        <v>0.96127683860411905</v>
      </c>
      <c r="R599" s="790">
        <f t="shared" si="43"/>
        <v>3.8623161395880942E-2</v>
      </c>
      <c r="S599" s="791">
        <f t="shared" si="44"/>
        <v>0.97485567499214265</v>
      </c>
      <c r="T599" s="791">
        <v>2.5144325007857401E-2</v>
      </c>
      <c r="U599" s="791">
        <f t="shared" si="46"/>
        <v>0.97155360249904466</v>
      </c>
      <c r="V599" s="791">
        <v>2.84463975009553E-2</v>
      </c>
      <c r="W599" s="791">
        <f t="shared" si="45"/>
        <v>0.97306455644293344</v>
      </c>
      <c r="X599" s="791">
        <f t="shared" si="45"/>
        <v>2.6835443557066525E-2</v>
      </c>
      <c r="Y599" s="573"/>
      <c r="Z599" s="758"/>
      <c r="AA599" s="758"/>
      <c r="AB599" s="758"/>
      <c r="AC599" s="758"/>
      <c r="AD599" s="758"/>
      <c r="AE599" s="758"/>
      <c r="AF599" s="758"/>
      <c r="AG599" s="758"/>
      <c r="AH599" s="758"/>
      <c r="AI599" s="758"/>
      <c r="AJ599" s="758"/>
    </row>
    <row r="600" spans="2:36" ht="15">
      <c r="B600" s="758"/>
      <c r="C600" s="758"/>
      <c r="D600" s="758"/>
      <c r="E600" s="758"/>
      <c r="F600" s="758"/>
      <c r="G600" s="758"/>
      <c r="H600" s="758"/>
      <c r="I600" s="758"/>
      <c r="J600" s="758"/>
      <c r="K600" s="758"/>
      <c r="L600" s="780">
        <v>596</v>
      </c>
      <c r="M600" s="790">
        <v>0.9641688585505529</v>
      </c>
      <c r="N600" s="790">
        <v>3.5831141449447101E-2</v>
      </c>
      <c r="O600" s="790">
        <v>0.95885646300476013</v>
      </c>
      <c r="P600" s="790">
        <v>4.1143536995239899E-2</v>
      </c>
      <c r="Q600" s="790">
        <f t="shared" si="43"/>
        <v>0.96134771398926078</v>
      </c>
      <c r="R600" s="790">
        <f t="shared" si="43"/>
        <v>3.855228601073929E-2</v>
      </c>
      <c r="S600" s="791">
        <f t="shared" si="44"/>
        <v>0.97488537597086589</v>
      </c>
      <c r="T600" s="791">
        <v>2.51146240291341E-2</v>
      </c>
      <c r="U600" s="791">
        <f t="shared" si="46"/>
        <v>0.97160204627931601</v>
      </c>
      <c r="V600" s="791">
        <v>2.8397953720683999E-2</v>
      </c>
      <c r="W600" s="791">
        <f t="shared" si="45"/>
        <v>0.97310386763447287</v>
      </c>
      <c r="X600" s="791">
        <f t="shared" si="45"/>
        <v>2.679613236552713E-2</v>
      </c>
      <c r="Y600" s="573"/>
      <c r="Z600" s="758"/>
      <c r="AA600" s="758"/>
      <c r="AB600" s="758"/>
      <c r="AC600" s="758"/>
      <c r="AD600" s="758"/>
      <c r="AE600" s="758"/>
      <c r="AF600" s="758"/>
      <c r="AG600" s="758"/>
      <c r="AH600" s="758"/>
      <c r="AI600" s="758"/>
      <c r="AJ600" s="758"/>
    </row>
    <row r="601" spans="2:36" ht="15">
      <c r="B601" s="758"/>
      <c r="C601" s="758"/>
      <c r="D601" s="758"/>
      <c r="E601" s="758"/>
      <c r="F601" s="758"/>
      <c r="G601" s="758"/>
      <c r="H601" s="758"/>
      <c r="I601" s="758"/>
      <c r="J601" s="758"/>
      <c r="K601" s="758"/>
      <c r="L601" s="780">
        <v>597</v>
      </c>
      <c r="M601" s="790">
        <v>0.96423218234508679</v>
      </c>
      <c r="N601" s="790">
        <v>3.57678176549132E-2</v>
      </c>
      <c r="O601" s="790">
        <v>0.95893403573724112</v>
      </c>
      <c r="P601" s="790">
        <v>4.1065964262758901E-2</v>
      </c>
      <c r="Q601" s="790">
        <f t="shared" si="43"/>
        <v>0.96141833973168822</v>
      </c>
      <c r="R601" s="790">
        <f t="shared" si="43"/>
        <v>3.848166026831177E-2</v>
      </c>
      <c r="S601" s="791">
        <f t="shared" si="44"/>
        <v>0.97491464090948221</v>
      </c>
      <c r="T601" s="791">
        <v>2.50853590905178E-2</v>
      </c>
      <c r="U601" s="791">
        <f t="shared" si="46"/>
        <v>0.97165026688983847</v>
      </c>
      <c r="V601" s="791">
        <v>2.83497331101615E-2</v>
      </c>
      <c r="W601" s="791">
        <f t="shared" si="45"/>
        <v>0.97314285201071604</v>
      </c>
      <c r="X601" s="791">
        <f t="shared" si="45"/>
        <v>2.6757147989284004E-2</v>
      </c>
      <c r="Y601" s="573"/>
      <c r="Z601" s="758"/>
      <c r="AA601" s="758"/>
      <c r="AB601" s="758"/>
      <c r="AC601" s="758"/>
      <c r="AD601" s="758"/>
      <c r="AE601" s="758"/>
      <c r="AF601" s="758"/>
      <c r="AG601" s="758"/>
      <c r="AH601" s="758"/>
      <c r="AI601" s="758"/>
      <c r="AJ601" s="758"/>
    </row>
    <row r="602" spans="2:36" ht="15">
      <c r="B602" s="758"/>
      <c r="C602" s="758"/>
      <c r="D602" s="758"/>
      <c r="E602" s="758"/>
      <c r="F602" s="758"/>
      <c r="G602" s="758"/>
      <c r="H602" s="758"/>
      <c r="I602" s="758"/>
      <c r="J602" s="758"/>
      <c r="K602" s="758"/>
      <c r="L602" s="780">
        <v>598</v>
      </c>
      <c r="M602" s="790">
        <v>0.96429528966323474</v>
      </c>
      <c r="N602" s="790">
        <v>3.5704710336765297E-2</v>
      </c>
      <c r="O602" s="790">
        <v>0.95901132849415627</v>
      </c>
      <c r="P602" s="790">
        <v>4.0988671505843698E-2</v>
      </c>
      <c r="Q602" s="790">
        <f t="shared" si="43"/>
        <v>0.96148871645064804</v>
      </c>
      <c r="R602" s="790">
        <f t="shared" si="43"/>
        <v>3.8411283549351929E-2</v>
      </c>
      <c r="S602" s="791">
        <f t="shared" si="44"/>
        <v>0.97494347011791516</v>
      </c>
      <c r="T602" s="791">
        <v>2.5056529882084799E-2</v>
      </c>
      <c r="U602" s="791">
        <f t="shared" si="46"/>
        <v>0.97169826758398403</v>
      </c>
      <c r="V602" s="791">
        <v>2.8301732416015999E-2</v>
      </c>
      <c r="W602" s="791">
        <f t="shared" si="45"/>
        <v>0.97318151139125009</v>
      </c>
      <c r="X602" s="791">
        <f t="shared" si="45"/>
        <v>2.6718488608749903E-2</v>
      </c>
      <c r="Y602" s="573"/>
      <c r="Z602" s="758"/>
      <c r="AA602" s="758"/>
      <c r="AB602" s="758"/>
      <c r="AC602" s="758"/>
      <c r="AD602" s="758"/>
      <c r="AE602" s="758"/>
      <c r="AF602" s="758"/>
      <c r="AG602" s="758"/>
      <c r="AH602" s="758"/>
      <c r="AI602" s="758"/>
      <c r="AJ602" s="758"/>
    </row>
    <row r="603" spans="2:36" ht="15">
      <c r="B603" s="758"/>
      <c r="C603" s="758"/>
      <c r="D603" s="758"/>
      <c r="E603" s="758"/>
      <c r="F603" s="758"/>
      <c r="G603" s="758"/>
      <c r="H603" s="758"/>
      <c r="I603" s="758"/>
      <c r="J603" s="758"/>
      <c r="K603" s="758"/>
      <c r="L603" s="780">
        <v>599</v>
      </c>
      <c r="M603" s="790">
        <v>0.9643581810431876</v>
      </c>
      <c r="N603" s="790">
        <v>3.5641818956812399E-2</v>
      </c>
      <c r="O603" s="790">
        <v>0.95908834197183557</v>
      </c>
      <c r="P603" s="790">
        <v>4.0911658028164398E-2</v>
      </c>
      <c r="Q603" s="790">
        <f t="shared" si="43"/>
        <v>0.96155884476538689</v>
      </c>
      <c r="R603" s="790">
        <f t="shared" si="43"/>
        <v>3.8341155234613164E-2</v>
      </c>
      <c r="S603" s="791">
        <f t="shared" si="44"/>
        <v>0.97497186390608837</v>
      </c>
      <c r="T603" s="791">
        <v>2.50281360939116E-2</v>
      </c>
      <c r="U603" s="791">
        <f t="shared" si="46"/>
        <v>0.97174605161512406</v>
      </c>
      <c r="V603" s="791">
        <v>2.8253948384875899E-2</v>
      </c>
      <c r="W603" s="791">
        <f t="shared" si="45"/>
        <v>0.97321984759566216</v>
      </c>
      <c r="X603" s="791">
        <f t="shared" si="45"/>
        <v>2.6680152404337798E-2</v>
      </c>
      <c r="Y603" s="573"/>
      <c r="Z603" s="758"/>
      <c r="AA603" s="758"/>
      <c r="AB603" s="758"/>
      <c r="AC603" s="758"/>
      <c r="AD603" s="758"/>
      <c r="AE603" s="758"/>
      <c r="AF603" s="758"/>
      <c r="AG603" s="758"/>
      <c r="AH603" s="758"/>
      <c r="AI603" s="758"/>
      <c r="AJ603" s="758"/>
    </row>
    <row r="604" spans="2:36" ht="15">
      <c r="B604" s="758"/>
      <c r="C604" s="758"/>
      <c r="D604" s="758"/>
      <c r="E604" s="758"/>
      <c r="F604" s="758"/>
      <c r="G604" s="758"/>
      <c r="H604" s="758"/>
      <c r="I604" s="758"/>
      <c r="J604" s="758"/>
      <c r="K604" s="758"/>
      <c r="L604" s="780">
        <v>600</v>
      </c>
      <c r="M604" s="790">
        <v>0.96442085702313662</v>
      </c>
      <c r="N604" s="790">
        <v>3.5579142976863397E-2</v>
      </c>
      <c r="O604" s="790">
        <v>0.95916507686660846</v>
      </c>
      <c r="P604" s="790">
        <v>4.0834923133391501E-2</v>
      </c>
      <c r="Q604" s="790">
        <f t="shared" si="43"/>
        <v>0.96162872529515098</v>
      </c>
      <c r="R604" s="790">
        <f t="shared" si="43"/>
        <v>3.8271274704848979E-2</v>
      </c>
      <c r="S604" s="791">
        <f t="shared" si="44"/>
        <v>0.97499982258392548</v>
      </c>
      <c r="T604" s="791">
        <v>2.50001774160745E-2</v>
      </c>
      <c r="U604" s="791">
        <f t="shared" si="46"/>
        <v>0.97179362223663057</v>
      </c>
      <c r="V604" s="791">
        <v>2.82063777633694E-2</v>
      </c>
      <c r="W604" s="791">
        <f t="shared" si="45"/>
        <v>0.97325786244353951</v>
      </c>
      <c r="X604" s="791">
        <f t="shared" si="45"/>
        <v>2.6642137556460447E-2</v>
      </c>
      <c r="Y604" s="573"/>
      <c r="Z604" s="758"/>
      <c r="AA604" s="758"/>
      <c r="AB604" s="758"/>
      <c r="AC604" s="758"/>
      <c r="AD604" s="758"/>
      <c r="AE604" s="758"/>
      <c r="AF604" s="758"/>
      <c r="AG604" s="758"/>
      <c r="AH604" s="758"/>
      <c r="AI604" s="758"/>
      <c r="AJ604" s="758"/>
    </row>
    <row r="605" spans="2:36" ht="15">
      <c r="B605" s="758"/>
      <c r="C605" s="758"/>
      <c r="D605" s="758"/>
      <c r="E605" s="758"/>
      <c r="F605" s="758"/>
      <c r="G605" s="758"/>
      <c r="H605" s="758"/>
      <c r="I605" s="758"/>
      <c r="J605" s="758"/>
      <c r="K605" s="758"/>
      <c r="L605" s="780">
        <v>601</v>
      </c>
      <c r="M605" s="790">
        <v>0.96448331814127275</v>
      </c>
      <c r="N605" s="790">
        <v>3.5516681858727299E-2</v>
      </c>
      <c r="O605" s="790">
        <v>0.95924153387480471</v>
      </c>
      <c r="P605" s="790">
        <v>4.0758466125195299E-2</v>
      </c>
      <c r="Q605" s="790">
        <f t="shared" si="43"/>
        <v>0.96169835865918718</v>
      </c>
      <c r="R605" s="790">
        <f t="shared" si="43"/>
        <v>3.8201641340812859E-2</v>
      </c>
      <c r="S605" s="791">
        <f t="shared" si="44"/>
        <v>0.9750273478101561</v>
      </c>
      <c r="T605" s="791">
        <v>2.4972652189843899E-2</v>
      </c>
      <c r="U605" s="791">
        <f t="shared" si="46"/>
        <v>0.97184098270187524</v>
      </c>
      <c r="V605" s="791">
        <v>2.8159017298124801E-2</v>
      </c>
      <c r="W605" s="791">
        <f t="shared" si="45"/>
        <v>0.97329555841133786</v>
      </c>
      <c r="X605" s="791">
        <f t="shared" si="45"/>
        <v>2.6604441588662188E-2</v>
      </c>
      <c r="Y605" s="573"/>
      <c r="Z605" s="758"/>
      <c r="AA605" s="758"/>
      <c r="AB605" s="758"/>
      <c r="AC605" s="758"/>
      <c r="AD605" s="758"/>
      <c r="AE605" s="758"/>
      <c r="AF605" s="758"/>
      <c r="AG605" s="758"/>
      <c r="AH605" s="758"/>
      <c r="AI605" s="758"/>
      <c r="AJ605" s="758"/>
    </row>
    <row r="606" spans="2:36" ht="15">
      <c r="B606" s="758"/>
      <c r="C606" s="758"/>
      <c r="D606" s="758"/>
      <c r="E606" s="758"/>
      <c r="F606" s="758"/>
      <c r="G606" s="758"/>
      <c r="H606" s="758"/>
      <c r="I606" s="758"/>
      <c r="J606" s="758"/>
      <c r="K606" s="758"/>
      <c r="L606" s="780">
        <v>602</v>
      </c>
      <c r="M606" s="790">
        <v>0.96454556493578703</v>
      </c>
      <c r="N606" s="790">
        <v>3.5454435064213002E-2</v>
      </c>
      <c r="O606" s="790">
        <v>0.95931771369275409</v>
      </c>
      <c r="P606" s="790">
        <v>4.06822863072459E-2</v>
      </c>
      <c r="Q606" s="790">
        <f t="shared" si="43"/>
        <v>0.96176774547674193</v>
      </c>
      <c r="R606" s="790">
        <f t="shared" si="43"/>
        <v>3.8132254523258156E-2</v>
      </c>
      <c r="S606" s="791">
        <f t="shared" si="44"/>
        <v>0.9750544466387342</v>
      </c>
      <c r="T606" s="791">
        <v>2.4945553361265801E-2</v>
      </c>
      <c r="U606" s="791">
        <f t="shared" si="46"/>
        <v>0.97188813626422965</v>
      </c>
      <c r="V606" s="791">
        <v>2.81118637357704E-2</v>
      </c>
      <c r="W606" s="791">
        <f t="shared" si="45"/>
        <v>0.97333294060298692</v>
      </c>
      <c r="X606" s="791">
        <f t="shared" si="45"/>
        <v>2.6567059397013086E-2</v>
      </c>
      <c r="Y606" s="573"/>
      <c r="Z606" s="758"/>
      <c r="AA606" s="758"/>
      <c r="AB606" s="758"/>
      <c r="AC606" s="758"/>
      <c r="AD606" s="758"/>
      <c r="AE606" s="758"/>
      <c r="AF606" s="758"/>
      <c r="AG606" s="758"/>
      <c r="AH606" s="758"/>
      <c r="AI606" s="758"/>
      <c r="AJ606" s="758"/>
    </row>
    <row r="607" spans="2:36" ht="15">
      <c r="B607" s="758"/>
      <c r="C607" s="758"/>
      <c r="D607" s="758"/>
      <c r="E607" s="758"/>
      <c r="F607" s="758"/>
      <c r="G607" s="758"/>
      <c r="H607" s="758"/>
      <c r="I607" s="758"/>
      <c r="J607" s="758"/>
      <c r="K607" s="758"/>
      <c r="L607" s="780">
        <v>603</v>
      </c>
      <c r="M607" s="790">
        <v>0.96460759794487061</v>
      </c>
      <c r="N607" s="790">
        <v>3.5392402055129397E-2</v>
      </c>
      <c r="O607" s="790">
        <v>0.95939361701678627</v>
      </c>
      <c r="P607" s="790">
        <v>4.0606382983213701E-2</v>
      </c>
      <c r="Q607" s="790">
        <f t="shared" si="43"/>
        <v>0.96183688636706166</v>
      </c>
      <c r="R607" s="790">
        <f t="shared" si="43"/>
        <v>3.8063113632938322E-2</v>
      </c>
      <c r="S607" s="791">
        <f t="shared" si="44"/>
        <v>0.97508112747241971</v>
      </c>
      <c r="T607" s="791">
        <v>2.4918872527580301E-2</v>
      </c>
      <c r="U607" s="791">
        <f t="shared" si="46"/>
        <v>0.97193508617706548</v>
      </c>
      <c r="V607" s="791">
        <v>2.8064913822934499E-2</v>
      </c>
      <c r="W607" s="791">
        <f t="shared" si="45"/>
        <v>0.97337001477928531</v>
      </c>
      <c r="X607" s="791">
        <f t="shared" si="45"/>
        <v>2.6529985220714709E-2</v>
      </c>
      <c r="Y607" s="573"/>
      <c r="Z607" s="758"/>
      <c r="AA607" s="758"/>
      <c r="AB607" s="758"/>
      <c r="AC607" s="758"/>
      <c r="AD607" s="758"/>
      <c r="AE607" s="758"/>
      <c r="AF607" s="758"/>
      <c r="AG607" s="758"/>
      <c r="AH607" s="758"/>
      <c r="AI607" s="758"/>
      <c r="AJ607" s="758"/>
    </row>
    <row r="608" spans="2:36" ht="15">
      <c r="B608" s="758"/>
      <c r="C608" s="758"/>
      <c r="D608" s="758"/>
      <c r="E608" s="758"/>
      <c r="F608" s="758"/>
      <c r="G608" s="758"/>
      <c r="H608" s="758"/>
      <c r="I608" s="758"/>
      <c r="J608" s="758"/>
      <c r="K608" s="758"/>
      <c r="L608" s="780">
        <v>604</v>
      </c>
      <c r="M608" s="790">
        <v>0.96466941770671455</v>
      </c>
      <c r="N608" s="790">
        <v>3.5330582293285499E-2</v>
      </c>
      <c r="O608" s="790">
        <v>0.95946924454323101</v>
      </c>
      <c r="P608" s="790">
        <v>4.0530755456768999E-2</v>
      </c>
      <c r="Q608" s="790">
        <f t="shared" si="43"/>
        <v>0.96190578194939325</v>
      </c>
      <c r="R608" s="790">
        <f t="shared" si="43"/>
        <v>3.7994218050606862E-2</v>
      </c>
      <c r="S608" s="791">
        <f t="shared" si="44"/>
        <v>0.97510739871397267</v>
      </c>
      <c r="T608" s="791">
        <v>2.4892601286027299E-2</v>
      </c>
      <c r="U608" s="791">
        <f t="shared" si="46"/>
        <v>0.97198183569375463</v>
      </c>
      <c r="V608" s="791">
        <v>2.8018164306245399E-2</v>
      </c>
      <c r="W608" s="791">
        <f t="shared" si="45"/>
        <v>0.97340678670103142</v>
      </c>
      <c r="X608" s="791">
        <f t="shared" si="45"/>
        <v>2.649321329896856E-2</v>
      </c>
      <c r="Y608" s="573"/>
      <c r="Z608" s="758"/>
      <c r="AA608" s="758"/>
      <c r="AB608" s="758"/>
      <c r="AC608" s="758"/>
      <c r="AD608" s="758"/>
      <c r="AE608" s="758"/>
      <c r="AF608" s="758"/>
      <c r="AG608" s="758"/>
      <c r="AH608" s="758"/>
      <c r="AI608" s="758"/>
      <c r="AJ608" s="758"/>
    </row>
    <row r="609" spans="2:36" ht="15">
      <c r="B609" s="758"/>
      <c r="C609" s="758"/>
      <c r="D609" s="758"/>
      <c r="E609" s="758"/>
      <c r="F609" s="758"/>
      <c r="G609" s="758"/>
      <c r="H609" s="758"/>
      <c r="I609" s="758"/>
      <c r="J609" s="758"/>
      <c r="K609" s="758"/>
      <c r="L609" s="780">
        <v>605</v>
      </c>
      <c r="M609" s="790">
        <v>0.96473102475950967</v>
      </c>
      <c r="N609" s="790">
        <v>3.5268975240490302E-2</v>
      </c>
      <c r="O609" s="790">
        <v>0.95954459696841776</v>
      </c>
      <c r="P609" s="790">
        <v>4.0455403031582203E-2</v>
      </c>
      <c r="Q609" s="790">
        <f t="shared" si="43"/>
        <v>0.96197443284298267</v>
      </c>
      <c r="R609" s="790">
        <f t="shared" si="43"/>
        <v>3.7925567157017295E-2</v>
      </c>
      <c r="S609" s="791">
        <f t="shared" si="44"/>
        <v>0.97513326876615325</v>
      </c>
      <c r="T609" s="791">
        <v>2.4866731233846799E-2</v>
      </c>
      <c r="U609" s="791">
        <f t="shared" si="46"/>
        <v>0.97202838806766867</v>
      </c>
      <c r="V609" s="791">
        <v>2.7971611932331299E-2</v>
      </c>
      <c r="W609" s="791">
        <f t="shared" si="45"/>
        <v>0.97344326212902388</v>
      </c>
      <c r="X609" s="791">
        <f t="shared" si="45"/>
        <v>2.6456737870976115E-2</v>
      </c>
      <c r="Y609" s="573"/>
      <c r="Z609" s="758"/>
      <c r="AA609" s="758"/>
      <c r="AB609" s="758"/>
      <c r="AC609" s="758"/>
      <c r="AD609" s="758"/>
      <c r="AE609" s="758"/>
      <c r="AF609" s="758"/>
      <c r="AG609" s="758"/>
      <c r="AH609" s="758"/>
      <c r="AI609" s="758"/>
      <c r="AJ609" s="758"/>
    </row>
    <row r="610" spans="2:36" ht="15">
      <c r="B610" s="758"/>
      <c r="C610" s="758"/>
      <c r="D610" s="758"/>
      <c r="E610" s="758"/>
      <c r="F610" s="758"/>
      <c r="G610" s="758"/>
      <c r="H610" s="758"/>
      <c r="I610" s="758"/>
      <c r="J610" s="758"/>
      <c r="K610" s="758"/>
      <c r="L610" s="780">
        <v>606</v>
      </c>
      <c r="M610" s="790">
        <v>0.96479241964144735</v>
      </c>
      <c r="N610" s="790">
        <v>3.52075803585526E-2</v>
      </c>
      <c r="O610" s="790">
        <v>0.95961967498867662</v>
      </c>
      <c r="P610" s="790">
        <v>4.0380325011323402E-2</v>
      </c>
      <c r="Q610" s="790">
        <f t="shared" si="43"/>
        <v>0.96204283966707715</v>
      </c>
      <c r="R610" s="790">
        <f t="shared" si="43"/>
        <v>3.7857160332922891E-2</v>
      </c>
      <c r="S610" s="791">
        <f t="shared" si="44"/>
        <v>0.97515874603172115</v>
      </c>
      <c r="T610" s="791">
        <v>2.4841253968278802E-2</v>
      </c>
      <c r="U610" s="791">
        <f t="shared" si="46"/>
        <v>0.97207474655217951</v>
      </c>
      <c r="V610" s="791">
        <v>2.79252534478205E-2</v>
      </c>
      <c r="W610" s="791">
        <f t="shared" si="45"/>
        <v>0.97347944682406107</v>
      </c>
      <c r="X610" s="791">
        <f t="shared" si="45"/>
        <v>2.6420553175938912E-2</v>
      </c>
      <c r="Y610" s="573"/>
      <c r="Z610" s="758"/>
      <c r="AA610" s="758"/>
      <c r="AB610" s="758"/>
      <c r="AC610" s="758"/>
      <c r="AD610" s="758"/>
      <c r="AE610" s="758"/>
      <c r="AF610" s="758"/>
      <c r="AG610" s="758"/>
      <c r="AH610" s="758"/>
      <c r="AI610" s="758"/>
      <c r="AJ610" s="758"/>
    </row>
    <row r="611" spans="2:36" ht="15">
      <c r="B611" s="758"/>
      <c r="C611" s="758"/>
      <c r="D611" s="758"/>
      <c r="E611" s="758"/>
      <c r="F611" s="758"/>
      <c r="G611" s="758"/>
      <c r="H611" s="758"/>
      <c r="I611" s="758"/>
      <c r="J611" s="758"/>
      <c r="K611" s="758"/>
      <c r="L611" s="780">
        <v>607</v>
      </c>
      <c r="M611" s="790">
        <v>0.96485360289071864</v>
      </c>
      <c r="N611" s="790">
        <v>3.5146397109281399E-2</v>
      </c>
      <c r="O611" s="790">
        <v>0.95969447930033702</v>
      </c>
      <c r="P611" s="790">
        <v>4.0305520699662999E-2</v>
      </c>
      <c r="Q611" s="790">
        <f t="shared" si="43"/>
        <v>0.96211100304092279</v>
      </c>
      <c r="R611" s="790">
        <f t="shared" si="43"/>
        <v>3.7788996959077198E-2</v>
      </c>
      <c r="S611" s="791">
        <f t="shared" si="44"/>
        <v>0.97518383891343663</v>
      </c>
      <c r="T611" s="791">
        <v>2.4816161086563399E-2</v>
      </c>
      <c r="U611" s="791">
        <f t="shared" si="46"/>
        <v>0.97212091440065862</v>
      </c>
      <c r="V611" s="791">
        <v>2.7879085599341401E-2</v>
      </c>
      <c r="W611" s="791">
        <f t="shared" si="45"/>
        <v>0.9735153465469415</v>
      </c>
      <c r="X611" s="791">
        <f t="shared" si="45"/>
        <v>2.6384653453058578E-2</v>
      </c>
      <c r="Y611" s="573"/>
      <c r="Z611" s="758"/>
      <c r="AA611" s="758"/>
      <c r="AB611" s="758"/>
      <c r="AC611" s="758"/>
      <c r="AD611" s="758"/>
      <c r="AE611" s="758"/>
      <c r="AF611" s="758"/>
      <c r="AG611" s="758"/>
      <c r="AH611" s="758"/>
      <c r="AI611" s="758"/>
      <c r="AJ611" s="758"/>
    </row>
    <row r="612" spans="2:36" ht="15">
      <c r="B612" s="758"/>
      <c r="C612" s="758"/>
      <c r="D612" s="758"/>
      <c r="E612" s="758"/>
      <c r="F612" s="758"/>
      <c r="G612" s="758"/>
      <c r="H612" s="758"/>
      <c r="I612" s="758"/>
      <c r="J612" s="758"/>
      <c r="K612" s="758"/>
      <c r="L612" s="780">
        <v>608</v>
      </c>
      <c r="M612" s="790">
        <v>0.96491457504551426</v>
      </c>
      <c r="N612" s="790">
        <v>3.5085424954485703E-2</v>
      </c>
      <c r="O612" s="790">
        <v>0.95976901059972863</v>
      </c>
      <c r="P612" s="790">
        <v>4.0230989400271401E-2</v>
      </c>
      <c r="Q612" s="790">
        <f t="shared" si="43"/>
        <v>0.96217892358376633</v>
      </c>
      <c r="R612" s="790">
        <f t="shared" si="43"/>
        <v>3.7721076416233734E-2</v>
      </c>
      <c r="S612" s="791">
        <f t="shared" si="44"/>
        <v>0.97520855581405952</v>
      </c>
      <c r="T612" s="791">
        <v>2.4791444185940498E-2</v>
      </c>
      <c r="U612" s="791">
        <f t="shared" si="46"/>
        <v>0.97216689486647789</v>
      </c>
      <c r="V612" s="791">
        <v>2.78331051335221E-2</v>
      </c>
      <c r="W612" s="791">
        <f t="shared" si="45"/>
        <v>0.97355096705846345</v>
      </c>
      <c r="X612" s="791">
        <f t="shared" si="45"/>
        <v>2.634903294153651E-2</v>
      </c>
      <c r="Y612" s="573"/>
      <c r="Z612" s="758"/>
      <c r="AA612" s="758"/>
      <c r="AB612" s="758"/>
      <c r="AC612" s="758"/>
      <c r="AD612" s="758"/>
      <c r="AE612" s="758"/>
      <c r="AF612" s="758"/>
      <c r="AG612" s="758"/>
      <c r="AH612" s="758"/>
      <c r="AI612" s="758"/>
      <c r="AJ612" s="758"/>
    </row>
    <row r="613" spans="2:36" ht="15">
      <c r="B613" s="758"/>
      <c r="C613" s="758"/>
      <c r="D613" s="758"/>
      <c r="E613" s="758"/>
      <c r="F613" s="758"/>
      <c r="G613" s="758"/>
      <c r="H613" s="758"/>
      <c r="I613" s="758"/>
      <c r="J613" s="758"/>
      <c r="K613" s="758"/>
      <c r="L613" s="780">
        <v>609</v>
      </c>
      <c r="M613" s="790">
        <v>0.96497533664402568</v>
      </c>
      <c r="N613" s="790">
        <v>3.5024663355974303E-2</v>
      </c>
      <c r="O613" s="790">
        <v>0.95984326958318134</v>
      </c>
      <c r="P613" s="790">
        <v>4.0156730416818699E-2</v>
      </c>
      <c r="Q613" s="790">
        <f t="shared" si="43"/>
        <v>0.96224660191485423</v>
      </c>
      <c r="R613" s="790">
        <f t="shared" si="43"/>
        <v>3.7653398085145798E-2</v>
      </c>
      <c r="S613" s="791">
        <f t="shared" si="44"/>
        <v>0.97523290513634986</v>
      </c>
      <c r="T613" s="791">
        <v>2.4767094863650099E-2</v>
      </c>
      <c r="U613" s="791">
        <f t="shared" si="46"/>
        <v>0.97221269120300902</v>
      </c>
      <c r="V613" s="791">
        <v>2.7787308796991001E-2</v>
      </c>
      <c r="W613" s="791">
        <f t="shared" si="45"/>
        <v>0.97358631411942564</v>
      </c>
      <c r="X613" s="791">
        <f t="shared" si="45"/>
        <v>2.6313685880574283E-2</v>
      </c>
      <c r="Y613" s="573"/>
      <c r="Z613" s="758"/>
      <c r="AA613" s="758"/>
      <c r="AB613" s="758"/>
      <c r="AC613" s="758"/>
      <c r="AD613" s="758"/>
      <c r="AE613" s="758"/>
      <c r="AF613" s="758"/>
      <c r="AG613" s="758"/>
      <c r="AH613" s="758"/>
      <c r="AI613" s="758"/>
      <c r="AJ613" s="758"/>
    </row>
    <row r="614" spans="2:36" ht="15">
      <c r="B614" s="758"/>
      <c r="C614" s="758"/>
      <c r="D614" s="758"/>
      <c r="E614" s="758"/>
      <c r="F614" s="758"/>
      <c r="G614" s="758"/>
      <c r="H614" s="758"/>
      <c r="I614" s="758"/>
      <c r="J614" s="758"/>
      <c r="K614" s="758"/>
      <c r="L614" s="780">
        <v>610</v>
      </c>
      <c r="M614" s="790">
        <v>0.96503588822444375</v>
      </c>
      <c r="N614" s="790">
        <v>3.4964111775556299E-2</v>
      </c>
      <c r="O614" s="790">
        <v>0.95991725694702468</v>
      </c>
      <c r="P614" s="790">
        <v>4.0082743052975302E-2</v>
      </c>
      <c r="Q614" s="790">
        <f t="shared" si="43"/>
        <v>0.96231403865343301</v>
      </c>
      <c r="R614" s="790">
        <f t="shared" si="43"/>
        <v>3.758596134656695E-2</v>
      </c>
      <c r="S614" s="791">
        <f t="shared" si="44"/>
        <v>0.9752568952830678</v>
      </c>
      <c r="T614" s="791">
        <v>2.47431047169322E-2</v>
      </c>
      <c r="U614" s="791">
        <f t="shared" si="46"/>
        <v>0.97225830666362356</v>
      </c>
      <c r="V614" s="791">
        <v>2.77416933363764E-2</v>
      </c>
      <c r="W614" s="791">
        <f t="shared" si="45"/>
        <v>0.9736213934906266</v>
      </c>
      <c r="X614" s="791">
        <f t="shared" si="45"/>
        <v>2.6278606509373435E-2</v>
      </c>
      <c r="Y614" s="573"/>
      <c r="Z614" s="758"/>
      <c r="AA614" s="758"/>
      <c r="AB614" s="758"/>
      <c r="AC614" s="758"/>
      <c r="AD614" s="758"/>
      <c r="AE614" s="758"/>
      <c r="AF614" s="758"/>
      <c r="AG614" s="758"/>
      <c r="AH614" s="758"/>
      <c r="AI614" s="758"/>
      <c r="AJ614" s="758"/>
    </row>
    <row r="615" spans="2:36" ht="15">
      <c r="B615" s="758"/>
      <c r="C615" s="758"/>
      <c r="D615" s="758"/>
      <c r="E615" s="758"/>
      <c r="F615" s="758"/>
      <c r="G615" s="758"/>
      <c r="H615" s="758"/>
      <c r="I615" s="758"/>
      <c r="J615" s="758"/>
      <c r="K615" s="758"/>
      <c r="L615" s="780">
        <v>611</v>
      </c>
      <c r="M615" s="790">
        <v>0.96509623032495939</v>
      </c>
      <c r="N615" s="790">
        <v>3.4903769675040601E-2</v>
      </c>
      <c r="O615" s="790">
        <v>0.95999097338758865</v>
      </c>
      <c r="P615" s="790">
        <v>4.0009026612411402E-2</v>
      </c>
      <c r="Q615" s="790">
        <f t="shared" si="43"/>
        <v>0.96238123441874945</v>
      </c>
      <c r="R615" s="790">
        <f t="shared" si="43"/>
        <v>3.7518765581250585E-2</v>
      </c>
      <c r="S615" s="791">
        <f t="shared" si="44"/>
        <v>0.97528053465697306</v>
      </c>
      <c r="T615" s="791">
        <v>2.4719465343026902E-2</v>
      </c>
      <c r="U615" s="791">
        <f t="shared" si="46"/>
        <v>0.97230374450169343</v>
      </c>
      <c r="V615" s="791">
        <v>2.76962554983066E-2</v>
      </c>
      <c r="W615" s="791">
        <f t="shared" si="45"/>
        <v>0.97365621093286447</v>
      </c>
      <c r="X615" s="791">
        <f t="shared" si="45"/>
        <v>2.6243789067135558E-2</v>
      </c>
      <c r="Y615" s="573"/>
      <c r="Z615" s="758"/>
      <c r="AA615" s="758"/>
      <c r="AB615" s="758"/>
      <c r="AC615" s="758"/>
      <c r="AD615" s="758"/>
      <c r="AE615" s="758"/>
      <c r="AF615" s="758"/>
      <c r="AG615" s="758"/>
      <c r="AH615" s="758"/>
      <c r="AI615" s="758"/>
      <c r="AJ615" s="758"/>
    </row>
    <row r="616" spans="2:36" ht="15">
      <c r="B616" s="758"/>
      <c r="C616" s="758"/>
      <c r="D616" s="758"/>
      <c r="E616" s="758"/>
      <c r="F616" s="758"/>
      <c r="G616" s="758"/>
      <c r="H616" s="758"/>
      <c r="I616" s="758"/>
      <c r="J616" s="758"/>
      <c r="K616" s="758"/>
      <c r="L616" s="780">
        <v>612</v>
      </c>
      <c r="M616" s="790">
        <v>0.96515636348376388</v>
      </c>
      <c r="N616" s="790">
        <v>3.48436365162361E-2</v>
      </c>
      <c r="O616" s="790">
        <v>0.96006441960120248</v>
      </c>
      <c r="P616" s="790">
        <v>3.99355803987975E-2</v>
      </c>
      <c r="Q616" s="790">
        <f t="shared" si="43"/>
        <v>0.96244818983004976</v>
      </c>
      <c r="R616" s="790">
        <f t="shared" si="43"/>
        <v>3.7451810169950223E-2</v>
      </c>
      <c r="S616" s="791">
        <f t="shared" si="44"/>
        <v>0.97530383166082601</v>
      </c>
      <c r="T616" s="791">
        <v>2.4696168339173999E-2</v>
      </c>
      <c r="U616" s="791">
        <f t="shared" si="46"/>
        <v>0.97234900797059032</v>
      </c>
      <c r="V616" s="791">
        <v>2.76509920294097E-2</v>
      </c>
      <c r="W616" s="791">
        <f t="shared" si="45"/>
        <v>0.97369077220693812</v>
      </c>
      <c r="X616" s="791">
        <f t="shared" si="45"/>
        <v>2.6209227793061972E-2</v>
      </c>
      <c r="Y616" s="573"/>
      <c r="Z616" s="758"/>
      <c r="AA616" s="758"/>
      <c r="AB616" s="758"/>
      <c r="AC616" s="758"/>
      <c r="AD616" s="758"/>
      <c r="AE616" s="758"/>
      <c r="AF616" s="758"/>
      <c r="AG616" s="758"/>
      <c r="AH616" s="758"/>
      <c r="AI616" s="758"/>
      <c r="AJ616" s="758"/>
    </row>
    <row r="617" spans="2:36" ht="15">
      <c r="B617" s="758"/>
      <c r="C617" s="758"/>
      <c r="D617" s="758"/>
      <c r="E617" s="758"/>
      <c r="F617" s="758"/>
      <c r="G617" s="758"/>
      <c r="H617" s="758"/>
      <c r="I617" s="758"/>
      <c r="J617" s="758"/>
      <c r="K617" s="758"/>
      <c r="L617" s="780">
        <v>613</v>
      </c>
      <c r="M617" s="790">
        <v>0.96521628823904826</v>
      </c>
      <c r="N617" s="790">
        <v>3.4783711760951699E-2</v>
      </c>
      <c r="O617" s="790">
        <v>0.96013759628419626</v>
      </c>
      <c r="P617" s="790">
        <v>3.9862403715803699E-2</v>
      </c>
      <c r="Q617" s="790">
        <f t="shared" si="43"/>
        <v>0.96251490550658081</v>
      </c>
      <c r="R617" s="790">
        <f t="shared" si="43"/>
        <v>3.7385094493419195E-2</v>
      </c>
      <c r="S617" s="791">
        <f t="shared" si="44"/>
        <v>0.97532679469738637</v>
      </c>
      <c r="T617" s="791">
        <v>2.4673205302613601E-2</v>
      </c>
      <c r="U617" s="791">
        <f t="shared" si="46"/>
        <v>0.97239410032368578</v>
      </c>
      <c r="V617" s="791">
        <v>2.7605899676314199E-2</v>
      </c>
      <c r="W617" s="791">
        <f t="shared" si="45"/>
        <v>0.97372508307364558</v>
      </c>
      <c r="X617" s="791">
        <f t="shared" si="45"/>
        <v>2.6174916926354375E-2</v>
      </c>
      <c r="Y617" s="573"/>
      <c r="Z617" s="758"/>
      <c r="AA617" s="758"/>
      <c r="AB617" s="758"/>
      <c r="AC617" s="758"/>
      <c r="AD617" s="758"/>
      <c r="AE617" s="758"/>
      <c r="AF617" s="758"/>
      <c r="AG617" s="758"/>
      <c r="AH617" s="758"/>
      <c r="AI617" s="758"/>
      <c r="AJ617" s="758"/>
    </row>
    <row r="618" spans="2:36" ht="15">
      <c r="B618" s="758"/>
      <c r="C618" s="758"/>
      <c r="D618" s="758"/>
      <c r="E618" s="758"/>
      <c r="F618" s="758"/>
      <c r="G618" s="758"/>
      <c r="H618" s="758"/>
      <c r="I618" s="758"/>
      <c r="J618" s="758"/>
      <c r="K618" s="758"/>
      <c r="L618" s="780">
        <v>614</v>
      </c>
      <c r="M618" s="790">
        <v>0.96527600512900347</v>
      </c>
      <c r="N618" s="790">
        <v>3.4723994870996498E-2</v>
      </c>
      <c r="O618" s="790">
        <v>0.96021050413289966</v>
      </c>
      <c r="P618" s="790">
        <v>3.97894958671004E-2</v>
      </c>
      <c r="Q618" s="790">
        <f t="shared" si="43"/>
        <v>0.96258138206758892</v>
      </c>
      <c r="R618" s="790">
        <f t="shared" si="43"/>
        <v>3.7318617932411091E-2</v>
      </c>
      <c r="S618" s="791">
        <f t="shared" si="44"/>
        <v>0.97534943216941428</v>
      </c>
      <c r="T618" s="791">
        <v>2.4650567830585699E-2</v>
      </c>
      <c r="U618" s="791">
        <f t="shared" si="46"/>
        <v>0.97243902481435174</v>
      </c>
      <c r="V618" s="791">
        <v>2.75609751856483E-2</v>
      </c>
      <c r="W618" s="791">
        <f t="shared" si="45"/>
        <v>0.97375914929378582</v>
      </c>
      <c r="X618" s="791">
        <f t="shared" si="45"/>
        <v>2.6140850706214247E-2</v>
      </c>
      <c r="Y618" s="573"/>
      <c r="Z618" s="758"/>
      <c r="AA618" s="758"/>
      <c r="AB618" s="758"/>
      <c r="AC618" s="758"/>
      <c r="AD618" s="758"/>
      <c r="AE618" s="758"/>
      <c r="AF618" s="758"/>
      <c r="AG618" s="758"/>
      <c r="AH618" s="758"/>
      <c r="AI618" s="758"/>
      <c r="AJ618" s="758"/>
    </row>
    <row r="619" spans="2:36" ht="15">
      <c r="B619" s="758"/>
      <c r="C619" s="758"/>
      <c r="D619" s="758"/>
      <c r="E619" s="758"/>
      <c r="F619" s="758"/>
      <c r="G619" s="758"/>
      <c r="H619" s="758"/>
      <c r="I619" s="758"/>
      <c r="J619" s="758"/>
      <c r="K619" s="758"/>
      <c r="L619" s="780">
        <v>615</v>
      </c>
      <c r="M619" s="790">
        <v>0.96533551469182077</v>
      </c>
      <c r="N619" s="790">
        <v>3.4664485308179199E-2</v>
      </c>
      <c r="O619" s="790">
        <v>0.96028314384364222</v>
      </c>
      <c r="P619" s="790">
        <v>3.9716856156357797E-2</v>
      </c>
      <c r="Q619" s="790">
        <f t="shared" si="43"/>
        <v>0.96264762013232086</v>
      </c>
      <c r="R619" s="790">
        <f t="shared" si="43"/>
        <v>3.7252379867679181E-2</v>
      </c>
      <c r="S619" s="791">
        <f t="shared" si="44"/>
        <v>0.97537175247966967</v>
      </c>
      <c r="T619" s="791">
        <v>2.4628247520330299E-2</v>
      </c>
      <c r="U619" s="791">
        <f t="shared" si="46"/>
        <v>0.97248378469595975</v>
      </c>
      <c r="V619" s="791">
        <v>2.75162153040403E-2</v>
      </c>
      <c r="W619" s="791">
        <f t="shared" si="45"/>
        <v>0.97379297662815689</v>
      </c>
      <c r="X619" s="791">
        <f t="shared" si="45"/>
        <v>2.6107023371843126E-2</v>
      </c>
      <c r="Y619" s="573"/>
      <c r="Z619" s="758"/>
      <c r="AA619" s="758"/>
      <c r="AB619" s="758"/>
      <c r="AC619" s="758"/>
      <c r="AD619" s="758"/>
      <c r="AE619" s="758"/>
      <c r="AF619" s="758"/>
      <c r="AG619" s="758"/>
      <c r="AH619" s="758"/>
      <c r="AI619" s="758"/>
      <c r="AJ619" s="758"/>
    </row>
    <row r="620" spans="2:36" ht="15">
      <c r="B620" s="758"/>
      <c r="C620" s="758"/>
      <c r="D620" s="758"/>
      <c r="E620" s="758"/>
      <c r="F620" s="758"/>
      <c r="G620" s="758"/>
      <c r="H620" s="758"/>
      <c r="I620" s="758"/>
      <c r="J620" s="758"/>
      <c r="K620" s="758"/>
      <c r="L620" s="780">
        <v>616</v>
      </c>
      <c r="M620" s="790">
        <v>0.965394817465691</v>
      </c>
      <c r="N620" s="790">
        <v>3.4605182534308998E-2</v>
      </c>
      <c r="O620" s="790">
        <v>0.96035551611275372</v>
      </c>
      <c r="P620" s="790">
        <v>3.9644483887246298E-2</v>
      </c>
      <c r="Q620" s="790">
        <f t="shared" si="43"/>
        <v>0.96271362032002283</v>
      </c>
      <c r="R620" s="790">
        <f t="shared" si="43"/>
        <v>3.7186379679977108E-2</v>
      </c>
      <c r="S620" s="791">
        <f t="shared" si="44"/>
        <v>0.9753937640309126</v>
      </c>
      <c r="T620" s="791">
        <v>2.4606235969087401E-2</v>
      </c>
      <c r="U620" s="791">
        <f t="shared" si="46"/>
        <v>0.97252838322188162</v>
      </c>
      <c r="V620" s="791">
        <v>2.74716167781184E-2</v>
      </c>
      <c r="W620" s="791">
        <f t="shared" si="45"/>
        <v>0.97382657083755753</v>
      </c>
      <c r="X620" s="791">
        <f t="shared" si="45"/>
        <v>2.6073429162442492E-2</v>
      </c>
      <c r="Y620" s="573"/>
      <c r="Z620" s="758"/>
      <c r="AA620" s="758"/>
      <c r="AB620" s="758"/>
      <c r="AC620" s="758"/>
      <c r="AD620" s="758"/>
      <c r="AE620" s="758"/>
      <c r="AF620" s="758"/>
      <c r="AG620" s="758"/>
      <c r="AH620" s="758"/>
      <c r="AI620" s="758"/>
      <c r="AJ620" s="758"/>
    </row>
    <row r="621" spans="2:36" ht="15">
      <c r="B621" s="758"/>
      <c r="C621" s="758"/>
      <c r="D621" s="758"/>
      <c r="E621" s="758"/>
      <c r="F621" s="758"/>
      <c r="G621" s="758"/>
      <c r="H621" s="758"/>
      <c r="I621" s="758"/>
      <c r="J621" s="758"/>
      <c r="K621" s="758"/>
      <c r="L621" s="780">
        <v>617</v>
      </c>
      <c r="M621" s="790">
        <v>0.96545391398880531</v>
      </c>
      <c r="N621" s="790">
        <v>3.4546086011194702E-2</v>
      </c>
      <c r="O621" s="790">
        <v>0.96042762163656381</v>
      </c>
      <c r="P621" s="790">
        <v>3.9572378363436203E-2</v>
      </c>
      <c r="Q621" s="790">
        <f t="shared" si="43"/>
        <v>0.96277938324994183</v>
      </c>
      <c r="R621" s="790">
        <f t="shared" si="43"/>
        <v>3.7120616750058247E-2</v>
      </c>
      <c r="S621" s="791">
        <f t="shared" si="44"/>
        <v>0.97541547522590311</v>
      </c>
      <c r="T621" s="791">
        <v>2.4584524774096901E-2</v>
      </c>
      <c r="U621" s="791">
        <f t="shared" si="46"/>
        <v>0.97257282364548903</v>
      </c>
      <c r="V621" s="791">
        <v>2.7427176354511001E-2</v>
      </c>
      <c r="W621" s="791">
        <f t="shared" si="45"/>
        <v>0.97385993768278611</v>
      </c>
      <c r="X621" s="791">
        <f t="shared" si="45"/>
        <v>2.6040062317213883E-2</v>
      </c>
      <c r="Y621" s="573"/>
      <c r="Z621" s="758"/>
      <c r="AA621" s="758"/>
      <c r="AB621" s="758"/>
      <c r="AC621" s="758"/>
      <c r="AD621" s="758"/>
      <c r="AE621" s="758"/>
      <c r="AF621" s="758"/>
      <c r="AG621" s="758"/>
      <c r="AH621" s="758"/>
      <c r="AI621" s="758"/>
      <c r="AJ621" s="758"/>
    </row>
    <row r="622" spans="2:36" ht="15">
      <c r="B622" s="758"/>
      <c r="C622" s="758"/>
      <c r="D622" s="758"/>
      <c r="E622" s="758"/>
      <c r="F622" s="758"/>
      <c r="G622" s="758"/>
      <c r="H622" s="758"/>
      <c r="I622" s="758"/>
      <c r="J622" s="758"/>
      <c r="K622" s="758"/>
      <c r="L622" s="780">
        <v>618</v>
      </c>
      <c r="M622" s="790">
        <v>0.96551280479935475</v>
      </c>
      <c r="N622" s="790">
        <v>3.4487195200645297E-2</v>
      </c>
      <c r="O622" s="790">
        <v>0.96049946111140228</v>
      </c>
      <c r="P622" s="790">
        <v>3.9500538888597697E-2</v>
      </c>
      <c r="Q622" s="790">
        <f t="shared" si="43"/>
        <v>0.96284490954132396</v>
      </c>
      <c r="R622" s="790">
        <f t="shared" si="43"/>
        <v>3.7055090458676013E-2</v>
      </c>
      <c r="S622" s="791">
        <f t="shared" si="44"/>
        <v>0.97543689446740101</v>
      </c>
      <c r="T622" s="791">
        <v>2.4563105532599001E-2</v>
      </c>
      <c r="U622" s="791">
        <f t="shared" si="46"/>
        <v>0.97261710922015365</v>
      </c>
      <c r="V622" s="791">
        <v>2.7382890779846299E-2</v>
      </c>
      <c r="W622" s="791">
        <f t="shared" si="45"/>
        <v>0.97389308292464105</v>
      </c>
      <c r="X622" s="791">
        <f t="shared" si="45"/>
        <v>2.6006917075358883E-2</v>
      </c>
      <c r="Y622" s="573"/>
      <c r="Z622" s="758"/>
      <c r="AA622" s="758"/>
      <c r="AB622" s="758"/>
      <c r="AC622" s="758"/>
      <c r="AD622" s="758"/>
      <c r="AE622" s="758"/>
      <c r="AF622" s="758"/>
      <c r="AG622" s="758"/>
      <c r="AH622" s="758"/>
      <c r="AI622" s="758"/>
      <c r="AJ622" s="758"/>
    </row>
    <row r="623" spans="2:36" ht="15">
      <c r="B623" s="758"/>
      <c r="C623" s="758"/>
      <c r="D623" s="758"/>
      <c r="E623" s="758"/>
      <c r="F623" s="758"/>
      <c r="G623" s="758"/>
      <c r="H623" s="758"/>
      <c r="I623" s="758"/>
      <c r="J623" s="758"/>
      <c r="K623" s="758"/>
      <c r="L623" s="780">
        <v>619</v>
      </c>
      <c r="M623" s="790">
        <v>0.96557149043553026</v>
      </c>
      <c r="N623" s="790">
        <v>3.4428509564469703E-2</v>
      </c>
      <c r="O623" s="790">
        <v>0.96057103523359888</v>
      </c>
      <c r="P623" s="790">
        <v>3.9428964766401099E-2</v>
      </c>
      <c r="Q623" s="790">
        <f t="shared" si="43"/>
        <v>0.96291019981341608</v>
      </c>
      <c r="R623" s="790">
        <f t="shared" si="43"/>
        <v>3.698980018658387E-2</v>
      </c>
      <c r="S623" s="791">
        <f t="shared" si="44"/>
        <v>0.97545803015816646</v>
      </c>
      <c r="T623" s="791">
        <v>2.4541969841833499E-2</v>
      </c>
      <c r="U623" s="791">
        <f t="shared" si="46"/>
        <v>0.97266124319924729</v>
      </c>
      <c r="V623" s="791">
        <v>2.7338756800752699E-2</v>
      </c>
      <c r="W623" s="791">
        <f t="shared" si="45"/>
        <v>0.97392601232392106</v>
      </c>
      <c r="X623" s="791">
        <f t="shared" si="45"/>
        <v>2.5973987676078975E-2</v>
      </c>
      <c r="Y623" s="573"/>
      <c r="Z623" s="758"/>
      <c r="AA623" s="758"/>
      <c r="AB623" s="758"/>
      <c r="AC623" s="758"/>
      <c r="AD623" s="758"/>
      <c r="AE623" s="758"/>
      <c r="AF623" s="758"/>
      <c r="AG623" s="758"/>
      <c r="AH623" s="758"/>
      <c r="AI623" s="758"/>
      <c r="AJ623" s="758"/>
    </row>
    <row r="624" spans="2:36" ht="15">
      <c r="B624" s="758"/>
      <c r="C624" s="758"/>
      <c r="D624" s="758"/>
      <c r="E624" s="758"/>
      <c r="F624" s="758"/>
      <c r="G624" s="758"/>
      <c r="H624" s="758"/>
      <c r="I624" s="758"/>
      <c r="J624" s="758"/>
      <c r="K624" s="758"/>
      <c r="L624" s="780">
        <v>620</v>
      </c>
      <c r="M624" s="790">
        <v>0.9656299714355232</v>
      </c>
      <c r="N624" s="790">
        <v>3.4370028564476802E-2</v>
      </c>
      <c r="O624" s="790">
        <v>0.96064234469948317</v>
      </c>
      <c r="P624" s="790">
        <v>3.9357655300516797E-2</v>
      </c>
      <c r="Q624" s="790">
        <f t="shared" si="43"/>
        <v>0.96297525468546474</v>
      </c>
      <c r="R624" s="790">
        <f t="shared" si="43"/>
        <v>3.6924745314535268E-2</v>
      </c>
      <c r="S624" s="791">
        <f t="shared" si="44"/>
        <v>0.9754788907009595</v>
      </c>
      <c r="T624" s="791">
        <v>2.45211092990405E-2</v>
      </c>
      <c r="U624" s="791">
        <f t="shared" si="46"/>
        <v>0.97270522883614174</v>
      </c>
      <c r="V624" s="791">
        <v>2.7294771163858301E-2</v>
      </c>
      <c r="W624" s="791">
        <f t="shared" si="45"/>
        <v>0.97395873164142444</v>
      </c>
      <c r="X624" s="791">
        <f t="shared" si="45"/>
        <v>2.5941268358575645E-2</v>
      </c>
      <c r="Y624" s="573"/>
      <c r="Z624" s="758"/>
      <c r="AA624" s="758"/>
      <c r="AB624" s="758"/>
      <c r="AC624" s="758"/>
      <c r="AD624" s="758"/>
      <c r="AE624" s="758"/>
      <c r="AF624" s="758"/>
      <c r="AG624" s="758"/>
      <c r="AH624" s="758"/>
      <c r="AI624" s="758"/>
      <c r="AJ624" s="758"/>
    </row>
    <row r="625" spans="2:36" ht="15">
      <c r="B625" s="758"/>
      <c r="C625" s="758"/>
      <c r="D625" s="758"/>
      <c r="E625" s="758"/>
      <c r="F625" s="758"/>
      <c r="G625" s="758"/>
      <c r="H625" s="758"/>
      <c r="I625" s="758"/>
      <c r="J625" s="758"/>
      <c r="K625" s="758"/>
      <c r="L625" s="780">
        <v>621</v>
      </c>
      <c r="M625" s="790">
        <v>0.96568824833752431</v>
      </c>
      <c r="N625" s="790">
        <v>3.4311751662475701E-2</v>
      </c>
      <c r="O625" s="790">
        <v>0.96071339020538493</v>
      </c>
      <c r="P625" s="790">
        <v>3.9286609794615103E-2</v>
      </c>
      <c r="Q625" s="790">
        <f t="shared" si="43"/>
        <v>0.96304007477671627</v>
      </c>
      <c r="R625" s="790">
        <f t="shared" si="43"/>
        <v>3.6859925223283754E-2</v>
      </c>
      <c r="S625" s="791">
        <f t="shared" si="44"/>
        <v>0.97549948449854007</v>
      </c>
      <c r="T625" s="791">
        <v>2.4500515501459898E-2</v>
      </c>
      <c r="U625" s="791">
        <f t="shared" si="46"/>
        <v>0.97274906938420846</v>
      </c>
      <c r="V625" s="791">
        <v>2.7250930615791501E-2</v>
      </c>
      <c r="W625" s="791">
        <f t="shared" si="45"/>
        <v>0.97399124663794956</v>
      </c>
      <c r="X625" s="791">
        <f t="shared" si="45"/>
        <v>2.5908753362050431E-2</v>
      </c>
      <c r="Y625" s="573"/>
      <c r="Z625" s="758"/>
      <c r="AA625" s="758"/>
      <c r="AB625" s="758"/>
      <c r="AC625" s="758"/>
      <c r="AD625" s="758"/>
      <c r="AE625" s="758"/>
      <c r="AF625" s="758"/>
      <c r="AG625" s="758"/>
      <c r="AH625" s="758"/>
      <c r="AI625" s="758"/>
      <c r="AJ625" s="758"/>
    </row>
    <row r="626" spans="2:36" ht="15">
      <c r="B626" s="758"/>
      <c r="C626" s="758"/>
      <c r="D626" s="758"/>
      <c r="E626" s="758"/>
      <c r="F626" s="758"/>
      <c r="G626" s="758"/>
      <c r="H626" s="758"/>
      <c r="I626" s="758"/>
      <c r="J626" s="758"/>
      <c r="K626" s="758"/>
      <c r="L626" s="780">
        <v>622</v>
      </c>
      <c r="M626" s="790">
        <v>0.96574632167972485</v>
      </c>
      <c r="N626" s="790">
        <v>3.4253678320275101E-2</v>
      </c>
      <c r="O626" s="790">
        <v>0.96078417244763392</v>
      </c>
      <c r="P626" s="790">
        <v>3.9215827552366099E-2</v>
      </c>
      <c r="Q626" s="790">
        <f t="shared" si="43"/>
        <v>0.96310466070641754</v>
      </c>
      <c r="R626" s="790">
        <f t="shared" si="43"/>
        <v>3.6795339293582544E-2</v>
      </c>
      <c r="S626" s="791">
        <f t="shared" si="44"/>
        <v>0.97551981995366821</v>
      </c>
      <c r="T626" s="791">
        <v>2.44801800463318E-2</v>
      </c>
      <c r="U626" s="791">
        <f t="shared" si="46"/>
        <v>0.97279276809681936</v>
      </c>
      <c r="V626" s="791">
        <v>2.7207231903180602E-2</v>
      </c>
      <c r="W626" s="791">
        <f t="shared" si="45"/>
        <v>0.97402356307429505</v>
      </c>
      <c r="X626" s="791">
        <f t="shared" si="45"/>
        <v>2.5876436925704918E-2</v>
      </c>
      <c r="Y626" s="573"/>
      <c r="Z626" s="758"/>
      <c r="AA626" s="758"/>
      <c r="AB626" s="758"/>
      <c r="AC626" s="758"/>
      <c r="AD626" s="758"/>
      <c r="AE626" s="758"/>
      <c r="AF626" s="758"/>
      <c r="AG626" s="758"/>
      <c r="AH626" s="758"/>
      <c r="AI626" s="758"/>
      <c r="AJ626" s="758"/>
    </row>
    <row r="627" spans="2:36" ht="15">
      <c r="B627" s="758"/>
      <c r="C627" s="758"/>
      <c r="D627" s="758"/>
      <c r="E627" s="758"/>
      <c r="F627" s="758"/>
      <c r="G627" s="758"/>
      <c r="H627" s="758"/>
      <c r="I627" s="758"/>
      <c r="J627" s="758"/>
      <c r="K627" s="758"/>
      <c r="L627" s="780">
        <v>623</v>
      </c>
      <c r="M627" s="790">
        <v>0.96580419200031575</v>
      </c>
      <c r="N627" s="790">
        <v>3.4195807999684198E-2</v>
      </c>
      <c r="O627" s="790">
        <v>0.96085469212255958</v>
      </c>
      <c r="P627" s="790">
        <v>3.9145307877440402E-2</v>
      </c>
      <c r="Q627" s="790">
        <f t="shared" si="43"/>
        <v>0.96316901309381464</v>
      </c>
      <c r="R627" s="790">
        <f t="shared" si="43"/>
        <v>3.6730986906185384E-2</v>
      </c>
      <c r="S627" s="791">
        <f t="shared" si="44"/>
        <v>0.97553990546910385</v>
      </c>
      <c r="T627" s="791">
        <v>2.44600945308962E-2</v>
      </c>
      <c r="U627" s="791">
        <f t="shared" si="46"/>
        <v>0.97283632822734611</v>
      </c>
      <c r="V627" s="791">
        <v>2.71636717726539E-2</v>
      </c>
      <c r="W627" s="791">
        <f t="shared" si="45"/>
        <v>0.97405568671125942</v>
      </c>
      <c r="X627" s="791">
        <f t="shared" si="45"/>
        <v>2.5844313288740636E-2</v>
      </c>
      <c r="Y627" s="573"/>
      <c r="Z627" s="758"/>
      <c r="AA627" s="758"/>
      <c r="AB627" s="758"/>
      <c r="AC627" s="758"/>
      <c r="AD627" s="758"/>
      <c r="AE627" s="758"/>
      <c r="AF627" s="758"/>
      <c r="AG627" s="758"/>
      <c r="AH627" s="758"/>
      <c r="AI627" s="758"/>
      <c r="AJ627" s="758"/>
    </row>
    <row r="628" spans="2:36" ht="15">
      <c r="B628" s="758"/>
      <c r="C628" s="758"/>
      <c r="D628" s="758"/>
      <c r="E628" s="758"/>
      <c r="F628" s="758"/>
      <c r="G628" s="758"/>
      <c r="H628" s="758"/>
      <c r="I628" s="758"/>
      <c r="J628" s="758"/>
      <c r="K628" s="758"/>
      <c r="L628" s="780">
        <v>624</v>
      </c>
      <c r="M628" s="790">
        <v>0.96586185983748818</v>
      </c>
      <c r="N628" s="790">
        <v>3.41381401625118E-2</v>
      </c>
      <c r="O628" s="790">
        <v>0.96092494992649202</v>
      </c>
      <c r="P628" s="790">
        <v>3.9075050073507998E-2</v>
      </c>
      <c r="Q628" s="790">
        <f t="shared" si="43"/>
        <v>0.96323313255815446</v>
      </c>
      <c r="R628" s="790">
        <f t="shared" si="43"/>
        <v>3.6666867441845497E-2</v>
      </c>
      <c r="S628" s="791">
        <f t="shared" si="44"/>
        <v>0.97555974944760704</v>
      </c>
      <c r="T628" s="791">
        <v>2.4440250552393E-2</v>
      </c>
      <c r="U628" s="791">
        <f t="shared" si="46"/>
        <v>0.97287975302916041</v>
      </c>
      <c r="V628" s="791">
        <v>2.71202469708396E-2</v>
      </c>
      <c r="W628" s="791">
        <f t="shared" si="45"/>
        <v>0.97408762330964094</v>
      </c>
      <c r="X628" s="791">
        <f t="shared" si="45"/>
        <v>2.5812376690359025E-2</v>
      </c>
      <c r="Y628" s="573"/>
      <c r="Z628" s="758"/>
      <c r="AA628" s="758"/>
      <c r="AB628" s="758"/>
      <c r="AC628" s="758"/>
      <c r="AD628" s="758"/>
      <c r="AE628" s="758"/>
      <c r="AF628" s="758"/>
      <c r="AG628" s="758"/>
      <c r="AH628" s="758"/>
      <c r="AI628" s="758"/>
      <c r="AJ628" s="758"/>
    </row>
    <row r="629" spans="2:36" ht="15">
      <c r="B629" s="758"/>
      <c r="C629" s="758"/>
      <c r="D629" s="758"/>
      <c r="E629" s="758"/>
      <c r="F629" s="758"/>
      <c r="G629" s="758"/>
      <c r="H629" s="758"/>
      <c r="I629" s="758"/>
      <c r="J629" s="758"/>
      <c r="K629" s="758"/>
      <c r="L629" s="780">
        <v>625</v>
      </c>
      <c r="M629" s="790">
        <v>0.96591932572943318</v>
      </c>
      <c r="N629" s="790">
        <v>3.4080674270566803E-2</v>
      </c>
      <c r="O629" s="790">
        <v>0.96099494655576057</v>
      </c>
      <c r="P629" s="790">
        <v>3.90050534442394E-2</v>
      </c>
      <c r="Q629" s="790">
        <f t="shared" si="43"/>
        <v>0.96329701971868364</v>
      </c>
      <c r="R629" s="790">
        <f t="shared" si="43"/>
        <v>3.6602980281316422E-2</v>
      </c>
      <c r="S629" s="791">
        <f t="shared" si="44"/>
        <v>0.97557936029193781</v>
      </c>
      <c r="T629" s="791">
        <v>2.44206397080622E-2</v>
      </c>
      <c r="U629" s="791">
        <f t="shared" si="46"/>
        <v>0.97292304575563404</v>
      </c>
      <c r="V629" s="791">
        <v>2.7076954244366E-2</v>
      </c>
      <c r="W629" s="791">
        <f t="shared" si="45"/>
        <v>0.97411937863023845</v>
      </c>
      <c r="X629" s="791">
        <f t="shared" si="45"/>
        <v>2.5780621369761614E-2</v>
      </c>
      <c r="Y629" s="573"/>
      <c r="Z629" s="758"/>
      <c r="AA629" s="758"/>
      <c r="AB629" s="758"/>
      <c r="AC629" s="758"/>
      <c r="AD629" s="758"/>
      <c r="AE629" s="758"/>
      <c r="AF629" s="758"/>
      <c r="AG629" s="758"/>
      <c r="AH629" s="758"/>
      <c r="AI629" s="758"/>
      <c r="AJ629" s="758"/>
    </row>
    <row r="630" spans="2:36" ht="15">
      <c r="B630" s="758"/>
      <c r="C630" s="758"/>
      <c r="D630" s="758"/>
      <c r="E630" s="758"/>
      <c r="F630" s="758"/>
      <c r="G630" s="758"/>
      <c r="H630" s="758"/>
      <c r="I630" s="758"/>
      <c r="J630" s="758"/>
      <c r="K630" s="758"/>
      <c r="L630" s="780">
        <v>626</v>
      </c>
      <c r="M630" s="790">
        <v>0.96597659021434179</v>
      </c>
      <c r="N630" s="790">
        <v>3.4023409785658203E-2</v>
      </c>
      <c r="O630" s="790">
        <v>0.96106468270669532</v>
      </c>
      <c r="P630" s="790">
        <v>3.8935317293304697E-2</v>
      </c>
      <c r="Q630" s="790">
        <f t="shared" si="43"/>
        <v>0.96336067519464841</v>
      </c>
      <c r="R630" s="790">
        <f t="shared" si="43"/>
        <v>3.6539324805351527E-2</v>
      </c>
      <c r="S630" s="791">
        <f t="shared" si="44"/>
        <v>0.97559874640485611</v>
      </c>
      <c r="T630" s="791">
        <v>2.4401253595143901E-2</v>
      </c>
      <c r="U630" s="791">
        <f t="shared" si="46"/>
        <v>0.97296620966013858</v>
      </c>
      <c r="V630" s="791">
        <v>2.7033790339861401E-2</v>
      </c>
      <c r="W630" s="791">
        <f t="shared" si="45"/>
        <v>0.97415095843385002</v>
      </c>
      <c r="X630" s="791">
        <f t="shared" si="45"/>
        <v>2.5749041566149992E-2</v>
      </c>
      <c r="Y630" s="573"/>
      <c r="Z630" s="758"/>
      <c r="AA630" s="758"/>
      <c r="AB630" s="758"/>
      <c r="AC630" s="758"/>
      <c r="AD630" s="758"/>
      <c r="AE630" s="758"/>
      <c r="AF630" s="758"/>
      <c r="AG630" s="758"/>
      <c r="AH630" s="758"/>
      <c r="AI630" s="758"/>
      <c r="AJ630" s="758"/>
    </row>
    <row r="631" spans="2:36" ht="15">
      <c r="B631" s="758"/>
      <c r="C631" s="758"/>
      <c r="D631" s="758"/>
      <c r="E631" s="758"/>
      <c r="F631" s="758"/>
      <c r="G631" s="758"/>
      <c r="H631" s="758"/>
      <c r="I631" s="758"/>
      <c r="J631" s="758"/>
      <c r="K631" s="758"/>
      <c r="L631" s="780">
        <v>627</v>
      </c>
      <c r="M631" s="790">
        <v>0.96603365383040496</v>
      </c>
      <c r="N631" s="790">
        <v>3.3966346169594999E-2</v>
      </c>
      <c r="O631" s="790">
        <v>0.96113415907562549</v>
      </c>
      <c r="P631" s="790">
        <v>3.8865840924374499E-2</v>
      </c>
      <c r="Q631" s="790">
        <f t="shared" si="43"/>
        <v>0.96342409960529551</v>
      </c>
      <c r="R631" s="790">
        <f t="shared" si="43"/>
        <v>3.6475900394704441E-2</v>
      </c>
      <c r="S631" s="791">
        <f t="shared" si="44"/>
        <v>0.97561791618912197</v>
      </c>
      <c r="T631" s="791">
        <v>2.4382083810877999E-2</v>
      </c>
      <c r="U631" s="791">
        <f t="shared" si="46"/>
        <v>0.97300924799604582</v>
      </c>
      <c r="V631" s="791">
        <v>2.6990752003954201E-2</v>
      </c>
      <c r="W631" s="791">
        <f t="shared" si="45"/>
        <v>0.97418236848127426</v>
      </c>
      <c r="X631" s="791">
        <f t="shared" si="45"/>
        <v>2.5717631518725696E-2</v>
      </c>
      <c r="Y631" s="573"/>
      <c r="Z631" s="758"/>
      <c r="AA631" s="758"/>
      <c r="AB631" s="758"/>
      <c r="AC631" s="758"/>
      <c r="AD631" s="758"/>
      <c r="AE631" s="758"/>
      <c r="AF631" s="758"/>
      <c r="AG631" s="758"/>
      <c r="AH631" s="758"/>
      <c r="AI631" s="758"/>
      <c r="AJ631" s="758"/>
    </row>
    <row r="632" spans="2:36" ht="15">
      <c r="B632" s="758"/>
      <c r="C632" s="758"/>
      <c r="D632" s="758"/>
      <c r="E632" s="758"/>
      <c r="F632" s="758"/>
      <c r="G632" s="758"/>
      <c r="H632" s="758"/>
      <c r="I632" s="758"/>
      <c r="J632" s="758"/>
      <c r="K632" s="758"/>
      <c r="L632" s="780">
        <v>628</v>
      </c>
      <c r="M632" s="790">
        <v>0.96609051711581395</v>
      </c>
      <c r="N632" s="790">
        <v>3.3909482884186097E-2</v>
      </c>
      <c r="O632" s="790">
        <v>0.9612033763588812</v>
      </c>
      <c r="P632" s="790">
        <v>3.8796623641118799E-2</v>
      </c>
      <c r="Q632" s="790">
        <f t="shared" si="43"/>
        <v>0.96348729356987151</v>
      </c>
      <c r="R632" s="790">
        <f t="shared" si="43"/>
        <v>3.6412706430128464E-2</v>
      </c>
      <c r="S632" s="791">
        <f t="shared" si="44"/>
        <v>0.97563687804749544</v>
      </c>
      <c r="T632" s="791">
        <v>2.4363121952504601E-2</v>
      </c>
      <c r="U632" s="791">
        <f t="shared" si="46"/>
        <v>0.97305216401672756</v>
      </c>
      <c r="V632" s="791">
        <v>2.6947835983272401E-2</v>
      </c>
      <c r="W632" s="791">
        <f t="shared" si="45"/>
        <v>0.97421361453330979</v>
      </c>
      <c r="X632" s="791">
        <f t="shared" si="45"/>
        <v>2.5686385466690158E-2</v>
      </c>
      <c r="Y632" s="573"/>
      <c r="Z632" s="758"/>
      <c r="AA632" s="758"/>
      <c r="AB632" s="758"/>
      <c r="AC632" s="758"/>
      <c r="AD632" s="758"/>
      <c r="AE632" s="758"/>
      <c r="AF632" s="758"/>
      <c r="AG632" s="758"/>
      <c r="AH632" s="758"/>
      <c r="AI632" s="758"/>
      <c r="AJ632" s="758"/>
    </row>
    <row r="633" spans="2:36" ht="15">
      <c r="B633" s="758"/>
      <c r="C633" s="758"/>
      <c r="D633" s="758"/>
      <c r="E633" s="758"/>
      <c r="F633" s="758"/>
      <c r="G633" s="758"/>
      <c r="H633" s="758"/>
      <c r="I633" s="758"/>
      <c r="J633" s="758"/>
      <c r="K633" s="758"/>
      <c r="L633" s="780">
        <v>629</v>
      </c>
      <c r="M633" s="790">
        <v>0.96614718060875959</v>
      </c>
      <c r="N633" s="790">
        <v>3.38528193912404E-2</v>
      </c>
      <c r="O633" s="790">
        <v>0.96127233525279199</v>
      </c>
      <c r="P633" s="790">
        <v>3.8727664747207999E-2</v>
      </c>
      <c r="Q633" s="790">
        <f t="shared" si="43"/>
        <v>0.96355025770762293</v>
      </c>
      <c r="R633" s="790">
        <f t="shared" si="43"/>
        <v>3.6349742292377057E-2</v>
      </c>
      <c r="S633" s="791">
        <f t="shared" si="44"/>
        <v>0.97565564038273644</v>
      </c>
      <c r="T633" s="791">
        <v>2.4344359617263601E-2</v>
      </c>
      <c r="U633" s="791">
        <f t="shared" si="46"/>
        <v>0.97309496097555537</v>
      </c>
      <c r="V633" s="791">
        <v>2.6905039024444601E-2</v>
      </c>
      <c r="W633" s="791">
        <f t="shared" si="45"/>
        <v>0.974244702350755</v>
      </c>
      <c r="X633" s="791">
        <f t="shared" si="45"/>
        <v>2.5655297649245012E-2</v>
      </c>
      <c r="Y633" s="573"/>
      <c r="Z633" s="758"/>
      <c r="AA633" s="758"/>
      <c r="AB633" s="758"/>
      <c r="AC633" s="758"/>
      <c r="AD633" s="758"/>
      <c r="AE633" s="758"/>
      <c r="AF633" s="758"/>
      <c r="AG633" s="758"/>
      <c r="AH633" s="758"/>
      <c r="AI633" s="758"/>
      <c r="AJ633" s="758"/>
    </row>
    <row r="634" spans="2:36" ht="15">
      <c r="B634" s="758"/>
      <c r="C634" s="758"/>
      <c r="D634" s="758"/>
      <c r="E634" s="758"/>
      <c r="F634" s="758"/>
      <c r="G634" s="758"/>
      <c r="H634" s="758"/>
      <c r="I634" s="758"/>
      <c r="J634" s="758"/>
      <c r="K634" s="758"/>
      <c r="L634" s="780">
        <v>630</v>
      </c>
      <c r="M634" s="790">
        <v>0.96620364484743315</v>
      </c>
      <c r="N634" s="790">
        <v>3.3796355152566897E-2</v>
      </c>
      <c r="O634" s="790">
        <v>0.96134103645368763</v>
      </c>
      <c r="P634" s="790">
        <v>3.8658963546312403E-2</v>
      </c>
      <c r="Q634" s="790">
        <f t="shared" si="43"/>
        <v>0.96361299263779632</v>
      </c>
      <c r="R634" s="790">
        <f t="shared" si="43"/>
        <v>3.6287007362203708E-2</v>
      </c>
      <c r="S634" s="791">
        <f t="shared" si="44"/>
        <v>0.97567421159760503</v>
      </c>
      <c r="T634" s="791">
        <v>2.4325788402395E-2</v>
      </c>
      <c r="U634" s="791">
        <f t="shared" si="46"/>
        <v>0.97313764212590115</v>
      </c>
      <c r="V634" s="791">
        <v>2.6862357874098901E-2</v>
      </c>
      <c r="W634" s="791">
        <f t="shared" si="45"/>
        <v>0.97427563769440839</v>
      </c>
      <c r="X634" s="791">
        <f t="shared" si="45"/>
        <v>2.5624362305591692E-2</v>
      </c>
      <c r="Y634" s="573"/>
      <c r="Z634" s="758"/>
      <c r="AA634" s="758"/>
      <c r="AB634" s="758"/>
      <c r="AC634" s="758"/>
      <c r="AD634" s="758"/>
      <c r="AE634" s="758"/>
      <c r="AF634" s="758"/>
      <c r="AG634" s="758"/>
      <c r="AH634" s="758"/>
      <c r="AI634" s="758"/>
      <c r="AJ634" s="758"/>
    </row>
    <row r="635" spans="2:36" ht="15">
      <c r="B635" s="758"/>
      <c r="C635" s="758"/>
      <c r="D635" s="758"/>
      <c r="E635" s="758"/>
      <c r="F635" s="758"/>
      <c r="G635" s="758"/>
      <c r="H635" s="758"/>
      <c r="I635" s="758"/>
      <c r="J635" s="758"/>
      <c r="K635" s="758"/>
      <c r="L635" s="780">
        <v>631</v>
      </c>
      <c r="M635" s="790">
        <v>0.96625991037002545</v>
      </c>
      <c r="N635" s="790">
        <v>3.3740089629974497E-2</v>
      </c>
      <c r="O635" s="790">
        <v>0.96140948065789755</v>
      </c>
      <c r="P635" s="790">
        <v>3.8590519342102399E-2</v>
      </c>
      <c r="Q635" s="790">
        <f t="shared" si="43"/>
        <v>0.96367549897963811</v>
      </c>
      <c r="R635" s="790">
        <f t="shared" si="43"/>
        <v>3.6224501020361899E-2</v>
      </c>
      <c r="S635" s="791">
        <f t="shared" si="44"/>
        <v>0.97569260009486114</v>
      </c>
      <c r="T635" s="791">
        <v>2.4307399905138902E-2</v>
      </c>
      <c r="U635" s="791">
        <f t="shared" si="46"/>
        <v>0.97318021072113636</v>
      </c>
      <c r="V635" s="791">
        <v>2.6819789278863599E-2</v>
      </c>
      <c r="W635" s="791">
        <f t="shared" si="45"/>
        <v>0.97430642632506825</v>
      </c>
      <c r="X635" s="791">
        <f t="shared" si="45"/>
        <v>2.5593573674931785E-2</v>
      </c>
      <c r="Y635" s="573"/>
      <c r="Z635" s="758"/>
      <c r="AA635" s="758"/>
      <c r="AB635" s="758"/>
      <c r="AC635" s="758"/>
      <c r="AD635" s="758"/>
      <c r="AE635" s="758"/>
      <c r="AF635" s="758"/>
      <c r="AG635" s="758"/>
      <c r="AH635" s="758"/>
      <c r="AI635" s="758"/>
      <c r="AJ635" s="758"/>
    </row>
    <row r="636" spans="2:36" ht="15">
      <c r="B636" s="758"/>
      <c r="C636" s="758"/>
      <c r="D636" s="758"/>
      <c r="E636" s="758"/>
      <c r="F636" s="758"/>
      <c r="G636" s="758"/>
      <c r="H636" s="758"/>
      <c r="I636" s="758"/>
      <c r="J636" s="758"/>
      <c r="K636" s="758"/>
      <c r="L636" s="780">
        <v>632</v>
      </c>
      <c r="M636" s="790">
        <v>0.96631597771472788</v>
      </c>
      <c r="N636" s="790">
        <v>3.3684022285272099E-2</v>
      </c>
      <c r="O636" s="790">
        <v>0.96147766856175187</v>
      </c>
      <c r="P636" s="790">
        <v>3.8522331438248097E-2</v>
      </c>
      <c r="Q636" s="790">
        <f t="shared" si="43"/>
        <v>0.96373777735239496</v>
      </c>
      <c r="R636" s="790">
        <f t="shared" si="43"/>
        <v>3.6162222647604964E-2</v>
      </c>
      <c r="S636" s="791">
        <f t="shared" si="44"/>
        <v>0.97571081427726492</v>
      </c>
      <c r="T636" s="791">
        <v>2.4289185722735099E-2</v>
      </c>
      <c r="U636" s="791">
        <f t="shared" si="46"/>
        <v>0.97322267001463303</v>
      </c>
      <c r="V636" s="791">
        <v>2.6777329985366999E-2</v>
      </c>
      <c r="W636" s="791">
        <f t="shared" si="45"/>
        <v>0.97433707400353331</v>
      </c>
      <c r="X636" s="791">
        <f t="shared" si="45"/>
        <v>2.5562925996466729E-2</v>
      </c>
      <c r="Y636" s="573"/>
      <c r="Z636" s="758"/>
      <c r="AA636" s="758"/>
      <c r="AB636" s="758"/>
      <c r="AC636" s="758"/>
      <c r="AD636" s="758"/>
      <c r="AE636" s="758"/>
      <c r="AF636" s="758"/>
      <c r="AG636" s="758"/>
      <c r="AH636" s="758"/>
      <c r="AI636" s="758"/>
      <c r="AJ636" s="758"/>
    </row>
    <row r="637" spans="2:36" ht="15">
      <c r="B637" s="758"/>
      <c r="C637" s="758"/>
      <c r="D637" s="758"/>
      <c r="E637" s="758"/>
      <c r="F637" s="758"/>
      <c r="G637" s="758"/>
      <c r="H637" s="758"/>
      <c r="I637" s="758"/>
      <c r="J637" s="758"/>
      <c r="K637" s="758"/>
      <c r="L637" s="780">
        <v>633</v>
      </c>
      <c r="M637" s="790">
        <v>0.96637184741973114</v>
      </c>
      <c r="N637" s="790">
        <v>3.36281525802688E-2</v>
      </c>
      <c r="O637" s="790">
        <v>0.96154560086158014</v>
      </c>
      <c r="P637" s="790">
        <v>3.8454399138419901E-2</v>
      </c>
      <c r="Q637" s="790">
        <f t="shared" si="43"/>
        <v>0.96379982837531353</v>
      </c>
      <c r="R637" s="790">
        <f t="shared" si="43"/>
        <v>3.610017162468647E-2</v>
      </c>
      <c r="S637" s="791">
        <f t="shared" si="44"/>
        <v>0.97572886254757618</v>
      </c>
      <c r="T637" s="791">
        <v>2.4271137452423801E-2</v>
      </c>
      <c r="U637" s="791">
        <f t="shared" si="46"/>
        <v>0.97326502325976261</v>
      </c>
      <c r="V637" s="791">
        <v>2.67349767402374E-2</v>
      </c>
      <c r="W637" s="791">
        <f t="shared" si="45"/>
        <v>0.97436758649060184</v>
      </c>
      <c r="X637" s="791">
        <f t="shared" si="45"/>
        <v>2.5532413509398152E-2</v>
      </c>
      <c r="Y637" s="573"/>
      <c r="Z637" s="758"/>
      <c r="AA637" s="758"/>
      <c r="AB637" s="758"/>
      <c r="AC637" s="758"/>
      <c r="AD637" s="758"/>
      <c r="AE637" s="758"/>
      <c r="AF637" s="758"/>
      <c r="AG637" s="758"/>
      <c r="AH637" s="758"/>
      <c r="AI637" s="758"/>
      <c r="AJ637" s="758"/>
    </row>
    <row r="638" spans="2:36" ht="15">
      <c r="B638" s="758"/>
      <c r="C638" s="758"/>
      <c r="D638" s="758"/>
      <c r="E638" s="758"/>
      <c r="F638" s="758"/>
      <c r="G638" s="758"/>
      <c r="H638" s="758"/>
      <c r="I638" s="758"/>
      <c r="J638" s="758"/>
      <c r="K638" s="758"/>
      <c r="L638" s="780">
        <v>634</v>
      </c>
      <c r="M638" s="790">
        <v>0.96642752002322674</v>
      </c>
      <c r="N638" s="790">
        <v>3.3572479976773303E-2</v>
      </c>
      <c r="O638" s="790">
        <v>0.9616132782537119</v>
      </c>
      <c r="P638" s="790">
        <v>3.8386721746288099E-2</v>
      </c>
      <c r="Q638" s="790">
        <f t="shared" si="43"/>
        <v>0.96386165266764023</v>
      </c>
      <c r="R638" s="790">
        <f t="shared" si="43"/>
        <v>3.6038347332359763E-2</v>
      </c>
      <c r="S638" s="791">
        <f t="shared" si="44"/>
        <v>0.97574675330855509</v>
      </c>
      <c r="T638" s="791">
        <v>2.42532466914449E-2</v>
      </c>
      <c r="U638" s="791">
        <f t="shared" si="46"/>
        <v>0.97330727370989689</v>
      </c>
      <c r="V638" s="791">
        <v>2.6692726290103101E-2</v>
      </c>
      <c r="W638" s="791">
        <f t="shared" si="45"/>
        <v>0.97439796954707247</v>
      </c>
      <c r="X638" s="791">
        <f t="shared" si="45"/>
        <v>2.5502030452927548E-2</v>
      </c>
      <c r="Y638" s="573"/>
      <c r="Z638" s="758"/>
      <c r="AA638" s="758"/>
      <c r="AB638" s="758"/>
      <c r="AC638" s="758"/>
      <c r="AD638" s="758"/>
      <c r="AE638" s="758"/>
      <c r="AF638" s="758"/>
      <c r="AG638" s="758"/>
      <c r="AH638" s="758"/>
      <c r="AI638" s="758"/>
      <c r="AJ638" s="758"/>
    </row>
    <row r="639" spans="2:36" ht="15">
      <c r="B639" s="758"/>
      <c r="C639" s="758"/>
      <c r="D639" s="758"/>
      <c r="E639" s="758"/>
      <c r="F639" s="758"/>
      <c r="G639" s="758"/>
      <c r="H639" s="758"/>
      <c r="I639" s="758"/>
      <c r="J639" s="758"/>
      <c r="K639" s="758"/>
      <c r="L639" s="780">
        <v>635</v>
      </c>
      <c r="M639" s="790">
        <v>0.96648299606340515</v>
      </c>
      <c r="N639" s="790">
        <v>3.3517003936594798E-2</v>
      </c>
      <c r="O639" s="790">
        <v>0.96168070143447704</v>
      </c>
      <c r="P639" s="790">
        <v>3.8319298565522998E-2</v>
      </c>
      <c r="Q639" s="790">
        <f t="shared" si="43"/>
        <v>0.96392325084862152</v>
      </c>
      <c r="R639" s="790">
        <f t="shared" si="43"/>
        <v>3.5976749151378412E-2</v>
      </c>
      <c r="S639" s="791">
        <f t="shared" si="44"/>
        <v>0.97576449496296158</v>
      </c>
      <c r="T639" s="791">
        <v>2.4235505037038401E-2</v>
      </c>
      <c r="U639" s="791">
        <f t="shared" si="46"/>
        <v>0.97334942461840768</v>
      </c>
      <c r="V639" s="791">
        <v>2.6650575381592299E-2</v>
      </c>
      <c r="W639" s="791">
        <f t="shared" si="45"/>
        <v>0.97442822893374359</v>
      </c>
      <c r="X639" s="791">
        <f t="shared" si="45"/>
        <v>2.547177106625639E-2</v>
      </c>
      <c r="Y639" s="573"/>
      <c r="Z639" s="758"/>
      <c r="AA639" s="758"/>
      <c r="AB639" s="758"/>
      <c r="AC639" s="758"/>
      <c r="AD639" s="758"/>
      <c r="AE639" s="758"/>
      <c r="AF639" s="758"/>
      <c r="AG639" s="758"/>
      <c r="AH639" s="758"/>
      <c r="AI639" s="758"/>
      <c r="AJ639" s="758"/>
    </row>
    <row r="640" spans="2:36" ht="15">
      <c r="B640" s="758"/>
      <c r="C640" s="758"/>
      <c r="D640" s="758"/>
      <c r="E640" s="758"/>
      <c r="F640" s="758"/>
      <c r="G640" s="758"/>
      <c r="H640" s="758"/>
      <c r="I640" s="758"/>
      <c r="J640" s="758"/>
      <c r="K640" s="758"/>
      <c r="L640" s="780">
        <v>636</v>
      </c>
      <c r="M640" s="790">
        <v>0.96653827607845788</v>
      </c>
      <c r="N640" s="790">
        <v>3.3461723921542098E-2</v>
      </c>
      <c r="O640" s="790">
        <v>0.9617478711002051</v>
      </c>
      <c r="P640" s="790">
        <v>3.8252128899794902E-2</v>
      </c>
      <c r="Q640" s="790">
        <f t="shared" si="43"/>
        <v>0.96398462353750425</v>
      </c>
      <c r="R640" s="790">
        <f t="shared" si="43"/>
        <v>3.5915376462495804E-2</v>
      </c>
      <c r="S640" s="791">
        <f t="shared" si="44"/>
        <v>0.97578209591355569</v>
      </c>
      <c r="T640" s="791">
        <v>2.4217904086444302E-2</v>
      </c>
      <c r="U640" s="791">
        <f t="shared" si="46"/>
        <v>0.97339147923866665</v>
      </c>
      <c r="V640" s="791">
        <v>2.6608520761333399E-2</v>
      </c>
      <c r="W640" s="791">
        <f t="shared" si="45"/>
        <v>0.97445837041141381</v>
      </c>
      <c r="X640" s="791">
        <f t="shared" si="45"/>
        <v>2.5441629588586277E-2</v>
      </c>
      <c r="Y640" s="573"/>
      <c r="Z640" s="758"/>
      <c r="AA640" s="758"/>
      <c r="AB640" s="758"/>
      <c r="AC640" s="758"/>
      <c r="AD640" s="758"/>
      <c r="AE640" s="758"/>
      <c r="AF640" s="758"/>
      <c r="AG640" s="758"/>
      <c r="AH640" s="758"/>
      <c r="AI640" s="758"/>
      <c r="AJ640" s="758"/>
    </row>
    <row r="641" spans="2:36" ht="15">
      <c r="B641" s="758"/>
      <c r="C641" s="758"/>
      <c r="D641" s="758"/>
      <c r="E641" s="758"/>
      <c r="F641" s="758"/>
      <c r="G641" s="758"/>
      <c r="H641" s="758"/>
      <c r="I641" s="758"/>
      <c r="J641" s="758"/>
      <c r="K641" s="758"/>
      <c r="L641" s="780">
        <v>637</v>
      </c>
      <c r="M641" s="790">
        <v>0.96659336060657586</v>
      </c>
      <c r="N641" s="790">
        <v>3.3406639393424101E-2</v>
      </c>
      <c r="O641" s="790">
        <v>0.96181478794722586</v>
      </c>
      <c r="P641" s="790">
        <v>3.8185212052774101E-2</v>
      </c>
      <c r="Q641" s="790">
        <f t="shared" si="43"/>
        <v>0.96404577135353464</v>
      </c>
      <c r="R641" s="790">
        <f t="shared" si="43"/>
        <v>3.5854228646465369E-2</v>
      </c>
      <c r="S641" s="791">
        <f t="shared" si="44"/>
        <v>0.97579956456309735</v>
      </c>
      <c r="T641" s="791">
        <v>2.42004354369026E-2</v>
      </c>
      <c r="U641" s="791">
        <f t="shared" si="46"/>
        <v>0.97343344082404537</v>
      </c>
      <c r="V641" s="791">
        <v>2.6566559175954602E-2</v>
      </c>
      <c r="W641" s="791">
        <f t="shared" si="45"/>
        <v>0.97448839974088131</v>
      </c>
      <c r="X641" s="791">
        <f t="shared" si="45"/>
        <v>2.5411600259118684E-2</v>
      </c>
      <c r="Y641" s="573"/>
      <c r="Z641" s="758"/>
      <c r="AA641" s="758"/>
      <c r="AB641" s="758"/>
      <c r="AC641" s="758"/>
      <c r="AD641" s="758"/>
      <c r="AE641" s="758"/>
      <c r="AF641" s="758"/>
      <c r="AG641" s="758"/>
      <c r="AH641" s="758"/>
      <c r="AI641" s="758"/>
      <c r="AJ641" s="758"/>
    </row>
    <row r="642" spans="2:36" ht="15">
      <c r="B642" s="758"/>
      <c r="C642" s="758"/>
      <c r="D642" s="758"/>
      <c r="E642" s="758"/>
      <c r="F642" s="758"/>
      <c r="G642" s="758"/>
      <c r="H642" s="758"/>
      <c r="I642" s="758"/>
      <c r="J642" s="758"/>
      <c r="K642" s="758"/>
      <c r="L642" s="780">
        <v>638</v>
      </c>
      <c r="M642" s="790">
        <v>0.96664825018595013</v>
      </c>
      <c r="N642" s="790">
        <v>3.3351749814049897E-2</v>
      </c>
      <c r="O642" s="790">
        <v>0.9618814526718692</v>
      </c>
      <c r="P642" s="790">
        <v>3.8118547328130803E-2</v>
      </c>
      <c r="Q642" s="790">
        <f t="shared" si="43"/>
        <v>0.96410669491595946</v>
      </c>
      <c r="R642" s="790">
        <f t="shared" si="43"/>
        <v>3.5793305084040591E-2</v>
      </c>
      <c r="S642" s="791">
        <f t="shared" si="44"/>
        <v>0.97581690931434673</v>
      </c>
      <c r="T642" s="791">
        <v>2.4183090685653299E-2</v>
      </c>
      <c r="U642" s="791">
        <f t="shared" si="46"/>
        <v>0.97347531262791576</v>
      </c>
      <c r="V642" s="791">
        <v>2.6524687372084198E-2</v>
      </c>
      <c r="W642" s="791">
        <f t="shared" si="45"/>
        <v>0.9745183226829448</v>
      </c>
      <c r="X642" s="791">
        <f t="shared" si="45"/>
        <v>2.5381677317055144E-2</v>
      </c>
      <c r="Y642" s="573"/>
      <c r="Z642" s="758"/>
      <c r="AA642" s="758"/>
      <c r="AB642" s="758"/>
      <c r="AC642" s="758"/>
      <c r="AD642" s="758"/>
      <c r="AE642" s="758"/>
      <c r="AF642" s="758"/>
      <c r="AG642" s="758"/>
      <c r="AH642" s="758"/>
      <c r="AI642" s="758"/>
      <c r="AJ642" s="758"/>
    </row>
    <row r="643" spans="2:36" ht="15">
      <c r="B643" s="758"/>
      <c r="C643" s="758"/>
      <c r="D643" s="758"/>
      <c r="E643" s="758"/>
      <c r="F643" s="758"/>
      <c r="G643" s="758"/>
      <c r="H643" s="758"/>
      <c r="I643" s="758"/>
      <c r="J643" s="758"/>
      <c r="K643" s="758"/>
      <c r="L643" s="780">
        <v>639</v>
      </c>
      <c r="M643" s="790">
        <v>0.96670294535477175</v>
      </c>
      <c r="N643" s="790">
        <v>3.3297054645228301E-2</v>
      </c>
      <c r="O643" s="790">
        <v>0.96194786597046456</v>
      </c>
      <c r="P643" s="790">
        <v>3.8052134029535403E-2</v>
      </c>
      <c r="Q643" s="790">
        <f t="shared" si="43"/>
        <v>0.96416739484402514</v>
      </c>
      <c r="R643" s="790">
        <f t="shared" si="43"/>
        <v>3.5732605155974893E-2</v>
      </c>
      <c r="S643" s="791">
        <f t="shared" si="44"/>
        <v>0.97583413857006374</v>
      </c>
      <c r="T643" s="791">
        <v>2.4165861429936299E-2</v>
      </c>
      <c r="U643" s="791">
        <f t="shared" si="46"/>
        <v>0.97351709790364949</v>
      </c>
      <c r="V643" s="791">
        <v>2.64829020963505E-2</v>
      </c>
      <c r="W643" s="791">
        <f t="shared" si="45"/>
        <v>0.97454814499840281</v>
      </c>
      <c r="X643" s="791">
        <f t="shared" si="45"/>
        <v>2.5351855001597149E-2</v>
      </c>
      <c r="Y643" s="573"/>
      <c r="Z643" s="758"/>
      <c r="AA643" s="758"/>
      <c r="AB643" s="758"/>
      <c r="AC643" s="758"/>
      <c r="AD643" s="758"/>
      <c r="AE643" s="758"/>
      <c r="AF643" s="758"/>
      <c r="AG643" s="758"/>
      <c r="AH643" s="758"/>
      <c r="AI643" s="758"/>
      <c r="AJ643" s="758"/>
    </row>
    <row r="644" spans="2:36" ht="15">
      <c r="B644" s="758"/>
      <c r="C644" s="758"/>
      <c r="D644" s="758"/>
      <c r="E644" s="758"/>
      <c r="F644" s="758"/>
      <c r="G644" s="758"/>
      <c r="H644" s="758"/>
      <c r="I644" s="758"/>
      <c r="J644" s="758"/>
      <c r="K644" s="758"/>
      <c r="L644" s="780">
        <v>640</v>
      </c>
      <c r="M644" s="790">
        <v>0.96675744665123164</v>
      </c>
      <c r="N644" s="790">
        <v>3.32425533487683E-2</v>
      </c>
      <c r="O644" s="790">
        <v>0.96201402853934181</v>
      </c>
      <c r="P644" s="790">
        <v>3.7985971460658199E-2</v>
      </c>
      <c r="Q644" s="790">
        <f t="shared" si="43"/>
        <v>0.96422787175697833</v>
      </c>
      <c r="R644" s="790">
        <f t="shared" si="43"/>
        <v>3.5672128243021753E-2</v>
      </c>
      <c r="S644" s="791">
        <f t="shared" si="44"/>
        <v>0.97585126073300821</v>
      </c>
      <c r="T644" s="791">
        <v>2.4148739266991799E-2</v>
      </c>
      <c r="U644" s="791">
        <f t="shared" si="46"/>
        <v>0.97355879990461824</v>
      </c>
      <c r="V644" s="791">
        <v>2.6441200095381801E-2</v>
      </c>
      <c r="W644" s="791">
        <f t="shared" si="45"/>
        <v>0.97457787244805372</v>
      </c>
      <c r="X644" s="791">
        <f t="shared" si="45"/>
        <v>2.5322127551946332E-2</v>
      </c>
      <c r="Y644" s="573"/>
      <c r="Z644" s="758"/>
      <c r="AA644" s="758"/>
      <c r="AB644" s="758"/>
      <c r="AC644" s="758"/>
      <c r="AD644" s="758"/>
      <c r="AE644" s="758"/>
      <c r="AF644" s="758"/>
      <c r="AG644" s="758"/>
      <c r="AH644" s="758"/>
      <c r="AI644" s="758"/>
      <c r="AJ644" s="758"/>
    </row>
    <row r="645" spans="2:36" ht="15">
      <c r="B645" s="758"/>
      <c r="C645" s="758"/>
      <c r="D645" s="758"/>
      <c r="E645" s="758"/>
      <c r="F645" s="758"/>
      <c r="G645" s="758"/>
      <c r="H645" s="758"/>
      <c r="I645" s="758"/>
      <c r="J645" s="758"/>
      <c r="K645" s="758"/>
      <c r="L645" s="780">
        <v>641</v>
      </c>
      <c r="M645" s="790">
        <v>0.9668117546135212</v>
      </c>
      <c r="N645" s="790">
        <v>3.3188245386478799E-2</v>
      </c>
      <c r="O645" s="790">
        <v>0.96207994107483064</v>
      </c>
      <c r="P645" s="790">
        <v>3.7920058925169399E-2</v>
      </c>
      <c r="Q645" s="790">
        <f t="shared" ref="Q645:R708" si="47">(O645*0.5129)+(M645*0.487)</f>
        <v>0.96428812627406546</v>
      </c>
      <c r="R645" s="790">
        <f t="shared" si="47"/>
        <v>3.5611873725934565E-2</v>
      </c>
      <c r="S645" s="791">
        <f t="shared" ref="S645:S708" si="48">1-T645</f>
        <v>0.97586828420594041</v>
      </c>
      <c r="T645" s="791">
        <v>2.4131715794059601E-2</v>
      </c>
      <c r="U645" s="791">
        <f t="shared" si="46"/>
        <v>0.9736004218841936</v>
      </c>
      <c r="V645" s="791">
        <v>2.6399578115806399E-2</v>
      </c>
      <c r="W645" s="791">
        <f t="shared" ref="W645:X708" si="49">(U645*0.5129)+(S645*0.487)</f>
        <v>0.97460751079269592</v>
      </c>
      <c r="X645" s="791">
        <f t="shared" si="49"/>
        <v>2.5292489207304127E-2</v>
      </c>
      <c r="Y645" s="573"/>
      <c r="Z645" s="758"/>
      <c r="AA645" s="758"/>
      <c r="AB645" s="758"/>
      <c r="AC645" s="758"/>
      <c r="AD645" s="758"/>
      <c r="AE645" s="758"/>
      <c r="AF645" s="758"/>
      <c r="AG645" s="758"/>
      <c r="AH645" s="758"/>
      <c r="AI645" s="758"/>
      <c r="AJ645" s="758"/>
    </row>
    <row r="646" spans="2:36" ht="15">
      <c r="B646" s="758"/>
      <c r="C646" s="758"/>
      <c r="D646" s="758"/>
      <c r="E646" s="758"/>
      <c r="F646" s="758"/>
      <c r="G646" s="758"/>
      <c r="H646" s="758"/>
      <c r="I646" s="758"/>
      <c r="J646" s="758"/>
      <c r="K646" s="758"/>
      <c r="L646" s="780">
        <v>642</v>
      </c>
      <c r="M646" s="790">
        <v>0.96686586977983124</v>
      </c>
      <c r="N646" s="790">
        <v>3.3134130220168798E-2</v>
      </c>
      <c r="O646" s="790">
        <v>0.96214560427326057</v>
      </c>
      <c r="P646" s="790">
        <v>3.7854395726739397E-2</v>
      </c>
      <c r="Q646" s="790">
        <f t="shared" si="47"/>
        <v>0.96434815901453308</v>
      </c>
      <c r="R646" s="790">
        <f t="shared" si="47"/>
        <v>3.5551840985466841E-2</v>
      </c>
      <c r="S646" s="791">
        <f t="shared" si="48"/>
        <v>0.97588521739162015</v>
      </c>
      <c r="T646" s="791">
        <v>2.4114782608379799E-2</v>
      </c>
      <c r="U646" s="791">
        <f t="shared" ref="U646:U709" si="50">1-V646</f>
        <v>0.97364196709574746</v>
      </c>
      <c r="V646" s="791">
        <v>2.6358032904252499E-2</v>
      </c>
      <c r="W646" s="791">
        <f t="shared" si="49"/>
        <v>0.97463706579312781</v>
      </c>
      <c r="X646" s="791">
        <f t="shared" si="49"/>
        <v>2.5262934206872069E-2</v>
      </c>
      <c r="Y646" s="573"/>
      <c r="Z646" s="758"/>
      <c r="AA646" s="758"/>
      <c r="AB646" s="758"/>
      <c r="AC646" s="758"/>
      <c r="AD646" s="758"/>
      <c r="AE646" s="758"/>
      <c r="AF646" s="758"/>
      <c r="AG646" s="758"/>
      <c r="AH646" s="758"/>
      <c r="AI646" s="758"/>
      <c r="AJ646" s="758"/>
    </row>
    <row r="647" spans="2:36" ht="15">
      <c r="B647" s="758"/>
      <c r="C647" s="758"/>
      <c r="D647" s="758"/>
      <c r="E647" s="758"/>
      <c r="F647" s="758"/>
      <c r="G647" s="758"/>
      <c r="H647" s="758"/>
      <c r="I647" s="758"/>
      <c r="J647" s="758"/>
      <c r="K647" s="758"/>
      <c r="L647" s="780">
        <v>643</v>
      </c>
      <c r="M647" s="790">
        <v>0.96691979268835271</v>
      </c>
      <c r="N647" s="790">
        <v>3.3080207311647299E-2</v>
      </c>
      <c r="O647" s="790">
        <v>0.9622110188309615</v>
      </c>
      <c r="P647" s="790">
        <v>3.7788981169038498E-2</v>
      </c>
      <c r="Q647" s="790">
        <f t="shared" si="47"/>
        <v>0.96440797059762795</v>
      </c>
      <c r="R647" s="790">
        <f t="shared" si="47"/>
        <v>3.5492029402372081E-2</v>
      </c>
      <c r="S647" s="791">
        <f t="shared" si="48"/>
        <v>0.9759020686928076</v>
      </c>
      <c r="T647" s="791">
        <v>2.40979313071924E-2</v>
      </c>
      <c r="U647" s="791">
        <f t="shared" si="50"/>
        <v>0.97368343879265162</v>
      </c>
      <c r="V647" s="791">
        <v>2.6316561207348401E-2</v>
      </c>
      <c r="W647" s="791">
        <f t="shared" si="49"/>
        <v>0.97466654321014834</v>
      </c>
      <c r="X647" s="791">
        <f t="shared" si="49"/>
        <v>2.5233456789851692E-2</v>
      </c>
      <c r="Y647" s="573"/>
      <c r="Z647" s="758"/>
      <c r="AA647" s="758"/>
      <c r="AB647" s="758"/>
      <c r="AC647" s="758"/>
      <c r="AD647" s="758"/>
      <c r="AE647" s="758"/>
      <c r="AF647" s="758"/>
      <c r="AG647" s="758"/>
      <c r="AH647" s="758"/>
      <c r="AI647" s="758"/>
      <c r="AJ647" s="758"/>
    </row>
    <row r="648" spans="2:36" ht="15">
      <c r="B648" s="758"/>
      <c r="C648" s="758"/>
      <c r="D648" s="758"/>
      <c r="E648" s="758"/>
      <c r="F648" s="758"/>
      <c r="G648" s="758"/>
      <c r="H648" s="758"/>
      <c r="I648" s="758"/>
      <c r="J648" s="758"/>
      <c r="K648" s="758"/>
      <c r="L648" s="780">
        <v>644</v>
      </c>
      <c r="M648" s="790">
        <v>0.96697352387727697</v>
      </c>
      <c r="N648" s="790">
        <v>3.3026476122722997E-2</v>
      </c>
      <c r="O648" s="790">
        <v>0.96227618544426308</v>
      </c>
      <c r="P648" s="790">
        <v>3.7723814555736902E-2</v>
      </c>
      <c r="Q648" s="790">
        <f t="shared" si="47"/>
        <v>0.96446756164259639</v>
      </c>
      <c r="R648" s="790">
        <f t="shared" si="47"/>
        <v>3.5432438357403562E-2</v>
      </c>
      <c r="S648" s="791">
        <f t="shared" si="48"/>
        <v>0.97591884651226257</v>
      </c>
      <c r="T648" s="791">
        <v>2.40811534877374E-2</v>
      </c>
      <c r="U648" s="791">
        <f t="shared" si="50"/>
        <v>0.97372484022827754</v>
      </c>
      <c r="V648" s="791">
        <v>2.6275159771722501E-2</v>
      </c>
      <c r="W648" s="791">
        <f t="shared" si="49"/>
        <v>0.97469594880455546</v>
      </c>
      <c r="X648" s="791">
        <f t="shared" si="49"/>
        <v>2.5204051195444586E-2</v>
      </c>
      <c r="Y648" s="573"/>
      <c r="Z648" s="758"/>
      <c r="AA648" s="758"/>
      <c r="AB648" s="758"/>
      <c r="AC648" s="758"/>
      <c r="AD648" s="758"/>
      <c r="AE648" s="758"/>
      <c r="AF648" s="758"/>
      <c r="AG648" s="758"/>
      <c r="AH648" s="758"/>
      <c r="AI648" s="758"/>
      <c r="AJ648" s="758"/>
    </row>
    <row r="649" spans="2:36" ht="15">
      <c r="B649" s="758"/>
      <c r="C649" s="758"/>
      <c r="D649" s="758"/>
      <c r="E649" s="758"/>
      <c r="F649" s="758"/>
      <c r="G649" s="758"/>
      <c r="H649" s="758"/>
      <c r="I649" s="758"/>
      <c r="J649" s="758"/>
      <c r="K649" s="758"/>
      <c r="L649" s="780">
        <v>645</v>
      </c>
      <c r="M649" s="790">
        <v>0.96702706388479487</v>
      </c>
      <c r="N649" s="790">
        <v>3.2972936115205097E-2</v>
      </c>
      <c r="O649" s="790">
        <v>0.96234110480949508</v>
      </c>
      <c r="P649" s="790">
        <v>3.7658895190504901E-2</v>
      </c>
      <c r="Q649" s="790">
        <f t="shared" si="47"/>
        <v>0.96452693276868517</v>
      </c>
      <c r="R649" s="790">
        <f t="shared" si="47"/>
        <v>3.537306723131485E-2</v>
      </c>
      <c r="S649" s="791">
        <f t="shared" si="48"/>
        <v>0.97593555925274533</v>
      </c>
      <c r="T649" s="791">
        <v>2.4064440747254699E-2</v>
      </c>
      <c r="U649" s="791">
        <f t="shared" si="50"/>
        <v>0.97376617465599713</v>
      </c>
      <c r="V649" s="791">
        <v>2.6233825344002901E-2</v>
      </c>
      <c r="W649" s="791">
        <f t="shared" si="49"/>
        <v>0.97472528833714789</v>
      </c>
      <c r="X649" s="791">
        <f t="shared" si="49"/>
        <v>2.5174711662852126E-2</v>
      </c>
      <c r="Y649" s="573"/>
      <c r="Z649" s="758"/>
      <c r="AA649" s="758"/>
      <c r="AB649" s="758"/>
      <c r="AC649" s="758"/>
      <c r="AD649" s="758"/>
      <c r="AE649" s="758"/>
      <c r="AF649" s="758"/>
      <c r="AG649" s="758"/>
      <c r="AH649" s="758"/>
      <c r="AI649" s="758"/>
      <c r="AJ649" s="758"/>
    </row>
    <row r="650" spans="2:36" ht="15">
      <c r="B650" s="758"/>
      <c r="C650" s="758"/>
      <c r="D650" s="758"/>
      <c r="E650" s="758"/>
      <c r="F650" s="758"/>
      <c r="G650" s="758"/>
      <c r="H650" s="758"/>
      <c r="I650" s="758"/>
      <c r="J650" s="758"/>
      <c r="K650" s="758"/>
      <c r="L650" s="780">
        <v>646</v>
      </c>
      <c r="M650" s="790">
        <v>0.96708041324909755</v>
      </c>
      <c r="N650" s="790">
        <v>3.2919586750902501E-2</v>
      </c>
      <c r="O650" s="790">
        <v>0.96240577762298696</v>
      </c>
      <c r="P650" s="790">
        <v>3.7594222377013001E-2</v>
      </c>
      <c r="Q650" s="790">
        <f t="shared" si="47"/>
        <v>0.96458608459514061</v>
      </c>
      <c r="R650" s="790">
        <f t="shared" si="47"/>
        <v>3.5313915404859487E-2</v>
      </c>
      <c r="S650" s="791">
        <f t="shared" si="48"/>
        <v>0.9759522153170157</v>
      </c>
      <c r="T650" s="791">
        <v>2.40477846829843E-2</v>
      </c>
      <c r="U650" s="791">
        <f t="shared" si="50"/>
        <v>0.97380744532918195</v>
      </c>
      <c r="V650" s="791">
        <v>2.6192554670818002E-2</v>
      </c>
      <c r="W650" s="791">
        <f t="shared" si="49"/>
        <v>0.97475456756872414</v>
      </c>
      <c r="X650" s="791">
        <f t="shared" si="49"/>
        <v>2.5145432431275906E-2</v>
      </c>
      <c r="Y650" s="573"/>
      <c r="Z650" s="758"/>
      <c r="AA650" s="758"/>
      <c r="AB650" s="758"/>
      <c r="AC650" s="758"/>
      <c r="AD650" s="758"/>
      <c r="AE650" s="758"/>
      <c r="AF650" s="758"/>
      <c r="AG650" s="758"/>
      <c r="AH650" s="758"/>
      <c r="AI650" s="758"/>
      <c r="AJ650" s="758"/>
    </row>
    <row r="651" spans="2:36" ht="15">
      <c r="B651" s="758"/>
      <c r="C651" s="758"/>
      <c r="D651" s="758"/>
      <c r="E651" s="758"/>
      <c r="F651" s="758"/>
      <c r="G651" s="758"/>
      <c r="H651" s="758"/>
      <c r="I651" s="758"/>
      <c r="J651" s="758"/>
      <c r="K651" s="758"/>
      <c r="L651" s="780">
        <v>647</v>
      </c>
      <c r="M651" s="790">
        <v>0.96713357250837595</v>
      </c>
      <c r="N651" s="790">
        <v>3.2866427491624002E-2</v>
      </c>
      <c r="O651" s="790">
        <v>0.9624702045810688</v>
      </c>
      <c r="P651" s="790">
        <v>3.75297954189312E-2</v>
      </c>
      <c r="Q651" s="790">
        <f t="shared" si="47"/>
        <v>0.96464501774120925</v>
      </c>
      <c r="R651" s="790">
        <f t="shared" si="47"/>
        <v>3.5254982258790701E-2</v>
      </c>
      <c r="S651" s="791">
        <f t="shared" si="48"/>
        <v>0.97596882310783362</v>
      </c>
      <c r="T651" s="791">
        <v>2.4031176892166401E-2</v>
      </c>
      <c r="U651" s="791">
        <f t="shared" si="50"/>
        <v>0.97384865550120392</v>
      </c>
      <c r="V651" s="791">
        <v>2.6151344498796102E-2</v>
      </c>
      <c r="W651" s="791">
        <f t="shared" si="49"/>
        <v>0.97478379226008238</v>
      </c>
      <c r="X651" s="791">
        <f t="shared" si="49"/>
        <v>2.5116207739917559E-2</v>
      </c>
      <c r="Y651" s="573"/>
      <c r="Z651" s="758"/>
      <c r="AA651" s="758"/>
      <c r="AB651" s="758"/>
      <c r="AC651" s="758"/>
      <c r="AD651" s="758"/>
      <c r="AE651" s="758"/>
      <c r="AF651" s="758"/>
      <c r="AG651" s="758"/>
      <c r="AH651" s="758"/>
      <c r="AI651" s="758"/>
      <c r="AJ651" s="758"/>
    </row>
    <row r="652" spans="2:36" ht="15">
      <c r="B652" s="758"/>
      <c r="C652" s="758"/>
      <c r="D652" s="758"/>
      <c r="E652" s="758"/>
      <c r="F652" s="758"/>
      <c r="G652" s="758"/>
      <c r="H652" s="758"/>
      <c r="I652" s="758"/>
      <c r="J652" s="758"/>
      <c r="K652" s="758"/>
      <c r="L652" s="780">
        <v>648</v>
      </c>
      <c r="M652" s="790">
        <v>0.96718654220082145</v>
      </c>
      <c r="N652" s="790">
        <v>3.2813457799178603E-2</v>
      </c>
      <c r="O652" s="790">
        <v>0.96253438638007005</v>
      </c>
      <c r="P652" s="790">
        <v>3.7465613619929998E-2</v>
      </c>
      <c r="Q652" s="790">
        <f t="shared" si="47"/>
        <v>0.96470373282613797</v>
      </c>
      <c r="R652" s="790">
        <f t="shared" si="47"/>
        <v>3.5196267173862081E-2</v>
      </c>
      <c r="S652" s="791">
        <f t="shared" si="48"/>
        <v>0.97598539102795923</v>
      </c>
      <c r="T652" s="791">
        <v>2.4014608972040798E-2</v>
      </c>
      <c r="U652" s="791">
        <f t="shared" si="50"/>
        <v>0.9738898084254346</v>
      </c>
      <c r="V652" s="791">
        <v>2.61101915745654E-2</v>
      </c>
      <c r="W652" s="791">
        <f t="shared" si="49"/>
        <v>0.97481296817202145</v>
      </c>
      <c r="X652" s="791">
        <f t="shared" si="49"/>
        <v>2.5087031827978463E-2</v>
      </c>
      <c r="Y652" s="573"/>
      <c r="Z652" s="758"/>
      <c r="AA652" s="758"/>
      <c r="AB652" s="758"/>
      <c r="AC652" s="758"/>
      <c r="AD652" s="758"/>
      <c r="AE652" s="758"/>
      <c r="AF652" s="758"/>
      <c r="AG652" s="758"/>
      <c r="AH652" s="758"/>
      <c r="AI652" s="758"/>
      <c r="AJ652" s="758"/>
    </row>
    <row r="653" spans="2:36" ht="15">
      <c r="B653" s="758"/>
      <c r="C653" s="758"/>
      <c r="D653" s="758"/>
      <c r="E653" s="758"/>
      <c r="F653" s="758"/>
      <c r="G653" s="758"/>
      <c r="H653" s="758"/>
      <c r="I653" s="758"/>
      <c r="J653" s="758"/>
      <c r="K653" s="758"/>
      <c r="L653" s="780">
        <v>649</v>
      </c>
      <c r="M653" s="790">
        <v>0.96723932286462466</v>
      </c>
      <c r="N653" s="790">
        <v>3.2760677135375303E-2</v>
      </c>
      <c r="O653" s="790">
        <v>0.96259832371632037</v>
      </c>
      <c r="P653" s="790">
        <v>3.7401676283679602E-2</v>
      </c>
      <c r="Q653" s="790">
        <f t="shared" si="47"/>
        <v>0.96476223046917298</v>
      </c>
      <c r="R653" s="790">
        <f t="shared" si="47"/>
        <v>3.5137769530827041E-2</v>
      </c>
      <c r="S653" s="791">
        <f t="shared" si="48"/>
        <v>0.97600192748015246</v>
      </c>
      <c r="T653" s="791">
        <v>2.3998072519847501E-2</v>
      </c>
      <c r="U653" s="791">
        <f t="shared" si="50"/>
        <v>0.97393090735524568</v>
      </c>
      <c r="V653" s="791">
        <v>2.6069092644754301E-2</v>
      </c>
      <c r="W653" s="791">
        <f t="shared" si="49"/>
        <v>0.97484210106533986</v>
      </c>
      <c r="X653" s="791">
        <f t="shared" si="49"/>
        <v>2.5057898934660212E-2</v>
      </c>
      <c r="Y653" s="573"/>
      <c r="Z653" s="758"/>
      <c r="AA653" s="758"/>
      <c r="AB653" s="758"/>
      <c r="AC653" s="758"/>
      <c r="AD653" s="758"/>
      <c r="AE653" s="758"/>
      <c r="AF653" s="758"/>
      <c r="AG653" s="758"/>
      <c r="AH653" s="758"/>
      <c r="AI653" s="758"/>
      <c r="AJ653" s="758"/>
    </row>
    <row r="654" spans="2:36" ht="15">
      <c r="B654" s="758"/>
      <c r="C654" s="758"/>
      <c r="D654" s="758"/>
      <c r="E654" s="758"/>
      <c r="F654" s="758"/>
      <c r="G654" s="758"/>
      <c r="H654" s="758"/>
      <c r="I654" s="758"/>
      <c r="J654" s="758"/>
      <c r="K654" s="758"/>
      <c r="L654" s="780">
        <v>650</v>
      </c>
      <c r="M654" s="790">
        <v>0.96729191503797696</v>
      </c>
      <c r="N654" s="790">
        <v>3.2708084962023001E-2</v>
      </c>
      <c r="O654" s="790">
        <v>0.96266201728614975</v>
      </c>
      <c r="P654" s="790">
        <v>3.7337982713850297E-2</v>
      </c>
      <c r="Q654" s="790">
        <f t="shared" si="47"/>
        <v>0.96482051128956092</v>
      </c>
      <c r="R654" s="790">
        <f t="shared" si="47"/>
        <v>3.5079488710439019E-2</v>
      </c>
      <c r="S654" s="791">
        <f t="shared" si="48"/>
        <v>0.97601844086717338</v>
      </c>
      <c r="T654" s="791">
        <v>2.39815591328266E-2</v>
      </c>
      <c r="U654" s="791">
        <f t="shared" si="50"/>
        <v>0.97397195554400895</v>
      </c>
      <c r="V654" s="791">
        <v>2.6028044455990999E-2</v>
      </c>
      <c r="W654" s="791">
        <f t="shared" si="49"/>
        <v>0.97487119670083566</v>
      </c>
      <c r="X654" s="791">
        <f t="shared" si="49"/>
        <v>2.5028803299164334E-2</v>
      </c>
      <c r="Y654" s="573"/>
      <c r="Z654" s="758"/>
      <c r="AA654" s="758"/>
      <c r="AB654" s="758"/>
      <c r="AC654" s="758"/>
      <c r="AD654" s="758"/>
      <c r="AE654" s="758"/>
      <c r="AF654" s="758"/>
      <c r="AG654" s="758"/>
      <c r="AH654" s="758"/>
      <c r="AI654" s="758"/>
      <c r="AJ654" s="758"/>
    </row>
    <row r="655" spans="2:36" ht="15">
      <c r="B655" s="758"/>
      <c r="C655" s="758"/>
      <c r="D655" s="758"/>
      <c r="E655" s="758"/>
      <c r="F655" s="758"/>
      <c r="G655" s="758"/>
      <c r="H655" s="758"/>
      <c r="I655" s="758"/>
      <c r="J655" s="758"/>
      <c r="K655" s="758"/>
      <c r="L655" s="780">
        <v>651</v>
      </c>
      <c r="M655" s="790">
        <v>0.96734431925906927</v>
      </c>
      <c r="N655" s="790">
        <v>3.2655680740930698E-2</v>
      </c>
      <c r="O655" s="790">
        <v>0.96272546778588752</v>
      </c>
      <c r="P655" s="790">
        <v>3.7274532214112498E-2</v>
      </c>
      <c r="Q655" s="790">
        <f t="shared" si="47"/>
        <v>0.96487857590654846</v>
      </c>
      <c r="R655" s="790">
        <f t="shared" si="47"/>
        <v>3.5021424093451547E-2</v>
      </c>
      <c r="S655" s="791">
        <f t="shared" si="48"/>
        <v>0.976034939591782</v>
      </c>
      <c r="T655" s="791">
        <v>2.3965060408218001E-2</v>
      </c>
      <c r="U655" s="791">
        <f t="shared" si="50"/>
        <v>0.97401295624509621</v>
      </c>
      <c r="V655" s="791">
        <v>2.5987043754903801E-2</v>
      </c>
      <c r="W655" s="791">
        <f t="shared" si="49"/>
        <v>0.9749002608393077</v>
      </c>
      <c r="X655" s="791">
        <f t="shared" si="49"/>
        <v>2.4999739160692327E-2</v>
      </c>
      <c r="Y655" s="573"/>
      <c r="Z655" s="758"/>
      <c r="AA655" s="758"/>
      <c r="AB655" s="758"/>
      <c r="AC655" s="758"/>
      <c r="AD655" s="758"/>
      <c r="AE655" s="758"/>
      <c r="AF655" s="758"/>
      <c r="AG655" s="758"/>
      <c r="AH655" s="758"/>
      <c r="AI655" s="758"/>
      <c r="AJ655" s="758"/>
    </row>
    <row r="656" spans="2:36" ht="15">
      <c r="B656" s="758"/>
      <c r="C656" s="758"/>
      <c r="D656" s="758"/>
      <c r="E656" s="758"/>
      <c r="F656" s="758"/>
      <c r="G656" s="758"/>
      <c r="H656" s="758"/>
      <c r="I656" s="758"/>
      <c r="J656" s="758"/>
      <c r="K656" s="758"/>
      <c r="L656" s="780">
        <v>652</v>
      </c>
      <c r="M656" s="790">
        <v>0.96739653606609277</v>
      </c>
      <c r="N656" s="790">
        <v>3.2603463933907201E-2</v>
      </c>
      <c r="O656" s="790">
        <v>0.96278867591186357</v>
      </c>
      <c r="P656" s="790">
        <v>3.7211324088136398E-2</v>
      </c>
      <c r="Q656" s="790">
        <f t="shared" si="47"/>
        <v>0.96493642493938203</v>
      </c>
      <c r="R656" s="790">
        <f t="shared" si="47"/>
        <v>3.4963575060617966E-2</v>
      </c>
      <c r="S656" s="791">
        <f t="shared" si="48"/>
        <v>0.97605143205673828</v>
      </c>
      <c r="T656" s="791">
        <v>2.3948567943261698E-2</v>
      </c>
      <c r="U656" s="791">
        <f t="shared" si="50"/>
        <v>0.97405391271187913</v>
      </c>
      <c r="V656" s="791">
        <v>2.5946087288120898E-2</v>
      </c>
      <c r="W656" s="791">
        <f t="shared" si="49"/>
        <v>0.97492929924155436</v>
      </c>
      <c r="X656" s="791">
        <f t="shared" si="49"/>
        <v>2.4970700758445655E-2</v>
      </c>
      <c r="Y656" s="573"/>
      <c r="Z656" s="758"/>
      <c r="AA656" s="758"/>
      <c r="AB656" s="758"/>
      <c r="AC656" s="758"/>
      <c r="AD656" s="758"/>
      <c r="AE656" s="758"/>
      <c r="AF656" s="758"/>
      <c r="AG656" s="758"/>
      <c r="AH656" s="758"/>
      <c r="AI656" s="758"/>
      <c r="AJ656" s="758"/>
    </row>
    <row r="657" spans="2:36" ht="15">
      <c r="B657" s="758"/>
      <c r="C657" s="758"/>
      <c r="D657" s="758"/>
      <c r="E657" s="758"/>
      <c r="F657" s="758"/>
      <c r="G657" s="758"/>
      <c r="H657" s="758"/>
      <c r="I657" s="758"/>
      <c r="J657" s="758"/>
      <c r="K657" s="758"/>
      <c r="L657" s="780">
        <v>653</v>
      </c>
      <c r="M657" s="790">
        <v>0.96744856599723839</v>
      </c>
      <c r="N657" s="790">
        <v>3.2551434002761601E-2</v>
      </c>
      <c r="O657" s="790">
        <v>0.96285164236040766</v>
      </c>
      <c r="P657" s="790">
        <v>3.7148357639592303E-2</v>
      </c>
      <c r="Q657" s="790">
        <f t="shared" si="47"/>
        <v>0.96499405900730817</v>
      </c>
      <c r="R657" s="790">
        <f t="shared" si="47"/>
        <v>3.4905940992691786E-2</v>
      </c>
      <c r="S657" s="791">
        <f t="shared" si="48"/>
        <v>0.97606792666480224</v>
      </c>
      <c r="T657" s="791">
        <v>2.3932073335197802E-2</v>
      </c>
      <c r="U657" s="791">
        <f t="shared" si="50"/>
        <v>0.97409482819772919</v>
      </c>
      <c r="V657" s="791">
        <v>2.59051718022708E-2</v>
      </c>
      <c r="W657" s="791">
        <f t="shared" si="49"/>
        <v>0.97495831766837404</v>
      </c>
      <c r="X657" s="791">
        <f t="shared" si="49"/>
        <v>2.4941682331626025E-2</v>
      </c>
      <c r="Y657" s="573"/>
      <c r="Z657" s="758"/>
      <c r="AA657" s="758"/>
      <c r="AB657" s="758"/>
      <c r="AC657" s="758"/>
      <c r="AD657" s="758"/>
      <c r="AE657" s="758"/>
      <c r="AF657" s="758"/>
      <c r="AG657" s="758"/>
      <c r="AH657" s="758"/>
      <c r="AI657" s="758"/>
      <c r="AJ657" s="758"/>
    </row>
    <row r="658" spans="2:36" ht="15">
      <c r="B658" s="758"/>
      <c r="C658" s="758"/>
      <c r="D658" s="758"/>
      <c r="E658" s="758"/>
      <c r="F658" s="758"/>
      <c r="G658" s="758"/>
      <c r="H658" s="758"/>
      <c r="I658" s="758"/>
      <c r="J658" s="758"/>
      <c r="K658" s="758"/>
      <c r="L658" s="780">
        <v>654</v>
      </c>
      <c r="M658" s="790">
        <v>0.96750040959069716</v>
      </c>
      <c r="N658" s="790">
        <v>3.2499590409302802E-2</v>
      </c>
      <c r="O658" s="790">
        <v>0.96291436782784945</v>
      </c>
      <c r="P658" s="790">
        <v>3.7085632172150503E-2</v>
      </c>
      <c r="Q658" s="790">
        <f t="shared" si="47"/>
        <v>0.96505147872957353</v>
      </c>
      <c r="R658" s="790">
        <f t="shared" si="47"/>
        <v>3.4848521270426452E-2</v>
      </c>
      <c r="S658" s="791">
        <f t="shared" si="48"/>
        <v>0.97608443181873383</v>
      </c>
      <c r="T658" s="791">
        <v>2.3915568181266202E-2</v>
      </c>
      <c r="U658" s="791">
        <f t="shared" si="50"/>
        <v>0.97413570595601839</v>
      </c>
      <c r="V658" s="791">
        <v>2.5864294043981599E-2</v>
      </c>
      <c r="W658" s="791">
        <f t="shared" si="49"/>
        <v>0.97498732188056514</v>
      </c>
      <c r="X658" s="791">
        <f t="shared" si="49"/>
        <v>2.4912678119434803E-2</v>
      </c>
      <c r="Y658" s="573"/>
      <c r="Z658" s="758"/>
      <c r="AA658" s="758"/>
      <c r="AB658" s="758"/>
      <c r="AC658" s="758"/>
      <c r="AD658" s="758"/>
      <c r="AE658" s="758"/>
      <c r="AF658" s="758"/>
      <c r="AG658" s="758"/>
      <c r="AH658" s="758"/>
      <c r="AI658" s="758"/>
      <c r="AJ658" s="758"/>
    </row>
    <row r="659" spans="2:36" ht="15">
      <c r="B659" s="758"/>
      <c r="C659" s="758"/>
      <c r="D659" s="758"/>
      <c r="E659" s="758"/>
      <c r="F659" s="758"/>
      <c r="G659" s="758"/>
      <c r="H659" s="758"/>
      <c r="I659" s="758"/>
      <c r="J659" s="758"/>
      <c r="K659" s="758"/>
      <c r="L659" s="780">
        <v>655</v>
      </c>
      <c r="M659" s="790">
        <v>0.96755206738466026</v>
      </c>
      <c r="N659" s="790">
        <v>3.2447932615339702E-2</v>
      </c>
      <c r="O659" s="790">
        <v>0.96297685301051872</v>
      </c>
      <c r="P659" s="790">
        <v>3.7023146989481302E-2</v>
      </c>
      <c r="Q659" s="790">
        <f t="shared" si="47"/>
        <v>0.96510868472542466</v>
      </c>
      <c r="R659" s="790">
        <f t="shared" si="47"/>
        <v>3.4791315274575393E-2</v>
      </c>
      <c r="S659" s="791">
        <f t="shared" si="48"/>
        <v>0.97610095592129309</v>
      </c>
      <c r="T659" s="791">
        <v>2.38990440787069E-2</v>
      </c>
      <c r="U659" s="791">
        <f t="shared" si="50"/>
        <v>0.97417654924011843</v>
      </c>
      <c r="V659" s="791">
        <v>2.58234507598816E-2</v>
      </c>
      <c r="W659" s="791">
        <f t="shared" si="49"/>
        <v>0.97501631763892649</v>
      </c>
      <c r="X659" s="791">
        <f t="shared" si="49"/>
        <v>2.4883682361073533E-2</v>
      </c>
      <c r="Y659" s="573"/>
      <c r="Z659" s="758"/>
      <c r="AA659" s="758"/>
      <c r="AB659" s="758"/>
      <c r="AC659" s="758"/>
      <c r="AD659" s="758"/>
      <c r="AE659" s="758"/>
      <c r="AF659" s="758"/>
      <c r="AG659" s="758"/>
      <c r="AH659" s="758"/>
      <c r="AI659" s="758"/>
      <c r="AJ659" s="758"/>
    </row>
    <row r="660" spans="2:36" ht="15">
      <c r="B660" s="758"/>
      <c r="C660" s="758"/>
      <c r="D660" s="758"/>
      <c r="E660" s="758"/>
      <c r="F660" s="758"/>
      <c r="G660" s="758"/>
      <c r="H660" s="758"/>
      <c r="I660" s="758"/>
      <c r="J660" s="758"/>
      <c r="K660" s="758"/>
      <c r="L660" s="780">
        <v>656</v>
      </c>
      <c r="M660" s="790">
        <v>0.96760353991731884</v>
      </c>
      <c r="N660" s="790">
        <v>3.2396460082681197E-2</v>
      </c>
      <c r="O660" s="790">
        <v>0.96303909860474501</v>
      </c>
      <c r="P660" s="790">
        <v>3.6960901395255E-2</v>
      </c>
      <c r="Q660" s="790">
        <f t="shared" si="47"/>
        <v>0.96516567761410799</v>
      </c>
      <c r="R660" s="790">
        <f t="shared" si="47"/>
        <v>3.4734322385892032E-2</v>
      </c>
      <c r="S660" s="791">
        <f t="shared" si="48"/>
        <v>0.97611750737524006</v>
      </c>
      <c r="T660" s="791">
        <v>2.3882492624759898E-2</v>
      </c>
      <c r="U660" s="791">
        <f t="shared" si="50"/>
        <v>0.97421736130340086</v>
      </c>
      <c r="V660" s="791">
        <v>2.5782638696599101E-2</v>
      </c>
      <c r="W660" s="791">
        <f t="shared" si="49"/>
        <v>0.97504531070425626</v>
      </c>
      <c r="X660" s="791">
        <f t="shared" si="49"/>
        <v>2.4854689295743748E-2</v>
      </c>
      <c r="Y660" s="573"/>
      <c r="Z660" s="758"/>
      <c r="AA660" s="758"/>
      <c r="AB660" s="758"/>
      <c r="AC660" s="758"/>
      <c r="AD660" s="758"/>
      <c r="AE660" s="758"/>
      <c r="AF660" s="758"/>
      <c r="AG660" s="758"/>
      <c r="AH660" s="758"/>
      <c r="AI660" s="758"/>
      <c r="AJ660" s="758"/>
    </row>
    <row r="661" spans="2:36" ht="15">
      <c r="B661" s="758"/>
      <c r="C661" s="758"/>
      <c r="D661" s="758"/>
      <c r="E661" s="758"/>
      <c r="F661" s="758"/>
      <c r="G661" s="758"/>
      <c r="H661" s="758"/>
      <c r="I661" s="758"/>
      <c r="J661" s="758"/>
      <c r="K661" s="758"/>
      <c r="L661" s="780">
        <v>657</v>
      </c>
      <c r="M661" s="790">
        <v>0.96765482772686373</v>
      </c>
      <c r="N661" s="790">
        <v>3.2345172273136297E-2</v>
      </c>
      <c r="O661" s="790">
        <v>0.963101105306858</v>
      </c>
      <c r="P661" s="790">
        <v>3.6898894693141997E-2</v>
      </c>
      <c r="Q661" s="790">
        <f t="shared" si="47"/>
        <v>0.96522245801487006</v>
      </c>
      <c r="R661" s="790">
        <f t="shared" si="47"/>
        <v>3.4677541985129907E-2</v>
      </c>
      <c r="S661" s="791">
        <f t="shared" si="48"/>
        <v>0.97613409458333467</v>
      </c>
      <c r="T661" s="791">
        <v>2.3865905416665299E-2</v>
      </c>
      <c r="U661" s="791">
        <f t="shared" si="50"/>
        <v>0.97425814539923761</v>
      </c>
      <c r="V661" s="791">
        <v>2.57418546007624E-2</v>
      </c>
      <c r="W661" s="791">
        <f t="shared" si="49"/>
        <v>0.97507430683735297</v>
      </c>
      <c r="X661" s="791">
        <f t="shared" si="49"/>
        <v>2.4825693162647038E-2</v>
      </c>
      <c r="Y661" s="573"/>
      <c r="Z661" s="758"/>
      <c r="AA661" s="758"/>
      <c r="AB661" s="758"/>
      <c r="AC661" s="758"/>
      <c r="AD661" s="758"/>
      <c r="AE661" s="758"/>
      <c r="AF661" s="758"/>
      <c r="AG661" s="758"/>
      <c r="AH661" s="758"/>
      <c r="AI661" s="758"/>
      <c r="AJ661" s="758"/>
    </row>
    <row r="662" spans="2:36" ht="15">
      <c r="B662" s="758"/>
      <c r="C662" s="758"/>
      <c r="D662" s="758"/>
      <c r="E662" s="758"/>
      <c r="F662" s="758"/>
      <c r="G662" s="758"/>
      <c r="H662" s="758"/>
      <c r="I662" s="758"/>
      <c r="J662" s="758"/>
      <c r="K662" s="758"/>
      <c r="L662" s="780">
        <v>658</v>
      </c>
      <c r="M662" s="790">
        <v>0.96770593135148597</v>
      </c>
      <c r="N662" s="790">
        <v>3.2294068648514002E-2</v>
      </c>
      <c r="O662" s="790">
        <v>0.96316287381318766</v>
      </c>
      <c r="P662" s="790">
        <v>3.6837126186812397E-2</v>
      </c>
      <c r="Q662" s="790">
        <f t="shared" si="47"/>
        <v>0.96527902654695763</v>
      </c>
      <c r="R662" s="790">
        <f t="shared" si="47"/>
        <v>3.4620973453042395E-2</v>
      </c>
      <c r="S662" s="791">
        <f t="shared" si="48"/>
        <v>0.97615072594833696</v>
      </c>
      <c r="T662" s="791">
        <v>2.3849274051663E-2</v>
      </c>
      <c r="U662" s="791">
        <f t="shared" si="50"/>
        <v>0.97429890478100012</v>
      </c>
      <c r="V662" s="791">
        <v>2.5701095218999898E-2</v>
      </c>
      <c r="W662" s="791">
        <f t="shared" si="49"/>
        <v>0.9751033117990151</v>
      </c>
      <c r="X662" s="791">
        <f t="shared" si="49"/>
        <v>2.4796688200984927E-2</v>
      </c>
      <c r="Y662" s="573"/>
      <c r="Z662" s="758"/>
      <c r="AA662" s="758"/>
      <c r="AB662" s="758"/>
      <c r="AC662" s="758"/>
      <c r="AD662" s="758"/>
      <c r="AE662" s="758"/>
      <c r="AF662" s="758"/>
      <c r="AG662" s="758"/>
      <c r="AH662" s="758"/>
      <c r="AI662" s="758"/>
      <c r="AJ662" s="758"/>
    </row>
    <row r="663" spans="2:36" ht="15">
      <c r="B663" s="758"/>
      <c r="C663" s="758"/>
      <c r="D663" s="758"/>
      <c r="E663" s="758"/>
      <c r="F663" s="758"/>
      <c r="G663" s="758"/>
      <c r="H663" s="758"/>
      <c r="I663" s="758"/>
      <c r="J663" s="758"/>
      <c r="K663" s="758"/>
      <c r="L663" s="780">
        <v>659</v>
      </c>
      <c r="M663" s="790">
        <v>0.96775685132937683</v>
      </c>
      <c r="N663" s="790">
        <v>3.2243148670623202E-2</v>
      </c>
      <c r="O663" s="790">
        <v>0.96322440482006333</v>
      </c>
      <c r="P663" s="790">
        <v>3.6775595179936699E-2</v>
      </c>
      <c r="Q663" s="790">
        <f t="shared" si="47"/>
        <v>0.96533538382961703</v>
      </c>
      <c r="R663" s="790">
        <f t="shared" si="47"/>
        <v>3.4564616170383033E-2</v>
      </c>
      <c r="S663" s="791">
        <f t="shared" si="48"/>
        <v>0.9761674098730071</v>
      </c>
      <c r="T663" s="791">
        <v>2.38325901269929E-2</v>
      </c>
      <c r="U663" s="791">
        <f t="shared" si="50"/>
        <v>0.9743396427020603</v>
      </c>
      <c r="V663" s="791">
        <v>2.5660357297939699E-2</v>
      </c>
      <c r="W663" s="791">
        <f t="shared" si="49"/>
        <v>0.97513233135004118</v>
      </c>
      <c r="X663" s="791">
        <f t="shared" si="49"/>
        <v>2.4767668649958816E-2</v>
      </c>
      <c r="Y663" s="573"/>
      <c r="Z663" s="758"/>
      <c r="AA663" s="758"/>
      <c r="AB663" s="758"/>
      <c r="AC663" s="758"/>
      <c r="AD663" s="758"/>
      <c r="AE663" s="758"/>
      <c r="AF663" s="758"/>
      <c r="AG663" s="758"/>
      <c r="AH663" s="758"/>
      <c r="AI663" s="758"/>
      <c r="AJ663" s="758"/>
    </row>
    <row r="664" spans="2:36" ht="15">
      <c r="B664" s="758"/>
      <c r="C664" s="758"/>
      <c r="D664" s="758"/>
      <c r="E664" s="758"/>
      <c r="F664" s="758"/>
      <c r="G664" s="758"/>
      <c r="H664" s="758"/>
      <c r="I664" s="758"/>
      <c r="J664" s="758"/>
      <c r="K664" s="758"/>
      <c r="L664" s="780">
        <v>660</v>
      </c>
      <c r="M664" s="790">
        <v>0.96780758819872714</v>
      </c>
      <c r="N664" s="790">
        <v>3.2192411801272802E-2</v>
      </c>
      <c r="O664" s="790">
        <v>0.963285699023815</v>
      </c>
      <c r="P664" s="790">
        <v>3.6714300976184999E-2</v>
      </c>
      <c r="Q664" s="790">
        <f t="shared" si="47"/>
        <v>0.96539153048209481</v>
      </c>
      <c r="R664" s="790">
        <f t="shared" si="47"/>
        <v>3.4508469517905135E-2</v>
      </c>
      <c r="S664" s="791">
        <f t="shared" si="48"/>
        <v>0.97618415476010478</v>
      </c>
      <c r="T664" s="791">
        <v>2.38158452398952E-2</v>
      </c>
      <c r="U664" s="791">
        <f t="shared" si="50"/>
        <v>0.97438036241578985</v>
      </c>
      <c r="V664" s="791">
        <v>2.5619637584210101E-2</v>
      </c>
      <c r="W664" s="791">
        <f t="shared" si="49"/>
        <v>0.9751613712512297</v>
      </c>
      <c r="X664" s="791">
        <f t="shared" si="49"/>
        <v>2.4738628748770322E-2</v>
      </c>
      <c r="Y664" s="573"/>
      <c r="Z664" s="758"/>
      <c r="AA664" s="758"/>
      <c r="AB664" s="758"/>
      <c r="AC664" s="758"/>
      <c r="AD664" s="758"/>
      <c r="AE664" s="758"/>
      <c r="AF664" s="758"/>
      <c r="AG664" s="758"/>
      <c r="AH664" s="758"/>
      <c r="AI664" s="758"/>
      <c r="AJ664" s="758"/>
    </row>
    <row r="665" spans="2:36" ht="15">
      <c r="B665" s="758"/>
      <c r="C665" s="758"/>
      <c r="D665" s="758"/>
      <c r="E665" s="758"/>
      <c r="F665" s="758"/>
      <c r="G665" s="758"/>
      <c r="H665" s="758"/>
      <c r="I665" s="758"/>
      <c r="J665" s="758"/>
      <c r="K665" s="758"/>
      <c r="L665" s="780">
        <v>661</v>
      </c>
      <c r="M665" s="790">
        <v>0.96785814249772817</v>
      </c>
      <c r="N665" s="790">
        <v>3.2141857502271803E-2</v>
      </c>
      <c r="O665" s="790">
        <v>0.96334675712077233</v>
      </c>
      <c r="P665" s="790">
        <v>3.66532428792277E-2</v>
      </c>
      <c r="Q665" s="790">
        <f t="shared" si="47"/>
        <v>0.96544746712363771</v>
      </c>
      <c r="R665" s="790">
        <f t="shared" si="47"/>
        <v>3.4452532876362255E-2</v>
      </c>
      <c r="S665" s="791">
        <f t="shared" si="48"/>
        <v>0.97620096901239017</v>
      </c>
      <c r="T665" s="791">
        <v>2.3799030987609798E-2</v>
      </c>
      <c r="U665" s="791">
        <f t="shared" si="50"/>
        <v>0.97442106717556054</v>
      </c>
      <c r="V665" s="791">
        <v>2.5578932824439501E-2</v>
      </c>
      <c r="W665" s="791">
        <f t="shared" si="49"/>
        <v>0.97519043726337906</v>
      </c>
      <c r="X665" s="791">
        <f t="shared" si="49"/>
        <v>2.4709562736620991E-2</v>
      </c>
      <c r="Y665" s="573"/>
      <c r="Z665" s="758"/>
      <c r="AA665" s="758"/>
      <c r="AB665" s="758"/>
      <c r="AC665" s="758"/>
      <c r="AD665" s="758"/>
      <c r="AE665" s="758"/>
      <c r="AF665" s="758"/>
      <c r="AG665" s="758"/>
      <c r="AH665" s="758"/>
      <c r="AI665" s="758"/>
      <c r="AJ665" s="758"/>
    </row>
    <row r="666" spans="2:36" ht="15">
      <c r="B666" s="758"/>
      <c r="C666" s="758"/>
      <c r="D666" s="758"/>
      <c r="E666" s="758"/>
      <c r="F666" s="758"/>
      <c r="G666" s="758"/>
      <c r="H666" s="758"/>
      <c r="I666" s="758"/>
      <c r="J666" s="758"/>
      <c r="K666" s="758"/>
      <c r="L666" s="780">
        <v>662</v>
      </c>
      <c r="M666" s="790">
        <v>0.96790851476457085</v>
      </c>
      <c r="N666" s="790">
        <v>3.2091485235429103E-2</v>
      </c>
      <c r="O666" s="790">
        <v>0.96340757980726488</v>
      </c>
      <c r="P666" s="790">
        <v>3.6592420192735099E-2</v>
      </c>
      <c r="Q666" s="790">
        <f t="shared" si="47"/>
        <v>0.96550319437349219</v>
      </c>
      <c r="R666" s="790">
        <f t="shared" si="47"/>
        <v>3.4396805626507806E-2</v>
      </c>
      <c r="S666" s="791">
        <f t="shared" si="48"/>
        <v>0.97621786103262342</v>
      </c>
      <c r="T666" s="791">
        <v>2.37821389673766E-2</v>
      </c>
      <c r="U666" s="791">
        <f t="shared" si="50"/>
        <v>0.97446176023474385</v>
      </c>
      <c r="V666" s="791">
        <v>2.5538239765256099E-2</v>
      </c>
      <c r="W666" s="791">
        <f t="shared" si="49"/>
        <v>0.97521953514728776</v>
      </c>
      <c r="X666" s="791">
        <f t="shared" si="49"/>
        <v>2.4680464852712258E-2</v>
      </c>
      <c r="Y666" s="573"/>
      <c r="Z666" s="758"/>
      <c r="AA666" s="758"/>
      <c r="AB666" s="758"/>
      <c r="AC666" s="758"/>
      <c r="AD666" s="758"/>
      <c r="AE666" s="758"/>
      <c r="AF666" s="758"/>
      <c r="AG666" s="758"/>
      <c r="AH666" s="758"/>
      <c r="AI666" s="758"/>
      <c r="AJ666" s="758"/>
    </row>
    <row r="667" spans="2:36" ht="15">
      <c r="B667" s="758"/>
      <c r="C667" s="758"/>
      <c r="D667" s="758"/>
      <c r="E667" s="758"/>
      <c r="F667" s="758"/>
      <c r="G667" s="758"/>
      <c r="H667" s="758"/>
      <c r="I667" s="758"/>
      <c r="J667" s="758"/>
      <c r="K667" s="758"/>
      <c r="L667" s="780">
        <v>663</v>
      </c>
      <c r="M667" s="790">
        <v>0.96795870553744645</v>
      </c>
      <c r="N667" s="790">
        <v>3.2041294462553598E-2</v>
      </c>
      <c r="O667" s="790">
        <v>0.96346816777962263</v>
      </c>
      <c r="P667" s="790">
        <v>3.6531832220377397E-2</v>
      </c>
      <c r="Q667" s="790">
        <f t="shared" si="47"/>
        <v>0.96555871285090489</v>
      </c>
      <c r="R667" s="790">
        <f t="shared" si="47"/>
        <v>3.4341287149095172E-2</v>
      </c>
      <c r="S667" s="791">
        <f t="shared" si="48"/>
        <v>0.97623483922356424</v>
      </c>
      <c r="T667" s="791">
        <v>2.3765160776435802E-2</v>
      </c>
      <c r="U667" s="791">
        <f t="shared" si="50"/>
        <v>0.97450244484671178</v>
      </c>
      <c r="V667" s="791">
        <v>2.54975551532882E-2</v>
      </c>
      <c r="W667" s="791">
        <f t="shared" si="49"/>
        <v>0.9752486706637542</v>
      </c>
      <c r="X667" s="791">
        <f t="shared" si="49"/>
        <v>2.4651329336245753E-2</v>
      </c>
      <c r="Y667" s="573"/>
      <c r="Z667" s="758"/>
      <c r="AA667" s="758"/>
      <c r="AB667" s="758"/>
      <c r="AC667" s="758"/>
      <c r="AD667" s="758"/>
      <c r="AE667" s="758"/>
      <c r="AF667" s="758"/>
      <c r="AG667" s="758"/>
      <c r="AH667" s="758"/>
      <c r="AI667" s="758"/>
      <c r="AJ667" s="758"/>
    </row>
    <row r="668" spans="2:36" ht="15">
      <c r="B668" s="758"/>
      <c r="C668" s="758"/>
      <c r="D668" s="758"/>
      <c r="E668" s="758"/>
      <c r="F668" s="758"/>
      <c r="G668" s="758"/>
      <c r="H668" s="758"/>
      <c r="I668" s="758"/>
      <c r="J668" s="758"/>
      <c r="K668" s="758"/>
      <c r="L668" s="780">
        <v>664</v>
      </c>
      <c r="M668" s="790">
        <v>0.96800871535454558</v>
      </c>
      <c r="N668" s="790">
        <v>3.19912846454544E-2</v>
      </c>
      <c r="O668" s="790">
        <v>0.96352852173417491</v>
      </c>
      <c r="P668" s="790">
        <v>3.64714782658251E-2</v>
      </c>
      <c r="Q668" s="790">
        <f t="shared" si="47"/>
        <v>0.96561402317512202</v>
      </c>
      <c r="R668" s="790">
        <f t="shared" si="47"/>
        <v>3.4285976824877988E-2</v>
      </c>
      <c r="S668" s="791">
        <f t="shared" si="48"/>
        <v>0.97625191198797279</v>
      </c>
      <c r="T668" s="791">
        <v>2.3748088012027199E-2</v>
      </c>
      <c r="U668" s="791">
        <f t="shared" si="50"/>
        <v>0.97454312426483591</v>
      </c>
      <c r="V668" s="791">
        <v>2.54568757351641E-2</v>
      </c>
      <c r="W668" s="791">
        <f t="shared" si="49"/>
        <v>0.9752778495735771</v>
      </c>
      <c r="X668" s="791">
        <f t="shared" si="49"/>
        <v>2.4622150426422913E-2</v>
      </c>
      <c r="Y668" s="573"/>
      <c r="Z668" s="758"/>
      <c r="AA668" s="758"/>
      <c r="AB668" s="758"/>
      <c r="AC668" s="758"/>
      <c r="AD668" s="758"/>
      <c r="AE668" s="758"/>
      <c r="AF668" s="758"/>
      <c r="AG668" s="758"/>
      <c r="AH668" s="758"/>
      <c r="AI668" s="758"/>
      <c r="AJ668" s="758"/>
    </row>
    <row r="669" spans="2:36" ht="15">
      <c r="B669" s="758"/>
      <c r="C669" s="758"/>
      <c r="D669" s="758"/>
      <c r="E669" s="758"/>
      <c r="F669" s="758"/>
      <c r="G669" s="758"/>
      <c r="H669" s="758"/>
      <c r="I669" s="758"/>
      <c r="J669" s="758"/>
      <c r="K669" s="758"/>
      <c r="L669" s="780">
        <v>665</v>
      </c>
      <c r="M669" s="790">
        <v>0.96805854475405972</v>
      </c>
      <c r="N669" s="790">
        <v>3.1941455245940303E-2</v>
      </c>
      <c r="O669" s="790">
        <v>0.96358864236725172</v>
      </c>
      <c r="P669" s="790">
        <v>3.6411357632748297E-2</v>
      </c>
      <c r="Q669" s="790">
        <f t="shared" si="47"/>
        <v>0.96566912596539045</v>
      </c>
      <c r="R669" s="790">
        <f t="shared" si="47"/>
        <v>3.4230874034609532E-2</v>
      </c>
      <c r="S669" s="791">
        <f t="shared" si="48"/>
        <v>0.9762690877286091</v>
      </c>
      <c r="T669" s="791">
        <v>2.3730912271390899E-2</v>
      </c>
      <c r="U669" s="791">
        <f t="shared" si="50"/>
        <v>0.97458380174248793</v>
      </c>
      <c r="V669" s="791">
        <v>2.5416198257512099E-2</v>
      </c>
      <c r="W669" s="791">
        <f t="shared" si="49"/>
        <v>0.97530707763755475</v>
      </c>
      <c r="X669" s="791">
        <f t="shared" si="49"/>
        <v>2.4592922362445327E-2</v>
      </c>
      <c r="Y669" s="573"/>
      <c r="Z669" s="758"/>
      <c r="AA669" s="758"/>
      <c r="AB669" s="758"/>
      <c r="AC669" s="758"/>
      <c r="AD669" s="758"/>
      <c r="AE669" s="758"/>
      <c r="AF669" s="758"/>
      <c r="AG669" s="758"/>
      <c r="AH669" s="758"/>
      <c r="AI669" s="758"/>
      <c r="AJ669" s="758"/>
    </row>
    <row r="670" spans="2:36" ht="15">
      <c r="B670" s="758"/>
      <c r="C670" s="758"/>
      <c r="D670" s="758"/>
      <c r="E670" s="758"/>
      <c r="F670" s="758"/>
      <c r="G670" s="758"/>
      <c r="H670" s="758"/>
      <c r="I670" s="758"/>
      <c r="J670" s="758"/>
      <c r="K670" s="758"/>
      <c r="L670" s="780">
        <v>666</v>
      </c>
      <c r="M670" s="790">
        <v>0.96810819427417982</v>
      </c>
      <c r="N670" s="790">
        <v>3.1891805725820198E-2</v>
      </c>
      <c r="O670" s="790">
        <v>0.96364853037518261</v>
      </c>
      <c r="P670" s="790">
        <v>3.6351469624817397E-2</v>
      </c>
      <c r="Q670" s="790">
        <f t="shared" si="47"/>
        <v>0.96572402184095674</v>
      </c>
      <c r="R670" s="790">
        <f t="shared" si="47"/>
        <v>3.4175978159043281E-2</v>
      </c>
      <c r="S670" s="791">
        <f t="shared" si="48"/>
        <v>0.97628637484823311</v>
      </c>
      <c r="T670" s="791">
        <v>2.37136251517669E-2</v>
      </c>
      <c r="U670" s="791">
        <f t="shared" si="50"/>
        <v>0.97462448053303963</v>
      </c>
      <c r="V670" s="791">
        <v>2.53755194669604E-2</v>
      </c>
      <c r="W670" s="791">
        <f t="shared" si="49"/>
        <v>0.97533636061648554</v>
      </c>
      <c r="X670" s="791">
        <f t="shared" si="49"/>
        <v>2.4563639383514468E-2</v>
      </c>
      <c r="Y670" s="573"/>
      <c r="Z670" s="758"/>
      <c r="AA670" s="758"/>
      <c r="AB670" s="758"/>
      <c r="AC670" s="758"/>
      <c r="AD670" s="758"/>
      <c r="AE670" s="758"/>
      <c r="AF670" s="758"/>
      <c r="AG670" s="758"/>
      <c r="AH670" s="758"/>
      <c r="AI670" s="758"/>
      <c r="AJ670" s="758"/>
    </row>
    <row r="671" spans="2:36" ht="15">
      <c r="B671" s="758"/>
      <c r="C671" s="758"/>
      <c r="D671" s="758"/>
      <c r="E671" s="758"/>
      <c r="F671" s="758"/>
      <c r="G671" s="758"/>
      <c r="H671" s="758"/>
      <c r="I671" s="758"/>
      <c r="J671" s="758"/>
      <c r="K671" s="758"/>
      <c r="L671" s="780">
        <v>667</v>
      </c>
      <c r="M671" s="790">
        <v>0.96815766445309681</v>
      </c>
      <c r="N671" s="790">
        <v>3.1842335546903203E-2</v>
      </c>
      <c r="O671" s="790">
        <v>0.96370818645429734</v>
      </c>
      <c r="P671" s="790">
        <v>3.62918135457026E-2</v>
      </c>
      <c r="Q671" s="790">
        <f t="shared" si="47"/>
        <v>0.96577871142106719</v>
      </c>
      <c r="R671" s="790">
        <f t="shared" si="47"/>
        <v>3.4121288578932721E-2</v>
      </c>
      <c r="S671" s="791">
        <f t="shared" si="48"/>
        <v>0.97630378174960475</v>
      </c>
      <c r="T671" s="791">
        <v>2.3696218250395199E-2</v>
      </c>
      <c r="U671" s="791">
        <f t="shared" si="50"/>
        <v>0.97466516388986257</v>
      </c>
      <c r="V671" s="791">
        <v>2.5334836110137399E-2</v>
      </c>
      <c r="W671" s="791">
        <f t="shared" si="49"/>
        <v>0.97536570427116809</v>
      </c>
      <c r="X671" s="791">
        <f t="shared" si="49"/>
        <v>2.4534295728831937E-2</v>
      </c>
      <c r="Y671" s="573"/>
      <c r="Z671" s="758"/>
      <c r="AA671" s="758"/>
      <c r="AB671" s="758"/>
      <c r="AC671" s="758"/>
      <c r="AD671" s="758"/>
      <c r="AE671" s="758"/>
      <c r="AF671" s="758"/>
      <c r="AG671" s="758"/>
      <c r="AH671" s="758"/>
      <c r="AI671" s="758"/>
      <c r="AJ671" s="758"/>
    </row>
    <row r="672" spans="2:36" ht="15">
      <c r="B672" s="758"/>
      <c r="C672" s="758"/>
      <c r="D672" s="758"/>
      <c r="E672" s="758"/>
      <c r="F672" s="758"/>
      <c r="G672" s="758"/>
      <c r="H672" s="758"/>
      <c r="I672" s="758"/>
      <c r="J672" s="758"/>
      <c r="K672" s="758"/>
      <c r="L672" s="780">
        <v>668</v>
      </c>
      <c r="M672" s="790">
        <v>0.96820695582900185</v>
      </c>
      <c r="N672" s="790">
        <v>3.1793044170998097E-2</v>
      </c>
      <c r="O672" s="790">
        <v>0.9637676113009257</v>
      </c>
      <c r="P672" s="790">
        <v>3.6232388699074303E-2</v>
      </c>
      <c r="Q672" s="790">
        <f t="shared" si="47"/>
        <v>0.9658331953249687</v>
      </c>
      <c r="R672" s="790">
        <f t="shared" si="47"/>
        <v>3.4066804675031287E-2</v>
      </c>
      <c r="S672" s="791">
        <f t="shared" si="48"/>
        <v>0.97632131683548429</v>
      </c>
      <c r="T672" s="791">
        <v>2.3678683164515699E-2</v>
      </c>
      <c r="U672" s="791">
        <f t="shared" si="50"/>
        <v>0.97470585506632867</v>
      </c>
      <c r="V672" s="791">
        <v>2.5294144933671301E-2</v>
      </c>
      <c r="W672" s="791">
        <f t="shared" si="49"/>
        <v>0.97539511436240089</v>
      </c>
      <c r="X672" s="791">
        <f t="shared" si="49"/>
        <v>2.4504885637599158E-2</v>
      </c>
      <c r="Y672" s="573"/>
      <c r="Z672" s="758"/>
      <c r="AA672" s="758"/>
      <c r="AB672" s="758"/>
      <c r="AC672" s="758"/>
      <c r="AD672" s="758"/>
      <c r="AE672" s="758"/>
      <c r="AF672" s="758"/>
      <c r="AG672" s="758"/>
      <c r="AH672" s="758"/>
      <c r="AI672" s="758"/>
      <c r="AJ672" s="758"/>
    </row>
    <row r="673" spans="2:36" ht="15">
      <c r="B673" s="758"/>
      <c r="C673" s="758"/>
      <c r="D673" s="758"/>
      <c r="E673" s="758"/>
      <c r="F673" s="758"/>
      <c r="G673" s="758"/>
      <c r="H673" s="758"/>
      <c r="I673" s="758"/>
      <c r="J673" s="758"/>
      <c r="K673" s="758"/>
      <c r="L673" s="780">
        <v>669</v>
      </c>
      <c r="M673" s="790">
        <v>0.96825606894008598</v>
      </c>
      <c r="N673" s="790">
        <v>3.1743931059914E-2</v>
      </c>
      <c r="O673" s="790">
        <v>0.96382680561139722</v>
      </c>
      <c r="P673" s="790">
        <v>3.6173194388602802E-2</v>
      </c>
      <c r="Q673" s="790">
        <f t="shared" si="47"/>
        <v>0.96588747417190746</v>
      </c>
      <c r="R673" s="790">
        <f t="shared" si="47"/>
        <v>3.4012525828092492E-2</v>
      </c>
      <c r="S673" s="791">
        <f t="shared" si="48"/>
        <v>0.97633898850863154</v>
      </c>
      <c r="T673" s="791">
        <v>2.3661011491368501E-2</v>
      </c>
      <c r="U673" s="791">
        <f t="shared" si="50"/>
        <v>0.97474655731580961</v>
      </c>
      <c r="V673" s="791">
        <v>2.52534426841904E-2</v>
      </c>
      <c r="W673" s="791">
        <f t="shared" si="49"/>
        <v>0.97542459665098225</v>
      </c>
      <c r="X673" s="791">
        <f t="shared" si="49"/>
        <v>2.4475403349017717E-2</v>
      </c>
      <c r="Y673" s="573"/>
      <c r="Z673" s="758"/>
      <c r="AA673" s="758"/>
      <c r="AB673" s="758"/>
      <c r="AC673" s="758"/>
      <c r="AD673" s="758"/>
      <c r="AE673" s="758"/>
      <c r="AF673" s="758"/>
      <c r="AG673" s="758"/>
      <c r="AH673" s="758"/>
      <c r="AI673" s="758"/>
      <c r="AJ673" s="758"/>
    </row>
    <row r="674" spans="2:36" ht="15">
      <c r="B674" s="758"/>
      <c r="C674" s="758"/>
      <c r="D674" s="758"/>
      <c r="E674" s="758"/>
      <c r="F674" s="758"/>
      <c r="G674" s="758"/>
      <c r="H674" s="758"/>
      <c r="I674" s="758"/>
      <c r="J674" s="758"/>
      <c r="K674" s="758"/>
      <c r="L674" s="780">
        <v>670</v>
      </c>
      <c r="M674" s="790">
        <v>0.96830500432454025</v>
      </c>
      <c r="N674" s="790">
        <v>3.1694995675459699E-2</v>
      </c>
      <c r="O674" s="790">
        <v>0.96388577008204168</v>
      </c>
      <c r="P674" s="790">
        <v>3.6114229917958297E-2</v>
      </c>
      <c r="Q674" s="790">
        <f t="shared" si="47"/>
        <v>0.96594154858113024</v>
      </c>
      <c r="R674" s="790">
        <f t="shared" si="47"/>
        <v>3.395845141886969E-2</v>
      </c>
      <c r="S674" s="791">
        <f t="shared" si="48"/>
        <v>0.97635680517180645</v>
      </c>
      <c r="T674" s="791">
        <v>2.36431948281936E-2</v>
      </c>
      <c r="U674" s="791">
        <f t="shared" si="50"/>
        <v>0.97478727389167696</v>
      </c>
      <c r="V674" s="791">
        <v>2.5212726108323001E-2</v>
      </c>
      <c r="W674" s="791">
        <f t="shared" si="49"/>
        <v>0.97545415689771087</v>
      </c>
      <c r="X674" s="791">
        <f t="shared" si="49"/>
        <v>2.4445843102289151E-2</v>
      </c>
      <c r="Y674" s="573"/>
      <c r="Z674" s="758"/>
      <c r="AA674" s="758"/>
      <c r="AB674" s="758"/>
      <c r="AC674" s="758"/>
      <c r="AD674" s="758"/>
      <c r="AE674" s="758"/>
      <c r="AF674" s="758"/>
      <c r="AG674" s="758"/>
      <c r="AH674" s="758"/>
      <c r="AI674" s="758"/>
      <c r="AJ674" s="758"/>
    </row>
    <row r="675" spans="2:36" ht="15">
      <c r="B675" s="758"/>
      <c r="C675" s="758"/>
      <c r="D675" s="758"/>
      <c r="E675" s="758"/>
      <c r="F675" s="758"/>
      <c r="G675" s="758"/>
      <c r="H675" s="758"/>
      <c r="I675" s="758"/>
      <c r="J675" s="758"/>
      <c r="K675" s="758"/>
      <c r="L675" s="780">
        <v>671</v>
      </c>
      <c r="M675" s="790">
        <v>0.96835376252055594</v>
      </c>
      <c r="N675" s="790">
        <v>3.1646237479444103E-2</v>
      </c>
      <c r="O675" s="790">
        <v>0.96394450540918886</v>
      </c>
      <c r="P675" s="790">
        <v>3.6055494590811199E-2</v>
      </c>
      <c r="Q675" s="790">
        <f t="shared" si="47"/>
        <v>0.9659954191718837</v>
      </c>
      <c r="R675" s="790">
        <f t="shared" si="47"/>
        <v>3.3904580828116343E-2</v>
      </c>
      <c r="S675" s="791">
        <f t="shared" si="48"/>
        <v>0.97637477522776905</v>
      </c>
      <c r="T675" s="791">
        <v>2.3625224772230901E-2</v>
      </c>
      <c r="U675" s="791">
        <f t="shared" si="50"/>
        <v>0.97482800804730274</v>
      </c>
      <c r="V675" s="791">
        <v>2.5171991952697301E-2</v>
      </c>
      <c r="W675" s="791">
        <f t="shared" si="49"/>
        <v>0.97548380086338515</v>
      </c>
      <c r="X675" s="791">
        <f t="shared" si="49"/>
        <v>2.4416199136614893E-2</v>
      </c>
      <c r="Y675" s="573"/>
      <c r="Z675" s="758"/>
      <c r="AA675" s="758"/>
      <c r="AB675" s="758"/>
      <c r="AC675" s="758"/>
      <c r="AD675" s="758"/>
      <c r="AE675" s="758"/>
      <c r="AF675" s="758"/>
      <c r="AG675" s="758"/>
      <c r="AH675" s="758"/>
      <c r="AI675" s="758"/>
      <c r="AJ675" s="758"/>
    </row>
    <row r="676" spans="2:36" ht="15">
      <c r="B676" s="758"/>
      <c r="C676" s="758"/>
      <c r="D676" s="758"/>
      <c r="E676" s="758"/>
      <c r="F676" s="758"/>
      <c r="G676" s="758"/>
      <c r="H676" s="758"/>
      <c r="I676" s="758"/>
      <c r="J676" s="758"/>
      <c r="K676" s="758"/>
      <c r="L676" s="780">
        <v>672</v>
      </c>
      <c r="M676" s="790">
        <v>0.96840234406632364</v>
      </c>
      <c r="N676" s="790">
        <v>3.1597655933676402E-2</v>
      </c>
      <c r="O676" s="790">
        <v>0.96400301228916829</v>
      </c>
      <c r="P676" s="790">
        <v>3.59969877108317E-2</v>
      </c>
      <c r="Q676" s="790">
        <f t="shared" si="47"/>
        <v>0.96604908656341404</v>
      </c>
      <c r="R676" s="790">
        <f t="shared" si="47"/>
        <v>3.3850913436585986E-2</v>
      </c>
      <c r="S676" s="791">
        <f t="shared" si="48"/>
        <v>0.97639290707927961</v>
      </c>
      <c r="T676" s="791">
        <v>2.3607092920720399E-2</v>
      </c>
      <c r="U676" s="791">
        <f t="shared" si="50"/>
        <v>0.97486876303605818</v>
      </c>
      <c r="V676" s="791">
        <v>2.5131236963941799E-2</v>
      </c>
      <c r="W676" s="791">
        <f t="shared" si="49"/>
        <v>0.9755135343088035</v>
      </c>
      <c r="X676" s="791">
        <f t="shared" si="49"/>
        <v>2.4386465691196582E-2</v>
      </c>
      <c r="Y676" s="573"/>
      <c r="Z676" s="758"/>
      <c r="AA676" s="758"/>
      <c r="AB676" s="758"/>
      <c r="AC676" s="758"/>
      <c r="AD676" s="758"/>
      <c r="AE676" s="758"/>
      <c r="AF676" s="758"/>
      <c r="AG676" s="758"/>
      <c r="AH676" s="758"/>
      <c r="AI676" s="758"/>
      <c r="AJ676" s="758"/>
    </row>
    <row r="677" spans="2:36" ht="15">
      <c r="B677" s="758"/>
      <c r="C677" s="758"/>
      <c r="D677" s="758"/>
      <c r="E677" s="758"/>
      <c r="F677" s="758"/>
      <c r="G677" s="758"/>
      <c r="H677" s="758"/>
      <c r="I677" s="758"/>
      <c r="J677" s="758"/>
      <c r="K677" s="758"/>
      <c r="L677" s="780">
        <v>673</v>
      </c>
      <c r="M677" s="790">
        <v>0.96845074950003485</v>
      </c>
      <c r="N677" s="790">
        <v>3.1549250499965202E-2</v>
      </c>
      <c r="O677" s="790">
        <v>0.96406129141830987</v>
      </c>
      <c r="P677" s="790">
        <v>3.5938708581690099E-2</v>
      </c>
      <c r="Q677" s="790">
        <f t="shared" si="47"/>
        <v>0.96610255137496814</v>
      </c>
      <c r="R677" s="790">
        <f t="shared" si="47"/>
        <v>3.3797448625031902E-2</v>
      </c>
      <c r="S677" s="791">
        <f t="shared" si="48"/>
        <v>0.97641120912909773</v>
      </c>
      <c r="T677" s="791">
        <v>2.35887908709023E-2</v>
      </c>
      <c r="U677" s="791">
        <f t="shared" si="50"/>
        <v>0.97490954211131553</v>
      </c>
      <c r="V677" s="791">
        <v>2.5090457888684501E-2</v>
      </c>
      <c r="W677" s="791">
        <f t="shared" si="49"/>
        <v>0.9755433629947643</v>
      </c>
      <c r="X677" s="791">
        <f t="shared" si="49"/>
        <v>2.4356637005235701E-2</v>
      </c>
      <c r="Y677" s="573"/>
      <c r="Z677" s="758"/>
      <c r="AA677" s="758"/>
      <c r="AB677" s="758"/>
      <c r="AC677" s="758"/>
      <c r="AD677" s="758"/>
      <c r="AE677" s="758"/>
      <c r="AF677" s="758"/>
      <c r="AG677" s="758"/>
      <c r="AH677" s="758"/>
      <c r="AI677" s="758"/>
      <c r="AJ677" s="758"/>
    </row>
    <row r="678" spans="2:36" ht="15">
      <c r="B678" s="758"/>
      <c r="C678" s="758"/>
      <c r="D678" s="758"/>
      <c r="E678" s="758"/>
      <c r="F678" s="758"/>
      <c r="G678" s="758"/>
      <c r="H678" s="758"/>
      <c r="I678" s="758"/>
      <c r="J678" s="758"/>
      <c r="K678" s="758"/>
      <c r="L678" s="780">
        <v>674</v>
      </c>
      <c r="M678" s="790">
        <v>0.96849897935988027</v>
      </c>
      <c r="N678" s="790">
        <v>3.1501020640119698E-2</v>
      </c>
      <c r="O678" s="790">
        <v>0.96411934349294315</v>
      </c>
      <c r="P678" s="790">
        <v>3.5880656507056803E-2</v>
      </c>
      <c r="Q678" s="790">
        <f t="shared" si="47"/>
        <v>0.96615581422579222</v>
      </c>
      <c r="R678" s="790">
        <f t="shared" si="47"/>
        <v>3.3744185774207729E-2</v>
      </c>
      <c r="S678" s="791">
        <f t="shared" si="48"/>
        <v>0.97642968977998368</v>
      </c>
      <c r="T678" s="791">
        <v>2.3570310220016301E-2</v>
      </c>
      <c r="U678" s="791">
        <f t="shared" si="50"/>
        <v>0.97495034852644613</v>
      </c>
      <c r="V678" s="791">
        <v>2.50496514735539E-2</v>
      </c>
      <c r="W678" s="791">
        <f t="shared" si="49"/>
        <v>0.97557329268206627</v>
      </c>
      <c r="X678" s="791">
        <f t="shared" si="49"/>
        <v>2.4326707317933734E-2</v>
      </c>
      <c r="Y678" s="573"/>
      <c r="Z678" s="758"/>
      <c r="AA678" s="758"/>
      <c r="AB678" s="758"/>
      <c r="AC678" s="758"/>
      <c r="AD678" s="758"/>
      <c r="AE678" s="758"/>
      <c r="AF678" s="758"/>
      <c r="AG678" s="758"/>
      <c r="AH678" s="758"/>
      <c r="AI678" s="758"/>
      <c r="AJ678" s="758"/>
    </row>
    <row r="679" spans="2:36" ht="15">
      <c r="B679" s="758"/>
      <c r="C679" s="758"/>
      <c r="D679" s="758"/>
      <c r="E679" s="758"/>
      <c r="F679" s="758"/>
      <c r="G679" s="758"/>
      <c r="H679" s="758"/>
      <c r="I679" s="758"/>
      <c r="J679" s="758"/>
      <c r="K679" s="758"/>
      <c r="L679" s="780">
        <v>675</v>
      </c>
      <c r="M679" s="790">
        <v>0.96854703418405119</v>
      </c>
      <c r="N679" s="790">
        <v>3.1452965815948801E-2</v>
      </c>
      <c r="O679" s="790">
        <v>0.964177169209398</v>
      </c>
      <c r="P679" s="790">
        <v>3.5822830790602E-2</v>
      </c>
      <c r="Q679" s="790">
        <f t="shared" si="47"/>
        <v>0.96620887573513325</v>
      </c>
      <c r="R679" s="790">
        <f t="shared" si="47"/>
        <v>3.3691124264866833E-2</v>
      </c>
      <c r="S679" s="791">
        <f t="shared" si="48"/>
        <v>0.97644835743469738</v>
      </c>
      <c r="T679" s="791">
        <v>2.3551642565302601E-2</v>
      </c>
      <c r="U679" s="791">
        <f t="shared" si="50"/>
        <v>0.97499118553482178</v>
      </c>
      <c r="V679" s="791">
        <v>2.5008814465178199E-2</v>
      </c>
      <c r="W679" s="791">
        <f t="shared" si="49"/>
        <v>0.97560332913150782</v>
      </c>
      <c r="X679" s="791">
        <f t="shared" si="49"/>
        <v>2.4296670868492264E-2</v>
      </c>
      <c r="Y679" s="573"/>
      <c r="Z679" s="758"/>
      <c r="AA679" s="758"/>
      <c r="AB679" s="758"/>
      <c r="AC679" s="758"/>
      <c r="AD679" s="758"/>
      <c r="AE679" s="758"/>
      <c r="AF679" s="758"/>
      <c r="AG679" s="758"/>
      <c r="AH679" s="758"/>
      <c r="AI679" s="758"/>
      <c r="AJ679" s="758"/>
    </row>
    <row r="680" spans="2:36" ht="15">
      <c r="B680" s="758"/>
      <c r="C680" s="758"/>
      <c r="D680" s="758"/>
      <c r="E680" s="758"/>
      <c r="F680" s="758"/>
      <c r="G680" s="758"/>
      <c r="H680" s="758"/>
      <c r="I680" s="758"/>
      <c r="J680" s="758"/>
      <c r="K680" s="758"/>
      <c r="L680" s="780">
        <v>676</v>
      </c>
      <c r="M680" s="790">
        <v>0.96859491451073865</v>
      </c>
      <c r="N680" s="790">
        <v>3.1405085489261401E-2</v>
      </c>
      <c r="O680" s="790">
        <v>0.96423476926400387</v>
      </c>
      <c r="P680" s="790">
        <v>3.5765230735996099E-2</v>
      </c>
      <c r="Q680" s="790">
        <f t="shared" si="47"/>
        <v>0.96626173652223735</v>
      </c>
      <c r="R680" s="790">
        <f t="shared" si="47"/>
        <v>3.3638263477762699E-2</v>
      </c>
      <c r="S680" s="791">
        <f t="shared" si="48"/>
        <v>0.97646722049599888</v>
      </c>
      <c r="T680" s="791">
        <v>2.3532779504001101E-2</v>
      </c>
      <c r="U680" s="791">
        <f t="shared" si="50"/>
        <v>0.97503205638981427</v>
      </c>
      <c r="V680" s="791">
        <v>2.49679436101857E-2</v>
      </c>
      <c r="W680" s="791">
        <f t="shared" si="49"/>
        <v>0.97563347810388723</v>
      </c>
      <c r="X680" s="791">
        <f t="shared" si="49"/>
        <v>2.426652189611278E-2</v>
      </c>
      <c r="Y680" s="573"/>
      <c r="Z680" s="758"/>
      <c r="AA680" s="758"/>
      <c r="AB680" s="758"/>
      <c r="AC680" s="758"/>
      <c r="AD680" s="758"/>
      <c r="AE680" s="758"/>
      <c r="AF680" s="758"/>
      <c r="AG680" s="758"/>
      <c r="AH680" s="758"/>
      <c r="AI680" s="758"/>
      <c r="AJ680" s="758"/>
    </row>
    <row r="681" spans="2:36" ht="15">
      <c r="B681" s="758"/>
      <c r="C681" s="758"/>
      <c r="D681" s="758"/>
      <c r="E681" s="758"/>
      <c r="F681" s="758"/>
      <c r="G681" s="758"/>
      <c r="H681" s="758"/>
      <c r="I681" s="758"/>
      <c r="J681" s="758"/>
      <c r="K681" s="758"/>
      <c r="L681" s="780">
        <v>677</v>
      </c>
      <c r="M681" s="790">
        <v>0.96864262087813358</v>
      </c>
      <c r="N681" s="790">
        <v>3.1357379121866397E-2</v>
      </c>
      <c r="O681" s="790">
        <v>0.96429214435309074</v>
      </c>
      <c r="P681" s="790">
        <v>3.5707855646909203E-2</v>
      </c>
      <c r="Q681" s="790">
        <f t="shared" si="47"/>
        <v>0.96631439720635126</v>
      </c>
      <c r="R681" s="790">
        <f t="shared" si="47"/>
        <v>3.3585602793648667E-2</v>
      </c>
      <c r="S681" s="791">
        <f t="shared" si="48"/>
        <v>0.97648628736664811</v>
      </c>
      <c r="T681" s="791">
        <v>2.3513712633351901E-2</v>
      </c>
      <c r="U681" s="791">
        <f t="shared" si="50"/>
        <v>0.97507296434479529</v>
      </c>
      <c r="V681" s="791">
        <v>2.49270356552047E-2</v>
      </c>
      <c r="W681" s="791">
        <f t="shared" si="49"/>
        <v>0.97566374536000322</v>
      </c>
      <c r="X681" s="791">
        <f t="shared" si="49"/>
        <v>2.4236254639996867E-2</v>
      </c>
      <c r="Y681" s="573"/>
      <c r="Z681" s="758"/>
      <c r="AA681" s="758"/>
      <c r="AB681" s="758"/>
      <c r="AC681" s="758"/>
      <c r="AD681" s="758"/>
      <c r="AE681" s="758"/>
      <c r="AF681" s="758"/>
      <c r="AG681" s="758"/>
      <c r="AH681" s="758"/>
      <c r="AI681" s="758"/>
      <c r="AJ681" s="758"/>
    </row>
    <row r="682" spans="2:36" ht="15">
      <c r="B682" s="758"/>
      <c r="C682" s="758"/>
      <c r="D682" s="758"/>
      <c r="E682" s="758"/>
      <c r="F682" s="758"/>
      <c r="G682" s="758"/>
      <c r="H682" s="758"/>
      <c r="I682" s="758"/>
      <c r="J682" s="758"/>
      <c r="K682" s="758"/>
      <c r="L682" s="780">
        <v>678</v>
      </c>
      <c r="M682" s="790">
        <v>0.96869015382442725</v>
      </c>
      <c r="N682" s="790">
        <v>3.1309846175572698E-2</v>
      </c>
      <c r="O682" s="790">
        <v>0.96434929517298817</v>
      </c>
      <c r="P682" s="790">
        <v>3.5650704827011798E-2</v>
      </c>
      <c r="Q682" s="790">
        <f t="shared" si="47"/>
        <v>0.96636685840672176</v>
      </c>
      <c r="R682" s="790">
        <f t="shared" si="47"/>
        <v>3.3533141593278255E-2</v>
      </c>
      <c r="S682" s="791">
        <f t="shared" si="48"/>
        <v>0.97650556644940512</v>
      </c>
      <c r="T682" s="791">
        <v>2.3494433550594902E-2</v>
      </c>
      <c r="U682" s="791">
        <f t="shared" si="50"/>
        <v>0.97511391265313652</v>
      </c>
      <c r="V682" s="791">
        <v>2.4886087346863501E-2</v>
      </c>
      <c r="W682" s="791">
        <f t="shared" si="49"/>
        <v>0.97569413666065397</v>
      </c>
      <c r="X682" s="791">
        <f t="shared" si="49"/>
        <v>2.4205863339346007E-2</v>
      </c>
      <c r="Y682" s="573"/>
      <c r="Z682" s="758"/>
      <c r="AA682" s="758"/>
      <c r="AB682" s="758"/>
      <c r="AC682" s="758"/>
      <c r="AD682" s="758"/>
      <c r="AE682" s="758"/>
      <c r="AF682" s="758"/>
      <c r="AG682" s="758"/>
      <c r="AH682" s="758"/>
      <c r="AI682" s="758"/>
      <c r="AJ682" s="758"/>
    </row>
    <row r="683" spans="2:36" ht="15">
      <c r="B683" s="758"/>
      <c r="C683" s="758"/>
      <c r="D683" s="758"/>
      <c r="E683" s="758"/>
      <c r="F683" s="758"/>
      <c r="G683" s="758"/>
      <c r="H683" s="758"/>
      <c r="I683" s="758"/>
      <c r="J683" s="758"/>
      <c r="K683" s="758"/>
      <c r="L683" s="780">
        <v>679</v>
      </c>
      <c r="M683" s="790">
        <v>0.9687375138878106</v>
      </c>
      <c r="N683" s="790">
        <v>3.1262486112189403E-2</v>
      </c>
      <c r="O683" s="790">
        <v>0.96440622242002594</v>
      </c>
      <c r="P683" s="790">
        <v>3.5593777579974097E-2</v>
      </c>
      <c r="Q683" s="790">
        <f t="shared" si="47"/>
        <v>0.96641912074259517</v>
      </c>
      <c r="R683" s="790">
        <f t="shared" si="47"/>
        <v>3.348087925740495E-2</v>
      </c>
      <c r="S683" s="791">
        <f t="shared" si="48"/>
        <v>0.97652506614702994</v>
      </c>
      <c r="T683" s="791">
        <v>2.3474933852970101E-2</v>
      </c>
      <c r="U683" s="791">
        <f t="shared" si="50"/>
        <v>0.97515490456820975</v>
      </c>
      <c r="V683" s="791">
        <v>2.4845095431790198E-2</v>
      </c>
      <c r="W683" s="791">
        <f t="shared" si="49"/>
        <v>0.9757246577666383</v>
      </c>
      <c r="X683" s="791">
        <f t="shared" si="49"/>
        <v>2.4175342233361631E-2</v>
      </c>
      <c r="Y683" s="573"/>
      <c r="Z683" s="758"/>
      <c r="AA683" s="758"/>
      <c r="AB683" s="758"/>
      <c r="AC683" s="758"/>
      <c r="AD683" s="758"/>
      <c r="AE683" s="758"/>
      <c r="AF683" s="758"/>
      <c r="AG683" s="758"/>
      <c r="AH683" s="758"/>
      <c r="AI683" s="758"/>
      <c r="AJ683" s="758"/>
    </row>
    <row r="684" spans="2:36" ht="15">
      <c r="B684" s="758"/>
      <c r="C684" s="758"/>
      <c r="D684" s="758"/>
      <c r="E684" s="758"/>
      <c r="F684" s="758"/>
      <c r="G684" s="758"/>
      <c r="H684" s="758"/>
      <c r="I684" s="758"/>
      <c r="J684" s="758"/>
      <c r="K684" s="758"/>
      <c r="L684" s="780">
        <v>680</v>
      </c>
      <c r="M684" s="790">
        <v>0.96878470160647456</v>
      </c>
      <c r="N684" s="790">
        <v>3.1215298393525399E-2</v>
      </c>
      <c r="O684" s="790">
        <v>0.96446292679053347</v>
      </c>
      <c r="P684" s="790">
        <v>3.5537073209466502E-2</v>
      </c>
      <c r="Q684" s="790">
        <f t="shared" si="47"/>
        <v>0.9664711848332177</v>
      </c>
      <c r="R684" s="790">
        <f t="shared" si="47"/>
        <v>3.3428815166782241E-2</v>
      </c>
      <c r="S684" s="791">
        <f t="shared" si="48"/>
        <v>0.97654479486228252</v>
      </c>
      <c r="T684" s="791">
        <v>2.34552051377175E-2</v>
      </c>
      <c r="U684" s="791">
        <f t="shared" si="50"/>
        <v>0.97519594334338655</v>
      </c>
      <c r="V684" s="791">
        <v>2.48040566566134E-2</v>
      </c>
      <c r="W684" s="791">
        <f t="shared" si="49"/>
        <v>0.97575531443875452</v>
      </c>
      <c r="X684" s="791">
        <f t="shared" si="49"/>
        <v>2.4144685561245438E-2</v>
      </c>
      <c r="Y684" s="573"/>
      <c r="Z684" s="758"/>
      <c r="AA684" s="758"/>
      <c r="AB684" s="758"/>
      <c r="AC684" s="758"/>
      <c r="AD684" s="758"/>
      <c r="AE684" s="758"/>
      <c r="AF684" s="758"/>
      <c r="AG684" s="758"/>
      <c r="AH684" s="758"/>
      <c r="AI684" s="758"/>
      <c r="AJ684" s="758"/>
    </row>
    <row r="685" spans="2:36" ht="15">
      <c r="B685" s="758"/>
      <c r="C685" s="758"/>
      <c r="D685" s="758"/>
      <c r="E685" s="758"/>
      <c r="F685" s="758"/>
      <c r="G685" s="758"/>
      <c r="H685" s="758"/>
      <c r="I685" s="758"/>
      <c r="J685" s="758"/>
      <c r="K685" s="758"/>
      <c r="L685" s="780">
        <v>681</v>
      </c>
      <c r="M685" s="790">
        <v>0.96883171751861041</v>
      </c>
      <c r="N685" s="790">
        <v>3.11682824813896E-2</v>
      </c>
      <c r="O685" s="790">
        <v>0.96451940898084088</v>
      </c>
      <c r="P685" s="790">
        <v>3.5480591019159097E-2</v>
      </c>
      <c r="Q685" s="790">
        <f t="shared" si="47"/>
        <v>0.96652305129783656</v>
      </c>
      <c r="R685" s="790">
        <f t="shared" si="47"/>
        <v>3.3376948702163435E-2</v>
      </c>
      <c r="S685" s="791">
        <f t="shared" si="48"/>
        <v>0.97656476099792278</v>
      </c>
      <c r="T685" s="791">
        <v>2.34352390020772E-2</v>
      </c>
      <c r="U685" s="791">
        <f t="shared" si="50"/>
        <v>0.97523703223203895</v>
      </c>
      <c r="V685" s="791">
        <v>2.4762967767961101E-2</v>
      </c>
      <c r="W685" s="791">
        <f t="shared" si="49"/>
        <v>0.97578611243780122</v>
      </c>
      <c r="X685" s="791">
        <f t="shared" si="49"/>
        <v>2.4113887562198844E-2</v>
      </c>
      <c r="Y685" s="573"/>
      <c r="Z685" s="758"/>
      <c r="AA685" s="758"/>
      <c r="AB685" s="758"/>
      <c r="AC685" s="758"/>
      <c r="AD685" s="758"/>
      <c r="AE685" s="758"/>
      <c r="AF685" s="758"/>
      <c r="AG685" s="758"/>
      <c r="AH685" s="758"/>
      <c r="AI685" s="758"/>
      <c r="AJ685" s="758"/>
    </row>
    <row r="686" spans="2:36" ht="15">
      <c r="B686" s="758"/>
      <c r="C686" s="758"/>
      <c r="D686" s="758"/>
      <c r="E686" s="758"/>
      <c r="F686" s="758"/>
      <c r="G686" s="758"/>
      <c r="H686" s="758"/>
      <c r="I686" s="758"/>
      <c r="J686" s="758"/>
      <c r="K686" s="758"/>
      <c r="L686" s="780">
        <v>682</v>
      </c>
      <c r="M686" s="790">
        <v>0.96887856216240908</v>
      </c>
      <c r="N686" s="790">
        <v>3.1121437837590901E-2</v>
      </c>
      <c r="O686" s="790">
        <v>0.9645756696872777</v>
      </c>
      <c r="P686" s="790">
        <v>3.5424330312722303E-2</v>
      </c>
      <c r="Q686" s="790">
        <f t="shared" si="47"/>
        <v>0.96657472075569806</v>
      </c>
      <c r="R686" s="790">
        <f t="shared" si="47"/>
        <v>3.3325279244302036E-2</v>
      </c>
      <c r="S686" s="791">
        <f t="shared" si="48"/>
        <v>0.97658497295671098</v>
      </c>
      <c r="T686" s="791">
        <v>2.3415027043288999E-2</v>
      </c>
      <c r="U686" s="791">
        <f t="shared" si="50"/>
        <v>0.97527817382293258</v>
      </c>
      <c r="V686" s="791">
        <v>2.4721826177067401E-2</v>
      </c>
      <c r="W686" s="791">
        <f t="shared" si="49"/>
        <v>0.97581705718370038</v>
      </c>
      <c r="X686" s="791">
        <f t="shared" si="49"/>
        <v>2.4082942816299614E-2</v>
      </c>
      <c r="Y686" s="573"/>
      <c r="Z686" s="758"/>
      <c r="AA686" s="758"/>
      <c r="AB686" s="758"/>
      <c r="AC686" s="758"/>
      <c r="AD686" s="758"/>
      <c r="AE686" s="758"/>
      <c r="AF686" s="758"/>
      <c r="AG686" s="758"/>
      <c r="AH686" s="758"/>
      <c r="AI686" s="758"/>
      <c r="AJ686" s="758"/>
    </row>
    <row r="687" spans="2:36" ht="15">
      <c r="B687" s="758"/>
      <c r="C687" s="758"/>
      <c r="D687" s="758"/>
      <c r="E687" s="758"/>
      <c r="F687" s="758"/>
      <c r="G687" s="758"/>
      <c r="H687" s="758"/>
      <c r="I687" s="758"/>
      <c r="J687" s="758"/>
      <c r="K687" s="758"/>
      <c r="L687" s="780">
        <v>683</v>
      </c>
      <c r="M687" s="790">
        <v>0.96892523607606174</v>
      </c>
      <c r="N687" s="790">
        <v>3.1074763923938299E-2</v>
      </c>
      <c r="O687" s="790">
        <v>0.9646317096061735</v>
      </c>
      <c r="P687" s="790">
        <v>3.5368290393826503E-2</v>
      </c>
      <c r="Q687" s="790">
        <f t="shared" si="47"/>
        <v>0.96662619382604853</v>
      </c>
      <c r="R687" s="790">
        <f t="shared" si="47"/>
        <v>3.3273806173951564E-2</v>
      </c>
      <c r="S687" s="791">
        <f t="shared" si="48"/>
        <v>0.97660543914140685</v>
      </c>
      <c r="T687" s="791">
        <v>2.3394560858593101E-2</v>
      </c>
      <c r="U687" s="791">
        <f t="shared" si="50"/>
        <v>0.97531936713373757</v>
      </c>
      <c r="V687" s="791">
        <v>2.46806328662624E-2</v>
      </c>
      <c r="W687" s="791">
        <f t="shared" si="49"/>
        <v>0.97584815226475907</v>
      </c>
      <c r="X687" s="791">
        <f t="shared" si="49"/>
        <v>2.4051847735240824E-2</v>
      </c>
      <c r="Y687" s="573"/>
      <c r="Z687" s="758"/>
      <c r="AA687" s="758"/>
      <c r="AB687" s="758"/>
      <c r="AC687" s="758"/>
      <c r="AD687" s="758"/>
      <c r="AE687" s="758"/>
      <c r="AF687" s="758"/>
      <c r="AG687" s="758"/>
      <c r="AH687" s="758"/>
      <c r="AI687" s="758"/>
      <c r="AJ687" s="758"/>
    </row>
    <row r="688" spans="2:36" ht="15">
      <c r="B688" s="758"/>
      <c r="C688" s="758"/>
      <c r="D688" s="758"/>
      <c r="E688" s="758"/>
      <c r="F688" s="758"/>
      <c r="G688" s="758"/>
      <c r="H688" s="758"/>
      <c r="I688" s="758"/>
      <c r="J688" s="758"/>
      <c r="K688" s="758"/>
      <c r="L688" s="780">
        <v>684</v>
      </c>
      <c r="M688" s="790">
        <v>0.9689717397977593</v>
      </c>
      <c r="N688" s="790">
        <v>3.1028260202240698E-2</v>
      </c>
      <c r="O688" s="790">
        <v>0.96468752943385816</v>
      </c>
      <c r="P688" s="790">
        <v>3.5312470566141799E-2</v>
      </c>
      <c r="Q688" s="790">
        <f t="shared" si="47"/>
        <v>0.96667747112813462</v>
      </c>
      <c r="R688" s="790">
        <f t="shared" si="47"/>
        <v>3.3222528871865352E-2</v>
      </c>
      <c r="S688" s="791">
        <f t="shared" si="48"/>
        <v>0.97662616795477075</v>
      </c>
      <c r="T688" s="791">
        <v>2.33738320452293E-2</v>
      </c>
      <c r="U688" s="791">
        <f t="shared" si="50"/>
        <v>0.97536060998786334</v>
      </c>
      <c r="V688" s="791">
        <v>2.4639390012136698E-2</v>
      </c>
      <c r="W688" s="791">
        <f t="shared" si="49"/>
        <v>0.9758794006567485</v>
      </c>
      <c r="X688" s="791">
        <f t="shared" si="49"/>
        <v>2.4020599343251584E-2</v>
      </c>
      <c r="Y688" s="573"/>
      <c r="Z688" s="758"/>
      <c r="AA688" s="758"/>
      <c r="AB688" s="758"/>
      <c r="AC688" s="758"/>
      <c r="AD688" s="758"/>
      <c r="AE688" s="758"/>
      <c r="AF688" s="758"/>
      <c r="AG688" s="758"/>
      <c r="AH688" s="758"/>
      <c r="AI688" s="758"/>
      <c r="AJ688" s="758"/>
    </row>
    <row r="689" spans="2:36" ht="15">
      <c r="B689" s="758"/>
      <c r="C689" s="758"/>
      <c r="D689" s="758"/>
      <c r="E689" s="758"/>
      <c r="F689" s="758"/>
      <c r="G689" s="758"/>
      <c r="H689" s="758"/>
      <c r="I689" s="758"/>
      <c r="J689" s="758"/>
      <c r="K689" s="758"/>
      <c r="L689" s="780">
        <v>685</v>
      </c>
      <c r="M689" s="790">
        <v>0.96901807386569283</v>
      </c>
      <c r="N689" s="790">
        <v>3.0981926134307201E-2</v>
      </c>
      <c r="O689" s="790">
        <v>0.96474312986666133</v>
      </c>
      <c r="P689" s="790">
        <v>3.5256870133338697E-2</v>
      </c>
      <c r="Q689" s="790">
        <f t="shared" si="47"/>
        <v>0.96672855328120311</v>
      </c>
      <c r="R689" s="790">
        <f t="shared" si="47"/>
        <v>3.3171446718797022E-2</v>
      </c>
      <c r="S689" s="791">
        <f t="shared" si="48"/>
        <v>0.97664716779956218</v>
      </c>
      <c r="T689" s="791">
        <v>2.3352832200437799E-2</v>
      </c>
      <c r="U689" s="791">
        <f t="shared" si="50"/>
        <v>0.97540190020787132</v>
      </c>
      <c r="V689" s="791">
        <v>2.4598099792128701E-2</v>
      </c>
      <c r="W689" s="791">
        <f t="shared" si="49"/>
        <v>0.97591080533500396</v>
      </c>
      <c r="X689" s="791">
        <f t="shared" si="49"/>
        <v>2.3989194664996018E-2</v>
      </c>
      <c r="Y689" s="573"/>
      <c r="Z689" s="758"/>
      <c r="AA689" s="758"/>
      <c r="AB689" s="758"/>
      <c r="AC689" s="758"/>
      <c r="AD689" s="758"/>
      <c r="AE689" s="758"/>
      <c r="AF689" s="758"/>
      <c r="AG689" s="758"/>
      <c r="AH689" s="758"/>
      <c r="AI689" s="758"/>
      <c r="AJ689" s="758"/>
    </row>
    <row r="690" spans="2:36" ht="15">
      <c r="B690" s="758"/>
      <c r="C690" s="758"/>
      <c r="D690" s="758"/>
      <c r="E690" s="758"/>
      <c r="F690" s="758"/>
      <c r="G690" s="758"/>
      <c r="H690" s="758"/>
      <c r="I690" s="758"/>
      <c r="J690" s="758"/>
      <c r="K690" s="758"/>
      <c r="L690" s="780">
        <v>686</v>
      </c>
      <c r="M690" s="790">
        <v>0.96906423881805348</v>
      </c>
      <c r="N690" s="790">
        <v>3.0935761181946499E-2</v>
      </c>
      <c r="O690" s="790">
        <v>0.96479851160091268</v>
      </c>
      <c r="P690" s="790">
        <v>3.5201488399087301E-2</v>
      </c>
      <c r="Q690" s="790">
        <f t="shared" si="47"/>
        <v>0.96677944090450019</v>
      </c>
      <c r="R690" s="790">
        <f t="shared" si="47"/>
        <v>3.3120559095499824E-2</v>
      </c>
      <c r="S690" s="791">
        <f t="shared" si="48"/>
        <v>0.97666844707854161</v>
      </c>
      <c r="T690" s="791">
        <v>2.3331552921458401E-2</v>
      </c>
      <c r="U690" s="791">
        <f t="shared" si="50"/>
        <v>0.97544323561632296</v>
      </c>
      <c r="V690" s="791">
        <v>2.4556764383677002E-2</v>
      </c>
      <c r="W690" s="791">
        <f t="shared" si="49"/>
        <v>0.97594236927486189</v>
      </c>
      <c r="X690" s="791">
        <f t="shared" si="49"/>
        <v>2.3957630725138176E-2</v>
      </c>
      <c r="Y690" s="573"/>
      <c r="Z690" s="758"/>
      <c r="AA690" s="758"/>
      <c r="AB690" s="758"/>
      <c r="AC690" s="758"/>
      <c r="AD690" s="758"/>
      <c r="AE690" s="758"/>
      <c r="AF690" s="758"/>
      <c r="AG690" s="758"/>
      <c r="AH690" s="758"/>
      <c r="AI690" s="758"/>
      <c r="AJ690" s="758"/>
    </row>
    <row r="691" spans="2:36" ht="15">
      <c r="B691" s="758"/>
      <c r="C691" s="758"/>
      <c r="D691" s="758"/>
      <c r="E691" s="758"/>
      <c r="F691" s="758"/>
      <c r="G691" s="758"/>
      <c r="H691" s="758"/>
      <c r="I691" s="758"/>
      <c r="J691" s="758"/>
      <c r="K691" s="758"/>
      <c r="L691" s="780">
        <v>687</v>
      </c>
      <c r="M691" s="790">
        <v>0.9691102351930323</v>
      </c>
      <c r="N691" s="790">
        <v>3.0889764806967701E-2</v>
      </c>
      <c r="O691" s="790">
        <v>0.96485367533294197</v>
      </c>
      <c r="P691" s="790">
        <v>3.5146324667057999E-2</v>
      </c>
      <c r="Q691" s="790">
        <f t="shared" si="47"/>
        <v>0.96683013461727274</v>
      </c>
      <c r="R691" s="790">
        <f t="shared" si="47"/>
        <v>3.3069865382727319E-2</v>
      </c>
      <c r="S691" s="791">
        <f t="shared" si="48"/>
        <v>0.97669001419446866</v>
      </c>
      <c r="T691" s="791">
        <v>2.33099858055313E-2</v>
      </c>
      <c r="U691" s="791">
        <f t="shared" si="50"/>
        <v>0.97548461403578013</v>
      </c>
      <c r="V691" s="791">
        <v>2.4515385964219899E-2</v>
      </c>
      <c r="W691" s="791">
        <f t="shared" si="49"/>
        <v>0.97597409545165781</v>
      </c>
      <c r="X691" s="791">
        <f t="shared" si="49"/>
        <v>2.392590454834213E-2</v>
      </c>
      <c r="Y691" s="573"/>
      <c r="Z691" s="758"/>
      <c r="AA691" s="758"/>
      <c r="AB691" s="758"/>
      <c r="AC691" s="758"/>
      <c r="AD691" s="758"/>
      <c r="AE691" s="758"/>
      <c r="AF691" s="758"/>
      <c r="AG691" s="758"/>
      <c r="AH691" s="758"/>
      <c r="AI691" s="758"/>
      <c r="AJ691" s="758"/>
    </row>
    <row r="692" spans="2:36" ht="15">
      <c r="B692" s="758"/>
      <c r="C692" s="758"/>
      <c r="D692" s="758"/>
      <c r="E692" s="758"/>
      <c r="F692" s="758"/>
      <c r="G692" s="758"/>
      <c r="H692" s="758"/>
      <c r="I692" s="758"/>
      <c r="J692" s="758"/>
      <c r="K692" s="758"/>
      <c r="L692" s="780">
        <v>688</v>
      </c>
      <c r="M692" s="790">
        <v>0.96915606352882033</v>
      </c>
      <c r="N692" s="790">
        <v>3.0843936471179698E-2</v>
      </c>
      <c r="O692" s="790">
        <v>0.96490862175907888</v>
      </c>
      <c r="P692" s="790">
        <v>3.5091378240921102E-2</v>
      </c>
      <c r="Q692" s="790">
        <f t="shared" si="47"/>
        <v>0.96688063503876709</v>
      </c>
      <c r="R692" s="790">
        <f t="shared" si="47"/>
        <v>3.301936496123295E-2</v>
      </c>
      <c r="S692" s="791">
        <f t="shared" si="48"/>
        <v>0.97671187755010369</v>
      </c>
      <c r="T692" s="791">
        <v>2.3288122449896299E-2</v>
      </c>
      <c r="U692" s="791">
        <f t="shared" si="50"/>
        <v>0.97552603328880405</v>
      </c>
      <c r="V692" s="791">
        <v>2.4473966711195901E-2</v>
      </c>
      <c r="W692" s="791">
        <f t="shared" si="49"/>
        <v>0.97600598684072815</v>
      </c>
      <c r="X692" s="791">
        <f t="shared" si="49"/>
        <v>2.3894013159271876E-2</v>
      </c>
      <c r="Y692" s="573"/>
      <c r="Z692" s="758"/>
      <c r="AA692" s="758"/>
      <c r="AB692" s="758"/>
      <c r="AC692" s="758"/>
      <c r="AD692" s="758"/>
      <c r="AE692" s="758"/>
      <c r="AF692" s="758"/>
      <c r="AG692" s="758"/>
      <c r="AH692" s="758"/>
      <c r="AI692" s="758"/>
      <c r="AJ692" s="758"/>
    </row>
    <row r="693" spans="2:36" ht="15">
      <c r="B693" s="758"/>
      <c r="C693" s="758"/>
      <c r="D693" s="758"/>
      <c r="E693" s="758"/>
      <c r="F693" s="758"/>
      <c r="G693" s="758"/>
      <c r="H693" s="758"/>
      <c r="I693" s="758"/>
      <c r="J693" s="758"/>
      <c r="K693" s="758"/>
      <c r="L693" s="780">
        <v>689</v>
      </c>
      <c r="M693" s="790">
        <v>0.96920172436360863</v>
      </c>
      <c r="N693" s="790">
        <v>3.0798275636391401E-2</v>
      </c>
      <c r="O693" s="790">
        <v>0.96496335157565305</v>
      </c>
      <c r="P693" s="790">
        <v>3.5036648424346901E-2</v>
      </c>
      <c r="Q693" s="790">
        <f t="shared" si="47"/>
        <v>0.96693094278822989</v>
      </c>
      <c r="R693" s="790">
        <f t="shared" si="47"/>
        <v>3.2969057211770139E-2</v>
      </c>
      <c r="S693" s="791">
        <f t="shared" si="48"/>
        <v>0.97673404554820653</v>
      </c>
      <c r="T693" s="791">
        <v>2.32659544517935E-2</v>
      </c>
      <c r="U693" s="791">
        <f t="shared" si="50"/>
        <v>0.97556749119795649</v>
      </c>
      <c r="V693" s="791">
        <v>2.44325088020435E-2</v>
      </c>
      <c r="W693" s="791">
        <f t="shared" si="49"/>
        <v>0.97603804641740854</v>
      </c>
      <c r="X693" s="791">
        <f t="shared" si="49"/>
        <v>2.3861953582591546E-2</v>
      </c>
      <c r="Y693" s="573"/>
      <c r="Z693" s="758"/>
      <c r="AA693" s="758"/>
      <c r="AB693" s="758"/>
      <c r="AC693" s="758"/>
      <c r="AD693" s="758"/>
      <c r="AE693" s="758"/>
      <c r="AF693" s="758"/>
      <c r="AG693" s="758"/>
      <c r="AH693" s="758"/>
      <c r="AI693" s="758"/>
      <c r="AJ693" s="758"/>
    </row>
    <row r="694" spans="2:36" ht="15">
      <c r="B694" s="758"/>
      <c r="C694" s="758"/>
      <c r="D694" s="758"/>
      <c r="E694" s="758"/>
      <c r="F694" s="758"/>
      <c r="G694" s="758"/>
      <c r="H694" s="758"/>
      <c r="I694" s="758"/>
      <c r="J694" s="758"/>
      <c r="K694" s="758"/>
      <c r="L694" s="780">
        <v>690</v>
      </c>
      <c r="M694" s="790">
        <v>0.96924721823558813</v>
      </c>
      <c r="N694" s="790">
        <v>3.0752781764411902E-2</v>
      </c>
      <c r="O694" s="790">
        <v>0.96501786547899437</v>
      </c>
      <c r="P694" s="790">
        <v>3.4982134521005598E-2</v>
      </c>
      <c r="Q694" s="790">
        <f t="shared" si="47"/>
        <v>0.96698105848490767</v>
      </c>
      <c r="R694" s="790">
        <f t="shared" si="47"/>
        <v>3.2918941515092365E-2</v>
      </c>
      <c r="S694" s="791">
        <f t="shared" si="48"/>
        <v>0.97675652659153711</v>
      </c>
      <c r="T694" s="791">
        <v>2.32434734084629E-2</v>
      </c>
      <c r="U694" s="791">
        <f t="shared" si="50"/>
        <v>0.975608985585799</v>
      </c>
      <c r="V694" s="791">
        <v>2.4391014414200999E-2</v>
      </c>
      <c r="W694" s="791">
        <f t="shared" si="49"/>
        <v>0.97607027715703487</v>
      </c>
      <c r="X694" s="791">
        <f t="shared" si="49"/>
        <v>2.3829722842965126E-2</v>
      </c>
      <c r="Y694" s="573"/>
      <c r="Z694" s="758"/>
      <c r="AA694" s="758"/>
      <c r="AB694" s="758"/>
      <c r="AC694" s="758"/>
      <c r="AD694" s="758"/>
      <c r="AE694" s="758"/>
      <c r="AF694" s="758"/>
      <c r="AG694" s="758"/>
      <c r="AH694" s="758"/>
      <c r="AI694" s="758"/>
      <c r="AJ694" s="758"/>
    </row>
    <row r="695" spans="2:36" ht="15">
      <c r="B695" s="758"/>
      <c r="C695" s="758"/>
      <c r="D695" s="758"/>
      <c r="E695" s="758"/>
      <c r="F695" s="758"/>
      <c r="G695" s="758"/>
      <c r="H695" s="758"/>
      <c r="I695" s="758"/>
      <c r="J695" s="758"/>
      <c r="K695" s="758"/>
      <c r="L695" s="780">
        <v>691</v>
      </c>
      <c r="M695" s="790">
        <v>0.96929254568295009</v>
      </c>
      <c r="N695" s="790">
        <v>3.0707454317049899E-2</v>
      </c>
      <c r="O695" s="790">
        <v>0.96507216416543229</v>
      </c>
      <c r="P695" s="790">
        <v>3.4927835834567697E-2</v>
      </c>
      <c r="Q695" s="790">
        <f t="shared" si="47"/>
        <v>0.967030982748047</v>
      </c>
      <c r="R695" s="790">
        <f t="shared" si="47"/>
        <v>3.286901725195307E-2</v>
      </c>
      <c r="S695" s="791">
        <f t="shared" si="48"/>
        <v>0.97677932908285559</v>
      </c>
      <c r="T695" s="791">
        <v>2.3220670917144401E-2</v>
      </c>
      <c r="U695" s="791">
        <f t="shared" si="50"/>
        <v>0.97565051427489302</v>
      </c>
      <c r="V695" s="791">
        <v>2.4349485725106999E-2</v>
      </c>
      <c r="W695" s="791">
        <f t="shared" si="49"/>
        <v>0.97610268203494333</v>
      </c>
      <c r="X695" s="791">
        <f t="shared" si="49"/>
        <v>2.3797317965056703E-2</v>
      </c>
      <c r="Y695" s="573"/>
      <c r="Z695" s="758"/>
      <c r="AA695" s="758"/>
      <c r="AB695" s="758"/>
      <c r="AC695" s="758"/>
      <c r="AD695" s="758"/>
      <c r="AE695" s="758"/>
      <c r="AF695" s="758"/>
      <c r="AG695" s="758"/>
      <c r="AH695" s="758"/>
      <c r="AI695" s="758"/>
      <c r="AJ695" s="758"/>
    </row>
    <row r="696" spans="2:36" ht="15">
      <c r="B696" s="758"/>
      <c r="C696" s="758"/>
      <c r="D696" s="758"/>
      <c r="E696" s="758"/>
      <c r="F696" s="758"/>
      <c r="G696" s="758"/>
      <c r="H696" s="758"/>
      <c r="I696" s="758"/>
      <c r="J696" s="758"/>
      <c r="K696" s="758"/>
      <c r="L696" s="780">
        <v>692</v>
      </c>
      <c r="M696" s="790">
        <v>0.96933770724388546</v>
      </c>
      <c r="N696" s="790">
        <v>3.0662292756114502E-2</v>
      </c>
      <c r="O696" s="790">
        <v>0.96512624833129668</v>
      </c>
      <c r="P696" s="790">
        <v>3.4873751668703303E-2</v>
      </c>
      <c r="Q696" s="790">
        <f t="shared" si="47"/>
        <v>0.9670807161968944</v>
      </c>
      <c r="R696" s="790">
        <f t="shared" si="47"/>
        <v>3.2819283803105684E-2</v>
      </c>
      <c r="S696" s="791">
        <f t="shared" si="48"/>
        <v>0.97680246142492178</v>
      </c>
      <c r="T696" s="791">
        <v>2.3197538575078201E-2</v>
      </c>
      <c r="U696" s="791">
        <f t="shared" si="50"/>
        <v>0.97569207508780009</v>
      </c>
      <c r="V696" s="791">
        <v>2.4307924912199901E-2</v>
      </c>
      <c r="W696" s="791">
        <f t="shared" si="49"/>
        <v>0.97613526402646955</v>
      </c>
      <c r="X696" s="791">
        <f t="shared" si="49"/>
        <v>2.3764735973530411E-2</v>
      </c>
      <c r="Y696" s="573"/>
      <c r="Z696" s="758"/>
      <c r="AA696" s="758"/>
      <c r="AB696" s="758"/>
      <c r="AC696" s="758"/>
      <c r="AD696" s="758"/>
      <c r="AE696" s="758"/>
      <c r="AF696" s="758"/>
      <c r="AG696" s="758"/>
      <c r="AH696" s="758"/>
      <c r="AI696" s="758"/>
      <c r="AJ696" s="758"/>
    </row>
    <row r="697" spans="2:36" ht="15">
      <c r="B697" s="758"/>
      <c r="C697" s="758"/>
      <c r="D697" s="758"/>
      <c r="E697" s="758"/>
      <c r="F697" s="758"/>
      <c r="G697" s="758"/>
      <c r="H697" s="758"/>
      <c r="I697" s="758"/>
      <c r="J697" s="758"/>
      <c r="K697" s="758"/>
      <c r="L697" s="780">
        <v>693</v>
      </c>
      <c r="M697" s="790">
        <v>0.96938270345658528</v>
      </c>
      <c r="N697" s="790">
        <v>3.0617296543414701E-2</v>
      </c>
      <c r="O697" s="790">
        <v>0.96518011867291731</v>
      </c>
      <c r="P697" s="790">
        <v>3.4819881327082698E-2</v>
      </c>
      <c r="Q697" s="790">
        <f t="shared" si="47"/>
        <v>0.96713025945069631</v>
      </c>
      <c r="R697" s="790">
        <f t="shared" si="47"/>
        <v>3.2769740549303678E-2</v>
      </c>
      <c r="S697" s="791">
        <f t="shared" si="48"/>
        <v>0.97682593202049595</v>
      </c>
      <c r="T697" s="791">
        <v>2.3174067979504099E-2</v>
      </c>
      <c r="U697" s="791">
        <f t="shared" si="50"/>
        <v>0.97573366584708188</v>
      </c>
      <c r="V697" s="791">
        <v>2.4266334152918099E-2</v>
      </c>
      <c r="W697" s="791">
        <f t="shared" si="49"/>
        <v>0.97616802610694986</v>
      </c>
      <c r="X697" s="791">
        <f t="shared" si="49"/>
        <v>2.3731973893050189E-2</v>
      </c>
      <c r="Y697" s="573"/>
      <c r="Z697" s="758"/>
      <c r="AA697" s="758"/>
      <c r="AB697" s="758"/>
      <c r="AC697" s="758"/>
      <c r="AD697" s="758"/>
      <c r="AE697" s="758"/>
      <c r="AF697" s="758"/>
      <c r="AG697" s="758"/>
      <c r="AH697" s="758"/>
      <c r="AI697" s="758"/>
      <c r="AJ697" s="758"/>
    </row>
    <row r="698" spans="2:36" ht="15">
      <c r="B698" s="758"/>
      <c r="C698" s="758"/>
      <c r="D698" s="758"/>
      <c r="E698" s="758"/>
      <c r="F698" s="758"/>
      <c r="G698" s="758"/>
      <c r="H698" s="758"/>
      <c r="I698" s="758"/>
      <c r="J698" s="758"/>
      <c r="K698" s="758"/>
      <c r="L698" s="780">
        <v>694</v>
      </c>
      <c r="M698" s="790">
        <v>0.96942753485924082</v>
      </c>
      <c r="N698" s="790">
        <v>3.0572465140759199E-2</v>
      </c>
      <c r="O698" s="790">
        <v>0.96523377588662373</v>
      </c>
      <c r="P698" s="790">
        <v>3.47662241133763E-2</v>
      </c>
      <c r="Q698" s="790">
        <f t="shared" si="47"/>
        <v>0.9671796131286996</v>
      </c>
      <c r="R698" s="790">
        <f t="shared" si="47"/>
        <v>3.2720386871300439E-2</v>
      </c>
      <c r="S698" s="791">
        <f t="shared" si="48"/>
        <v>0.97684974927233792</v>
      </c>
      <c r="T698" s="791">
        <v>2.3150250727662101E-2</v>
      </c>
      <c r="U698" s="791">
        <f t="shared" si="50"/>
        <v>0.97577528437529992</v>
      </c>
      <c r="V698" s="791">
        <v>2.4224715624700102E-2</v>
      </c>
      <c r="W698" s="791">
        <f t="shared" si="49"/>
        <v>0.9762009712517199</v>
      </c>
      <c r="X698" s="791">
        <f t="shared" si="49"/>
        <v>2.3699028748280126E-2</v>
      </c>
      <c r="Y698" s="573"/>
      <c r="Z698" s="758"/>
      <c r="AA698" s="758"/>
      <c r="AB698" s="758"/>
      <c r="AC698" s="758"/>
      <c r="AD698" s="758"/>
      <c r="AE698" s="758"/>
      <c r="AF698" s="758"/>
      <c r="AG698" s="758"/>
      <c r="AH698" s="758"/>
      <c r="AI698" s="758"/>
      <c r="AJ698" s="758"/>
    </row>
    <row r="699" spans="2:36" ht="15">
      <c r="B699" s="758"/>
      <c r="C699" s="758"/>
      <c r="D699" s="758"/>
      <c r="E699" s="758"/>
      <c r="F699" s="758"/>
      <c r="G699" s="758"/>
      <c r="H699" s="758"/>
      <c r="I699" s="758"/>
      <c r="J699" s="758"/>
      <c r="K699" s="758"/>
      <c r="L699" s="780">
        <v>695</v>
      </c>
      <c r="M699" s="790">
        <v>0.9694722019900428</v>
      </c>
      <c r="N699" s="790">
        <v>3.05277980099572E-2</v>
      </c>
      <c r="O699" s="790">
        <v>0.96528722066874562</v>
      </c>
      <c r="P699" s="790">
        <v>3.4712779331254398E-2</v>
      </c>
      <c r="Q699" s="790">
        <f t="shared" si="47"/>
        <v>0.96722877785015049</v>
      </c>
      <c r="R699" s="790">
        <f t="shared" si="47"/>
        <v>3.2671222149849535E-2</v>
      </c>
      <c r="S699" s="791">
        <f t="shared" si="48"/>
        <v>0.97687392158320774</v>
      </c>
      <c r="T699" s="791">
        <v>2.31260784167923E-2</v>
      </c>
      <c r="U699" s="791">
        <f t="shared" si="50"/>
        <v>0.97581692849501556</v>
      </c>
      <c r="V699" s="791">
        <v>2.4183071504984398E-2</v>
      </c>
      <c r="W699" s="791">
        <f t="shared" si="49"/>
        <v>0.97623410243611564</v>
      </c>
      <c r="X699" s="791">
        <f t="shared" si="49"/>
        <v>2.3665897563884347E-2</v>
      </c>
      <c r="Y699" s="573"/>
      <c r="Z699" s="758"/>
      <c r="AA699" s="758"/>
      <c r="AB699" s="758"/>
      <c r="AC699" s="758"/>
      <c r="AD699" s="758"/>
      <c r="AE699" s="758"/>
      <c r="AF699" s="758"/>
      <c r="AG699" s="758"/>
      <c r="AH699" s="758"/>
      <c r="AI699" s="758"/>
      <c r="AJ699" s="758"/>
    </row>
    <row r="700" spans="2:36" ht="15">
      <c r="B700" s="758"/>
      <c r="C700" s="758"/>
      <c r="D700" s="758"/>
      <c r="E700" s="758"/>
      <c r="F700" s="758"/>
      <c r="G700" s="758"/>
      <c r="H700" s="758"/>
      <c r="I700" s="758"/>
      <c r="J700" s="758"/>
      <c r="K700" s="758"/>
      <c r="L700" s="780">
        <v>696</v>
      </c>
      <c r="M700" s="790">
        <v>0.96951670538718249</v>
      </c>
      <c r="N700" s="790">
        <v>3.0483294612817499E-2</v>
      </c>
      <c r="O700" s="790">
        <v>0.96534045371561283</v>
      </c>
      <c r="P700" s="790">
        <v>3.4659546284387201E-2</v>
      </c>
      <c r="Q700" s="790">
        <f t="shared" si="47"/>
        <v>0.96727775423429563</v>
      </c>
      <c r="R700" s="790">
        <f t="shared" si="47"/>
        <v>3.2622245765704314E-2</v>
      </c>
      <c r="S700" s="791">
        <f t="shared" si="48"/>
        <v>0.97689845735586534</v>
      </c>
      <c r="T700" s="791">
        <v>2.31015426441347E-2</v>
      </c>
      <c r="U700" s="791">
        <f t="shared" si="50"/>
        <v>0.97585859602879066</v>
      </c>
      <c r="V700" s="791">
        <v>2.4141403971209299E-2</v>
      </c>
      <c r="W700" s="791">
        <f t="shared" si="49"/>
        <v>0.97626742263547306</v>
      </c>
      <c r="X700" s="791">
        <f t="shared" si="49"/>
        <v>2.3632577364526848E-2</v>
      </c>
      <c r="Y700" s="573"/>
      <c r="Z700" s="758"/>
      <c r="AA700" s="758"/>
      <c r="AB700" s="758"/>
      <c r="AC700" s="758"/>
      <c r="AD700" s="758"/>
      <c r="AE700" s="758"/>
      <c r="AF700" s="758"/>
      <c r="AG700" s="758"/>
      <c r="AH700" s="758"/>
      <c r="AI700" s="758"/>
      <c r="AJ700" s="758"/>
    </row>
    <row r="701" spans="2:36" ht="15">
      <c r="B701" s="758"/>
      <c r="C701" s="758"/>
      <c r="D701" s="758"/>
      <c r="E701" s="758"/>
      <c r="F701" s="758"/>
      <c r="G701" s="758"/>
      <c r="H701" s="758"/>
      <c r="I701" s="758"/>
      <c r="J701" s="758"/>
      <c r="K701" s="758"/>
      <c r="L701" s="780">
        <v>697</v>
      </c>
      <c r="M701" s="790">
        <v>0.96956104558885092</v>
      </c>
      <c r="N701" s="790">
        <v>3.0438954411149102E-2</v>
      </c>
      <c r="O701" s="790">
        <v>0.96539347572355494</v>
      </c>
      <c r="P701" s="790">
        <v>3.4606524276445103E-2</v>
      </c>
      <c r="Q701" s="790">
        <f t="shared" si="47"/>
        <v>0.96732654290038167</v>
      </c>
      <c r="R701" s="790">
        <f t="shared" si="47"/>
        <v>3.2573457099618307E-2</v>
      </c>
      <c r="S701" s="791">
        <f t="shared" si="48"/>
        <v>0.97692336499307075</v>
      </c>
      <c r="T701" s="791">
        <v>2.3076635006929198E-2</v>
      </c>
      <c r="U701" s="791">
        <f t="shared" si="50"/>
        <v>0.97590028479918667</v>
      </c>
      <c r="V701" s="791">
        <v>2.4099715200813301E-2</v>
      </c>
      <c r="W701" s="791">
        <f t="shared" si="49"/>
        <v>0.97630093482512836</v>
      </c>
      <c r="X701" s="791">
        <f t="shared" si="49"/>
        <v>2.3599065174871661E-2</v>
      </c>
      <c r="Y701" s="573"/>
      <c r="Z701" s="758"/>
      <c r="AA701" s="758"/>
      <c r="AB701" s="758"/>
      <c r="AC701" s="758"/>
      <c r="AD701" s="758"/>
      <c r="AE701" s="758"/>
      <c r="AF701" s="758"/>
      <c r="AG701" s="758"/>
      <c r="AH701" s="758"/>
      <c r="AI701" s="758"/>
      <c r="AJ701" s="758"/>
    </row>
    <row r="702" spans="2:36" ht="15">
      <c r="B702" s="758"/>
      <c r="C702" s="758"/>
      <c r="D702" s="758"/>
      <c r="E702" s="758"/>
      <c r="F702" s="758"/>
      <c r="G702" s="758"/>
      <c r="H702" s="758"/>
      <c r="I702" s="758"/>
      <c r="J702" s="758"/>
      <c r="K702" s="758"/>
      <c r="L702" s="780">
        <v>698</v>
      </c>
      <c r="M702" s="790">
        <v>0.96960522313323905</v>
      </c>
      <c r="N702" s="790">
        <v>3.0394776866760901E-2</v>
      </c>
      <c r="O702" s="790">
        <v>0.9654462873889017</v>
      </c>
      <c r="P702" s="790">
        <v>3.4553712611098297E-2</v>
      </c>
      <c r="Q702" s="790">
        <f t="shared" si="47"/>
        <v>0.96737514446765505</v>
      </c>
      <c r="R702" s="790">
        <f t="shared" si="47"/>
        <v>3.2524855532344875E-2</v>
      </c>
      <c r="S702" s="791">
        <f t="shared" si="48"/>
        <v>0.97694865289758415</v>
      </c>
      <c r="T702" s="791">
        <v>2.3051347102415801E-2</v>
      </c>
      <c r="U702" s="791">
        <f t="shared" si="50"/>
        <v>0.97594199262876524</v>
      </c>
      <c r="V702" s="791">
        <v>2.4058007371234799E-2</v>
      </c>
      <c r="W702" s="791">
        <f t="shared" si="49"/>
        <v>0.97633464198041708</v>
      </c>
      <c r="X702" s="791">
        <f t="shared" si="49"/>
        <v>2.3565358019582823E-2</v>
      </c>
      <c r="Y702" s="573"/>
      <c r="Z702" s="758"/>
      <c r="AA702" s="758"/>
      <c r="AB702" s="758"/>
      <c r="AC702" s="758"/>
      <c r="AD702" s="758"/>
      <c r="AE702" s="758"/>
      <c r="AF702" s="758"/>
      <c r="AG702" s="758"/>
      <c r="AH702" s="758"/>
      <c r="AI702" s="758"/>
      <c r="AJ702" s="758"/>
    </row>
    <row r="703" spans="2:36" ht="15">
      <c r="B703" s="758"/>
      <c r="C703" s="758"/>
      <c r="D703" s="758"/>
      <c r="E703" s="758"/>
      <c r="F703" s="758"/>
      <c r="G703" s="758"/>
      <c r="H703" s="758"/>
      <c r="I703" s="758"/>
      <c r="J703" s="758"/>
      <c r="K703" s="758"/>
      <c r="L703" s="780">
        <v>699</v>
      </c>
      <c r="M703" s="790">
        <v>0.96964923855853813</v>
      </c>
      <c r="N703" s="790">
        <v>3.0350761441461899E-2</v>
      </c>
      <c r="O703" s="790">
        <v>0.96549888940798279</v>
      </c>
      <c r="P703" s="790">
        <v>3.4501110592017201E-2</v>
      </c>
      <c r="Q703" s="790">
        <f t="shared" si="47"/>
        <v>0.96742355955536241</v>
      </c>
      <c r="R703" s="790">
        <f t="shared" si="47"/>
        <v>3.2476440444637565E-2</v>
      </c>
      <c r="S703" s="791">
        <f t="shared" si="48"/>
        <v>0.97697432947216545</v>
      </c>
      <c r="T703" s="791">
        <v>2.30256705278346E-2</v>
      </c>
      <c r="U703" s="791">
        <f t="shared" si="50"/>
        <v>0.9759837173400876</v>
      </c>
      <c r="V703" s="791">
        <v>2.4016282659912399E-2</v>
      </c>
      <c r="W703" s="791">
        <f t="shared" si="49"/>
        <v>0.97636854707667542</v>
      </c>
      <c r="X703" s="791">
        <f t="shared" si="49"/>
        <v>2.3531452923324522E-2</v>
      </c>
      <c r="Y703" s="573"/>
      <c r="Z703" s="758"/>
      <c r="AA703" s="758"/>
      <c r="AB703" s="758"/>
      <c r="AC703" s="758"/>
      <c r="AD703" s="758"/>
      <c r="AE703" s="758"/>
      <c r="AF703" s="758"/>
      <c r="AG703" s="758"/>
      <c r="AH703" s="758"/>
      <c r="AI703" s="758"/>
      <c r="AJ703" s="758"/>
    </row>
    <row r="704" spans="2:36" ht="15">
      <c r="B704" s="758"/>
      <c r="C704" s="758"/>
      <c r="D704" s="758"/>
      <c r="E704" s="758"/>
      <c r="F704" s="758"/>
      <c r="G704" s="758"/>
      <c r="H704" s="758"/>
      <c r="I704" s="758"/>
      <c r="J704" s="758"/>
      <c r="K704" s="758"/>
      <c r="L704" s="780">
        <v>700</v>
      </c>
      <c r="M704" s="790">
        <v>0.96969309240293899</v>
      </c>
      <c r="N704" s="790">
        <v>3.0306907597060999E-2</v>
      </c>
      <c r="O704" s="790">
        <v>0.96555128247712796</v>
      </c>
      <c r="P704" s="790">
        <v>3.4448717522871999E-2</v>
      </c>
      <c r="Q704" s="790">
        <f t="shared" si="47"/>
        <v>0.9674717887827502</v>
      </c>
      <c r="R704" s="790">
        <f t="shared" si="47"/>
        <v>3.2428211217249758E-2</v>
      </c>
      <c r="S704" s="791">
        <f t="shared" si="48"/>
        <v>0.97700040311957448</v>
      </c>
      <c r="T704" s="791">
        <v>2.29995968804255E-2</v>
      </c>
      <c r="U704" s="791">
        <f t="shared" si="50"/>
        <v>0.97602545675571561</v>
      </c>
      <c r="V704" s="791">
        <v>2.3974543244284399E-2</v>
      </c>
      <c r="W704" s="791">
        <f t="shared" si="49"/>
        <v>0.97640265308923935</v>
      </c>
      <c r="X704" s="791">
        <f t="shared" si="49"/>
        <v>2.3497346910760688E-2</v>
      </c>
      <c r="Y704" s="573"/>
      <c r="Z704" s="758"/>
      <c r="AA704" s="758"/>
      <c r="AB704" s="758"/>
      <c r="AC704" s="758"/>
      <c r="AD704" s="758"/>
      <c r="AE704" s="758"/>
      <c r="AF704" s="758"/>
      <c r="AG704" s="758"/>
      <c r="AH704" s="758"/>
      <c r="AI704" s="758"/>
      <c r="AJ704" s="758"/>
    </row>
    <row r="705" spans="2:36" ht="15">
      <c r="B705" s="758"/>
      <c r="C705" s="758"/>
      <c r="D705" s="758"/>
      <c r="E705" s="758"/>
      <c r="F705" s="758"/>
      <c r="G705" s="758"/>
      <c r="H705" s="758"/>
      <c r="I705" s="758"/>
      <c r="J705" s="758"/>
      <c r="K705" s="758"/>
      <c r="L705" s="780">
        <v>701</v>
      </c>
      <c r="M705" s="790">
        <v>0.96973678520463291</v>
      </c>
      <c r="N705" s="790">
        <v>3.0263214795367099E-2</v>
      </c>
      <c r="O705" s="790">
        <v>0.96560346729266699</v>
      </c>
      <c r="P705" s="790">
        <v>3.4396532707332998E-2</v>
      </c>
      <c r="Q705" s="790">
        <f t="shared" si="47"/>
        <v>0.96751983276906506</v>
      </c>
      <c r="R705" s="790">
        <f t="shared" si="47"/>
        <v>3.238016723093487E-2</v>
      </c>
      <c r="S705" s="791">
        <f t="shared" si="48"/>
        <v>0.97702687918645204</v>
      </c>
      <c r="T705" s="791">
        <v>2.2973120813547999E-2</v>
      </c>
      <c r="U705" s="791">
        <f t="shared" si="50"/>
        <v>0.97606720869821073</v>
      </c>
      <c r="V705" s="791">
        <v>2.39327913017893E-2</v>
      </c>
      <c r="W705" s="791">
        <f t="shared" si="49"/>
        <v>0.97643696150511439</v>
      </c>
      <c r="X705" s="791">
        <f t="shared" si="49"/>
        <v>2.346303849488561E-2</v>
      </c>
      <c r="Y705" s="573"/>
      <c r="Z705" s="758"/>
      <c r="AA705" s="758"/>
      <c r="AB705" s="758"/>
      <c r="AC705" s="758"/>
      <c r="AD705" s="758"/>
      <c r="AE705" s="758"/>
      <c r="AF705" s="758"/>
      <c r="AG705" s="758"/>
      <c r="AH705" s="758"/>
      <c r="AI705" s="758"/>
      <c r="AJ705" s="758"/>
    </row>
    <row r="706" spans="2:36" ht="15">
      <c r="B706" s="758"/>
      <c r="C706" s="758"/>
      <c r="D706" s="758"/>
      <c r="E706" s="758"/>
      <c r="F706" s="758"/>
      <c r="G706" s="758"/>
      <c r="H706" s="758"/>
      <c r="I706" s="758"/>
      <c r="J706" s="758"/>
      <c r="K706" s="758"/>
      <c r="L706" s="780">
        <v>702</v>
      </c>
      <c r="M706" s="790">
        <v>0.96978031750181082</v>
      </c>
      <c r="N706" s="790">
        <v>3.0219682498189199E-2</v>
      </c>
      <c r="O706" s="790">
        <v>0.96565544455092944</v>
      </c>
      <c r="P706" s="790">
        <v>3.4344555449070599E-2</v>
      </c>
      <c r="Q706" s="790">
        <f t="shared" si="47"/>
        <v>0.96756769213355365</v>
      </c>
      <c r="R706" s="790">
        <f t="shared" si="47"/>
        <v>3.2332307866446454E-2</v>
      </c>
      <c r="S706" s="791">
        <f t="shared" si="48"/>
        <v>0.9770537507949606</v>
      </c>
      <c r="T706" s="791">
        <v>2.2946249205039401E-2</v>
      </c>
      <c r="U706" s="791">
        <f t="shared" si="50"/>
        <v>0.97610897099013438</v>
      </c>
      <c r="V706" s="791">
        <v>2.3891029009865599E-2</v>
      </c>
      <c r="W706" s="791">
        <f t="shared" si="49"/>
        <v>0.97647146785798578</v>
      </c>
      <c r="X706" s="791">
        <f t="shared" si="49"/>
        <v>2.3428532142014256E-2</v>
      </c>
      <c r="Y706" s="573"/>
      <c r="Z706" s="758"/>
      <c r="AA706" s="758"/>
      <c r="AB706" s="758"/>
      <c r="AC706" s="758"/>
      <c r="AD706" s="758"/>
      <c r="AE706" s="758"/>
      <c r="AF706" s="758"/>
      <c r="AG706" s="758"/>
      <c r="AH706" s="758"/>
      <c r="AI706" s="758"/>
      <c r="AJ706" s="758"/>
    </row>
    <row r="707" spans="2:36" ht="15">
      <c r="B707" s="758"/>
      <c r="C707" s="758"/>
      <c r="D707" s="758"/>
      <c r="E707" s="758"/>
      <c r="F707" s="758"/>
      <c r="G707" s="758"/>
      <c r="H707" s="758"/>
      <c r="I707" s="758"/>
      <c r="J707" s="758"/>
      <c r="K707" s="758"/>
      <c r="L707" s="780">
        <v>703</v>
      </c>
      <c r="M707" s="790">
        <v>0.96982368983266376</v>
      </c>
      <c r="N707" s="790">
        <v>3.0176310167336198E-2</v>
      </c>
      <c r="O707" s="790">
        <v>0.96570721494824496</v>
      </c>
      <c r="P707" s="790">
        <v>3.4292785051755002E-2</v>
      </c>
      <c r="Q707" s="790">
        <f t="shared" si="47"/>
        <v>0.96761536749546218</v>
      </c>
      <c r="R707" s="790">
        <f t="shared" si="47"/>
        <v>3.228463250453787E-2</v>
      </c>
      <c r="S707" s="791">
        <f t="shared" si="48"/>
        <v>0.97708100801114361</v>
      </c>
      <c r="T707" s="791">
        <v>2.2918991988856399E-2</v>
      </c>
      <c r="U707" s="791">
        <f t="shared" si="50"/>
        <v>0.97615074145404845</v>
      </c>
      <c r="V707" s="791">
        <v>2.3849258545951602E-2</v>
      </c>
      <c r="W707" s="791">
        <f t="shared" si="49"/>
        <v>0.9765061661932084</v>
      </c>
      <c r="X707" s="791">
        <f t="shared" si="49"/>
        <v>2.3393833806791643E-2</v>
      </c>
      <c r="Y707" s="573"/>
      <c r="Z707" s="758"/>
      <c r="AA707" s="758"/>
      <c r="AB707" s="758"/>
      <c r="AC707" s="758"/>
      <c r="AD707" s="758"/>
      <c r="AE707" s="758"/>
      <c r="AF707" s="758"/>
      <c r="AG707" s="758"/>
      <c r="AH707" s="758"/>
      <c r="AI707" s="758"/>
      <c r="AJ707" s="758"/>
    </row>
    <row r="708" spans="2:36" ht="15">
      <c r="B708" s="758"/>
      <c r="C708" s="758"/>
      <c r="D708" s="758"/>
      <c r="E708" s="758"/>
      <c r="F708" s="758"/>
      <c r="G708" s="758"/>
      <c r="H708" s="758"/>
      <c r="I708" s="758"/>
      <c r="J708" s="758"/>
      <c r="K708" s="758"/>
      <c r="L708" s="780">
        <v>704</v>
      </c>
      <c r="M708" s="790">
        <v>0.9698669027353829</v>
      </c>
      <c r="N708" s="790">
        <v>3.01330972646171E-2</v>
      </c>
      <c r="O708" s="790">
        <v>0.96575877918094355</v>
      </c>
      <c r="P708" s="790">
        <v>3.4241220819056499E-2</v>
      </c>
      <c r="Q708" s="790">
        <f t="shared" si="47"/>
        <v>0.96766285947403741</v>
      </c>
      <c r="R708" s="790">
        <f t="shared" si="47"/>
        <v>3.2237140525962604E-2</v>
      </c>
      <c r="S708" s="791">
        <f t="shared" si="48"/>
        <v>0.97710864090104432</v>
      </c>
      <c r="T708" s="791">
        <v>2.2891359098955701E-2</v>
      </c>
      <c r="U708" s="791">
        <f t="shared" si="50"/>
        <v>0.97619251791251416</v>
      </c>
      <c r="V708" s="791">
        <v>2.3807482087485898E-2</v>
      </c>
      <c r="W708" s="791">
        <f t="shared" si="49"/>
        <v>0.97654105055613716</v>
      </c>
      <c r="X708" s="791">
        <f t="shared" si="49"/>
        <v>2.3358949443862943E-2</v>
      </c>
      <c r="Y708" s="573"/>
      <c r="Z708" s="758"/>
      <c r="AA708" s="758"/>
      <c r="AB708" s="758"/>
      <c r="AC708" s="758"/>
      <c r="AD708" s="758"/>
      <c r="AE708" s="758"/>
      <c r="AF708" s="758"/>
      <c r="AG708" s="758"/>
      <c r="AH708" s="758"/>
      <c r="AI708" s="758"/>
      <c r="AJ708" s="758"/>
    </row>
    <row r="709" spans="2:36" ht="15">
      <c r="B709" s="758"/>
      <c r="C709" s="758"/>
      <c r="D709" s="758"/>
      <c r="E709" s="758"/>
      <c r="F709" s="758"/>
      <c r="G709" s="758"/>
      <c r="H709" s="758"/>
      <c r="I709" s="758"/>
      <c r="J709" s="758"/>
      <c r="K709" s="758"/>
      <c r="L709" s="780">
        <v>705</v>
      </c>
      <c r="M709" s="790">
        <v>0.96990995674815916</v>
      </c>
      <c r="N709" s="790">
        <v>3.0090043251840799E-2</v>
      </c>
      <c r="O709" s="790">
        <v>0.96581013794535464</v>
      </c>
      <c r="P709" s="790">
        <v>3.4189862054645401E-2</v>
      </c>
      <c r="Q709" s="790">
        <f t="shared" ref="Q709:R772" si="51">(O709*0.5129)+(M709*0.487)</f>
        <v>0.96771016868852588</v>
      </c>
      <c r="R709" s="790">
        <f t="shared" si="51"/>
        <v>3.2189831311474099E-2</v>
      </c>
      <c r="S709" s="791">
        <f t="shared" ref="S709:S772" si="52">1-T709</f>
        <v>0.97713663953070584</v>
      </c>
      <c r="T709" s="791">
        <v>2.28633604692942E-2</v>
      </c>
      <c r="U709" s="791">
        <f t="shared" si="50"/>
        <v>0.97623429818809315</v>
      </c>
      <c r="V709" s="791">
        <v>2.3765701811906799E-2</v>
      </c>
      <c r="W709" s="791">
        <f t="shared" ref="W709:X772" si="53">(U709*0.5129)+(S709*0.487)</f>
        <v>0.97657611499212671</v>
      </c>
      <c r="X709" s="791">
        <f t="shared" si="53"/>
        <v>2.3323885007873274E-2</v>
      </c>
      <c r="Y709" s="573"/>
      <c r="Z709" s="758"/>
      <c r="AA709" s="758"/>
      <c r="AB709" s="758"/>
      <c r="AC709" s="758"/>
      <c r="AD709" s="758"/>
      <c r="AE709" s="758"/>
      <c r="AF709" s="758"/>
      <c r="AG709" s="758"/>
      <c r="AH709" s="758"/>
      <c r="AI709" s="758"/>
      <c r="AJ709" s="758"/>
    </row>
    <row r="710" spans="2:36" ht="15">
      <c r="B710" s="758"/>
      <c r="C710" s="758"/>
      <c r="D710" s="758"/>
      <c r="E710" s="758"/>
      <c r="F710" s="758"/>
      <c r="G710" s="758"/>
      <c r="H710" s="758"/>
      <c r="I710" s="758"/>
      <c r="J710" s="758"/>
      <c r="K710" s="758"/>
      <c r="L710" s="780">
        <v>706</v>
      </c>
      <c r="M710" s="790">
        <v>0.96995285240918372</v>
      </c>
      <c r="N710" s="790">
        <v>3.0047147590816298E-2</v>
      </c>
      <c r="O710" s="790">
        <v>0.9658612919378079</v>
      </c>
      <c r="P710" s="790">
        <v>3.4138708062192102E-2</v>
      </c>
      <c r="Q710" s="790">
        <f t="shared" si="51"/>
        <v>0.96775729575817415</v>
      </c>
      <c r="R710" s="790">
        <f t="shared" si="51"/>
        <v>3.2142704241825866E-2</v>
      </c>
      <c r="S710" s="791">
        <f t="shared" si="52"/>
        <v>0.97716499396617162</v>
      </c>
      <c r="T710" s="791">
        <v>2.28350060338284E-2</v>
      </c>
      <c r="U710" s="791">
        <f t="shared" ref="U710:U773" si="54">1-V710</f>
        <v>0.9762760801033471</v>
      </c>
      <c r="V710" s="791">
        <v>2.3723919896652901E-2</v>
      </c>
      <c r="W710" s="791">
        <f t="shared" si="53"/>
        <v>0.97661135354653239</v>
      </c>
      <c r="X710" s="791">
        <f t="shared" si="53"/>
        <v>2.3288646453467704E-2</v>
      </c>
      <c r="Y710" s="573"/>
      <c r="Z710" s="758"/>
      <c r="AA710" s="758"/>
      <c r="AB710" s="758"/>
      <c r="AC710" s="758"/>
      <c r="AD710" s="758"/>
      <c r="AE710" s="758"/>
      <c r="AF710" s="758"/>
      <c r="AG710" s="758"/>
      <c r="AH710" s="758"/>
      <c r="AI710" s="758"/>
      <c r="AJ710" s="758"/>
    </row>
    <row r="711" spans="2:36" ht="15">
      <c r="B711" s="758"/>
      <c r="C711" s="758"/>
      <c r="D711" s="758"/>
      <c r="E711" s="758"/>
      <c r="F711" s="758"/>
      <c r="G711" s="758"/>
      <c r="H711" s="758"/>
      <c r="I711" s="758"/>
      <c r="J711" s="758"/>
      <c r="K711" s="758"/>
      <c r="L711" s="780">
        <v>707</v>
      </c>
      <c r="M711" s="790">
        <v>0.9699955902566475</v>
      </c>
      <c r="N711" s="790">
        <v>3.00044097433525E-2</v>
      </c>
      <c r="O711" s="790">
        <v>0.96591224185463331</v>
      </c>
      <c r="P711" s="790">
        <v>3.4087758145366701E-2</v>
      </c>
      <c r="Q711" s="790">
        <f t="shared" si="51"/>
        <v>0.96780424130222875</v>
      </c>
      <c r="R711" s="790">
        <f t="shared" si="51"/>
        <v>3.2095758697771253E-2</v>
      </c>
      <c r="S711" s="791">
        <f t="shared" si="52"/>
        <v>0.97719369427348479</v>
      </c>
      <c r="T711" s="791">
        <v>2.2806305726515201E-2</v>
      </c>
      <c r="U711" s="791">
        <f t="shared" si="54"/>
        <v>0.97631786148083743</v>
      </c>
      <c r="V711" s="791">
        <v>2.36821385191626E-2</v>
      </c>
      <c r="W711" s="791">
        <f t="shared" si="53"/>
        <v>0.97664676026470865</v>
      </c>
      <c r="X711" s="791">
        <f t="shared" si="53"/>
        <v>2.3253239735291399E-2</v>
      </c>
      <c r="Y711" s="573"/>
      <c r="Z711" s="758"/>
      <c r="AA711" s="758"/>
      <c r="AB711" s="758"/>
      <c r="AC711" s="758"/>
      <c r="AD711" s="758"/>
      <c r="AE711" s="758"/>
      <c r="AF711" s="758"/>
      <c r="AG711" s="758"/>
      <c r="AH711" s="758"/>
      <c r="AI711" s="758"/>
      <c r="AJ711" s="758"/>
    </row>
    <row r="712" spans="2:36" ht="15">
      <c r="B712" s="758"/>
      <c r="C712" s="758"/>
      <c r="D712" s="758"/>
      <c r="E712" s="758"/>
      <c r="F712" s="758"/>
      <c r="G712" s="758"/>
      <c r="H712" s="758"/>
      <c r="I712" s="758"/>
      <c r="J712" s="758"/>
      <c r="K712" s="758"/>
      <c r="L712" s="780">
        <v>708</v>
      </c>
      <c r="M712" s="790">
        <v>0.97003817082874166</v>
      </c>
      <c r="N712" s="790">
        <v>2.9961829171258302E-2</v>
      </c>
      <c r="O712" s="790">
        <v>0.96596298839216033</v>
      </c>
      <c r="P712" s="790">
        <v>3.4037011607839701E-2</v>
      </c>
      <c r="Q712" s="790">
        <f t="shared" si="51"/>
        <v>0.96785100593993623</v>
      </c>
      <c r="R712" s="790">
        <f t="shared" si="51"/>
        <v>3.2048994060063778E-2</v>
      </c>
      <c r="S712" s="791">
        <f t="shared" si="52"/>
        <v>0.97722273051868869</v>
      </c>
      <c r="T712" s="791">
        <v>2.2777269481311299E-2</v>
      </c>
      <c r="U712" s="791">
        <f t="shared" si="54"/>
        <v>0.97635964014312582</v>
      </c>
      <c r="V712" s="791">
        <v>2.36403598568742E-2</v>
      </c>
      <c r="W712" s="791">
        <f t="shared" si="53"/>
        <v>0.97668232919201059</v>
      </c>
      <c r="X712" s="791">
        <f t="shared" si="53"/>
        <v>2.321767080798938E-2</v>
      </c>
      <c r="Y712" s="573"/>
      <c r="Z712" s="758"/>
      <c r="AA712" s="758"/>
      <c r="AB712" s="758"/>
      <c r="AC712" s="758"/>
      <c r="AD712" s="758"/>
      <c r="AE712" s="758"/>
      <c r="AF712" s="758"/>
      <c r="AG712" s="758"/>
      <c r="AH712" s="758"/>
      <c r="AI712" s="758"/>
      <c r="AJ712" s="758"/>
    </row>
    <row r="713" spans="2:36" ht="15">
      <c r="B713" s="758"/>
      <c r="C713" s="758"/>
      <c r="D713" s="758"/>
      <c r="E713" s="758"/>
      <c r="F713" s="758"/>
      <c r="G713" s="758"/>
      <c r="H713" s="758"/>
      <c r="I713" s="758"/>
      <c r="J713" s="758"/>
      <c r="K713" s="758"/>
      <c r="L713" s="780">
        <v>709</v>
      </c>
      <c r="M713" s="790">
        <v>0.97008059466365726</v>
      </c>
      <c r="N713" s="790">
        <v>2.99194053363427E-2</v>
      </c>
      <c r="O713" s="790">
        <v>0.96601353224671882</v>
      </c>
      <c r="P713" s="790">
        <v>3.3986467753281201E-2</v>
      </c>
      <c r="Q713" s="790">
        <f t="shared" si="51"/>
        <v>0.96789759029054312</v>
      </c>
      <c r="R713" s="790">
        <f t="shared" si="51"/>
        <v>3.2002409709456822E-2</v>
      </c>
      <c r="S713" s="791">
        <f t="shared" si="52"/>
        <v>0.97725209276782654</v>
      </c>
      <c r="T713" s="791">
        <v>2.27479072321735E-2</v>
      </c>
      <c r="U713" s="791">
        <f t="shared" si="54"/>
        <v>0.97640141391277369</v>
      </c>
      <c r="V713" s="791">
        <v>2.35985860872263E-2</v>
      </c>
      <c r="W713" s="791">
        <f t="shared" si="53"/>
        <v>0.97671805437379311</v>
      </c>
      <c r="X713" s="791">
        <f t="shared" si="53"/>
        <v>2.3181945626206867E-2</v>
      </c>
      <c r="Y713" s="573"/>
      <c r="Z713" s="758"/>
      <c r="AA713" s="758"/>
      <c r="AB713" s="758"/>
      <c r="AC713" s="758"/>
      <c r="AD713" s="758"/>
      <c r="AE713" s="758"/>
      <c r="AF713" s="758"/>
      <c r="AG713" s="758"/>
      <c r="AH713" s="758"/>
      <c r="AI713" s="758"/>
      <c r="AJ713" s="758"/>
    </row>
    <row r="714" spans="2:36" ht="15">
      <c r="B714" s="758"/>
      <c r="C714" s="758"/>
      <c r="D714" s="758"/>
      <c r="E714" s="758"/>
      <c r="F714" s="758"/>
      <c r="G714" s="758"/>
      <c r="H714" s="758"/>
      <c r="I714" s="758"/>
      <c r="J714" s="758"/>
      <c r="K714" s="758"/>
      <c r="L714" s="780">
        <v>710</v>
      </c>
      <c r="M714" s="790">
        <v>0.97012286229958544</v>
      </c>
      <c r="N714" s="790">
        <v>2.9877137700414599E-2</v>
      </c>
      <c r="O714" s="790">
        <v>0.96606387411463834</v>
      </c>
      <c r="P714" s="790">
        <v>3.3936125885361698E-2</v>
      </c>
      <c r="Q714" s="790">
        <f t="shared" si="51"/>
        <v>0.9679439949732962</v>
      </c>
      <c r="R714" s="790">
        <f t="shared" si="51"/>
        <v>3.1956005026703926E-2</v>
      </c>
      <c r="S714" s="791">
        <f t="shared" si="52"/>
        <v>0.97728177108694159</v>
      </c>
      <c r="T714" s="791">
        <v>2.27182289130584E-2</v>
      </c>
      <c r="U714" s="791">
        <f t="shared" si="54"/>
        <v>0.97644318061234259</v>
      </c>
      <c r="V714" s="791">
        <v>2.3556819387657399E-2</v>
      </c>
      <c r="W714" s="791">
        <f t="shared" si="53"/>
        <v>0.9767539298554111</v>
      </c>
      <c r="X714" s="791">
        <f t="shared" si="53"/>
        <v>2.3146070144588922E-2</v>
      </c>
      <c r="Y714" s="573"/>
      <c r="Z714" s="758"/>
      <c r="AA714" s="758"/>
      <c r="AB714" s="758"/>
      <c r="AC714" s="758"/>
      <c r="AD714" s="758"/>
      <c r="AE714" s="758"/>
      <c r="AF714" s="758"/>
      <c r="AG714" s="758"/>
      <c r="AH714" s="758"/>
      <c r="AI714" s="758"/>
      <c r="AJ714" s="758"/>
    </row>
    <row r="715" spans="2:36" ht="15">
      <c r="B715" s="758"/>
      <c r="C715" s="758"/>
      <c r="D715" s="758"/>
      <c r="E715" s="758"/>
      <c r="F715" s="758"/>
      <c r="G715" s="758"/>
      <c r="H715" s="758"/>
      <c r="I715" s="758"/>
      <c r="J715" s="758"/>
      <c r="K715" s="758"/>
      <c r="L715" s="780">
        <v>711</v>
      </c>
      <c r="M715" s="790">
        <v>0.97016497427471715</v>
      </c>
      <c r="N715" s="790">
        <v>2.9835025725282901E-2</v>
      </c>
      <c r="O715" s="790">
        <v>0.96611401469224867</v>
      </c>
      <c r="P715" s="790">
        <v>3.3885985307751297E-2</v>
      </c>
      <c r="Q715" s="790">
        <f t="shared" si="51"/>
        <v>0.96799022060744155</v>
      </c>
      <c r="R715" s="790">
        <f t="shared" si="51"/>
        <v>3.1909779392558416E-2</v>
      </c>
      <c r="S715" s="791">
        <f t="shared" si="52"/>
        <v>0.97731175554207705</v>
      </c>
      <c r="T715" s="791">
        <v>2.2688244457922901E-2</v>
      </c>
      <c r="U715" s="791">
        <f t="shared" si="54"/>
        <v>0.97648493806439429</v>
      </c>
      <c r="V715" s="791">
        <v>2.3515061935605701E-2</v>
      </c>
      <c r="W715" s="791">
        <f t="shared" si="53"/>
        <v>0.97678994968221944</v>
      </c>
      <c r="X715" s="791">
        <f t="shared" si="53"/>
        <v>2.3110050317780614E-2</v>
      </c>
      <c r="Y715" s="573"/>
      <c r="Z715" s="758"/>
      <c r="AA715" s="758"/>
      <c r="AB715" s="758"/>
      <c r="AC715" s="758"/>
      <c r="AD715" s="758"/>
      <c r="AE715" s="758"/>
      <c r="AF715" s="758"/>
      <c r="AG715" s="758"/>
      <c r="AH715" s="758"/>
      <c r="AI715" s="758"/>
      <c r="AJ715" s="758"/>
    </row>
    <row r="716" spans="2:36" ht="15">
      <c r="B716" s="758"/>
      <c r="C716" s="758"/>
      <c r="D716" s="758"/>
      <c r="E716" s="758"/>
      <c r="F716" s="758"/>
      <c r="G716" s="758"/>
      <c r="H716" s="758"/>
      <c r="I716" s="758"/>
      <c r="J716" s="758"/>
      <c r="K716" s="758"/>
      <c r="L716" s="780">
        <v>712</v>
      </c>
      <c r="M716" s="790">
        <v>0.97020693112724332</v>
      </c>
      <c r="N716" s="790">
        <v>2.9793068872756699E-2</v>
      </c>
      <c r="O716" s="790">
        <v>0.96616395467587946</v>
      </c>
      <c r="P716" s="790">
        <v>3.3836045324120503E-2</v>
      </c>
      <c r="Q716" s="790">
        <f t="shared" si="51"/>
        <v>0.96803626781222607</v>
      </c>
      <c r="R716" s="790">
        <f t="shared" si="51"/>
        <v>3.186373218777392E-2</v>
      </c>
      <c r="S716" s="791">
        <f t="shared" si="52"/>
        <v>0.9773420361992764</v>
      </c>
      <c r="T716" s="791">
        <v>2.2657963800723602E-2</v>
      </c>
      <c r="U716" s="791">
        <f t="shared" si="54"/>
        <v>0.97652668409149013</v>
      </c>
      <c r="V716" s="791">
        <v>2.3473315908509901E-2</v>
      </c>
      <c r="W716" s="791">
        <f t="shared" si="53"/>
        <v>0.9768261078995728</v>
      </c>
      <c r="X716" s="791">
        <f t="shared" si="53"/>
        <v>2.3073892100427124E-2</v>
      </c>
      <c r="Y716" s="573"/>
      <c r="Z716" s="758"/>
      <c r="AA716" s="758"/>
      <c r="AB716" s="758"/>
      <c r="AC716" s="758"/>
      <c r="AD716" s="758"/>
      <c r="AE716" s="758"/>
      <c r="AF716" s="758"/>
      <c r="AG716" s="758"/>
      <c r="AH716" s="758"/>
      <c r="AI716" s="758"/>
      <c r="AJ716" s="758"/>
    </row>
    <row r="717" spans="2:36" ht="15">
      <c r="B717" s="758"/>
      <c r="C717" s="758"/>
      <c r="D717" s="758"/>
      <c r="E717" s="758"/>
      <c r="F717" s="758"/>
      <c r="G717" s="758"/>
      <c r="H717" s="758"/>
      <c r="I717" s="758"/>
      <c r="J717" s="758"/>
      <c r="K717" s="758"/>
      <c r="L717" s="780">
        <v>713</v>
      </c>
      <c r="M717" s="790">
        <v>0.97024873339535522</v>
      </c>
      <c r="N717" s="790">
        <v>2.9751266604644801E-2</v>
      </c>
      <c r="O717" s="790">
        <v>0.96621369476186059</v>
      </c>
      <c r="P717" s="790">
        <v>3.37863052381394E-2</v>
      </c>
      <c r="Q717" s="790">
        <f t="shared" si="51"/>
        <v>0.96808213720689629</v>
      </c>
      <c r="R717" s="790">
        <f t="shared" si="51"/>
        <v>3.1817862793103717E-2</v>
      </c>
      <c r="S717" s="791">
        <f t="shared" si="52"/>
        <v>0.97737260312458274</v>
      </c>
      <c r="T717" s="791">
        <v>2.2627396875417299E-2</v>
      </c>
      <c r="U717" s="791">
        <f t="shared" si="54"/>
        <v>0.97656841651619175</v>
      </c>
      <c r="V717" s="791">
        <v>2.3431583483808301E-2</v>
      </c>
      <c r="W717" s="791">
        <f t="shared" si="53"/>
        <v>0.97686239855282664</v>
      </c>
      <c r="X717" s="791">
        <f t="shared" si="53"/>
        <v>2.3037601447173504E-2</v>
      </c>
      <c r="Y717" s="573"/>
      <c r="Z717" s="758"/>
      <c r="AA717" s="758"/>
      <c r="AB717" s="758"/>
      <c r="AC717" s="758"/>
      <c r="AD717" s="758"/>
      <c r="AE717" s="758"/>
      <c r="AF717" s="758"/>
      <c r="AG717" s="758"/>
      <c r="AH717" s="758"/>
      <c r="AI717" s="758"/>
      <c r="AJ717" s="758"/>
    </row>
    <row r="718" spans="2:36" ht="15">
      <c r="B718" s="758"/>
      <c r="C718" s="758"/>
      <c r="D718" s="758"/>
      <c r="E718" s="758"/>
      <c r="F718" s="758"/>
      <c r="G718" s="758"/>
      <c r="H718" s="758"/>
      <c r="I718" s="758"/>
      <c r="J718" s="758"/>
      <c r="K718" s="758"/>
      <c r="L718" s="780">
        <v>714</v>
      </c>
      <c r="M718" s="790">
        <v>0.97029038161724368</v>
      </c>
      <c r="N718" s="790">
        <v>2.9709618382756299E-2</v>
      </c>
      <c r="O718" s="790">
        <v>0.96626323564652161</v>
      </c>
      <c r="P718" s="790">
        <v>3.3736764353478402E-2</v>
      </c>
      <c r="Q718" s="790">
        <f t="shared" si="51"/>
        <v>0.96812782941069864</v>
      </c>
      <c r="R718" s="790">
        <f t="shared" si="51"/>
        <v>3.1772170589301388E-2</v>
      </c>
      <c r="S718" s="791">
        <f t="shared" si="52"/>
        <v>0.97740344638403931</v>
      </c>
      <c r="T718" s="791">
        <v>2.2596553615960701E-2</v>
      </c>
      <c r="U718" s="791">
        <f t="shared" si="54"/>
        <v>0.9766101331610606</v>
      </c>
      <c r="V718" s="791">
        <v>2.3389866838939399E-2</v>
      </c>
      <c r="W718" s="791">
        <f t="shared" si="53"/>
        <v>0.97689881568733516</v>
      </c>
      <c r="X718" s="791">
        <f t="shared" si="53"/>
        <v>2.3001184312664881E-2</v>
      </c>
      <c r="Y718" s="573"/>
      <c r="Z718" s="758"/>
      <c r="AA718" s="758"/>
      <c r="AB718" s="758"/>
      <c r="AC718" s="758"/>
      <c r="AD718" s="758"/>
      <c r="AE718" s="758"/>
      <c r="AF718" s="758"/>
      <c r="AG718" s="758"/>
      <c r="AH718" s="758"/>
      <c r="AI718" s="758"/>
      <c r="AJ718" s="758"/>
    </row>
    <row r="719" spans="2:36" ht="15">
      <c r="B719" s="758"/>
      <c r="C719" s="758"/>
      <c r="D719" s="758"/>
      <c r="E719" s="758"/>
      <c r="F719" s="758"/>
      <c r="G719" s="758"/>
      <c r="H719" s="758"/>
      <c r="I719" s="758"/>
      <c r="J719" s="758"/>
      <c r="K719" s="758"/>
      <c r="L719" s="780">
        <v>715</v>
      </c>
      <c r="M719" s="790">
        <v>0.97033187633110007</v>
      </c>
      <c r="N719" s="790">
        <v>2.9668123668899898E-2</v>
      </c>
      <c r="O719" s="790">
        <v>0.96631257802619219</v>
      </c>
      <c r="P719" s="790">
        <v>3.36874219738078E-2</v>
      </c>
      <c r="Q719" s="790">
        <f t="shared" si="51"/>
        <v>0.96817334504287977</v>
      </c>
      <c r="R719" s="790">
        <f t="shared" si="51"/>
        <v>3.1726654957120272E-2</v>
      </c>
      <c r="S719" s="791">
        <f t="shared" si="52"/>
        <v>0.97743455604368945</v>
      </c>
      <c r="T719" s="791">
        <v>2.2565443956310601E-2</v>
      </c>
      <c r="U719" s="791">
        <f t="shared" si="54"/>
        <v>0.97665183184865834</v>
      </c>
      <c r="V719" s="791">
        <v>2.3348168151341699E-2</v>
      </c>
      <c r="W719" s="791">
        <f t="shared" si="53"/>
        <v>0.97693535334845372</v>
      </c>
      <c r="X719" s="791">
        <f t="shared" si="53"/>
        <v>2.2964646651546419E-2</v>
      </c>
      <c r="Y719" s="573"/>
      <c r="Z719" s="758"/>
      <c r="AA719" s="758"/>
      <c r="AB719" s="758"/>
      <c r="AC719" s="758"/>
      <c r="AD719" s="758"/>
      <c r="AE719" s="758"/>
      <c r="AF719" s="758"/>
      <c r="AG719" s="758"/>
      <c r="AH719" s="758"/>
      <c r="AI719" s="758"/>
      <c r="AJ719" s="758"/>
    </row>
    <row r="720" spans="2:36" ht="15">
      <c r="B720" s="758"/>
      <c r="C720" s="758"/>
      <c r="D720" s="758"/>
      <c r="E720" s="758"/>
      <c r="F720" s="758"/>
      <c r="G720" s="758"/>
      <c r="H720" s="758"/>
      <c r="I720" s="758"/>
      <c r="J720" s="758"/>
      <c r="K720" s="758"/>
      <c r="L720" s="780">
        <v>716</v>
      </c>
      <c r="M720" s="790">
        <v>0.97037321807511534</v>
      </c>
      <c r="N720" s="790">
        <v>2.9626781924884701E-2</v>
      </c>
      <c r="O720" s="790">
        <v>0.9663617225972021</v>
      </c>
      <c r="P720" s="790">
        <v>3.36382774027979E-2</v>
      </c>
      <c r="Q720" s="790">
        <f t="shared" si="51"/>
        <v>0.96821868472268613</v>
      </c>
      <c r="R720" s="790">
        <f t="shared" si="51"/>
        <v>3.1681315277313896E-2</v>
      </c>
      <c r="S720" s="791">
        <f t="shared" si="52"/>
        <v>0.97746592216957617</v>
      </c>
      <c r="T720" s="791">
        <v>2.2534077830423799E-2</v>
      </c>
      <c r="U720" s="791">
        <f t="shared" si="54"/>
        <v>0.97669351040154651</v>
      </c>
      <c r="V720" s="791">
        <v>2.3306489598453502E-2</v>
      </c>
      <c r="W720" s="791">
        <f t="shared" si="53"/>
        <v>0.97697200558153674</v>
      </c>
      <c r="X720" s="791">
        <f t="shared" si="53"/>
        <v>2.2927994418463191E-2</v>
      </c>
      <c r="Y720" s="573"/>
      <c r="Z720" s="758"/>
      <c r="AA720" s="758"/>
      <c r="AB720" s="758"/>
      <c r="AC720" s="758"/>
      <c r="AD720" s="758"/>
      <c r="AE720" s="758"/>
      <c r="AF720" s="758"/>
      <c r="AG720" s="758"/>
      <c r="AH720" s="758"/>
      <c r="AI720" s="758"/>
      <c r="AJ720" s="758"/>
    </row>
    <row r="721" spans="2:36" ht="15">
      <c r="B721" s="758"/>
      <c r="C721" s="758"/>
      <c r="D721" s="758"/>
      <c r="E721" s="758"/>
      <c r="F721" s="758"/>
      <c r="G721" s="758"/>
      <c r="H721" s="758"/>
      <c r="I721" s="758"/>
      <c r="J721" s="758"/>
      <c r="K721" s="758"/>
      <c r="L721" s="780">
        <v>717</v>
      </c>
      <c r="M721" s="790">
        <v>0.97041440738748042</v>
      </c>
      <c r="N721" s="790">
        <v>2.9585592612519598E-2</v>
      </c>
      <c r="O721" s="790">
        <v>0.96641067005588099</v>
      </c>
      <c r="P721" s="790">
        <v>3.3589329944118999E-2</v>
      </c>
      <c r="Q721" s="790">
        <f t="shared" si="51"/>
        <v>0.96826384906936425</v>
      </c>
      <c r="R721" s="790">
        <f t="shared" si="51"/>
        <v>3.1636150930635681E-2</v>
      </c>
      <c r="S721" s="791">
        <f t="shared" si="52"/>
        <v>0.97749753482774315</v>
      </c>
      <c r="T721" s="791">
        <v>2.2502465172256899E-2</v>
      </c>
      <c r="U721" s="791">
        <f t="shared" si="54"/>
        <v>0.97673516664228666</v>
      </c>
      <c r="V721" s="791">
        <v>2.3264833357713299E-2</v>
      </c>
      <c r="W721" s="791">
        <f t="shared" si="53"/>
        <v>0.97700876643193979</v>
      </c>
      <c r="X721" s="791">
        <f t="shared" si="53"/>
        <v>2.2891233568060262E-2</v>
      </c>
      <c r="Y721" s="573"/>
      <c r="Z721" s="758"/>
      <c r="AA721" s="758"/>
      <c r="AB721" s="758"/>
      <c r="AC721" s="758"/>
      <c r="AD721" s="758"/>
      <c r="AE721" s="758"/>
      <c r="AF721" s="758"/>
      <c r="AG721" s="758"/>
      <c r="AH721" s="758"/>
      <c r="AI721" s="758"/>
      <c r="AJ721" s="758"/>
    </row>
    <row r="722" spans="2:36" ht="15">
      <c r="B722" s="758"/>
      <c r="C722" s="758"/>
      <c r="D722" s="758"/>
      <c r="E722" s="758"/>
      <c r="F722" s="758"/>
      <c r="G722" s="758"/>
      <c r="H722" s="758"/>
      <c r="I722" s="758"/>
      <c r="J722" s="758"/>
      <c r="K722" s="758"/>
      <c r="L722" s="780">
        <v>718</v>
      </c>
      <c r="M722" s="790">
        <v>0.97045544480638635</v>
      </c>
      <c r="N722" s="790">
        <v>2.9544555193613601E-2</v>
      </c>
      <c r="O722" s="790">
        <v>0.96645942109855865</v>
      </c>
      <c r="P722" s="790">
        <v>3.3540578901441298E-2</v>
      </c>
      <c r="Q722" s="790">
        <f t="shared" si="51"/>
        <v>0.96830883870216089</v>
      </c>
      <c r="R722" s="790">
        <f t="shared" si="51"/>
        <v>3.1591161297839065E-2</v>
      </c>
      <c r="S722" s="791">
        <f t="shared" si="52"/>
        <v>0.9775293840842334</v>
      </c>
      <c r="T722" s="791">
        <v>2.2470615915766601E-2</v>
      </c>
      <c r="U722" s="791">
        <f t="shared" si="54"/>
        <v>0.97677679839344045</v>
      </c>
      <c r="V722" s="791">
        <v>2.32232016065596E-2</v>
      </c>
      <c r="W722" s="791">
        <f t="shared" si="53"/>
        <v>0.97704562994501731</v>
      </c>
      <c r="X722" s="791">
        <f t="shared" si="53"/>
        <v>2.2854370054982753E-2</v>
      </c>
      <c r="Y722" s="573"/>
      <c r="Z722" s="758"/>
      <c r="AA722" s="758"/>
      <c r="AB722" s="758"/>
      <c r="AC722" s="758"/>
      <c r="AD722" s="758"/>
      <c r="AE722" s="758"/>
      <c r="AF722" s="758"/>
      <c r="AG722" s="758"/>
      <c r="AH722" s="758"/>
      <c r="AI722" s="758"/>
      <c r="AJ722" s="758"/>
    </row>
    <row r="723" spans="2:36" ht="15">
      <c r="B723" s="758"/>
      <c r="C723" s="758"/>
      <c r="D723" s="758"/>
      <c r="E723" s="758"/>
      <c r="F723" s="758"/>
      <c r="G723" s="758"/>
      <c r="H723" s="758"/>
      <c r="I723" s="758"/>
      <c r="J723" s="758"/>
      <c r="K723" s="758"/>
      <c r="L723" s="780">
        <v>719</v>
      </c>
      <c r="M723" s="790">
        <v>0.9704963308700244</v>
      </c>
      <c r="N723" s="790">
        <v>2.9503669129975599E-2</v>
      </c>
      <c r="O723" s="790">
        <v>0.96650797642156494</v>
      </c>
      <c r="P723" s="790">
        <v>3.3492023578435101E-2</v>
      </c>
      <c r="Q723" s="790">
        <f t="shared" si="51"/>
        <v>0.9683536542403226</v>
      </c>
      <c r="R723" s="790">
        <f t="shared" si="51"/>
        <v>3.1546345759677477E-2</v>
      </c>
      <c r="S723" s="791">
        <f t="shared" si="52"/>
        <v>0.97756146000509014</v>
      </c>
      <c r="T723" s="791">
        <v>2.2438539994909801E-2</v>
      </c>
      <c r="U723" s="791">
        <f t="shared" si="54"/>
        <v>0.9768184034775691</v>
      </c>
      <c r="V723" s="791">
        <v>2.3181596522430899E-2</v>
      </c>
      <c r="W723" s="791">
        <f t="shared" si="53"/>
        <v>0.97708259016612409</v>
      </c>
      <c r="X723" s="791">
        <f t="shared" si="53"/>
        <v>2.2817409833875882E-2</v>
      </c>
      <c r="Y723" s="573"/>
      <c r="Z723" s="758"/>
      <c r="AA723" s="758"/>
      <c r="AB723" s="758"/>
      <c r="AC723" s="758"/>
      <c r="AD723" s="758"/>
      <c r="AE723" s="758"/>
      <c r="AF723" s="758"/>
      <c r="AG723" s="758"/>
      <c r="AH723" s="758"/>
      <c r="AI723" s="758"/>
      <c r="AJ723" s="758"/>
    </row>
    <row r="724" spans="2:36" ht="15">
      <c r="B724" s="758"/>
      <c r="C724" s="758"/>
      <c r="D724" s="758"/>
      <c r="E724" s="758"/>
      <c r="F724" s="758"/>
      <c r="G724" s="758"/>
      <c r="H724" s="758"/>
      <c r="I724" s="758"/>
      <c r="J724" s="758"/>
      <c r="K724" s="758"/>
      <c r="L724" s="780">
        <v>720</v>
      </c>
      <c r="M724" s="790">
        <v>0.97053706611658541</v>
      </c>
      <c r="N724" s="790">
        <v>2.9462933883414599E-2</v>
      </c>
      <c r="O724" s="790">
        <v>0.96655633672122909</v>
      </c>
      <c r="P724" s="790">
        <v>3.3443663278770901E-2</v>
      </c>
      <c r="Q724" s="790">
        <f t="shared" si="51"/>
        <v>0.96839829630309548</v>
      </c>
      <c r="R724" s="790">
        <f t="shared" si="51"/>
        <v>3.1501703696904505E-2</v>
      </c>
      <c r="S724" s="791">
        <f t="shared" si="52"/>
        <v>0.97759375265635684</v>
      </c>
      <c r="T724" s="791">
        <v>2.2406247343643201E-2</v>
      </c>
      <c r="U724" s="791">
        <f t="shared" si="54"/>
        <v>0.97685997971723448</v>
      </c>
      <c r="V724" s="791">
        <v>2.3140020282765499E-2</v>
      </c>
      <c r="W724" s="791">
        <f t="shared" si="53"/>
        <v>0.97711964114061534</v>
      </c>
      <c r="X724" s="791">
        <f t="shared" si="53"/>
        <v>2.2780358859384665E-2</v>
      </c>
      <c r="Y724" s="573"/>
      <c r="Z724" s="758"/>
      <c r="AA724" s="758"/>
      <c r="AB724" s="758"/>
      <c r="AC724" s="758"/>
      <c r="AD724" s="758"/>
      <c r="AE724" s="758"/>
      <c r="AF724" s="758"/>
      <c r="AG724" s="758"/>
      <c r="AH724" s="758"/>
      <c r="AI724" s="758"/>
      <c r="AJ724" s="758"/>
    </row>
    <row r="725" spans="2:36" ht="15">
      <c r="B725" s="758"/>
      <c r="C725" s="758"/>
      <c r="D725" s="758"/>
      <c r="E725" s="758"/>
      <c r="F725" s="758"/>
      <c r="G725" s="758"/>
      <c r="H725" s="758"/>
      <c r="I725" s="758"/>
      <c r="J725" s="758"/>
      <c r="K725" s="758"/>
      <c r="L725" s="780">
        <v>721</v>
      </c>
      <c r="M725" s="790">
        <v>0.97057765108426064</v>
      </c>
      <c r="N725" s="790">
        <v>2.9422348915739398E-2</v>
      </c>
      <c r="O725" s="790">
        <v>0.96660450269388121</v>
      </c>
      <c r="P725" s="790">
        <v>3.33954973061188E-2</v>
      </c>
      <c r="Q725" s="790">
        <f t="shared" si="51"/>
        <v>0.96844276550972663</v>
      </c>
      <c r="R725" s="790">
        <f t="shared" si="51"/>
        <v>3.145723449027342E-2</v>
      </c>
      <c r="S725" s="791">
        <f t="shared" si="52"/>
        <v>0.97762625210407661</v>
      </c>
      <c r="T725" s="791">
        <v>2.2373747895923401E-2</v>
      </c>
      <c r="U725" s="791">
        <f t="shared" si="54"/>
        <v>0.97690152493499816</v>
      </c>
      <c r="V725" s="791">
        <v>2.30984750650019E-2</v>
      </c>
      <c r="W725" s="791">
        <f t="shared" si="53"/>
        <v>0.97715677691384584</v>
      </c>
      <c r="X725" s="791">
        <f t="shared" si="53"/>
        <v>2.2743223086154171E-2</v>
      </c>
      <c r="Y725" s="573"/>
      <c r="Z725" s="758"/>
      <c r="AA725" s="758"/>
      <c r="AB725" s="758"/>
      <c r="AC725" s="758"/>
      <c r="AD725" s="758"/>
      <c r="AE725" s="758"/>
      <c r="AF725" s="758"/>
      <c r="AG725" s="758"/>
      <c r="AH725" s="758"/>
      <c r="AI725" s="758"/>
      <c r="AJ725" s="758"/>
    </row>
    <row r="726" spans="2:36" ht="15">
      <c r="B726" s="758"/>
      <c r="C726" s="758"/>
      <c r="D726" s="758"/>
      <c r="E726" s="758"/>
      <c r="F726" s="758"/>
      <c r="G726" s="758"/>
      <c r="H726" s="758"/>
      <c r="I726" s="758"/>
      <c r="J726" s="758"/>
      <c r="K726" s="758"/>
      <c r="L726" s="780">
        <v>722</v>
      </c>
      <c r="M726" s="790">
        <v>0.97061808631124102</v>
      </c>
      <c r="N726" s="790">
        <v>2.9381913688759E-2</v>
      </c>
      <c r="O726" s="790">
        <v>0.96665247503585094</v>
      </c>
      <c r="P726" s="790">
        <v>3.3347524964149097E-2</v>
      </c>
      <c r="Q726" s="790">
        <f t="shared" si="51"/>
        <v>0.96848706247946237</v>
      </c>
      <c r="R726" s="790">
        <f t="shared" si="51"/>
        <v>3.1412937520537705E-2</v>
      </c>
      <c r="S726" s="791">
        <f t="shared" si="52"/>
        <v>0.97765894841429268</v>
      </c>
      <c r="T726" s="791">
        <v>2.2341051585707299E-2</v>
      </c>
      <c r="U726" s="791">
        <f t="shared" si="54"/>
        <v>0.97694303695342155</v>
      </c>
      <c r="V726" s="791">
        <v>2.3056963046578501E-2</v>
      </c>
      <c r="W726" s="791">
        <f t="shared" si="53"/>
        <v>0.97719399153117048</v>
      </c>
      <c r="X726" s="791">
        <f t="shared" si="53"/>
        <v>2.2706008468829565E-2</v>
      </c>
      <c r="Y726" s="573"/>
      <c r="Z726" s="758"/>
      <c r="AA726" s="758"/>
      <c r="AB726" s="758"/>
      <c r="AC726" s="758"/>
      <c r="AD726" s="758"/>
      <c r="AE726" s="758"/>
      <c r="AF726" s="758"/>
      <c r="AG726" s="758"/>
      <c r="AH726" s="758"/>
      <c r="AI726" s="758"/>
      <c r="AJ726" s="758"/>
    </row>
    <row r="727" spans="2:36" ht="15">
      <c r="B727" s="758"/>
      <c r="C727" s="758"/>
      <c r="D727" s="758"/>
      <c r="E727" s="758"/>
      <c r="F727" s="758"/>
      <c r="G727" s="758"/>
      <c r="H727" s="758"/>
      <c r="I727" s="758"/>
      <c r="J727" s="758"/>
      <c r="K727" s="758"/>
      <c r="L727" s="780">
        <v>723</v>
      </c>
      <c r="M727" s="790">
        <v>0.97065837233571761</v>
      </c>
      <c r="N727" s="790">
        <v>2.9341627664282399E-2</v>
      </c>
      <c r="O727" s="790">
        <v>0.96670025444346774</v>
      </c>
      <c r="P727" s="790">
        <v>3.3299745556532201E-2</v>
      </c>
      <c r="Q727" s="790">
        <f t="shared" si="51"/>
        <v>0.96853118783154912</v>
      </c>
      <c r="R727" s="790">
        <f t="shared" si="51"/>
        <v>3.1368812168450895E-2</v>
      </c>
      <c r="S727" s="791">
        <f t="shared" si="52"/>
        <v>0.9776918316530484</v>
      </c>
      <c r="T727" s="791">
        <v>2.2308168346951599E-2</v>
      </c>
      <c r="U727" s="791">
        <f t="shared" si="54"/>
        <v>0.97698451359506622</v>
      </c>
      <c r="V727" s="791">
        <v>2.30154864049338E-2</v>
      </c>
      <c r="W727" s="791">
        <f t="shared" si="53"/>
        <v>0.97723127903794405</v>
      </c>
      <c r="X727" s="791">
        <f t="shared" si="53"/>
        <v>2.2668720962055973E-2</v>
      </c>
      <c r="Y727" s="573"/>
      <c r="Z727" s="758"/>
      <c r="AA727" s="758"/>
      <c r="AB727" s="758"/>
      <c r="AC727" s="758"/>
      <c r="AD727" s="758"/>
      <c r="AE727" s="758"/>
      <c r="AF727" s="758"/>
      <c r="AG727" s="758"/>
      <c r="AH727" s="758"/>
      <c r="AI727" s="758"/>
      <c r="AJ727" s="758"/>
    </row>
    <row r="728" spans="2:36" ht="15">
      <c r="B728" s="758"/>
      <c r="C728" s="758"/>
      <c r="D728" s="758"/>
      <c r="E728" s="758"/>
      <c r="F728" s="758"/>
      <c r="G728" s="758"/>
      <c r="H728" s="758"/>
      <c r="I728" s="758"/>
      <c r="J728" s="758"/>
      <c r="K728" s="758"/>
      <c r="L728" s="780">
        <v>724</v>
      </c>
      <c r="M728" s="790">
        <v>0.97069850969588145</v>
      </c>
      <c r="N728" s="790">
        <v>2.9301490304118501E-2</v>
      </c>
      <c r="O728" s="790">
        <v>0.9667478416130616</v>
      </c>
      <c r="P728" s="790">
        <v>3.3252158386938402E-2</v>
      </c>
      <c r="Q728" s="790">
        <f t="shared" si="51"/>
        <v>0.96857514218523355</v>
      </c>
      <c r="R728" s="790">
        <f t="shared" si="51"/>
        <v>3.1324857814766419E-2</v>
      </c>
      <c r="S728" s="791">
        <f t="shared" si="52"/>
        <v>0.977724891886387</v>
      </c>
      <c r="T728" s="791">
        <v>2.2275108113612999E-2</v>
      </c>
      <c r="U728" s="791">
        <f t="shared" si="54"/>
        <v>0.9770259526824937</v>
      </c>
      <c r="V728" s="791">
        <v>2.29740473175063E-2</v>
      </c>
      <c r="W728" s="791">
        <f t="shared" si="53"/>
        <v>0.97726863347952153</v>
      </c>
      <c r="X728" s="791">
        <f t="shared" si="53"/>
        <v>2.2631366520478514E-2</v>
      </c>
      <c r="Y728" s="573"/>
      <c r="Z728" s="758"/>
      <c r="AA728" s="758"/>
      <c r="AB728" s="758"/>
      <c r="AC728" s="758"/>
      <c r="AD728" s="758"/>
      <c r="AE728" s="758"/>
      <c r="AF728" s="758"/>
      <c r="AG728" s="758"/>
      <c r="AH728" s="758"/>
      <c r="AI728" s="758"/>
      <c r="AJ728" s="758"/>
    </row>
    <row r="729" spans="2:36" ht="15">
      <c r="B729" s="758"/>
      <c r="C729" s="758"/>
      <c r="D729" s="758"/>
      <c r="E729" s="758"/>
      <c r="F729" s="758"/>
      <c r="G729" s="758"/>
      <c r="H729" s="758"/>
      <c r="I729" s="758"/>
      <c r="J729" s="758"/>
      <c r="K729" s="758"/>
      <c r="L729" s="780">
        <v>725</v>
      </c>
      <c r="M729" s="790">
        <v>0.9707384989299237</v>
      </c>
      <c r="N729" s="790">
        <v>2.9261501070076301E-2</v>
      </c>
      <c r="O729" s="790">
        <v>0.96679523724096217</v>
      </c>
      <c r="P729" s="790">
        <v>3.3204762759037797E-2</v>
      </c>
      <c r="Q729" s="790">
        <f t="shared" si="51"/>
        <v>0.96861892615976242</v>
      </c>
      <c r="R729" s="790">
        <f t="shared" si="51"/>
        <v>3.1281073840237643E-2</v>
      </c>
      <c r="S729" s="791">
        <f t="shared" si="52"/>
        <v>0.97775811918035171</v>
      </c>
      <c r="T729" s="791">
        <v>2.2241880819648299E-2</v>
      </c>
      <c r="U729" s="791">
        <f t="shared" si="54"/>
        <v>0.97706735203826556</v>
      </c>
      <c r="V729" s="791">
        <v>2.2932647961734401E-2</v>
      </c>
      <c r="W729" s="791">
        <f t="shared" si="53"/>
        <v>0.97730604890125772</v>
      </c>
      <c r="X729" s="791">
        <f t="shared" si="53"/>
        <v>2.2593951098742297E-2</v>
      </c>
      <c r="Y729" s="573"/>
      <c r="Z729" s="758"/>
      <c r="AA729" s="758"/>
      <c r="AB729" s="758"/>
      <c r="AC729" s="758"/>
      <c r="AD729" s="758"/>
      <c r="AE729" s="758"/>
      <c r="AF729" s="758"/>
      <c r="AG729" s="758"/>
      <c r="AH729" s="758"/>
      <c r="AI729" s="758"/>
      <c r="AJ729" s="758"/>
    </row>
    <row r="730" spans="2:36" ht="15">
      <c r="B730" s="758"/>
      <c r="C730" s="758"/>
      <c r="D730" s="758"/>
      <c r="E730" s="758"/>
      <c r="F730" s="758"/>
      <c r="G730" s="758"/>
      <c r="H730" s="758"/>
      <c r="I730" s="758"/>
      <c r="J730" s="758"/>
      <c r="K730" s="758"/>
      <c r="L730" s="780">
        <v>726</v>
      </c>
      <c r="M730" s="790">
        <v>0.9707783405760354</v>
      </c>
      <c r="N730" s="790">
        <v>2.92216594239646E-2</v>
      </c>
      <c r="O730" s="790">
        <v>0.966842442023499</v>
      </c>
      <c r="P730" s="790">
        <v>3.3157557976501002E-2</v>
      </c>
      <c r="Q730" s="790">
        <f t="shared" si="51"/>
        <v>0.96866254037438193</v>
      </c>
      <c r="R730" s="790">
        <f t="shared" si="51"/>
        <v>3.1237459625618122E-2</v>
      </c>
      <c r="S730" s="791">
        <f t="shared" si="52"/>
        <v>0.97779150360098577</v>
      </c>
      <c r="T730" s="791">
        <v>2.2208496399014201E-2</v>
      </c>
      <c r="U730" s="791">
        <f t="shared" si="54"/>
        <v>0.97710870948494355</v>
      </c>
      <c r="V730" s="791">
        <v>2.2891290515056499E-2</v>
      </c>
      <c r="W730" s="791">
        <f t="shared" si="53"/>
        <v>0.97734351934850761</v>
      </c>
      <c r="X730" s="791">
        <f t="shared" si="53"/>
        <v>2.2556480651492395E-2</v>
      </c>
      <c r="Y730" s="573"/>
      <c r="Z730" s="758"/>
      <c r="AA730" s="758"/>
      <c r="AB730" s="758"/>
      <c r="AC730" s="758"/>
      <c r="AD730" s="758"/>
      <c r="AE730" s="758"/>
      <c r="AF730" s="758"/>
      <c r="AG730" s="758"/>
      <c r="AH730" s="758"/>
      <c r="AI730" s="758"/>
      <c r="AJ730" s="758"/>
    </row>
    <row r="731" spans="2:36" ht="15">
      <c r="B731" s="758"/>
      <c r="C731" s="758"/>
      <c r="D731" s="758"/>
      <c r="E731" s="758"/>
      <c r="F731" s="758"/>
      <c r="G731" s="758"/>
      <c r="H731" s="758"/>
      <c r="I731" s="758"/>
      <c r="J731" s="758"/>
      <c r="K731" s="758"/>
      <c r="L731" s="780">
        <v>727</v>
      </c>
      <c r="M731" s="790">
        <v>0.9708180351724075</v>
      </c>
      <c r="N731" s="790">
        <v>2.9181964827592499E-2</v>
      </c>
      <c r="O731" s="790">
        <v>0.96688945665700199</v>
      </c>
      <c r="P731" s="790">
        <v>3.3110543342997997E-2</v>
      </c>
      <c r="Q731" s="790">
        <f t="shared" si="51"/>
        <v>0.96870598544833875</v>
      </c>
      <c r="R731" s="790">
        <f t="shared" si="51"/>
        <v>3.1194014551661223E-2</v>
      </c>
      <c r="S731" s="791">
        <f t="shared" si="52"/>
        <v>0.97782503521433262</v>
      </c>
      <c r="T731" s="791">
        <v>2.2174964785667401E-2</v>
      </c>
      <c r="U731" s="791">
        <f t="shared" si="54"/>
        <v>0.97715002284508889</v>
      </c>
      <c r="V731" s="791">
        <v>2.2849977154911098E-2</v>
      </c>
      <c r="W731" s="791">
        <f t="shared" si="53"/>
        <v>0.9773810388666262</v>
      </c>
      <c r="X731" s="791">
        <f t="shared" si="53"/>
        <v>2.2518961133373927E-2</v>
      </c>
      <c r="Y731" s="573"/>
      <c r="Z731" s="758"/>
      <c r="AA731" s="758"/>
      <c r="AB731" s="758"/>
      <c r="AC731" s="758"/>
      <c r="AD731" s="758"/>
      <c r="AE731" s="758"/>
      <c r="AF731" s="758"/>
      <c r="AG731" s="758"/>
      <c r="AH731" s="758"/>
      <c r="AI731" s="758"/>
      <c r="AJ731" s="758"/>
    </row>
    <row r="732" spans="2:36" ht="15">
      <c r="B732" s="758"/>
      <c r="C732" s="758"/>
      <c r="D732" s="758"/>
      <c r="E732" s="758"/>
      <c r="F732" s="758"/>
      <c r="G732" s="758"/>
      <c r="H732" s="758"/>
      <c r="I732" s="758"/>
      <c r="J732" s="758"/>
      <c r="K732" s="758"/>
      <c r="L732" s="780">
        <v>728</v>
      </c>
      <c r="M732" s="790">
        <v>0.97085758325723115</v>
      </c>
      <c r="N732" s="790">
        <v>2.9142416742768799E-2</v>
      </c>
      <c r="O732" s="790">
        <v>0.96693628183780067</v>
      </c>
      <c r="P732" s="790">
        <v>3.3063718162199301E-2</v>
      </c>
      <c r="Q732" s="790">
        <f t="shared" si="51"/>
        <v>0.96874926200087952</v>
      </c>
      <c r="R732" s="790">
        <f t="shared" si="51"/>
        <v>3.1150737999120427E-2</v>
      </c>
      <c r="S732" s="791">
        <f t="shared" si="52"/>
        <v>0.97785870408643527</v>
      </c>
      <c r="T732" s="791">
        <v>2.2141295913564701E-2</v>
      </c>
      <c r="U732" s="791">
        <f t="shared" si="54"/>
        <v>0.97719128994126336</v>
      </c>
      <c r="V732" s="791">
        <v>2.2808710058736598E-2</v>
      </c>
      <c r="W732" s="791">
        <f t="shared" si="53"/>
        <v>0.97741860150096804</v>
      </c>
      <c r="X732" s="791">
        <f t="shared" si="53"/>
        <v>2.248139849903201E-2</v>
      </c>
      <c r="Y732" s="573"/>
      <c r="Z732" s="758"/>
      <c r="AA732" s="758"/>
      <c r="AB732" s="758"/>
      <c r="AC732" s="758"/>
      <c r="AD732" s="758"/>
      <c r="AE732" s="758"/>
      <c r="AF732" s="758"/>
      <c r="AG732" s="758"/>
      <c r="AH732" s="758"/>
      <c r="AI732" s="758"/>
      <c r="AJ732" s="758"/>
    </row>
    <row r="733" spans="2:36" ht="15">
      <c r="B733" s="758"/>
      <c r="C733" s="758"/>
      <c r="D733" s="758"/>
      <c r="E733" s="758"/>
      <c r="F733" s="758"/>
      <c r="G733" s="758"/>
      <c r="H733" s="758"/>
      <c r="I733" s="758"/>
      <c r="J733" s="758"/>
      <c r="K733" s="758"/>
      <c r="L733" s="780">
        <v>729</v>
      </c>
      <c r="M733" s="790">
        <v>0.9708969853686974</v>
      </c>
      <c r="N733" s="790">
        <v>2.91030146313026E-2</v>
      </c>
      <c r="O733" s="790">
        <v>0.96698291826222493</v>
      </c>
      <c r="P733" s="790">
        <v>3.3017081737775102E-2</v>
      </c>
      <c r="Q733" s="790">
        <f t="shared" si="51"/>
        <v>0.96879237065125079</v>
      </c>
      <c r="R733" s="790">
        <f t="shared" si="51"/>
        <v>3.1107629348749218E-2</v>
      </c>
      <c r="S733" s="791">
        <f t="shared" si="52"/>
        <v>0.97789250028333718</v>
      </c>
      <c r="T733" s="791">
        <v>2.2107499716662801E-2</v>
      </c>
      <c r="U733" s="791">
        <f t="shared" si="54"/>
        <v>0.9772325085960285</v>
      </c>
      <c r="V733" s="791">
        <v>2.2767491403971499E-2</v>
      </c>
      <c r="W733" s="791">
        <f t="shared" si="53"/>
        <v>0.97745620129688815</v>
      </c>
      <c r="X733" s="791">
        <f t="shared" si="53"/>
        <v>2.2443798703111768E-2</v>
      </c>
      <c r="Y733" s="573"/>
      <c r="Z733" s="758"/>
      <c r="AA733" s="758"/>
      <c r="AB733" s="758"/>
      <c r="AC733" s="758"/>
      <c r="AD733" s="758"/>
      <c r="AE733" s="758"/>
      <c r="AF733" s="758"/>
      <c r="AG733" s="758"/>
      <c r="AH733" s="758"/>
      <c r="AI733" s="758"/>
      <c r="AJ733" s="758"/>
    </row>
    <row r="734" spans="2:36" ht="15">
      <c r="B734" s="758"/>
      <c r="C734" s="758"/>
      <c r="D734" s="758"/>
      <c r="E734" s="758"/>
      <c r="F734" s="758"/>
      <c r="G734" s="758"/>
      <c r="H734" s="758"/>
      <c r="I734" s="758"/>
      <c r="J734" s="758"/>
      <c r="K734" s="758"/>
      <c r="L734" s="780">
        <v>730</v>
      </c>
      <c r="M734" s="790">
        <v>0.97093624204499718</v>
      </c>
      <c r="N734" s="790">
        <v>2.9063757955002802E-2</v>
      </c>
      <c r="O734" s="790">
        <v>0.96702936662660433</v>
      </c>
      <c r="P734" s="790">
        <v>3.2970633373395702E-2</v>
      </c>
      <c r="Q734" s="790">
        <f t="shared" si="51"/>
        <v>0.96883531201869899</v>
      </c>
      <c r="R734" s="790">
        <f t="shared" si="51"/>
        <v>3.106468798130102E-2</v>
      </c>
      <c r="S734" s="791">
        <f t="shared" si="52"/>
        <v>0.97792641387108159</v>
      </c>
      <c r="T734" s="791">
        <v>2.2073586128918399E-2</v>
      </c>
      <c r="U734" s="791">
        <f t="shared" si="54"/>
        <v>0.97727367663194575</v>
      </c>
      <c r="V734" s="791">
        <v>2.2726323368054201E-2</v>
      </c>
      <c r="W734" s="791">
        <f t="shared" si="53"/>
        <v>0.97749383229974174</v>
      </c>
      <c r="X734" s="791">
        <f t="shared" si="53"/>
        <v>2.2406167700258262E-2</v>
      </c>
      <c r="Y734" s="573"/>
      <c r="Z734" s="758"/>
      <c r="AA734" s="758"/>
      <c r="AB734" s="758"/>
      <c r="AC734" s="758"/>
      <c r="AD734" s="758"/>
      <c r="AE734" s="758"/>
      <c r="AF734" s="758"/>
      <c r="AG734" s="758"/>
      <c r="AH734" s="758"/>
      <c r="AI734" s="758"/>
      <c r="AJ734" s="758"/>
    </row>
    <row r="735" spans="2:36" ht="15">
      <c r="B735" s="758"/>
      <c r="C735" s="758"/>
      <c r="D735" s="758"/>
      <c r="E735" s="758"/>
      <c r="F735" s="758"/>
      <c r="G735" s="758"/>
      <c r="H735" s="758"/>
      <c r="I735" s="758"/>
      <c r="J735" s="758"/>
      <c r="K735" s="758"/>
      <c r="L735" s="780">
        <v>731</v>
      </c>
      <c r="M735" s="790">
        <v>0.97097535382432176</v>
      </c>
      <c r="N735" s="790">
        <v>2.9024646175678199E-2</v>
      </c>
      <c r="O735" s="790">
        <v>0.96707562762726851</v>
      </c>
      <c r="P735" s="790">
        <v>3.2924372372731499E-2</v>
      </c>
      <c r="Q735" s="790">
        <f t="shared" si="51"/>
        <v>0.96887808672247067</v>
      </c>
      <c r="R735" s="790">
        <f t="shared" si="51"/>
        <v>3.1021913277529269E-2</v>
      </c>
      <c r="S735" s="791">
        <f t="shared" si="52"/>
        <v>0.97796043491571161</v>
      </c>
      <c r="T735" s="791">
        <v>2.20395650842884E-2</v>
      </c>
      <c r="U735" s="791">
        <f t="shared" si="54"/>
        <v>0.97731479187157677</v>
      </c>
      <c r="V735" s="791">
        <v>2.2685208128423201E-2</v>
      </c>
      <c r="W735" s="791">
        <f t="shared" si="53"/>
        <v>0.97753148855488325</v>
      </c>
      <c r="X735" s="791">
        <f t="shared" si="53"/>
        <v>2.2368511445116711E-2</v>
      </c>
      <c r="Y735" s="573"/>
      <c r="Z735" s="758"/>
      <c r="AA735" s="758"/>
      <c r="AB735" s="758"/>
      <c r="AC735" s="758"/>
      <c r="AD735" s="758"/>
      <c r="AE735" s="758"/>
      <c r="AF735" s="758"/>
      <c r="AG735" s="758"/>
      <c r="AH735" s="758"/>
      <c r="AI735" s="758"/>
      <c r="AJ735" s="758"/>
    </row>
    <row r="736" spans="2:36" ht="15">
      <c r="B736" s="758"/>
      <c r="C736" s="758"/>
      <c r="D736" s="758"/>
      <c r="E736" s="758"/>
      <c r="F736" s="758"/>
      <c r="G736" s="758"/>
      <c r="H736" s="758"/>
      <c r="I736" s="758"/>
      <c r="J736" s="758"/>
      <c r="K736" s="758"/>
      <c r="L736" s="780">
        <v>732</v>
      </c>
      <c r="M736" s="790">
        <v>0.97101432124486209</v>
      </c>
      <c r="N736" s="790">
        <v>2.8985678755137901E-2</v>
      </c>
      <c r="O736" s="790">
        <v>0.96712170196054725</v>
      </c>
      <c r="P736" s="790">
        <v>3.2878298039452698E-2</v>
      </c>
      <c r="Q736" s="790">
        <f t="shared" si="51"/>
        <v>0.96892069538181258</v>
      </c>
      <c r="R736" s="790">
        <f t="shared" si="51"/>
        <v>3.0979304618187445E-2</v>
      </c>
      <c r="S736" s="791">
        <f t="shared" si="52"/>
        <v>0.97799455348327069</v>
      </c>
      <c r="T736" s="791">
        <v>2.20054465167293E-2</v>
      </c>
      <c r="U736" s="791">
        <f t="shared" si="54"/>
        <v>0.97735585213748311</v>
      </c>
      <c r="V736" s="791">
        <v>2.2644147862516902E-2</v>
      </c>
      <c r="W736" s="791">
        <f t="shared" si="53"/>
        <v>0.97756916410766792</v>
      </c>
      <c r="X736" s="791">
        <f t="shared" si="53"/>
        <v>2.233083589233209E-2</v>
      </c>
      <c r="Y736" s="573"/>
      <c r="Z736" s="758"/>
      <c r="AA736" s="758"/>
      <c r="AB736" s="758"/>
      <c r="AC736" s="758"/>
      <c r="AD736" s="758"/>
      <c r="AE736" s="758"/>
      <c r="AF736" s="758"/>
      <c r="AG736" s="758"/>
      <c r="AH736" s="758"/>
      <c r="AI736" s="758"/>
      <c r="AJ736" s="758"/>
    </row>
    <row r="737" spans="2:36" ht="15">
      <c r="B737" s="758"/>
      <c r="C737" s="758"/>
      <c r="D737" s="758"/>
      <c r="E737" s="758"/>
      <c r="F737" s="758"/>
      <c r="G737" s="758"/>
      <c r="H737" s="758"/>
      <c r="I737" s="758"/>
      <c r="J737" s="758"/>
      <c r="K737" s="758"/>
      <c r="L737" s="780">
        <v>733</v>
      </c>
      <c r="M737" s="790">
        <v>0.97105314484480931</v>
      </c>
      <c r="N737" s="790">
        <v>2.8946855155190701E-2</v>
      </c>
      <c r="O737" s="790">
        <v>0.96716759032277055</v>
      </c>
      <c r="P737" s="790">
        <v>3.2832409677229502E-2</v>
      </c>
      <c r="Q737" s="790">
        <f t="shared" si="51"/>
        <v>0.96896313861597116</v>
      </c>
      <c r="R737" s="790">
        <f t="shared" si="51"/>
        <v>3.0936861384028881E-2</v>
      </c>
      <c r="S737" s="791">
        <f t="shared" si="52"/>
        <v>0.97802875963980185</v>
      </c>
      <c r="T737" s="791">
        <v>2.19712403601981E-2</v>
      </c>
      <c r="U737" s="791">
        <f t="shared" si="54"/>
        <v>0.9773968552522263</v>
      </c>
      <c r="V737" s="791">
        <v>2.2603144747773699E-2</v>
      </c>
      <c r="W737" s="791">
        <f t="shared" si="53"/>
        <v>0.97760685300345029</v>
      </c>
      <c r="X737" s="791">
        <f t="shared" si="53"/>
        <v>2.2293146996549607E-2</v>
      </c>
      <c r="Y737" s="573"/>
      <c r="Z737" s="758"/>
      <c r="AA737" s="758"/>
      <c r="AB737" s="758"/>
      <c r="AC737" s="758"/>
      <c r="AD737" s="758"/>
      <c r="AE737" s="758"/>
      <c r="AF737" s="758"/>
      <c r="AG737" s="758"/>
      <c r="AH737" s="758"/>
      <c r="AI737" s="758"/>
      <c r="AJ737" s="758"/>
    </row>
    <row r="738" spans="2:36" ht="15">
      <c r="B738" s="758"/>
      <c r="C738" s="758"/>
      <c r="D738" s="758"/>
      <c r="E738" s="758"/>
      <c r="F738" s="758"/>
      <c r="G738" s="758"/>
      <c r="H738" s="758"/>
      <c r="I738" s="758"/>
      <c r="J738" s="758"/>
      <c r="K738" s="758"/>
      <c r="L738" s="780">
        <v>734</v>
      </c>
      <c r="M738" s="790">
        <v>0.97109182516235426</v>
      </c>
      <c r="N738" s="790">
        <v>2.8908174837645701E-2</v>
      </c>
      <c r="O738" s="790">
        <v>0.96721329341026763</v>
      </c>
      <c r="P738" s="790">
        <v>3.2786706589732401E-2</v>
      </c>
      <c r="Q738" s="790">
        <f t="shared" si="51"/>
        <v>0.96900541704419285</v>
      </c>
      <c r="R738" s="790">
        <f t="shared" si="51"/>
        <v>3.0894582955807208E-2</v>
      </c>
      <c r="S738" s="791">
        <f t="shared" si="52"/>
        <v>0.97806304345134865</v>
      </c>
      <c r="T738" s="791">
        <v>2.1936956548651299E-2</v>
      </c>
      <c r="U738" s="791">
        <f t="shared" si="54"/>
        <v>0.9774377990383678</v>
      </c>
      <c r="V738" s="791">
        <v>2.2562200961632198E-2</v>
      </c>
      <c r="W738" s="791">
        <f t="shared" si="53"/>
        <v>0.97764454928758571</v>
      </c>
      <c r="X738" s="791">
        <f t="shared" si="53"/>
        <v>2.2255450712414339E-2</v>
      </c>
      <c r="Y738" s="573"/>
      <c r="Z738" s="758"/>
      <c r="AA738" s="758"/>
      <c r="AB738" s="758"/>
      <c r="AC738" s="758"/>
      <c r="AD738" s="758"/>
      <c r="AE738" s="758"/>
      <c r="AF738" s="758"/>
      <c r="AG738" s="758"/>
      <c r="AH738" s="758"/>
      <c r="AI738" s="758"/>
      <c r="AJ738" s="758"/>
    </row>
    <row r="739" spans="2:36" ht="15">
      <c r="B739" s="758"/>
      <c r="C739" s="758"/>
      <c r="D739" s="758"/>
      <c r="E739" s="758"/>
      <c r="F739" s="758"/>
      <c r="G739" s="758"/>
      <c r="H739" s="758"/>
      <c r="I739" s="758"/>
      <c r="J739" s="758"/>
      <c r="K739" s="758"/>
      <c r="L739" s="780">
        <v>735</v>
      </c>
      <c r="M739" s="790">
        <v>0.9711303627356882</v>
      </c>
      <c r="N739" s="790">
        <v>2.8869637264311802E-2</v>
      </c>
      <c r="O739" s="790">
        <v>0.96725881191936836</v>
      </c>
      <c r="P739" s="790">
        <v>3.2741188080631603E-2</v>
      </c>
      <c r="Q739" s="790">
        <f t="shared" si="51"/>
        <v>0.9690475312857243</v>
      </c>
      <c r="R739" s="790">
        <f t="shared" si="51"/>
        <v>3.0852468714275799E-2</v>
      </c>
      <c r="S739" s="791">
        <f t="shared" si="52"/>
        <v>0.9780973949839542</v>
      </c>
      <c r="T739" s="791">
        <v>2.1902605016045799E-2</v>
      </c>
      <c r="U739" s="791">
        <f t="shared" si="54"/>
        <v>0.97747868131846938</v>
      </c>
      <c r="V739" s="791">
        <v>2.2521318681530601E-2</v>
      </c>
      <c r="W739" s="791">
        <f t="shared" si="53"/>
        <v>0.97768224700542872</v>
      </c>
      <c r="X739" s="791">
        <f t="shared" si="53"/>
        <v>2.2217752994571349E-2</v>
      </c>
      <c r="Y739" s="573"/>
      <c r="Z739" s="758"/>
      <c r="AA739" s="758"/>
      <c r="AB739" s="758"/>
      <c r="AC739" s="758"/>
      <c r="AD739" s="758"/>
      <c r="AE739" s="758"/>
      <c r="AF739" s="758"/>
      <c r="AG739" s="758"/>
      <c r="AH739" s="758"/>
      <c r="AI739" s="758"/>
      <c r="AJ739" s="758"/>
    </row>
    <row r="740" spans="2:36" ht="15">
      <c r="B740" s="758"/>
      <c r="C740" s="758"/>
      <c r="D740" s="758"/>
      <c r="E740" s="758"/>
      <c r="F740" s="758"/>
      <c r="G740" s="758"/>
      <c r="H740" s="758"/>
      <c r="I740" s="758"/>
      <c r="J740" s="758"/>
      <c r="K740" s="758"/>
      <c r="L740" s="780">
        <v>736</v>
      </c>
      <c r="M740" s="790">
        <v>0.97116875810300207</v>
      </c>
      <c r="N740" s="790">
        <v>2.88312418969979E-2</v>
      </c>
      <c r="O740" s="790">
        <v>0.96730414654640262</v>
      </c>
      <c r="P740" s="790">
        <v>3.26958534535974E-2</v>
      </c>
      <c r="Q740" s="790">
        <f t="shared" si="51"/>
        <v>0.96908948195981193</v>
      </c>
      <c r="R740" s="790">
        <f t="shared" si="51"/>
        <v>3.0810518040188084E-2</v>
      </c>
      <c r="S740" s="791">
        <f t="shared" si="52"/>
        <v>0.97813180430366176</v>
      </c>
      <c r="T740" s="791">
        <v>2.18681956963383E-2</v>
      </c>
      <c r="U740" s="791">
        <f t="shared" si="54"/>
        <v>0.97751949991509235</v>
      </c>
      <c r="V740" s="791">
        <v>2.2480500084907599E-2</v>
      </c>
      <c r="W740" s="791">
        <f t="shared" si="53"/>
        <v>0.97771994020233421</v>
      </c>
      <c r="X740" s="791">
        <f t="shared" si="53"/>
        <v>2.2180059797665859E-2</v>
      </c>
      <c r="Y740" s="573"/>
      <c r="Z740" s="758"/>
      <c r="AA740" s="758"/>
      <c r="AB740" s="758"/>
      <c r="AC740" s="758"/>
      <c r="AD740" s="758"/>
      <c r="AE740" s="758"/>
      <c r="AF740" s="758"/>
      <c r="AG740" s="758"/>
      <c r="AH740" s="758"/>
      <c r="AI740" s="758"/>
      <c r="AJ740" s="758"/>
    </row>
    <row r="741" spans="2:36" ht="15">
      <c r="B741" s="758"/>
      <c r="C741" s="758"/>
      <c r="D741" s="758"/>
      <c r="E741" s="758"/>
      <c r="F741" s="758"/>
      <c r="G741" s="758"/>
      <c r="H741" s="758"/>
      <c r="I741" s="758"/>
      <c r="J741" s="758"/>
      <c r="K741" s="758"/>
      <c r="L741" s="780">
        <v>737</v>
      </c>
      <c r="M741" s="790">
        <v>0.97120701180248714</v>
      </c>
      <c r="N741" s="790">
        <v>2.87929881975129E-2</v>
      </c>
      <c r="O741" s="790">
        <v>0.96734929798769986</v>
      </c>
      <c r="P741" s="790">
        <v>3.2650702012300102E-2</v>
      </c>
      <c r="Q741" s="790">
        <f t="shared" si="51"/>
        <v>0.96913126968570251</v>
      </c>
      <c r="R741" s="790">
        <f t="shared" si="51"/>
        <v>3.0768730314297506E-2</v>
      </c>
      <c r="S741" s="791">
        <f t="shared" si="52"/>
        <v>0.97816626147651453</v>
      </c>
      <c r="T741" s="791">
        <v>2.18337385234855E-2</v>
      </c>
      <c r="U741" s="791">
        <f t="shared" si="54"/>
        <v>0.97756025265079849</v>
      </c>
      <c r="V741" s="791">
        <v>2.2439747349201501E-2</v>
      </c>
      <c r="W741" s="791">
        <f t="shared" si="53"/>
        <v>0.97775762292365709</v>
      </c>
      <c r="X741" s="791">
        <f t="shared" si="53"/>
        <v>2.2142377076342888E-2</v>
      </c>
      <c r="Y741" s="573"/>
      <c r="Z741" s="758"/>
      <c r="AA741" s="758"/>
      <c r="AB741" s="758"/>
      <c r="AC741" s="758"/>
      <c r="AD741" s="758"/>
      <c r="AE741" s="758"/>
      <c r="AF741" s="758"/>
      <c r="AG741" s="758"/>
      <c r="AH741" s="758"/>
      <c r="AI741" s="758"/>
      <c r="AJ741" s="758"/>
    </row>
    <row r="742" spans="2:36" ht="15">
      <c r="B742" s="758"/>
      <c r="C742" s="758"/>
      <c r="D742" s="758"/>
      <c r="E742" s="758"/>
      <c r="F742" s="758"/>
      <c r="G742" s="758"/>
      <c r="H742" s="758"/>
      <c r="I742" s="758"/>
      <c r="J742" s="758"/>
      <c r="K742" s="758"/>
      <c r="L742" s="780">
        <v>738</v>
      </c>
      <c r="M742" s="790">
        <v>0.97124512437233423</v>
      </c>
      <c r="N742" s="790">
        <v>2.87548756276658E-2</v>
      </c>
      <c r="O742" s="790">
        <v>0.96739426693959008</v>
      </c>
      <c r="P742" s="790">
        <v>3.2605733060409897E-2</v>
      </c>
      <c r="Q742" s="790">
        <f t="shared" si="51"/>
        <v>0.96917289508264259</v>
      </c>
      <c r="R742" s="790">
        <f t="shared" si="51"/>
        <v>3.072710491735748E-2</v>
      </c>
      <c r="S742" s="791">
        <f t="shared" si="52"/>
        <v>0.97820075656855576</v>
      </c>
      <c r="T742" s="791">
        <v>2.1799243431444199E-2</v>
      </c>
      <c r="U742" s="791">
        <f t="shared" si="54"/>
        <v>0.97760093734814923</v>
      </c>
      <c r="V742" s="791">
        <v>2.23990626518508E-2</v>
      </c>
      <c r="W742" s="791">
        <f t="shared" si="53"/>
        <v>0.97779528921475245</v>
      </c>
      <c r="X742" s="791">
        <f t="shared" si="53"/>
        <v>2.2104710785247603E-2</v>
      </c>
      <c r="Y742" s="573"/>
      <c r="Z742" s="758"/>
      <c r="AA742" s="758"/>
      <c r="AB742" s="758"/>
      <c r="AC742" s="758"/>
      <c r="AD742" s="758"/>
      <c r="AE742" s="758"/>
      <c r="AF742" s="758"/>
      <c r="AG742" s="758"/>
      <c r="AH742" s="758"/>
      <c r="AI742" s="758"/>
      <c r="AJ742" s="758"/>
    </row>
    <row r="743" spans="2:36" ht="15">
      <c r="B743" s="758"/>
      <c r="C743" s="758"/>
      <c r="D743" s="758"/>
      <c r="E743" s="758"/>
      <c r="F743" s="758"/>
      <c r="G743" s="758"/>
      <c r="H743" s="758"/>
      <c r="I743" s="758"/>
      <c r="J743" s="758"/>
      <c r="K743" s="758"/>
      <c r="L743" s="780">
        <v>739</v>
      </c>
      <c r="M743" s="790">
        <v>0.9712830963507344</v>
      </c>
      <c r="N743" s="790">
        <v>2.8716903649265602E-2</v>
      </c>
      <c r="O743" s="790">
        <v>0.9674390540984027</v>
      </c>
      <c r="P743" s="790">
        <v>3.2560945901597298E-2</v>
      </c>
      <c r="Q743" s="790">
        <f t="shared" si="51"/>
        <v>0.96921435876987838</v>
      </c>
      <c r="R743" s="790">
        <f t="shared" si="51"/>
        <v>3.0685641230121602E-2</v>
      </c>
      <c r="S743" s="791">
        <f t="shared" si="52"/>
        <v>0.9782352796458289</v>
      </c>
      <c r="T743" s="791">
        <v>2.17647203541711E-2</v>
      </c>
      <c r="U743" s="791">
        <f t="shared" si="54"/>
        <v>0.97764155182970613</v>
      </c>
      <c r="V743" s="791">
        <v>2.23584481702939E-2</v>
      </c>
      <c r="W743" s="791">
        <f t="shared" si="53"/>
        <v>0.97783293312097497</v>
      </c>
      <c r="X743" s="791">
        <f t="shared" si="53"/>
        <v>2.2067066879025064E-2</v>
      </c>
      <c r="Y743" s="573"/>
      <c r="Z743" s="758"/>
      <c r="AA743" s="758"/>
      <c r="AB743" s="758"/>
      <c r="AC743" s="758"/>
      <c r="AD743" s="758"/>
      <c r="AE743" s="758"/>
      <c r="AF743" s="758"/>
      <c r="AG743" s="758"/>
      <c r="AH743" s="758"/>
      <c r="AI743" s="758"/>
      <c r="AJ743" s="758"/>
    </row>
    <row r="744" spans="2:36" ht="15">
      <c r="B744" s="758"/>
      <c r="C744" s="758"/>
      <c r="D744" s="758"/>
      <c r="E744" s="758"/>
      <c r="F744" s="758"/>
      <c r="G744" s="758"/>
      <c r="H744" s="758"/>
      <c r="I744" s="758"/>
      <c r="J744" s="758"/>
      <c r="K744" s="758"/>
      <c r="L744" s="780">
        <v>740</v>
      </c>
      <c r="M744" s="790">
        <v>0.9713209282758789</v>
      </c>
      <c r="N744" s="790">
        <v>2.86790717241211E-2</v>
      </c>
      <c r="O744" s="790">
        <v>0.96748366016046761</v>
      </c>
      <c r="P744" s="790">
        <v>3.25163398395324E-2</v>
      </c>
      <c r="Q744" s="790">
        <f t="shared" si="51"/>
        <v>0.96925566136665686</v>
      </c>
      <c r="R744" s="790">
        <f t="shared" si="51"/>
        <v>3.0644338633343145E-2</v>
      </c>
      <c r="S744" s="791">
        <f t="shared" si="52"/>
        <v>0.97826982077437707</v>
      </c>
      <c r="T744" s="791">
        <v>2.1730179225622901E-2</v>
      </c>
      <c r="U744" s="791">
        <f t="shared" si="54"/>
        <v>0.97768209391803074</v>
      </c>
      <c r="V744" s="791">
        <v>2.2317906081969301E-2</v>
      </c>
      <c r="W744" s="791">
        <f t="shared" si="53"/>
        <v>0.97787054868767964</v>
      </c>
      <c r="X744" s="791">
        <f t="shared" si="53"/>
        <v>2.2029451312320408E-2</v>
      </c>
      <c r="Y744" s="573"/>
      <c r="Z744" s="758"/>
      <c r="AA744" s="758"/>
      <c r="AB744" s="758"/>
      <c r="AC744" s="758"/>
      <c r="AD744" s="758"/>
      <c r="AE744" s="758"/>
      <c r="AF744" s="758"/>
      <c r="AG744" s="758"/>
      <c r="AH744" s="758"/>
      <c r="AI744" s="758"/>
      <c r="AJ744" s="758"/>
    </row>
    <row r="745" spans="2:36" ht="15">
      <c r="B745" s="758"/>
      <c r="C745" s="758"/>
      <c r="D745" s="758"/>
      <c r="E745" s="758"/>
      <c r="F745" s="758"/>
      <c r="G745" s="758"/>
      <c r="H745" s="758"/>
      <c r="I745" s="758"/>
      <c r="J745" s="758"/>
      <c r="K745" s="758"/>
      <c r="L745" s="780">
        <v>741</v>
      </c>
      <c r="M745" s="790">
        <v>0.97135862068595857</v>
      </c>
      <c r="N745" s="790">
        <v>2.8641379314041399E-2</v>
      </c>
      <c r="O745" s="790">
        <v>0.96752808582211425</v>
      </c>
      <c r="P745" s="790">
        <v>3.2471914177885697E-2</v>
      </c>
      <c r="Q745" s="790">
        <f t="shared" si="51"/>
        <v>0.96929680349222425</v>
      </c>
      <c r="R745" s="790">
        <f t="shared" si="51"/>
        <v>3.0603196507775737E-2</v>
      </c>
      <c r="S745" s="791">
        <f t="shared" si="52"/>
        <v>0.97830437002024362</v>
      </c>
      <c r="T745" s="791">
        <v>2.1695629979756399E-2</v>
      </c>
      <c r="U745" s="791">
        <f t="shared" si="54"/>
        <v>0.97772256143568459</v>
      </c>
      <c r="V745" s="791">
        <v>2.22774385643154E-2</v>
      </c>
      <c r="W745" s="791">
        <f t="shared" si="53"/>
        <v>0.97790812996022125</v>
      </c>
      <c r="X745" s="791">
        <f t="shared" si="53"/>
        <v>2.1991870039778736E-2</v>
      </c>
      <c r="Y745" s="573"/>
      <c r="Z745" s="758"/>
      <c r="AA745" s="758"/>
      <c r="AB745" s="758"/>
      <c r="AC745" s="758"/>
      <c r="AD745" s="758"/>
      <c r="AE745" s="758"/>
      <c r="AF745" s="758"/>
      <c r="AG745" s="758"/>
      <c r="AH745" s="758"/>
      <c r="AI745" s="758"/>
      <c r="AJ745" s="758"/>
    </row>
    <row r="746" spans="2:36" ht="15">
      <c r="B746" s="758"/>
      <c r="C746" s="758"/>
      <c r="D746" s="758"/>
      <c r="E746" s="758"/>
      <c r="F746" s="758"/>
      <c r="G746" s="758"/>
      <c r="H746" s="758"/>
      <c r="I746" s="758"/>
      <c r="J746" s="758"/>
      <c r="K746" s="758"/>
      <c r="L746" s="780">
        <v>742</v>
      </c>
      <c r="M746" s="790">
        <v>0.97139617411916468</v>
      </c>
      <c r="N746" s="790">
        <v>2.86038258808353E-2</v>
      </c>
      <c r="O746" s="790">
        <v>0.96757233177967283</v>
      </c>
      <c r="P746" s="790">
        <v>3.2427668220327201E-2</v>
      </c>
      <c r="Q746" s="790">
        <f t="shared" si="51"/>
        <v>0.96933778576582741</v>
      </c>
      <c r="R746" s="790">
        <f t="shared" si="51"/>
        <v>3.0562214234172613E-2</v>
      </c>
      <c r="S746" s="791">
        <f t="shared" si="52"/>
        <v>0.97833891744947166</v>
      </c>
      <c r="T746" s="791">
        <v>2.1661082550528302E-2</v>
      </c>
      <c r="U746" s="791">
        <f t="shared" si="54"/>
        <v>0.97776295220522935</v>
      </c>
      <c r="V746" s="791">
        <v>2.2237047794770599E-2</v>
      </c>
      <c r="W746" s="791">
        <f t="shared" si="53"/>
        <v>0.9779456709839548</v>
      </c>
      <c r="X746" s="791">
        <f t="shared" si="53"/>
        <v>2.1954329016045125E-2</v>
      </c>
      <c r="Y746" s="573"/>
      <c r="Z746" s="758"/>
      <c r="AA746" s="758"/>
      <c r="AB746" s="758"/>
      <c r="AC746" s="758"/>
      <c r="AD746" s="758"/>
      <c r="AE746" s="758"/>
      <c r="AF746" s="758"/>
      <c r="AG746" s="758"/>
      <c r="AH746" s="758"/>
      <c r="AI746" s="758"/>
      <c r="AJ746" s="758"/>
    </row>
    <row r="747" spans="2:36" ht="15">
      <c r="B747" s="758"/>
      <c r="C747" s="758"/>
      <c r="D747" s="758"/>
      <c r="E747" s="758"/>
      <c r="F747" s="758"/>
      <c r="G747" s="758"/>
      <c r="H747" s="758"/>
      <c r="I747" s="758"/>
      <c r="J747" s="758"/>
      <c r="K747" s="758"/>
      <c r="L747" s="780">
        <v>743</v>
      </c>
      <c r="M747" s="790">
        <v>0.97143358911368816</v>
      </c>
      <c r="N747" s="790">
        <v>2.8566410886311799E-2</v>
      </c>
      <c r="O747" s="790">
        <v>0.96761639872947247</v>
      </c>
      <c r="P747" s="790">
        <v>3.2383601270527501E-2</v>
      </c>
      <c r="Q747" s="790">
        <f t="shared" si="51"/>
        <v>0.96937860880671256</v>
      </c>
      <c r="R747" s="790">
        <f t="shared" si="51"/>
        <v>3.0521391193287402E-2</v>
      </c>
      <c r="S747" s="791">
        <f t="shared" si="52"/>
        <v>0.97837345312810475</v>
      </c>
      <c r="T747" s="791">
        <v>2.1626546871895299E-2</v>
      </c>
      <c r="U747" s="791">
        <f t="shared" si="54"/>
        <v>0.97780326404922646</v>
      </c>
      <c r="V747" s="791">
        <v>2.21967359507735E-2</v>
      </c>
      <c r="W747" s="791">
        <f t="shared" si="53"/>
        <v>0.97798316580423528</v>
      </c>
      <c r="X747" s="791">
        <f t="shared" si="53"/>
        <v>2.1916834195764741E-2</v>
      </c>
      <c r="Y747" s="573"/>
      <c r="Z747" s="758"/>
      <c r="AA747" s="758"/>
      <c r="AB747" s="758"/>
      <c r="AC747" s="758"/>
      <c r="AD747" s="758"/>
      <c r="AE747" s="758"/>
      <c r="AF747" s="758"/>
      <c r="AG747" s="758"/>
      <c r="AH747" s="758"/>
      <c r="AI747" s="758"/>
      <c r="AJ747" s="758"/>
    </row>
    <row r="748" spans="2:36" ht="15">
      <c r="B748" s="758"/>
      <c r="C748" s="758"/>
      <c r="D748" s="758"/>
      <c r="E748" s="758"/>
      <c r="F748" s="758"/>
      <c r="G748" s="758"/>
      <c r="H748" s="758"/>
      <c r="I748" s="758"/>
      <c r="J748" s="758"/>
      <c r="K748" s="758"/>
      <c r="L748" s="780">
        <v>744</v>
      </c>
      <c r="M748" s="790">
        <v>0.97147086620772005</v>
      </c>
      <c r="N748" s="790">
        <v>2.85291337922799E-2</v>
      </c>
      <c r="O748" s="790">
        <v>0.96766028736784315</v>
      </c>
      <c r="P748" s="790">
        <v>3.2339712632156799E-2</v>
      </c>
      <c r="Q748" s="790">
        <f t="shared" si="51"/>
        <v>0.96941927323412647</v>
      </c>
      <c r="R748" s="790">
        <f t="shared" si="51"/>
        <v>3.0480726765873531E-2</v>
      </c>
      <c r="S748" s="791">
        <f t="shared" si="52"/>
        <v>0.9784079671221857</v>
      </c>
      <c r="T748" s="791">
        <v>2.1592032877814301E-2</v>
      </c>
      <c r="U748" s="791">
        <f t="shared" si="54"/>
        <v>0.97784349479023747</v>
      </c>
      <c r="V748" s="791">
        <v>2.2156505209762499E-2</v>
      </c>
      <c r="W748" s="791">
        <f t="shared" si="53"/>
        <v>0.97802060846641725</v>
      </c>
      <c r="X748" s="791">
        <f t="shared" si="53"/>
        <v>2.1879391533582752E-2</v>
      </c>
      <c r="Y748" s="573"/>
      <c r="Z748" s="758"/>
      <c r="AA748" s="758"/>
      <c r="AB748" s="758"/>
      <c r="AC748" s="758"/>
      <c r="AD748" s="758"/>
      <c r="AE748" s="758"/>
      <c r="AF748" s="758"/>
      <c r="AG748" s="758"/>
      <c r="AH748" s="758"/>
      <c r="AI748" s="758"/>
      <c r="AJ748" s="758"/>
    </row>
    <row r="749" spans="2:36" ht="15">
      <c r="B749" s="758"/>
      <c r="C749" s="758"/>
      <c r="D749" s="758"/>
      <c r="E749" s="758"/>
      <c r="F749" s="758"/>
      <c r="G749" s="758"/>
      <c r="H749" s="758"/>
      <c r="I749" s="758"/>
      <c r="J749" s="758"/>
      <c r="K749" s="758"/>
      <c r="L749" s="780">
        <v>745</v>
      </c>
      <c r="M749" s="790">
        <v>0.97150800593945164</v>
      </c>
      <c r="N749" s="790">
        <v>2.8491994060548399E-2</v>
      </c>
      <c r="O749" s="790">
        <v>0.96770399839111465</v>
      </c>
      <c r="P749" s="790">
        <v>3.2296001608885301E-2</v>
      </c>
      <c r="Q749" s="790">
        <f t="shared" si="51"/>
        <v>0.96945977966731567</v>
      </c>
      <c r="R749" s="790">
        <f t="shared" si="51"/>
        <v>3.0440220332684342E-2</v>
      </c>
      <c r="S749" s="791">
        <f t="shared" si="52"/>
        <v>0.97844244949775805</v>
      </c>
      <c r="T749" s="791">
        <v>2.1557550502241899E-2</v>
      </c>
      <c r="U749" s="791">
        <f t="shared" si="54"/>
        <v>0.97788364225082414</v>
      </c>
      <c r="V749" s="791">
        <v>2.2116357749175902E-2</v>
      </c>
      <c r="W749" s="791">
        <f t="shared" si="53"/>
        <v>0.97805799301585594</v>
      </c>
      <c r="X749" s="791">
        <f t="shared" si="53"/>
        <v>2.1842006984144124E-2</v>
      </c>
      <c r="Y749" s="573"/>
      <c r="Z749" s="758"/>
      <c r="AA749" s="758"/>
      <c r="AB749" s="758"/>
      <c r="AC749" s="758"/>
      <c r="AD749" s="758"/>
      <c r="AE749" s="758"/>
      <c r="AF749" s="758"/>
      <c r="AG749" s="758"/>
      <c r="AH749" s="758"/>
      <c r="AI749" s="758"/>
      <c r="AJ749" s="758"/>
    </row>
    <row r="750" spans="2:36" ht="15">
      <c r="B750" s="758"/>
      <c r="C750" s="758"/>
      <c r="D750" s="758"/>
      <c r="E750" s="758"/>
      <c r="F750" s="758"/>
      <c r="G750" s="758"/>
      <c r="H750" s="758"/>
      <c r="I750" s="758"/>
      <c r="J750" s="758"/>
      <c r="K750" s="758"/>
      <c r="L750" s="780">
        <v>746</v>
      </c>
      <c r="M750" s="790">
        <v>0.97154500884707362</v>
      </c>
      <c r="N750" s="790">
        <v>2.84549911529264E-2</v>
      </c>
      <c r="O750" s="790">
        <v>0.96774753249561674</v>
      </c>
      <c r="P750" s="790">
        <v>3.2252467504383299E-2</v>
      </c>
      <c r="Q750" s="790">
        <f t="shared" si="51"/>
        <v>0.96950012872552671</v>
      </c>
      <c r="R750" s="790">
        <f t="shared" si="51"/>
        <v>3.0399871274473352E-2</v>
      </c>
      <c r="S750" s="791">
        <f t="shared" si="52"/>
        <v>0.97847689032086516</v>
      </c>
      <c r="T750" s="791">
        <v>2.15231096791349E-2</v>
      </c>
      <c r="U750" s="791">
        <f t="shared" si="54"/>
        <v>0.9779237042535478</v>
      </c>
      <c r="V750" s="791">
        <v>2.2076295746452201E-2</v>
      </c>
      <c r="W750" s="791">
        <f t="shared" si="53"/>
        <v>0.97809531349790602</v>
      </c>
      <c r="X750" s="791">
        <f t="shared" si="53"/>
        <v>2.180468650209403E-2</v>
      </c>
      <c r="Y750" s="573"/>
      <c r="Z750" s="758"/>
      <c r="AA750" s="758"/>
      <c r="AB750" s="758"/>
      <c r="AC750" s="758"/>
      <c r="AD750" s="758"/>
      <c r="AE750" s="758"/>
      <c r="AF750" s="758"/>
      <c r="AG750" s="758"/>
      <c r="AH750" s="758"/>
      <c r="AI750" s="758"/>
      <c r="AJ750" s="758"/>
    </row>
    <row r="751" spans="2:36" ht="15">
      <c r="B751" s="758"/>
      <c r="C751" s="758"/>
      <c r="D751" s="758"/>
      <c r="E751" s="758"/>
      <c r="F751" s="758"/>
      <c r="G751" s="758"/>
      <c r="H751" s="758"/>
      <c r="I751" s="758"/>
      <c r="J751" s="758"/>
      <c r="K751" s="758"/>
      <c r="L751" s="780">
        <v>747</v>
      </c>
      <c r="M751" s="790">
        <v>0.97158187546877728</v>
      </c>
      <c r="N751" s="790">
        <v>2.8418124531222701E-2</v>
      </c>
      <c r="O751" s="790">
        <v>0.96779089037767885</v>
      </c>
      <c r="P751" s="790">
        <v>3.2209109622321201E-2</v>
      </c>
      <c r="Q751" s="790">
        <f t="shared" si="51"/>
        <v>0.96954032102800602</v>
      </c>
      <c r="R751" s="790">
        <f t="shared" si="51"/>
        <v>3.0359678971994E-2</v>
      </c>
      <c r="S751" s="791">
        <f t="shared" si="52"/>
        <v>0.97851127965755014</v>
      </c>
      <c r="T751" s="791">
        <v>2.1488720342449901E-2</v>
      </c>
      <c r="U751" s="791">
        <f t="shared" si="54"/>
        <v>0.97796367862097</v>
      </c>
      <c r="V751" s="791">
        <v>2.2036321379029999E-2</v>
      </c>
      <c r="W751" s="791">
        <f t="shared" si="53"/>
        <v>0.97813256395792247</v>
      </c>
      <c r="X751" s="791">
        <f t="shared" si="53"/>
        <v>2.1767436042077589E-2</v>
      </c>
      <c r="Y751" s="573"/>
      <c r="Z751" s="758"/>
      <c r="AA751" s="758"/>
      <c r="AB751" s="758"/>
      <c r="AC751" s="758"/>
      <c r="AD751" s="758"/>
      <c r="AE751" s="758"/>
      <c r="AF751" s="758"/>
      <c r="AG751" s="758"/>
      <c r="AH751" s="758"/>
      <c r="AI751" s="758"/>
      <c r="AJ751" s="758"/>
    </row>
    <row r="752" spans="2:36" ht="15">
      <c r="B752" s="758"/>
      <c r="C752" s="758"/>
      <c r="D752" s="758"/>
      <c r="E752" s="758"/>
      <c r="F752" s="758"/>
      <c r="G752" s="758"/>
      <c r="H752" s="758"/>
      <c r="I752" s="758"/>
      <c r="J752" s="758"/>
      <c r="K752" s="758"/>
      <c r="L752" s="780">
        <v>748</v>
      </c>
      <c r="M752" s="790">
        <v>0.97161860634275365</v>
      </c>
      <c r="N752" s="790">
        <v>2.8381393657246401E-2</v>
      </c>
      <c r="O752" s="790">
        <v>0.96783407273363076</v>
      </c>
      <c r="P752" s="790">
        <v>3.2165927266369299E-2</v>
      </c>
      <c r="Q752" s="790">
        <f t="shared" si="51"/>
        <v>0.96958035719400026</v>
      </c>
      <c r="R752" s="790">
        <f t="shared" si="51"/>
        <v>3.0319642805999809E-2</v>
      </c>
      <c r="S752" s="791">
        <f t="shared" si="52"/>
        <v>0.97854560757385611</v>
      </c>
      <c r="T752" s="791">
        <v>2.1454392426143901E-2</v>
      </c>
      <c r="U752" s="791">
        <f t="shared" si="54"/>
        <v>0.9780035631756524</v>
      </c>
      <c r="V752" s="791">
        <v>2.1996436824347598E-2</v>
      </c>
      <c r="W752" s="791">
        <f t="shared" si="53"/>
        <v>0.97816973844126009</v>
      </c>
      <c r="X752" s="791">
        <f t="shared" si="53"/>
        <v>2.1730261558739965E-2</v>
      </c>
      <c r="Y752" s="573"/>
      <c r="Z752" s="758"/>
      <c r="AA752" s="758"/>
      <c r="AB752" s="758"/>
      <c r="AC752" s="758"/>
      <c r="AD752" s="758"/>
      <c r="AE752" s="758"/>
      <c r="AF752" s="758"/>
      <c r="AG752" s="758"/>
      <c r="AH752" s="758"/>
      <c r="AI752" s="758"/>
      <c r="AJ752" s="758"/>
    </row>
    <row r="753" spans="2:36" ht="15">
      <c r="B753" s="758"/>
      <c r="C753" s="758"/>
      <c r="D753" s="758"/>
      <c r="E753" s="758"/>
      <c r="F753" s="758"/>
      <c r="G753" s="758"/>
      <c r="H753" s="758"/>
      <c r="I753" s="758"/>
      <c r="J753" s="758"/>
      <c r="K753" s="758"/>
      <c r="L753" s="780">
        <v>749</v>
      </c>
      <c r="M753" s="790">
        <v>0.97165520200719369</v>
      </c>
      <c r="N753" s="790">
        <v>2.83447979928063E-2</v>
      </c>
      <c r="O753" s="790">
        <v>0.96787708025980224</v>
      </c>
      <c r="P753" s="790">
        <v>3.2122919740197799E-2</v>
      </c>
      <c r="Q753" s="790">
        <f t="shared" si="51"/>
        <v>0.96962023784275586</v>
      </c>
      <c r="R753" s="790">
        <f t="shared" si="51"/>
        <v>3.0279762157244119E-2</v>
      </c>
      <c r="S753" s="791">
        <f t="shared" si="52"/>
        <v>0.97857986413582665</v>
      </c>
      <c r="T753" s="791">
        <v>2.1420135864173399E-2</v>
      </c>
      <c r="U753" s="791">
        <f t="shared" si="54"/>
        <v>0.97804335574015655</v>
      </c>
      <c r="V753" s="791">
        <v>2.1956644259843498E-2</v>
      </c>
      <c r="W753" s="791">
        <f t="shared" si="53"/>
        <v>0.97820683099327388</v>
      </c>
      <c r="X753" s="791">
        <f t="shared" si="53"/>
        <v>2.1693169006726177E-2</v>
      </c>
      <c r="Y753" s="573"/>
      <c r="Z753" s="758"/>
      <c r="AA753" s="758"/>
      <c r="AB753" s="758"/>
      <c r="AC753" s="758"/>
      <c r="AD753" s="758"/>
      <c r="AE753" s="758"/>
      <c r="AF753" s="758"/>
      <c r="AG753" s="758"/>
      <c r="AH753" s="758"/>
      <c r="AI753" s="758"/>
      <c r="AJ753" s="758"/>
    </row>
    <row r="754" spans="2:36" ht="15">
      <c r="B754" s="758"/>
      <c r="C754" s="758"/>
      <c r="D754" s="758"/>
      <c r="E754" s="758"/>
      <c r="F754" s="758"/>
      <c r="G754" s="758"/>
      <c r="H754" s="758"/>
      <c r="I754" s="758"/>
      <c r="J754" s="758"/>
      <c r="K754" s="758"/>
      <c r="L754" s="780">
        <v>750</v>
      </c>
      <c r="M754" s="790">
        <v>0.97169166300028864</v>
      </c>
      <c r="N754" s="790">
        <v>2.83083369997114E-2</v>
      </c>
      <c r="O754" s="790">
        <v>0.96791991365252295</v>
      </c>
      <c r="P754" s="790">
        <v>3.2080086347477103E-2</v>
      </c>
      <c r="Q754" s="790">
        <f t="shared" si="51"/>
        <v>0.96965996359351969</v>
      </c>
      <c r="R754" s="790">
        <f t="shared" si="51"/>
        <v>3.0240036406480458E-2</v>
      </c>
      <c r="S754" s="791">
        <f t="shared" si="52"/>
        <v>0.97861403940950475</v>
      </c>
      <c r="T754" s="791">
        <v>2.13859605904952E-2</v>
      </c>
      <c r="U754" s="791">
        <f t="shared" si="54"/>
        <v>0.97808305413704388</v>
      </c>
      <c r="V754" s="791">
        <v>2.1916945862956099E-2</v>
      </c>
      <c r="W754" s="791">
        <f t="shared" si="53"/>
        <v>0.97824383565931861</v>
      </c>
      <c r="X754" s="791">
        <f t="shared" si="53"/>
        <v>2.1656164340681346E-2</v>
      </c>
      <c r="Y754" s="573"/>
      <c r="Z754" s="758"/>
      <c r="AA754" s="758"/>
      <c r="AB754" s="758"/>
      <c r="AC754" s="758"/>
      <c r="AD754" s="758"/>
      <c r="AE754" s="758"/>
      <c r="AF754" s="758"/>
      <c r="AG754" s="758"/>
      <c r="AH754" s="758"/>
      <c r="AI754" s="758"/>
      <c r="AJ754" s="758"/>
    </row>
    <row r="755" spans="2:36" ht="15">
      <c r="B755" s="758"/>
      <c r="C755" s="758"/>
      <c r="D755" s="758"/>
      <c r="E755" s="758"/>
      <c r="F755" s="758"/>
      <c r="G755" s="758"/>
      <c r="H755" s="758"/>
      <c r="I755" s="758"/>
      <c r="J755" s="758"/>
      <c r="K755" s="758"/>
      <c r="L755" s="780">
        <v>751</v>
      </c>
      <c r="M755" s="790">
        <v>0.97172798986022935</v>
      </c>
      <c r="N755" s="790">
        <v>2.8272010139770699E-2</v>
      </c>
      <c r="O755" s="790">
        <v>0.96796257360812255</v>
      </c>
      <c r="P755" s="790">
        <v>3.2037426391877399E-2</v>
      </c>
      <c r="Q755" s="790">
        <f t="shared" si="51"/>
        <v>0.96969953506553774</v>
      </c>
      <c r="R755" s="790">
        <f t="shared" si="51"/>
        <v>3.020046493446225E-2</v>
      </c>
      <c r="S755" s="791">
        <f t="shared" si="52"/>
        <v>0.97864812346093377</v>
      </c>
      <c r="T755" s="791">
        <v>2.13518765390662E-2</v>
      </c>
      <c r="U755" s="791">
        <f t="shared" si="54"/>
        <v>0.97812265618887606</v>
      </c>
      <c r="V755" s="791">
        <v>2.1877343811123901E-2</v>
      </c>
      <c r="W755" s="791">
        <f t="shared" si="53"/>
        <v>0.97828074648474939</v>
      </c>
      <c r="X755" s="791">
        <f t="shared" si="53"/>
        <v>2.1619253515250687E-2</v>
      </c>
      <c r="Y755" s="573"/>
      <c r="Z755" s="758"/>
      <c r="AA755" s="758"/>
      <c r="AB755" s="758"/>
      <c r="AC755" s="758"/>
      <c r="AD755" s="758"/>
      <c r="AE755" s="758"/>
      <c r="AF755" s="758"/>
      <c r="AG755" s="758"/>
      <c r="AH755" s="758"/>
      <c r="AI755" s="758"/>
      <c r="AJ755" s="758"/>
    </row>
    <row r="756" spans="2:36" ht="15">
      <c r="B756" s="758"/>
      <c r="C756" s="758"/>
      <c r="D756" s="758"/>
      <c r="E756" s="758"/>
      <c r="F756" s="758"/>
      <c r="G756" s="758"/>
      <c r="H756" s="758"/>
      <c r="I756" s="758"/>
      <c r="J756" s="758"/>
      <c r="K756" s="758"/>
      <c r="L756" s="780">
        <v>752</v>
      </c>
      <c r="M756" s="790">
        <v>0.97176418312520696</v>
      </c>
      <c r="N756" s="790">
        <v>2.8235816874792999E-2</v>
      </c>
      <c r="O756" s="790">
        <v>0.96800506082293092</v>
      </c>
      <c r="P756" s="790">
        <v>3.1994939177069102E-2</v>
      </c>
      <c r="Q756" s="790">
        <f t="shared" si="51"/>
        <v>0.96973895287805711</v>
      </c>
      <c r="R756" s="790">
        <f t="shared" si="51"/>
        <v>3.0161047121942931E-2</v>
      </c>
      <c r="S756" s="791">
        <f t="shared" si="52"/>
        <v>0.97868210635615704</v>
      </c>
      <c r="T756" s="791">
        <v>2.13178936438429E-2</v>
      </c>
      <c r="U756" s="791">
        <f t="shared" si="54"/>
        <v>0.97816215971821474</v>
      </c>
      <c r="V756" s="791">
        <v>2.1837840281785301E-2</v>
      </c>
      <c r="W756" s="791">
        <f t="shared" si="53"/>
        <v>0.97831755751492078</v>
      </c>
      <c r="X756" s="791">
        <f t="shared" si="53"/>
        <v>2.1582442485079172E-2</v>
      </c>
      <c r="Y756" s="573"/>
      <c r="Z756" s="758"/>
      <c r="AA756" s="758"/>
      <c r="AB756" s="758"/>
      <c r="AC756" s="758"/>
      <c r="AD756" s="758"/>
      <c r="AE756" s="758"/>
      <c r="AF756" s="758"/>
      <c r="AG756" s="758"/>
      <c r="AH756" s="758"/>
      <c r="AI756" s="758"/>
      <c r="AJ756" s="758"/>
    </row>
    <row r="757" spans="2:36" ht="15">
      <c r="B757" s="758"/>
      <c r="C757" s="758"/>
      <c r="D757" s="758"/>
      <c r="E757" s="758"/>
      <c r="F757" s="758"/>
      <c r="G757" s="758"/>
      <c r="H757" s="758"/>
      <c r="I757" s="758"/>
      <c r="J757" s="758"/>
      <c r="K757" s="758"/>
      <c r="L757" s="780">
        <v>753</v>
      </c>
      <c r="M757" s="790">
        <v>0.97180024333341264</v>
      </c>
      <c r="N757" s="790">
        <v>2.8199756666587399E-2</v>
      </c>
      <c r="O757" s="790">
        <v>0.96804737599327761</v>
      </c>
      <c r="P757" s="790">
        <v>3.1952624006722399E-2</v>
      </c>
      <c r="Q757" s="790">
        <f t="shared" si="51"/>
        <v>0.96977821765032401</v>
      </c>
      <c r="R757" s="790">
        <f t="shared" si="51"/>
        <v>3.0121782349675982E-2</v>
      </c>
      <c r="S757" s="791">
        <f t="shared" si="52"/>
        <v>0.97871597816121791</v>
      </c>
      <c r="T757" s="791">
        <v>2.12840218387821E-2</v>
      </c>
      <c r="U757" s="791">
        <f t="shared" si="54"/>
        <v>0.97820156254762125</v>
      </c>
      <c r="V757" s="791">
        <v>2.1798437452378801E-2</v>
      </c>
      <c r="W757" s="791">
        <f t="shared" si="53"/>
        <v>0.978354262795188</v>
      </c>
      <c r="X757" s="791">
        <f t="shared" si="53"/>
        <v>2.1545737204811968E-2</v>
      </c>
      <c r="Y757" s="573"/>
      <c r="Z757" s="758"/>
      <c r="AA757" s="758"/>
      <c r="AB757" s="758"/>
      <c r="AC757" s="758"/>
      <c r="AD757" s="758"/>
      <c r="AE757" s="758"/>
      <c r="AF757" s="758"/>
      <c r="AG757" s="758"/>
      <c r="AH757" s="758"/>
      <c r="AI757" s="758"/>
      <c r="AJ757" s="758"/>
    </row>
    <row r="758" spans="2:36" ht="15">
      <c r="B758" s="758"/>
      <c r="C758" s="758"/>
      <c r="D758" s="758"/>
      <c r="E758" s="758"/>
      <c r="F758" s="758"/>
      <c r="G758" s="758"/>
      <c r="H758" s="758"/>
      <c r="I758" s="758"/>
      <c r="J758" s="758"/>
      <c r="K758" s="758"/>
      <c r="L758" s="780">
        <v>754</v>
      </c>
      <c r="M758" s="790">
        <v>0.97183617102303732</v>
      </c>
      <c r="N758" s="790">
        <v>2.81638289769627E-2</v>
      </c>
      <c r="O758" s="790">
        <v>0.96808951981549241</v>
      </c>
      <c r="P758" s="790">
        <v>3.1910480184507602E-2</v>
      </c>
      <c r="Q758" s="790">
        <f t="shared" si="51"/>
        <v>0.96981733000158532</v>
      </c>
      <c r="R758" s="790">
        <f t="shared" si="51"/>
        <v>3.0082669998414784E-2</v>
      </c>
      <c r="S758" s="791">
        <f t="shared" si="52"/>
        <v>0.97874972894215928</v>
      </c>
      <c r="T758" s="791">
        <v>2.1250271057840699E-2</v>
      </c>
      <c r="U758" s="791">
        <f t="shared" si="54"/>
        <v>0.97824086249965725</v>
      </c>
      <c r="V758" s="791">
        <v>2.17591375003428E-2</v>
      </c>
      <c r="W758" s="791">
        <f t="shared" si="53"/>
        <v>0.97839085637090584</v>
      </c>
      <c r="X758" s="791">
        <f t="shared" si="53"/>
        <v>2.1509143629094243E-2</v>
      </c>
      <c r="Y758" s="573"/>
      <c r="Z758" s="758"/>
      <c r="AA758" s="758"/>
      <c r="AB758" s="758"/>
      <c r="AC758" s="758"/>
      <c r="AD758" s="758"/>
      <c r="AE758" s="758"/>
      <c r="AF758" s="758"/>
      <c r="AG758" s="758"/>
      <c r="AH758" s="758"/>
      <c r="AI758" s="758"/>
      <c r="AJ758" s="758"/>
    </row>
    <row r="759" spans="2:36" ht="15">
      <c r="B759" s="758"/>
      <c r="C759" s="758"/>
      <c r="D759" s="758"/>
      <c r="E759" s="758"/>
      <c r="F759" s="758"/>
      <c r="G759" s="758"/>
      <c r="H759" s="758"/>
      <c r="I759" s="758"/>
      <c r="J759" s="758"/>
      <c r="K759" s="758"/>
      <c r="L759" s="780">
        <v>755</v>
      </c>
      <c r="M759" s="790">
        <v>0.97187196673227205</v>
      </c>
      <c r="N759" s="790">
        <v>2.8128033267727899E-2</v>
      </c>
      <c r="O759" s="790">
        <v>0.96813149298590495</v>
      </c>
      <c r="P759" s="790">
        <v>3.1868507014095E-2</v>
      </c>
      <c r="Q759" s="790">
        <f t="shared" si="51"/>
        <v>0.96985629055108724</v>
      </c>
      <c r="R759" s="790">
        <f t="shared" si="51"/>
        <v>3.0043709448912811E-2</v>
      </c>
      <c r="S759" s="791">
        <f t="shared" si="52"/>
        <v>0.97878334876502471</v>
      </c>
      <c r="T759" s="791">
        <v>2.1216651234975299E-2</v>
      </c>
      <c r="U759" s="791">
        <f t="shared" si="54"/>
        <v>0.97828005739688428</v>
      </c>
      <c r="V759" s="791">
        <v>2.1719942603115699E-2</v>
      </c>
      <c r="W759" s="791">
        <f t="shared" si="53"/>
        <v>0.97842733228742906</v>
      </c>
      <c r="X759" s="791">
        <f t="shared" si="53"/>
        <v>2.1472667712571013E-2</v>
      </c>
      <c r="Y759" s="573"/>
      <c r="Z759" s="758"/>
      <c r="AA759" s="758"/>
      <c r="AB759" s="758"/>
      <c r="AC759" s="758"/>
      <c r="AD759" s="758"/>
      <c r="AE759" s="758"/>
      <c r="AF759" s="758"/>
      <c r="AG759" s="758"/>
      <c r="AH759" s="758"/>
      <c r="AI759" s="758"/>
      <c r="AJ759" s="758"/>
    </row>
    <row r="760" spans="2:36" ht="15">
      <c r="B760" s="758"/>
      <c r="C760" s="758"/>
      <c r="D760" s="758"/>
      <c r="E760" s="758"/>
      <c r="F760" s="758"/>
      <c r="G760" s="758"/>
      <c r="H760" s="758"/>
      <c r="I760" s="758"/>
      <c r="J760" s="758"/>
      <c r="K760" s="758"/>
      <c r="L760" s="780">
        <v>756</v>
      </c>
      <c r="M760" s="790">
        <v>0.97190763099930799</v>
      </c>
      <c r="N760" s="790">
        <v>2.8092369000692001E-2</v>
      </c>
      <c r="O760" s="790">
        <v>0.96817329620084502</v>
      </c>
      <c r="P760" s="790">
        <v>3.1826703799154997E-2</v>
      </c>
      <c r="Q760" s="790">
        <f t="shared" si="51"/>
        <v>0.96989509991807643</v>
      </c>
      <c r="R760" s="790">
        <f t="shared" si="51"/>
        <v>3.0004900081923604E-2</v>
      </c>
      <c r="S760" s="791">
        <f t="shared" si="52"/>
        <v>0.97881682769585743</v>
      </c>
      <c r="T760" s="791">
        <v>2.11831723041426E-2</v>
      </c>
      <c r="U760" s="791">
        <f t="shared" si="54"/>
        <v>0.97831914506186402</v>
      </c>
      <c r="V760" s="791">
        <v>2.1680854938135999E-2</v>
      </c>
      <c r="W760" s="791">
        <f t="shared" si="53"/>
        <v>0.97846368459011268</v>
      </c>
      <c r="X760" s="791">
        <f t="shared" si="53"/>
        <v>2.1436315409887399E-2</v>
      </c>
      <c r="Y760" s="573"/>
      <c r="Z760" s="758"/>
      <c r="AA760" s="758"/>
      <c r="AB760" s="758"/>
      <c r="AC760" s="758"/>
      <c r="AD760" s="758"/>
      <c r="AE760" s="758"/>
      <c r="AF760" s="758"/>
      <c r="AG760" s="758"/>
      <c r="AH760" s="758"/>
      <c r="AI760" s="758"/>
      <c r="AJ760" s="758"/>
    </row>
    <row r="761" spans="2:36" ht="15">
      <c r="B761" s="758"/>
      <c r="C761" s="758"/>
      <c r="D761" s="758"/>
      <c r="E761" s="758"/>
      <c r="F761" s="758"/>
      <c r="G761" s="758"/>
      <c r="H761" s="758"/>
      <c r="I761" s="758"/>
      <c r="J761" s="758"/>
      <c r="K761" s="758"/>
      <c r="L761" s="780">
        <v>757</v>
      </c>
      <c r="M761" s="790">
        <v>0.97194316436233608</v>
      </c>
      <c r="N761" s="790">
        <v>2.80568356376639E-2</v>
      </c>
      <c r="O761" s="790">
        <v>0.96821493015664217</v>
      </c>
      <c r="P761" s="790">
        <v>3.1785069843357799E-2</v>
      </c>
      <c r="Q761" s="790">
        <f t="shared" si="51"/>
        <v>0.96993375872179943</v>
      </c>
      <c r="R761" s="790">
        <f t="shared" si="51"/>
        <v>2.9966241278200537E-2</v>
      </c>
      <c r="S761" s="791">
        <f t="shared" si="52"/>
        <v>0.97885015580070056</v>
      </c>
      <c r="T761" s="791">
        <v>2.1149844199299401E-2</v>
      </c>
      <c r="U761" s="791">
        <f t="shared" si="54"/>
        <v>0.97835812331715777</v>
      </c>
      <c r="V761" s="791">
        <v>2.16418766828422E-2</v>
      </c>
      <c r="W761" s="791">
        <f t="shared" si="53"/>
        <v>0.97849990732431147</v>
      </c>
      <c r="X761" s="791">
        <f t="shared" si="53"/>
        <v>2.1400092675688574E-2</v>
      </c>
      <c r="Y761" s="573"/>
      <c r="Z761" s="758"/>
      <c r="AA761" s="758"/>
      <c r="AB761" s="758"/>
      <c r="AC761" s="758"/>
      <c r="AD761" s="758"/>
      <c r="AE761" s="758"/>
      <c r="AF761" s="758"/>
      <c r="AG761" s="758"/>
      <c r="AH761" s="758"/>
      <c r="AI761" s="758"/>
      <c r="AJ761" s="758"/>
    </row>
    <row r="762" spans="2:36" ht="15">
      <c r="B762" s="758"/>
      <c r="C762" s="758"/>
      <c r="D762" s="758"/>
      <c r="E762" s="758"/>
      <c r="F762" s="758"/>
      <c r="G762" s="758"/>
      <c r="H762" s="758"/>
      <c r="I762" s="758"/>
      <c r="J762" s="758"/>
      <c r="K762" s="758"/>
      <c r="L762" s="780">
        <v>758</v>
      </c>
      <c r="M762" s="790">
        <v>0.97197856735954746</v>
      </c>
      <c r="N762" s="790">
        <v>2.8021432640452499E-2</v>
      </c>
      <c r="O762" s="790">
        <v>0.96825639554962639</v>
      </c>
      <c r="P762" s="790">
        <v>3.1743604450373601E-2</v>
      </c>
      <c r="Q762" s="790">
        <f t="shared" si="51"/>
        <v>0.96997226758150301</v>
      </c>
      <c r="R762" s="790">
        <f t="shared" si="51"/>
        <v>2.9927732418496986E-2</v>
      </c>
      <c r="S762" s="791">
        <f t="shared" si="52"/>
        <v>0.97888332314559745</v>
      </c>
      <c r="T762" s="791">
        <v>2.1116676854402501E-2</v>
      </c>
      <c r="U762" s="791">
        <f t="shared" si="54"/>
        <v>0.97839698998532731</v>
      </c>
      <c r="V762" s="791">
        <v>2.1603010014672699E-2</v>
      </c>
      <c r="W762" s="791">
        <f t="shared" si="53"/>
        <v>0.97853599453538032</v>
      </c>
      <c r="X762" s="791">
        <f t="shared" si="53"/>
        <v>2.1364005464619647E-2</v>
      </c>
      <c r="Y762" s="573"/>
      <c r="Z762" s="758"/>
      <c r="AA762" s="758"/>
      <c r="AB762" s="758"/>
      <c r="AC762" s="758"/>
      <c r="AD762" s="758"/>
      <c r="AE762" s="758"/>
      <c r="AF762" s="758"/>
      <c r="AG762" s="758"/>
      <c r="AH762" s="758"/>
      <c r="AI762" s="758"/>
      <c r="AJ762" s="758"/>
    </row>
    <row r="763" spans="2:36" ht="15">
      <c r="B763" s="758"/>
      <c r="C763" s="758"/>
      <c r="D763" s="758"/>
      <c r="E763" s="758"/>
      <c r="F763" s="758"/>
      <c r="G763" s="758"/>
      <c r="H763" s="758"/>
      <c r="I763" s="758"/>
      <c r="J763" s="758"/>
      <c r="K763" s="758"/>
      <c r="L763" s="780">
        <v>759</v>
      </c>
      <c r="M763" s="790">
        <v>0.9720138405291332</v>
      </c>
      <c r="N763" s="790">
        <v>2.79861594708668E-2</v>
      </c>
      <c r="O763" s="790">
        <v>0.96829769307612701</v>
      </c>
      <c r="P763" s="790">
        <v>3.1702306923872998E-2</v>
      </c>
      <c r="Q763" s="790">
        <f t="shared" si="51"/>
        <v>0.97001062711643338</v>
      </c>
      <c r="R763" s="790">
        <f t="shared" si="51"/>
        <v>2.9889372883566592E-2</v>
      </c>
      <c r="S763" s="791">
        <f t="shared" si="52"/>
        <v>0.97891631979659155</v>
      </c>
      <c r="T763" s="791">
        <v>2.1083680203408499E-2</v>
      </c>
      <c r="U763" s="791">
        <f t="shared" si="54"/>
        <v>0.97843574288893409</v>
      </c>
      <c r="V763" s="791">
        <v>2.1564257111065899E-2</v>
      </c>
      <c r="W763" s="791">
        <f t="shared" si="53"/>
        <v>0.97857194026867433</v>
      </c>
      <c r="X763" s="791">
        <f t="shared" si="53"/>
        <v>2.1328059731325639E-2</v>
      </c>
      <c r="Y763" s="573"/>
      <c r="Z763" s="758"/>
      <c r="AA763" s="758"/>
      <c r="AB763" s="758"/>
      <c r="AC763" s="758"/>
      <c r="AD763" s="758"/>
      <c r="AE763" s="758"/>
      <c r="AF763" s="758"/>
      <c r="AG763" s="758"/>
      <c r="AH763" s="758"/>
      <c r="AI763" s="758"/>
      <c r="AJ763" s="758"/>
    </row>
    <row r="764" spans="2:36" ht="15">
      <c r="B764" s="758"/>
      <c r="C764" s="758"/>
      <c r="D764" s="758"/>
      <c r="E764" s="758"/>
      <c r="F764" s="758"/>
      <c r="G764" s="758"/>
      <c r="H764" s="758"/>
      <c r="I764" s="758"/>
      <c r="J764" s="758"/>
      <c r="K764" s="758"/>
      <c r="L764" s="780">
        <v>760</v>
      </c>
      <c r="M764" s="790">
        <v>0.97204898440928444</v>
      </c>
      <c r="N764" s="790">
        <v>2.7951015590715601E-2</v>
      </c>
      <c r="O764" s="790">
        <v>0.96833882343247402</v>
      </c>
      <c r="P764" s="790">
        <v>3.1661176567525998E-2</v>
      </c>
      <c r="Q764" s="790">
        <f t="shared" si="51"/>
        <v>0.97004883794583741</v>
      </c>
      <c r="R764" s="790">
        <f t="shared" si="51"/>
        <v>2.9851162054162585E-2</v>
      </c>
      <c r="S764" s="791">
        <f t="shared" si="52"/>
        <v>0.97894913581972576</v>
      </c>
      <c r="T764" s="791">
        <v>2.1050864180274201E-2</v>
      </c>
      <c r="U764" s="791">
        <f t="shared" si="54"/>
        <v>0.97847437985053975</v>
      </c>
      <c r="V764" s="791">
        <v>2.1525620149460301E-2</v>
      </c>
      <c r="W764" s="791">
        <f t="shared" si="53"/>
        <v>0.9786077385695483</v>
      </c>
      <c r="X764" s="791">
        <f t="shared" si="53"/>
        <v>2.1292261430451723E-2</v>
      </c>
      <c r="Y764" s="573"/>
      <c r="Z764" s="758"/>
      <c r="AA764" s="758"/>
      <c r="AB764" s="758"/>
      <c r="AC764" s="758"/>
      <c r="AD764" s="758"/>
      <c r="AE764" s="758"/>
      <c r="AF764" s="758"/>
      <c r="AG764" s="758"/>
      <c r="AH764" s="758"/>
      <c r="AI764" s="758"/>
      <c r="AJ764" s="758"/>
    </row>
    <row r="765" spans="2:36" ht="15">
      <c r="B765" s="758"/>
      <c r="C765" s="758"/>
      <c r="D765" s="758"/>
      <c r="E765" s="758"/>
      <c r="F765" s="758"/>
      <c r="G765" s="758"/>
      <c r="H765" s="758"/>
      <c r="I765" s="758"/>
      <c r="J765" s="758"/>
      <c r="K765" s="758"/>
      <c r="L765" s="780">
        <v>761</v>
      </c>
      <c r="M765" s="790">
        <v>0.97208399953819191</v>
      </c>
      <c r="N765" s="790">
        <v>2.7916000461808099E-2</v>
      </c>
      <c r="O765" s="790">
        <v>0.96837978731499696</v>
      </c>
      <c r="P765" s="790">
        <v>3.1620212685003E-2</v>
      </c>
      <c r="Q765" s="790">
        <f t="shared" si="51"/>
        <v>0.97008690068896142</v>
      </c>
      <c r="R765" s="790">
        <f t="shared" si="51"/>
        <v>2.9813099311038586E-2</v>
      </c>
      <c r="S765" s="791">
        <f t="shared" si="52"/>
        <v>0.97898176128104364</v>
      </c>
      <c r="T765" s="791">
        <v>2.1018238718956399E-2</v>
      </c>
      <c r="U765" s="791">
        <f t="shared" si="54"/>
        <v>0.97851289869270575</v>
      </c>
      <c r="V765" s="791">
        <v>2.1487101307294299E-2</v>
      </c>
      <c r="W765" s="791">
        <f t="shared" si="53"/>
        <v>0.978643383483357</v>
      </c>
      <c r="X765" s="791">
        <f t="shared" si="53"/>
        <v>2.1256616516643012E-2</v>
      </c>
      <c r="Y765" s="573"/>
      <c r="Z765" s="758"/>
      <c r="AA765" s="758"/>
      <c r="AB765" s="758"/>
      <c r="AC765" s="758"/>
      <c r="AD765" s="758"/>
      <c r="AE765" s="758"/>
      <c r="AF765" s="758"/>
      <c r="AG765" s="758"/>
      <c r="AH765" s="758"/>
      <c r="AI765" s="758"/>
      <c r="AJ765" s="758"/>
    </row>
    <row r="766" spans="2:36" ht="15">
      <c r="B766" s="758"/>
      <c r="C766" s="758"/>
      <c r="D766" s="758"/>
      <c r="E766" s="758"/>
      <c r="F766" s="758"/>
      <c r="G766" s="758"/>
      <c r="H766" s="758"/>
      <c r="I766" s="758"/>
      <c r="J766" s="758"/>
      <c r="K766" s="758"/>
      <c r="L766" s="780">
        <v>762</v>
      </c>
      <c r="M766" s="790">
        <v>0.97211888645404698</v>
      </c>
      <c r="N766" s="790">
        <v>2.7881113545953001E-2</v>
      </c>
      <c r="O766" s="790">
        <v>0.96842058542002574</v>
      </c>
      <c r="P766" s="790">
        <v>3.1579414579974298E-2</v>
      </c>
      <c r="Q766" s="790">
        <f t="shared" si="51"/>
        <v>0.97012481596505218</v>
      </c>
      <c r="R766" s="790">
        <f t="shared" si="51"/>
        <v>2.977518403494793E-2</v>
      </c>
      <c r="S766" s="791">
        <f t="shared" si="52"/>
        <v>0.9790141862465882</v>
      </c>
      <c r="T766" s="791">
        <v>2.0985813753411801E-2</v>
      </c>
      <c r="U766" s="791">
        <f t="shared" si="54"/>
        <v>0.97855129723799361</v>
      </c>
      <c r="V766" s="791">
        <v>2.1448702762006399E-2</v>
      </c>
      <c r="W766" s="791">
        <f t="shared" si="53"/>
        <v>0.97867886905545531</v>
      </c>
      <c r="X766" s="791">
        <f t="shared" si="53"/>
        <v>2.1221130944544628E-2</v>
      </c>
      <c r="Y766" s="573"/>
      <c r="Z766" s="758"/>
      <c r="AA766" s="758"/>
      <c r="AB766" s="758"/>
      <c r="AC766" s="758"/>
      <c r="AD766" s="758"/>
      <c r="AE766" s="758"/>
      <c r="AF766" s="758"/>
      <c r="AG766" s="758"/>
      <c r="AH766" s="758"/>
      <c r="AI766" s="758"/>
      <c r="AJ766" s="758"/>
    </row>
    <row r="767" spans="2:36" ht="15">
      <c r="B767" s="758"/>
      <c r="C767" s="758"/>
      <c r="D767" s="758"/>
      <c r="E767" s="758"/>
      <c r="F767" s="758"/>
      <c r="G767" s="758"/>
      <c r="H767" s="758"/>
      <c r="I767" s="758"/>
      <c r="J767" s="758"/>
      <c r="K767" s="758"/>
      <c r="L767" s="780">
        <v>763</v>
      </c>
      <c r="M767" s="790">
        <v>0.97215364569504059</v>
      </c>
      <c r="N767" s="790">
        <v>2.7846354304959402E-2</v>
      </c>
      <c r="O767" s="790">
        <v>0.96846121844388977</v>
      </c>
      <c r="P767" s="790">
        <v>3.1538781556110201E-2</v>
      </c>
      <c r="Q767" s="790">
        <f t="shared" si="51"/>
        <v>0.9701625843933559</v>
      </c>
      <c r="R767" s="790">
        <f t="shared" si="51"/>
        <v>2.9737415606644151E-2</v>
      </c>
      <c r="S767" s="791">
        <f t="shared" si="52"/>
        <v>0.97904640078240279</v>
      </c>
      <c r="T767" s="791">
        <v>2.0953599217597201E-2</v>
      </c>
      <c r="U767" s="791">
        <f t="shared" si="54"/>
        <v>0.9785895733089649</v>
      </c>
      <c r="V767" s="791">
        <v>2.14104266910351E-2</v>
      </c>
      <c r="W767" s="791">
        <f t="shared" si="53"/>
        <v>0.97871418933119825</v>
      </c>
      <c r="X767" s="791">
        <f t="shared" si="53"/>
        <v>2.1185810668801739E-2</v>
      </c>
      <c r="Y767" s="573"/>
      <c r="Z767" s="758"/>
      <c r="AA767" s="758"/>
      <c r="AB767" s="758"/>
      <c r="AC767" s="758"/>
      <c r="AD767" s="758"/>
      <c r="AE767" s="758"/>
      <c r="AF767" s="758"/>
      <c r="AG767" s="758"/>
      <c r="AH767" s="758"/>
      <c r="AI767" s="758"/>
      <c r="AJ767" s="758"/>
    </row>
    <row r="768" spans="2:36" ht="15">
      <c r="B768" s="758"/>
      <c r="C768" s="758"/>
      <c r="D768" s="758"/>
      <c r="E768" s="758"/>
      <c r="F768" s="758"/>
      <c r="G768" s="758"/>
      <c r="H768" s="758"/>
      <c r="I768" s="758"/>
      <c r="J768" s="758"/>
      <c r="K768" s="758"/>
      <c r="L768" s="780">
        <v>764</v>
      </c>
      <c r="M768" s="790">
        <v>0.97218827779936379</v>
      </c>
      <c r="N768" s="790">
        <v>2.7811722200636199E-2</v>
      </c>
      <c r="O768" s="790">
        <v>0.96850168708291895</v>
      </c>
      <c r="P768" s="790">
        <v>3.1498312917081002E-2</v>
      </c>
      <c r="Q768" s="790">
        <f t="shared" si="51"/>
        <v>0.97020020659311923</v>
      </c>
      <c r="R768" s="790">
        <f t="shared" si="51"/>
        <v>2.9699793406880674E-2</v>
      </c>
      <c r="S768" s="791">
        <f t="shared" si="52"/>
        <v>0.97907839495453075</v>
      </c>
      <c r="T768" s="791">
        <v>2.0921605045469201E-2</v>
      </c>
      <c r="U768" s="791">
        <f t="shared" si="54"/>
        <v>0.97862772472818138</v>
      </c>
      <c r="V768" s="791">
        <v>2.1372275271818598E-2</v>
      </c>
      <c r="W768" s="791">
        <f t="shared" si="53"/>
        <v>0.97874933835594069</v>
      </c>
      <c r="X768" s="791">
        <f t="shared" si="53"/>
        <v>2.1150661644059258E-2</v>
      </c>
      <c r="Y768" s="573"/>
      <c r="Z768" s="758"/>
      <c r="AA768" s="758"/>
      <c r="AB768" s="758"/>
      <c r="AC768" s="758"/>
      <c r="AD768" s="758"/>
      <c r="AE768" s="758"/>
      <c r="AF768" s="758"/>
      <c r="AG768" s="758"/>
      <c r="AH768" s="758"/>
      <c r="AI768" s="758"/>
      <c r="AJ768" s="758"/>
    </row>
    <row r="769" spans="2:36" ht="15">
      <c r="B769" s="758"/>
      <c r="C769" s="758"/>
      <c r="D769" s="758"/>
      <c r="E769" s="758"/>
      <c r="F769" s="758"/>
      <c r="G769" s="758"/>
      <c r="H769" s="758"/>
      <c r="I769" s="758"/>
      <c r="J769" s="758"/>
      <c r="K769" s="758"/>
      <c r="L769" s="780">
        <v>765</v>
      </c>
      <c r="M769" s="790">
        <v>0.97222278330520773</v>
      </c>
      <c r="N769" s="790">
        <v>2.77772166947923E-2</v>
      </c>
      <c r="O769" s="790">
        <v>0.96854199203344304</v>
      </c>
      <c r="P769" s="790">
        <v>3.1458007966556997E-2</v>
      </c>
      <c r="Q769" s="790">
        <f t="shared" si="51"/>
        <v>0.97023768318358905</v>
      </c>
      <c r="R769" s="790">
        <f t="shared" si="51"/>
        <v>2.9662316816410933E-2</v>
      </c>
      <c r="S769" s="791">
        <f t="shared" si="52"/>
        <v>0.97911015882901542</v>
      </c>
      <c r="T769" s="791">
        <v>2.0889841170984601E-2</v>
      </c>
      <c r="U769" s="791">
        <f t="shared" si="54"/>
        <v>0.97866574931820438</v>
      </c>
      <c r="V769" s="791">
        <v>2.1334250681795602E-2</v>
      </c>
      <c r="W769" s="791">
        <f t="shared" si="53"/>
        <v>0.97878431017503753</v>
      </c>
      <c r="X769" s="791">
        <f t="shared" si="53"/>
        <v>2.1115689824962466E-2</v>
      </c>
      <c r="Y769" s="573"/>
      <c r="Z769" s="758"/>
      <c r="AA769" s="758"/>
      <c r="AB769" s="758"/>
      <c r="AC769" s="758"/>
      <c r="AD769" s="758"/>
      <c r="AE769" s="758"/>
      <c r="AF769" s="758"/>
      <c r="AG769" s="758"/>
      <c r="AH769" s="758"/>
      <c r="AI769" s="758"/>
      <c r="AJ769" s="758"/>
    </row>
    <row r="770" spans="2:36" ht="15">
      <c r="B770" s="758"/>
      <c r="C770" s="758"/>
      <c r="D770" s="758"/>
      <c r="E770" s="758"/>
      <c r="F770" s="758"/>
      <c r="G770" s="758"/>
      <c r="H770" s="758"/>
      <c r="I770" s="758"/>
      <c r="J770" s="758"/>
      <c r="K770" s="758"/>
      <c r="L770" s="780">
        <v>766</v>
      </c>
      <c r="M770" s="790">
        <v>0.97225716275076335</v>
      </c>
      <c r="N770" s="790">
        <v>2.7742837249236599E-2</v>
      </c>
      <c r="O770" s="790">
        <v>0.96858213399179149</v>
      </c>
      <c r="P770" s="790">
        <v>3.1417866008208499E-2</v>
      </c>
      <c r="Q770" s="790">
        <f t="shared" si="51"/>
        <v>0.97027501478401157</v>
      </c>
      <c r="R770" s="790">
        <f t="shared" si="51"/>
        <v>2.9624985215988362E-2</v>
      </c>
      <c r="S770" s="791">
        <f t="shared" si="52"/>
        <v>0.97914168247189992</v>
      </c>
      <c r="T770" s="791">
        <v>2.08583175281001E-2</v>
      </c>
      <c r="U770" s="791">
        <f t="shared" si="54"/>
        <v>0.97870364490159545</v>
      </c>
      <c r="V770" s="791">
        <v>2.1296355098404499E-2</v>
      </c>
      <c r="W770" s="791">
        <f t="shared" si="53"/>
        <v>0.97881909883384366</v>
      </c>
      <c r="X770" s="791">
        <f t="shared" si="53"/>
        <v>2.1080901166156414E-2</v>
      </c>
      <c r="Y770" s="573"/>
      <c r="Z770" s="758"/>
      <c r="AA770" s="758"/>
      <c r="AB770" s="758"/>
      <c r="AC770" s="758"/>
      <c r="AD770" s="758"/>
      <c r="AE770" s="758"/>
      <c r="AF770" s="758"/>
      <c r="AG770" s="758"/>
      <c r="AH770" s="758"/>
      <c r="AI770" s="758"/>
      <c r="AJ770" s="758"/>
    </row>
    <row r="771" spans="2:36" ht="15">
      <c r="B771" s="758"/>
      <c r="C771" s="758"/>
      <c r="D771" s="758"/>
      <c r="E771" s="758"/>
      <c r="F771" s="758"/>
      <c r="G771" s="758"/>
      <c r="H771" s="758"/>
      <c r="I771" s="758"/>
      <c r="J771" s="758"/>
      <c r="K771" s="758"/>
      <c r="L771" s="780">
        <v>767</v>
      </c>
      <c r="M771" s="790">
        <v>0.97229141667422181</v>
      </c>
      <c r="N771" s="790">
        <v>2.7708583325778201E-2</v>
      </c>
      <c r="O771" s="790">
        <v>0.96862211365429429</v>
      </c>
      <c r="P771" s="790">
        <v>3.1377886345705701E-2</v>
      </c>
      <c r="Q771" s="790">
        <f t="shared" si="51"/>
        <v>0.97031220201363366</v>
      </c>
      <c r="R771" s="790">
        <f t="shared" si="51"/>
        <v>2.9587797986366439E-2</v>
      </c>
      <c r="S771" s="791">
        <f t="shared" si="52"/>
        <v>0.97917295594922749</v>
      </c>
      <c r="T771" s="791">
        <v>2.08270440507725E-2</v>
      </c>
      <c r="U771" s="791">
        <f t="shared" si="54"/>
        <v>0.97874140930091635</v>
      </c>
      <c r="V771" s="791">
        <v>2.1258590699083701E-2</v>
      </c>
      <c r="W771" s="791">
        <f t="shared" si="53"/>
        <v>0.97885369837771385</v>
      </c>
      <c r="X771" s="791">
        <f t="shared" si="53"/>
        <v>2.104630162228624E-2</v>
      </c>
      <c r="Y771" s="573"/>
      <c r="Z771" s="758"/>
      <c r="AA771" s="758"/>
      <c r="AB771" s="758"/>
      <c r="AC771" s="758"/>
      <c r="AD771" s="758"/>
      <c r="AE771" s="758"/>
      <c r="AF771" s="758"/>
      <c r="AG771" s="758"/>
      <c r="AH771" s="758"/>
      <c r="AI771" s="758"/>
      <c r="AJ771" s="758"/>
    </row>
    <row r="772" spans="2:36" ht="15">
      <c r="B772" s="758"/>
      <c r="C772" s="758"/>
      <c r="D772" s="758"/>
      <c r="E772" s="758"/>
      <c r="F772" s="758"/>
      <c r="G772" s="758"/>
      <c r="H772" s="758"/>
      <c r="I772" s="758"/>
      <c r="J772" s="758"/>
      <c r="K772" s="758"/>
      <c r="L772" s="780">
        <v>768</v>
      </c>
      <c r="M772" s="790">
        <v>0.97232554561377404</v>
      </c>
      <c r="N772" s="790">
        <v>2.76744543862259E-2</v>
      </c>
      <c r="O772" s="790">
        <v>0.96866193171728088</v>
      </c>
      <c r="P772" s="790">
        <v>3.1338068282719102E-2</v>
      </c>
      <c r="Q772" s="790">
        <f t="shared" si="51"/>
        <v>0.97034924549170132</v>
      </c>
      <c r="R772" s="790">
        <f t="shared" si="51"/>
        <v>2.9550754508298645E-2</v>
      </c>
      <c r="S772" s="791">
        <f t="shared" si="52"/>
        <v>0.97920396932704135</v>
      </c>
      <c r="T772" s="791">
        <v>2.0796030672958599E-2</v>
      </c>
      <c r="U772" s="791">
        <f t="shared" si="54"/>
        <v>0.97877904033872842</v>
      </c>
      <c r="V772" s="791">
        <v>2.1220959661271601E-2</v>
      </c>
      <c r="W772" s="791">
        <f t="shared" si="53"/>
        <v>0.97888810285200289</v>
      </c>
      <c r="X772" s="791">
        <f t="shared" si="53"/>
        <v>2.1011897147997043E-2</v>
      </c>
      <c r="Y772" s="573"/>
      <c r="Z772" s="758"/>
      <c r="AA772" s="758"/>
      <c r="AB772" s="758"/>
      <c r="AC772" s="758"/>
      <c r="AD772" s="758"/>
      <c r="AE772" s="758"/>
      <c r="AF772" s="758"/>
      <c r="AG772" s="758"/>
      <c r="AH772" s="758"/>
      <c r="AI772" s="758"/>
      <c r="AJ772" s="758"/>
    </row>
    <row r="773" spans="2:36" ht="15">
      <c r="B773" s="758"/>
      <c r="C773" s="758"/>
      <c r="D773" s="758"/>
      <c r="E773" s="758"/>
      <c r="F773" s="758"/>
      <c r="G773" s="758"/>
      <c r="H773" s="758"/>
      <c r="I773" s="758"/>
      <c r="J773" s="758"/>
      <c r="K773" s="758"/>
      <c r="L773" s="780">
        <v>769</v>
      </c>
      <c r="M773" s="790">
        <v>0.97235955010761133</v>
      </c>
      <c r="N773" s="790">
        <v>2.7640449892388699E-2</v>
      </c>
      <c r="O773" s="790">
        <v>0.96870158887708124</v>
      </c>
      <c r="P773" s="790">
        <v>3.1298411122918798E-2</v>
      </c>
      <c r="Q773" s="790">
        <f t="shared" ref="Q773:R836" si="55">(O773*0.5129)+(M773*0.487)</f>
        <v>0.97038614583746163</v>
      </c>
      <c r="R773" s="790">
        <f t="shared" si="55"/>
        <v>2.951385416253835E-2</v>
      </c>
      <c r="S773" s="791">
        <f t="shared" ref="S773:S836" si="56">1-T773</f>
        <v>0.97923471267138495</v>
      </c>
      <c r="T773" s="791">
        <v>2.0765287328615E-2</v>
      </c>
      <c r="U773" s="791">
        <f t="shared" si="54"/>
        <v>0.97881653583759332</v>
      </c>
      <c r="V773" s="791">
        <v>2.1183464162406698E-2</v>
      </c>
      <c r="W773" s="791">
        <f t="shared" ref="W773:X836" si="57">(U773*0.5129)+(S773*0.487)</f>
        <v>0.97892230630206611</v>
      </c>
      <c r="X773" s="791">
        <f t="shared" si="57"/>
        <v>2.09776936979339E-2</v>
      </c>
      <c r="Y773" s="573"/>
      <c r="Z773" s="758"/>
      <c r="AA773" s="758"/>
      <c r="AB773" s="758"/>
      <c r="AC773" s="758"/>
      <c r="AD773" s="758"/>
      <c r="AE773" s="758"/>
      <c r="AF773" s="758"/>
      <c r="AG773" s="758"/>
      <c r="AH773" s="758"/>
      <c r="AI773" s="758"/>
      <c r="AJ773" s="758"/>
    </row>
    <row r="774" spans="2:36" ht="15">
      <c r="B774" s="758"/>
      <c r="C774" s="758"/>
      <c r="D774" s="758"/>
      <c r="E774" s="758"/>
      <c r="F774" s="758"/>
      <c r="G774" s="758"/>
      <c r="H774" s="758"/>
      <c r="I774" s="758"/>
      <c r="J774" s="758"/>
      <c r="K774" s="758"/>
      <c r="L774" s="780">
        <v>770</v>
      </c>
      <c r="M774" s="790">
        <v>0.97239343069392437</v>
      </c>
      <c r="N774" s="790">
        <v>2.76065693060756E-2</v>
      </c>
      <c r="O774" s="790">
        <v>0.96874108583002494</v>
      </c>
      <c r="P774" s="790">
        <v>3.1258914169975102E-2</v>
      </c>
      <c r="Q774" s="790">
        <f t="shared" si="55"/>
        <v>0.97042290367016104</v>
      </c>
      <c r="R774" s="790">
        <f t="shared" si="55"/>
        <v>2.947709632983905E-2</v>
      </c>
      <c r="S774" s="791">
        <f t="shared" si="56"/>
        <v>0.97926517604830154</v>
      </c>
      <c r="T774" s="791">
        <v>2.0734823951698501E-2</v>
      </c>
      <c r="U774" s="791">
        <f t="shared" ref="U774:U837" si="58">1-V774</f>
        <v>0.97885389362007258</v>
      </c>
      <c r="V774" s="791">
        <v>2.11461063799274E-2</v>
      </c>
      <c r="W774" s="791">
        <f t="shared" si="57"/>
        <v>0.97895630277325807</v>
      </c>
      <c r="X774" s="791">
        <f t="shared" si="57"/>
        <v>2.0943697226741935E-2</v>
      </c>
      <c r="Y774" s="573"/>
      <c r="Z774" s="758"/>
      <c r="AA774" s="758"/>
      <c r="AB774" s="758"/>
      <c r="AC774" s="758"/>
      <c r="AD774" s="758"/>
      <c r="AE774" s="758"/>
      <c r="AF774" s="758"/>
      <c r="AG774" s="758"/>
      <c r="AH774" s="758"/>
      <c r="AI774" s="758"/>
      <c r="AJ774" s="758"/>
    </row>
    <row r="775" spans="2:36" ht="15">
      <c r="B775" s="758"/>
      <c r="C775" s="758"/>
      <c r="D775" s="758"/>
      <c r="E775" s="758"/>
      <c r="F775" s="758"/>
      <c r="G775" s="758"/>
      <c r="H775" s="758"/>
      <c r="I775" s="758"/>
      <c r="J775" s="758"/>
      <c r="K775" s="758"/>
      <c r="L775" s="780">
        <v>771</v>
      </c>
      <c r="M775" s="790">
        <v>0.97242718791090454</v>
      </c>
      <c r="N775" s="790">
        <v>2.75728120890954E-2</v>
      </c>
      <c r="O775" s="790">
        <v>0.96878042327244152</v>
      </c>
      <c r="P775" s="790">
        <v>3.1219576727558498E-2</v>
      </c>
      <c r="Q775" s="790">
        <f t="shared" si="55"/>
        <v>0.97045951960904575</v>
      </c>
      <c r="R775" s="790">
        <f t="shared" si="55"/>
        <v>2.9440480390954211E-2</v>
      </c>
      <c r="S775" s="791">
        <f t="shared" si="56"/>
        <v>0.97929534952383412</v>
      </c>
      <c r="T775" s="791">
        <v>2.07046504761659E-2</v>
      </c>
      <c r="U775" s="791">
        <f t="shared" si="58"/>
        <v>0.97889111150872776</v>
      </c>
      <c r="V775" s="791">
        <v>2.1108888491272199E-2</v>
      </c>
      <c r="W775" s="791">
        <f t="shared" si="57"/>
        <v>0.97899008631093376</v>
      </c>
      <c r="X775" s="791">
        <f t="shared" si="57"/>
        <v>2.0909913689066306E-2</v>
      </c>
      <c r="Y775" s="573"/>
      <c r="Z775" s="758"/>
      <c r="AA775" s="758"/>
      <c r="AB775" s="758"/>
      <c r="AC775" s="758"/>
      <c r="AD775" s="758"/>
      <c r="AE775" s="758"/>
      <c r="AF775" s="758"/>
      <c r="AG775" s="758"/>
      <c r="AH775" s="758"/>
      <c r="AI775" s="758"/>
      <c r="AJ775" s="758"/>
    </row>
    <row r="776" spans="2:36" ht="15">
      <c r="B776" s="758"/>
      <c r="C776" s="758"/>
      <c r="D776" s="758"/>
      <c r="E776" s="758"/>
      <c r="F776" s="758"/>
      <c r="G776" s="758"/>
      <c r="H776" s="758"/>
      <c r="I776" s="758"/>
      <c r="J776" s="758"/>
      <c r="K776" s="758"/>
      <c r="L776" s="780">
        <v>772</v>
      </c>
      <c r="M776" s="790">
        <v>0.97246082229674291</v>
      </c>
      <c r="N776" s="790">
        <v>2.75391777032571E-2</v>
      </c>
      <c r="O776" s="790">
        <v>0.96881960190066085</v>
      </c>
      <c r="P776" s="790">
        <v>3.1180398099339101E-2</v>
      </c>
      <c r="Q776" s="790">
        <f t="shared" si="55"/>
        <v>0.97049599427336275</v>
      </c>
      <c r="R776" s="790">
        <f t="shared" si="55"/>
        <v>2.9404005726637233E-2</v>
      </c>
      <c r="S776" s="791">
        <f t="shared" si="56"/>
        <v>0.97932522316402615</v>
      </c>
      <c r="T776" s="791">
        <v>2.0674776835973799E-2</v>
      </c>
      <c r="U776" s="791">
        <f t="shared" si="58"/>
        <v>0.97892818732612041</v>
      </c>
      <c r="V776" s="791">
        <v>2.10718126738796E-2</v>
      </c>
      <c r="W776" s="791">
        <f t="shared" si="57"/>
        <v>0.97902365096044786</v>
      </c>
      <c r="X776" s="791">
        <f t="shared" si="57"/>
        <v>2.0876349039552086E-2</v>
      </c>
      <c r="Y776" s="573"/>
      <c r="Z776" s="758"/>
      <c r="AA776" s="758"/>
      <c r="AB776" s="758"/>
      <c r="AC776" s="758"/>
      <c r="AD776" s="758"/>
      <c r="AE776" s="758"/>
      <c r="AF776" s="758"/>
      <c r="AG776" s="758"/>
      <c r="AH776" s="758"/>
      <c r="AI776" s="758"/>
      <c r="AJ776" s="758"/>
    </row>
    <row r="777" spans="2:36" ht="15">
      <c r="B777" s="758"/>
      <c r="C777" s="758"/>
      <c r="D777" s="758"/>
      <c r="E777" s="758"/>
      <c r="F777" s="758"/>
      <c r="G777" s="758"/>
      <c r="H777" s="758"/>
      <c r="I777" s="758"/>
      <c r="J777" s="758"/>
      <c r="K777" s="758"/>
      <c r="L777" s="780">
        <v>773</v>
      </c>
      <c r="M777" s="790">
        <v>0.97249433438963029</v>
      </c>
      <c r="N777" s="790">
        <v>2.7505665610369701E-2</v>
      </c>
      <c r="O777" s="790">
        <v>0.96885862241101284</v>
      </c>
      <c r="P777" s="790">
        <v>3.1141377588987201E-2</v>
      </c>
      <c r="Q777" s="790">
        <f t="shared" si="55"/>
        <v>0.97053232828235847</v>
      </c>
      <c r="R777" s="790">
        <f t="shared" si="55"/>
        <v>2.9367671717641583E-2</v>
      </c>
      <c r="S777" s="791">
        <f t="shared" si="56"/>
        <v>0.97935478703492085</v>
      </c>
      <c r="T777" s="791">
        <v>2.06452129650791E-2</v>
      </c>
      <c r="U777" s="791">
        <f t="shared" si="58"/>
        <v>0.97896511889481208</v>
      </c>
      <c r="V777" s="791">
        <v>2.1034881105187898E-2</v>
      </c>
      <c r="W777" s="791">
        <f t="shared" si="57"/>
        <v>0.97905699076715558</v>
      </c>
      <c r="X777" s="791">
        <f t="shared" si="57"/>
        <v>2.0843009232844392E-2</v>
      </c>
      <c r="Y777" s="573"/>
      <c r="Z777" s="758"/>
      <c r="AA777" s="758"/>
      <c r="AB777" s="758"/>
      <c r="AC777" s="758"/>
      <c r="AD777" s="758"/>
      <c r="AE777" s="758"/>
      <c r="AF777" s="758"/>
      <c r="AG777" s="758"/>
      <c r="AH777" s="758"/>
      <c r="AI777" s="758"/>
      <c r="AJ777" s="758"/>
    </row>
    <row r="778" spans="2:36" ht="15">
      <c r="B778" s="758"/>
      <c r="C778" s="758"/>
      <c r="D778" s="758"/>
      <c r="E778" s="758"/>
      <c r="F778" s="758"/>
      <c r="G778" s="758"/>
      <c r="H778" s="758"/>
      <c r="I778" s="758"/>
      <c r="J778" s="758"/>
      <c r="K778" s="758"/>
      <c r="L778" s="780">
        <v>774</v>
      </c>
      <c r="M778" s="790">
        <v>0.97252772472775795</v>
      </c>
      <c r="N778" s="790">
        <v>2.7472275272242101E-2</v>
      </c>
      <c r="O778" s="790">
        <v>0.96889748549982679</v>
      </c>
      <c r="P778" s="790">
        <v>3.1102514500173199E-2</v>
      </c>
      <c r="Q778" s="790">
        <f t="shared" si="55"/>
        <v>0.97056852225527934</v>
      </c>
      <c r="R778" s="790">
        <f t="shared" si="55"/>
        <v>2.9331477744720738E-2</v>
      </c>
      <c r="S778" s="791">
        <f t="shared" si="56"/>
        <v>0.97938403120256157</v>
      </c>
      <c r="T778" s="791">
        <v>2.0615968797438398E-2</v>
      </c>
      <c r="U778" s="791">
        <f t="shared" si="58"/>
        <v>0.97900190403736442</v>
      </c>
      <c r="V778" s="791">
        <v>2.0998095962635601E-2</v>
      </c>
      <c r="W778" s="791">
        <f t="shared" si="57"/>
        <v>0.9790900997764117</v>
      </c>
      <c r="X778" s="791">
        <f t="shared" si="57"/>
        <v>2.08099002235883E-2</v>
      </c>
      <c r="Y778" s="573"/>
      <c r="Z778" s="758"/>
      <c r="AA778" s="758"/>
      <c r="AB778" s="758"/>
      <c r="AC778" s="758"/>
      <c r="AD778" s="758"/>
      <c r="AE778" s="758"/>
      <c r="AF778" s="758"/>
      <c r="AG778" s="758"/>
      <c r="AH778" s="758"/>
      <c r="AI778" s="758"/>
      <c r="AJ778" s="758"/>
    </row>
    <row r="779" spans="2:36" ht="15">
      <c r="B779" s="758"/>
      <c r="C779" s="758"/>
      <c r="D779" s="758"/>
      <c r="E779" s="758"/>
      <c r="F779" s="758"/>
      <c r="G779" s="758"/>
      <c r="H779" s="758"/>
      <c r="I779" s="758"/>
      <c r="J779" s="758"/>
      <c r="K779" s="758"/>
      <c r="L779" s="780">
        <v>775</v>
      </c>
      <c r="M779" s="790">
        <v>0.97256099384931671</v>
      </c>
      <c r="N779" s="790">
        <v>2.7439006150683301E-2</v>
      </c>
      <c r="O779" s="790">
        <v>0.96893619186343261</v>
      </c>
      <c r="P779" s="790">
        <v>3.1063808136567402E-2</v>
      </c>
      <c r="Q779" s="790">
        <f t="shared" si="55"/>
        <v>0.9706045768113718</v>
      </c>
      <c r="R779" s="790">
        <f t="shared" si="55"/>
        <v>2.929542318862819E-2</v>
      </c>
      <c r="S779" s="791">
        <f t="shared" si="56"/>
        <v>0.97941294573299154</v>
      </c>
      <c r="T779" s="791">
        <v>2.0587054267008499E-2</v>
      </c>
      <c r="U779" s="791">
        <f t="shared" si="58"/>
        <v>0.97903854057633866</v>
      </c>
      <c r="V779" s="791">
        <v>2.0961459423661299E-2</v>
      </c>
      <c r="W779" s="791">
        <f t="shared" si="57"/>
        <v>0.97912297203357102</v>
      </c>
      <c r="X779" s="791">
        <f t="shared" si="57"/>
        <v>2.0777027966429017E-2</v>
      </c>
      <c r="Y779" s="573"/>
      <c r="Z779" s="758"/>
      <c r="AA779" s="758"/>
      <c r="AB779" s="758"/>
      <c r="AC779" s="758"/>
      <c r="AD779" s="758"/>
      <c r="AE779" s="758"/>
      <c r="AF779" s="758"/>
      <c r="AG779" s="758"/>
      <c r="AH779" s="758"/>
      <c r="AI779" s="758"/>
      <c r="AJ779" s="758"/>
    </row>
    <row r="780" spans="2:36" ht="15">
      <c r="B780" s="758"/>
      <c r="C780" s="758"/>
      <c r="D780" s="758"/>
      <c r="E780" s="758"/>
      <c r="F780" s="758"/>
      <c r="G780" s="758"/>
      <c r="H780" s="758"/>
      <c r="I780" s="758"/>
      <c r="J780" s="758"/>
      <c r="K780" s="758"/>
      <c r="L780" s="780">
        <v>776</v>
      </c>
      <c r="M780" s="790">
        <v>0.97259414229249785</v>
      </c>
      <c r="N780" s="790">
        <v>2.7405857707502101E-2</v>
      </c>
      <c r="O780" s="790">
        <v>0.96897474219816004</v>
      </c>
      <c r="P780" s="790">
        <v>3.1025257801840001E-2</v>
      </c>
      <c r="Q780" s="790">
        <f t="shared" si="55"/>
        <v>0.97064049256988272</v>
      </c>
      <c r="R780" s="790">
        <f t="shared" si="55"/>
        <v>2.9259507430117258E-2</v>
      </c>
      <c r="S780" s="791">
        <f t="shared" si="56"/>
        <v>0.97944152069225376</v>
      </c>
      <c r="T780" s="791">
        <v>2.0558479307746201E-2</v>
      </c>
      <c r="U780" s="791">
        <f t="shared" si="58"/>
        <v>0.97907502633429677</v>
      </c>
      <c r="V780" s="791">
        <v>2.09249736657032E-2</v>
      </c>
      <c r="W780" s="791">
        <f t="shared" si="57"/>
        <v>0.9791556015839884</v>
      </c>
      <c r="X780" s="791">
        <f t="shared" si="57"/>
        <v>2.074439841601157E-2</v>
      </c>
      <c r="Y780" s="573"/>
      <c r="Z780" s="758"/>
      <c r="AA780" s="758"/>
      <c r="AB780" s="758"/>
      <c r="AC780" s="758"/>
      <c r="AD780" s="758"/>
      <c r="AE780" s="758"/>
      <c r="AF780" s="758"/>
      <c r="AG780" s="758"/>
      <c r="AH780" s="758"/>
      <c r="AI780" s="758"/>
      <c r="AJ780" s="758"/>
    </row>
    <row r="781" spans="2:36" ht="15">
      <c r="B781" s="758"/>
      <c r="C781" s="758"/>
      <c r="D781" s="758"/>
      <c r="E781" s="758"/>
      <c r="F781" s="758"/>
      <c r="G781" s="758"/>
      <c r="H781" s="758"/>
      <c r="I781" s="758"/>
      <c r="J781" s="758"/>
      <c r="K781" s="758"/>
      <c r="L781" s="780">
        <v>777</v>
      </c>
      <c r="M781" s="790">
        <v>0.97262717059549242</v>
      </c>
      <c r="N781" s="790">
        <v>2.7372829404507599E-2</v>
      </c>
      <c r="O781" s="790">
        <v>0.96901313720033855</v>
      </c>
      <c r="P781" s="790">
        <v>3.09868627996614E-2</v>
      </c>
      <c r="Q781" s="790">
        <f t="shared" si="55"/>
        <v>0.97067627015005842</v>
      </c>
      <c r="R781" s="790">
        <f t="shared" si="55"/>
        <v>2.9223729849941531E-2</v>
      </c>
      <c r="S781" s="791">
        <f t="shared" si="56"/>
        <v>0.97946974614639193</v>
      </c>
      <c r="T781" s="791">
        <v>2.0530253853608099E-2</v>
      </c>
      <c r="U781" s="791">
        <f t="shared" si="58"/>
        <v>0.9791113591338001</v>
      </c>
      <c r="V781" s="791">
        <v>2.08886408661999E-2</v>
      </c>
      <c r="W781" s="791">
        <f t="shared" si="57"/>
        <v>0.97918798247301897</v>
      </c>
      <c r="X781" s="791">
        <f t="shared" si="57"/>
        <v>2.0712017526981073E-2</v>
      </c>
      <c r="Y781" s="573"/>
      <c r="Z781" s="758"/>
      <c r="AA781" s="758"/>
      <c r="AB781" s="758"/>
      <c r="AC781" s="758"/>
      <c r="AD781" s="758"/>
      <c r="AE781" s="758"/>
      <c r="AF781" s="758"/>
      <c r="AG781" s="758"/>
      <c r="AH781" s="758"/>
      <c r="AI781" s="758"/>
      <c r="AJ781" s="758"/>
    </row>
    <row r="782" spans="2:36" ht="15">
      <c r="B782" s="758"/>
      <c r="C782" s="758"/>
      <c r="D782" s="758"/>
      <c r="E782" s="758"/>
      <c r="F782" s="758"/>
      <c r="G782" s="758"/>
      <c r="H782" s="758"/>
      <c r="I782" s="758"/>
      <c r="J782" s="758"/>
      <c r="K782" s="758"/>
      <c r="L782" s="780">
        <v>778</v>
      </c>
      <c r="M782" s="790">
        <v>0.97266007929649145</v>
      </c>
      <c r="N782" s="790">
        <v>2.7339920703508599E-2</v>
      </c>
      <c r="O782" s="790">
        <v>0.96905137756629833</v>
      </c>
      <c r="P782" s="790">
        <v>3.0948622433701702E-2</v>
      </c>
      <c r="Q782" s="790">
        <f t="shared" si="55"/>
        <v>0.97071191017114566</v>
      </c>
      <c r="R782" s="790">
        <f t="shared" si="55"/>
        <v>2.9188089828854291E-2</v>
      </c>
      <c r="S782" s="791">
        <f t="shared" si="56"/>
        <v>0.97949761216144904</v>
      </c>
      <c r="T782" s="791">
        <v>2.0502387838551E-2</v>
      </c>
      <c r="U782" s="791">
        <f t="shared" si="58"/>
        <v>0.97914753679741018</v>
      </c>
      <c r="V782" s="791">
        <v>2.0852463202589801E-2</v>
      </c>
      <c r="W782" s="791">
        <f t="shared" si="57"/>
        <v>0.97922010874601739</v>
      </c>
      <c r="X782" s="791">
        <f t="shared" si="57"/>
        <v>2.0679891253982646E-2</v>
      </c>
      <c r="Y782" s="573"/>
      <c r="Z782" s="758"/>
      <c r="AA782" s="758"/>
      <c r="AB782" s="758"/>
      <c r="AC782" s="758"/>
      <c r="AD782" s="758"/>
      <c r="AE782" s="758"/>
      <c r="AF782" s="758"/>
      <c r="AG782" s="758"/>
      <c r="AH782" s="758"/>
      <c r="AI782" s="758"/>
      <c r="AJ782" s="758"/>
    </row>
    <row r="783" spans="2:36" ht="15">
      <c r="B783" s="758"/>
      <c r="C783" s="758"/>
      <c r="D783" s="758"/>
      <c r="E783" s="758"/>
      <c r="F783" s="758"/>
      <c r="G783" s="758"/>
      <c r="H783" s="758"/>
      <c r="I783" s="758"/>
      <c r="J783" s="758"/>
      <c r="K783" s="758"/>
      <c r="L783" s="780">
        <v>779</v>
      </c>
      <c r="M783" s="790">
        <v>0.97269286893368589</v>
      </c>
      <c r="N783" s="790">
        <v>2.7307131066314098E-2</v>
      </c>
      <c r="O783" s="790">
        <v>0.9690894639923685</v>
      </c>
      <c r="P783" s="790">
        <v>3.0910536007631498E-2</v>
      </c>
      <c r="Q783" s="790">
        <f t="shared" si="55"/>
        <v>0.97074741325239078</v>
      </c>
      <c r="R783" s="790">
        <f t="shared" si="55"/>
        <v>2.9152586747609163E-2</v>
      </c>
      <c r="S783" s="791">
        <f t="shared" si="56"/>
        <v>0.97952510880346833</v>
      </c>
      <c r="T783" s="791">
        <v>2.0474891196531699E-2</v>
      </c>
      <c r="U783" s="791">
        <f t="shared" si="58"/>
        <v>0.97918355714768868</v>
      </c>
      <c r="V783" s="791">
        <v>2.0816442852311299E-2</v>
      </c>
      <c r="W783" s="791">
        <f t="shared" si="57"/>
        <v>0.97925197444833856</v>
      </c>
      <c r="X783" s="791">
        <f t="shared" si="57"/>
        <v>2.0648025551661404E-2</v>
      </c>
      <c r="Y783" s="573"/>
      <c r="Z783" s="758"/>
      <c r="AA783" s="758"/>
      <c r="AB783" s="758"/>
      <c r="AC783" s="758"/>
      <c r="AD783" s="758"/>
      <c r="AE783" s="758"/>
      <c r="AF783" s="758"/>
      <c r="AG783" s="758"/>
      <c r="AH783" s="758"/>
      <c r="AI783" s="758"/>
      <c r="AJ783" s="758"/>
    </row>
    <row r="784" spans="2:36" ht="15">
      <c r="B784" s="758"/>
      <c r="C784" s="758"/>
      <c r="D784" s="758"/>
      <c r="E784" s="758"/>
      <c r="F784" s="758"/>
      <c r="G784" s="758"/>
      <c r="H784" s="758"/>
      <c r="I784" s="758"/>
      <c r="J784" s="758"/>
      <c r="K784" s="758"/>
      <c r="L784" s="780">
        <v>780</v>
      </c>
      <c r="M784" s="790">
        <v>0.9727255400452669</v>
      </c>
      <c r="N784" s="790">
        <v>2.7274459954733099E-2</v>
      </c>
      <c r="O784" s="790">
        <v>0.96912739717487917</v>
      </c>
      <c r="P784" s="790">
        <v>3.0872602825120801E-2</v>
      </c>
      <c r="Q784" s="790">
        <f t="shared" si="55"/>
        <v>0.97078278001304052</v>
      </c>
      <c r="R784" s="790">
        <f t="shared" si="55"/>
        <v>2.9117219986959479E-2</v>
      </c>
      <c r="S784" s="791">
        <f t="shared" si="56"/>
        <v>0.97955222613849313</v>
      </c>
      <c r="T784" s="791">
        <v>2.0447773861506899E-2</v>
      </c>
      <c r="U784" s="791">
        <f t="shared" si="58"/>
        <v>0.97921941800719714</v>
      </c>
      <c r="V784" s="791">
        <v>2.0780581992802898E-2</v>
      </c>
      <c r="W784" s="791">
        <f t="shared" si="57"/>
        <v>0.97928357362533758</v>
      </c>
      <c r="X784" s="791">
        <f t="shared" si="57"/>
        <v>2.0616426374662468E-2</v>
      </c>
      <c r="Y784" s="573"/>
      <c r="Z784" s="758"/>
      <c r="AA784" s="758"/>
      <c r="AB784" s="758"/>
      <c r="AC784" s="758"/>
      <c r="AD784" s="758"/>
      <c r="AE784" s="758"/>
      <c r="AF784" s="758"/>
      <c r="AG784" s="758"/>
      <c r="AH784" s="758"/>
      <c r="AI784" s="758"/>
      <c r="AJ784" s="758"/>
    </row>
    <row r="785" spans="2:36" ht="15">
      <c r="B785" s="758"/>
      <c r="C785" s="758"/>
      <c r="D785" s="758"/>
      <c r="E785" s="758"/>
      <c r="F785" s="758"/>
      <c r="G785" s="758"/>
      <c r="H785" s="758"/>
      <c r="I785" s="758"/>
      <c r="J785" s="758"/>
      <c r="K785" s="758"/>
      <c r="L785" s="780">
        <v>781</v>
      </c>
      <c r="M785" s="790">
        <v>0.97275809316942552</v>
      </c>
      <c r="N785" s="790">
        <v>2.7241906830574501E-2</v>
      </c>
      <c r="O785" s="790">
        <v>0.96916517781015987</v>
      </c>
      <c r="P785" s="790">
        <v>3.08348221898401E-2</v>
      </c>
      <c r="Q785" s="790">
        <f t="shared" si="55"/>
        <v>0.97081801107234122</v>
      </c>
      <c r="R785" s="790">
        <f t="shared" si="55"/>
        <v>2.9081988927658769E-2</v>
      </c>
      <c r="S785" s="791">
        <f t="shared" si="56"/>
        <v>0.97957895423256669</v>
      </c>
      <c r="T785" s="791">
        <v>2.04210457674333E-2</v>
      </c>
      <c r="U785" s="791">
        <f t="shared" si="58"/>
        <v>0.97925511719849689</v>
      </c>
      <c r="V785" s="791">
        <v>2.0744882801503099E-2</v>
      </c>
      <c r="W785" s="791">
        <f t="shared" si="57"/>
        <v>0.97931490032236912</v>
      </c>
      <c r="X785" s="791">
        <f t="shared" si="57"/>
        <v>2.0585099677630957E-2</v>
      </c>
      <c r="Y785" s="573"/>
      <c r="Z785" s="758"/>
      <c r="AA785" s="758"/>
      <c r="AB785" s="758"/>
      <c r="AC785" s="758"/>
      <c r="AD785" s="758"/>
      <c r="AE785" s="758"/>
      <c r="AF785" s="758"/>
      <c r="AG785" s="758"/>
      <c r="AH785" s="758"/>
      <c r="AI785" s="758"/>
      <c r="AJ785" s="758"/>
    </row>
    <row r="786" spans="2:36" ht="15">
      <c r="B786" s="758"/>
      <c r="C786" s="758"/>
      <c r="D786" s="758"/>
      <c r="E786" s="758"/>
      <c r="F786" s="758"/>
      <c r="G786" s="758"/>
      <c r="H786" s="758"/>
      <c r="I786" s="758"/>
      <c r="J786" s="758"/>
      <c r="K786" s="758"/>
      <c r="L786" s="780">
        <v>782</v>
      </c>
      <c r="M786" s="790">
        <v>0.9727905288443528</v>
      </c>
      <c r="N786" s="790">
        <v>2.7209471155647199E-2</v>
      </c>
      <c r="O786" s="790">
        <v>0.96920280659454039</v>
      </c>
      <c r="P786" s="790">
        <v>3.07971934054596E-2</v>
      </c>
      <c r="Q786" s="790">
        <f t="shared" si="55"/>
        <v>0.97085310704953964</v>
      </c>
      <c r="R786" s="790">
        <f t="shared" si="55"/>
        <v>2.9046892950460416E-2</v>
      </c>
      <c r="S786" s="791">
        <f t="shared" si="56"/>
        <v>0.97960528315173245</v>
      </c>
      <c r="T786" s="791">
        <v>2.0394716848267599E-2</v>
      </c>
      <c r="U786" s="791">
        <f t="shared" si="58"/>
        <v>0.97929065254414971</v>
      </c>
      <c r="V786" s="791">
        <v>2.0709347455850301E-2</v>
      </c>
      <c r="W786" s="791">
        <f t="shared" si="57"/>
        <v>0.97934594858478818</v>
      </c>
      <c r="X786" s="791">
        <f t="shared" si="57"/>
        <v>2.0554051415211938E-2</v>
      </c>
      <c r="Y786" s="573"/>
      <c r="Z786" s="758"/>
      <c r="AA786" s="758"/>
      <c r="AB786" s="758"/>
      <c r="AC786" s="758"/>
      <c r="AD786" s="758"/>
      <c r="AE786" s="758"/>
      <c r="AF786" s="758"/>
      <c r="AG786" s="758"/>
      <c r="AH786" s="758"/>
      <c r="AI786" s="758"/>
      <c r="AJ786" s="758"/>
    </row>
    <row r="787" spans="2:36" ht="15">
      <c r="B787" s="758"/>
      <c r="C787" s="758"/>
      <c r="D787" s="758"/>
      <c r="E787" s="758"/>
      <c r="F787" s="758"/>
      <c r="G787" s="758"/>
      <c r="H787" s="758"/>
      <c r="I787" s="758"/>
      <c r="J787" s="758"/>
      <c r="K787" s="758"/>
      <c r="L787" s="780">
        <v>783</v>
      </c>
      <c r="M787" s="790">
        <v>0.97282284760823978</v>
      </c>
      <c r="N787" s="790">
        <v>2.71771523917602E-2</v>
      </c>
      <c r="O787" s="790">
        <v>0.96924028422435038</v>
      </c>
      <c r="P787" s="790">
        <v>3.07597157756496E-2</v>
      </c>
      <c r="Q787" s="790">
        <f t="shared" si="55"/>
        <v>0.9708880685638821</v>
      </c>
      <c r="R787" s="790">
        <f t="shared" si="55"/>
        <v>2.90119314361179E-2</v>
      </c>
      <c r="S787" s="791">
        <f t="shared" si="56"/>
        <v>0.97963120296203332</v>
      </c>
      <c r="T787" s="791">
        <v>2.03687970379667E-2</v>
      </c>
      <c r="U787" s="791">
        <f t="shared" si="58"/>
        <v>0.97932602186671713</v>
      </c>
      <c r="V787" s="791">
        <v>2.0673978133282901E-2</v>
      </c>
      <c r="W787" s="791">
        <f t="shared" si="57"/>
        <v>0.97937671245794955</v>
      </c>
      <c r="X787" s="791">
        <f t="shared" si="57"/>
        <v>2.0523287542050586E-2</v>
      </c>
      <c r="Y787" s="573"/>
      <c r="Z787" s="758"/>
      <c r="AA787" s="758"/>
      <c r="AB787" s="758"/>
      <c r="AC787" s="758"/>
      <c r="AD787" s="758"/>
      <c r="AE787" s="758"/>
      <c r="AF787" s="758"/>
      <c r="AG787" s="758"/>
      <c r="AH787" s="758"/>
      <c r="AI787" s="758"/>
      <c r="AJ787" s="758"/>
    </row>
    <row r="788" spans="2:36" ht="15">
      <c r="B788" s="758"/>
      <c r="C788" s="758"/>
      <c r="D788" s="758"/>
      <c r="E788" s="758"/>
      <c r="F788" s="758"/>
      <c r="G788" s="758"/>
      <c r="H788" s="758"/>
      <c r="I788" s="758"/>
      <c r="J788" s="758"/>
      <c r="K788" s="758"/>
      <c r="L788" s="780">
        <v>784</v>
      </c>
      <c r="M788" s="790">
        <v>0.97285504999927752</v>
      </c>
      <c r="N788" s="790">
        <v>2.7144950000722499E-2</v>
      </c>
      <c r="O788" s="790">
        <v>0.96927761139591961</v>
      </c>
      <c r="P788" s="790">
        <v>3.07223886040804E-2</v>
      </c>
      <c r="Q788" s="790">
        <f t="shared" si="55"/>
        <v>0.97092289623461536</v>
      </c>
      <c r="R788" s="790">
        <f t="shared" si="55"/>
        <v>2.8977103765384697E-2</v>
      </c>
      <c r="S788" s="791">
        <f t="shared" si="56"/>
        <v>0.97965670372951275</v>
      </c>
      <c r="T788" s="791">
        <v>2.0343296270487199E-2</v>
      </c>
      <c r="U788" s="791">
        <f t="shared" si="58"/>
        <v>0.97936122298876072</v>
      </c>
      <c r="V788" s="791">
        <v>2.0638777011239302E-2</v>
      </c>
      <c r="W788" s="791">
        <f t="shared" si="57"/>
        <v>0.979407185987208</v>
      </c>
      <c r="X788" s="791">
        <f t="shared" si="57"/>
        <v>2.0492814012791905E-2</v>
      </c>
      <c r="Y788" s="573"/>
      <c r="Z788" s="758"/>
      <c r="AA788" s="758"/>
      <c r="AB788" s="758"/>
      <c r="AC788" s="758"/>
      <c r="AD788" s="758"/>
      <c r="AE788" s="758"/>
      <c r="AF788" s="758"/>
      <c r="AG788" s="758"/>
      <c r="AH788" s="758"/>
      <c r="AI788" s="758"/>
      <c r="AJ788" s="758"/>
    </row>
    <row r="789" spans="2:36" ht="15">
      <c r="B789" s="758"/>
      <c r="C789" s="758"/>
      <c r="D789" s="758"/>
      <c r="E789" s="758"/>
      <c r="F789" s="758"/>
      <c r="G789" s="758"/>
      <c r="H789" s="758"/>
      <c r="I789" s="758"/>
      <c r="J789" s="758"/>
      <c r="K789" s="758"/>
      <c r="L789" s="780">
        <v>785</v>
      </c>
      <c r="M789" s="790">
        <v>0.97288713655565717</v>
      </c>
      <c r="N789" s="790">
        <v>2.71128634443428E-2</v>
      </c>
      <c r="O789" s="790">
        <v>0.96931478880557764</v>
      </c>
      <c r="P789" s="790">
        <v>3.0685211194422399E-2</v>
      </c>
      <c r="Q789" s="790">
        <f t="shared" si="55"/>
        <v>0.97095759068098575</v>
      </c>
      <c r="R789" s="790">
        <f t="shared" si="55"/>
        <v>2.8942409319014192E-2</v>
      </c>
      <c r="S789" s="791">
        <f t="shared" si="56"/>
        <v>0.97968177552021407</v>
      </c>
      <c r="T789" s="791">
        <v>2.0318224479785901E-2</v>
      </c>
      <c r="U789" s="791">
        <f t="shared" si="58"/>
        <v>0.97939625373284189</v>
      </c>
      <c r="V789" s="791">
        <v>2.06037462671581E-2</v>
      </c>
      <c r="W789" s="791">
        <f t="shared" si="57"/>
        <v>0.97943736321791885</v>
      </c>
      <c r="X789" s="791">
        <f t="shared" si="57"/>
        <v>2.0462636782081121E-2</v>
      </c>
      <c r="Y789" s="573"/>
      <c r="Z789" s="758"/>
      <c r="AA789" s="758"/>
      <c r="AB789" s="758"/>
      <c r="AC789" s="758"/>
      <c r="AD789" s="758"/>
      <c r="AE789" s="758"/>
      <c r="AF789" s="758"/>
      <c r="AG789" s="758"/>
      <c r="AH789" s="758"/>
      <c r="AI789" s="758"/>
      <c r="AJ789" s="758"/>
    </row>
    <row r="790" spans="2:36" ht="15">
      <c r="B790" s="758"/>
      <c r="C790" s="758"/>
      <c r="D790" s="758"/>
      <c r="E790" s="758"/>
      <c r="F790" s="758"/>
      <c r="G790" s="758"/>
      <c r="H790" s="758"/>
      <c r="I790" s="758"/>
      <c r="J790" s="758"/>
      <c r="K790" s="758"/>
      <c r="L790" s="780">
        <v>786</v>
      </c>
      <c r="M790" s="790">
        <v>0.97291910781556967</v>
      </c>
      <c r="N790" s="790">
        <v>2.70808921844303E-2</v>
      </c>
      <c r="O790" s="790">
        <v>0.96935181714965435</v>
      </c>
      <c r="P790" s="790">
        <v>3.06481828503457E-2</v>
      </c>
      <c r="Q790" s="790">
        <f t="shared" si="55"/>
        <v>0.97099215252224014</v>
      </c>
      <c r="R790" s="790">
        <f t="shared" si="55"/>
        <v>2.8907847477759867E-2</v>
      </c>
      <c r="S790" s="791">
        <f t="shared" si="56"/>
        <v>0.97970640840018053</v>
      </c>
      <c r="T790" s="791">
        <v>2.0293591599819499E-2</v>
      </c>
      <c r="U790" s="791">
        <f t="shared" si="58"/>
        <v>0.97943111192152232</v>
      </c>
      <c r="V790" s="791">
        <v>2.05688880784777E-2</v>
      </c>
      <c r="W790" s="791">
        <f t="shared" si="57"/>
        <v>0.9794672381954368</v>
      </c>
      <c r="X790" s="791">
        <f t="shared" si="57"/>
        <v>2.0432761804563309E-2</v>
      </c>
      <c r="Y790" s="573"/>
      <c r="Z790" s="758"/>
      <c r="AA790" s="758"/>
      <c r="AB790" s="758"/>
      <c r="AC790" s="758"/>
      <c r="AD790" s="758"/>
      <c r="AE790" s="758"/>
      <c r="AF790" s="758"/>
      <c r="AG790" s="758"/>
      <c r="AH790" s="758"/>
      <c r="AI790" s="758"/>
      <c r="AJ790" s="758"/>
    </row>
    <row r="791" spans="2:36" ht="15">
      <c r="B791" s="758"/>
      <c r="C791" s="758"/>
      <c r="D791" s="758"/>
      <c r="E791" s="758"/>
      <c r="F791" s="758"/>
      <c r="G791" s="758"/>
      <c r="H791" s="758"/>
      <c r="I791" s="758"/>
      <c r="J791" s="758"/>
      <c r="K791" s="758"/>
      <c r="L791" s="780">
        <v>787</v>
      </c>
      <c r="M791" s="790">
        <v>0.97295096431720607</v>
      </c>
      <c r="N791" s="790">
        <v>2.70490356827939E-2</v>
      </c>
      <c r="O791" s="790">
        <v>0.96938869712447917</v>
      </c>
      <c r="P791" s="790">
        <v>3.0611302875520802E-2</v>
      </c>
      <c r="Q791" s="790">
        <f t="shared" si="55"/>
        <v>0.97102658237762474</v>
      </c>
      <c r="R791" s="790">
        <f t="shared" si="55"/>
        <v>2.8873417622375247E-2</v>
      </c>
      <c r="S791" s="791">
        <f t="shared" si="56"/>
        <v>0.97973059243545535</v>
      </c>
      <c r="T791" s="791">
        <v>2.0269407564544699E-2</v>
      </c>
      <c r="U791" s="791">
        <f t="shared" si="58"/>
        <v>0.97946579537736345</v>
      </c>
      <c r="V791" s="791">
        <v>2.0534204622636502E-2</v>
      </c>
      <c r="W791" s="791">
        <f t="shared" si="57"/>
        <v>0.97949680496511649</v>
      </c>
      <c r="X791" s="791">
        <f t="shared" si="57"/>
        <v>2.0403195034883533E-2</v>
      </c>
      <c r="Y791" s="573"/>
      <c r="Z791" s="758"/>
      <c r="AA791" s="758"/>
      <c r="AB791" s="758"/>
      <c r="AC791" s="758"/>
      <c r="AD791" s="758"/>
      <c r="AE791" s="758"/>
      <c r="AF791" s="758"/>
      <c r="AG791" s="758"/>
      <c r="AH791" s="758"/>
      <c r="AI791" s="758"/>
      <c r="AJ791" s="758"/>
    </row>
    <row r="792" spans="2:36" ht="15">
      <c r="B792" s="758"/>
      <c r="C792" s="758"/>
      <c r="D792" s="758"/>
      <c r="E792" s="758"/>
      <c r="F792" s="758"/>
      <c r="G792" s="758"/>
      <c r="H792" s="758"/>
      <c r="I792" s="758"/>
      <c r="J792" s="758"/>
      <c r="K792" s="758"/>
      <c r="L792" s="780">
        <v>788</v>
      </c>
      <c r="M792" s="790">
        <v>0.97298270659875763</v>
      </c>
      <c r="N792" s="790">
        <v>2.7017293401242402E-2</v>
      </c>
      <c r="O792" s="790">
        <v>0.96942542942638221</v>
      </c>
      <c r="P792" s="790">
        <v>3.0574570573617801E-2</v>
      </c>
      <c r="Q792" s="790">
        <f t="shared" si="55"/>
        <v>0.97106088086638642</v>
      </c>
      <c r="R792" s="790">
        <f t="shared" si="55"/>
        <v>2.883911913361362E-2</v>
      </c>
      <c r="S792" s="791">
        <f t="shared" si="56"/>
        <v>0.97975431769208154</v>
      </c>
      <c r="T792" s="791">
        <v>2.02456823079184E-2</v>
      </c>
      <c r="U792" s="791">
        <f t="shared" si="58"/>
        <v>0.97950030192292714</v>
      </c>
      <c r="V792" s="791">
        <v>2.04996980770729E-2</v>
      </c>
      <c r="W792" s="791">
        <f t="shared" si="57"/>
        <v>0.97952605757231304</v>
      </c>
      <c r="X792" s="791">
        <f t="shared" si="57"/>
        <v>2.0373942427686951E-2</v>
      </c>
      <c r="Y792" s="573"/>
      <c r="Z792" s="758"/>
      <c r="AA792" s="758"/>
      <c r="AB792" s="758"/>
      <c r="AC792" s="758"/>
      <c r="AD792" s="758"/>
      <c r="AE792" s="758"/>
      <c r="AF792" s="758"/>
      <c r="AG792" s="758"/>
      <c r="AH792" s="758"/>
      <c r="AI792" s="758"/>
      <c r="AJ792" s="758"/>
    </row>
    <row r="793" spans="2:36" ht="15">
      <c r="B793" s="758"/>
      <c r="C793" s="758"/>
      <c r="D793" s="758"/>
      <c r="E793" s="758"/>
      <c r="F793" s="758"/>
      <c r="G793" s="758"/>
      <c r="H793" s="758"/>
      <c r="I793" s="758"/>
      <c r="J793" s="758"/>
      <c r="K793" s="758"/>
      <c r="L793" s="780">
        <v>789</v>
      </c>
      <c r="M793" s="790">
        <v>0.97301433519841518</v>
      </c>
      <c r="N793" s="790">
        <v>2.6985664801584801E-2</v>
      </c>
      <c r="O793" s="790">
        <v>0.9694620147516928</v>
      </c>
      <c r="P793" s="790">
        <v>3.0537985248307201E-2</v>
      </c>
      <c r="Q793" s="790">
        <f t="shared" si="55"/>
        <v>0.97109504860777141</v>
      </c>
      <c r="R793" s="790">
        <f t="shared" si="55"/>
        <v>2.8804951392228561E-2</v>
      </c>
      <c r="S793" s="791">
        <f t="shared" si="56"/>
        <v>0.97977757423610279</v>
      </c>
      <c r="T793" s="791">
        <v>2.0222425763897201E-2</v>
      </c>
      <c r="U793" s="791">
        <f t="shared" si="58"/>
        <v>0.97953462938077462</v>
      </c>
      <c r="V793" s="791">
        <v>2.04653706192254E-2</v>
      </c>
      <c r="W793" s="791">
        <f t="shared" si="57"/>
        <v>0.97955499006238134</v>
      </c>
      <c r="X793" s="791">
        <f t="shared" si="57"/>
        <v>2.0345009937618647E-2</v>
      </c>
      <c r="Y793" s="573"/>
      <c r="Z793" s="758"/>
      <c r="AA793" s="758"/>
      <c r="AB793" s="758"/>
      <c r="AC793" s="758"/>
      <c r="AD793" s="758"/>
      <c r="AE793" s="758"/>
      <c r="AF793" s="758"/>
      <c r="AG793" s="758"/>
      <c r="AH793" s="758"/>
      <c r="AI793" s="758"/>
      <c r="AJ793" s="758"/>
    </row>
    <row r="794" spans="2:36" ht="15">
      <c r="B794" s="758"/>
      <c r="C794" s="758"/>
      <c r="D794" s="758"/>
      <c r="E794" s="758"/>
      <c r="F794" s="758"/>
      <c r="G794" s="758"/>
      <c r="H794" s="758"/>
      <c r="I794" s="758"/>
      <c r="J794" s="758"/>
      <c r="K794" s="758"/>
      <c r="L794" s="780">
        <v>790</v>
      </c>
      <c r="M794" s="790">
        <v>0.97304585065436977</v>
      </c>
      <c r="N794" s="790">
        <v>2.6954149345630202E-2</v>
      </c>
      <c r="O794" s="790">
        <v>0.96949845379674093</v>
      </c>
      <c r="P794" s="790">
        <v>3.0501546203259101E-2</v>
      </c>
      <c r="Q794" s="790">
        <f t="shared" si="55"/>
        <v>0.97112908622102656</v>
      </c>
      <c r="R794" s="790">
        <f t="shared" si="55"/>
        <v>2.8770913778973499E-2</v>
      </c>
      <c r="S794" s="791">
        <f t="shared" si="56"/>
        <v>0.97980035213356209</v>
      </c>
      <c r="T794" s="791">
        <v>2.0199647866437902E-2</v>
      </c>
      <c r="U794" s="791">
        <f t="shared" si="58"/>
        <v>0.97956877557346744</v>
      </c>
      <c r="V794" s="791">
        <v>2.0431224426532502E-2</v>
      </c>
      <c r="W794" s="791">
        <f t="shared" si="57"/>
        <v>0.97958359648067617</v>
      </c>
      <c r="X794" s="791">
        <f t="shared" si="57"/>
        <v>2.0316403519323775E-2</v>
      </c>
      <c r="Y794" s="573"/>
      <c r="Z794" s="758"/>
      <c r="AA794" s="758"/>
      <c r="AB794" s="758"/>
      <c r="AC794" s="758"/>
      <c r="AD794" s="758"/>
      <c r="AE794" s="758"/>
      <c r="AF794" s="758"/>
      <c r="AG794" s="758"/>
      <c r="AH794" s="758"/>
      <c r="AI794" s="758"/>
      <c r="AJ794" s="758"/>
    </row>
    <row r="795" spans="2:36" ht="15">
      <c r="B795" s="758"/>
      <c r="C795" s="758"/>
      <c r="D795" s="758"/>
      <c r="E795" s="758"/>
      <c r="F795" s="758"/>
      <c r="G795" s="758"/>
      <c r="H795" s="758"/>
      <c r="I795" s="758"/>
      <c r="J795" s="758"/>
      <c r="K795" s="758"/>
      <c r="L795" s="780">
        <v>791</v>
      </c>
      <c r="M795" s="790">
        <v>0.97307725350481267</v>
      </c>
      <c r="N795" s="790">
        <v>2.6922746495187298E-2</v>
      </c>
      <c r="O795" s="790">
        <v>0.96953474725785604</v>
      </c>
      <c r="P795" s="790">
        <v>3.0465252742144001E-2</v>
      </c>
      <c r="Q795" s="790">
        <f t="shared" si="55"/>
        <v>0.9711629943253981</v>
      </c>
      <c r="R795" s="790">
        <f t="shared" si="55"/>
        <v>2.873700567460187E-2</v>
      </c>
      <c r="S795" s="791">
        <f t="shared" si="56"/>
        <v>0.9798226414505028</v>
      </c>
      <c r="T795" s="791">
        <v>2.0177358549497201E-2</v>
      </c>
      <c r="U795" s="791">
        <f t="shared" si="58"/>
        <v>0.97960273832356737</v>
      </c>
      <c r="V795" s="791">
        <v>2.0397261676432601E-2</v>
      </c>
      <c r="W795" s="791">
        <f t="shared" si="57"/>
        <v>0.97961187087255253</v>
      </c>
      <c r="X795" s="791">
        <f t="shared" si="57"/>
        <v>2.0288129127447416E-2</v>
      </c>
      <c r="Y795" s="573"/>
      <c r="Z795" s="758"/>
      <c r="AA795" s="758"/>
      <c r="AB795" s="758"/>
      <c r="AC795" s="758"/>
      <c r="AD795" s="758"/>
      <c r="AE795" s="758"/>
      <c r="AF795" s="758"/>
      <c r="AG795" s="758"/>
      <c r="AH795" s="758"/>
      <c r="AI795" s="758"/>
      <c r="AJ795" s="758"/>
    </row>
    <row r="796" spans="2:36" ht="15">
      <c r="B796" s="758"/>
      <c r="C796" s="758"/>
      <c r="D796" s="758"/>
      <c r="E796" s="758"/>
      <c r="F796" s="758"/>
      <c r="G796" s="758"/>
      <c r="H796" s="758"/>
      <c r="I796" s="758"/>
      <c r="J796" s="758"/>
      <c r="K796" s="758"/>
      <c r="L796" s="780">
        <v>792</v>
      </c>
      <c r="M796" s="790">
        <v>0.97310854428793481</v>
      </c>
      <c r="N796" s="790">
        <v>2.68914557120652E-2</v>
      </c>
      <c r="O796" s="790">
        <v>0.96957089583136802</v>
      </c>
      <c r="P796" s="790">
        <v>3.0429104168631999E-2</v>
      </c>
      <c r="Q796" s="790">
        <f t="shared" si="55"/>
        <v>0.9711967735401329</v>
      </c>
      <c r="R796" s="790">
        <f t="shared" si="55"/>
        <v>2.8703226459867105E-2</v>
      </c>
      <c r="S796" s="791">
        <f t="shared" si="56"/>
        <v>0.97984443225296824</v>
      </c>
      <c r="T796" s="791">
        <v>2.01555677470318E-2</v>
      </c>
      <c r="U796" s="791">
        <f t="shared" si="58"/>
        <v>0.97963651545363595</v>
      </c>
      <c r="V796" s="791">
        <v>2.0363484546364101E-2</v>
      </c>
      <c r="W796" s="791">
        <f t="shared" si="57"/>
        <v>0.97963980728336542</v>
      </c>
      <c r="X796" s="791">
        <f t="shared" si="57"/>
        <v>2.0260192716634633E-2</v>
      </c>
      <c r="Y796" s="573"/>
      <c r="Z796" s="758"/>
      <c r="AA796" s="758"/>
      <c r="AB796" s="758"/>
      <c r="AC796" s="758"/>
      <c r="AD796" s="758"/>
      <c r="AE796" s="758"/>
      <c r="AF796" s="758"/>
      <c r="AG796" s="758"/>
      <c r="AH796" s="758"/>
      <c r="AI796" s="758"/>
      <c r="AJ796" s="758"/>
    </row>
    <row r="797" spans="2:36" ht="15">
      <c r="B797" s="758"/>
      <c r="C797" s="758"/>
      <c r="D797" s="758"/>
      <c r="E797" s="758"/>
      <c r="F797" s="758"/>
      <c r="G797" s="758"/>
      <c r="H797" s="758"/>
      <c r="I797" s="758"/>
      <c r="J797" s="758"/>
      <c r="K797" s="758"/>
      <c r="L797" s="780">
        <v>793</v>
      </c>
      <c r="M797" s="790">
        <v>0.97313972354192724</v>
      </c>
      <c r="N797" s="790">
        <v>2.6860276458072801E-2</v>
      </c>
      <c r="O797" s="790">
        <v>0.96960690021360652</v>
      </c>
      <c r="P797" s="790">
        <v>3.0393099786393499E-2</v>
      </c>
      <c r="Q797" s="790">
        <f t="shared" si="55"/>
        <v>0.97123042448447738</v>
      </c>
      <c r="R797" s="790">
        <f t="shared" si="55"/>
        <v>2.8669575515522679E-2</v>
      </c>
      <c r="S797" s="791">
        <f t="shared" si="56"/>
        <v>0.97986571460700145</v>
      </c>
      <c r="T797" s="791">
        <v>2.0134285392998601E-2</v>
      </c>
      <c r="U797" s="791">
        <f t="shared" si="58"/>
        <v>0.97967010478623451</v>
      </c>
      <c r="V797" s="791">
        <v>2.0329895213765499E-2</v>
      </c>
      <c r="W797" s="791">
        <f t="shared" si="57"/>
        <v>0.97966739975846939</v>
      </c>
      <c r="X797" s="791">
        <f t="shared" si="57"/>
        <v>2.0232600241530643E-2</v>
      </c>
      <c r="Y797" s="573"/>
      <c r="Z797" s="758"/>
      <c r="AA797" s="758"/>
      <c r="AB797" s="758"/>
      <c r="AC797" s="758"/>
      <c r="AD797" s="758"/>
      <c r="AE797" s="758"/>
      <c r="AF797" s="758"/>
      <c r="AG797" s="758"/>
      <c r="AH797" s="758"/>
      <c r="AI797" s="758"/>
      <c r="AJ797" s="758"/>
    </row>
    <row r="798" spans="2:36" ht="15">
      <c r="B798" s="758"/>
      <c r="C798" s="758"/>
      <c r="D798" s="758"/>
      <c r="E798" s="758"/>
      <c r="F798" s="758"/>
      <c r="G798" s="758"/>
      <c r="H798" s="758"/>
      <c r="I798" s="758"/>
      <c r="J798" s="758"/>
      <c r="K798" s="758"/>
      <c r="L798" s="780">
        <v>794</v>
      </c>
      <c r="M798" s="790">
        <v>0.97317079180498101</v>
      </c>
      <c r="N798" s="790">
        <v>2.6829208195019001E-2</v>
      </c>
      <c r="O798" s="790">
        <v>0.96964276110090131</v>
      </c>
      <c r="P798" s="790">
        <v>3.03572388990987E-2</v>
      </c>
      <c r="Q798" s="790">
        <f t="shared" si="55"/>
        <v>0.9712639477776781</v>
      </c>
      <c r="R798" s="790">
        <f t="shared" si="55"/>
        <v>2.8636052222321975E-2</v>
      </c>
      <c r="S798" s="791">
        <f t="shared" si="56"/>
        <v>0.97988647857864586</v>
      </c>
      <c r="T798" s="791">
        <v>2.01135214213541E-2</v>
      </c>
      <c r="U798" s="791">
        <f t="shared" si="58"/>
        <v>0.97970350414392482</v>
      </c>
      <c r="V798" s="791">
        <v>2.0296495856075202E-2</v>
      </c>
      <c r="W798" s="791">
        <f t="shared" si="57"/>
        <v>0.97969464234321957</v>
      </c>
      <c r="X798" s="791">
        <f t="shared" si="57"/>
        <v>2.0205357656780415E-2</v>
      </c>
      <c r="Y798" s="573"/>
      <c r="Z798" s="758"/>
      <c r="AA798" s="758"/>
      <c r="AB798" s="758"/>
      <c r="AC798" s="758"/>
      <c r="AD798" s="758"/>
      <c r="AE798" s="758"/>
      <c r="AF798" s="758"/>
      <c r="AG798" s="758"/>
      <c r="AH798" s="758"/>
      <c r="AI798" s="758"/>
      <c r="AJ798" s="758"/>
    </row>
    <row r="799" spans="2:36" ht="15">
      <c r="B799" s="758"/>
      <c r="C799" s="758"/>
      <c r="D799" s="758"/>
      <c r="E799" s="758"/>
      <c r="F799" s="758"/>
      <c r="G799" s="758"/>
      <c r="H799" s="758"/>
      <c r="I799" s="758"/>
      <c r="J799" s="758"/>
      <c r="K799" s="758"/>
      <c r="L799" s="780">
        <v>795</v>
      </c>
      <c r="M799" s="790">
        <v>0.97320174961528716</v>
      </c>
      <c r="N799" s="790">
        <v>2.6798250384712799E-2</v>
      </c>
      <c r="O799" s="790">
        <v>0.96967847918958194</v>
      </c>
      <c r="P799" s="790">
        <v>3.0321520810418098E-2</v>
      </c>
      <c r="Q799" s="790">
        <f t="shared" si="55"/>
        <v>0.97129734403898138</v>
      </c>
      <c r="R799" s="790">
        <f t="shared" si="55"/>
        <v>2.8602655961018575E-2</v>
      </c>
      <c r="S799" s="791">
        <f t="shared" si="56"/>
        <v>0.97990671423394471</v>
      </c>
      <c r="T799" s="791">
        <v>2.0093285766055301E-2</v>
      </c>
      <c r="U799" s="791">
        <f t="shared" si="58"/>
        <v>0.97973671134926821</v>
      </c>
      <c r="V799" s="791">
        <v>2.0263288650731799E-2</v>
      </c>
      <c r="W799" s="791">
        <f t="shared" si="57"/>
        <v>0.97972152908297083</v>
      </c>
      <c r="X799" s="791">
        <f t="shared" si="57"/>
        <v>2.0178470917029272E-2</v>
      </c>
      <c r="Y799" s="573"/>
      <c r="Z799" s="758"/>
      <c r="AA799" s="758"/>
      <c r="AB799" s="758"/>
      <c r="AC799" s="758"/>
      <c r="AD799" s="758"/>
      <c r="AE799" s="758"/>
      <c r="AF799" s="758"/>
      <c r="AG799" s="758"/>
      <c r="AH799" s="758"/>
      <c r="AI799" s="758"/>
      <c r="AJ799" s="758"/>
    </row>
    <row r="800" spans="2:36" ht="15">
      <c r="B800" s="758"/>
      <c r="C800" s="758"/>
      <c r="D800" s="758"/>
      <c r="E800" s="758"/>
      <c r="F800" s="758"/>
      <c r="G800" s="758"/>
      <c r="H800" s="758"/>
      <c r="I800" s="758"/>
      <c r="J800" s="758"/>
      <c r="K800" s="758"/>
      <c r="L800" s="780">
        <v>796</v>
      </c>
      <c r="M800" s="790">
        <v>0.97323259751103686</v>
      </c>
      <c r="N800" s="790">
        <v>2.6767402488963098E-2</v>
      </c>
      <c r="O800" s="790">
        <v>0.9697140551759782</v>
      </c>
      <c r="P800" s="790">
        <v>3.0285944824021801E-2</v>
      </c>
      <c r="Q800" s="790">
        <f t="shared" si="55"/>
        <v>0.97133061388763409</v>
      </c>
      <c r="R800" s="790">
        <f t="shared" si="55"/>
        <v>2.856938611236581E-2</v>
      </c>
      <c r="S800" s="791">
        <f t="shared" si="56"/>
        <v>0.97992641163894134</v>
      </c>
      <c r="T800" s="791">
        <v>2.00735883610587E-2</v>
      </c>
      <c r="U800" s="791">
        <f t="shared" si="58"/>
        <v>0.97976972422482644</v>
      </c>
      <c r="V800" s="791">
        <v>2.0230275775173501E-2</v>
      </c>
      <c r="W800" s="791">
        <f t="shared" si="57"/>
        <v>0.97974805402307785</v>
      </c>
      <c r="X800" s="791">
        <f t="shared" si="57"/>
        <v>2.0151945976922075E-2</v>
      </c>
      <c r="Y800" s="573"/>
      <c r="Z800" s="758"/>
      <c r="AA800" s="758"/>
      <c r="AB800" s="758"/>
      <c r="AC800" s="758"/>
      <c r="AD800" s="758"/>
      <c r="AE800" s="758"/>
      <c r="AF800" s="758"/>
      <c r="AG800" s="758"/>
      <c r="AH800" s="758"/>
      <c r="AI800" s="758"/>
      <c r="AJ800" s="758"/>
    </row>
    <row r="801" spans="2:36" ht="15">
      <c r="B801" s="758"/>
      <c r="C801" s="758"/>
      <c r="D801" s="758"/>
      <c r="E801" s="758"/>
      <c r="F801" s="758"/>
      <c r="G801" s="758"/>
      <c r="H801" s="758"/>
      <c r="I801" s="758"/>
      <c r="J801" s="758"/>
      <c r="K801" s="758"/>
      <c r="L801" s="780">
        <v>797</v>
      </c>
      <c r="M801" s="790">
        <v>0.97326333603042114</v>
      </c>
      <c r="N801" s="790">
        <v>2.6736663969578901E-2</v>
      </c>
      <c r="O801" s="790">
        <v>0.96974948975641984</v>
      </c>
      <c r="P801" s="790">
        <v>3.0250510243580199E-2</v>
      </c>
      <c r="Q801" s="790">
        <f t="shared" si="55"/>
        <v>0.97136375794288288</v>
      </c>
      <c r="R801" s="790">
        <f t="shared" si="55"/>
        <v>2.853624205711721E-2</v>
      </c>
      <c r="S801" s="791">
        <f t="shared" si="56"/>
        <v>0.97994556085967877</v>
      </c>
      <c r="T801" s="791">
        <v>2.0054439140321199E-2</v>
      </c>
      <c r="U801" s="791">
        <f t="shared" si="58"/>
        <v>0.97980254059316108</v>
      </c>
      <c r="V801" s="791">
        <v>2.01974594068389E-2</v>
      </c>
      <c r="W801" s="791">
        <f t="shared" si="57"/>
        <v>0.97977421120889585</v>
      </c>
      <c r="X801" s="791">
        <f t="shared" si="57"/>
        <v>2.0125788791104098E-2</v>
      </c>
      <c r="Y801" s="573"/>
      <c r="Z801" s="758"/>
      <c r="AA801" s="758"/>
      <c r="AB801" s="758"/>
      <c r="AC801" s="758"/>
      <c r="AD801" s="758"/>
      <c r="AE801" s="758"/>
      <c r="AF801" s="758"/>
      <c r="AG801" s="758"/>
      <c r="AH801" s="758"/>
      <c r="AI801" s="758"/>
      <c r="AJ801" s="758"/>
    </row>
    <row r="802" spans="2:36" ht="15">
      <c r="B802" s="758"/>
      <c r="C802" s="758"/>
      <c r="D802" s="758"/>
      <c r="E802" s="758"/>
      <c r="F802" s="758"/>
      <c r="G802" s="758"/>
      <c r="H802" s="758"/>
      <c r="I802" s="758"/>
      <c r="J802" s="758"/>
      <c r="K802" s="758"/>
      <c r="L802" s="780">
        <v>798</v>
      </c>
      <c r="M802" s="790">
        <v>0.97329396571163085</v>
      </c>
      <c r="N802" s="790">
        <v>2.6706034288369099E-2</v>
      </c>
      <c r="O802" s="790">
        <v>0.96978478362723652</v>
      </c>
      <c r="P802" s="790">
        <v>3.02152163727635E-2</v>
      </c>
      <c r="Q802" s="790">
        <f t="shared" si="55"/>
        <v>0.97139677682397374</v>
      </c>
      <c r="R802" s="790">
        <f t="shared" si="55"/>
        <v>2.8503223176026153E-2</v>
      </c>
      <c r="S802" s="791">
        <f t="shared" si="56"/>
        <v>0.97996415196220055</v>
      </c>
      <c r="T802" s="791">
        <v>2.0035848037799502E-2</v>
      </c>
      <c r="U802" s="791">
        <f t="shared" si="58"/>
        <v>0.97983515827683365</v>
      </c>
      <c r="V802" s="791">
        <v>2.0164841723166401E-2</v>
      </c>
      <c r="W802" s="791">
        <f t="shared" si="57"/>
        <v>0.97979999468577961</v>
      </c>
      <c r="X802" s="791">
        <f t="shared" si="57"/>
        <v>2.0100005314220404E-2</v>
      </c>
      <c r="Y802" s="573"/>
      <c r="Z802" s="758"/>
      <c r="AA802" s="758"/>
      <c r="AB802" s="758"/>
      <c r="AC802" s="758"/>
      <c r="AD802" s="758"/>
      <c r="AE802" s="758"/>
      <c r="AF802" s="758"/>
      <c r="AG802" s="758"/>
      <c r="AH802" s="758"/>
      <c r="AI802" s="758"/>
      <c r="AJ802" s="758"/>
    </row>
    <row r="803" spans="2:36" ht="15">
      <c r="B803" s="758"/>
      <c r="C803" s="758"/>
      <c r="D803" s="758"/>
      <c r="E803" s="758"/>
      <c r="F803" s="758"/>
      <c r="G803" s="758"/>
      <c r="H803" s="758"/>
      <c r="I803" s="758"/>
      <c r="J803" s="758"/>
      <c r="K803" s="758"/>
      <c r="L803" s="780">
        <v>799</v>
      </c>
      <c r="M803" s="790">
        <v>0.97332448709285735</v>
      </c>
      <c r="N803" s="790">
        <v>2.66755129071427E-2</v>
      </c>
      <c r="O803" s="790">
        <v>0.96981993748475792</v>
      </c>
      <c r="P803" s="790">
        <v>3.01800625152421E-2</v>
      </c>
      <c r="Q803" s="790">
        <f t="shared" si="55"/>
        <v>0.97142967115015388</v>
      </c>
      <c r="R803" s="790">
        <f t="shared" si="55"/>
        <v>2.8470328849846169E-2</v>
      </c>
      <c r="S803" s="791">
        <f t="shared" si="56"/>
        <v>0.97998217501254969</v>
      </c>
      <c r="T803" s="791">
        <v>2.0017824987450299E-2</v>
      </c>
      <c r="U803" s="791">
        <f t="shared" si="58"/>
        <v>0.9798675750984055</v>
      </c>
      <c r="V803" s="791">
        <v>2.01324249015945E-2</v>
      </c>
      <c r="W803" s="791">
        <f t="shared" si="57"/>
        <v>0.9798253984990839</v>
      </c>
      <c r="X803" s="791">
        <f t="shared" si="57"/>
        <v>2.0074601500916115E-2</v>
      </c>
      <c r="Y803" s="573"/>
      <c r="Z803" s="758"/>
      <c r="AA803" s="758"/>
      <c r="AB803" s="758"/>
      <c r="AC803" s="758"/>
      <c r="AD803" s="758"/>
      <c r="AE803" s="758"/>
      <c r="AF803" s="758"/>
      <c r="AG803" s="758"/>
      <c r="AH803" s="758"/>
      <c r="AI803" s="758"/>
      <c r="AJ803" s="758"/>
    </row>
    <row r="804" spans="2:36" ht="15">
      <c r="B804" s="758"/>
      <c r="C804" s="758"/>
      <c r="D804" s="758"/>
      <c r="E804" s="758"/>
      <c r="F804" s="758"/>
      <c r="G804" s="758"/>
      <c r="H804" s="758"/>
      <c r="I804" s="758"/>
      <c r="J804" s="758"/>
      <c r="K804" s="758"/>
      <c r="L804" s="780">
        <v>800</v>
      </c>
      <c r="M804" s="790">
        <v>0.97335490071229147</v>
      </c>
      <c r="N804" s="790">
        <v>2.6645099287708501E-2</v>
      </c>
      <c r="O804" s="790">
        <v>0.96985495202531369</v>
      </c>
      <c r="P804" s="790">
        <v>3.0145047974686302E-2</v>
      </c>
      <c r="Q804" s="790">
        <f t="shared" si="55"/>
        <v>0.9714624415406693</v>
      </c>
      <c r="R804" s="790">
        <f t="shared" si="55"/>
        <v>2.8437558459330645E-2</v>
      </c>
      <c r="S804" s="791">
        <f t="shared" si="56"/>
        <v>0.97999962007676966</v>
      </c>
      <c r="T804" s="791">
        <v>2.00003799232303E-2</v>
      </c>
      <c r="U804" s="791">
        <f t="shared" si="58"/>
        <v>0.97989978888043838</v>
      </c>
      <c r="V804" s="791">
        <v>2.01002111195616E-2</v>
      </c>
      <c r="W804" s="791">
        <f t="shared" si="57"/>
        <v>0.97985041669416362</v>
      </c>
      <c r="X804" s="791">
        <f t="shared" si="57"/>
        <v>2.0049583305836303E-2</v>
      </c>
      <c r="Y804" s="573"/>
      <c r="Z804" s="758"/>
      <c r="AA804" s="758"/>
      <c r="AB804" s="758"/>
      <c r="AC804" s="758"/>
      <c r="AD804" s="758"/>
      <c r="AE804" s="758"/>
      <c r="AF804" s="758"/>
      <c r="AG804" s="758"/>
      <c r="AH804" s="758"/>
      <c r="AI804" s="758"/>
      <c r="AJ804" s="758"/>
    </row>
    <row r="805" spans="2:36" ht="15">
      <c r="B805" s="758"/>
      <c r="C805" s="758"/>
      <c r="D805" s="758"/>
      <c r="E805" s="758"/>
      <c r="F805" s="758"/>
      <c r="G805" s="758"/>
      <c r="H805" s="758"/>
      <c r="I805" s="758"/>
      <c r="J805" s="758"/>
      <c r="K805" s="758"/>
      <c r="L805" s="780">
        <v>801</v>
      </c>
      <c r="M805" s="790">
        <v>0.97338520710812437</v>
      </c>
      <c r="N805" s="790">
        <v>2.6614792891875599E-2</v>
      </c>
      <c r="O805" s="790">
        <v>0.96988982794523371</v>
      </c>
      <c r="P805" s="790">
        <v>3.01101720547663E-2</v>
      </c>
      <c r="Q805" s="790">
        <f t="shared" si="55"/>
        <v>0.97149508861476686</v>
      </c>
      <c r="R805" s="790">
        <f t="shared" si="55"/>
        <v>2.8404911385233052E-2</v>
      </c>
      <c r="S805" s="791">
        <f t="shared" si="56"/>
        <v>0.98001648010146125</v>
      </c>
      <c r="T805" s="791">
        <v>1.9983519898538801E-2</v>
      </c>
      <c r="U805" s="791">
        <f t="shared" si="58"/>
        <v>0.97993179744549375</v>
      </c>
      <c r="V805" s="791">
        <v>2.0068202554506202E-2</v>
      </c>
      <c r="W805" s="791">
        <f t="shared" si="57"/>
        <v>0.97987504471920539</v>
      </c>
      <c r="X805" s="791">
        <f t="shared" si="57"/>
        <v>2.0024955280794628E-2</v>
      </c>
      <c r="Y805" s="573"/>
      <c r="Z805" s="758"/>
      <c r="AA805" s="758"/>
      <c r="AB805" s="758"/>
      <c r="AC805" s="758"/>
      <c r="AD805" s="758"/>
      <c r="AE805" s="758"/>
      <c r="AF805" s="758"/>
      <c r="AG805" s="758"/>
      <c r="AH805" s="758"/>
      <c r="AI805" s="758"/>
      <c r="AJ805" s="758"/>
    </row>
    <row r="806" spans="2:36" ht="15">
      <c r="B806" s="758"/>
      <c r="C806" s="758"/>
      <c r="D806" s="758"/>
      <c r="E806" s="758"/>
      <c r="F806" s="758"/>
      <c r="G806" s="758"/>
      <c r="H806" s="758"/>
      <c r="I806" s="758"/>
      <c r="J806" s="758"/>
      <c r="K806" s="758"/>
      <c r="L806" s="780">
        <v>802</v>
      </c>
      <c r="M806" s="790">
        <v>0.9734154068185471</v>
      </c>
      <c r="N806" s="790">
        <v>2.6584593181452901E-2</v>
      </c>
      <c r="O806" s="790">
        <v>0.96992456594084764</v>
      </c>
      <c r="P806" s="790">
        <v>3.00754340591524E-2</v>
      </c>
      <c r="Q806" s="790">
        <f t="shared" si="55"/>
        <v>0.97152761299169321</v>
      </c>
      <c r="R806" s="790">
        <f t="shared" si="55"/>
        <v>2.8372387008306826E-2</v>
      </c>
      <c r="S806" s="791">
        <f t="shared" si="56"/>
        <v>0.98003275955545532</v>
      </c>
      <c r="T806" s="791">
        <v>1.99672404445447E-2</v>
      </c>
      <c r="U806" s="791">
        <f t="shared" si="58"/>
        <v>0.97996359861613336</v>
      </c>
      <c r="V806" s="791">
        <v>2.0036401383866601E-2</v>
      </c>
      <c r="W806" s="791">
        <f t="shared" si="57"/>
        <v>0.97989928363372159</v>
      </c>
      <c r="X806" s="791">
        <f t="shared" si="57"/>
        <v>2.0000716366278447E-2</v>
      </c>
      <c r="Y806" s="573"/>
      <c r="Z806" s="758"/>
      <c r="AA806" s="758"/>
      <c r="AB806" s="758"/>
      <c r="AC806" s="758"/>
      <c r="AD806" s="758"/>
      <c r="AE806" s="758"/>
      <c r="AF806" s="758"/>
      <c r="AG806" s="758"/>
      <c r="AH806" s="758"/>
      <c r="AI806" s="758"/>
      <c r="AJ806" s="758"/>
    </row>
    <row r="807" spans="2:36" ht="15">
      <c r="B807" s="758"/>
      <c r="C807" s="758"/>
      <c r="D807" s="758"/>
      <c r="E807" s="758"/>
      <c r="F807" s="758"/>
      <c r="G807" s="758"/>
      <c r="H807" s="758"/>
      <c r="I807" s="758"/>
      <c r="J807" s="758"/>
      <c r="K807" s="758"/>
      <c r="L807" s="780">
        <v>803</v>
      </c>
      <c r="M807" s="790">
        <v>0.97344550038175082</v>
      </c>
      <c r="N807" s="790">
        <v>2.6554499618249201E-2</v>
      </c>
      <c r="O807" s="790">
        <v>0.96995916670848503</v>
      </c>
      <c r="P807" s="790">
        <v>3.0040833291514999E-2</v>
      </c>
      <c r="Q807" s="790">
        <f t="shared" si="55"/>
        <v>0.97156001529069469</v>
      </c>
      <c r="R807" s="790">
        <f t="shared" si="55"/>
        <v>2.8339984709305405E-2</v>
      </c>
      <c r="S807" s="791">
        <f t="shared" si="56"/>
        <v>0.98004846578814075</v>
      </c>
      <c r="T807" s="791">
        <v>1.9951534211859301E-2</v>
      </c>
      <c r="U807" s="791">
        <f t="shared" si="58"/>
        <v>0.97999519021491865</v>
      </c>
      <c r="V807" s="791">
        <v>2.0004809785081401E-2</v>
      </c>
      <c r="W807" s="791">
        <f t="shared" si="57"/>
        <v>0.97992313590005631</v>
      </c>
      <c r="X807" s="791">
        <f t="shared" si="57"/>
        <v>1.9976864099943731E-2</v>
      </c>
      <c r="Y807" s="573"/>
      <c r="Z807" s="758"/>
      <c r="AA807" s="758"/>
      <c r="AB807" s="758"/>
      <c r="AC807" s="758"/>
      <c r="AD807" s="758"/>
      <c r="AE807" s="758"/>
      <c r="AF807" s="758"/>
      <c r="AG807" s="758"/>
      <c r="AH807" s="758"/>
      <c r="AI807" s="758"/>
      <c r="AJ807" s="758"/>
    </row>
    <row r="808" spans="2:36" ht="15">
      <c r="B808" s="758"/>
      <c r="C808" s="758"/>
      <c r="D808" s="758"/>
      <c r="E808" s="758"/>
      <c r="F808" s="758"/>
      <c r="G808" s="758"/>
      <c r="H808" s="758"/>
      <c r="I808" s="758"/>
      <c r="J808" s="758"/>
      <c r="K808" s="758"/>
      <c r="L808" s="780">
        <v>804</v>
      </c>
      <c r="M808" s="790">
        <v>0.97347548833592634</v>
      </c>
      <c r="N808" s="790">
        <v>2.6524511664073699E-2</v>
      </c>
      <c r="O808" s="790">
        <v>0.96999363094447566</v>
      </c>
      <c r="P808" s="790">
        <v>3.0006369055524298E-2</v>
      </c>
      <c r="Q808" s="790">
        <f t="shared" si="55"/>
        <v>0.97159229613101772</v>
      </c>
      <c r="R808" s="790">
        <f t="shared" si="55"/>
        <v>2.8307703868982306E-2</v>
      </c>
      <c r="S808" s="791">
        <f t="shared" si="56"/>
        <v>0.98006360614890586</v>
      </c>
      <c r="T808" s="791">
        <v>1.9936393851094102E-2</v>
      </c>
      <c r="U808" s="791">
        <f t="shared" si="58"/>
        <v>0.98002657006441096</v>
      </c>
      <c r="V808" s="791">
        <v>1.9973429935589E-2</v>
      </c>
      <c r="W808" s="791">
        <f t="shared" si="57"/>
        <v>0.97994660398055355</v>
      </c>
      <c r="X808" s="791">
        <f t="shared" si="57"/>
        <v>1.9953396019446425E-2</v>
      </c>
      <c r="Y808" s="573"/>
      <c r="Z808" s="758"/>
      <c r="AA808" s="758"/>
      <c r="AB808" s="758"/>
      <c r="AC808" s="758"/>
      <c r="AD808" s="758"/>
      <c r="AE808" s="758"/>
      <c r="AF808" s="758"/>
      <c r="AG808" s="758"/>
      <c r="AH808" s="758"/>
      <c r="AI808" s="758"/>
      <c r="AJ808" s="758"/>
    </row>
    <row r="809" spans="2:36" ht="15">
      <c r="B809" s="758"/>
      <c r="C809" s="758"/>
      <c r="D809" s="758"/>
      <c r="E809" s="758"/>
      <c r="F809" s="758"/>
      <c r="G809" s="758"/>
      <c r="H809" s="758"/>
      <c r="I809" s="758"/>
      <c r="J809" s="758"/>
      <c r="K809" s="758"/>
      <c r="L809" s="780">
        <v>805</v>
      </c>
      <c r="M809" s="790">
        <v>0.97350537121926495</v>
      </c>
      <c r="N809" s="790">
        <v>2.6494628780735101E-2</v>
      </c>
      <c r="O809" s="790">
        <v>0.97002795934514929</v>
      </c>
      <c r="P809" s="790">
        <v>2.99720406548507E-2</v>
      </c>
      <c r="Q809" s="790">
        <f t="shared" si="55"/>
        <v>0.97162445613190906</v>
      </c>
      <c r="R809" s="790">
        <f t="shared" si="55"/>
        <v>2.8275543868090919E-2</v>
      </c>
      <c r="S809" s="791">
        <f t="shared" si="56"/>
        <v>0.98007818798713964</v>
      </c>
      <c r="T809" s="791">
        <v>1.9921812012860401E-2</v>
      </c>
      <c r="U809" s="791">
        <f t="shared" si="58"/>
        <v>0.98005773598717216</v>
      </c>
      <c r="V809" s="791">
        <v>1.9942264012827799E-2</v>
      </c>
      <c r="W809" s="791">
        <f t="shared" si="57"/>
        <v>0.97996969033755754</v>
      </c>
      <c r="X809" s="791">
        <f t="shared" si="57"/>
        <v>1.9930309662442393E-2</v>
      </c>
      <c r="Y809" s="573"/>
      <c r="Z809" s="758"/>
      <c r="AA809" s="758"/>
      <c r="AB809" s="758"/>
      <c r="AC809" s="758"/>
      <c r="AD809" s="758"/>
      <c r="AE809" s="758"/>
      <c r="AF809" s="758"/>
      <c r="AG809" s="758"/>
      <c r="AH809" s="758"/>
      <c r="AI809" s="758"/>
      <c r="AJ809" s="758"/>
    </row>
    <row r="810" spans="2:36" ht="15">
      <c r="B810" s="758"/>
      <c r="C810" s="758"/>
      <c r="D810" s="758"/>
      <c r="E810" s="758"/>
      <c r="F810" s="758"/>
      <c r="G810" s="758"/>
      <c r="H810" s="758"/>
      <c r="I810" s="758"/>
      <c r="J810" s="758"/>
      <c r="K810" s="758"/>
      <c r="L810" s="780">
        <v>806</v>
      </c>
      <c r="M810" s="790">
        <v>0.97353514956995757</v>
      </c>
      <c r="N810" s="790">
        <v>2.6464850430042399E-2</v>
      </c>
      <c r="O810" s="790">
        <v>0.97006215260683559</v>
      </c>
      <c r="P810" s="790">
        <v>2.99378473931644E-2</v>
      </c>
      <c r="Q810" s="790">
        <f t="shared" si="55"/>
        <v>0.97165649591261527</v>
      </c>
      <c r="R810" s="790">
        <f t="shared" si="55"/>
        <v>2.8243504087384672E-2</v>
      </c>
      <c r="S810" s="791">
        <f t="shared" si="56"/>
        <v>0.98009221865223051</v>
      </c>
      <c r="T810" s="791">
        <v>1.99077813477695E-2</v>
      </c>
      <c r="U810" s="791">
        <f t="shared" si="58"/>
        <v>0.9800886858057638</v>
      </c>
      <c r="V810" s="791">
        <v>1.9911314194236199E-2</v>
      </c>
      <c r="W810" s="791">
        <f t="shared" si="57"/>
        <v>0.9799923974334126</v>
      </c>
      <c r="X810" s="791">
        <f t="shared" si="57"/>
        <v>1.9907602566587492E-2</v>
      </c>
      <c r="Y810" s="573"/>
      <c r="Z810" s="758"/>
      <c r="AA810" s="758"/>
      <c r="AB810" s="758"/>
      <c r="AC810" s="758"/>
      <c r="AD810" s="758"/>
      <c r="AE810" s="758"/>
      <c r="AF810" s="758"/>
      <c r="AG810" s="758"/>
      <c r="AH810" s="758"/>
      <c r="AI810" s="758"/>
      <c r="AJ810" s="758"/>
    </row>
    <row r="811" spans="2:36" ht="15">
      <c r="B811" s="758"/>
      <c r="C811" s="758"/>
      <c r="D811" s="758"/>
      <c r="E811" s="758"/>
      <c r="F811" s="758"/>
      <c r="G811" s="758"/>
      <c r="H811" s="758"/>
      <c r="I811" s="758"/>
      <c r="J811" s="758"/>
      <c r="K811" s="758"/>
      <c r="L811" s="780">
        <v>807</v>
      </c>
      <c r="M811" s="790">
        <v>0.97356482392619526</v>
      </c>
      <c r="N811" s="790">
        <v>2.64351760738047E-2</v>
      </c>
      <c r="O811" s="790">
        <v>0.97009621142586433</v>
      </c>
      <c r="P811" s="790">
        <v>2.9903788574135701E-2</v>
      </c>
      <c r="Q811" s="790">
        <f t="shared" si="55"/>
        <v>0.97168841609238288</v>
      </c>
      <c r="R811" s="790">
        <f t="shared" si="55"/>
        <v>2.8211583907617091E-2</v>
      </c>
      <c r="S811" s="791">
        <f t="shared" si="56"/>
        <v>0.98010570549356701</v>
      </c>
      <c r="T811" s="791">
        <v>1.9894294506433E-2</v>
      </c>
      <c r="U811" s="791">
        <f t="shared" si="58"/>
        <v>0.98011941734274721</v>
      </c>
      <c r="V811" s="791">
        <v>1.9880582657252802E-2</v>
      </c>
      <c r="W811" s="791">
        <f t="shared" si="57"/>
        <v>0.98001472773046228</v>
      </c>
      <c r="X811" s="791">
        <f t="shared" si="57"/>
        <v>1.9885272269537832E-2</v>
      </c>
      <c r="Y811" s="573"/>
      <c r="Z811" s="758"/>
      <c r="AA811" s="758"/>
      <c r="AB811" s="758"/>
      <c r="AC811" s="758"/>
      <c r="AD811" s="758"/>
      <c r="AE811" s="758"/>
      <c r="AF811" s="758"/>
      <c r="AG811" s="758"/>
      <c r="AH811" s="758"/>
      <c r="AI811" s="758"/>
      <c r="AJ811" s="758"/>
    </row>
    <row r="812" spans="2:36" ht="15">
      <c r="B812" s="758"/>
      <c r="C812" s="758"/>
      <c r="D812" s="758"/>
      <c r="E812" s="758"/>
      <c r="F812" s="758"/>
      <c r="G812" s="758"/>
      <c r="H812" s="758"/>
      <c r="I812" s="758"/>
      <c r="J812" s="758"/>
      <c r="K812" s="758"/>
      <c r="L812" s="780">
        <v>808</v>
      </c>
      <c r="M812" s="790">
        <v>0.97359439482616916</v>
      </c>
      <c r="N812" s="790">
        <v>2.6405605173830799E-2</v>
      </c>
      <c r="O812" s="790">
        <v>0.97013013649856505</v>
      </c>
      <c r="P812" s="790">
        <v>2.9869863501434901E-2</v>
      </c>
      <c r="Q812" s="790">
        <f t="shared" si="55"/>
        <v>0.97172021729045843</v>
      </c>
      <c r="R812" s="790">
        <f t="shared" si="55"/>
        <v>2.8179782709541558E-2</v>
      </c>
      <c r="S812" s="791">
        <f t="shared" si="56"/>
        <v>0.98011865586053804</v>
      </c>
      <c r="T812" s="791">
        <v>1.9881344139462E-2</v>
      </c>
      <c r="U812" s="791">
        <f t="shared" si="58"/>
        <v>0.98014992842068405</v>
      </c>
      <c r="V812" s="791">
        <v>1.9850071579315998E-2</v>
      </c>
      <c r="W812" s="791">
        <f t="shared" si="57"/>
        <v>0.9800366836910509</v>
      </c>
      <c r="X812" s="791">
        <f t="shared" si="57"/>
        <v>1.9863316308949171E-2</v>
      </c>
      <c r="Y812" s="573"/>
      <c r="Z812" s="758"/>
      <c r="AA812" s="758"/>
      <c r="AB812" s="758"/>
      <c r="AC812" s="758"/>
      <c r="AD812" s="758"/>
      <c r="AE812" s="758"/>
      <c r="AF812" s="758"/>
      <c r="AG812" s="758"/>
      <c r="AH812" s="758"/>
      <c r="AI812" s="758"/>
      <c r="AJ812" s="758"/>
    </row>
    <row r="813" spans="2:36" ht="15">
      <c r="B813" s="758"/>
      <c r="C813" s="758"/>
      <c r="D813" s="758"/>
      <c r="E813" s="758"/>
      <c r="F813" s="758"/>
      <c r="G813" s="758"/>
      <c r="H813" s="758"/>
      <c r="I813" s="758"/>
      <c r="J813" s="758"/>
      <c r="K813" s="758"/>
      <c r="L813" s="780">
        <v>809</v>
      </c>
      <c r="M813" s="790">
        <v>0.97362386280807045</v>
      </c>
      <c r="N813" s="790">
        <v>2.6376137191929602E-2</v>
      </c>
      <c r="O813" s="790">
        <v>0.97016392852126765</v>
      </c>
      <c r="P813" s="790">
        <v>2.98360714787324E-2</v>
      </c>
      <c r="Q813" s="790">
        <f t="shared" si="55"/>
        <v>0.97175190012608847</v>
      </c>
      <c r="R813" s="790">
        <f t="shared" si="55"/>
        <v>2.8148099873911564E-2</v>
      </c>
      <c r="S813" s="791">
        <f t="shared" si="56"/>
        <v>0.98013107710253189</v>
      </c>
      <c r="T813" s="791">
        <v>1.9868922897468101E-2</v>
      </c>
      <c r="U813" s="791">
        <f t="shared" si="58"/>
        <v>0.98018021686213586</v>
      </c>
      <c r="V813" s="791">
        <v>1.98197831378642E-2</v>
      </c>
      <c r="W813" s="791">
        <f t="shared" si="57"/>
        <v>0.98005826777752247</v>
      </c>
      <c r="X813" s="791">
        <f t="shared" si="57"/>
        <v>1.9841732222477516E-2</v>
      </c>
      <c r="Y813" s="573"/>
      <c r="Z813" s="758"/>
      <c r="AA813" s="758"/>
      <c r="AB813" s="758"/>
      <c r="AC813" s="758"/>
      <c r="AD813" s="758"/>
      <c r="AE813" s="758"/>
      <c r="AF813" s="758"/>
      <c r="AG813" s="758"/>
      <c r="AH813" s="758"/>
      <c r="AI813" s="758"/>
      <c r="AJ813" s="758"/>
    </row>
    <row r="814" spans="2:36" ht="15">
      <c r="B814" s="758"/>
      <c r="C814" s="758"/>
      <c r="D814" s="758"/>
      <c r="E814" s="758"/>
      <c r="F814" s="758"/>
      <c r="G814" s="758"/>
      <c r="H814" s="758"/>
      <c r="I814" s="758"/>
      <c r="J814" s="758"/>
      <c r="K814" s="758"/>
      <c r="L814" s="780">
        <v>810</v>
      </c>
      <c r="M814" s="790">
        <v>0.97365322841008983</v>
      </c>
      <c r="N814" s="790">
        <v>2.6346771589910199E-2</v>
      </c>
      <c r="O814" s="790">
        <v>0.97019758819030155</v>
      </c>
      <c r="P814" s="790">
        <v>2.9802411809698399E-2</v>
      </c>
      <c r="Q814" s="790">
        <f t="shared" si="55"/>
        <v>0.97178346521851944</v>
      </c>
      <c r="R814" s="790">
        <f t="shared" si="55"/>
        <v>2.8116534781480577E-2</v>
      </c>
      <c r="S814" s="791">
        <f t="shared" si="56"/>
        <v>0.98014297656893745</v>
      </c>
      <c r="T814" s="791">
        <v>1.98570234310625E-2</v>
      </c>
      <c r="U814" s="791">
        <f t="shared" si="58"/>
        <v>0.98021028048966408</v>
      </c>
      <c r="V814" s="791">
        <v>1.9789719510335899E-2</v>
      </c>
      <c r="W814" s="791">
        <f t="shared" si="57"/>
        <v>0.98007948245222132</v>
      </c>
      <c r="X814" s="791">
        <f t="shared" si="57"/>
        <v>1.9820517547778721E-2</v>
      </c>
      <c r="Y814" s="573"/>
      <c r="Z814" s="758"/>
      <c r="AA814" s="758"/>
      <c r="AB814" s="758"/>
      <c r="AC814" s="758"/>
      <c r="AD814" s="758"/>
      <c r="AE814" s="758"/>
      <c r="AF814" s="758"/>
      <c r="AG814" s="758"/>
      <c r="AH814" s="758"/>
      <c r="AI814" s="758"/>
      <c r="AJ814" s="758"/>
    </row>
    <row r="815" spans="2:36" ht="15">
      <c r="B815" s="758"/>
      <c r="C815" s="758"/>
      <c r="D815" s="758"/>
      <c r="E815" s="758"/>
      <c r="F815" s="758"/>
      <c r="G815" s="758"/>
      <c r="H815" s="758"/>
      <c r="I815" s="758"/>
      <c r="J815" s="758"/>
      <c r="K815" s="758"/>
      <c r="L815" s="780">
        <v>811</v>
      </c>
      <c r="M815" s="790">
        <v>0.97368249217041858</v>
      </c>
      <c r="N815" s="790">
        <v>2.6317507829581401E-2</v>
      </c>
      <c r="O815" s="790">
        <v>0.97023111620199676</v>
      </c>
      <c r="P815" s="790">
        <v>2.9768883798003201E-2</v>
      </c>
      <c r="Q815" s="790">
        <f t="shared" si="55"/>
        <v>0.97181491318699798</v>
      </c>
      <c r="R815" s="790">
        <f t="shared" si="55"/>
        <v>2.8085086813001984E-2</v>
      </c>
      <c r="S815" s="791">
        <f t="shared" si="56"/>
        <v>0.98015436160914315</v>
      </c>
      <c r="T815" s="791">
        <v>1.9845638390856801E-2</v>
      </c>
      <c r="U815" s="791">
        <f t="shared" si="58"/>
        <v>0.98024011712583059</v>
      </c>
      <c r="V815" s="791">
        <v>1.97598828741694E-2</v>
      </c>
      <c r="W815" s="791">
        <f t="shared" si="57"/>
        <v>0.98010033017749132</v>
      </c>
      <c r="X815" s="791">
        <f t="shared" si="57"/>
        <v>1.9799669822508748E-2</v>
      </c>
      <c r="Y815" s="573"/>
      <c r="Z815" s="758"/>
      <c r="AA815" s="758"/>
      <c r="AB815" s="758"/>
      <c r="AC815" s="758"/>
      <c r="AD815" s="758"/>
      <c r="AE815" s="758"/>
      <c r="AF815" s="758"/>
      <c r="AG815" s="758"/>
      <c r="AH815" s="758"/>
      <c r="AI815" s="758"/>
      <c r="AJ815" s="758"/>
    </row>
    <row r="816" spans="2:36" ht="15">
      <c r="B816" s="758"/>
      <c r="C816" s="758"/>
      <c r="D816" s="758"/>
      <c r="E816" s="758"/>
      <c r="F816" s="758"/>
      <c r="G816" s="758"/>
      <c r="H816" s="758"/>
      <c r="I816" s="758"/>
      <c r="J816" s="758"/>
      <c r="K816" s="758"/>
      <c r="L816" s="780">
        <v>812</v>
      </c>
      <c r="M816" s="790">
        <v>0.97371165462724785</v>
      </c>
      <c r="N816" s="790">
        <v>2.6288345372752101E-2</v>
      </c>
      <c r="O816" s="790">
        <v>0.97026451325268293</v>
      </c>
      <c r="P816" s="790">
        <v>2.9735486747317099E-2</v>
      </c>
      <c r="Q816" s="790">
        <f t="shared" si="55"/>
        <v>0.97184624465077074</v>
      </c>
      <c r="R816" s="790">
        <f t="shared" si="55"/>
        <v>2.8053755349229215E-2</v>
      </c>
      <c r="S816" s="791">
        <f t="shared" si="56"/>
        <v>0.98016523957253787</v>
      </c>
      <c r="T816" s="791">
        <v>1.98347604274621E-2</v>
      </c>
      <c r="U816" s="791">
        <f t="shared" si="58"/>
        <v>0.98026972459319672</v>
      </c>
      <c r="V816" s="791">
        <v>1.9730275406803301E-2</v>
      </c>
      <c r="W816" s="791">
        <f t="shared" si="57"/>
        <v>0.98012081341567658</v>
      </c>
      <c r="X816" s="791">
        <f t="shared" si="57"/>
        <v>1.9779186584323455E-2</v>
      </c>
      <c r="Y816" s="573"/>
      <c r="Z816" s="758"/>
      <c r="AA816" s="758"/>
      <c r="AB816" s="758"/>
      <c r="AC816" s="758"/>
      <c r="AD816" s="758"/>
      <c r="AE816" s="758"/>
      <c r="AF816" s="758"/>
      <c r="AG816" s="758"/>
      <c r="AH816" s="758"/>
      <c r="AI816" s="758"/>
      <c r="AJ816" s="758"/>
    </row>
    <row r="817" spans="2:36" ht="15">
      <c r="B817" s="758"/>
      <c r="C817" s="758"/>
      <c r="D817" s="758"/>
      <c r="E817" s="758"/>
      <c r="F817" s="758"/>
      <c r="G817" s="758"/>
      <c r="H817" s="758"/>
      <c r="I817" s="758"/>
      <c r="J817" s="758"/>
      <c r="K817" s="758"/>
      <c r="L817" s="780">
        <v>813</v>
      </c>
      <c r="M817" s="790">
        <v>0.97374071631876846</v>
      </c>
      <c r="N817" s="790">
        <v>2.62592836812315E-2</v>
      </c>
      <c r="O817" s="790">
        <v>0.97029778003868961</v>
      </c>
      <c r="P817" s="790">
        <v>2.9702219961310401E-2</v>
      </c>
      <c r="Q817" s="790">
        <f t="shared" si="55"/>
        <v>0.97187746022908417</v>
      </c>
      <c r="R817" s="790">
        <f t="shared" si="55"/>
        <v>2.8022539770915844E-2</v>
      </c>
      <c r="S817" s="791">
        <f t="shared" si="56"/>
        <v>0.98017561780850992</v>
      </c>
      <c r="T817" s="791">
        <v>1.98243821914901E-2</v>
      </c>
      <c r="U817" s="791">
        <f t="shared" si="58"/>
        <v>0.98029910071432402</v>
      </c>
      <c r="V817" s="791">
        <v>1.9700899285676001E-2</v>
      </c>
      <c r="W817" s="791">
        <f t="shared" si="57"/>
        <v>0.98014093462912122</v>
      </c>
      <c r="X817" s="791">
        <f t="shared" si="57"/>
        <v>1.97590653708789E-2</v>
      </c>
      <c r="Y817" s="573"/>
      <c r="Z817" s="758"/>
      <c r="AA817" s="758"/>
      <c r="AB817" s="758"/>
      <c r="AC817" s="758"/>
      <c r="AD817" s="758"/>
      <c r="AE817" s="758"/>
      <c r="AF817" s="758"/>
      <c r="AG817" s="758"/>
      <c r="AH817" s="758"/>
      <c r="AI817" s="758"/>
      <c r="AJ817" s="758"/>
    </row>
    <row r="818" spans="2:36" ht="15">
      <c r="B818" s="758"/>
      <c r="C818" s="758"/>
      <c r="D818" s="758"/>
      <c r="E818" s="758"/>
      <c r="F818" s="758"/>
      <c r="G818" s="758"/>
      <c r="H818" s="758"/>
      <c r="I818" s="758"/>
      <c r="J818" s="758"/>
      <c r="K818" s="758"/>
      <c r="L818" s="780">
        <v>814</v>
      </c>
      <c r="M818" s="790">
        <v>0.97376967778317169</v>
      </c>
      <c r="N818" s="790">
        <v>2.6230322216828299E-2</v>
      </c>
      <c r="O818" s="790">
        <v>0.97033091725634657</v>
      </c>
      <c r="P818" s="790">
        <v>2.9669082743653399E-2</v>
      </c>
      <c r="Q818" s="790">
        <f t="shared" si="55"/>
        <v>0.9719085605411848</v>
      </c>
      <c r="R818" s="790">
        <f t="shared" si="55"/>
        <v>2.7991439458815208E-2</v>
      </c>
      <c r="S818" s="791">
        <f t="shared" si="56"/>
        <v>0.98018550366644808</v>
      </c>
      <c r="T818" s="791">
        <v>1.9814496333551899E-2</v>
      </c>
      <c r="U818" s="791">
        <f t="shared" si="58"/>
        <v>0.98032824331177404</v>
      </c>
      <c r="V818" s="791">
        <v>1.9671756688225999E-2</v>
      </c>
      <c r="W818" s="791">
        <f t="shared" si="57"/>
        <v>0.98016069628016911</v>
      </c>
      <c r="X818" s="791">
        <f t="shared" si="57"/>
        <v>1.9739303719830889E-2</v>
      </c>
      <c r="Y818" s="573"/>
      <c r="Z818" s="758"/>
      <c r="AA818" s="758"/>
      <c r="AB818" s="758"/>
      <c r="AC818" s="758"/>
      <c r="AD818" s="758"/>
      <c r="AE818" s="758"/>
      <c r="AF818" s="758"/>
      <c r="AG818" s="758"/>
      <c r="AH818" s="758"/>
      <c r="AI818" s="758"/>
      <c r="AJ818" s="758"/>
    </row>
    <row r="819" spans="2:36" ht="15">
      <c r="B819" s="758"/>
      <c r="C819" s="758"/>
      <c r="D819" s="758"/>
      <c r="E819" s="758"/>
      <c r="F819" s="758"/>
      <c r="G819" s="758"/>
      <c r="H819" s="758"/>
      <c r="I819" s="758"/>
      <c r="J819" s="758"/>
      <c r="K819" s="758"/>
      <c r="L819" s="780">
        <v>815</v>
      </c>
      <c r="M819" s="790">
        <v>0.97379853955864848</v>
      </c>
      <c r="N819" s="790">
        <v>2.62014604413515E-2</v>
      </c>
      <c r="O819" s="790">
        <v>0.97036392560198359</v>
      </c>
      <c r="P819" s="790">
        <v>2.9636074398016399E-2</v>
      </c>
      <c r="Q819" s="790">
        <f t="shared" si="55"/>
        <v>0.97193954620631917</v>
      </c>
      <c r="R819" s="790">
        <f t="shared" si="55"/>
        <v>2.7960453793680791E-2</v>
      </c>
      <c r="S819" s="791">
        <f t="shared" si="56"/>
        <v>0.98019490449574109</v>
      </c>
      <c r="T819" s="791">
        <v>1.98050955042589E-2</v>
      </c>
      <c r="U819" s="791">
        <f t="shared" si="58"/>
        <v>0.98035715020810843</v>
      </c>
      <c r="V819" s="791">
        <v>1.9642849791891601E-2</v>
      </c>
      <c r="W819" s="791">
        <f t="shared" si="57"/>
        <v>0.98018010083116469</v>
      </c>
      <c r="X819" s="791">
        <f t="shared" si="57"/>
        <v>1.9719899168835285E-2</v>
      </c>
      <c r="Y819" s="573"/>
      <c r="Z819" s="758"/>
      <c r="AA819" s="758"/>
      <c r="AB819" s="758"/>
      <c r="AC819" s="758"/>
      <c r="AD819" s="758"/>
      <c r="AE819" s="758"/>
      <c r="AF819" s="758"/>
      <c r="AG819" s="758"/>
      <c r="AH819" s="758"/>
      <c r="AI819" s="758"/>
      <c r="AJ819" s="758"/>
    </row>
    <row r="820" spans="2:36" ht="15">
      <c r="B820" s="758"/>
      <c r="C820" s="758"/>
      <c r="D820" s="758"/>
      <c r="E820" s="758"/>
      <c r="F820" s="758"/>
      <c r="G820" s="758"/>
      <c r="H820" s="758"/>
      <c r="I820" s="758"/>
      <c r="J820" s="758"/>
      <c r="K820" s="758"/>
      <c r="L820" s="780">
        <v>816</v>
      </c>
      <c r="M820" s="790">
        <v>0.97382730218338986</v>
      </c>
      <c r="N820" s="790">
        <v>2.6172697816610101E-2</v>
      </c>
      <c r="O820" s="790">
        <v>0.97039680577193044</v>
      </c>
      <c r="P820" s="790">
        <v>2.9603194228069601E-2</v>
      </c>
      <c r="Q820" s="790">
        <f t="shared" si="55"/>
        <v>0.97197041784373406</v>
      </c>
      <c r="R820" s="790">
        <f t="shared" si="55"/>
        <v>2.7929582156266015E-2</v>
      </c>
      <c r="S820" s="791">
        <f t="shared" si="56"/>
        <v>0.98020382764577729</v>
      </c>
      <c r="T820" s="791">
        <v>1.9796172354222701E-2</v>
      </c>
      <c r="U820" s="791">
        <f t="shared" si="58"/>
        <v>0.98038581922588863</v>
      </c>
      <c r="V820" s="791">
        <v>1.9614180774111398E-2</v>
      </c>
      <c r="W820" s="791">
        <f t="shared" si="57"/>
        <v>0.98019915074445185</v>
      </c>
      <c r="X820" s="791">
        <f t="shared" si="57"/>
        <v>1.9700849255548193E-2</v>
      </c>
      <c r="Y820" s="573"/>
      <c r="Z820" s="758"/>
      <c r="AA820" s="758"/>
      <c r="AB820" s="758"/>
      <c r="AC820" s="758"/>
      <c r="AD820" s="758"/>
      <c r="AE820" s="758"/>
      <c r="AF820" s="758"/>
      <c r="AG820" s="758"/>
      <c r="AH820" s="758"/>
      <c r="AI820" s="758"/>
      <c r="AJ820" s="758"/>
    </row>
    <row r="821" spans="2:36" ht="15">
      <c r="B821" s="758"/>
      <c r="C821" s="758"/>
      <c r="D821" s="758"/>
      <c r="E821" s="758"/>
      <c r="F821" s="758"/>
      <c r="G821" s="758"/>
      <c r="H821" s="758"/>
      <c r="I821" s="758"/>
      <c r="J821" s="758"/>
      <c r="K821" s="758"/>
      <c r="L821" s="780">
        <v>817</v>
      </c>
      <c r="M821" s="790">
        <v>0.97385596619558701</v>
      </c>
      <c r="N821" s="790">
        <v>2.6144033804412999E-2</v>
      </c>
      <c r="O821" s="790">
        <v>0.97042955846251655</v>
      </c>
      <c r="P821" s="790">
        <v>2.9570441537483502E-2</v>
      </c>
      <c r="Q821" s="790">
        <f t="shared" si="55"/>
        <v>0.97200117607267567</v>
      </c>
      <c r="R821" s="790">
        <f t="shared" si="55"/>
        <v>2.7898823927324418E-2</v>
      </c>
      <c r="S821" s="791">
        <f t="shared" si="56"/>
        <v>0.98021228046594555</v>
      </c>
      <c r="T821" s="791">
        <v>1.97877195340544E-2</v>
      </c>
      <c r="U821" s="791">
        <f t="shared" si="58"/>
        <v>0.9804142481876762</v>
      </c>
      <c r="V821" s="791">
        <v>1.95857518123238E-2</v>
      </c>
      <c r="W821" s="791">
        <f t="shared" si="57"/>
        <v>0.9802178484823747</v>
      </c>
      <c r="X821" s="791">
        <f t="shared" si="57"/>
        <v>1.9682151517625368E-2</v>
      </c>
      <c r="Y821" s="573"/>
      <c r="Z821" s="758"/>
      <c r="AA821" s="758"/>
      <c r="AB821" s="758"/>
      <c r="AC821" s="758"/>
      <c r="AD821" s="758"/>
      <c r="AE821" s="758"/>
      <c r="AF821" s="758"/>
      <c r="AG821" s="758"/>
      <c r="AH821" s="758"/>
      <c r="AI821" s="758"/>
      <c r="AJ821" s="758"/>
    </row>
    <row r="822" spans="2:36" ht="15">
      <c r="B822" s="758"/>
      <c r="C822" s="758"/>
      <c r="D822" s="758"/>
      <c r="E822" s="758"/>
      <c r="F822" s="758"/>
      <c r="G822" s="758"/>
      <c r="H822" s="758"/>
      <c r="I822" s="758"/>
      <c r="J822" s="758"/>
      <c r="K822" s="758"/>
      <c r="L822" s="780">
        <v>818</v>
      </c>
      <c r="M822" s="790">
        <v>0.97388453213343085</v>
      </c>
      <c r="N822" s="790">
        <v>2.6115467866569101E-2</v>
      </c>
      <c r="O822" s="790">
        <v>0.9704621843700717</v>
      </c>
      <c r="P822" s="790">
        <v>2.9537815629928299E-2</v>
      </c>
      <c r="Q822" s="790">
        <f t="shared" si="55"/>
        <v>0.97203182151239065</v>
      </c>
      <c r="R822" s="790">
        <f t="shared" si="55"/>
        <v>2.7868178487609377E-2</v>
      </c>
      <c r="S822" s="791">
        <f t="shared" si="56"/>
        <v>0.98022027030563441</v>
      </c>
      <c r="T822" s="791">
        <v>1.9779729694365599E-2</v>
      </c>
      <c r="U822" s="791">
        <f t="shared" si="58"/>
        <v>0.98044243491603278</v>
      </c>
      <c r="V822" s="791">
        <v>1.95575650839672E-2</v>
      </c>
      <c r="W822" s="791">
        <f t="shared" si="57"/>
        <v>0.98023619650727722</v>
      </c>
      <c r="X822" s="791">
        <f t="shared" si="57"/>
        <v>1.9663803492722821E-2</v>
      </c>
      <c r="Y822" s="573"/>
      <c r="Z822" s="758"/>
      <c r="AA822" s="758"/>
      <c r="AB822" s="758"/>
      <c r="AC822" s="758"/>
      <c r="AD822" s="758"/>
      <c r="AE822" s="758"/>
      <c r="AF822" s="758"/>
      <c r="AG822" s="758"/>
      <c r="AH822" s="758"/>
      <c r="AI822" s="758"/>
      <c r="AJ822" s="758"/>
    </row>
    <row r="823" spans="2:36" ht="15">
      <c r="B823" s="758"/>
      <c r="C823" s="758"/>
      <c r="D823" s="758"/>
      <c r="E823" s="758"/>
      <c r="F823" s="758"/>
      <c r="G823" s="758"/>
      <c r="H823" s="758"/>
      <c r="I823" s="758"/>
      <c r="J823" s="758"/>
      <c r="K823" s="758"/>
      <c r="L823" s="780">
        <v>819</v>
      </c>
      <c r="M823" s="790">
        <v>0.97391300053511265</v>
      </c>
      <c r="N823" s="790">
        <v>2.6086999464887399E-2</v>
      </c>
      <c r="O823" s="790">
        <v>0.97049468419092577</v>
      </c>
      <c r="P823" s="790">
        <v>2.9505315809074201E-2</v>
      </c>
      <c r="Q823" s="790">
        <f t="shared" si="55"/>
        <v>0.97206235478212566</v>
      </c>
      <c r="R823" s="790">
        <f t="shared" si="55"/>
        <v>2.7837645217874324E-2</v>
      </c>
      <c r="S823" s="791">
        <f t="shared" si="56"/>
        <v>0.98022780451423253</v>
      </c>
      <c r="T823" s="791">
        <v>1.9772195485767498E-2</v>
      </c>
      <c r="U823" s="791">
        <f t="shared" si="58"/>
        <v>0.98047037723352004</v>
      </c>
      <c r="V823" s="791">
        <v>1.9529622766480001E-2</v>
      </c>
      <c r="W823" s="791">
        <f t="shared" si="57"/>
        <v>0.98025419728150365</v>
      </c>
      <c r="X823" s="791">
        <f t="shared" si="57"/>
        <v>1.9645802718496364E-2</v>
      </c>
      <c r="Y823" s="573"/>
      <c r="Z823" s="758"/>
      <c r="AA823" s="758"/>
      <c r="AB823" s="758"/>
      <c r="AC823" s="758"/>
      <c r="AD823" s="758"/>
      <c r="AE823" s="758"/>
      <c r="AF823" s="758"/>
      <c r="AG823" s="758"/>
      <c r="AH823" s="758"/>
      <c r="AI823" s="758"/>
      <c r="AJ823" s="758"/>
    </row>
    <row r="824" spans="2:36" ht="15">
      <c r="B824" s="758"/>
      <c r="C824" s="758"/>
      <c r="D824" s="758"/>
      <c r="E824" s="758"/>
      <c r="F824" s="758"/>
      <c r="G824" s="758"/>
      <c r="H824" s="758"/>
      <c r="I824" s="758"/>
      <c r="J824" s="758"/>
      <c r="K824" s="758"/>
      <c r="L824" s="780">
        <v>820</v>
      </c>
      <c r="M824" s="790">
        <v>0.97394137193882313</v>
      </c>
      <c r="N824" s="790">
        <v>2.6058628061176901E-2</v>
      </c>
      <c r="O824" s="790">
        <v>0.97052705862140842</v>
      </c>
      <c r="P824" s="790">
        <v>2.9472941378591602E-2</v>
      </c>
      <c r="Q824" s="790">
        <f t="shared" si="55"/>
        <v>0.97209277650112724</v>
      </c>
      <c r="R824" s="790">
        <f t="shared" si="55"/>
        <v>2.7807223498872782E-2</v>
      </c>
      <c r="S824" s="791">
        <f t="shared" si="56"/>
        <v>0.98023489044112844</v>
      </c>
      <c r="T824" s="791">
        <v>1.9765109558871601E-2</v>
      </c>
      <c r="U824" s="791">
        <f t="shared" si="58"/>
        <v>0.9804980729626992</v>
      </c>
      <c r="V824" s="791">
        <v>1.95019270373008E-2</v>
      </c>
      <c r="W824" s="791">
        <f t="shared" si="57"/>
        <v>0.98027185326739796</v>
      </c>
      <c r="X824" s="791">
        <f t="shared" si="57"/>
        <v>1.9628146732602051E-2</v>
      </c>
      <c r="Y824" s="573"/>
      <c r="Z824" s="758"/>
      <c r="AA824" s="758"/>
      <c r="AB824" s="758"/>
      <c r="AC824" s="758"/>
      <c r="AD824" s="758"/>
      <c r="AE824" s="758"/>
      <c r="AF824" s="758"/>
      <c r="AG824" s="758"/>
      <c r="AH824" s="758"/>
      <c r="AI824" s="758"/>
      <c r="AJ824" s="758"/>
    </row>
    <row r="825" spans="2:36" ht="15">
      <c r="B825" s="758"/>
      <c r="C825" s="758"/>
      <c r="D825" s="758"/>
      <c r="E825" s="758"/>
      <c r="F825" s="758"/>
      <c r="G825" s="758"/>
      <c r="H825" s="758"/>
      <c r="I825" s="758"/>
      <c r="J825" s="758"/>
      <c r="K825" s="758"/>
      <c r="L825" s="780">
        <v>821</v>
      </c>
      <c r="M825" s="790">
        <v>0.97396964688275356</v>
      </c>
      <c r="N825" s="790">
        <v>2.6030353117246399E-2</v>
      </c>
      <c r="O825" s="790">
        <v>0.9705593083578492</v>
      </c>
      <c r="P825" s="790">
        <v>2.9440691642150799E-2</v>
      </c>
      <c r="Q825" s="790">
        <f t="shared" si="55"/>
        <v>0.97212308728864183</v>
      </c>
      <c r="R825" s="790">
        <f t="shared" si="55"/>
        <v>2.777691271135814E-2</v>
      </c>
      <c r="S825" s="791">
        <f t="shared" si="56"/>
        <v>0.98024153543571069</v>
      </c>
      <c r="T825" s="791">
        <v>1.9758464564289299E-2</v>
      </c>
      <c r="U825" s="791">
        <f t="shared" si="58"/>
        <v>0.98052551992613213</v>
      </c>
      <c r="V825" s="791">
        <v>1.94744800738679E-2</v>
      </c>
      <c r="W825" s="791">
        <f t="shared" si="57"/>
        <v>0.98028916692730439</v>
      </c>
      <c r="X825" s="791">
        <f t="shared" si="57"/>
        <v>1.9610833072695733E-2</v>
      </c>
      <c r="Y825" s="573"/>
      <c r="Z825" s="758"/>
      <c r="AA825" s="758"/>
      <c r="AB825" s="758"/>
      <c r="AC825" s="758"/>
      <c r="AD825" s="758"/>
      <c r="AE825" s="758"/>
      <c r="AF825" s="758"/>
      <c r="AG825" s="758"/>
      <c r="AH825" s="758"/>
      <c r="AI825" s="758"/>
      <c r="AJ825" s="758"/>
    </row>
    <row r="826" spans="2:36" ht="15">
      <c r="B826" s="758"/>
      <c r="C826" s="758"/>
      <c r="D826" s="758"/>
      <c r="E826" s="758"/>
      <c r="F826" s="758"/>
      <c r="G826" s="758"/>
      <c r="H826" s="758"/>
      <c r="I826" s="758"/>
      <c r="J826" s="758"/>
      <c r="K826" s="758"/>
      <c r="L826" s="780">
        <v>822</v>
      </c>
      <c r="M826" s="790">
        <v>0.97399782590509509</v>
      </c>
      <c r="N826" s="790">
        <v>2.6002174094904899E-2</v>
      </c>
      <c r="O826" s="790">
        <v>0.97059143409657789</v>
      </c>
      <c r="P826" s="790">
        <v>2.9408565903422099E-2</v>
      </c>
      <c r="Q826" s="790">
        <f t="shared" si="55"/>
        <v>0.97215328776391607</v>
      </c>
      <c r="R826" s="790">
        <f t="shared" si="55"/>
        <v>2.7746712236083881E-2</v>
      </c>
      <c r="S826" s="791">
        <f t="shared" si="56"/>
        <v>0.98024774684736815</v>
      </c>
      <c r="T826" s="791">
        <v>1.97522531526318E-2</v>
      </c>
      <c r="U826" s="791">
        <f t="shared" si="58"/>
        <v>0.98055271594638016</v>
      </c>
      <c r="V826" s="791">
        <v>1.9447284053619798E-2</v>
      </c>
      <c r="W826" s="791">
        <f t="shared" si="57"/>
        <v>0.9803061407235667</v>
      </c>
      <c r="X826" s="791">
        <f t="shared" si="57"/>
        <v>1.9593859276433284E-2</v>
      </c>
      <c r="Y826" s="573"/>
      <c r="Z826" s="758"/>
      <c r="AA826" s="758"/>
      <c r="AB826" s="758"/>
      <c r="AC826" s="758"/>
      <c r="AD826" s="758"/>
      <c r="AE826" s="758"/>
      <c r="AF826" s="758"/>
      <c r="AG826" s="758"/>
      <c r="AH826" s="758"/>
      <c r="AI826" s="758"/>
      <c r="AJ826" s="758"/>
    </row>
    <row r="827" spans="2:36" ht="15">
      <c r="B827" s="758"/>
      <c r="C827" s="758"/>
      <c r="D827" s="758"/>
      <c r="E827" s="758"/>
      <c r="F827" s="758"/>
      <c r="G827" s="758"/>
      <c r="H827" s="758"/>
      <c r="I827" s="758"/>
      <c r="J827" s="758"/>
      <c r="K827" s="758"/>
      <c r="L827" s="780">
        <v>823</v>
      </c>
      <c r="M827" s="790">
        <v>0.97402590954403856</v>
      </c>
      <c r="N827" s="790">
        <v>2.5974090455961399E-2</v>
      </c>
      <c r="O827" s="790">
        <v>0.97062343653392436</v>
      </c>
      <c r="P827" s="790">
        <v>2.93765634660757E-2</v>
      </c>
      <c r="Q827" s="790">
        <f t="shared" si="55"/>
        <v>0.97218337854619663</v>
      </c>
      <c r="R827" s="790">
        <f t="shared" si="55"/>
        <v>2.7716621453803429E-2</v>
      </c>
      <c r="S827" s="791">
        <f t="shared" si="56"/>
        <v>0.98025353202548926</v>
      </c>
      <c r="T827" s="791">
        <v>1.9746467974510701E-2</v>
      </c>
      <c r="U827" s="791">
        <f t="shared" si="58"/>
        <v>0.98057965884600495</v>
      </c>
      <c r="V827" s="791">
        <v>1.9420341153995001E-2</v>
      </c>
      <c r="W827" s="791">
        <f t="shared" si="57"/>
        <v>0.98032277711852922</v>
      </c>
      <c r="X827" s="791">
        <f t="shared" si="57"/>
        <v>1.9577222881470749E-2</v>
      </c>
      <c r="Y827" s="573"/>
      <c r="Z827" s="758"/>
      <c r="AA827" s="758"/>
      <c r="AB827" s="758"/>
      <c r="AC827" s="758"/>
      <c r="AD827" s="758"/>
      <c r="AE827" s="758"/>
      <c r="AF827" s="758"/>
      <c r="AG827" s="758"/>
      <c r="AH827" s="758"/>
      <c r="AI827" s="758"/>
      <c r="AJ827" s="758"/>
    </row>
    <row r="828" spans="2:36" ht="15">
      <c r="B828" s="758"/>
      <c r="C828" s="758"/>
      <c r="D828" s="758"/>
      <c r="E828" s="758"/>
      <c r="F828" s="758"/>
      <c r="G828" s="758"/>
      <c r="H828" s="758"/>
      <c r="I828" s="758"/>
      <c r="J828" s="758"/>
      <c r="K828" s="758"/>
      <c r="L828" s="780">
        <v>824</v>
      </c>
      <c r="M828" s="790">
        <v>0.97405389833777523</v>
      </c>
      <c r="N828" s="790">
        <v>2.5946101662224798E-2</v>
      </c>
      <c r="O828" s="790">
        <v>0.97065531636621805</v>
      </c>
      <c r="P828" s="790">
        <v>2.9344683633781999E-2</v>
      </c>
      <c r="Q828" s="790">
        <f t="shared" si="55"/>
        <v>0.97221336025472982</v>
      </c>
      <c r="R828" s="790">
        <f t="shared" si="55"/>
        <v>2.7686639745270265E-2</v>
      </c>
      <c r="S828" s="791">
        <f t="shared" si="56"/>
        <v>0.98025889831946278</v>
      </c>
      <c r="T828" s="791">
        <v>1.97411016805372E-2</v>
      </c>
      <c r="U828" s="791">
        <f t="shared" si="58"/>
        <v>0.98060634644756806</v>
      </c>
      <c r="V828" s="791">
        <v>1.9393653552431899E-2</v>
      </c>
      <c r="W828" s="791">
        <f t="shared" si="57"/>
        <v>0.98033907857453606</v>
      </c>
      <c r="X828" s="791">
        <f t="shared" si="57"/>
        <v>1.9560921425463937E-2</v>
      </c>
      <c r="Y828" s="573"/>
      <c r="Z828" s="758"/>
      <c r="AA828" s="758"/>
      <c r="AB828" s="758"/>
      <c r="AC828" s="758"/>
      <c r="AD828" s="758"/>
      <c r="AE828" s="758"/>
      <c r="AF828" s="758"/>
      <c r="AG828" s="758"/>
      <c r="AH828" s="758"/>
      <c r="AI828" s="758"/>
      <c r="AJ828" s="758"/>
    </row>
    <row r="829" spans="2:36" ht="15">
      <c r="B829" s="758"/>
      <c r="C829" s="758"/>
      <c r="D829" s="758"/>
      <c r="E829" s="758"/>
      <c r="F829" s="758"/>
      <c r="G829" s="758"/>
      <c r="H829" s="758"/>
      <c r="I829" s="758"/>
      <c r="J829" s="758"/>
      <c r="K829" s="758"/>
      <c r="L829" s="780">
        <v>825</v>
      </c>
      <c r="M829" s="790">
        <v>0.97408179282449603</v>
      </c>
      <c r="N829" s="790">
        <v>2.5918207175503999E-2</v>
      </c>
      <c r="O829" s="790">
        <v>0.97068707428978873</v>
      </c>
      <c r="P829" s="790">
        <v>2.93129257102113E-2</v>
      </c>
      <c r="Q829" s="790">
        <f t="shared" si="55"/>
        <v>0.97224323350876229</v>
      </c>
      <c r="R829" s="790">
        <f t="shared" si="55"/>
        <v>2.7656766491237824E-2</v>
      </c>
      <c r="S829" s="791">
        <f t="shared" si="56"/>
        <v>0.98026385307867725</v>
      </c>
      <c r="T829" s="791">
        <v>1.9736146921322702E-2</v>
      </c>
      <c r="U829" s="791">
        <f t="shared" si="58"/>
        <v>0.98063277657363102</v>
      </c>
      <c r="V829" s="791">
        <v>1.9367223426368999E-2</v>
      </c>
      <c r="W829" s="791">
        <f t="shared" si="57"/>
        <v>0.98035504755393121</v>
      </c>
      <c r="X829" s="791">
        <f t="shared" si="57"/>
        <v>1.9544952446068815E-2</v>
      </c>
      <c r="Y829" s="573"/>
      <c r="Z829" s="758"/>
      <c r="AA829" s="758"/>
      <c r="AB829" s="758"/>
      <c r="AC829" s="758"/>
      <c r="AD829" s="758"/>
      <c r="AE829" s="758"/>
      <c r="AF829" s="758"/>
      <c r="AG829" s="758"/>
      <c r="AH829" s="758"/>
      <c r="AI829" s="758"/>
      <c r="AJ829" s="758"/>
    </row>
    <row r="830" spans="2:36" ht="15">
      <c r="B830" s="758"/>
      <c r="C830" s="758"/>
      <c r="D830" s="758"/>
      <c r="E830" s="758"/>
      <c r="F830" s="758"/>
      <c r="G830" s="758"/>
      <c r="H830" s="758"/>
      <c r="I830" s="758"/>
      <c r="J830" s="758"/>
      <c r="K830" s="758"/>
      <c r="L830" s="780">
        <v>826</v>
      </c>
      <c r="M830" s="790">
        <v>0.97410959354239202</v>
      </c>
      <c r="N830" s="790">
        <v>2.5890406457608001E-2</v>
      </c>
      <c r="O830" s="790">
        <v>0.97071871100096629</v>
      </c>
      <c r="P830" s="790">
        <v>2.9281288999033699E-2</v>
      </c>
      <c r="Q830" s="790">
        <f t="shared" si="55"/>
        <v>0.97227299892754049</v>
      </c>
      <c r="R830" s="790">
        <f t="shared" si="55"/>
        <v>2.7627001072459481E-2</v>
      </c>
      <c r="S830" s="791">
        <f t="shared" si="56"/>
        <v>0.98026840365252133</v>
      </c>
      <c r="T830" s="791">
        <v>1.9731596347478699E-2</v>
      </c>
      <c r="U830" s="791">
        <f t="shared" si="58"/>
        <v>0.98065894704675538</v>
      </c>
      <c r="V830" s="791">
        <v>1.9341052953244599E-2</v>
      </c>
      <c r="W830" s="791">
        <f t="shared" si="57"/>
        <v>0.98037068651905868</v>
      </c>
      <c r="X830" s="791">
        <f t="shared" si="57"/>
        <v>1.9529313480941279E-2</v>
      </c>
      <c r="Y830" s="573"/>
      <c r="Z830" s="758"/>
      <c r="AA830" s="758"/>
      <c r="AB830" s="758"/>
      <c r="AC830" s="758"/>
      <c r="AD830" s="758"/>
      <c r="AE830" s="758"/>
      <c r="AF830" s="758"/>
      <c r="AG830" s="758"/>
      <c r="AH830" s="758"/>
      <c r="AI830" s="758"/>
      <c r="AJ830" s="758"/>
    </row>
    <row r="831" spans="2:36" ht="15">
      <c r="B831" s="758"/>
      <c r="C831" s="758"/>
      <c r="D831" s="758"/>
      <c r="E831" s="758"/>
      <c r="F831" s="758"/>
      <c r="G831" s="758"/>
      <c r="H831" s="758"/>
      <c r="I831" s="758"/>
      <c r="J831" s="758"/>
      <c r="K831" s="758"/>
      <c r="L831" s="780">
        <v>827</v>
      </c>
      <c r="M831" s="790">
        <v>0.97413730102965435</v>
      </c>
      <c r="N831" s="790">
        <v>2.58626989703457E-2</v>
      </c>
      <c r="O831" s="790">
        <v>0.97075022719608017</v>
      </c>
      <c r="P831" s="790">
        <v>2.9249772803919799E-2</v>
      </c>
      <c r="Q831" s="790">
        <f t="shared" si="55"/>
        <v>0.97230265713031117</v>
      </c>
      <c r="R831" s="790">
        <f t="shared" si="55"/>
        <v>2.7597342869688821E-2</v>
      </c>
      <c r="S831" s="791">
        <f t="shared" si="56"/>
        <v>0.98027255739038355</v>
      </c>
      <c r="T831" s="791">
        <v>1.9727442609616501E-2</v>
      </c>
      <c r="U831" s="791">
        <f t="shared" si="58"/>
        <v>0.9806848556895027</v>
      </c>
      <c r="V831" s="791">
        <v>1.9315144310497301E-2</v>
      </c>
      <c r="W831" s="791">
        <f t="shared" si="57"/>
        <v>0.98038599793226266</v>
      </c>
      <c r="X831" s="791">
        <f t="shared" si="57"/>
        <v>1.9514002067737301E-2</v>
      </c>
      <c r="Y831" s="573"/>
      <c r="Z831" s="758"/>
      <c r="AA831" s="758"/>
      <c r="AB831" s="758"/>
      <c r="AC831" s="758"/>
      <c r="AD831" s="758"/>
      <c r="AE831" s="758"/>
      <c r="AF831" s="758"/>
      <c r="AG831" s="758"/>
      <c r="AH831" s="758"/>
      <c r="AI831" s="758"/>
      <c r="AJ831" s="758"/>
    </row>
    <row r="832" spans="2:36" ht="15">
      <c r="B832" s="758"/>
      <c r="C832" s="758"/>
      <c r="D832" s="758"/>
      <c r="E832" s="758"/>
      <c r="F832" s="758"/>
      <c r="G832" s="758"/>
      <c r="H832" s="758"/>
      <c r="I832" s="758"/>
      <c r="J832" s="758"/>
      <c r="K832" s="758"/>
      <c r="L832" s="780">
        <v>828</v>
      </c>
      <c r="M832" s="790">
        <v>0.97416491582447395</v>
      </c>
      <c r="N832" s="790">
        <v>2.5835084175526098E-2</v>
      </c>
      <c r="O832" s="790">
        <v>0.97078162357146025</v>
      </c>
      <c r="P832" s="790">
        <v>2.9218376428539701E-2</v>
      </c>
      <c r="Q832" s="790">
        <f t="shared" si="55"/>
        <v>0.97233220873632076</v>
      </c>
      <c r="R832" s="790">
        <f t="shared" si="55"/>
        <v>2.7567791263679222E-2</v>
      </c>
      <c r="S832" s="791">
        <f t="shared" si="56"/>
        <v>0.98027632164165257</v>
      </c>
      <c r="T832" s="791">
        <v>1.9723678358347398E-2</v>
      </c>
      <c r="U832" s="791">
        <f t="shared" si="58"/>
        <v>0.98071050032443463</v>
      </c>
      <c r="V832" s="791">
        <v>1.92894996755654E-2</v>
      </c>
      <c r="W832" s="791">
        <f t="shared" si="57"/>
        <v>0.9804009842558874</v>
      </c>
      <c r="X832" s="791">
        <f t="shared" si="57"/>
        <v>1.9499015744112676E-2</v>
      </c>
      <c r="Y832" s="573"/>
      <c r="Z832" s="758"/>
      <c r="AA832" s="758"/>
      <c r="AB832" s="758"/>
      <c r="AC832" s="758"/>
      <c r="AD832" s="758"/>
      <c r="AE832" s="758"/>
      <c r="AF832" s="758"/>
      <c r="AG832" s="758"/>
      <c r="AH832" s="758"/>
      <c r="AI832" s="758"/>
      <c r="AJ832" s="758"/>
    </row>
    <row r="833" spans="2:36" ht="15">
      <c r="B833" s="758"/>
      <c r="C833" s="758"/>
      <c r="D833" s="758"/>
      <c r="E833" s="758"/>
      <c r="F833" s="758"/>
      <c r="G833" s="758"/>
      <c r="H833" s="758"/>
      <c r="I833" s="758"/>
      <c r="J833" s="758"/>
      <c r="K833" s="758"/>
      <c r="L833" s="780">
        <v>829</v>
      </c>
      <c r="M833" s="790">
        <v>0.974192438465042</v>
      </c>
      <c r="N833" s="790">
        <v>2.5807561534958001E-2</v>
      </c>
      <c r="O833" s="790">
        <v>0.9708129008234363</v>
      </c>
      <c r="P833" s="790">
        <v>2.9187099176563699E-2</v>
      </c>
      <c r="Q833" s="790">
        <f t="shared" si="55"/>
        <v>0.97236165436481592</v>
      </c>
      <c r="R833" s="790">
        <f t="shared" si="55"/>
        <v>2.7538345635184071E-2</v>
      </c>
      <c r="S833" s="791">
        <f t="shared" si="56"/>
        <v>0.98027970375571705</v>
      </c>
      <c r="T833" s="791">
        <v>1.9720296244282901E-2</v>
      </c>
      <c r="U833" s="791">
        <f t="shared" si="58"/>
        <v>0.9807358787741125</v>
      </c>
      <c r="V833" s="791">
        <v>1.9264121225887498E-2</v>
      </c>
      <c r="W833" s="791">
        <f t="shared" si="57"/>
        <v>0.98041564795227654</v>
      </c>
      <c r="X833" s="791">
        <f t="shared" si="57"/>
        <v>1.9484352047723471E-2</v>
      </c>
      <c r="Y833" s="573"/>
      <c r="Z833" s="758"/>
      <c r="AA833" s="758"/>
      <c r="AB833" s="758"/>
      <c r="AC833" s="758"/>
      <c r="AD833" s="758"/>
      <c r="AE833" s="758"/>
      <c r="AF833" s="758"/>
      <c r="AG833" s="758"/>
      <c r="AH833" s="758"/>
      <c r="AI833" s="758"/>
      <c r="AJ833" s="758"/>
    </row>
    <row r="834" spans="2:36" ht="15">
      <c r="B834" s="758"/>
      <c r="C834" s="758"/>
      <c r="D834" s="758"/>
      <c r="E834" s="758"/>
      <c r="F834" s="758"/>
      <c r="G834" s="758"/>
      <c r="H834" s="758"/>
      <c r="I834" s="758"/>
      <c r="J834" s="758"/>
      <c r="K834" s="758"/>
      <c r="L834" s="780">
        <v>830</v>
      </c>
      <c r="M834" s="790">
        <v>0.97421986948954942</v>
      </c>
      <c r="N834" s="790">
        <v>2.57801305104506E-2</v>
      </c>
      <c r="O834" s="790">
        <v>0.97084405964833775</v>
      </c>
      <c r="P834" s="790">
        <v>2.9155940351662201E-2</v>
      </c>
      <c r="Q834" s="790">
        <f t="shared" si="55"/>
        <v>0.97239099463504297</v>
      </c>
      <c r="R834" s="790">
        <f t="shared" si="55"/>
        <v>2.7509005364956984E-2</v>
      </c>
      <c r="S834" s="791">
        <f t="shared" si="56"/>
        <v>0.98028271108196574</v>
      </c>
      <c r="T834" s="791">
        <v>1.9717288918034301E-2</v>
      </c>
      <c r="U834" s="791">
        <f t="shared" si="58"/>
        <v>0.98076098886109808</v>
      </c>
      <c r="V834" s="791">
        <v>1.9239011138901901E-2</v>
      </c>
      <c r="W834" s="791">
        <f t="shared" si="57"/>
        <v>0.98042999148377452</v>
      </c>
      <c r="X834" s="791">
        <f t="shared" si="57"/>
        <v>1.947000851622549E-2</v>
      </c>
      <c r="Y834" s="573"/>
      <c r="Z834" s="758"/>
      <c r="AA834" s="758"/>
      <c r="AB834" s="758"/>
      <c r="AC834" s="758"/>
      <c r="AD834" s="758"/>
      <c r="AE834" s="758"/>
      <c r="AF834" s="758"/>
      <c r="AG834" s="758"/>
      <c r="AH834" s="758"/>
      <c r="AI834" s="758"/>
      <c r="AJ834" s="758"/>
    </row>
    <row r="835" spans="2:36" ht="15">
      <c r="B835" s="758"/>
      <c r="C835" s="758"/>
      <c r="D835" s="758"/>
      <c r="E835" s="758"/>
      <c r="F835" s="758"/>
      <c r="G835" s="758"/>
      <c r="H835" s="758"/>
      <c r="I835" s="758"/>
      <c r="J835" s="758"/>
      <c r="K835" s="758"/>
      <c r="L835" s="780">
        <v>831</v>
      </c>
      <c r="M835" s="790">
        <v>0.97424720943618737</v>
      </c>
      <c r="N835" s="790">
        <v>2.5752790563812598E-2</v>
      </c>
      <c r="O835" s="790">
        <v>0.97087510074249461</v>
      </c>
      <c r="P835" s="790">
        <v>2.9124899257505402E-2</v>
      </c>
      <c r="Q835" s="790">
        <f t="shared" si="55"/>
        <v>0.97242023016624879</v>
      </c>
      <c r="R835" s="790">
        <f t="shared" si="55"/>
        <v>2.7479769833751257E-2</v>
      </c>
      <c r="S835" s="791">
        <f t="shared" si="56"/>
        <v>0.98028535096978697</v>
      </c>
      <c r="T835" s="791">
        <v>1.9714649030213E-2</v>
      </c>
      <c r="U835" s="791">
        <f t="shared" si="58"/>
        <v>0.98078582840795281</v>
      </c>
      <c r="V835" s="791">
        <v>1.9214171592047202E-2</v>
      </c>
      <c r="W835" s="791">
        <f t="shared" si="57"/>
        <v>0.98044401731272524</v>
      </c>
      <c r="X835" s="791">
        <f t="shared" si="57"/>
        <v>1.9455982687274741E-2</v>
      </c>
      <c r="Y835" s="573"/>
      <c r="Z835" s="758"/>
      <c r="AA835" s="758"/>
      <c r="AB835" s="758"/>
      <c r="AC835" s="758"/>
      <c r="AD835" s="758"/>
      <c r="AE835" s="758"/>
      <c r="AF835" s="758"/>
      <c r="AG835" s="758"/>
      <c r="AH835" s="758"/>
      <c r="AI835" s="758"/>
      <c r="AJ835" s="758"/>
    </row>
    <row r="836" spans="2:36" ht="15">
      <c r="B836" s="758"/>
      <c r="C836" s="758"/>
      <c r="D836" s="758"/>
      <c r="E836" s="758"/>
      <c r="F836" s="758"/>
      <c r="G836" s="758"/>
      <c r="H836" s="758"/>
      <c r="I836" s="758"/>
      <c r="J836" s="758"/>
      <c r="K836" s="758"/>
      <c r="L836" s="780">
        <v>832</v>
      </c>
      <c r="M836" s="790">
        <v>0.97427445884314701</v>
      </c>
      <c r="N836" s="790">
        <v>2.5725541156853E-2</v>
      </c>
      <c r="O836" s="790">
        <v>0.97090602480223631</v>
      </c>
      <c r="P836" s="790">
        <v>2.9093975197763699E-2</v>
      </c>
      <c r="Q836" s="790">
        <f t="shared" si="55"/>
        <v>0.97244936157767958</v>
      </c>
      <c r="R836" s="790">
        <f t="shared" si="55"/>
        <v>2.7450638422320414E-2</v>
      </c>
      <c r="S836" s="791">
        <f t="shared" si="56"/>
        <v>0.98028763076856962</v>
      </c>
      <c r="T836" s="791">
        <v>1.97123692314304E-2</v>
      </c>
      <c r="U836" s="791">
        <f t="shared" si="58"/>
        <v>0.98081039523723834</v>
      </c>
      <c r="V836" s="791">
        <v>1.91896047627617E-2</v>
      </c>
      <c r="W836" s="791">
        <f t="shared" si="57"/>
        <v>0.9804577279014729</v>
      </c>
      <c r="X836" s="791">
        <f t="shared" si="57"/>
        <v>1.9442272098527079E-2</v>
      </c>
      <c r="Y836" s="573"/>
      <c r="Z836" s="758"/>
      <c r="AA836" s="758"/>
      <c r="AB836" s="758"/>
      <c r="AC836" s="758"/>
      <c r="AD836" s="758"/>
      <c r="AE836" s="758"/>
      <c r="AF836" s="758"/>
      <c r="AG836" s="758"/>
      <c r="AH836" s="758"/>
      <c r="AI836" s="758"/>
      <c r="AJ836" s="758"/>
    </row>
    <row r="837" spans="2:36" ht="15">
      <c r="B837" s="758"/>
      <c r="C837" s="758"/>
      <c r="D837" s="758"/>
      <c r="E837" s="758"/>
      <c r="F837" s="758"/>
      <c r="G837" s="758"/>
      <c r="H837" s="758"/>
      <c r="I837" s="758"/>
      <c r="J837" s="758"/>
      <c r="K837" s="758"/>
      <c r="L837" s="780">
        <v>833</v>
      </c>
      <c r="M837" s="790">
        <v>0.97430161824861916</v>
      </c>
      <c r="N837" s="790">
        <v>2.5698381751380801E-2</v>
      </c>
      <c r="O837" s="790">
        <v>0.97093683252389285</v>
      </c>
      <c r="P837" s="790">
        <v>2.90631674761072E-2</v>
      </c>
      <c r="Q837" s="790">
        <f t="shared" ref="Q837:R900" si="59">(O837*0.5129)+(M837*0.487)</f>
        <v>0.97247838948858223</v>
      </c>
      <c r="R837" s="790">
        <f t="shared" si="59"/>
        <v>2.7421610511417834E-2</v>
      </c>
      <c r="S837" s="791">
        <f t="shared" ref="S837:S900" si="60">1-T837</f>
        <v>0.98028955782770211</v>
      </c>
      <c r="T837" s="791">
        <v>1.97104421722979E-2</v>
      </c>
      <c r="U837" s="791">
        <f t="shared" si="58"/>
        <v>0.98083468717154365</v>
      </c>
      <c r="V837" s="791">
        <v>1.91653128284563E-2</v>
      </c>
      <c r="W837" s="791">
        <f t="shared" ref="W837:X900" si="61">(U837*0.5129)+(S837*0.487)</f>
        <v>0.98047112571237571</v>
      </c>
      <c r="X837" s="791">
        <f t="shared" si="61"/>
        <v>1.9428874287624312E-2</v>
      </c>
      <c r="Y837" s="573"/>
      <c r="Z837" s="758"/>
      <c r="AA837" s="758"/>
      <c r="AB837" s="758"/>
      <c r="AC837" s="758"/>
      <c r="AD837" s="758"/>
      <c r="AE837" s="758"/>
      <c r="AF837" s="758"/>
      <c r="AG837" s="758"/>
      <c r="AH837" s="758"/>
      <c r="AI837" s="758"/>
      <c r="AJ837" s="758"/>
    </row>
    <row r="838" spans="2:36" ht="15">
      <c r="B838" s="758"/>
      <c r="C838" s="758"/>
      <c r="D838" s="758"/>
      <c r="E838" s="758"/>
      <c r="F838" s="758"/>
      <c r="G838" s="758"/>
      <c r="H838" s="758"/>
      <c r="I838" s="758"/>
      <c r="J838" s="758"/>
      <c r="K838" s="758"/>
      <c r="L838" s="780">
        <v>834</v>
      </c>
      <c r="M838" s="790">
        <v>0.97432868819079499</v>
      </c>
      <c r="N838" s="790">
        <v>2.5671311809205E-2</v>
      </c>
      <c r="O838" s="790">
        <v>0.97096752460379365</v>
      </c>
      <c r="P838" s="790">
        <v>2.90324753962064E-2</v>
      </c>
      <c r="Q838" s="790">
        <f t="shared" si="59"/>
        <v>0.97250731451820283</v>
      </c>
      <c r="R838" s="790">
        <f t="shared" si="59"/>
        <v>2.7392685481797099E-2</v>
      </c>
      <c r="S838" s="791">
        <f t="shared" si="60"/>
        <v>0.98029113949657321</v>
      </c>
      <c r="T838" s="791">
        <v>1.9708860503426798E-2</v>
      </c>
      <c r="U838" s="791">
        <f t="shared" ref="U838:U901" si="62">1-V838</f>
        <v>0.98085870275363995</v>
      </c>
      <c r="V838" s="791">
        <v>1.9141297246360101E-2</v>
      </c>
      <c r="W838" s="791">
        <f t="shared" si="61"/>
        <v>0.98048421357717319</v>
      </c>
      <c r="X838" s="791">
        <f t="shared" si="61"/>
        <v>1.9415786422826948E-2</v>
      </c>
      <c r="Y838" s="573"/>
      <c r="Z838" s="758"/>
      <c r="AA838" s="758"/>
      <c r="AB838" s="758"/>
      <c r="AC838" s="758"/>
      <c r="AD838" s="758"/>
      <c r="AE838" s="758"/>
      <c r="AF838" s="758"/>
      <c r="AG838" s="758"/>
      <c r="AH838" s="758"/>
      <c r="AI838" s="758"/>
      <c r="AJ838" s="758"/>
    </row>
    <row r="839" spans="2:36" ht="15">
      <c r="B839" s="758"/>
      <c r="C839" s="758"/>
      <c r="D839" s="758"/>
      <c r="E839" s="758"/>
      <c r="F839" s="758"/>
      <c r="G839" s="758"/>
      <c r="H839" s="758"/>
      <c r="I839" s="758"/>
      <c r="J839" s="758"/>
      <c r="K839" s="758"/>
      <c r="L839" s="780">
        <v>835</v>
      </c>
      <c r="M839" s="790">
        <v>0.97435566920786565</v>
      </c>
      <c r="N839" s="790">
        <v>2.56443307921344E-2</v>
      </c>
      <c r="O839" s="790">
        <v>0.9709981017382685</v>
      </c>
      <c r="P839" s="790">
        <v>2.9001898261731499E-2</v>
      </c>
      <c r="Q839" s="790">
        <f t="shared" si="59"/>
        <v>0.97253613728578847</v>
      </c>
      <c r="R839" s="790">
        <f t="shared" si="59"/>
        <v>2.736386271421154E-2</v>
      </c>
      <c r="S839" s="791">
        <f t="shared" si="60"/>
        <v>0.98029238312457145</v>
      </c>
      <c r="T839" s="791">
        <v>1.9707616875428501E-2</v>
      </c>
      <c r="U839" s="791">
        <f t="shared" si="62"/>
        <v>0.98088244312103423</v>
      </c>
      <c r="V839" s="791">
        <v>1.91175568789658E-2</v>
      </c>
      <c r="W839" s="791">
        <f t="shared" si="61"/>
        <v>0.98049699565844484</v>
      </c>
      <c r="X839" s="791">
        <f t="shared" si="61"/>
        <v>1.940300434155524E-2</v>
      </c>
      <c r="Y839" s="573"/>
      <c r="Z839" s="758"/>
      <c r="AA839" s="758"/>
      <c r="AB839" s="758"/>
      <c r="AC839" s="758"/>
      <c r="AD839" s="758"/>
      <c r="AE839" s="758"/>
      <c r="AF839" s="758"/>
      <c r="AG839" s="758"/>
      <c r="AH839" s="758"/>
      <c r="AI839" s="758"/>
      <c r="AJ839" s="758"/>
    </row>
    <row r="840" spans="2:36" ht="15">
      <c r="B840" s="758"/>
      <c r="C840" s="758"/>
      <c r="D840" s="758"/>
      <c r="E840" s="758"/>
      <c r="F840" s="758"/>
      <c r="G840" s="758"/>
      <c r="H840" s="758"/>
      <c r="I840" s="758"/>
      <c r="J840" s="758"/>
      <c r="K840" s="758"/>
      <c r="L840" s="780">
        <v>836</v>
      </c>
      <c r="M840" s="790">
        <v>0.97438256183802197</v>
      </c>
      <c r="N840" s="790">
        <v>2.5617438161978E-2</v>
      </c>
      <c r="O840" s="790">
        <v>0.97102856462364706</v>
      </c>
      <c r="P840" s="790">
        <v>2.89714353763529E-2</v>
      </c>
      <c r="Q840" s="790">
        <f t="shared" si="59"/>
        <v>0.97256485841058526</v>
      </c>
      <c r="R840" s="790">
        <f t="shared" si="59"/>
        <v>2.7335141589414687E-2</v>
      </c>
      <c r="S840" s="791">
        <f t="shared" si="60"/>
        <v>0.98029329606108562</v>
      </c>
      <c r="T840" s="791">
        <v>1.97067039389144E-2</v>
      </c>
      <c r="U840" s="791">
        <f t="shared" si="62"/>
        <v>0.98090590999539218</v>
      </c>
      <c r="V840" s="791">
        <v>1.9094090004607801E-2</v>
      </c>
      <c r="W840" s="791">
        <f t="shared" si="61"/>
        <v>0.98050947641838526</v>
      </c>
      <c r="X840" s="791">
        <f t="shared" si="61"/>
        <v>1.9390523581614652E-2</v>
      </c>
      <c r="Y840" s="573"/>
      <c r="Z840" s="758"/>
      <c r="AA840" s="758"/>
      <c r="AB840" s="758"/>
      <c r="AC840" s="758"/>
      <c r="AD840" s="758"/>
      <c r="AE840" s="758"/>
      <c r="AF840" s="758"/>
      <c r="AG840" s="758"/>
      <c r="AH840" s="758"/>
      <c r="AI840" s="758"/>
      <c r="AJ840" s="758"/>
    </row>
    <row r="841" spans="2:36" ht="15">
      <c r="B841" s="758"/>
      <c r="C841" s="758"/>
      <c r="D841" s="758"/>
      <c r="E841" s="758"/>
      <c r="F841" s="758"/>
      <c r="G841" s="758"/>
      <c r="H841" s="758"/>
      <c r="I841" s="758"/>
      <c r="J841" s="758"/>
      <c r="K841" s="758"/>
      <c r="L841" s="780">
        <v>837</v>
      </c>
      <c r="M841" s="790">
        <v>0.97440936661945532</v>
      </c>
      <c r="N841" s="790">
        <v>2.5590633380544701E-2</v>
      </c>
      <c r="O841" s="790">
        <v>0.97105891395625932</v>
      </c>
      <c r="P841" s="790">
        <v>2.89410860437407E-2</v>
      </c>
      <c r="Q841" s="790">
        <f t="shared" si="59"/>
        <v>0.97259347851184019</v>
      </c>
      <c r="R841" s="790">
        <f t="shared" si="59"/>
        <v>2.7306521488159874E-2</v>
      </c>
      <c r="S841" s="791">
        <f t="shared" si="60"/>
        <v>0.98029388565550413</v>
      </c>
      <c r="T841" s="791">
        <v>1.9706114344495901E-2</v>
      </c>
      <c r="U841" s="791">
        <f t="shared" si="62"/>
        <v>0.98092910509837938</v>
      </c>
      <c r="V841" s="791">
        <v>1.9070894901620599E-2</v>
      </c>
      <c r="W841" s="791">
        <f t="shared" si="61"/>
        <v>0.9805216603191893</v>
      </c>
      <c r="X841" s="791">
        <f t="shared" si="61"/>
        <v>1.9378339680810708E-2</v>
      </c>
      <c r="Y841" s="573"/>
      <c r="Z841" s="758"/>
      <c r="AA841" s="758"/>
      <c r="AB841" s="758"/>
      <c r="AC841" s="758"/>
      <c r="AD841" s="758"/>
      <c r="AE841" s="758"/>
      <c r="AF841" s="758"/>
      <c r="AG841" s="758"/>
      <c r="AH841" s="758"/>
      <c r="AI841" s="758"/>
      <c r="AJ841" s="758"/>
    </row>
    <row r="842" spans="2:36" ht="15">
      <c r="B842" s="758"/>
      <c r="C842" s="758"/>
      <c r="D842" s="758"/>
      <c r="E842" s="758"/>
      <c r="F842" s="758"/>
      <c r="G842" s="758"/>
      <c r="H842" s="758"/>
      <c r="I842" s="758"/>
      <c r="J842" s="758"/>
      <c r="K842" s="758"/>
      <c r="L842" s="780">
        <v>838</v>
      </c>
      <c r="M842" s="790">
        <v>0.97443608409035654</v>
      </c>
      <c r="N842" s="790">
        <v>2.5563915909643499E-2</v>
      </c>
      <c r="O842" s="790">
        <v>0.9710891504324346</v>
      </c>
      <c r="P842" s="790">
        <v>2.89108495675654E-2</v>
      </c>
      <c r="Q842" s="790">
        <f t="shared" si="59"/>
        <v>0.97262199820879935</v>
      </c>
      <c r="R842" s="790">
        <f t="shared" si="59"/>
        <v>2.7278001791200678E-2</v>
      </c>
      <c r="S842" s="791">
        <f t="shared" si="60"/>
        <v>0.98029415925721575</v>
      </c>
      <c r="T842" s="791">
        <v>1.9705840742784302E-2</v>
      </c>
      <c r="U842" s="791">
        <f t="shared" si="62"/>
        <v>0.98095203015166132</v>
      </c>
      <c r="V842" s="791">
        <v>1.9047969848338699E-2</v>
      </c>
      <c r="W842" s="791">
        <f t="shared" si="61"/>
        <v>0.98053355182305113</v>
      </c>
      <c r="X842" s="791">
        <f t="shared" si="61"/>
        <v>1.9366448176948874E-2</v>
      </c>
      <c r="Y842" s="573"/>
      <c r="Z842" s="758"/>
      <c r="AA842" s="758"/>
      <c r="AB842" s="758"/>
      <c r="AC842" s="758"/>
      <c r="AD842" s="758"/>
      <c r="AE842" s="758"/>
      <c r="AF842" s="758"/>
      <c r="AG842" s="758"/>
      <c r="AH842" s="758"/>
      <c r="AI842" s="758"/>
      <c r="AJ842" s="758"/>
    </row>
    <row r="843" spans="2:36" ht="15">
      <c r="B843" s="758"/>
      <c r="C843" s="758"/>
      <c r="D843" s="758"/>
      <c r="E843" s="758"/>
      <c r="F843" s="758"/>
      <c r="G843" s="758"/>
      <c r="H843" s="758"/>
      <c r="I843" s="758"/>
      <c r="J843" s="758"/>
      <c r="K843" s="758"/>
      <c r="L843" s="780">
        <v>839</v>
      </c>
      <c r="M843" s="790">
        <v>0.97446271478891666</v>
      </c>
      <c r="N843" s="790">
        <v>2.55372852110833E-2</v>
      </c>
      <c r="O843" s="790">
        <v>0.9711192747485029</v>
      </c>
      <c r="P843" s="790">
        <v>2.88807252514971E-2</v>
      </c>
      <c r="Q843" s="790">
        <f t="shared" si="59"/>
        <v>0.97265041812070963</v>
      </c>
      <c r="R843" s="790">
        <f t="shared" si="59"/>
        <v>2.7249581879290431E-2</v>
      </c>
      <c r="S843" s="791">
        <f t="shared" si="60"/>
        <v>0.98029412421560902</v>
      </c>
      <c r="T843" s="791">
        <v>1.9705875784391001E-2</v>
      </c>
      <c r="U843" s="791">
        <f t="shared" si="62"/>
        <v>0.98097468687690337</v>
      </c>
      <c r="V843" s="791">
        <v>1.9025313123096601E-2</v>
      </c>
      <c r="W843" s="791">
        <f t="shared" si="61"/>
        <v>0.98054515539216536</v>
      </c>
      <c r="X843" s="791">
        <f t="shared" si="61"/>
        <v>1.9354844607834664E-2</v>
      </c>
      <c r="Y843" s="573"/>
      <c r="Z843" s="758"/>
      <c r="AA843" s="758"/>
      <c r="AB843" s="758"/>
      <c r="AC843" s="758"/>
      <c r="AD843" s="758"/>
      <c r="AE843" s="758"/>
      <c r="AF843" s="758"/>
      <c r="AG843" s="758"/>
      <c r="AH843" s="758"/>
      <c r="AI843" s="758"/>
      <c r="AJ843" s="758"/>
    </row>
    <row r="844" spans="2:36" ht="15">
      <c r="B844" s="758"/>
      <c r="C844" s="758"/>
      <c r="D844" s="758"/>
      <c r="E844" s="758"/>
      <c r="F844" s="758"/>
      <c r="G844" s="758"/>
      <c r="H844" s="758"/>
      <c r="I844" s="758"/>
      <c r="J844" s="758"/>
      <c r="K844" s="758"/>
      <c r="L844" s="780">
        <v>840</v>
      </c>
      <c r="M844" s="790">
        <v>0.97448925925332686</v>
      </c>
      <c r="N844" s="790">
        <v>2.5510740746673099E-2</v>
      </c>
      <c r="O844" s="790">
        <v>0.97114928760079366</v>
      </c>
      <c r="P844" s="790">
        <v>2.8850712399206301E-2</v>
      </c>
      <c r="Q844" s="790">
        <f t="shared" si="59"/>
        <v>0.97267873886681722</v>
      </c>
      <c r="R844" s="790">
        <f t="shared" si="59"/>
        <v>2.7221261133182711E-2</v>
      </c>
      <c r="S844" s="791">
        <f t="shared" si="60"/>
        <v>0.9802937878800726</v>
      </c>
      <c r="T844" s="791">
        <v>1.9706212119927399E-2</v>
      </c>
      <c r="U844" s="791">
        <f t="shared" si="62"/>
        <v>0.98099707699577143</v>
      </c>
      <c r="V844" s="791">
        <v>1.9002923004228602E-2</v>
      </c>
      <c r="W844" s="791">
        <f t="shared" si="61"/>
        <v>0.9805564754887266</v>
      </c>
      <c r="X844" s="791">
        <f t="shared" si="61"/>
        <v>1.9343524511273493E-2</v>
      </c>
      <c r="Y844" s="573"/>
      <c r="Z844" s="758"/>
      <c r="AA844" s="758"/>
      <c r="AB844" s="758"/>
      <c r="AC844" s="758"/>
      <c r="AD844" s="758"/>
      <c r="AE844" s="758"/>
      <c r="AF844" s="758"/>
      <c r="AG844" s="758"/>
      <c r="AH844" s="758"/>
      <c r="AI844" s="758"/>
      <c r="AJ844" s="758"/>
    </row>
    <row r="845" spans="2:36" ht="15">
      <c r="B845" s="758"/>
      <c r="C845" s="758"/>
      <c r="D845" s="758"/>
      <c r="E845" s="758"/>
      <c r="F845" s="758"/>
      <c r="G845" s="758"/>
      <c r="H845" s="758"/>
      <c r="I845" s="758"/>
      <c r="J845" s="758"/>
      <c r="K845" s="758"/>
      <c r="L845" s="780">
        <v>841</v>
      </c>
      <c r="M845" s="790">
        <v>0.97451571802177817</v>
      </c>
      <c r="N845" s="790">
        <v>2.54842819782218E-2</v>
      </c>
      <c r="O845" s="790">
        <v>0.97117918968563688</v>
      </c>
      <c r="P845" s="790">
        <v>2.88208103143631E-2</v>
      </c>
      <c r="Q845" s="790">
        <f t="shared" si="59"/>
        <v>0.97270696106636911</v>
      </c>
      <c r="R845" s="790">
        <f t="shared" si="59"/>
        <v>2.7193038933630849E-2</v>
      </c>
      <c r="S845" s="791">
        <f t="shared" si="60"/>
        <v>0.98029315759999514</v>
      </c>
      <c r="T845" s="791">
        <v>1.9706842400004899E-2</v>
      </c>
      <c r="U845" s="791">
        <f t="shared" si="62"/>
        <v>0.98101920222993055</v>
      </c>
      <c r="V845" s="791">
        <v>1.8980797770069401E-2</v>
      </c>
      <c r="W845" s="791">
        <f t="shared" si="61"/>
        <v>0.98056751657492902</v>
      </c>
      <c r="X845" s="791">
        <f t="shared" si="61"/>
        <v>1.9332483425070983E-2</v>
      </c>
      <c r="Y845" s="573"/>
      <c r="Z845" s="758"/>
      <c r="AA845" s="758"/>
      <c r="AB845" s="758"/>
      <c r="AC845" s="758"/>
      <c r="AD845" s="758"/>
      <c r="AE845" s="758"/>
      <c r="AF845" s="758"/>
      <c r="AG845" s="758"/>
      <c r="AH845" s="758"/>
      <c r="AI845" s="758"/>
      <c r="AJ845" s="758"/>
    </row>
    <row r="846" spans="2:36" ht="15">
      <c r="B846" s="758"/>
      <c r="C846" s="758"/>
      <c r="D846" s="758"/>
      <c r="E846" s="758"/>
      <c r="F846" s="758"/>
      <c r="G846" s="758"/>
      <c r="H846" s="758"/>
      <c r="I846" s="758"/>
      <c r="J846" s="758"/>
      <c r="K846" s="758"/>
      <c r="L846" s="780">
        <v>842</v>
      </c>
      <c r="M846" s="790">
        <v>0.97454209163246164</v>
      </c>
      <c r="N846" s="790">
        <v>2.54579083675384E-2</v>
      </c>
      <c r="O846" s="790">
        <v>0.97120898169936209</v>
      </c>
      <c r="P846" s="790">
        <v>2.8791018300637902E-2</v>
      </c>
      <c r="Q846" s="790">
        <f t="shared" si="59"/>
        <v>0.97273508533861164</v>
      </c>
      <c r="R846" s="790">
        <f t="shared" si="59"/>
        <v>2.716491466138838E-2</v>
      </c>
      <c r="S846" s="791">
        <f t="shared" si="60"/>
        <v>0.98029224072476517</v>
      </c>
      <c r="T846" s="791">
        <v>1.9707759275234799E-2</v>
      </c>
      <c r="U846" s="791">
        <f t="shared" si="62"/>
        <v>0.98104106430104676</v>
      </c>
      <c r="V846" s="791">
        <v>1.8958935698953201E-2</v>
      </c>
      <c r="W846" s="791">
        <f t="shared" si="61"/>
        <v>0.98057828311296746</v>
      </c>
      <c r="X846" s="791">
        <f t="shared" si="61"/>
        <v>1.9321716887032443E-2</v>
      </c>
      <c r="Y846" s="573"/>
      <c r="Z846" s="758"/>
      <c r="AA846" s="758"/>
      <c r="AB846" s="758"/>
      <c r="AC846" s="758"/>
      <c r="AD846" s="758"/>
      <c r="AE846" s="758"/>
      <c r="AF846" s="758"/>
      <c r="AG846" s="758"/>
      <c r="AH846" s="758"/>
      <c r="AI846" s="758"/>
      <c r="AJ846" s="758"/>
    </row>
    <row r="847" spans="2:36" ht="15">
      <c r="B847" s="758"/>
      <c r="C847" s="758"/>
      <c r="D847" s="758"/>
      <c r="E847" s="758"/>
      <c r="F847" s="758"/>
      <c r="G847" s="758"/>
      <c r="H847" s="758"/>
      <c r="I847" s="758"/>
      <c r="J847" s="758"/>
      <c r="K847" s="758"/>
      <c r="L847" s="780">
        <v>843</v>
      </c>
      <c r="M847" s="790">
        <v>0.97456838062356832</v>
      </c>
      <c r="N847" s="790">
        <v>2.5431619376431701E-2</v>
      </c>
      <c r="O847" s="790">
        <v>0.97123866433829886</v>
      </c>
      <c r="P847" s="790">
        <v>2.8761335661701099E-2</v>
      </c>
      <c r="Q847" s="790">
        <f t="shared" si="59"/>
        <v>0.97276311230279133</v>
      </c>
      <c r="R847" s="790">
        <f t="shared" si="59"/>
        <v>2.7136887697208734E-2</v>
      </c>
      <c r="S847" s="791">
        <f t="shared" si="60"/>
        <v>0.98029104460377137</v>
      </c>
      <c r="T847" s="791">
        <v>1.9708955396228599E-2</v>
      </c>
      <c r="U847" s="791">
        <f t="shared" si="62"/>
        <v>0.98106266493078531</v>
      </c>
      <c r="V847" s="791">
        <v>1.89373350692147E-2</v>
      </c>
      <c r="W847" s="791">
        <f t="shared" si="61"/>
        <v>0.98058877956503643</v>
      </c>
      <c r="X847" s="791">
        <f t="shared" si="61"/>
        <v>1.9311220434963548E-2</v>
      </c>
      <c r="Y847" s="573"/>
      <c r="Z847" s="758"/>
      <c r="AA847" s="758"/>
      <c r="AB847" s="758"/>
      <c r="AC847" s="758"/>
      <c r="AD847" s="758"/>
      <c r="AE847" s="758"/>
      <c r="AF847" s="758"/>
      <c r="AG847" s="758"/>
      <c r="AH847" s="758"/>
      <c r="AI847" s="758"/>
      <c r="AJ847" s="758"/>
    </row>
    <row r="848" spans="2:36" ht="15">
      <c r="B848" s="758"/>
      <c r="C848" s="758"/>
      <c r="D848" s="758"/>
      <c r="E848" s="758"/>
      <c r="F848" s="758"/>
      <c r="G848" s="758"/>
      <c r="H848" s="758"/>
      <c r="I848" s="758"/>
      <c r="J848" s="758"/>
      <c r="K848" s="758"/>
      <c r="L848" s="780">
        <v>844</v>
      </c>
      <c r="M848" s="790">
        <v>0.97459458553328915</v>
      </c>
      <c r="N848" s="790">
        <v>2.54054144667108E-2</v>
      </c>
      <c r="O848" s="790">
        <v>0.97126823829877718</v>
      </c>
      <c r="P848" s="790">
        <v>2.87317617012228E-2</v>
      </c>
      <c r="Q848" s="790">
        <f t="shared" si="59"/>
        <v>0.97279104257815474</v>
      </c>
      <c r="R848" s="790">
        <f t="shared" si="59"/>
        <v>2.7108957421845332E-2</v>
      </c>
      <c r="S848" s="791">
        <f t="shared" si="60"/>
        <v>0.98028957658640248</v>
      </c>
      <c r="T848" s="791">
        <v>1.9710423413597501E-2</v>
      </c>
      <c r="U848" s="791">
        <f t="shared" si="62"/>
        <v>0.9810840058408119</v>
      </c>
      <c r="V848" s="791">
        <v>1.8915994159188099E-2</v>
      </c>
      <c r="W848" s="791">
        <f t="shared" si="61"/>
        <v>0.98059901039333042</v>
      </c>
      <c r="X848" s="791">
        <f t="shared" si="61"/>
        <v>1.9300989606669559E-2</v>
      </c>
      <c r="Y848" s="573"/>
      <c r="Z848" s="758"/>
      <c r="AA848" s="758"/>
      <c r="AB848" s="758"/>
      <c r="AC848" s="758"/>
      <c r="AD848" s="758"/>
      <c r="AE848" s="758"/>
      <c r="AF848" s="758"/>
      <c r="AG848" s="758"/>
      <c r="AH848" s="758"/>
      <c r="AI848" s="758"/>
      <c r="AJ848" s="758"/>
    </row>
    <row r="849" spans="2:36" ht="15">
      <c r="B849" s="758"/>
      <c r="C849" s="758"/>
      <c r="D849" s="758"/>
      <c r="E849" s="758"/>
      <c r="F849" s="758"/>
      <c r="G849" s="758"/>
      <c r="H849" s="758"/>
      <c r="I849" s="758"/>
      <c r="J849" s="758"/>
      <c r="K849" s="758"/>
      <c r="L849" s="780">
        <v>845</v>
      </c>
      <c r="M849" s="790">
        <v>0.9746207068998155</v>
      </c>
      <c r="N849" s="790">
        <v>2.53792931001845E-2</v>
      </c>
      <c r="O849" s="790">
        <v>0.97129770427712658</v>
      </c>
      <c r="P849" s="790">
        <v>2.8702295722873399E-2</v>
      </c>
      <c r="Q849" s="790">
        <f t="shared" si="59"/>
        <v>0.97281887678394841</v>
      </c>
      <c r="R849" s="790">
        <f t="shared" si="59"/>
        <v>2.708112321605162E-2</v>
      </c>
      <c r="S849" s="791">
        <f t="shared" si="60"/>
        <v>0.98028784402204694</v>
      </c>
      <c r="T849" s="791">
        <v>1.9712155977953099E-2</v>
      </c>
      <c r="U849" s="791">
        <f t="shared" si="62"/>
        <v>0.98110508875279179</v>
      </c>
      <c r="V849" s="791">
        <v>1.8894911247208199E-2</v>
      </c>
      <c r="W849" s="791">
        <f t="shared" si="61"/>
        <v>0.98060898006004382</v>
      </c>
      <c r="X849" s="791">
        <f t="shared" si="61"/>
        <v>1.9291019939956244E-2</v>
      </c>
      <c r="Y849" s="573"/>
      <c r="Z849" s="758"/>
      <c r="AA849" s="758"/>
      <c r="AB849" s="758"/>
      <c r="AC849" s="758"/>
      <c r="AD849" s="758"/>
      <c r="AE849" s="758"/>
      <c r="AF849" s="758"/>
      <c r="AG849" s="758"/>
      <c r="AH849" s="758"/>
      <c r="AI849" s="758"/>
      <c r="AJ849" s="758"/>
    </row>
    <row r="850" spans="2:36" ht="15">
      <c r="B850" s="758"/>
      <c r="C850" s="758"/>
      <c r="D850" s="758"/>
      <c r="E850" s="758"/>
      <c r="F850" s="758"/>
      <c r="G850" s="758"/>
      <c r="H850" s="758"/>
      <c r="I850" s="758"/>
      <c r="J850" s="758"/>
      <c r="K850" s="758"/>
      <c r="L850" s="780">
        <v>846</v>
      </c>
      <c r="M850" s="790">
        <v>0.9746467452613381</v>
      </c>
      <c r="N850" s="790">
        <v>2.5353254738661901E-2</v>
      </c>
      <c r="O850" s="790">
        <v>0.97132706296967675</v>
      </c>
      <c r="P850" s="790">
        <v>2.8672937030323201E-2</v>
      </c>
      <c r="Q850" s="790">
        <f t="shared" si="59"/>
        <v>0.97284661553941887</v>
      </c>
      <c r="R850" s="790">
        <f t="shared" si="59"/>
        <v>2.7053384460581115E-2</v>
      </c>
      <c r="S850" s="791">
        <f t="shared" si="60"/>
        <v>0.9802858542600934</v>
      </c>
      <c r="T850" s="791">
        <v>1.97141457399066E-2</v>
      </c>
      <c r="U850" s="791">
        <f t="shared" si="62"/>
        <v>0.98112591538839078</v>
      </c>
      <c r="V850" s="791">
        <v>1.88740846116092E-2</v>
      </c>
      <c r="W850" s="791">
        <f t="shared" si="61"/>
        <v>0.98061869302737104</v>
      </c>
      <c r="X850" s="791">
        <f t="shared" si="61"/>
        <v>1.9281306972628871E-2</v>
      </c>
      <c r="Y850" s="573"/>
      <c r="Z850" s="758"/>
      <c r="AA850" s="758"/>
      <c r="AB850" s="758"/>
      <c r="AC850" s="758"/>
      <c r="AD850" s="758"/>
      <c r="AE850" s="758"/>
      <c r="AF850" s="758"/>
      <c r="AG850" s="758"/>
      <c r="AH850" s="758"/>
      <c r="AI850" s="758"/>
      <c r="AJ850" s="758"/>
    </row>
    <row r="851" spans="2:36" ht="15">
      <c r="B851" s="758"/>
      <c r="C851" s="758"/>
      <c r="D851" s="758"/>
      <c r="E851" s="758"/>
      <c r="F851" s="758"/>
      <c r="G851" s="758"/>
      <c r="H851" s="758"/>
      <c r="I851" s="758"/>
      <c r="J851" s="758"/>
      <c r="K851" s="758"/>
      <c r="L851" s="780">
        <v>847</v>
      </c>
      <c r="M851" s="790">
        <v>0.9746727011560482</v>
      </c>
      <c r="N851" s="790">
        <v>2.5327298843951799E-2</v>
      </c>
      <c r="O851" s="790">
        <v>0.97135631507275755</v>
      </c>
      <c r="P851" s="790">
        <v>2.86436849272424E-2</v>
      </c>
      <c r="Q851" s="790">
        <f t="shared" si="59"/>
        <v>0.9728742594638129</v>
      </c>
      <c r="R851" s="790">
        <f t="shared" si="59"/>
        <v>2.7025740536187153E-2</v>
      </c>
      <c r="S851" s="791">
        <f t="shared" si="60"/>
        <v>0.98028361464993063</v>
      </c>
      <c r="T851" s="791">
        <v>1.97163853500694E-2</v>
      </c>
      <c r="U851" s="791">
        <f t="shared" si="62"/>
        <v>0.98114648746927435</v>
      </c>
      <c r="V851" s="791">
        <v>1.8853512530725602E-2</v>
      </c>
      <c r="W851" s="791">
        <f t="shared" si="61"/>
        <v>0.98062815375750711</v>
      </c>
      <c r="X851" s="791">
        <f t="shared" si="61"/>
        <v>1.9271846242492958E-2</v>
      </c>
      <c r="Y851" s="573"/>
      <c r="Z851" s="758"/>
      <c r="AA851" s="758"/>
      <c r="AB851" s="758"/>
      <c r="AC851" s="758"/>
      <c r="AD851" s="758"/>
      <c r="AE851" s="758"/>
      <c r="AF851" s="758"/>
      <c r="AG851" s="758"/>
      <c r="AH851" s="758"/>
      <c r="AI851" s="758"/>
      <c r="AJ851" s="758"/>
    </row>
    <row r="852" spans="2:36" ht="15">
      <c r="B852" s="758"/>
      <c r="C852" s="758"/>
      <c r="D852" s="758"/>
      <c r="E852" s="758"/>
      <c r="F852" s="758"/>
      <c r="G852" s="758"/>
      <c r="H852" s="758"/>
      <c r="I852" s="758"/>
      <c r="J852" s="758"/>
      <c r="K852" s="758"/>
      <c r="L852" s="780">
        <v>848</v>
      </c>
      <c r="M852" s="790">
        <v>0.97469857512213665</v>
      </c>
      <c r="N852" s="790">
        <v>2.5301424877863299E-2</v>
      </c>
      <c r="O852" s="790">
        <v>0.97138546128269865</v>
      </c>
      <c r="P852" s="790">
        <v>2.8614538717301401E-2</v>
      </c>
      <c r="Q852" s="790">
        <f t="shared" si="59"/>
        <v>0.9729018091763767</v>
      </c>
      <c r="R852" s="790">
        <f t="shared" si="59"/>
        <v>2.6998190823623314E-2</v>
      </c>
      <c r="S852" s="791">
        <f t="shared" si="60"/>
        <v>0.98028113254094706</v>
      </c>
      <c r="T852" s="791">
        <v>1.9718867459052901E-2</v>
      </c>
      <c r="U852" s="791">
        <f t="shared" si="62"/>
        <v>0.9811668067171081</v>
      </c>
      <c r="V852" s="791">
        <v>1.8833193282891899E-2</v>
      </c>
      <c r="W852" s="791">
        <f t="shared" si="61"/>
        <v>0.98063736671264601</v>
      </c>
      <c r="X852" s="791">
        <f t="shared" si="61"/>
        <v>1.9262633287354017E-2</v>
      </c>
      <c r="Y852" s="573"/>
      <c r="Z852" s="758"/>
      <c r="AA852" s="758"/>
      <c r="AB852" s="758"/>
      <c r="AC852" s="758"/>
      <c r="AD852" s="758"/>
      <c r="AE852" s="758"/>
      <c r="AF852" s="758"/>
      <c r="AG852" s="758"/>
      <c r="AH852" s="758"/>
      <c r="AI852" s="758"/>
      <c r="AJ852" s="758"/>
    </row>
    <row r="853" spans="2:36" ht="15">
      <c r="B853" s="758"/>
      <c r="C853" s="758"/>
      <c r="D853" s="758"/>
      <c r="E853" s="758"/>
      <c r="F853" s="758"/>
      <c r="G853" s="758"/>
      <c r="H853" s="758"/>
      <c r="I853" s="758"/>
      <c r="J853" s="758"/>
      <c r="K853" s="758"/>
      <c r="L853" s="780">
        <v>849</v>
      </c>
      <c r="M853" s="790">
        <v>0.97472436769779491</v>
      </c>
      <c r="N853" s="790">
        <v>2.52756323022051E-2</v>
      </c>
      <c r="O853" s="790">
        <v>0.97141450229582949</v>
      </c>
      <c r="P853" s="790">
        <v>2.8585497704170501E-2</v>
      </c>
      <c r="Q853" s="790">
        <f t="shared" si="59"/>
        <v>0.97292926529635704</v>
      </c>
      <c r="R853" s="790">
        <f t="shared" si="59"/>
        <v>2.6970734703642935E-2</v>
      </c>
      <c r="S853" s="791">
        <f t="shared" si="60"/>
        <v>0.98027841528253146</v>
      </c>
      <c r="T853" s="791">
        <v>1.9721584717468502E-2</v>
      </c>
      <c r="U853" s="791">
        <f t="shared" si="62"/>
        <v>0.98118687485355738</v>
      </c>
      <c r="V853" s="791">
        <v>1.8813125146442601E-2</v>
      </c>
      <c r="W853" s="791">
        <f t="shared" si="61"/>
        <v>0.98064633635498244</v>
      </c>
      <c r="X853" s="791">
        <f t="shared" si="61"/>
        <v>1.9253663645017571E-2</v>
      </c>
      <c r="Y853" s="573"/>
      <c r="Z853" s="758"/>
      <c r="AA853" s="758"/>
      <c r="AB853" s="758"/>
      <c r="AC853" s="758"/>
      <c r="AD853" s="758"/>
      <c r="AE853" s="758"/>
      <c r="AF853" s="758"/>
      <c r="AG853" s="758"/>
      <c r="AH853" s="758"/>
      <c r="AI853" s="758"/>
      <c r="AJ853" s="758"/>
    </row>
    <row r="854" spans="2:36" ht="15">
      <c r="B854" s="758"/>
      <c r="C854" s="758"/>
      <c r="D854" s="758"/>
      <c r="E854" s="758"/>
      <c r="F854" s="758"/>
      <c r="G854" s="758"/>
      <c r="H854" s="758"/>
      <c r="I854" s="758"/>
      <c r="J854" s="758"/>
      <c r="K854" s="758"/>
      <c r="L854" s="780">
        <v>850</v>
      </c>
      <c r="M854" s="790">
        <v>0.97475007942121361</v>
      </c>
      <c r="N854" s="790">
        <v>2.5249920578786399E-2</v>
      </c>
      <c r="O854" s="790">
        <v>0.97144343880848005</v>
      </c>
      <c r="P854" s="790">
        <v>2.8556561191519999E-2</v>
      </c>
      <c r="Q854" s="790">
        <f t="shared" si="59"/>
        <v>0.97295662844300046</v>
      </c>
      <c r="R854" s="790">
        <f t="shared" si="59"/>
        <v>2.6943371556999586E-2</v>
      </c>
      <c r="S854" s="791">
        <f t="shared" si="60"/>
        <v>0.98027547022407235</v>
      </c>
      <c r="T854" s="791">
        <v>1.9724529775927601E-2</v>
      </c>
      <c r="U854" s="791">
        <f t="shared" si="62"/>
        <v>0.98120669360028778</v>
      </c>
      <c r="V854" s="791">
        <v>1.87933063997122E-2</v>
      </c>
      <c r="W854" s="791">
        <f t="shared" si="61"/>
        <v>0.9806550671467108</v>
      </c>
      <c r="X854" s="791">
        <f t="shared" si="61"/>
        <v>1.9244932853289126E-2</v>
      </c>
      <c r="Y854" s="573"/>
      <c r="Z854" s="758"/>
      <c r="AA854" s="758"/>
      <c r="AB854" s="758"/>
      <c r="AC854" s="758"/>
      <c r="AD854" s="758"/>
      <c r="AE854" s="758"/>
      <c r="AF854" s="758"/>
      <c r="AG854" s="758"/>
      <c r="AH854" s="758"/>
      <c r="AI854" s="758"/>
      <c r="AJ854" s="758"/>
    </row>
    <row r="855" spans="2:36" ht="15">
      <c r="B855" s="758"/>
      <c r="C855" s="758"/>
      <c r="D855" s="758"/>
      <c r="E855" s="758"/>
      <c r="F855" s="758"/>
      <c r="G855" s="758"/>
      <c r="H855" s="758"/>
      <c r="I855" s="758"/>
      <c r="J855" s="758"/>
      <c r="K855" s="758"/>
      <c r="L855" s="780">
        <v>851</v>
      </c>
      <c r="M855" s="790">
        <v>0.97477571083058401</v>
      </c>
      <c r="N855" s="790">
        <v>2.5224289169415999E-2</v>
      </c>
      <c r="O855" s="790">
        <v>0.97147227151698001</v>
      </c>
      <c r="P855" s="790">
        <v>2.8527728483020001E-2</v>
      </c>
      <c r="Q855" s="790">
        <f t="shared" si="59"/>
        <v>0.97298389923555351</v>
      </c>
      <c r="R855" s="790">
        <f t="shared" si="59"/>
        <v>2.691610076444655E-2</v>
      </c>
      <c r="S855" s="791">
        <f t="shared" si="60"/>
        <v>0.98027230471495852</v>
      </c>
      <c r="T855" s="791">
        <v>1.9727695285041501E-2</v>
      </c>
      <c r="U855" s="791">
        <f t="shared" si="62"/>
        <v>0.98122626467896501</v>
      </c>
      <c r="V855" s="791">
        <v>1.8773735321035E-2</v>
      </c>
      <c r="W855" s="791">
        <f t="shared" si="61"/>
        <v>0.98066356355002593</v>
      </c>
      <c r="X855" s="791">
        <f t="shared" si="61"/>
        <v>1.9236436449974061E-2</v>
      </c>
      <c r="Y855" s="573"/>
      <c r="Z855" s="758"/>
      <c r="AA855" s="758"/>
      <c r="AB855" s="758"/>
      <c r="AC855" s="758"/>
      <c r="AD855" s="758"/>
      <c r="AE855" s="758"/>
      <c r="AF855" s="758"/>
      <c r="AG855" s="758"/>
      <c r="AH855" s="758"/>
      <c r="AI855" s="758"/>
      <c r="AJ855" s="758"/>
    </row>
    <row r="856" spans="2:36" ht="15">
      <c r="B856" s="758"/>
      <c r="C856" s="758"/>
      <c r="D856" s="758"/>
      <c r="E856" s="758"/>
      <c r="F856" s="758"/>
      <c r="G856" s="758"/>
      <c r="H856" s="758"/>
      <c r="I856" s="758"/>
      <c r="J856" s="758"/>
      <c r="K856" s="758"/>
      <c r="L856" s="780">
        <v>852</v>
      </c>
      <c r="M856" s="790">
        <v>0.97480126246409715</v>
      </c>
      <c r="N856" s="790">
        <v>2.51987375359028E-2</v>
      </c>
      <c r="O856" s="790">
        <v>0.97150100111765891</v>
      </c>
      <c r="P856" s="790">
        <v>2.8498998882341101E-2</v>
      </c>
      <c r="Q856" s="790">
        <f t="shared" si="59"/>
        <v>0.97301107829326261</v>
      </c>
      <c r="R856" s="790">
        <f t="shared" si="59"/>
        <v>2.6888921706737415E-2</v>
      </c>
      <c r="S856" s="791">
        <f t="shared" si="60"/>
        <v>0.98026892610457828</v>
      </c>
      <c r="T856" s="791">
        <v>1.97310738954217E-2</v>
      </c>
      <c r="U856" s="791">
        <f t="shared" si="62"/>
        <v>0.98124558981125443</v>
      </c>
      <c r="V856" s="791">
        <v>1.8754410188745602E-2</v>
      </c>
      <c r="W856" s="791">
        <f t="shared" si="61"/>
        <v>0.98067183002712199</v>
      </c>
      <c r="X856" s="791">
        <f t="shared" si="61"/>
        <v>1.922816997287799E-2</v>
      </c>
      <c r="Y856" s="573"/>
      <c r="Z856" s="758"/>
      <c r="AA856" s="758"/>
      <c r="AB856" s="758"/>
      <c r="AC856" s="758"/>
      <c r="AD856" s="758"/>
      <c r="AE856" s="758"/>
      <c r="AF856" s="758"/>
      <c r="AG856" s="758"/>
      <c r="AH856" s="758"/>
      <c r="AI856" s="758"/>
      <c r="AJ856" s="758"/>
    </row>
    <row r="857" spans="2:36" ht="15">
      <c r="B857" s="758"/>
      <c r="C857" s="758"/>
      <c r="D857" s="758"/>
      <c r="E857" s="758"/>
      <c r="F857" s="758"/>
      <c r="G857" s="758"/>
      <c r="H857" s="758"/>
      <c r="I857" s="758"/>
      <c r="J857" s="758"/>
      <c r="K857" s="758"/>
      <c r="L857" s="780">
        <v>853</v>
      </c>
      <c r="M857" s="790">
        <v>0.97482673485994409</v>
      </c>
      <c r="N857" s="790">
        <v>2.5173265140055901E-2</v>
      </c>
      <c r="O857" s="790">
        <v>0.97152962830684664</v>
      </c>
      <c r="P857" s="790">
        <v>2.8470371693153401E-2</v>
      </c>
      <c r="Q857" s="790">
        <f t="shared" si="59"/>
        <v>0.97303816623537442</v>
      </c>
      <c r="R857" s="790">
        <f t="shared" si="59"/>
        <v>2.6861833764625604E-2</v>
      </c>
      <c r="S857" s="791">
        <f t="shared" si="60"/>
        <v>0.98026534174232061</v>
      </c>
      <c r="T857" s="791">
        <v>1.9734658257679401E-2</v>
      </c>
      <c r="U857" s="791">
        <f t="shared" si="62"/>
        <v>0.98126467071882162</v>
      </c>
      <c r="V857" s="791">
        <v>1.8735329281178398E-2</v>
      </c>
      <c r="W857" s="791">
        <f t="shared" si="61"/>
        <v>0.98067987104019383</v>
      </c>
      <c r="X857" s="791">
        <f t="shared" si="61"/>
        <v>1.9220128959806269E-2</v>
      </c>
      <c r="Y857" s="573"/>
      <c r="Z857" s="758"/>
      <c r="AA857" s="758"/>
      <c r="AB857" s="758"/>
      <c r="AC857" s="758"/>
      <c r="AD857" s="758"/>
      <c r="AE857" s="758"/>
      <c r="AF857" s="758"/>
      <c r="AG857" s="758"/>
      <c r="AH857" s="758"/>
      <c r="AI857" s="758"/>
      <c r="AJ857" s="758"/>
    </row>
    <row r="858" spans="2:36" ht="15">
      <c r="B858" s="758"/>
      <c r="C858" s="758"/>
      <c r="D858" s="758"/>
      <c r="E858" s="758"/>
      <c r="F858" s="758"/>
      <c r="G858" s="758"/>
      <c r="H858" s="758"/>
      <c r="I858" s="758"/>
      <c r="J858" s="758"/>
      <c r="K858" s="758"/>
      <c r="L858" s="780">
        <v>854</v>
      </c>
      <c r="M858" s="790">
        <v>0.97485212855631587</v>
      </c>
      <c r="N858" s="790">
        <v>2.5147871443684099E-2</v>
      </c>
      <c r="O858" s="790">
        <v>0.97155815378087274</v>
      </c>
      <c r="P858" s="790">
        <v>2.8441846219127299E-2</v>
      </c>
      <c r="Q858" s="790">
        <f t="shared" si="59"/>
        <v>0.97306516368113549</v>
      </c>
      <c r="R858" s="790">
        <f t="shared" si="59"/>
        <v>2.6834836318864547E-2</v>
      </c>
      <c r="S858" s="791">
        <f t="shared" si="60"/>
        <v>0.98026155897757394</v>
      </c>
      <c r="T858" s="791">
        <v>1.9738441022426102E-2</v>
      </c>
      <c r="U858" s="791">
        <f t="shared" si="62"/>
        <v>0.98128350912333207</v>
      </c>
      <c r="V858" s="791">
        <v>1.87164908766679E-2</v>
      </c>
      <c r="W858" s="791">
        <f t="shared" si="61"/>
        <v>0.98068769105143561</v>
      </c>
      <c r="X858" s="791">
        <f t="shared" si="61"/>
        <v>1.9212308948564478E-2</v>
      </c>
      <c r="Y858" s="573"/>
      <c r="Z858" s="758"/>
      <c r="AA858" s="758"/>
      <c r="AB858" s="758"/>
      <c r="AC858" s="758"/>
      <c r="AD858" s="758"/>
      <c r="AE858" s="758"/>
      <c r="AF858" s="758"/>
      <c r="AG858" s="758"/>
      <c r="AH858" s="758"/>
      <c r="AI858" s="758"/>
      <c r="AJ858" s="758"/>
    </row>
    <row r="859" spans="2:36" ht="15">
      <c r="B859" s="758"/>
      <c r="C859" s="758"/>
      <c r="D859" s="758"/>
      <c r="E859" s="758"/>
      <c r="F859" s="758"/>
      <c r="G859" s="758"/>
      <c r="H859" s="758"/>
      <c r="I859" s="758"/>
      <c r="J859" s="758"/>
      <c r="K859" s="758"/>
      <c r="L859" s="780">
        <v>855</v>
      </c>
      <c r="M859" s="790">
        <v>0.97487744409140364</v>
      </c>
      <c r="N859" s="790">
        <v>2.5122555908596401E-2</v>
      </c>
      <c r="O859" s="790">
        <v>0.97158657823606698</v>
      </c>
      <c r="P859" s="790">
        <v>2.8413421763933001E-2</v>
      </c>
      <c r="Q859" s="790">
        <f t="shared" si="59"/>
        <v>0.97309207124979236</v>
      </c>
      <c r="R859" s="790">
        <f t="shared" si="59"/>
        <v>2.6807928750207682E-2</v>
      </c>
      <c r="S859" s="791">
        <f t="shared" si="60"/>
        <v>0.98025758515972694</v>
      </c>
      <c r="T859" s="791">
        <v>1.9742414840273101E-2</v>
      </c>
      <c r="U859" s="791">
        <f t="shared" si="62"/>
        <v>0.98130210674645146</v>
      </c>
      <c r="V859" s="791">
        <v>1.8697893253548498E-2</v>
      </c>
      <c r="W859" s="791">
        <f t="shared" si="61"/>
        <v>0.98069529452304205</v>
      </c>
      <c r="X859" s="791">
        <f t="shared" si="61"/>
        <v>1.9204705476958024E-2</v>
      </c>
      <c r="Y859" s="573"/>
      <c r="Z859" s="758"/>
      <c r="AA859" s="758"/>
      <c r="AB859" s="758"/>
      <c r="AC859" s="758"/>
      <c r="AD859" s="758"/>
      <c r="AE859" s="758"/>
      <c r="AF859" s="758"/>
      <c r="AG859" s="758"/>
      <c r="AH859" s="758"/>
      <c r="AI859" s="758"/>
      <c r="AJ859" s="758"/>
    </row>
    <row r="860" spans="2:36" ht="15">
      <c r="B860" s="758"/>
      <c r="C860" s="758"/>
      <c r="D860" s="758"/>
      <c r="E860" s="758"/>
      <c r="F860" s="758"/>
      <c r="G860" s="758"/>
      <c r="H860" s="758"/>
      <c r="I860" s="758"/>
      <c r="J860" s="758"/>
      <c r="K860" s="758"/>
      <c r="L860" s="780">
        <v>856</v>
      </c>
      <c r="M860" s="790">
        <v>0.97490268200339825</v>
      </c>
      <c r="N860" s="790">
        <v>2.5097317996601701E-2</v>
      </c>
      <c r="O860" s="790">
        <v>0.97161490236875925</v>
      </c>
      <c r="P860" s="790">
        <v>2.8385097631240801E-2</v>
      </c>
      <c r="Q860" s="790">
        <f t="shared" si="59"/>
        <v>0.97311888956059156</v>
      </c>
      <c r="R860" s="790">
        <f t="shared" si="59"/>
        <v>2.6781110439408437E-2</v>
      </c>
      <c r="S860" s="791">
        <f t="shared" si="60"/>
        <v>0.98025342763816814</v>
      </c>
      <c r="T860" s="791">
        <v>1.9746572361831902E-2</v>
      </c>
      <c r="U860" s="791">
        <f t="shared" si="62"/>
        <v>0.98132046530984529</v>
      </c>
      <c r="V860" s="791">
        <v>1.8679534690154698E-2</v>
      </c>
      <c r="W860" s="791">
        <f t="shared" si="61"/>
        <v>0.98070268591720755</v>
      </c>
      <c r="X860" s="791">
        <f t="shared" si="61"/>
        <v>1.9197314082792481E-2</v>
      </c>
      <c r="Y860" s="573"/>
      <c r="Z860" s="758"/>
      <c r="AA860" s="758"/>
      <c r="AB860" s="758"/>
      <c r="AC860" s="758"/>
      <c r="AD860" s="758"/>
      <c r="AE860" s="758"/>
      <c r="AF860" s="758"/>
      <c r="AG860" s="758"/>
      <c r="AH860" s="758"/>
      <c r="AI860" s="758"/>
      <c r="AJ860" s="758"/>
    </row>
    <row r="861" spans="2:36" ht="15">
      <c r="B861" s="758"/>
      <c r="C861" s="758"/>
      <c r="D861" s="758"/>
      <c r="E861" s="758"/>
      <c r="F861" s="758"/>
      <c r="G861" s="758"/>
      <c r="H861" s="758"/>
      <c r="I861" s="758"/>
      <c r="J861" s="758"/>
      <c r="K861" s="758"/>
      <c r="L861" s="780">
        <v>857</v>
      </c>
      <c r="M861" s="790">
        <v>0.97492784283049105</v>
      </c>
      <c r="N861" s="790">
        <v>2.5072157169508998E-2</v>
      </c>
      <c r="O861" s="790">
        <v>0.97164312687527887</v>
      </c>
      <c r="P861" s="790">
        <v>2.8356873124721099E-2</v>
      </c>
      <c r="Q861" s="790">
        <f t="shared" si="59"/>
        <v>0.97314561923277965</v>
      </c>
      <c r="R861" s="790">
        <f t="shared" si="59"/>
        <v>2.6754380767220334E-2</v>
      </c>
      <c r="S861" s="791">
        <f t="shared" si="60"/>
        <v>0.98024909376228619</v>
      </c>
      <c r="T861" s="791">
        <v>1.9750906237713799E-2</v>
      </c>
      <c r="U861" s="791">
        <f t="shared" si="62"/>
        <v>0.98133858653517891</v>
      </c>
      <c r="V861" s="791">
        <v>1.86614134648211E-2</v>
      </c>
      <c r="W861" s="791">
        <f t="shared" si="61"/>
        <v>0.98070986969612672</v>
      </c>
      <c r="X861" s="791">
        <f t="shared" si="61"/>
        <v>1.9190130303873364E-2</v>
      </c>
      <c r="Y861" s="573"/>
      <c r="Z861" s="758"/>
      <c r="AA861" s="758"/>
      <c r="AB861" s="758"/>
      <c r="AC861" s="758"/>
      <c r="AD861" s="758"/>
      <c r="AE861" s="758"/>
      <c r="AF861" s="758"/>
      <c r="AG861" s="758"/>
      <c r="AH861" s="758"/>
      <c r="AI861" s="758"/>
      <c r="AJ861" s="758"/>
    </row>
    <row r="862" spans="2:36" ht="15">
      <c r="B862" s="758"/>
      <c r="C862" s="758"/>
      <c r="D862" s="758"/>
      <c r="E862" s="758"/>
      <c r="F862" s="758"/>
      <c r="G862" s="758"/>
      <c r="H862" s="758"/>
      <c r="I862" s="758"/>
      <c r="J862" s="758"/>
      <c r="K862" s="758"/>
      <c r="L862" s="780">
        <v>858</v>
      </c>
      <c r="M862" s="790">
        <v>0.97495292711087278</v>
      </c>
      <c r="N862" s="790">
        <v>2.5047072889127199E-2</v>
      </c>
      <c r="O862" s="790">
        <v>0.97167125245195585</v>
      </c>
      <c r="P862" s="790">
        <v>2.8328747548044101E-2</v>
      </c>
      <c r="Q862" s="790">
        <f t="shared" si="59"/>
        <v>0.97317226088560327</v>
      </c>
      <c r="R862" s="790">
        <f t="shared" si="59"/>
        <v>2.6727739114396767E-2</v>
      </c>
      <c r="S862" s="791">
        <f t="shared" si="60"/>
        <v>0.98024459088146987</v>
      </c>
      <c r="T862" s="791">
        <v>1.97554091185301E-2</v>
      </c>
      <c r="U862" s="791">
        <f t="shared" si="62"/>
        <v>0.98135647214411814</v>
      </c>
      <c r="V862" s="791">
        <v>1.86435278558819E-2</v>
      </c>
      <c r="W862" s="791">
        <f t="shared" si="61"/>
        <v>0.98071685032199407</v>
      </c>
      <c r="X862" s="791">
        <f t="shared" si="61"/>
        <v>1.9183149678005988E-2</v>
      </c>
      <c r="Y862" s="573"/>
      <c r="Z862" s="758"/>
      <c r="AA862" s="758"/>
      <c r="AB862" s="758"/>
      <c r="AC862" s="758"/>
      <c r="AD862" s="758"/>
      <c r="AE862" s="758"/>
      <c r="AF862" s="758"/>
      <c r="AG862" s="758"/>
      <c r="AH862" s="758"/>
      <c r="AI862" s="758"/>
      <c r="AJ862" s="758"/>
    </row>
    <row r="863" spans="2:36" ht="15">
      <c r="B863" s="758"/>
      <c r="C863" s="758"/>
      <c r="D863" s="758"/>
      <c r="E863" s="758"/>
      <c r="F863" s="758"/>
      <c r="G863" s="758"/>
      <c r="H863" s="758"/>
      <c r="I863" s="758"/>
      <c r="J863" s="758"/>
      <c r="K863" s="758"/>
      <c r="L863" s="780">
        <v>859</v>
      </c>
      <c r="M863" s="790">
        <v>0.9749779353827347</v>
      </c>
      <c r="N863" s="790">
        <v>2.5022064617265301E-2</v>
      </c>
      <c r="O863" s="790">
        <v>0.97169927979511994</v>
      </c>
      <c r="P863" s="790">
        <v>2.83007202048801E-2</v>
      </c>
      <c r="Q863" s="790">
        <f t="shared" si="59"/>
        <v>0.97319881513830886</v>
      </c>
      <c r="R863" s="790">
        <f t="shared" si="59"/>
        <v>2.6701184861691207E-2</v>
      </c>
      <c r="S863" s="791">
        <f t="shared" si="60"/>
        <v>0.9802399263451077</v>
      </c>
      <c r="T863" s="791">
        <v>1.97600736548923E-2</v>
      </c>
      <c r="U863" s="791">
        <f t="shared" si="62"/>
        <v>0.98137412385832823</v>
      </c>
      <c r="V863" s="791">
        <v>1.8625876141671799E-2</v>
      </c>
      <c r="W863" s="791">
        <f t="shared" si="61"/>
        <v>0.98072363225700399</v>
      </c>
      <c r="X863" s="791">
        <f t="shared" si="61"/>
        <v>1.9176367742996015E-2</v>
      </c>
      <c r="Y863" s="573"/>
      <c r="Z863" s="758"/>
      <c r="AA863" s="758"/>
      <c r="AB863" s="758"/>
      <c r="AC863" s="758"/>
      <c r="AD863" s="758"/>
      <c r="AE863" s="758"/>
      <c r="AF863" s="758"/>
      <c r="AG863" s="758"/>
      <c r="AH863" s="758"/>
      <c r="AI863" s="758"/>
      <c r="AJ863" s="758"/>
    </row>
    <row r="864" spans="2:36" ht="15">
      <c r="B864" s="758"/>
      <c r="C864" s="758"/>
      <c r="D864" s="758"/>
      <c r="E864" s="758"/>
      <c r="F864" s="758"/>
      <c r="G864" s="758"/>
      <c r="H864" s="758"/>
      <c r="I864" s="758"/>
      <c r="J864" s="758"/>
      <c r="K864" s="758"/>
      <c r="L864" s="780">
        <v>860</v>
      </c>
      <c r="M864" s="790">
        <v>0.97500286818426785</v>
      </c>
      <c r="N864" s="790">
        <v>2.4997131815732199E-2</v>
      </c>
      <c r="O864" s="790">
        <v>0.97172720960110059</v>
      </c>
      <c r="P864" s="790">
        <v>2.8272790398899399E-2</v>
      </c>
      <c r="Q864" s="790">
        <f t="shared" si="59"/>
        <v>0.97322528261014285</v>
      </c>
      <c r="R864" s="790">
        <f t="shared" si="59"/>
        <v>2.6674717389857085E-2</v>
      </c>
      <c r="S864" s="791">
        <f t="shared" si="60"/>
        <v>0.98023510750258835</v>
      </c>
      <c r="T864" s="791">
        <v>1.9764892497411701E-2</v>
      </c>
      <c r="U864" s="791">
        <f t="shared" si="62"/>
        <v>0.98139154339947499</v>
      </c>
      <c r="V864" s="791">
        <v>1.8608456600525E-2</v>
      </c>
      <c r="W864" s="791">
        <f t="shared" si="61"/>
        <v>0.98073021996335119</v>
      </c>
      <c r="X864" s="791">
        <f t="shared" si="61"/>
        <v>1.9169780036648772E-2</v>
      </c>
      <c r="Y864" s="573"/>
      <c r="Z864" s="758"/>
      <c r="AA864" s="758"/>
      <c r="AB864" s="758"/>
      <c r="AC864" s="758"/>
      <c r="AD864" s="758"/>
      <c r="AE864" s="758"/>
      <c r="AF864" s="758"/>
      <c r="AG864" s="758"/>
      <c r="AH864" s="758"/>
      <c r="AI864" s="758"/>
      <c r="AJ864" s="758"/>
    </row>
    <row r="865" spans="2:36" ht="15">
      <c r="B865" s="758"/>
      <c r="C865" s="758"/>
      <c r="D865" s="758"/>
      <c r="E865" s="758"/>
      <c r="F865" s="758"/>
      <c r="G865" s="758"/>
      <c r="H865" s="758"/>
      <c r="I865" s="758"/>
      <c r="J865" s="758"/>
      <c r="K865" s="758"/>
      <c r="L865" s="780">
        <v>861</v>
      </c>
      <c r="M865" s="790">
        <v>0.97502772605366306</v>
      </c>
      <c r="N865" s="790">
        <v>2.4972273946336901E-2</v>
      </c>
      <c r="O865" s="790">
        <v>0.97175504256622758</v>
      </c>
      <c r="P865" s="790">
        <v>2.8244957433772401E-2</v>
      </c>
      <c r="Q865" s="790">
        <f t="shared" si="59"/>
        <v>0.97325166392035201</v>
      </c>
      <c r="R865" s="790">
        <f t="shared" si="59"/>
        <v>2.6648336079647936E-2</v>
      </c>
      <c r="S865" s="791">
        <f t="shared" si="60"/>
        <v>0.98023014170330025</v>
      </c>
      <c r="T865" s="791">
        <v>1.9769858296699701E-2</v>
      </c>
      <c r="U865" s="791">
        <f t="shared" si="62"/>
        <v>0.98140873248922367</v>
      </c>
      <c r="V865" s="791">
        <v>1.8591267510776301E-2</v>
      </c>
      <c r="W865" s="791">
        <f t="shared" si="61"/>
        <v>0.98073661790322997</v>
      </c>
      <c r="X865" s="791">
        <f t="shared" si="61"/>
        <v>1.9163382096769918E-2</v>
      </c>
      <c r="Y865" s="573"/>
      <c r="Z865" s="758"/>
      <c r="AA865" s="758"/>
      <c r="AB865" s="758"/>
      <c r="AC865" s="758"/>
      <c r="AD865" s="758"/>
      <c r="AE865" s="758"/>
      <c r="AF865" s="758"/>
      <c r="AG865" s="758"/>
      <c r="AH865" s="758"/>
      <c r="AI865" s="758"/>
      <c r="AJ865" s="758"/>
    </row>
    <row r="866" spans="2:36" ht="15">
      <c r="B866" s="758"/>
      <c r="C866" s="758"/>
      <c r="D866" s="758"/>
      <c r="E866" s="758"/>
      <c r="F866" s="758"/>
      <c r="G866" s="758"/>
      <c r="H866" s="758"/>
      <c r="I866" s="758"/>
      <c r="J866" s="758"/>
      <c r="K866" s="758"/>
      <c r="L866" s="780">
        <v>862</v>
      </c>
      <c r="M866" s="790">
        <v>0.97505250952911182</v>
      </c>
      <c r="N866" s="790">
        <v>2.4947490470888199E-2</v>
      </c>
      <c r="O866" s="790">
        <v>0.97178277938683066</v>
      </c>
      <c r="P866" s="790">
        <v>2.8217220613169301E-2</v>
      </c>
      <c r="Q866" s="790">
        <f t="shared" si="59"/>
        <v>0.97327795968818287</v>
      </c>
      <c r="R866" s="790">
        <f t="shared" si="59"/>
        <v>2.6622040311817089E-2</v>
      </c>
      <c r="S866" s="791">
        <f t="shared" si="60"/>
        <v>0.98022503629663216</v>
      </c>
      <c r="T866" s="791">
        <v>1.9774963703367801E-2</v>
      </c>
      <c r="U866" s="791">
        <f t="shared" si="62"/>
        <v>0.98142569284924008</v>
      </c>
      <c r="V866" s="791">
        <v>1.8574307150759899E-2</v>
      </c>
      <c r="W866" s="791">
        <f t="shared" si="61"/>
        <v>0.98074283053883515</v>
      </c>
      <c r="X866" s="791">
        <f t="shared" si="61"/>
        <v>1.9157169461164872E-2</v>
      </c>
      <c r="Y866" s="573"/>
      <c r="Z866" s="758"/>
      <c r="AA866" s="758"/>
      <c r="AB866" s="758"/>
      <c r="AC866" s="758"/>
      <c r="AD866" s="758"/>
      <c r="AE866" s="758"/>
      <c r="AF866" s="758"/>
      <c r="AG866" s="758"/>
      <c r="AH866" s="758"/>
      <c r="AI866" s="758"/>
      <c r="AJ866" s="758"/>
    </row>
    <row r="867" spans="2:36" ht="15">
      <c r="B867" s="758"/>
      <c r="C867" s="758"/>
      <c r="D867" s="758"/>
      <c r="E867" s="758"/>
      <c r="F867" s="758"/>
      <c r="G867" s="758"/>
      <c r="H867" s="758"/>
      <c r="I867" s="758"/>
      <c r="J867" s="758"/>
      <c r="K867" s="758"/>
      <c r="L867" s="780">
        <v>863</v>
      </c>
      <c r="M867" s="790">
        <v>0.97507721914880485</v>
      </c>
      <c r="N867" s="790">
        <v>2.4922780851195099E-2</v>
      </c>
      <c r="O867" s="790">
        <v>0.97181042075923962</v>
      </c>
      <c r="P867" s="790">
        <v>2.8189579240760401E-2</v>
      </c>
      <c r="Q867" s="790">
        <f t="shared" si="59"/>
        <v>0.97330417053288198</v>
      </c>
      <c r="R867" s="790">
        <f t="shared" si="59"/>
        <v>2.6595829467118023E-2</v>
      </c>
      <c r="S867" s="791">
        <f t="shared" si="60"/>
        <v>0.98021979863197295</v>
      </c>
      <c r="T867" s="791">
        <v>1.9780201368027099E-2</v>
      </c>
      <c r="U867" s="791">
        <f t="shared" si="62"/>
        <v>0.98144242620118971</v>
      </c>
      <c r="V867" s="791">
        <v>1.85575737988103E-2</v>
      </c>
      <c r="W867" s="791">
        <f t="shared" si="61"/>
        <v>0.98074886233236103</v>
      </c>
      <c r="X867" s="791">
        <f t="shared" si="61"/>
        <v>1.9151137667638998E-2</v>
      </c>
      <c r="Y867" s="573"/>
      <c r="Z867" s="758"/>
      <c r="AA867" s="758"/>
      <c r="AB867" s="758"/>
      <c r="AC867" s="758"/>
      <c r="AD867" s="758"/>
      <c r="AE867" s="758"/>
      <c r="AF867" s="758"/>
      <c r="AG867" s="758"/>
      <c r="AH867" s="758"/>
      <c r="AI867" s="758"/>
      <c r="AJ867" s="758"/>
    </row>
    <row r="868" spans="2:36" ht="15">
      <c r="B868" s="758"/>
      <c r="C868" s="758"/>
      <c r="D868" s="758"/>
      <c r="E868" s="758"/>
      <c r="F868" s="758"/>
      <c r="G868" s="758"/>
      <c r="H868" s="758"/>
      <c r="I868" s="758"/>
      <c r="J868" s="758"/>
      <c r="K868" s="758"/>
      <c r="L868" s="780">
        <v>864</v>
      </c>
      <c r="M868" s="790">
        <v>0.97510185545093331</v>
      </c>
      <c r="N868" s="790">
        <v>2.4898144549066699E-2</v>
      </c>
      <c r="O868" s="790">
        <v>0.97183796737978401</v>
      </c>
      <c r="P868" s="790">
        <v>2.8162032620216E-2</v>
      </c>
      <c r="Q868" s="790">
        <f t="shared" si="59"/>
        <v>0.97333029707369567</v>
      </c>
      <c r="R868" s="790">
        <f t="shared" si="59"/>
        <v>2.656970292630427E-2</v>
      </c>
      <c r="S868" s="791">
        <f t="shared" si="60"/>
        <v>0.98021443605871084</v>
      </c>
      <c r="T868" s="791">
        <v>1.9785563941289198E-2</v>
      </c>
      <c r="U868" s="791">
        <f t="shared" si="62"/>
        <v>0.98145893426673791</v>
      </c>
      <c r="V868" s="791">
        <v>1.8541065733262099E-2</v>
      </c>
      <c r="W868" s="791">
        <f t="shared" si="61"/>
        <v>0.98075471774600209</v>
      </c>
      <c r="X868" s="791">
        <f t="shared" si="61"/>
        <v>1.9145282253997968E-2</v>
      </c>
      <c r="Y868" s="573"/>
      <c r="Z868" s="758"/>
      <c r="AA868" s="758"/>
      <c r="AB868" s="758"/>
      <c r="AC868" s="758"/>
      <c r="AD868" s="758"/>
      <c r="AE868" s="758"/>
      <c r="AF868" s="758"/>
      <c r="AG868" s="758"/>
      <c r="AH868" s="758"/>
      <c r="AI868" s="758"/>
      <c r="AJ868" s="758"/>
    </row>
    <row r="869" spans="2:36" ht="15">
      <c r="B869" s="758"/>
      <c r="C869" s="758"/>
      <c r="D869" s="758"/>
      <c r="E869" s="758"/>
      <c r="F869" s="758"/>
      <c r="G869" s="758"/>
      <c r="H869" s="758"/>
      <c r="I869" s="758"/>
      <c r="J869" s="758"/>
      <c r="K869" s="758"/>
      <c r="L869" s="780">
        <v>865</v>
      </c>
      <c r="M869" s="790">
        <v>0.97512641897368835</v>
      </c>
      <c r="N869" s="790">
        <v>2.4873581026311702E-2</v>
      </c>
      <c r="O869" s="790">
        <v>0.97186541994479358</v>
      </c>
      <c r="P869" s="790">
        <v>2.8134580055206401E-2</v>
      </c>
      <c r="Q869" s="790">
        <f t="shared" si="59"/>
        <v>0.97335633992987081</v>
      </c>
      <c r="R869" s="790">
        <f t="shared" si="59"/>
        <v>2.6543660070129163E-2</v>
      </c>
      <c r="S869" s="791">
        <f t="shared" si="60"/>
        <v>0.98020895592623447</v>
      </c>
      <c r="T869" s="791">
        <v>1.9791044073765501E-2</v>
      </c>
      <c r="U869" s="791">
        <f t="shared" si="62"/>
        <v>0.98147521876755039</v>
      </c>
      <c r="V869" s="791">
        <v>1.8524781232449598E-2</v>
      </c>
      <c r="W869" s="791">
        <f t="shared" si="61"/>
        <v>0.98076040124195285</v>
      </c>
      <c r="X869" s="791">
        <f t="shared" si="61"/>
        <v>1.9139598758047199E-2</v>
      </c>
      <c r="Y869" s="573"/>
      <c r="Z869" s="758"/>
      <c r="AA869" s="758"/>
      <c r="AB869" s="758"/>
      <c r="AC869" s="758"/>
      <c r="AD869" s="758"/>
      <c r="AE869" s="758"/>
      <c r="AF869" s="758"/>
      <c r="AG869" s="758"/>
      <c r="AH869" s="758"/>
      <c r="AI869" s="758"/>
      <c r="AJ869" s="758"/>
    </row>
    <row r="870" spans="2:36" ht="15">
      <c r="B870" s="758"/>
      <c r="C870" s="758"/>
      <c r="D870" s="758"/>
      <c r="E870" s="758"/>
      <c r="F870" s="758"/>
      <c r="G870" s="758"/>
      <c r="H870" s="758"/>
      <c r="I870" s="758"/>
      <c r="J870" s="758"/>
      <c r="K870" s="758"/>
      <c r="L870" s="780">
        <v>866</v>
      </c>
      <c r="M870" s="790">
        <v>0.97515091025526079</v>
      </c>
      <c r="N870" s="790">
        <v>2.4849089744739199E-2</v>
      </c>
      <c r="O870" s="790">
        <v>0.97189277915059813</v>
      </c>
      <c r="P870" s="790">
        <v>2.8107220849401902E-2</v>
      </c>
      <c r="Q870" s="790">
        <f t="shared" si="59"/>
        <v>0.97338229972065382</v>
      </c>
      <c r="R870" s="790">
        <f t="shared" si="59"/>
        <v>2.6517700279346225E-2</v>
      </c>
      <c r="S870" s="791">
        <f t="shared" si="60"/>
        <v>0.98020336558393284</v>
      </c>
      <c r="T870" s="791">
        <v>1.9796634416067199E-2</v>
      </c>
      <c r="U870" s="791">
        <f t="shared" si="62"/>
        <v>0.98149128142529263</v>
      </c>
      <c r="V870" s="791">
        <v>1.85087185747074E-2</v>
      </c>
      <c r="W870" s="791">
        <f t="shared" si="61"/>
        <v>0.98076591728240792</v>
      </c>
      <c r="X870" s="791">
        <f t="shared" si="61"/>
        <v>1.9134082717592153E-2</v>
      </c>
      <c r="Y870" s="573"/>
      <c r="Z870" s="758"/>
      <c r="AA870" s="758"/>
      <c r="AB870" s="758"/>
      <c r="AC870" s="758"/>
      <c r="AD870" s="758"/>
      <c r="AE870" s="758"/>
      <c r="AF870" s="758"/>
      <c r="AG870" s="758"/>
      <c r="AH870" s="758"/>
      <c r="AI870" s="758"/>
      <c r="AJ870" s="758"/>
    </row>
    <row r="871" spans="2:36" ht="15">
      <c r="B871" s="758"/>
      <c r="C871" s="758"/>
      <c r="D871" s="758"/>
      <c r="E871" s="758"/>
      <c r="F871" s="758"/>
      <c r="G871" s="758"/>
      <c r="H871" s="758"/>
      <c r="I871" s="758"/>
      <c r="J871" s="758"/>
      <c r="K871" s="758"/>
      <c r="L871" s="780">
        <v>867</v>
      </c>
      <c r="M871" s="790">
        <v>0.97517532983384192</v>
      </c>
      <c r="N871" s="790">
        <v>2.4824670166158101E-2</v>
      </c>
      <c r="O871" s="790">
        <v>0.97192004569352719</v>
      </c>
      <c r="P871" s="790">
        <v>2.8079954306472799E-2</v>
      </c>
      <c r="Q871" s="790">
        <f t="shared" si="59"/>
        <v>0.97340817706529115</v>
      </c>
      <c r="R871" s="790">
        <f t="shared" si="59"/>
        <v>2.6491822934708895E-2</v>
      </c>
      <c r="S871" s="791">
        <f t="shared" si="60"/>
        <v>0.98019767238119415</v>
      </c>
      <c r="T871" s="791">
        <v>1.98023276188058E-2</v>
      </c>
      <c r="U871" s="791">
        <f t="shared" si="62"/>
        <v>0.98150712396163009</v>
      </c>
      <c r="V871" s="791">
        <v>1.8492876038369899E-2</v>
      </c>
      <c r="W871" s="791">
        <f t="shared" si="61"/>
        <v>0.98077127032956168</v>
      </c>
      <c r="X871" s="791">
        <f t="shared" si="61"/>
        <v>1.9128729670438348E-2</v>
      </c>
      <c r="Y871" s="573"/>
      <c r="Z871" s="758"/>
      <c r="AA871" s="758"/>
      <c r="AB871" s="758"/>
      <c r="AC871" s="758"/>
      <c r="AD871" s="758"/>
      <c r="AE871" s="758"/>
      <c r="AF871" s="758"/>
      <c r="AG871" s="758"/>
      <c r="AH871" s="758"/>
      <c r="AI871" s="758"/>
      <c r="AJ871" s="758"/>
    </row>
    <row r="872" spans="2:36" ht="15">
      <c r="B872" s="758"/>
      <c r="C872" s="758"/>
      <c r="D872" s="758"/>
      <c r="E872" s="758"/>
      <c r="F872" s="758"/>
      <c r="G872" s="758"/>
      <c r="H872" s="758"/>
      <c r="I872" s="758"/>
      <c r="J872" s="758"/>
      <c r="K872" s="758"/>
      <c r="L872" s="780">
        <v>868</v>
      </c>
      <c r="M872" s="790">
        <v>0.97519967824762266</v>
      </c>
      <c r="N872" s="790">
        <v>2.48003217523773E-2</v>
      </c>
      <c r="O872" s="790">
        <v>0.97194722026991065</v>
      </c>
      <c r="P872" s="790">
        <v>2.8052779730089399E-2</v>
      </c>
      <c r="Q872" s="790">
        <f t="shared" si="59"/>
        <v>0.97343397258302944</v>
      </c>
      <c r="R872" s="790">
        <f t="shared" si="59"/>
        <v>2.64660274169706E-2</v>
      </c>
      <c r="S872" s="791">
        <f t="shared" si="60"/>
        <v>0.98019188366740739</v>
      </c>
      <c r="T872" s="791">
        <v>1.98081163325926E-2</v>
      </c>
      <c r="U872" s="791">
        <f t="shared" si="62"/>
        <v>0.98152274809822848</v>
      </c>
      <c r="V872" s="791">
        <v>1.8477251901771501E-2</v>
      </c>
      <c r="W872" s="791">
        <f t="shared" si="61"/>
        <v>0.98077646484560876</v>
      </c>
      <c r="X872" s="791">
        <f t="shared" si="61"/>
        <v>1.9123535154391198E-2</v>
      </c>
      <c r="Y872" s="573"/>
      <c r="Z872" s="758"/>
      <c r="AA872" s="758"/>
      <c r="AB872" s="758"/>
      <c r="AC872" s="758"/>
      <c r="AD872" s="758"/>
      <c r="AE872" s="758"/>
      <c r="AF872" s="758"/>
      <c r="AG872" s="758"/>
      <c r="AH872" s="758"/>
      <c r="AI872" s="758"/>
      <c r="AJ872" s="758"/>
    </row>
    <row r="873" spans="2:36" ht="15">
      <c r="B873" s="758"/>
      <c r="C873" s="758"/>
      <c r="D873" s="758"/>
      <c r="E873" s="758"/>
      <c r="F873" s="758"/>
      <c r="G873" s="758"/>
      <c r="H873" s="758"/>
      <c r="I873" s="758"/>
      <c r="J873" s="758"/>
      <c r="K873" s="758"/>
      <c r="L873" s="780">
        <v>869</v>
      </c>
      <c r="M873" s="790">
        <v>0.97522395603479417</v>
      </c>
      <c r="N873" s="790">
        <v>2.4776043965205798E-2</v>
      </c>
      <c r="O873" s="790">
        <v>0.97197430357607795</v>
      </c>
      <c r="P873" s="790">
        <v>2.8025696423922001E-2</v>
      </c>
      <c r="Q873" s="790">
        <f t="shared" si="59"/>
        <v>0.97345968689311513</v>
      </c>
      <c r="R873" s="790">
        <f t="shared" si="59"/>
        <v>2.644031310688482E-2</v>
      </c>
      <c r="S873" s="791">
        <f t="shared" si="60"/>
        <v>0.980186006791961</v>
      </c>
      <c r="T873" s="791">
        <v>1.9813993208039001E-2</v>
      </c>
      <c r="U873" s="791">
        <f t="shared" si="62"/>
        <v>0.98153815555675317</v>
      </c>
      <c r="V873" s="791">
        <v>1.8461844443246798E-2</v>
      </c>
      <c r="W873" s="791">
        <f t="shared" si="61"/>
        <v>0.98078150529274377</v>
      </c>
      <c r="X873" s="791">
        <f t="shared" si="61"/>
        <v>1.9118494707256278E-2</v>
      </c>
      <c r="Y873" s="573"/>
      <c r="Z873" s="758"/>
      <c r="AA873" s="758"/>
      <c r="AB873" s="758"/>
      <c r="AC873" s="758"/>
      <c r="AD873" s="758"/>
      <c r="AE873" s="758"/>
      <c r="AF873" s="758"/>
      <c r="AG873" s="758"/>
      <c r="AH873" s="758"/>
      <c r="AI873" s="758"/>
      <c r="AJ873" s="758"/>
    </row>
    <row r="874" spans="2:36" ht="15">
      <c r="B874" s="758"/>
      <c r="C874" s="758"/>
      <c r="D874" s="758"/>
      <c r="E874" s="758"/>
      <c r="F874" s="758"/>
      <c r="G874" s="758"/>
      <c r="H874" s="758"/>
      <c r="I874" s="758"/>
      <c r="J874" s="758"/>
      <c r="K874" s="758"/>
      <c r="L874" s="780">
        <v>870</v>
      </c>
      <c r="M874" s="790">
        <v>0.9752481637335475</v>
      </c>
      <c r="N874" s="790">
        <v>2.4751836266452502E-2</v>
      </c>
      <c r="O874" s="790">
        <v>0.97200129630835908</v>
      </c>
      <c r="P874" s="790">
        <v>2.7998703691640901E-2</v>
      </c>
      <c r="Q874" s="790">
        <f t="shared" si="59"/>
        <v>0.97348532061479498</v>
      </c>
      <c r="R874" s="790">
        <f t="shared" si="59"/>
        <v>2.6414679385204986E-2</v>
      </c>
      <c r="S874" s="791">
        <f t="shared" si="60"/>
        <v>0.9801800491042435</v>
      </c>
      <c r="T874" s="791">
        <v>1.98199508957565E-2</v>
      </c>
      <c r="U874" s="791">
        <f t="shared" si="62"/>
        <v>0.98155334805886985</v>
      </c>
      <c r="V874" s="791">
        <v>1.8446651941130099E-2</v>
      </c>
      <c r="W874" s="791">
        <f t="shared" si="61"/>
        <v>0.98078639613316099</v>
      </c>
      <c r="X874" s="791">
        <f t="shared" si="61"/>
        <v>1.9113603866839045E-2</v>
      </c>
      <c r="Y874" s="573"/>
      <c r="Z874" s="758"/>
      <c r="AA874" s="758"/>
      <c r="AB874" s="758"/>
      <c r="AC874" s="758"/>
      <c r="AD874" s="758"/>
      <c r="AE874" s="758"/>
      <c r="AF874" s="758"/>
      <c r="AG874" s="758"/>
      <c r="AH874" s="758"/>
      <c r="AI874" s="758"/>
      <c r="AJ874" s="758"/>
    </row>
    <row r="875" spans="2:36" ht="15">
      <c r="B875" s="758"/>
      <c r="C875" s="758"/>
      <c r="D875" s="758"/>
      <c r="E875" s="758"/>
      <c r="F875" s="758"/>
      <c r="G875" s="758"/>
      <c r="H875" s="758"/>
      <c r="I875" s="758"/>
      <c r="J875" s="758"/>
      <c r="K875" s="758"/>
      <c r="L875" s="780">
        <v>871</v>
      </c>
      <c r="M875" s="790">
        <v>0.97527230188207359</v>
      </c>
      <c r="N875" s="790">
        <v>2.4727698117926401E-2</v>
      </c>
      <c r="O875" s="790">
        <v>0.97202819916308358</v>
      </c>
      <c r="P875" s="790">
        <v>2.7971800836916399E-2</v>
      </c>
      <c r="Q875" s="790">
        <f t="shared" si="59"/>
        <v>0.97351087436731532</v>
      </c>
      <c r="R875" s="790">
        <f t="shared" si="59"/>
        <v>2.6389125632684578E-2</v>
      </c>
      <c r="S875" s="791">
        <f t="shared" si="60"/>
        <v>0.98017401795364367</v>
      </c>
      <c r="T875" s="791">
        <v>1.98259820463563E-2</v>
      </c>
      <c r="U875" s="791">
        <f t="shared" si="62"/>
        <v>0.98156832732624399</v>
      </c>
      <c r="V875" s="791">
        <v>1.8431672673755999E-2</v>
      </c>
      <c r="W875" s="791">
        <f t="shared" si="61"/>
        <v>0.98079114182905514</v>
      </c>
      <c r="X875" s="791">
        <f t="shared" si="61"/>
        <v>1.9108858170944973E-2</v>
      </c>
      <c r="Y875" s="573"/>
      <c r="Z875" s="758"/>
      <c r="AA875" s="758"/>
      <c r="AB875" s="758"/>
      <c r="AC875" s="758"/>
      <c r="AD875" s="758"/>
      <c r="AE875" s="758"/>
      <c r="AF875" s="758"/>
      <c r="AG875" s="758"/>
      <c r="AH875" s="758"/>
      <c r="AI875" s="758"/>
      <c r="AJ875" s="758"/>
    </row>
    <row r="876" spans="2:36" ht="15">
      <c r="B876" s="758"/>
      <c r="C876" s="758"/>
      <c r="D876" s="758"/>
      <c r="E876" s="758"/>
      <c r="F876" s="758"/>
      <c r="G876" s="758"/>
      <c r="H876" s="758"/>
      <c r="I876" s="758"/>
      <c r="J876" s="758"/>
      <c r="K876" s="758"/>
      <c r="L876" s="780">
        <v>872</v>
      </c>
      <c r="M876" s="790">
        <v>0.97529637101856359</v>
      </c>
      <c r="N876" s="790">
        <v>2.4703628981436399E-2</v>
      </c>
      <c r="O876" s="790">
        <v>0.97205501283658124</v>
      </c>
      <c r="P876" s="790">
        <v>2.79449871634187E-2</v>
      </c>
      <c r="Q876" s="790">
        <f t="shared" si="59"/>
        <v>0.97353634876992301</v>
      </c>
      <c r="R876" s="790">
        <f t="shared" si="59"/>
        <v>2.636365123007698E-2</v>
      </c>
      <c r="S876" s="791">
        <f t="shared" si="60"/>
        <v>0.98016792068955005</v>
      </c>
      <c r="T876" s="791">
        <v>1.9832079310449901E-2</v>
      </c>
      <c r="U876" s="791">
        <f t="shared" si="62"/>
        <v>0.98158309508054098</v>
      </c>
      <c r="V876" s="791">
        <v>1.8416904919459E-2</v>
      </c>
      <c r="W876" s="791">
        <f t="shared" si="61"/>
        <v>0.98079574684262039</v>
      </c>
      <c r="X876" s="791">
        <f t="shared" si="61"/>
        <v>1.9104253157379621E-2</v>
      </c>
      <c r="Y876" s="573"/>
      <c r="Z876" s="758"/>
      <c r="AA876" s="758"/>
      <c r="AB876" s="758"/>
      <c r="AC876" s="758"/>
      <c r="AD876" s="758"/>
      <c r="AE876" s="758"/>
      <c r="AF876" s="758"/>
      <c r="AG876" s="758"/>
      <c r="AH876" s="758"/>
      <c r="AI876" s="758"/>
      <c r="AJ876" s="758"/>
    </row>
    <row r="877" spans="2:36" ht="15">
      <c r="B877" s="758"/>
      <c r="C877" s="758"/>
      <c r="D877" s="758"/>
      <c r="E877" s="758"/>
      <c r="F877" s="758"/>
      <c r="G877" s="758"/>
      <c r="H877" s="758"/>
      <c r="I877" s="758"/>
      <c r="J877" s="758"/>
      <c r="K877" s="758"/>
      <c r="L877" s="780">
        <v>873</v>
      </c>
      <c r="M877" s="790">
        <v>0.97532037168120855</v>
      </c>
      <c r="N877" s="790">
        <v>2.4679628318791499E-2</v>
      </c>
      <c r="O877" s="790">
        <v>0.97208173802518183</v>
      </c>
      <c r="P877" s="790">
        <v>2.7918261974818202E-2</v>
      </c>
      <c r="Q877" s="790">
        <f t="shared" si="59"/>
        <v>0.97356174444186427</v>
      </c>
      <c r="R877" s="790">
        <f t="shared" si="59"/>
        <v>2.6338255558135716E-2</v>
      </c>
      <c r="S877" s="791">
        <f t="shared" si="60"/>
        <v>0.98016176466135152</v>
      </c>
      <c r="T877" s="791">
        <v>1.9838235338648501E-2</v>
      </c>
      <c r="U877" s="791">
        <f t="shared" si="62"/>
        <v>0.98159765304342672</v>
      </c>
      <c r="V877" s="791">
        <v>1.84023469565733E-2</v>
      </c>
      <c r="W877" s="791">
        <f t="shared" si="61"/>
        <v>0.9808002156360518</v>
      </c>
      <c r="X877" s="791">
        <f t="shared" si="61"/>
        <v>1.9099784363948265E-2</v>
      </c>
      <c r="Y877" s="573"/>
      <c r="Z877" s="758"/>
      <c r="AA877" s="758"/>
      <c r="AB877" s="758"/>
      <c r="AC877" s="758"/>
      <c r="AD877" s="758"/>
      <c r="AE877" s="758"/>
      <c r="AF877" s="758"/>
      <c r="AG877" s="758"/>
      <c r="AH877" s="758"/>
      <c r="AI877" s="758"/>
      <c r="AJ877" s="758"/>
    </row>
    <row r="878" spans="2:36" ht="15">
      <c r="B878" s="758"/>
      <c r="C878" s="758"/>
      <c r="D878" s="758"/>
      <c r="E878" s="758"/>
      <c r="F878" s="758"/>
      <c r="G878" s="758"/>
      <c r="H878" s="758"/>
      <c r="I878" s="758"/>
      <c r="J878" s="758"/>
      <c r="K878" s="758"/>
      <c r="L878" s="780">
        <v>874</v>
      </c>
      <c r="M878" s="790">
        <v>0.97534430440819953</v>
      </c>
      <c r="N878" s="790">
        <v>2.4655695591800499E-2</v>
      </c>
      <c r="O878" s="790">
        <v>0.97210837542521478</v>
      </c>
      <c r="P878" s="790">
        <v>2.7891624574785199E-2</v>
      </c>
      <c r="Q878" s="790">
        <f t="shared" si="59"/>
        <v>0.97358706200238587</v>
      </c>
      <c r="R878" s="790">
        <f t="shared" si="59"/>
        <v>2.6312937997614173E-2</v>
      </c>
      <c r="S878" s="791">
        <f t="shared" si="60"/>
        <v>0.98015555721843628</v>
      </c>
      <c r="T878" s="791">
        <v>1.98444427815637E-2</v>
      </c>
      <c r="U878" s="791">
        <f t="shared" si="62"/>
        <v>0.98161200293656625</v>
      </c>
      <c r="V878" s="791">
        <v>1.8387997063433699E-2</v>
      </c>
      <c r="W878" s="791">
        <f t="shared" si="61"/>
        <v>0.98080455267154321</v>
      </c>
      <c r="X878" s="791">
        <f t="shared" si="61"/>
        <v>1.9095447328456666E-2</v>
      </c>
      <c r="Y878" s="573"/>
      <c r="Z878" s="758"/>
      <c r="AA878" s="758"/>
      <c r="AB878" s="758"/>
      <c r="AC878" s="758"/>
      <c r="AD878" s="758"/>
      <c r="AE878" s="758"/>
      <c r="AF878" s="758"/>
      <c r="AG878" s="758"/>
      <c r="AH878" s="758"/>
      <c r="AI878" s="758"/>
      <c r="AJ878" s="758"/>
    </row>
    <row r="879" spans="2:36" ht="15">
      <c r="B879" s="758"/>
      <c r="C879" s="758"/>
      <c r="D879" s="758"/>
      <c r="E879" s="758"/>
      <c r="F879" s="758"/>
      <c r="G879" s="758"/>
      <c r="H879" s="758"/>
      <c r="I879" s="758"/>
      <c r="J879" s="758"/>
      <c r="K879" s="758"/>
      <c r="L879" s="780">
        <v>875</v>
      </c>
      <c r="M879" s="790">
        <v>0.97536816973772755</v>
      </c>
      <c r="N879" s="790">
        <v>2.4631830262272499E-2</v>
      </c>
      <c r="O879" s="790">
        <v>0.97213492573301008</v>
      </c>
      <c r="P879" s="790">
        <v>2.7865074266989899E-2</v>
      </c>
      <c r="Q879" s="790">
        <f t="shared" si="59"/>
        <v>0.97361230207073413</v>
      </c>
      <c r="R879" s="790">
        <f t="shared" si="59"/>
        <v>2.6287697929265826E-2</v>
      </c>
      <c r="S879" s="791">
        <f t="shared" si="60"/>
        <v>0.98014930571019321</v>
      </c>
      <c r="T879" s="791">
        <v>1.9850694289806799E-2</v>
      </c>
      <c r="U879" s="791">
        <f t="shared" si="62"/>
        <v>0.98162614648162561</v>
      </c>
      <c r="V879" s="791">
        <v>1.8373853518374401E-2</v>
      </c>
      <c r="W879" s="791">
        <f t="shared" si="61"/>
        <v>0.98080876241128978</v>
      </c>
      <c r="X879" s="791">
        <f t="shared" si="61"/>
        <v>1.909123758871014E-2</v>
      </c>
      <c r="Y879" s="573"/>
      <c r="Z879" s="758"/>
      <c r="AA879" s="758"/>
      <c r="AB879" s="758"/>
      <c r="AC879" s="758"/>
      <c r="AD879" s="758"/>
      <c r="AE879" s="758"/>
      <c r="AF879" s="758"/>
      <c r="AG879" s="758"/>
      <c r="AH879" s="758"/>
      <c r="AI879" s="758"/>
      <c r="AJ879" s="758"/>
    </row>
    <row r="880" spans="2:36" ht="15">
      <c r="B880" s="758"/>
      <c r="C880" s="758"/>
      <c r="D880" s="758"/>
      <c r="E880" s="758"/>
      <c r="F880" s="758"/>
      <c r="G880" s="758"/>
      <c r="H880" s="758"/>
      <c r="I880" s="758"/>
      <c r="J880" s="758"/>
      <c r="K880" s="758"/>
      <c r="L880" s="780">
        <v>876</v>
      </c>
      <c r="M880" s="790">
        <v>0.97539196820798368</v>
      </c>
      <c r="N880" s="790">
        <v>2.4608031792016299E-2</v>
      </c>
      <c r="O880" s="790">
        <v>0.97216138964489729</v>
      </c>
      <c r="P880" s="790">
        <v>2.78386103551027E-2</v>
      </c>
      <c r="Q880" s="790">
        <f t="shared" si="59"/>
        <v>0.97363746526615591</v>
      </c>
      <c r="R880" s="790">
        <f t="shared" si="59"/>
        <v>2.6262534733844115E-2</v>
      </c>
      <c r="S880" s="791">
        <f t="shared" si="60"/>
        <v>0.98014301748601085</v>
      </c>
      <c r="T880" s="791">
        <v>1.9856982513989201E-2</v>
      </c>
      <c r="U880" s="791">
        <f t="shared" si="62"/>
        <v>0.98164008540027003</v>
      </c>
      <c r="V880" s="791">
        <v>1.835991459973E-2</v>
      </c>
      <c r="W880" s="791">
        <f t="shared" si="61"/>
        <v>0.98081284931748591</v>
      </c>
      <c r="X880" s="791">
        <f t="shared" si="61"/>
        <v>1.9087150682514258E-2</v>
      </c>
      <c r="Y880" s="573"/>
      <c r="Z880" s="758"/>
      <c r="AA880" s="758"/>
      <c r="AB880" s="758"/>
      <c r="AC880" s="758"/>
      <c r="AD880" s="758"/>
      <c r="AE880" s="758"/>
      <c r="AF880" s="758"/>
      <c r="AG880" s="758"/>
      <c r="AH880" s="758"/>
      <c r="AI880" s="758"/>
      <c r="AJ880" s="758"/>
    </row>
    <row r="881" spans="2:36" ht="15">
      <c r="B881" s="758"/>
      <c r="C881" s="758"/>
      <c r="D881" s="758"/>
      <c r="E881" s="758"/>
      <c r="F881" s="758"/>
      <c r="G881" s="758"/>
      <c r="H881" s="758"/>
      <c r="I881" s="758"/>
      <c r="J881" s="758"/>
      <c r="K881" s="758"/>
      <c r="L881" s="780">
        <v>877</v>
      </c>
      <c r="M881" s="790">
        <v>0.97541570035715897</v>
      </c>
      <c r="N881" s="790">
        <v>2.4584299642841E-2</v>
      </c>
      <c r="O881" s="790">
        <v>0.97218776785720606</v>
      </c>
      <c r="P881" s="790">
        <v>2.7812232142793901E-2</v>
      </c>
      <c r="Q881" s="790">
        <f t="shared" si="59"/>
        <v>0.97366255220789744</v>
      </c>
      <c r="R881" s="790">
        <f t="shared" si="59"/>
        <v>2.6237447792102561E-2</v>
      </c>
      <c r="S881" s="791">
        <f t="shared" si="60"/>
        <v>0.98013669989527785</v>
      </c>
      <c r="T881" s="791">
        <v>1.9863300104722099E-2</v>
      </c>
      <c r="U881" s="791">
        <f t="shared" si="62"/>
        <v>0.98165382141416513</v>
      </c>
      <c r="V881" s="791">
        <v>1.8346178585834899E-2</v>
      </c>
      <c r="W881" s="791">
        <f t="shared" si="61"/>
        <v>0.98081681785232555</v>
      </c>
      <c r="X881" s="791">
        <f t="shared" si="61"/>
        <v>1.9083182147674384E-2</v>
      </c>
      <c r="Y881" s="573"/>
      <c r="Z881" s="758"/>
      <c r="AA881" s="758"/>
      <c r="AB881" s="758"/>
      <c r="AC881" s="758"/>
      <c r="AD881" s="758"/>
      <c r="AE881" s="758"/>
      <c r="AF881" s="758"/>
      <c r="AG881" s="758"/>
      <c r="AH881" s="758"/>
      <c r="AI881" s="758"/>
      <c r="AJ881" s="758"/>
    </row>
    <row r="882" spans="2:36" ht="15">
      <c r="B882" s="758"/>
      <c r="C882" s="758"/>
      <c r="D882" s="758"/>
      <c r="E882" s="758"/>
      <c r="F882" s="758"/>
      <c r="G882" s="758"/>
      <c r="H882" s="758"/>
      <c r="I882" s="758"/>
      <c r="J882" s="758"/>
      <c r="K882" s="758"/>
      <c r="L882" s="780">
        <v>878</v>
      </c>
      <c r="M882" s="790">
        <v>0.97543936672344456</v>
      </c>
      <c r="N882" s="790">
        <v>2.4560633276555398E-2</v>
      </c>
      <c r="O882" s="790">
        <v>0.97221406106626629</v>
      </c>
      <c r="P882" s="790">
        <v>2.7785938933733701E-2</v>
      </c>
      <c r="Q882" s="790">
        <f t="shared" si="59"/>
        <v>0.97368756351520547</v>
      </c>
      <c r="R882" s="790">
        <f t="shared" si="59"/>
        <v>2.6212436484794495E-2</v>
      </c>
      <c r="S882" s="791">
        <f t="shared" si="60"/>
        <v>0.98013036028738287</v>
      </c>
      <c r="T882" s="791">
        <v>1.9869639712617099E-2</v>
      </c>
      <c r="U882" s="791">
        <f t="shared" si="62"/>
        <v>0.98166735624497636</v>
      </c>
      <c r="V882" s="791">
        <v>1.8332643755023598E-2</v>
      </c>
      <c r="W882" s="791">
        <f t="shared" si="61"/>
        <v>0.98082067247800375</v>
      </c>
      <c r="X882" s="791">
        <f t="shared" si="61"/>
        <v>1.907932752199613E-2</v>
      </c>
      <c r="Y882" s="573"/>
      <c r="Z882" s="758"/>
      <c r="AA882" s="758"/>
      <c r="AB882" s="758"/>
      <c r="AC882" s="758"/>
      <c r="AD882" s="758"/>
      <c r="AE882" s="758"/>
      <c r="AF882" s="758"/>
      <c r="AG882" s="758"/>
      <c r="AH882" s="758"/>
      <c r="AI882" s="758"/>
      <c r="AJ882" s="758"/>
    </row>
    <row r="883" spans="2:36" ht="15">
      <c r="B883" s="758"/>
      <c r="C883" s="758"/>
      <c r="D883" s="758"/>
      <c r="E883" s="758"/>
      <c r="F883" s="758"/>
      <c r="G883" s="758"/>
      <c r="H883" s="758"/>
      <c r="I883" s="758"/>
      <c r="J883" s="758"/>
      <c r="K883" s="758"/>
      <c r="L883" s="780">
        <v>879</v>
      </c>
      <c r="M883" s="790">
        <v>0.9754629678450315</v>
      </c>
      <c r="N883" s="790">
        <v>2.45370321549685E-2</v>
      </c>
      <c r="O883" s="790">
        <v>0.97224026996840751</v>
      </c>
      <c r="P883" s="790">
        <v>2.7759730031592499E-2</v>
      </c>
      <c r="Q883" s="790">
        <f t="shared" si="59"/>
        <v>0.97371249980732655</v>
      </c>
      <c r="R883" s="790">
        <f t="shared" si="59"/>
        <v>2.6187500192673453E-2</v>
      </c>
      <c r="S883" s="791">
        <f t="shared" si="60"/>
        <v>0.98012400601171445</v>
      </c>
      <c r="T883" s="791">
        <v>1.98759939882855E-2</v>
      </c>
      <c r="U883" s="791">
        <f t="shared" si="62"/>
        <v>0.98168069161436944</v>
      </c>
      <c r="V883" s="791">
        <v>1.83193083856306E-2</v>
      </c>
      <c r="W883" s="791">
        <f t="shared" si="61"/>
        <v>0.98082441765671502</v>
      </c>
      <c r="X883" s="791">
        <f t="shared" si="61"/>
        <v>1.9075582343284974E-2</v>
      </c>
      <c r="Y883" s="573"/>
      <c r="Z883" s="758"/>
      <c r="AA883" s="758"/>
      <c r="AB883" s="758"/>
      <c r="AC883" s="758"/>
      <c r="AD883" s="758"/>
      <c r="AE883" s="758"/>
      <c r="AF883" s="758"/>
      <c r="AG883" s="758"/>
      <c r="AH883" s="758"/>
      <c r="AI883" s="758"/>
      <c r="AJ883" s="758"/>
    </row>
    <row r="884" spans="2:36" ht="15">
      <c r="B884" s="758"/>
      <c r="C884" s="758"/>
      <c r="D884" s="758"/>
      <c r="E884" s="758"/>
      <c r="F884" s="758"/>
      <c r="G884" s="758"/>
      <c r="H884" s="758"/>
      <c r="I884" s="758"/>
      <c r="J884" s="758"/>
      <c r="K884" s="758"/>
      <c r="L884" s="780">
        <v>880</v>
      </c>
      <c r="M884" s="790">
        <v>0.97548650426011085</v>
      </c>
      <c r="N884" s="790">
        <v>2.4513495739889202E-2</v>
      </c>
      <c r="O884" s="790">
        <v>0.9722663952599595</v>
      </c>
      <c r="P884" s="790">
        <v>2.77336047400405E-2</v>
      </c>
      <c r="Q884" s="790">
        <f t="shared" si="59"/>
        <v>0.97373736170350722</v>
      </c>
      <c r="R884" s="790">
        <f t="shared" si="59"/>
        <v>2.6162638296492811E-2</v>
      </c>
      <c r="S884" s="791">
        <f t="shared" si="60"/>
        <v>0.98011764441766136</v>
      </c>
      <c r="T884" s="791">
        <v>1.9882355582338598E-2</v>
      </c>
      <c r="U884" s="791">
        <f t="shared" si="62"/>
        <v>0.98169382924400972</v>
      </c>
      <c r="V884" s="791">
        <v>1.8306170755990302E-2</v>
      </c>
      <c r="W884" s="791">
        <f t="shared" si="61"/>
        <v>0.98082805785065363</v>
      </c>
      <c r="X884" s="791">
        <f t="shared" si="61"/>
        <v>1.9071942149346321E-2</v>
      </c>
      <c r="Y884" s="573"/>
      <c r="Z884" s="758"/>
      <c r="AA884" s="758"/>
      <c r="AB884" s="758"/>
      <c r="AC884" s="758"/>
      <c r="AD884" s="758"/>
      <c r="AE884" s="758"/>
      <c r="AF884" s="758"/>
      <c r="AG884" s="758"/>
      <c r="AH884" s="758"/>
      <c r="AI884" s="758"/>
      <c r="AJ884" s="758"/>
    </row>
    <row r="885" spans="2:36" ht="15">
      <c r="B885" s="758"/>
      <c r="C885" s="758"/>
      <c r="D885" s="758"/>
      <c r="E885" s="758"/>
      <c r="F885" s="758"/>
      <c r="G885" s="758"/>
      <c r="H885" s="758"/>
      <c r="I885" s="758"/>
      <c r="J885" s="758"/>
      <c r="K885" s="758"/>
      <c r="L885" s="780">
        <v>881</v>
      </c>
      <c r="M885" s="790">
        <v>0.97550997650687354</v>
      </c>
      <c r="N885" s="790">
        <v>2.4490023493126501E-2</v>
      </c>
      <c r="O885" s="790">
        <v>0.97229243763725193</v>
      </c>
      <c r="P885" s="790">
        <v>2.77075623627481E-2</v>
      </c>
      <c r="Q885" s="790">
        <f t="shared" si="59"/>
        <v>0.97376214982299403</v>
      </c>
      <c r="R885" s="790">
        <f t="shared" si="59"/>
        <v>2.6137850177006108E-2</v>
      </c>
      <c r="S885" s="791">
        <f t="shared" si="60"/>
        <v>0.98011128285461213</v>
      </c>
      <c r="T885" s="791">
        <v>1.98887171453879E-2</v>
      </c>
      <c r="U885" s="791">
        <f t="shared" si="62"/>
        <v>0.9817067708555629</v>
      </c>
      <c r="V885" s="791">
        <v>1.8293229144437099E-2</v>
      </c>
      <c r="W885" s="791">
        <f t="shared" si="61"/>
        <v>0.98083159752201432</v>
      </c>
      <c r="X885" s="791">
        <f t="shared" si="61"/>
        <v>1.9068402477985698E-2</v>
      </c>
      <c r="Y885" s="573"/>
      <c r="Z885" s="758"/>
      <c r="AA885" s="758"/>
      <c r="AB885" s="758"/>
      <c r="AC885" s="758"/>
      <c r="AD885" s="758"/>
      <c r="AE885" s="758"/>
      <c r="AF885" s="758"/>
      <c r="AG885" s="758"/>
      <c r="AH885" s="758"/>
      <c r="AI885" s="758"/>
      <c r="AJ885" s="758"/>
    </row>
    <row r="886" spans="2:36" ht="15">
      <c r="B886" s="758"/>
      <c r="C886" s="758"/>
      <c r="D886" s="758"/>
      <c r="E886" s="758"/>
      <c r="F886" s="758"/>
      <c r="G886" s="758"/>
      <c r="H886" s="758"/>
      <c r="I886" s="758"/>
      <c r="J886" s="758"/>
      <c r="K886" s="758"/>
      <c r="L886" s="780">
        <v>882</v>
      </c>
      <c r="M886" s="790">
        <v>0.97553338512351062</v>
      </c>
      <c r="N886" s="790">
        <v>2.44666148764894E-2</v>
      </c>
      <c r="O886" s="790">
        <v>0.97231839779661455</v>
      </c>
      <c r="P886" s="790">
        <v>2.7681602203385499E-2</v>
      </c>
      <c r="Q886" s="790">
        <f t="shared" si="59"/>
        <v>0.97378686478503329</v>
      </c>
      <c r="R886" s="790">
        <f t="shared" si="59"/>
        <v>2.6113135214966762E-2</v>
      </c>
      <c r="S886" s="791">
        <f t="shared" si="60"/>
        <v>0.98010492867195531</v>
      </c>
      <c r="T886" s="791">
        <v>1.9895071328044699E-2</v>
      </c>
      <c r="U886" s="791">
        <f t="shared" si="62"/>
        <v>0.98171951817069436</v>
      </c>
      <c r="V886" s="791">
        <v>1.8280481829305601E-2</v>
      </c>
      <c r="W886" s="791">
        <f t="shared" si="61"/>
        <v>0.98083504113299136</v>
      </c>
      <c r="X886" s="791">
        <f t="shared" si="61"/>
        <v>1.9064958867008611E-2</v>
      </c>
      <c r="Y886" s="573"/>
      <c r="Z886" s="758"/>
      <c r="AA886" s="758"/>
      <c r="AB886" s="758"/>
      <c r="AC886" s="758"/>
      <c r="AD886" s="758"/>
      <c r="AE886" s="758"/>
      <c r="AF886" s="758"/>
      <c r="AG886" s="758"/>
      <c r="AH886" s="758"/>
      <c r="AI886" s="758"/>
      <c r="AJ886" s="758"/>
    </row>
    <row r="887" spans="2:36" ht="15">
      <c r="B887" s="758"/>
      <c r="C887" s="758"/>
      <c r="D887" s="758"/>
      <c r="E887" s="758"/>
      <c r="F887" s="758"/>
      <c r="G887" s="758"/>
      <c r="H887" s="758"/>
      <c r="I887" s="758"/>
      <c r="J887" s="758"/>
      <c r="K887" s="758"/>
      <c r="L887" s="780">
        <v>883</v>
      </c>
      <c r="M887" s="790">
        <v>0.97555673064821335</v>
      </c>
      <c r="N887" s="790">
        <v>2.4443269351786701E-2</v>
      </c>
      <c r="O887" s="790">
        <v>0.97234427643437704</v>
      </c>
      <c r="P887" s="790">
        <v>2.7655723565623E-2</v>
      </c>
      <c r="Q887" s="790">
        <f t="shared" si="59"/>
        <v>0.97381150720887188</v>
      </c>
      <c r="R887" s="790">
        <f t="shared" si="59"/>
        <v>2.6088492791128161E-2</v>
      </c>
      <c r="S887" s="791">
        <f t="shared" si="60"/>
        <v>0.98009858921907955</v>
      </c>
      <c r="T887" s="791">
        <v>1.9901410780920399E-2</v>
      </c>
      <c r="U887" s="791">
        <f t="shared" si="62"/>
        <v>0.98173207291106979</v>
      </c>
      <c r="V887" s="791">
        <v>1.82679270889302E-2</v>
      </c>
      <c r="W887" s="791">
        <f t="shared" si="61"/>
        <v>0.98083839314577947</v>
      </c>
      <c r="X887" s="791">
        <f t="shared" si="61"/>
        <v>1.9061606854220536E-2</v>
      </c>
      <c r="Y887" s="573"/>
      <c r="Z887" s="758"/>
      <c r="AA887" s="758"/>
      <c r="AB887" s="758"/>
      <c r="AC887" s="758"/>
      <c r="AD887" s="758"/>
      <c r="AE887" s="758"/>
      <c r="AF887" s="758"/>
      <c r="AG887" s="758"/>
      <c r="AH887" s="758"/>
      <c r="AI887" s="758"/>
      <c r="AJ887" s="758"/>
    </row>
    <row r="888" spans="2:36" ht="15">
      <c r="B888" s="758"/>
      <c r="C888" s="758"/>
      <c r="D888" s="758"/>
      <c r="E888" s="758"/>
      <c r="F888" s="758"/>
      <c r="G888" s="758"/>
      <c r="H888" s="758"/>
      <c r="I888" s="758"/>
      <c r="J888" s="758"/>
      <c r="K888" s="758"/>
      <c r="L888" s="780">
        <v>884</v>
      </c>
      <c r="M888" s="790">
        <v>0.97558001361917257</v>
      </c>
      <c r="N888" s="790">
        <v>2.4419986380827399E-2</v>
      </c>
      <c r="O888" s="790">
        <v>0.97237007424686905</v>
      </c>
      <c r="P888" s="790">
        <v>2.7629925753131002E-2</v>
      </c>
      <c r="Q888" s="790">
        <f t="shared" si="59"/>
        <v>0.97383607771375624</v>
      </c>
      <c r="R888" s="790">
        <f t="shared" si="59"/>
        <v>2.6063922286243834E-2</v>
      </c>
      <c r="S888" s="791">
        <f t="shared" si="60"/>
        <v>0.98009227184537362</v>
      </c>
      <c r="T888" s="791">
        <v>1.9907728154626401E-2</v>
      </c>
      <c r="U888" s="791">
        <f t="shared" si="62"/>
        <v>0.98174443679835455</v>
      </c>
      <c r="V888" s="791">
        <v>1.8255563201645401E-2</v>
      </c>
      <c r="W888" s="791">
        <f t="shared" si="61"/>
        <v>0.98084165802257295</v>
      </c>
      <c r="X888" s="791">
        <f t="shared" si="61"/>
        <v>1.9058341977426986E-2</v>
      </c>
      <c r="Y888" s="573"/>
      <c r="Z888" s="758"/>
      <c r="AA888" s="758"/>
      <c r="AB888" s="758"/>
      <c r="AC888" s="758"/>
      <c r="AD888" s="758"/>
      <c r="AE888" s="758"/>
      <c r="AF888" s="758"/>
      <c r="AG888" s="758"/>
      <c r="AH888" s="758"/>
      <c r="AI888" s="758"/>
      <c r="AJ888" s="758"/>
    </row>
    <row r="889" spans="2:36" ht="15">
      <c r="B889" s="758"/>
      <c r="C889" s="758"/>
      <c r="D889" s="758"/>
      <c r="E889" s="758"/>
      <c r="F889" s="758"/>
      <c r="G889" s="758"/>
      <c r="H889" s="758"/>
      <c r="I889" s="758"/>
      <c r="J889" s="758"/>
      <c r="K889" s="758"/>
      <c r="L889" s="780">
        <v>885</v>
      </c>
      <c r="M889" s="790">
        <v>0.97560323457457954</v>
      </c>
      <c r="N889" s="790">
        <v>2.4396765425420502E-2</v>
      </c>
      <c r="O889" s="790">
        <v>0.97239579193042036</v>
      </c>
      <c r="P889" s="790">
        <v>2.7604208069579601E-2</v>
      </c>
      <c r="Q889" s="790">
        <f t="shared" si="59"/>
        <v>0.9738605769189328</v>
      </c>
      <c r="R889" s="790">
        <f t="shared" si="59"/>
        <v>2.6039423081067162E-2</v>
      </c>
      <c r="S889" s="791">
        <f t="shared" si="60"/>
        <v>0.98008598390022605</v>
      </c>
      <c r="T889" s="791">
        <v>1.9914016099774001E-2</v>
      </c>
      <c r="U889" s="791">
        <f t="shared" si="62"/>
        <v>0.98175661155421445</v>
      </c>
      <c r="V889" s="791">
        <v>1.8243388445785599E-2</v>
      </c>
      <c r="W889" s="791">
        <f t="shared" si="61"/>
        <v>0.98084484022556662</v>
      </c>
      <c r="X889" s="791">
        <f t="shared" si="61"/>
        <v>1.9055159774433374E-2</v>
      </c>
      <c r="Y889" s="573"/>
      <c r="Z889" s="758"/>
      <c r="AA889" s="758"/>
      <c r="AB889" s="758"/>
      <c r="AC889" s="758"/>
      <c r="AD889" s="758"/>
      <c r="AE889" s="758"/>
      <c r="AF889" s="758"/>
      <c r="AG889" s="758"/>
      <c r="AH889" s="758"/>
      <c r="AI889" s="758"/>
      <c r="AJ889" s="758"/>
    </row>
    <row r="890" spans="2:36" ht="15">
      <c r="B890" s="758"/>
      <c r="C890" s="758"/>
      <c r="D890" s="758"/>
      <c r="E890" s="758"/>
      <c r="F890" s="758"/>
      <c r="G890" s="758"/>
      <c r="H890" s="758"/>
      <c r="I890" s="758"/>
      <c r="J890" s="758"/>
      <c r="K890" s="758"/>
      <c r="L890" s="780">
        <v>886</v>
      </c>
      <c r="M890" s="790">
        <v>0.97562639405262508</v>
      </c>
      <c r="N890" s="790">
        <v>2.43736059473749E-2</v>
      </c>
      <c r="O890" s="790">
        <v>0.97242143018136062</v>
      </c>
      <c r="P890" s="790">
        <v>2.75785698186394E-2</v>
      </c>
      <c r="Q890" s="790">
        <f t="shared" si="59"/>
        <v>0.97388500544364831</v>
      </c>
      <c r="R890" s="790">
        <f t="shared" si="59"/>
        <v>2.6014994556351725E-2</v>
      </c>
      <c r="S890" s="791">
        <f t="shared" si="60"/>
        <v>0.9800797327330254</v>
      </c>
      <c r="T890" s="791">
        <v>1.9920267266974601E-2</v>
      </c>
      <c r="U890" s="791">
        <f t="shared" si="62"/>
        <v>0.98176859890031465</v>
      </c>
      <c r="V890" s="791">
        <v>1.8231401099685299E-2</v>
      </c>
      <c r="W890" s="791">
        <f t="shared" si="61"/>
        <v>0.98084794421695476</v>
      </c>
      <c r="X890" s="791">
        <f t="shared" si="61"/>
        <v>1.9052055783045221E-2</v>
      </c>
      <c r="Y890" s="573"/>
      <c r="Z890" s="758"/>
      <c r="AA890" s="758"/>
      <c r="AB890" s="758"/>
      <c r="AC890" s="758"/>
      <c r="AD890" s="758"/>
      <c r="AE890" s="758"/>
      <c r="AF890" s="758"/>
      <c r="AG890" s="758"/>
      <c r="AH890" s="758"/>
      <c r="AI890" s="758"/>
      <c r="AJ890" s="758"/>
    </row>
    <row r="891" spans="2:36" ht="15">
      <c r="B891" s="758"/>
      <c r="C891" s="758"/>
      <c r="D891" s="758"/>
      <c r="E891" s="758"/>
      <c r="F891" s="758"/>
      <c r="G891" s="758"/>
      <c r="H891" s="758"/>
      <c r="I891" s="758"/>
      <c r="J891" s="758"/>
      <c r="K891" s="758"/>
      <c r="L891" s="780">
        <v>887</v>
      </c>
      <c r="M891" s="790">
        <v>0.97564949259150047</v>
      </c>
      <c r="N891" s="790">
        <v>2.4350507408499499E-2</v>
      </c>
      <c r="O891" s="790">
        <v>0.97244698969601961</v>
      </c>
      <c r="P891" s="790">
        <v>2.7553010303980399E-2</v>
      </c>
      <c r="Q891" s="790">
        <f t="shared" si="59"/>
        <v>0.97390936390714922</v>
      </c>
      <c r="R891" s="790">
        <f t="shared" si="59"/>
        <v>2.5990636092850801E-2</v>
      </c>
      <c r="S891" s="791">
        <f t="shared" si="60"/>
        <v>0.98007352569316031</v>
      </c>
      <c r="T891" s="791">
        <v>1.9926474306839699E-2</v>
      </c>
      <c r="U891" s="791">
        <f t="shared" si="62"/>
        <v>0.98178040055832105</v>
      </c>
      <c r="V891" s="791">
        <v>1.8219599441678901E-2</v>
      </c>
      <c r="W891" s="791">
        <f t="shared" si="61"/>
        <v>0.98085097445893199</v>
      </c>
      <c r="X891" s="791">
        <f t="shared" si="61"/>
        <v>1.9049025541068042E-2</v>
      </c>
      <c r="Y891" s="573"/>
      <c r="Z891" s="758"/>
      <c r="AA891" s="758"/>
      <c r="AB891" s="758"/>
      <c r="AC891" s="758"/>
      <c r="AD891" s="758"/>
      <c r="AE891" s="758"/>
      <c r="AF891" s="758"/>
      <c r="AG891" s="758"/>
      <c r="AH891" s="758"/>
      <c r="AI891" s="758"/>
      <c r="AJ891" s="758"/>
    </row>
    <row r="892" spans="2:36" ht="15">
      <c r="B892" s="758"/>
      <c r="C892" s="758"/>
      <c r="D892" s="758"/>
      <c r="E892" s="758"/>
      <c r="F892" s="758"/>
      <c r="G892" s="758"/>
      <c r="H892" s="758"/>
      <c r="I892" s="758"/>
      <c r="J892" s="758"/>
      <c r="K892" s="758"/>
      <c r="L892" s="780">
        <v>888</v>
      </c>
      <c r="M892" s="790">
        <v>0.97567253072939675</v>
      </c>
      <c r="N892" s="790">
        <v>2.43274692706032E-2</v>
      </c>
      <c r="O892" s="790">
        <v>0.97247247117072688</v>
      </c>
      <c r="P892" s="790">
        <v>2.7527528829273101E-2</v>
      </c>
      <c r="Q892" s="790">
        <f t="shared" si="59"/>
        <v>0.97393365292868206</v>
      </c>
      <c r="R892" s="790">
        <f t="shared" si="59"/>
        <v>2.5966347071317931E-2</v>
      </c>
      <c r="S892" s="791">
        <f t="shared" si="60"/>
        <v>0.98006737013001954</v>
      </c>
      <c r="T892" s="791">
        <v>1.9932629869980501E-2</v>
      </c>
      <c r="U892" s="791">
        <f t="shared" si="62"/>
        <v>0.98179201824989903</v>
      </c>
      <c r="V892" s="791">
        <v>1.8207981750101E-2</v>
      </c>
      <c r="W892" s="791">
        <f t="shared" si="61"/>
        <v>0.9808539354136927</v>
      </c>
      <c r="X892" s="791">
        <f t="shared" si="61"/>
        <v>1.9046064586307306E-2</v>
      </c>
      <c r="Y892" s="573"/>
      <c r="Z892" s="758"/>
      <c r="AA892" s="758"/>
      <c r="AB892" s="758"/>
      <c r="AC892" s="758"/>
      <c r="AD892" s="758"/>
      <c r="AE892" s="758"/>
      <c r="AF892" s="758"/>
      <c r="AG892" s="758"/>
      <c r="AH892" s="758"/>
      <c r="AI892" s="758"/>
      <c r="AJ892" s="758"/>
    </row>
    <row r="893" spans="2:36" ht="15">
      <c r="B893" s="758"/>
      <c r="C893" s="758"/>
      <c r="D893" s="758"/>
      <c r="E893" s="758"/>
      <c r="F893" s="758"/>
      <c r="G893" s="758"/>
      <c r="H893" s="758"/>
      <c r="I893" s="758"/>
      <c r="J893" s="758"/>
      <c r="K893" s="758"/>
      <c r="L893" s="780">
        <v>889</v>
      </c>
      <c r="M893" s="790">
        <v>0.97569550900450486</v>
      </c>
      <c r="N893" s="790">
        <v>2.4304490995495101E-2</v>
      </c>
      <c r="O893" s="790">
        <v>0.97249787530181242</v>
      </c>
      <c r="P893" s="790">
        <v>2.7502124698187601E-2</v>
      </c>
      <c r="Q893" s="790">
        <f t="shared" si="59"/>
        <v>0.97395787312749349</v>
      </c>
      <c r="R893" s="790">
        <f t="shared" si="59"/>
        <v>2.5942126872506535E-2</v>
      </c>
      <c r="S893" s="791">
        <f t="shared" si="60"/>
        <v>0.98006127339299165</v>
      </c>
      <c r="T893" s="791">
        <v>1.9938726607008399E-2</v>
      </c>
      <c r="U893" s="791">
        <f t="shared" si="62"/>
        <v>0.98180345369671396</v>
      </c>
      <c r="V893" s="791">
        <v>1.8196546303286001E-2</v>
      </c>
      <c r="W893" s="791">
        <f t="shared" si="61"/>
        <v>0.98085683154343162</v>
      </c>
      <c r="X893" s="791">
        <f t="shared" si="61"/>
        <v>1.904316845656848E-2</v>
      </c>
      <c r="Y893" s="573"/>
      <c r="Z893" s="758"/>
      <c r="AA893" s="758"/>
      <c r="AB893" s="758"/>
      <c r="AC893" s="758"/>
      <c r="AD893" s="758"/>
      <c r="AE893" s="758"/>
      <c r="AF893" s="758"/>
      <c r="AG893" s="758"/>
      <c r="AH893" s="758"/>
      <c r="AI893" s="758"/>
      <c r="AJ893" s="758"/>
    </row>
    <row r="894" spans="2:36" ht="15">
      <c r="B894" s="758"/>
      <c r="C894" s="758"/>
      <c r="D894" s="758"/>
      <c r="E894" s="758"/>
      <c r="F894" s="758"/>
      <c r="G894" s="758"/>
      <c r="H894" s="758"/>
      <c r="I894" s="758"/>
      <c r="J894" s="758"/>
      <c r="K894" s="758"/>
      <c r="L894" s="780">
        <v>890</v>
      </c>
      <c r="M894" s="790">
        <v>0.97571842795501595</v>
      </c>
      <c r="N894" s="790">
        <v>2.4281572044984101E-2</v>
      </c>
      <c r="O894" s="790">
        <v>0.97252320278560556</v>
      </c>
      <c r="P894" s="790">
        <v>2.7476797214394399E-2</v>
      </c>
      <c r="Q894" s="790">
        <f t="shared" si="59"/>
        <v>0.97398202512282994</v>
      </c>
      <c r="R894" s="790">
        <f t="shared" si="59"/>
        <v>2.5917974877170145E-2</v>
      </c>
      <c r="S894" s="791">
        <f t="shared" si="60"/>
        <v>0.98005524283146506</v>
      </c>
      <c r="T894" s="791">
        <v>1.9944757168534999E-2</v>
      </c>
      <c r="U894" s="791">
        <f t="shared" si="62"/>
        <v>0.98181470862043174</v>
      </c>
      <c r="V894" s="791">
        <v>1.81852913795683E-2</v>
      </c>
      <c r="W894" s="791">
        <f t="shared" si="61"/>
        <v>0.98085966731034291</v>
      </c>
      <c r="X894" s="791">
        <f t="shared" si="61"/>
        <v>1.9040332689657127E-2</v>
      </c>
      <c r="Y894" s="573"/>
      <c r="Z894" s="758"/>
      <c r="AA894" s="758"/>
      <c r="AB894" s="758"/>
      <c r="AC894" s="758"/>
      <c r="AD894" s="758"/>
      <c r="AE894" s="758"/>
      <c r="AF894" s="758"/>
      <c r="AG894" s="758"/>
      <c r="AH894" s="758"/>
      <c r="AI894" s="758"/>
      <c r="AJ894" s="758"/>
    </row>
    <row r="895" spans="2:36" ht="15">
      <c r="B895" s="758"/>
      <c r="C895" s="758"/>
      <c r="D895" s="758"/>
      <c r="E895" s="758"/>
      <c r="F895" s="758"/>
      <c r="G895" s="758"/>
      <c r="H895" s="758"/>
      <c r="I895" s="758"/>
      <c r="J895" s="758"/>
      <c r="K895" s="758"/>
      <c r="L895" s="780">
        <v>891</v>
      </c>
      <c r="M895" s="790">
        <v>0.97574128811912098</v>
      </c>
      <c r="N895" s="790">
        <v>2.4258711880879E-2</v>
      </c>
      <c r="O895" s="790">
        <v>0.97254845431843628</v>
      </c>
      <c r="P895" s="790">
        <v>2.7451545681563699E-2</v>
      </c>
      <c r="Q895" s="790">
        <f t="shared" si="59"/>
        <v>0.97400610953393785</v>
      </c>
      <c r="R895" s="790">
        <f t="shared" si="59"/>
        <v>2.5893890466062094E-2</v>
      </c>
      <c r="S895" s="791">
        <f t="shared" si="60"/>
        <v>0.98004928579482864</v>
      </c>
      <c r="T895" s="791">
        <v>1.9950714205171399E-2</v>
      </c>
      <c r="U895" s="791">
        <f t="shared" si="62"/>
        <v>0.98182578474271764</v>
      </c>
      <c r="V895" s="791">
        <v>1.8174215257282401E-2</v>
      </c>
      <c r="W895" s="791">
        <f t="shared" si="61"/>
        <v>0.98086244717662141</v>
      </c>
      <c r="X895" s="791">
        <f t="shared" si="61"/>
        <v>1.9037552823378615E-2</v>
      </c>
      <c r="Y895" s="573"/>
      <c r="Z895" s="758"/>
      <c r="AA895" s="758"/>
      <c r="AB895" s="758"/>
      <c r="AC895" s="758"/>
      <c r="AD895" s="758"/>
      <c r="AE895" s="758"/>
      <c r="AF895" s="758"/>
      <c r="AG895" s="758"/>
      <c r="AH895" s="758"/>
      <c r="AI895" s="758"/>
      <c r="AJ895" s="758"/>
    </row>
    <row r="896" spans="2:36" ht="15">
      <c r="B896" s="758"/>
      <c r="C896" s="758"/>
      <c r="D896" s="758"/>
      <c r="E896" s="758"/>
      <c r="F896" s="758"/>
      <c r="G896" s="758"/>
      <c r="H896" s="758"/>
      <c r="I896" s="758"/>
      <c r="J896" s="758"/>
      <c r="K896" s="758"/>
      <c r="L896" s="780">
        <v>892</v>
      </c>
      <c r="M896" s="790">
        <v>0.97576409003501108</v>
      </c>
      <c r="N896" s="790">
        <v>2.4235909964988901E-2</v>
      </c>
      <c r="O896" s="790">
        <v>0.97257363059663415</v>
      </c>
      <c r="P896" s="790">
        <v>2.7426369403365802E-2</v>
      </c>
      <c r="Q896" s="790">
        <f t="shared" si="59"/>
        <v>0.97403012698006408</v>
      </c>
      <c r="R896" s="790">
        <f t="shared" si="59"/>
        <v>2.5869873019935916E-2</v>
      </c>
      <c r="S896" s="791">
        <f t="shared" si="60"/>
        <v>0.98004340963247094</v>
      </c>
      <c r="T896" s="791">
        <v>1.9956590367529101E-2</v>
      </c>
      <c r="U896" s="791">
        <f t="shared" si="62"/>
        <v>0.98183668378523725</v>
      </c>
      <c r="V896" s="791">
        <v>1.8163316214762699E-2</v>
      </c>
      <c r="W896" s="791">
        <f t="shared" si="61"/>
        <v>0.98086517560446151</v>
      </c>
      <c r="X896" s="791">
        <f t="shared" si="61"/>
        <v>1.9034824395538462E-2</v>
      </c>
      <c r="Y896" s="573"/>
      <c r="Z896" s="758"/>
      <c r="AA896" s="758"/>
      <c r="AB896" s="758"/>
      <c r="AC896" s="758"/>
      <c r="AD896" s="758"/>
      <c r="AE896" s="758"/>
      <c r="AF896" s="758"/>
      <c r="AG896" s="758"/>
      <c r="AH896" s="758"/>
      <c r="AI896" s="758"/>
      <c r="AJ896" s="758"/>
    </row>
    <row r="897" spans="2:36" ht="15">
      <c r="B897" s="758"/>
      <c r="C897" s="758"/>
      <c r="D897" s="758"/>
      <c r="E897" s="758"/>
      <c r="F897" s="758"/>
      <c r="G897" s="758"/>
      <c r="H897" s="758"/>
      <c r="I897" s="758"/>
      <c r="J897" s="758"/>
      <c r="K897" s="758"/>
      <c r="L897" s="780">
        <v>893</v>
      </c>
      <c r="M897" s="790">
        <v>0.97578683424087731</v>
      </c>
      <c r="N897" s="790">
        <v>2.42131657591227E-2</v>
      </c>
      <c r="O897" s="790">
        <v>0.97259873231652905</v>
      </c>
      <c r="P897" s="790">
        <v>2.7401267683470901E-2</v>
      </c>
      <c r="Q897" s="790">
        <f t="shared" si="59"/>
        <v>0.97405407808045497</v>
      </c>
      <c r="R897" s="790">
        <f t="shared" si="59"/>
        <v>2.5845921919544983E-2</v>
      </c>
      <c r="S897" s="791">
        <f t="shared" si="60"/>
        <v>0.98003762169378061</v>
      </c>
      <c r="T897" s="791">
        <v>1.99623783062194E-2</v>
      </c>
      <c r="U897" s="791">
        <f t="shared" si="62"/>
        <v>0.98184740746965615</v>
      </c>
      <c r="V897" s="791">
        <v>1.8152592530343799E-2</v>
      </c>
      <c r="W897" s="791">
        <f t="shared" si="61"/>
        <v>0.98086785705605783</v>
      </c>
      <c r="X897" s="791">
        <f t="shared" si="61"/>
        <v>1.9032142943942183E-2</v>
      </c>
      <c r="Y897" s="573"/>
      <c r="Z897" s="758"/>
      <c r="AA897" s="758"/>
      <c r="AB897" s="758"/>
      <c r="AC897" s="758"/>
      <c r="AD897" s="758"/>
      <c r="AE897" s="758"/>
      <c r="AF897" s="758"/>
      <c r="AG897" s="758"/>
      <c r="AH897" s="758"/>
      <c r="AI897" s="758"/>
      <c r="AJ897" s="758"/>
    </row>
    <row r="898" spans="2:36" ht="15">
      <c r="B898" s="758"/>
      <c r="C898" s="758"/>
      <c r="D898" s="758"/>
      <c r="E898" s="758"/>
      <c r="F898" s="758"/>
      <c r="G898" s="758"/>
      <c r="H898" s="758"/>
      <c r="I898" s="758"/>
      <c r="J898" s="758"/>
      <c r="K898" s="758"/>
      <c r="L898" s="780">
        <v>894</v>
      </c>
      <c r="M898" s="790">
        <v>0.97580952127491072</v>
      </c>
      <c r="N898" s="790">
        <v>2.4190478725089299E-2</v>
      </c>
      <c r="O898" s="790">
        <v>0.97262376017445051</v>
      </c>
      <c r="P898" s="790">
        <v>2.73762398255495E-2</v>
      </c>
      <c r="Q898" s="790">
        <f t="shared" si="59"/>
        <v>0.97407796345435727</v>
      </c>
      <c r="R898" s="790">
        <f t="shared" si="59"/>
        <v>2.5822036545642829E-2</v>
      </c>
      <c r="S898" s="791">
        <f t="shared" si="60"/>
        <v>0.9800319293281462</v>
      </c>
      <c r="T898" s="791">
        <v>1.9968070671853799E-2</v>
      </c>
      <c r="U898" s="791">
        <f t="shared" si="62"/>
        <v>0.98185795751763993</v>
      </c>
      <c r="V898" s="791">
        <v>1.81420424823601E-2</v>
      </c>
      <c r="W898" s="791">
        <f t="shared" si="61"/>
        <v>0.98087049599360476</v>
      </c>
      <c r="X898" s="791">
        <f t="shared" si="61"/>
        <v>1.9029504006395297E-2</v>
      </c>
      <c r="Y898" s="573"/>
      <c r="Z898" s="758"/>
      <c r="AA898" s="758"/>
      <c r="AB898" s="758"/>
      <c r="AC898" s="758"/>
      <c r="AD898" s="758"/>
      <c r="AE898" s="758"/>
      <c r="AF898" s="758"/>
      <c r="AG898" s="758"/>
      <c r="AH898" s="758"/>
      <c r="AI898" s="758"/>
      <c r="AJ898" s="758"/>
    </row>
    <row r="899" spans="2:36" ht="15">
      <c r="B899" s="758"/>
      <c r="C899" s="758"/>
      <c r="D899" s="758"/>
      <c r="E899" s="758"/>
      <c r="F899" s="758"/>
      <c r="G899" s="758"/>
      <c r="H899" s="758"/>
      <c r="I899" s="758"/>
      <c r="J899" s="758"/>
      <c r="K899" s="758"/>
      <c r="L899" s="780">
        <v>895</v>
      </c>
      <c r="M899" s="790">
        <v>0.97583215167530235</v>
      </c>
      <c r="N899" s="790">
        <v>2.4167848324697701E-2</v>
      </c>
      <c r="O899" s="790">
        <v>0.97264871486672821</v>
      </c>
      <c r="P899" s="790">
        <v>2.7351285133271799E-2</v>
      </c>
      <c r="Q899" s="790">
        <f t="shared" si="59"/>
        <v>0.97410178372101719</v>
      </c>
      <c r="R899" s="790">
        <f t="shared" si="59"/>
        <v>2.5798216278982884E-2</v>
      </c>
      <c r="S899" s="791">
        <f t="shared" si="60"/>
        <v>0.98002633988495624</v>
      </c>
      <c r="T899" s="791">
        <v>1.9973660115043701E-2</v>
      </c>
      <c r="U899" s="791">
        <f t="shared" si="62"/>
        <v>0.98186833565085385</v>
      </c>
      <c r="V899" s="791">
        <v>1.81316643491461E-2</v>
      </c>
      <c r="W899" s="791">
        <f t="shared" si="61"/>
        <v>0.98087309687929669</v>
      </c>
      <c r="X899" s="791">
        <f t="shared" si="61"/>
        <v>1.9026903120703317E-2</v>
      </c>
      <c r="Y899" s="573"/>
      <c r="Z899" s="758"/>
      <c r="AA899" s="758"/>
      <c r="AB899" s="758"/>
      <c r="AC899" s="758"/>
      <c r="AD899" s="758"/>
      <c r="AE899" s="758"/>
      <c r="AF899" s="758"/>
      <c r="AG899" s="758"/>
      <c r="AH899" s="758"/>
      <c r="AI899" s="758"/>
      <c r="AJ899" s="758"/>
    </row>
    <row r="900" spans="2:36" ht="15">
      <c r="B900" s="758"/>
      <c r="C900" s="758"/>
      <c r="D900" s="758"/>
      <c r="E900" s="758"/>
      <c r="F900" s="758"/>
      <c r="G900" s="758"/>
      <c r="H900" s="758"/>
      <c r="I900" s="758"/>
      <c r="J900" s="758"/>
      <c r="K900" s="758"/>
      <c r="L900" s="780">
        <v>896</v>
      </c>
      <c r="M900" s="790">
        <v>0.97585472598024325</v>
      </c>
      <c r="N900" s="790">
        <v>2.4145274019756802E-2</v>
      </c>
      <c r="O900" s="790">
        <v>0.97267359708969203</v>
      </c>
      <c r="P900" s="790">
        <v>2.7326402910307999E-2</v>
      </c>
      <c r="Q900" s="790">
        <f t="shared" si="59"/>
        <v>0.9741255394996815</v>
      </c>
      <c r="R900" s="790">
        <f t="shared" si="59"/>
        <v>2.5774460500318536E-2</v>
      </c>
      <c r="S900" s="791">
        <f t="shared" si="60"/>
        <v>0.98002086071359973</v>
      </c>
      <c r="T900" s="791">
        <v>1.9979139286400299E-2</v>
      </c>
      <c r="U900" s="791">
        <f t="shared" si="62"/>
        <v>0.98187854359096383</v>
      </c>
      <c r="V900" s="791">
        <v>1.8121456409036198E-2</v>
      </c>
      <c r="W900" s="791">
        <f t="shared" si="61"/>
        <v>0.98087566417532845</v>
      </c>
      <c r="X900" s="791">
        <f t="shared" si="61"/>
        <v>1.9024335824671612E-2</v>
      </c>
      <c r="Y900" s="573"/>
      <c r="Z900" s="758"/>
      <c r="AA900" s="758"/>
      <c r="AB900" s="758"/>
      <c r="AC900" s="758"/>
      <c r="AD900" s="758"/>
      <c r="AE900" s="758"/>
      <c r="AF900" s="758"/>
      <c r="AG900" s="758"/>
      <c r="AH900" s="758"/>
      <c r="AI900" s="758"/>
      <c r="AJ900" s="758"/>
    </row>
    <row r="901" spans="2:36" ht="15">
      <c r="B901" s="758"/>
      <c r="C901" s="758"/>
      <c r="D901" s="758"/>
      <c r="E901" s="758"/>
      <c r="F901" s="758"/>
      <c r="G901" s="758"/>
      <c r="H901" s="758"/>
      <c r="I901" s="758"/>
      <c r="J901" s="758"/>
      <c r="K901" s="758"/>
      <c r="L901" s="780">
        <v>897</v>
      </c>
      <c r="M901" s="790">
        <v>0.97587724472792448</v>
      </c>
      <c r="N901" s="790">
        <v>2.41227552720755E-2</v>
      </c>
      <c r="O901" s="790">
        <v>0.97269840753967152</v>
      </c>
      <c r="P901" s="790">
        <v>2.7301592460328501E-2</v>
      </c>
      <c r="Q901" s="790">
        <f t="shared" ref="Q901:R964" si="63">(O901*0.5129)+(M901*0.487)</f>
        <v>0.97414923140959675</v>
      </c>
      <c r="R901" s="790">
        <f t="shared" si="63"/>
        <v>2.5750768590403258E-2</v>
      </c>
      <c r="S901" s="791">
        <f t="shared" ref="S901:S964" si="64">1-T901</f>
        <v>0.98001549916346486</v>
      </c>
      <c r="T901" s="791">
        <v>1.99845008365351E-2</v>
      </c>
      <c r="U901" s="791">
        <f t="shared" si="62"/>
        <v>0.98188858305963522</v>
      </c>
      <c r="V901" s="791">
        <v>1.8111416940364802E-2</v>
      </c>
      <c r="W901" s="791">
        <f t="shared" ref="W901:X964" si="65">(U901*0.5129)+(S901*0.487)</f>
        <v>0.98087820234389422</v>
      </c>
      <c r="X901" s="791">
        <f t="shared" si="65"/>
        <v>1.9021797656105698E-2</v>
      </c>
      <c r="Y901" s="573"/>
      <c r="Z901" s="758"/>
      <c r="AA901" s="758"/>
      <c r="AB901" s="758"/>
      <c r="AC901" s="758"/>
      <c r="AD901" s="758"/>
      <c r="AE901" s="758"/>
      <c r="AF901" s="758"/>
      <c r="AG901" s="758"/>
      <c r="AH901" s="758"/>
      <c r="AI901" s="758"/>
      <c r="AJ901" s="758"/>
    </row>
    <row r="902" spans="2:36" ht="15">
      <c r="B902" s="758"/>
      <c r="C902" s="758"/>
      <c r="D902" s="758"/>
      <c r="E902" s="758"/>
      <c r="F902" s="758"/>
      <c r="G902" s="758"/>
      <c r="H902" s="758"/>
      <c r="I902" s="758"/>
      <c r="J902" s="758"/>
      <c r="K902" s="758"/>
      <c r="L902" s="780">
        <v>898</v>
      </c>
      <c r="M902" s="790">
        <v>0.97589970845653717</v>
      </c>
      <c r="N902" s="790">
        <v>2.4100291543462798E-2</v>
      </c>
      <c r="O902" s="790">
        <v>0.97272314691299644</v>
      </c>
      <c r="P902" s="790">
        <v>2.7276853087003599E-2</v>
      </c>
      <c r="Q902" s="790">
        <f t="shared" si="63"/>
        <v>0.97417286007000947</v>
      </c>
      <c r="R902" s="790">
        <f t="shared" si="63"/>
        <v>2.5727139929990532E-2</v>
      </c>
      <c r="S902" s="791">
        <f t="shared" si="64"/>
        <v>0.98001026258394064</v>
      </c>
      <c r="T902" s="791">
        <v>1.9989737416059399E-2</v>
      </c>
      <c r="U902" s="791">
        <f t="shared" ref="U902:U965" si="66">1-V902</f>
        <v>0.98189845577853341</v>
      </c>
      <c r="V902" s="791">
        <v>1.8101544221466599E-2</v>
      </c>
      <c r="W902" s="791">
        <f t="shared" si="65"/>
        <v>0.98088071584718883</v>
      </c>
      <c r="X902" s="791">
        <f t="shared" si="65"/>
        <v>1.9019284152811143E-2</v>
      </c>
      <c r="Y902" s="573"/>
      <c r="Z902" s="758"/>
      <c r="AA902" s="758"/>
      <c r="AB902" s="758"/>
      <c r="AC902" s="758"/>
      <c r="AD902" s="758"/>
      <c r="AE902" s="758"/>
      <c r="AF902" s="758"/>
      <c r="AG902" s="758"/>
      <c r="AH902" s="758"/>
      <c r="AI902" s="758"/>
      <c r="AJ902" s="758"/>
    </row>
    <row r="903" spans="2:36" ht="15">
      <c r="B903" s="758"/>
      <c r="C903" s="758"/>
      <c r="D903" s="758"/>
      <c r="E903" s="758"/>
      <c r="F903" s="758"/>
      <c r="G903" s="758"/>
      <c r="H903" s="758"/>
      <c r="I903" s="758"/>
      <c r="J903" s="758"/>
      <c r="K903" s="758"/>
      <c r="L903" s="780">
        <v>899</v>
      </c>
      <c r="M903" s="790">
        <v>0.97592211770427229</v>
      </c>
      <c r="N903" s="790">
        <v>2.4077882295727701E-2</v>
      </c>
      <c r="O903" s="790">
        <v>0.97274781590599635</v>
      </c>
      <c r="P903" s="790">
        <v>2.7252184094003599E-2</v>
      </c>
      <c r="Q903" s="790">
        <f t="shared" si="63"/>
        <v>0.9741964261001661</v>
      </c>
      <c r="R903" s="790">
        <f t="shared" si="63"/>
        <v>2.5703573899833836E-2</v>
      </c>
      <c r="S903" s="791">
        <f t="shared" si="64"/>
        <v>0.98000515832441537</v>
      </c>
      <c r="T903" s="791">
        <v>1.9994841675584601E-2</v>
      </c>
      <c r="U903" s="791">
        <f t="shared" si="66"/>
        <v>0.98190816346932419</v>
      </c>
      <c r="V903" s="791">
        <v>1.8091836530675798E-2</v>
      </c>
      <c r="W903" s="791">
        <f t="shared" si="65"/>
        <v>0.98088320914740668</v>
      </c>
      <c r="X903" s="791">
        <f t="shared" si="65"/>
        <v>1.9016790852593318E-2</v>
      </c>
      <c r="Y903" s="573"/>
      <c r="Z903" s="758"/>
      <c r="AA903" s="758"/>
      <c r="AB903" s="758"/>
      <c r="AC903" s="758"/>
      <c r="AD903" s="758"/>
      <c r="AE903" s="758"/>
      <c r="AF903" s="758"/>
      <c r="AG903" s="758"/>
      <c r="AH903" s="758"/>
      <c r="AI903" s="758"/>
      <c r="AJ903" s="758"/>
    </row>
    <row r="904" spans="2:36" ht="15">
      <c r="B904" s="758"/>
      <c r="C904" s="758"/>
      <c r="D904" s="758"/>
      <c r="E904" s="758"/>
      <c r="F904" s="758"/>
      <c r="G904" s="758"/>
      <c r="H904" s="758"/>
      <c r="I904" s="758"/>
      <c r="J904" s="758"/>
      <c r="K904" s="758"/>
      <c r="L904" s="780">
        <v>900</v>
      </c>
      <c r="M904" s="790">
        <v>0.97594447300932097</v>
      </c>
      <c r="N904" s="790">
        <v>2.4055526990679001E-2</v>
      </c>
      <c r="O904" s="790">
        <v>0.97277241521500124</v>
      </c>
      <c r="P904" s="790">
        <v>2.7227584784998801E-2</v>
      </c>
      <c r="Q904" s="790">
        <f t="shared" si="63"/>
        <v>0.97421993011931352</v>
      </c>
      <c r="R904" s="790">
        <f t="shared" si="63"/>
        <v>2.5680069880686558E-2</v>
      </c>
      <c r="S904" s="791">
        <f t="shared" si="64"/>
        <v>0.98000019373427782</v>
      </c>
      <c r="T904" s="791">
        <v>1.99998062657222E-2</v>
      </c>
      <c r="U904" s="791">
        <f t="shared" si="66"/>
        <v>0.98191770785367305</v>
      </c>
      <c r="V904" s="791">
        <v>1.8082292146326999E-2</v>
      </c>
      <c r="W904" s="791">
        <f t="shared" si="65"/>
        <v>0.98088568670674225</v>
      </c>
      <c r="X904" s="791">
        <f t="shared" si="65"/>
        <v>1.9014313293257829E-2</v>
      </c>
      <c r="Y904" s="573"/>
      <c r="Z904" s="758"/>
      <c r="AA904" s="758"/>
      <c r="AB904" s="758"/>
      <c r="AC904" s="758"/>
      <c r="AD904" s="758"/>
      <c r="AE904" s="758"/>
      <c r="AF904" s="758"/>
      <c r="AG904" s="758"/>
      <c r="AH904" s="758"/>
      <c r="AI904" s="758"/>
      <c r="AJ904" s="758"/>
    </row>
    <row r="905" spans="2:36" ht="15">
      <c r="B905" s="758"/>
      <c r="C905" s="758"/>
      <c r="D905" s="758"/>
      <c r="E905" s="758"/>
      <c r="F905" s="758"/>
      <c r="G905" s="758"/>
      <c r="H905" s="758"/>
      <c r="I905" s="758"/>
      <c r="J905" s="758"/>
      <c r="K905" s="758"/>
      <c r="L905" s="780">
        <v>901</v>
      </c>
      <c r="M905" s="790">
        <v>0.97596677490987416</v>
      </c>
      <c r="N905" s="790">
        <v>2.4033225090125801E-2</v>
      </c>
      <c r="O905" s="790">
        <v>0.97279694553634055</v>
      </c>
      <c r="P905" s="790">
        <v>2.72030544636594E-2</v>
      </c>
      <c r="Q905" s="790">
        <f t="shared" si="63"/>
        <v>0.97424337274669781</v>
      </c>
      <c r="R905" s="790">
        <f t="shared" si="63"/>
        <v>2.5656627253302172E-2</v>
      </c>
      <c r="S905" s="791">
        <f t="shared" si="64"/>
        <v>0.97999537469192921</v>
      </c>
      <c r="T905" s="791">
        <v>2.00046253080708E-2</v>
      </c>
      <c r="U905" s="791">
        <f t="shared" si="66"/>
        <v>0.98192709065324535</v>
      </c>
      <c r="V905" s="791">
        <v>1.8072909346754599E-2</v>
      </c>
      <c r="W905" s="791">
        <f t="shared" si="65"/>
        <v>0.98088815227101911</v>
      </c>
      <c r="X905" s="791">
        <f t="shared" si="65"/>
        <v>1.9011847728980916E-2</v>
      </c>
      <c r="Y905" s="573"/>
      <c r="Z905" s="758"/>
      <c r="AA905" s="758"/>
      <c r="AB905" s="758"/>
      <c r="AC905" s="758"/>
      <c r="AD905" s="758"/>
      <c r="AE905" s="758"/>
      <c r="AF905" s="758"/>
      <c r="AG905" s="758"/>
      <c r="AH905" s="758"/>
      <c r="AI905" s="758"/>
      <c r="AJ905" s="758"/>
    </row>
    <row r="906" spans="2:36" ht="15">
      <c r="B906" s="758"/>
      <c r="C906" s="758"/>
      <c r="D906" s="758"/>
      <c r="E906" s="758"/>
      <c r="F906" s="758"/>
      <c r="G906" s="758"/>
      <c r="H906" s="758"/>
      <c r="I906" s="758"/>
      <c r="J906" s="758"/>
      <c r="K906" s="758"/>
      <c r="L906" s="780">
        <v>902</v>
      </c>
      <c r="M906" s="790">
        <v>0.97598902394412312</v>
      </c>
      <c r="N906" s="790">
        <v>2.40109760558769E-2</v>
      </c>
      <c r="O906" s="790">
        <v>0.97282140756634428</v>
      </c>
      <c r="P906" s="790">
        <v>2.71785924336557E-2</v>
      </c>
      <c r="Q906" s="790">
        <f t="shared" si="63"/>
        <v>0.97426675460156598</v>
      </c>
      <c r="R906" s="790">
        <f t="shared" si="63"/>
        <v>2.5633245398434059E-2</v>
      </c>
      <c r="S906" s="791">
        <f t="shared" si="64"/>
        <v>0.97999070119182141</v>
      </c>
      <c r="T906" s="791">
        <v>2.0009298808178599E-2</v>
      </c>
      <c r="U906" s="791">
        <f t="shared" si="66"/>
        <v>0.9819363135897069</v>
      </c>
      <c r="V906" s="791">
        <v>1.8063686410293101E-2</v>
      </c>
      <c r="W906" s="791">
        <f t="shared" si="65"/>
        <v>0.98089060672057771</v>
      </c>
      <c r="X906" s="791">
        <f t="shared" si="65"/>
        <v>1.9009393279422311E-2</v>
      </c>
      <c r="Y906" s="573"/>
      <c r="Z906" s="758"/>
      <c r="AA906" s="758"/>
      <c r="AB906" s="758"/>
      <c r="AC906" s="758"/>
      <c r="AD906" s="758"/>
      <c r="AE906" s="758"/>
      <c r="AF906" s="758"/>
      <c r="AG906" s="758"/>
      <c r="AH906" s="758"/>
      <c r="AI906" s="758"/>
      <c r="AJ906" s="758"/>
    </row>
    <row r="907" spans="2:36" ht="15">
      <c r="B907" s="758"/>
      <c r="C907" s="758"/>
      <c r="D907" s="758"/>
      <c r="E907" s="758"/>
      <c r="F907" s="758"/>
      <c r="G907" s="758"/>
      <c r="H907" s="758"/>
      <c r="I907" s="758"/>
      <c r="J907" s="758"/>
      <c r="K907" s="758"/>
      <c r="L907" s="780">
        <v>903</v>
      </c>
      <c r="M907" s="790">
        <v>0.97601122065025858</v>
      </c>
      <c r="N907" s="790">
        <v>2.3988779349741401E-2</v>
      </c>
      <c r="O907" s="790">
        <v>0.97284580200134185</v>
      </c>
      <c r="P907" s="790">
        <v>2.7154197998658199E-2</v>
      </c>
      <c r="Q907" s="790">
        <f t="shared" si="63"/>
        <v>0.97429007630316422</v>
      </c>
      <c r="R907" s="790">
        <f t="shared" si="63"/>
        <v>2.5609923696835853E-2</v>
      </c>
      <c r="S907" s="791">
        <f t="shared" si="64"/>
        <v>0.97998617175741876</v>
      </c>
      <c r="T907" s="791">
        <v>2.0013828242581199E-2</v>
      </c>
      <c r="U907" s="791">
        <f t="shared" si="66"/>
        <v>0.98194537838472296</v>
      </c>
      <c r="V907" s="791">
        <v>1.8054621615276999E-2</v>
      </c>
      <c r="W907" s="791">
        <f t="shared" si="65"/>
        <v>0.98089305021938733</v>
      </c>
      <c r="X907" s="791">
        <f t="shared" si="65"/>
        <v>1.9006949780612618E-2</v>
      </c>
      <c r="Y907" s="573"/>
      <c r="Z907" s="758"/>
      <c r="AA907" s="758"/>
      <c r="AB907" s="758"/>
      <c r="AC907" s="758"/>
      <c r="AD907" s="758"/>
      <c r="AE907" s="758"/>
      <c r="AF907" s="758"/>
      <c r="AG907" s="758"/>
      <c r="AH907" s="758"/>
      <c r="AI907" s="758"/>
      <c r="AJ907" s="758"/>
    </row>
    <row r="908" spans="2:36" ht="15">
      <c r="B908" s="758"/>
      <c r="C908" s="758"/>
      <c r="D908" s="758"/>
      <c r="E908" s="758"/>
      <c r="F908" s="758"/>
      <c r="G908" s="758"/>
      <c r="H908" s="758"/>
      <c r="I908" s="758"/>
      <c r="J908" s="758"/>
      <c r="K908" s="758"/>
      <c r="L908" s="780">
        <v>904</v>
      </c>
      <c r="M908" s="790">
        <v>0.97603336556647202</v>
      </c>
      <c r="N908" s="790">
        <v>2.3966634433527999E-2</v>
      </c>
      <c r="O908" s="790">
        <v>0.97287012953766305</v>
      </c>
      <c r="P908" s="790">
        <v>2.7129870462336999E-2</v>
      </c>
      <c r="Q908" s="790">
        <f t="shared" si="63"/>
        <v>0.9743133384707392</v>
      </c>
      <c r="R908" s="790">
        <f t="shared" si="63"/>
        <v>2.5586661529260785E-2</v>
      </c>
      <c r="S908" s="791">
        <f t="shared" si="64"/>
        <v>0.9799817849121859</v>
      </c>
      <c r="T908" s="791">
        <v>2.0018215087814099E-2</v>
      </c>
      <c r="U908" s="791">
        <f t="shared" si="66"/>
        <v>0.98195428675995933</v>
      </c>
      <c r="V908" s="791">
        <v>1.8045713240040701E-2</v>
      </c>
      <c r="W908" s="791">
        <f t="shared" si="65"/>
        <v>0.98089548293141759</v>
      </c>
      <c r="X908" s="791">
        <f t="shared" si="65"/>
        <v>1.900451706858234E-2</v>
      </c>
      <c r="Y908" s="573"/>
      <c r="Z908" s="758"/>
      <c r="AA908" s="758"/>
      <c r="AB908" s="758"/>
      <c r="AC908" s="758"/>
      <c r="AD908" s="758"/>
      <c r="AE908" s="758"/>
      <c r="AF908" s="758"/>
      <c r="AG908" s="758"/>
      <c r="AH908" s="758"/>
      <c r="AI908" s="758"/>
      <c r="AJ908" s="758"/>
    </row>
    <row r="909" spans="2:36" ht="15">
      <c r="B909" s="758"/>
      <c r="C909" s="758"/>
      <c r="D909" s="758"/>
      <c r="E909" s="758"/>
      <c r="F909" s="758"/>
      <c r="G909" s="758"/>
      <c r="H909" s="758"/>
      <c r="I909" s="758"/>
      <c r="J909" s="758"/>
      <c r="K909" s="758"/>
      <c r="L909" s="780">
        <v>905</v>
      </c>
      <c r="M909" s="790">
        <v>0.97605545923095405</v>
      </c>
      <c r="N909" s="790">
        <v>2.39445407690459E-2</v>
      </c>
      <c r="O909" s="790">
        <v>0.97289439087163765</v>
      </c>
      <c r="P909" s="790">
        <v>2.71056091283624E-2</v>
      </c>
      <c r="Q909" s="790">
        <f t="shared" si="63"/>
        <v>0.97433654172353767</v>
      </c>
      <c r="R909" s="790">
        <f t="shared" si="63"/>
        <v>2.5563458276462427E-2</v>
      </c>
      <c r="S909" s="791">
        <f t="shared" si="64"/>
        <v>0.97997753917958719</v>
      </c>
      <c r="T909" s="791">
        <v>2.0022460820412799E-2</v>
      </c>
      <c r="U909" s="791">
        <f t="shared" si="66"/>
        <v>0.98196304043708127</v>
      </c>
      <c r="V909" s="791">
        <v>1.8036959562918699E-2</v>
      </c>
      <c r="W909" s="791">
        <f t="shared" si="65"/>
        <v>0.98089790502063789</v>
      </c>
      <c r="X909" s="791">
        <f t="shared" si="65"/>
        <v>1.9002094979362033E-2</v>
      </c>
      <c r="Y909" s="573"/>
      <c r="Z909" s="758"/>
      <c r="AA909" s="758"/>
      <c r="AB909" s="758"/>
      <c r="AC909" s="758"/>
      <c r="AD909" s="758"/>
      <c r="AE909" s="758"/>
      <c r="AF909" s="758"/>
      <c r="AG909" s="758"/>
      <c r="AH909" s="758"/>
      <c r="AI909" s="758"/>
      <c r="AJ909" s="758"/>
    </row>
    <row r="910" spans="2:36" ht="15">
      <c r="B910" s="758"/>
      <c r="C910" s="758"/>
      <c r="D910" s="758"/>
      <c r="E910" s="758"/>
      <c r="F910" s="758"/>
      <c r="G910" s="758"/>
      <c r="H910" s="758"/>
      <c r="I910" s="758"/>
      <c r="J910" s="758"/>
      <c r="K910" s="758"/>
      <c r="L910" s="780">
        <v>906</v>
      </c>
      <c r="M910" s="790">
        <v>0.97607750218189615</v>
      </c>
      <c r="N910" s="790">
        <v>2.3922497818103901E-2</v>
      </c>
      <c r="O910" s="790">
        <v>0.97291858669959519</v>
      </c>
      <c r="P910" s="790">
        <v>2.70814133004048E-2</v>
      </c>
      <c r="Q910" s="790">
        <f t="shared" si="63"/>
        <v>0.97435968668080575</v>
      </c>
      <c r="R910" s="790">
        <f t="shared" si="63"/>
        <v>2.5540313319194222E-2</v>
      </c>
      <c r="S910" s="791">
        <f t="shared" si="64"/>
        <v>0.97997343308308704</v>
      </c>
      <c r="T910" s="791">
        <v>2.0026566916913E-2</v>
      </c>
      <c r="U910" s="791">
        <f t="shared" si="66"/>
        <v>0.98197164113775448</v>
      </c>
      <c r="V910" s="791">
        <v>1.8028358862245498E-2</v>
      </c>
      <c r="W910" s="791">
        <f t="shared" si="65"/>
        <v>0.98090031665101762</v>
      </c>
      <c r="X910" s="791">
        <f t="shared" si="65"/>
        <v>1.8999683348982346E-2</v>
      </c>
      <c r="Y910" s="573"/>
      <c r="Z910" s="758"/>
      <c r="AA910" s="758"/>
      <c r="AB910" s="758"/>
      <c r="AC910" s="758"/>
      <c r="AD910" s="758"/>
      <c r="AE910" s="758"/>
      <c r="AF910" s="758"/>
      <c r="AG910" s="758"/>
      <c r="AH910" s="758"/>
      <c r="AI910" s="758"/>
      <c r="AJ910" s="758"/>
    </row>
    <row r="911" spans="2:36" ht="15">
      <c r="B911" s="758"/>
      <c r="C911" s="758"/>
      <c r="D911" s="758"/>
      <c r="E911" s="758"/>
      <c r="F911" s="758"/>
      <c r="G911" s="758"/>
      <c r="H911" s="758"/>
      <c r="I911" s="758"/>
      <c r="J911" s="758"/>
      <c r="K911" s="758"/>
      <c r="L911" s="780">
        <v>907</v>
      </c>
      <c r="M911" s="790">
        <v>0.97609949495748904</v>
      </c>
      <c r="N911" s="790">
        <v>2.39005050425109E-2</v>
      </c>
      <c r="O911" s="790">
        <v>0.97294271771786556</v>
      </c>
      <c r="P911" s="790">
        <v>2.7057282282134401E-2</v>
      </c>
      <c r="Q911" s="790">
        <f t="shared" si="63"/>
        <v>0.9743827739617904</v>
      </c>
      <c r="R911" s="790">
        <f t="shared" si="63"/>
        <v>2.5517226038209544E-2</v>
      </c>
      <c r="S911" s="791">
        <f t="shared" si="64"/>
        <v>0.97996946514614991</v>
      </c>
      <c r="T911" s="791">
        <v>2.0030534853850101E-2</v>
      </c>
      <c r="U911" s="791">
        <f t="shared" si="66"/>
        <v>0.98198009058364455</v>
      </c>
      <c r="V911" s="791">
        <v>1.8019909416355399E-2</v>
      </c>
      <c r="W911" s="791">
        <f t="shared" si="65"/>
        <v>0.9809027179865264</v>
      </c>
      <c r="X911" s="791">
        <f t="shared" si="65"/>
        <v>1.8997282013473685E-2</v>
      </c>
      <c r="Y911" s="573"/>
      <c r="Z911" s="758"/>
      <c r="AA911" s="758"/>
      <c r="AB911" s="758"/>
      <c r="AC911" s="758"/>
      <c r="AD911" s="758"/>
      <c r="AE911" s="758"/>
      <c r="AF911" s="758"/>
      <c r="AG911" s="758"/>
      <c r="AH911" s="758"/>
      <c r="AI911" s="758"/>
      <c r="AJ911" s="758"/>
    </row>
    <row r="912" spans="2:36" ht="15">
      <c r="B912" s="758"/>
      <c r="C912" s="758"/>
      <c r="D912" s="758"/>
      <c r="E912" s="758"/>
      <c r="F912" s="758"/>
      <c r="G912" s="758"/>
      <c r="H912" s="758"/>
      <c r="I912" s="758"/>
      <c r="J912" s="758"/>
      <c r="K912" s="758"/>
      <c r="L912" s="780">
        <v>908</v>
      </c>
      <c r="M912" s="790">
        <v>0.976121438095924</v>
      </c>
      <c r="N912" s="790">
        <v>2.3878561904076001E-2</v>
      </c>
      <c r="O912" s="790">
        <v>0.97296678462277841</v>
      </c>
      <c r="P912" s="790">
        <v>2.7033215377221601E-2</v>
      </c>
      <c r="Q912" s="790">
        <f t="shared" si="63"/>
        <v>0.97440580418573808</v>
      </c>
      <c r="R912" s="790">
        <f t="shared" si="63"/>
        <v>2.5494195814261971E-2</v>
      </c>
      <c r="S912" s="791">
        <f t="shared" si="64"/>
        <v>0.97996563389224034</v>
      </c>
      <c r="T912" s="791">
        <v>2.0034366107759698E-2</v>
      </c>
      <c r="U912" s="791">
        <f t="shared" si="66"/>
        <v>0.98198839049641695</v>
      </c>
      <c r="V912" s="791">
        <v>1.80116095035831E-2</v>
      </c>
      <c r="W912" s="791">
        <f t="shared" si="65"/>
        <v>0.98090510919113338</v>
      </c>
      <c r="X912" s="791">
        <f t="shared" si="65"/>
        <v>1.8994890808866745E-2</v>
      </c>
      <c r="Y912" s="573"/>
      <c r="Z912" s="758"/>
      <c r="AA912" s="758"/>
      <c r="AB912" s="758"/>
      <c r="AC912" s="758"/>
      <c r="AD912" s="758"/>
      <c r="AE912" s="758"/>
      <c r="AF912" s="758"/>
      <c r="AG912" s="758"/>
      <c r="AH912" s="758"/>
      <c r="AI912" s="758"/>
      <c r="AJ912" s="758"/>
    </row>
    <row r="913" spans="2:36" ht="15">
      <c r="B913" s="758"/>
      <c r="C913" s="758"/>
      <c r="D913" s="758"/>
      <c r="E913" s="758"/>
      <c r="F913" s="758"/>
      <c r="G913" s="758"/>
      <c r="H913" s="758"/>
      <c r="I913" s="758"/>
      <c r="J913" s="758"/>
      <c r="K913" s="758"/>
      <c r="L913" s="780">
        <v>909</v>
      </c>
      <c r="M913" s="790">
        <v>0.97614333213539195</v>
      </c>
      <c r="N913" s="790">
        <v>2.3856667864608001E-2</v>
      </c>
      <c r="O913" s="790">
        <v>0.97299078811066342</v>
      </c>
      <c r="P913" s="790">
        <v>2.7009211889336599E-2</v>
      </c>
      <c r="Q913" s="790">
        <f t="shared" si="63"/>
        <v>0.9744287779718952</v>
      </c>
      <c r="R913" s="790">
        <f t="shared" si="63"/>
        <v>2.547122202810484E-2</v>
      </c>
      <c r="S913" s="791">
        <f t="shared" si="64"/>
        <v>0.97996193784482255</v>
      </c>
      <c r="T913" s="791">
        <v>2.0038062155177401E-2</v>
      </c>
      <c r="U913" s="791">
        <f t="shared" si="66"/>
        <v>0.98199654259773705</v>
      </c>
      <c r="V913" s="791">
        <v>1.8003457402262901E-2</v>
      </c>
      <c r="W913" s="791">
        <f t="shared" si="65"/>
        <v>0.98090749042880798</v>
      </c>
      <c r="X913" s="791">
        <f t="shared" si="65"/>
        <v>1.8992509571192036E-2</v>
      </c>
      <c r="Y913" s="573"/>
      <c r="Z913" s="758"/>
      <c r="AA913" s="758"/>
      <c r="AB913" s="758"/>
      <c r="AC913" s="758"/>
      <c r="AD913" s="758"/>
      <c r="AE913" s="758"/>
      <c r="AF913" s="758"/>
      <c r="AG913" s="758"/>
      <c r="AH913" s="758"/>
      <c r="AI913" s="758"/>
      <c r="AJ913" s="758"/>
    </row>
    <row r="914" spans="2:36" ht="15">
      <c r="B914" s="758"/>
      <c r="C914" s="758"/>
      <c r="D914" s="758"/>
      <c r="E914" s="758"/>
      <c r="F914" s="758"/>
      <c r="G914" s="758"/>
      <c r="H914" s="758"/>
      <c r="I914" s="758"/>
      <c r="J914" s="758"/>
      <c r="K914" s="758"/>
      <c r="L914" s="780">
        <v>910</v>
      </c>
      <c r="M914" s="790">
        <v>0.97616517761408406</v>
      </c>
      <c r="N914" s="790">
        <v>2.3834822385915999E-2</v>
      </c>
      <c r="O914" s="790">
        <v>0.97301472887785034</v>
      </c>
      <c r="P914" s="790">
        <v>2.6985271122149702E-2</v>
      </c>
      <c r="Q914" s="790">
        <f t="shared" si="63"/>
        <v>0.97445169593950842</v>
      </c>
      <c r="R914" s="790">
        <f t="shared" si="63"/>
        <v>2.5448304060491672E-2</v>
      </c>
      <c r="S914" s="791">
        <f t="shared" si="64"/>
        <v>0.97995837552736131</v>
      </c>
      <c r="T914" s="791">
        <v>2.00416244726387E-2</v>
      </c>
      <c r="U914" s="791">
        <f t="shared" si="66"/>
        <v>0.98200454860927078</v>
      </c>
      <c r="V914" s="791">
        <v>1.7995451390729202E-2</v>
      </c>
      <c r="W914" s="791">
        <f t="shared" si="65"/>
        <v>0.98090986186352003</v>
      </c>
      <c r="X914" s="791">
        <f t="shared" si="65"/>
        <v>1.8990138136480053E-2</v>
      </c>
      <c r="Y914" s="573"/>
      <c r="Z914" s="758"/>
      <c r="AA914" s="758"/>
      <c r="AB914" s="758"/>
      <c r="AC914" s="758"/>
      <c r="AD914" s="758"/>
      <c r="AE914" s="758"/>
      <c r="AF914" s="758"/>
      <c r="AG914" s="758"/>
      <c r="AH914" s="758"/>
      <c r="AI914" s="758"/>
      <c r="AJ914" s="758"/>
    </row>
    <row r="915" spans="2:36" ht="15">
      <c r="B915" s="758"/>
      <c r="C915" s="758"/>
      <c r="D915" s="758"/>
      <c r="E915" s="758"/>
      <c r="F915" s="758"/>
      <c r="G915" s="758"/>
      <c r="H915" s="758"/>
      <c r="I915" s="758"/>
      <c r="J915" s="758"/>
      <c r="K915" s="758"/>
      <c r="L915" s="780">
        <v>911</v>
      </c>
      <c r="M915" s="790">
        <v>0.97618697507019125</v>
      </c>
      <c r="N915" s="790">
        <v>2.3813024929808701E-2</v>
      </c>
      <c r="O915" s="790">
        <v>0.97303860762066874</v>
      </c>
      <c r="P915" s="790">
        <v>2.69613923793313E-2</v>
      </c>
      <c r="Q915" s="790">
        <f t="shared" si="63"/>
        <v>0.97447455870782407</v>
      </c>
      <c r="R915" s="790">
        <f t="shared" si="63"/>
        <v>2.542544129217586E-2</v>
      </c>
      <c r="S915" s="791">
        <f t="shared" si="64"/>
        <v>0.97995494546332085</v>
      </c>
      <c r="T915" s="791">
        <v>2.00450545366791E-2</v>
      </c>
      <c r="U915" s="791">
        <f t="shared" si="66"/>
        <v>0.98201241025268327</v>
      </c>
      <c r="V915" s="791">
        <v>1.79875897473167E-2</v>
      </c>
      <c r="W915" s="791">
        <f t="shared" si="65"/>
        <v>0.98091222365923847</v>
      </c>
      <c r="X915" s="791">
        <f t="shared" si="65"/>
        <v>1.8987776340761459E-2</v>
      </c>
      <c r="Y915" s="573"/>
      <c r="Z915" s="758"/>
      <c r="AA915" s="758"/>
      <c r="AB915" s="758"/>
      <c r="AC915" s="758"/>
      <c r="AD915" s="758"/>
      <c r="AE915" s="758"/>
      <c r="AF915" s="758"/>
      <c r="AG915" s="758"/>
      <c r="AH915" s="758"/>
      <c r="AI915" s="758"/>
      <c r="AJ915" s="758"/>
    </row>
    <row r="916" spans="2:36" ht="15">
      <c r="B916" s="758"/>
      <c r="C916" s="758"/>
      <c r="D916" s="758"/>
      <c r="E916" s="758"/>
      <c r="F916" s="758"/>
      <c r="G916" s="758"/>
      <c r="H916" s="758"/>
      <c r="I916" s="758"/>
      <c r="J916" s="758"/>
      <c r="K916" s="758"/>
      <c r="L916" s="780">
        <v>912</v>
      </c>
      <c r="M916" s="790">
        <v>0.9762087250419047</v>
      </c>
      <c r="N916" s="790">
        <v>2.3791274958095299E-2</v>
      </c>
      <c r="O916" s="790">
        <v>0.97306242503544838</v>
      </c>
      <c r="P916" s="790">
        <v>2.6937574964551601E-2</v>
      </c>
      <c r="Q916" s="790">
        <f t="shared" si="63"/>
        <v>0.97449736689608901</v>
      </c>
      <c r="R916" s="790">
        <f t="shared" si="63"/>
        <v>2.5402633103910926E-2</v>
      </c>
      <c r="S916" s="791">
        <f t="shared" si="64"/>
        <v>0.97995164617616592</v>
      </c>
      <c r="T916" s="791">
        <v>2.00483538238341E-2</v>
      </c>
      <c r="U916" s="791">
        <f t="shared" si="66"/>
        <v>0.98202012924964044</v>
      </c>
      <c r="V916" s="791">
        <v>1.7979870750359599E-2</v>
      </c>
      <c r="W916" s="791">
        <f t="shared" si="65"/>
        <v>0.98091457597993337</v>
      </c>
      <c r="X916" s="791">
        <f t="shared" si="65"/>
        <v>1.8985424020066644E-2</v>
      </c>
      <c r="Y916" s="573"/>
      <c r="Z916" s="758"/>
      <c r="AA916" s="758"/>
      <c r="AB916" s="758"/>
      <c r="AC916" s="758"/>
      <c r="AD916" s="758"/>
      <c r="AE916" s="758"/>
      <c r="AF916" s="758"/>
      <c r="AG916" s="758"/>
      <c r="AH916" s="758"/>
      <c r="AI916" s="758"/>
      <c r="AJ916" s="758"/>
    </row>
    <row r="917" spans="2:36" ht="15">
      <c r="B917" s="758"/>
      <c r="C917" s="758"/>
      <c r="D917" s="758"/>
      <c r="E917" s="758"/>
      <c r="F917" s="758"/>
      <c r="G917" s="758"/>
      <c r="H917" s="758"/>
      <c r="I917" s="758"/>
      <c r="J917" s="758"/>
      <c r="K917" s="758"/>
      <c r="L917" s="780">
        <v>913</v>
      </c>
      <c r="M917" s="790">
        <v>0.97623042806741545</v>
      </c>
      <c r="N917" s="790">
        <v>2.3769571932584499E-2</v>
      </c>
      <c r="O917" s="790">
        <v>0.97308618181851914</v>
      </c>
      <c r="P917" s="790">
        <v>2.6913818181480899E-2</v>
      </c>
      <c r="Q917" s="790">
        <f t="shared" si="63"/>
        <v>0.9745201211235498</v>
      </c>
      <c r="R917" s="790">
        <f t="shared" si="63"/>
        <v>2.5379878876450206E-2</v>
      </c>
      <c r="S917" s="791">
        <f t="shared" si="64"/>
        <v>0.97994847618936054</v>
      </c>
      <c r="T917" s="791">
        <v>2.0051523810639502E-2</v>
      </c>
      <c r="U917" s="791">
        <f t="shared" si="66"/>
        <v>0.98202770732180744</v>
      </c>
      <c r="V917" s="791">
        <v>1.79722926781926E-2</v>
      </c>
      <c r="W917" s="791">
        <f t="shared" si="65"/>
        <v>0.98091691898957367</v>
      </c>
      <c r="X917" s="791">
        <f t="shared" si="65"/>
        <v>1.8983081010426422E-2</v>
      </c>
      <c r="Y917" s="573"/>
      <c r="Z917" s="758"/>
      <c r="AA917" s="758"/>
      <c r="AB917" s="758"/>
      <c r="AC917" s="758"/>
      <c r="AD917" s="758"/>
      <c r="AE917" s="758"/>
      <c r="AF917" s="758"/>
      <c r="AG917" s="758"/>
      <c r="AH917" s="758"/>
      <c r="AI917" s="758"/>
      <c r="AJ917" s="758"/>
    </row>
    <row r="918" spans="2:36" ht="15">
      <c r="B918" s="758"/>
      <c r="C918" s="758"/>
      <c r="D918" s="758"/>
      <c r="E918" s="758"/>
      <c r="F918" s="758"/>
      <c r="G918" s="758"/>
      <c r="H918" s="758"/>
      <c r="I918" s="758"/>
      <c r="J918" s="758"/>
      <c r="K918" s="758"/>
      <c r="L918" s="780">
        <v>914</v>
      </c>
      <c r="M918" s="790">
        <v>0.97625208468491464</v>
      </c>
      <c r="N918" s="790">
        <v>2.37479153150854E-2</v>
      </c>
      <c r="O918" s="790">
        <v>0.97310987866621046</v>
      </c>
      <c r="P918" s="790">
        <v>2.6890121333789499E-2</v>
      </c>
      <c r="Q918" s="790">
        <f t="shared" si="63"/>
        <v>0.97454282200945275</v>
      </c>
      <c r="R918" s="790">
        <f t="shared" si="63"/>
        <v>2.5357177990547222E-2</v>
      </c>
      <c r="S918" s="791">
        <f t="shared" si="64"/>
        <v>0.97994543402636947</v>
      </c>
      <c r="T918" s="791">
        <v>2.0054565973630499E-2</v>
      </c>
      <c r="U918" s="791">
        <f t="shared" si="66"/>
        <v>0.98203514619084997</v>
      </c>
      <c r="V918" s="791">
        <v>1.796485380915E-2</v>
      </c>
      <c r="W918" s="791">
        <f t="shared" si="65"/>
        <v>0.98091925285212889</v>
      </c>
      <c r="X918" s="791">
        <f t="shared" si="65"/>
        <v>1.898074714787109E-2</v>
      </c>
      <c r="Y918" s="573"/>
      <c r="Z918" s="758"/>
      <c r="AA918" s="758"/>
      <c r="AB918" s="758"/>
      <c r="AC918" s="758"/>
      <c r="AD918" s="758"/>
      <c r="AE918" s="758"/>
      <c r="AF918" s="758"/>
      <c r="AG918" s="758"/>
      <c r="AH918" s="758"/>
      <c r="AI918" s="758"/>
      <c r="AJ918" s="758"/>
    </row>
    <row r="919" spans="2:36" ht="15">
      <c r="B919" s="758"/>
      <c r="C919" s="758"/>
      <c r="D919" s="758"/>
      <c r="E919" s="758"/>
      <c r="F919" s="758"/>
      <c r="G919" s="758"/>
      <c r="H919" s="758"/>
      <c r="I919" s="758"/>
      <c r="J919" s="758"/>
      <c r="K919" s="758"/>
      <c r="L919" s="780">
        <v>915</v>
      </c>
      <c r="M919" s="790">
        <v>0.97627369543259301</v>
      </c>
      <c r="N919" s="790">
        <v>2.3726304567407E-2</v>
      </c>
      <c r="O919" s="790">
        <v>0.97313351627485223</v>
      </c>
      <c r="P919" s="790">
        <v>2.6866483725147799E-2</v>
      </c>
      <c r="Q919" s="790">
        <f t="shared" si="63"/>
        <v>0.97456547017304451</v>
      </c>
      <c r="R919" s="790">
        <f t="shared" si="63"/>
        <v>2.5334529826955516E-2</v>
      </c>
      <c r="S919" s="791">
        <f t="shared" si="64"/>
        <v>0.97994251821065714</v>
      </c>
      <c r="T919" s="791">
        <v>2.0057481789342899E-2</v>
      </c>
      <c r="U919" s="791">
        <f t="shared" si="66"/>
        <v>0.98204244757843373</v>
      </c>
      <c r="V919" s="791">
        <v>1.7957552421566301E-2</v>
      </c>
      <c r="W919" s="791">
        <f t="shared" si="65"/>
        <v>0.98092157773156874</v>
      </c>
      <c r="X919" s="791">
        <f t="shared" si="65"/>
        <v>1.8978422268431348E-2</v>
      </c>
      <c r="Y919" s="573"/>
      <c r="Z919" s="758"/>
      <c r="AA919" s="758"/>
      <c r="AB919" s="758"/>
      <c r="AC919" s="758"/>
      <c r="AD919" s="758"/>
      <c r="AE919" s="758"/>
      <c r="AF919" s="758"/>
      <c r="AG919" s="758"/>
      <c r="AH919" s="758"/>
      <c r="AI919" s="758"/>
      <c r="AJ919" s="758"/>
    </row>
    <row r="920" spans="2:36" ht="15">
      <c r="B920" s="758"/>
      <c r="C920" s="758"/>
      <c r="D920" s="758"/>
      <c r="E920" s="758"/>
      <c r="F920" s="758"/>
      <c r="G920" s="758"/>
      <c r="H920" s="758"/>
      <c r="I920" s="758"/>
      <c r="J920" s="758"/>
      <c r="K920" s="758"/>
      <c r="L920" s="780">
        <v>916</v>
      </c>
      <c r="M920" s="790">
        <v>0.97629526084864193</v>
      </c>
      <c r="N920" s="790">
        <v>2.3704739151358099E-2</v>
      </c>
      <c r="O920" s="790">
        <v>0.9731570953407741</v>
      </c>
      <c r="P920" s="790">
        <v>2.68429046592259E-2</v>
      </c>
      <c r="Q920" s="790">
        <f t="shared" si="63"/>
        <v>0.97458806623357164</v>
      </c>
      <c r="R920" s="790">
        <f t="shared" si="63"/>
        <v>2.531193376642836E-2</v>
      </c>
      <c r="S920" s="791">
        <f t="shared" si="64"/>
        <v>0.97993972726568779</v>
      </c>
      <c r="T920" s="791">
        <v>2.0060272734312198E-2</v>
      </c>
      <c r="U920" s="791">
        <f t="shared" si="66"/>
        <v>0.98204961320622397</v>
      </c>
      <c r="V920" s="791">
        <v>1.7950386793775999E-2</v>
      </c>
      <c r="W920" s="791">
        <f t="shared" si="65"/>
        <v>0.98092389379186218</v>
      </c>
      <c r="X920" s="791">
        <f t="shared" si="65"/>
        <v>1.897610620813775E-2</v>
      </c>
      <c r="Y920" s="573"/>
      <c r="Z920" s="758"/>
      <c r="AA920" s="758"/>
      <c r="AB920" s="758"/>
      <c r="AC920" s="758"/>
      <c r="AD920" s="758"/>
      <c r="AE920" s="758"/>
      <c r="AF920" s="758"/>
      <c r="AG920" s="758"/>
      <c r="AH920" s="758"/>
      <c r="AI920" s="758"/>
      <c r="AJ920" s="758"/>
    </row>
    <row r="921" spans="2:36" ht="15">
      <c r="B921" s="758"/>
      <c r="C921" s="758"/>
      <c r="D921" s="758"/>
      <c r="E921" s="758"/>
      <c r="F921" s="758"/>
      <c r="G921" s="758"/>
      <c r="H921" s="758"/>
      <c r="I921" s="758"/>
      <c r="J921" s="758"/>
      <c r="K921" s="758"/>
      <c r="L921" s="780">
        <v>917</v>
      </c>
      <c r="M921" s="790">
        <v>0.97631678147125245</v>
      </c>
      <c r="N921" s="790">
        <v>2.36832185287476E-2</v>
      </c>
      <c r="O921" s="790">
        <v>0.97318061656030574</v>
      </c>
      <c r="P921" s="790">
        <v>2.6819383439694301E-2</v>
      </c>
      <c r="Q921" s="790">
        <f t="shared" si="63"/>
        <v>0.97461061081028078</v>
      </c>
      <c r="R921" s="790">
        <f t="shared" si="63"/>
        <v>2.5289389189719288E-2</v>
      </c>
      <c r="S921" s="791">
        <f t="shared" si="64"/>
        <v>0.97993705971492606</v>
      </c>
      <c r="T921" s="791">
        <v>2.00629402850739E-2</v>
      </c>
      <c r="U921" s="791">
        <f t="shared" si="66"/>
        <v>0.98205664479588639</v>
      </c>
      <c r="V921" s="791">
        <v>1.7943355204113599E-2</v>
      </c>
      <c r="W921" s="791">
        <f t="shared" si="65"/>
        <v>0.98092620119697904</v>
      </c>
      <c r="X921" s="791">
        <f t="shared" si="65"/>
        <v>1.8973798803020855E-2</v>
      </c>
      <c r="Y921" s="573"/>
      <c r="Z921" s="758"/>
      <c r="AA921" s="758"/>
      <c r="AB921" s="758"/>
      <c r="AC921" s="758"/>
      <c r="AD921" s="758"/>
      <c r="AE921" s="758"/>
      <c r="AF921" s="758"/>
      <c r="AG921" s="758"/>
      <c r="AH921" s="758"/>
      <c r="AI921" s="758"/>
      <c r="AJ921" s="758"/>
    </row>
    <row r="922" spans="2:36" ht="15">
      <c r="B922" s="758"/>
      <c r="C922" s="758"/>
      <c r="D922" s="758"/>
      <c r="E922" s="758"/>
      <c r="F922" s="758"/>
      <c r="G922" s="758"/>
      <c r="H922" s="758"/>
      <c r="I922" s="758"/>
      <c r="J922" s="758"/>
      <c r="K922" s="758"/>
      <c r="L922" s="780">
        <v>918</v>
      </c>
      <c r="M922" s="790">
        <v>0.97633825783861539</v>
      </c>
      <c r="N922" s="790">
        <v>2.36617421613846E-2</v>
      </c>
      <c r="O922" s="790">
        <v>0.97320408062977692</v>
      </c>
      <c r="P922" s="790">
        <v>2.67959193702231E-2</v>
      </c>
      <c r="Q922" s="790">
        <f t="shared" si="63"/>
        <v>0.97463310452241825</v>
      </c>
      <c r="R922" s="790">
        <f t="shared" si="63"/>
        <v>2.5266895477581729E-2</v>
      </c>
      <c r="S922" s="791">
        <f t="shared" si="64"/>
        <v>0.97993451408183652</v>
      </c>
      <c r="T922" s="791">
        <v>2.0065485918163501E-2</v>
      </c>
      <c r="U922" s="791">
        <f t="shared" si="66"/>
        <v>0.98206354406908658</v>
      </c>
      <c r="V922" s="791">
        <v>1.7936455930913399E-2</v>
      </c>
      <c r="W922" s="791">
        <f t="shared" si="65"/>
        <v>0.98092850011088895</v>
      </c>
      <c r="X922" s="791">
        <f t="shared" si="65"/>
        <v>1.8971499889111107E-2</v>
      </c>
      <c r="Y922" s="573"/>
      <c r="Z922" s="758"/>
      <c r="AA922" s="758"/>
      <c r="AB922" s="758"/>
      <c r="AC922" s="758"/>
      <c r="AD922" s="758"/>
      <c r="AE922" s="758"/>
      <c r="AF922" s="758"/>
      <c r="AG922" s="758"/>
      <c r="AH922" s="758"/>
      <c r="AI922" s="758"/>
      <c r="AJ922" s="758"/>
    </row>
    <row r="923" spans="2:36" ht="15">
      <c r="B923" s="758"/>
      <c r="C923" s="758"/>
      <c r="D923" s="758"/>
      <c r="E923" s="758"/>
      <c r="F923" s="758"/>
      <c r="G923" s="758"/>
      <c r="H923" s="758"/>
      <c r="I923" s="758"/>
      <c r="J923" s="758"/>
      <c r="K923" s="758"/>
      <c r="L923" s="780">
        <v>919</v>
      </c>
      <c r="M923" s="790">
        <v>0.97635969048892202</v>
      </c>
      <c r="N923" s="790">
        <v>2.3640309511078001E-2</v>
      </c>
      <c r="O923" s="790">
        <v>0.97322748824551719</v>
      </c>
      <c r="P923" s="790">
        <v>2.6772511754482801E-2</v>
      </c>
      <c r="Q923" s="790">
        <f t="shared" si="63"/>
        <v>0.97465554798923082</v>
      </c>
      <c r="R923" s="790">
        <f t="shared" si="63"/>
        <v>2.5244452010769212E-2</v>
      </c>
      <c r="S923" s="791">
        <f t="shared" si="64"/>
        <v>0.97993208888988326</v>
      </c>
      <c r="T923" s="791">
        <v>2.0067911110116701E-2</v>
      </c>
      <c r="U923" s="791">
        <f t="shared" si="66"/>
        <v>0.98207031274749002</v>
      </c>
      <c r="V923" s="791">
        <v>1.7929687252509999E-2</v>
      </c>
      <c r="W923" s="791">
        <f t="shared" si="65"/>
        <v>0.98093079069756084</v>
      </c>
      <c r="X923" s="791">
        <f t="shared" si="65"/>
        <v>1.8969209302439213E-2</v>
      </c>
      <c r="Y923" s="573"/>
      <c r="Z923" s="758"/>
      <c r="AA923" s="758"/>
      <c r="AB923" s="758"/>
      <c r="AC923" s="758"/>
      <c r="AD923" s="758"/>
      <c r="AE923" s="758"/>
      <c r="AF923" s="758"/>
      <c r="AG923" s="758"/>
      <c r="AH923" s="758"/>
      <c r="AI923" s="758"/>
      <c r="AJ923" s="758"/>
    </row>
    <row r="924" spans="2:36" ht="15">
      <c r="B924" s="758"/>
      <c r="C924" s="758"/>
      <c r="D924" s="758"/>
      <c r="E924" s="758"/>
      <c r="F924" s="758"/>
      <c r="G924" s="758"/>
      <c r="H924" s="758"/>
      <c r="I924" s="758"/>
      <c r="J924" s="758"/>
      <c r="K924" s="758"/>
      <c r="L924" s="780">
        <v>920</v>
      </c>
      <c r="M924" s="790">
        <v>0.97638107996036327</v>
      </c>
      <c r="N924" s="790">
        <v>2.3618920039636698E-2</v>
      </c>
      <c r="O924" s="790">
        <v>0.97325084010385654</v>
      </c>
      <c r="P924" s="790">
        <v>2.6749159896143501E-2</v>
      </c>
      <c r="Q924" s="790">
        <f t="shared" si="63"/>
        <v>0.97467794182996492</v>
      </c>
      <c r="R924" s="790">
        <f t="shared" si="63"/>
        <v>2.5222058170035075E-2</v>
      </c>
      <c r="S924" s="791">
        <f t="shared" si="64"/>
        <v>0.97992978266253106</v>
      </c>
      <c r="T924" s="791">
        <v>2.0070217337468901E-2</v>
      </c>
      <c r="U924" s="791">
        <f t="shared" si="66"/>
        <v>0.98207695255276206</v>
      </c>
      <c r="V924" s="791">
        <v>1.79230474472379E-2</v>
      </c>
      <c r="W924" s="791">
        <f t="shared" si="65"/>
        <v>0.98093307312096434</v>
      </c>
      <c r="X924" s="791">
        <f t="shared" si="65"/>
        <v>1.8966926879035673E-2</v>
      </c>
      <c r="Y924" s="573"/>
      <c r="Z924" s="758"/>
      <c r="AA924" s="758"/>
      <c r="AB924" s="758"/>
      <c r="AC924" s="758"/>
      <c r="AD924" s="758"/>
      <c r="AE924" s="758"/>
      <c r="AF924" s="758"/>
      <c r="AG924" s="758"/>
      <c r="AH924" s="758"/>
      <c r="AI924" s="758"/>
      <c r="AJ924" s="758"/>
    </row>
    <row r="925" spans="2:36" ht="15">
      <c r="B925" s="758"/>
      <c r="C925" s="758"/>
      <c r="D925" s="758"/>
      <c r="E925" s="758"/>
      <c r="F925" s="758"/>
      <c r="G925" s="758"/>
      <c r="H925" s="758"/>
      <c r="I925" s="758"/>
      <c r="J925" s="758"/>
      <c r="K925" s="758"/>
      <c r="L925" s="780">
        <v>921</v>
      </c>
      <c r="M925" s="790">
        <v>0.97640242679113043</v>
      </c>
      <c r="N925" s="790">
        <v>2.3597573208869599E-2</v>
      </c>
      <c r="O925" s="790">
        <v>0.97327413690112441</v>
      </c>
      <c r="P925" s="790">
        <v>2.6725863098875601E-2</v>
      </c>
      <c r="Q925" s="790">
        <f t="shared" si="63"/>
        <v>0.97470028666386721</v>
      </c>
      <c r="R925" s="790">
        <f t="shared" si="63"/>
        <v>2.519971333613279E-2</v>
      </c>
      <c r="S925" s="791">
        <f t="shared" si="64"/>
        <v>0.97992759392324436</v>
      </c>
      <c r="T925" s="791">
        <v>2.00724060767557E-2</v>
      </c>
      <c r="U925" s="791">
        <f t="shared" si="66"/>
        <v>0.98208346520656864</v>
      </c>
      <c r="V925" s="791">
        <v>1.7916534793431398E-2</v>
      </c>
      <c r="W925" s="791">
        <f t="shared" si="65"/>
        <v>0.98093534754506906</v>
      </c>
      <c r="X925" s="791">
        <f t="shared" si="65"/>
        <v>1.8964652454930991E-2</v>
      </c>
      <c r="Y925" s="573"/>
      <c r="Z925" s="758"/>
      <c r="AA925" s="758"/>
      <c r="AB925" s="758"/>
      <c r="AC925" s="758"/>
      <c r="AD925" s="758"/>
      <c r="AE925" s="758"/>
      <c r="AF925" s="758"/>
      <c r="AG925" s="758"/>
      <c r="AH925" s="758"/>
      <c r="AI925" s="758"/>
      <c r="AJ925" s="758"/>
    </row>
    <row r="926" spans="2:36" ht="15">
      <c r="B926" s="758"/>
      <c r="C926" s="758"/>
      <c r="D926" s="758"/>
      <c r="E926" s="758"/>
      <c r="F926" s="758"/>
      <c r="G926" s="758"/>
      <c r="H926" s="758"/>
      <c r="I926" s="758"/>
      <c r="J926" s="758"/>
      <c r="K926" s="758"/>
      <c r="L926" s="780">
        <v>922</v>
      </c>
      <c r="M926" s="790">
        <v>0.9764237315194142</v>
      </c>
      <c r="N926" s="790">
        <v>2.3576268480585801E-2</v>
      </c>
      <c r="O926" s="790">
        <v>0.97329737933365046</v>
      </c>
      <c r="P926" s="790">
        <v>2.67026206663495E-2</v>
      </c>
      <c r="Q926" s="790">
        <f t="shared" si="63"/>
        <v>0.974722583110184</v>
      </c>
      <c r="R926" s="790">
        <f t="shared" si="63"/>
        <v>2.5177416889815944E-2</v>
      </c>
      <c r="S926" s="791">
        <f t="shared" si="64"/>
        <v>0.97992552119548737</v>
      </c>
      <c r="T926" s="791">
        <v>2.0074478804512599E-2</v>
      </c>
      <c r="U926" s="791">
        <f t="shared" si="66"/>
        <v>0.98208985243057489</v>
      </c>
      <c r="V926" s="791">
        <v>1.7910147569425099E-2</v>
      </c>
      <c r="W926" s="791">
        <f t="shared" si="65"/>
        <v>0.98093761413384417</v>
      </c>
      <c r="X926" s="791">
        <f t="shared" si="65"/>
        <v>1.896238586615577E-2</v>
      </c>
      <c r="Y926" s="573"/>
      <c r="Z926" s="758"/>
      <c r="AA926" s="758"/>
      <c r="AB926" s="758"/>
      <c r="AC926" s="758"/>
      <c r="AD926" s="758"/>
      <c r="AE926" s="758"/>
      <c r="AF926" s="758"/>
      <c r="AG926" s="758"/>
      <c r="AH926" s="758"/>
      <c r="AI926" s="758"/>
      <c r="AJ926" s="758"/>
    </row>
    <row r="927" spans="2:36" ht="15">
      <c r="B927" s="758"/>
      <c r="C927" s="758"/>
      <c r="D927" s="758"/>
      <c r="E927" s="758"/>
      <c r="F927" s="758"/>
      <c r="G927" s="758"/>
      <c r="H927" s="758"/>
      <c r="I927" s="758"/>
      <c r="J927" s="758"/>
      <c r="K927" s="758"/>
      <c r="L927" s="780">
        <v>923</v>
      </c>
      <c r="M927" s="790">
        <v>0.97644499468340595</v>
      </c>
      <c r="N927" s="790">
        <v>2.3555005316594099E-2</v>
      </c>
      <c r="O927" s="790">
        <v>0.97332056809776468</v>
      </c>
      <c r="P927" s="790">
        <v>2.66794319022353E-2</v>
      </c>
      <c r="Q927" s="790">
        <f t="shared" si="63"/>
        <v>0.97474483178816218</v>
      </c>
      <c r="R927" s="790">
        <f t="shared" si="63"/>
        <v>2.515516821183781E-2</v>
      </c>
      <c r="S927" s="791">
        <f t="shared" si="64"/>
        <v>0.97992356300272465</v>
      </c>
      <c r="T927" s="791">
        <v>2.00764369972753E-2</v>
      </c>
      <c r="U927" s="791">
        <f t="shared" si="66"/>
        <v>0.98209611594644664</v>
      </c>
      <c r="V927" s="791">
        <v>1.79038840535534E-2</v>
      </c>
      <c r="W927" s="791">
        <f t="shared" si="65"/>
        <v>0.9809398730512594</v>
      </c>
      <c r="X927" s="791">
        <f t="shared" si="65"/>
        <v>1.8960126948740608E-2</v>
      </c>
      <c r="Y927" s="573"/>
      <c r="Z927" s="758"/>
      <c r="AA927" s="758"/>
      <c r="AB927" s="758"/>
      <c r="AC927" s="758"/>
      <c r="AD927" s="758"/>
      <c r="AE927" s="758"/>
      <c r="AF927" s="758"/>
      <c r="AG927" s="758"/>
      <c r="AH927" s="758"/>
      <c r="AI927" s="758"/>
      <c r="AJ927" s="758"/>
    </row>
    <row r="928" spans="2:36" ht="15">
      <c r="B928" s="758"/>
      <c r="C928" s="758"/>
      <c r="D928" s="758"/>
      <c r="E928" s="758"/>
      <c r="F928" s="758"/>
      <c r="G928" s="758"/>
      <c r="H928" s="758"/>
      <c r="I928" s="758"/>
      <c r="J928" s="758"/>
      <c r="K928" s="758"/>
      <c r="L928" s="780">
        <v>924</v>
      </c>
      <c r="M928" s="790">
        <v>0.97646621682129653</v>
      </c>
      <c r="N928" s="790">
        <v>2.3533783178703499E-2</v>
      </c>
      <c r="O928" s="790">
        <v>0.97334370388979674</v>
      </c>
      <c r="P928" s="790">
        <v>2.6656296110203301E-2</v>
      </c>
      <c r="Q928" s="790">
        <f t="shared" si="63"/>
        <v>0.97476703331704817</v>
      </c>
      <c r="R928" s="790">
        <f t="shared" si="63"/>
        <v>2.5132966682951875E-2</v>
      </c>
      <c r="S928" s="791">
        <f t="shared" si="64"/>
        <v>0.97992171786842075</v>
      </c>
      <c r="T928" s="791">
        <v>2.0078282131579198E-2</v>
      </c>
      <c r="U928" s="791">
        <f t="shared" si="66"/>
        <v>0.98210225747584923</v>
      </c>
      <c r="V928" s="791">
        <v>1.78977425241508E-2</v>
      </c>
      <c r="W928" s="791">
        <f t="shared" si="65"/>
        <v>0.98094212446128393</v>
      </c>
      <c r="X928" s="791">
        <f t="shared" si="65"/>
        <v>1.8957875538716015E-2</v>
      </c>
      <c r="Y928" s="573"/>
      <c r="Z928" s="758"/>
      <c r="AA928" s="758"/>
      <c r="AB928" s="758"/>
      <c r="AC928" s="758"/>
      <c r="AD928" s="758"/>
      <c r="AE928" s="758"/>
      <c r="AF928" s="758"/>
      <c r="AG928" s="758"/>
      <c r="AH928" s="758"/>
      <c r="AI928" s="758"/>
      <c r="AJ928" s="758"/>
    </row>
    <row r="929" spans="2:36" ht="15">
      <c r="B929" s="758"/>
      <c r="C929" s="758"/>
      <c r="D929" s="758"/>
      <c r="E929" s="758"/>
      <c r="F929" s="758"/>
      <c r="G929" s="758"/>
      <c r="H929" s="758"/>
      <c r="I929" s="758"/>
      <c r="J929" s="758"/>
      <c r="K929" s="758"/>
      <c r="L929" s="780">
        <v>925</v>
      </c>
      <c r="M929" s="790">
        <v>0.97648739847127719</v>
      </c>
      <c r="N929" s="790">
        <v>2.3512601528722799E-2</v>
      </c>
      <c r="O929" s="790">
        <v>0.97336678740607596</v>
      </c>
      <c r="P929" s="790">
        <v>2.6633212593924E-2</v>
      </c>
      <c r="Q929" s="790">
        <f t="shared" si="63"/>
        <v>0.97478918831608841</v>
      </c>
      <c r="R929" s="790">
        <f t="shared" si="63"/>
        <v>2.5110811683911625E-2</v>
      </c>
      <c r="S929" s="791">
        <f t="shared" si="64"/>
        <v>0.97991998431604022</v>
      </c>
      <c r="T929" s="791">
        <v>2.0080015683959802E-2</v>
      </c>
      <c r="U929" s="791">
        <f t="shared" si="66"/>
        <v>0.98210827874044826</v>
      </c>
      <c r="V929" s="791">
        <v>1.7891721259551699E-2</v>
      </c>
      <c r="W929" s="791">
        <f t="shared" si="65"/>
        <v>0.98094436852788758</v>
      </c>
      <c r="X929" s="791">
        <f t="shared" si="65"/>
        <v>1.8955631472112489E-2</v>
      </c>
      <c r="Y929" s="573"/>
      <c r="Z929" s="758"/>
      <c r="AA929" s="758"/>
      <c r="AB929" s="758"/>
      <c r="AC929" s="758"/>
      <c r="AD929" s="758"/>
      <c r="AE929" s="758"/>
      <c r="AF929" s="758"/>
      <c r="AG929" s="758"/>
      <c r="AH929" s="758"/>
      <c r="AI929" s="758"/>
      <c r="AJ929" s="758"/>
    </row>
    <row r="930" spans="2:36" ht="15">
      <c r="B930" s="758"/>
      <c r="C930" s="758"/>
      <c r="D930" s="758"/>
      <c r="E930" s="758"/>
      <c r="F930" s="758"/>
      <c r="G930" s="758"/>
      <c r="H930" s="758"/>
      <c r="I930" s="758"/>
      <c r="J930" s="758"/>
      <c r="K930" s="758"/>
      <c r="L930" s="780">
        <v>926</v>
      </c>
      <c r="M930" s="790">
        <v>0.97650854017153876</v>
      </c>
      <c r="N930" s="790">
        <v>2.3491459828461202E-2</v>
      </c>
      <c r="O930" s="790">
        <v>0.97338981934293245</v>
      </c>
      <c r="P930" s="790">
        <v>2.6610180657067498E-2</v>
      </c>
      <c r="Q930" s="790">
        <f t="shared" si="63"/>
        <v>0.97481129740452943</v>
      </c>
      <c r="R930" s="790">
        <f t="shared" si="63"/>
        <v>2.5088702595470525E-2</v>
      </c>
      <c r="S930" s="791">
        <f t="shared" si="64"/>
        <v>0.97991836086904716</v>
      </c>
      <c r="T930" s="791">
        <v>2.0081639130952799E-2</v>
      </c>
      <c r="U930" s="791">
        <f t="shared" si="66"/>
        <v>0.98211418146190932</v>
      </c>
      <c r="V930" s="791">
        <v>1.7885818538090702E-2</v>
      </c>
      <c r="W930" s="791">
        <f t="shared" si="65"/>
        <v>0.98094660541503931</v>
      </c>
      <c r="X930" s="791">
        <f t="shared" si="65"/>
        <v>1.8953394584960735E-2</v>
      </c>
      <c r="Y930" s="573"/>
      <c r="Z930" s="758"/>
      <c r="AA930" s="758"/>
      <c r="AB930" s="758"/>
      <c r="AC930" s="758"/>
      <c r="AD930" s="758"/>
      <c r="AE930" s="758"/>
      <c r="AF930" s="758"/>
      <c r="AG930" s="758"/>
      <c r="AH930" s="758"/>
      <c r="AI930" s="758"/>
      <c r="AJ930" s="758"/>
    </row>
    <row r="931" spans="2:36" ht="15">
      <c r="B931" s="758"/>
      <c r="C931" s="758"/>
      <c r="D931" s="758"/>
      <c r="E931" s="758"/>
      <c r="F931" s="758"/>
      <c r="G931" s="758"/>
      <c r="H931" s="758"/>
      <c r="I931" s="758"/>
      <c r="J931" s="758"/>
      <c r="K931" s="758"/>
      <c r="L931" s="780">
        <v>927</v>
      </c>
      <c r="M931" s="790">
        <v>0.97652964246027252</v>
      </c>
      <c r="N931" s="790">
        <v>2.34703575397275E-2</v>
      </c>
      <c r="O931" s="790">
        <v>0.97341280039669575</v>
      </c>
      <c r="P931" s="790">
        <v>2.6587199603304201E-2</v>
      </c>
      <c r="Q931" s="790">
        <f t="shared" si="63"/>
        <v>0.97483336120161801</v>
      </c>
      <c r="R931" s="790">
        <f t="shared" si="63"/>
        <v>2.5066638798382015E-2</v>
      </c>
      <c r="S931" s="791">
        <f t="shared" si="64"/>
        <v>0.97991684605090634</v>
      </c>
      <c r="T931" s="791">
        <v>2.0083153949093699E-2</v>
      </c>
      <c r="U931" s="791">
        <f t="shared" si="66"/>
        <v>0.98211996736189788</v>
      </c>
      <c r="V931" s="791">
        <v>1.78800326381021E-2</v>
      </c>
      <c r="W931" s="791">
        <f t="shared" si="65"/>
        <v>0.98094883528670884</v>
      </c>
      <c r="X931" s="791">
        <f t="shared" si="65"/>
        <v>1.89511647132912E-2</v>
      </c>
      <c r="Y931" s="573"/>
      <c r="Z931" s="758"/>
      <c r="AA931" s="758"/>
      <c r="AB931" s="758"/>
      <c r="AC931" s="758"/>
      <c r="AD931" s="758"/>
      <c r="AE931" s="758"/>
      <c r="AF931" s="758"/>
      <c r="AG931" s="758"/>
      <c r="AH931" s="758"/>
      <c r="AI931" s="758"/>
      <c r="AJ931" s="758"/>
    </row>
    <row r="932" spans="2:36" ht="15">
      <c r="B932" s="758"/>
      <c r="C932" s="758"/>
      <c r="D932" s="758"/>
      <c r="E932" s="758"/>
      <c r="F932" s="758"/>
      <c r="G932" s="758"/>
      <c r="H932" s="758"/>
      <c r="I932" s="758"/>
      <c r="J932" s="758"/>
      <c r="K932" s="758"/>
      <c r="L932" s="780">
        <v>928</v>
      </c>
      <c r="M932" s="790">
        <v>0.97655070587566939</v>
      </c>
      <c r="N932" s="790">
        <v>2.34492941243306E-2</v>
      </c>
      <c r="O932" s="790">
        <v>0.97343573126369565</v>
      </c>
      <c r="P932" s="790">
        <v>2.6564268736304401E-2</v>
      </c>
      <c r="Q932" s="790">
        <f t="shared" si="63"/>
        <v>0.97485538032660046</v>
      </c>
      <c r="R932" s="790">
        <f t="shared" si="63"/>
        <v>2.5044619673399531E-2</v>
      </c>
      <c r="S932" s="791">
        <f t="shared" si="64"/>
        <v>0.9799154383850821</v>
      </c>
      <c r="T932" s="791">
        <v>2.0084561614917899E-2</v>
      </c>
      <c r="U932" s="791">
        <f t="shared" si="66"/>
        <v>0.98212563816207965</v>
      </c>
      <c r="V932" s="791">
        <v>1.7874361837920402E-2</v>
      </c>
      <c r="W932" s="791">
        <f t="shared" si="65"/>
        <v>0.98095105830686569</v>
      </c>
      <c r="X932" s="791">
        <f t="shared" si="65"/>
        <v>1.8948941693134391E-2</v>
      </c>
      <c r="Y932" s="573"/>
      <c r="Z932" s="758"/>
      <c r="AA932" s="758"/>
      <c r="AB932" s="758"/>
      <c r="AC932" s="758"/>
      <c r="AD932" s="758"/>
      <c r="AE932" s="758"/>
      <c r="AF932" s="758"/>
      <c r="AG932" s="758"/>
      <c r="AH932" s="758"/>
      <c r="AI932" s="758"/>
      <c r="AJ932" s="758"/>
    </row>
    <row r="933" spans="2:36" ht="15">
      <c r="B933" s="758"/>
      <c r="C933" s="758"/>
      <c r="D933" s="758"/>
      <c r="E933" s="758"/>
      <c r="F933" s="758"/>
      <c r="G933" s="758"/>
      <c r="H933" s="758"/>
      <c r="I933" s="758"/>
      <c r="J933" s="758"/>
      <c r="K933" s="758"/>
      <c r="L933" s="780">
        <v>929</v>
      </c>
      <c r="M933" s="790">
        <v>0.97657173095592054</v>
      </c>
      <c r="N933" s="790">
        <v>2.3428269044079499E-2</v>
      </c>
      <c r="O933" s="790">
        <v>0.97345861264026168</v>
      </c>
      <c r="P933" s="790">
        <v>2.6541387359738301E-2</v>
      </c>
      <c r="Q933" s="790">
        <f t="shared" si="63"/>
        <v>0.97487735539872356</v>
      </c>
      <c r="R933" s="790">
        <f t="shared" si="63"/>
        <v>2.5022644601276491E-2</v>
      </c>
      <c r="S933" s="791">
        <f t="shared" si="64"/>
        <v>0.97991413639503877</v>
      </c>
      <c r="T933" s="791">
        <v>2.0085863604961202E-2</v>
      </c>
      <c r="U933" s="791">
        <f t="shared" si="66"/>
        <v>0.98213119558411988</v>
      </c>
      <c r="V933" s="791">
        <v>1.78688044158801E-2</v>
      </c>
      <c r="W933" s="791">
        <f t="shared" si="65"/>
        <v>0.9809532746394789</v>
      </c>
      <c r="X933" s="791">
        <f t="shared" si="65"/>
        <v>1.8946725360521006E-2</v>
      </c>
      <c r="Y933" s="573"/>
      <c r="Z933" s="758"/>
      <c r="AA933" s="758"/>
      <c r="AB933" s="758"/>
      <c r="AC933" s="758"/>
      <c r="AD933" s="758"/>
      <c r="AE933" s="758"/>
      <c r="AF933" s="758"/>
      <c r="AG933" s="758"/>
      <c r="AH933" s="758"/>
      <c r="AI933" s="758"/>
      <c r="AJ933" s="758"/>
    </row>
    <row r="934" spans="2:36" ht="15">
      <c r="B934" s="758"/>
      <c r="C934" s="758"/>
      <c r="D934" s="758"/>
      <c r="E934" s="758"/>
      <c r="F934" s="758"/>
      <c r="G934" s="758"/>
      <c r="H934" s="758"/>
      <c r="I934" s="758"/>
      <c r="J934" s="758"/>
      <c r="K934" s="758"/>
      <c r="L934" s="780">
        <v>930</v>
      </c>
      <c r="M934" s="790">
        <v>0.97659271823921678</v>
      </c>
      <c r="N934" s="790">
        <v>2.3407281760783199E-2</v>
      </c>
      <c r="O934" s="790">
        <v>0.97348144522272384</v>
      </c>
      <c r="P934" s="790">
        <v>2.6518554777276201E-2</v>
      </c>
      <c r="Q934" s="790">
        <f t="shared" si="63"/>
        <v>0.97489928703723361</v>
      </c>
      <c r="R934" s="790">
        <f t="shared" si="63"/>
        <v>2.5000712962766382E-2</v>
      </c>
      <c r="S934" s="791">
        <f t="shared" si="64"/>
        <v>0.979912938604241</v>
      </c>
      <c r="T934" s="791">
        <v>2.0087061395758998E-2</v>
      </c>
      <c r="U934" s="791">
        <f t="shared" si="66"/>
        <v>0.98213664134968426</v>
      </c>
      <c r="V934" s="791">
        <v>1.78633586503157E-2</v>
      </c>
      <c r="W934" s="791">
        <f t="shared" si="65"/>
        <v>0.98095548444851843</v>
      </c>
      <c r="X934" s="791">
        <f t="shared" si="65"/>
        <v>1.8944515551481557E-2</v>
      </c>
      <c r="Y934" s="573"/>
      <c r="Z934" s="758"/>
      <c r="AA934" s="758"/>
      <c r="AB934" s="758"/>
      <c r="AC934" s="758"/>
      <c r="AD934" s="758"/>
      <c r="AE934" s="758"/>
      <c r="AF934" s="758"/>
      <c r="AG934" s="758"/>
      <c r="AH934" s="758"/>
      <c r="AI934" s="758"/>
      <c r="AJ934" s="758"/>
    </row>
    <row r="935" spans="2:36" ht="15">
      <c r="B935" s="758"/>
      <c r="C935" s="758"/>
      <c r="D935" s="758"/>
      <c r="E935" s="758"/>
      <c r="F935" s="758"/>
      <c r="G935" s="758"/>
      <c r="H935" s="758"/>
      <c r="I935" s="758"/>
      <c r="J935" s="758"/>
      <c r="K935" s="758"/>
      <c r="L935" s="780">
        <v>931</v>
      </c>
      <c r="M935" s="790">
        <v>0.97661366826374951</v>
      </c>
      <c r="N935" s="790">
        <v>2.3386331736250501E-2</v>
      </c>
      <c r="O935" s="790">
        <v>0.97350422970741135</v>
      </c>
      <c r="P935" s="790">
        <v>2.6495770292588601E-2</v>
      </c>
      <c r="Q935" s="790">
        <f t="shared" si="63"/>
        <v>0.97492117586137739</v>
      </c>
      <c r="R935" s="790">
        <f t="shared" si="63"/>
        <v>2.4978824138622686E-2</v>
      </c>
      <c r="S935" s="791">
        <f t="shared" si="64"/>
        <v>0.97991184353615324</v>
      </c>
      <c r="T935" s="791">
        <v>2.0088156463846801E-2</v>
      </c>
      <c r="U935" s="791">
        <f t="shared" si="66"/>
        <v>0.98214197718043839</v>
      </c>
      <c r="V935" s="791">
        <v>1.78580228195616E-2</v>
      </c>
      <c r="W935" s="791">
        <f t="shared" si="65"/>
        <v>0.98095768789795346</v>
      </c>
      <c r="X935" s="791">
        <f t="shared" si="65"/>
        <v>1.8942312102046537E-2</v>
      </c>
      <c r="Y935" s="573"/>
      <c r="Z935" s="758"/>
      <c r="AA935" s="758"/>
      <c r="AB935" s="758"/>
      <c r="AC935" s="758"/>
      <c r="AD935" s="758"/>
      <c r="AE935" s="758"/>
      <c r="AF935" s="758"/>
      <c r="AG935" s="758"/>
      <c r="AH935" s="758"/>
      <c r="AI935" s="758"/>
      <c r="AJ935" s="758"/>
    </row>
    <row r="936" spans="2:36" ht="15">
      <c r="B936" s="758"/>
      <c r="C936" s="758"/>
      <c r="D936" s="758"/>
      <c r="E936" s="758"/>
      <c r="F936" s="758"/>
      <c r="G936" s="758"/>
      <c r="H936" s="758"/>
      <c r="I936" s="758"/>
      <c r="J936" s="758"/>
      <c r="K936" s="758"/>
      <c r="L936" s="780">
        <v>932</v>
      </c>
      <c r="M936" s="790">
        <v>0.97663458156770955</v>
      </c>
      <c r="N936" s="790">
        <v>2.33654184322904E-2</v>
      </c>
      <c r="O936" s="790">
        <v>0.97352696679065454</v>
      </c>
      <c r="P936" s="790">
        <v>2.6473033209345499E-2</v>
      </c>
      <c r="Q936" s="790">
        <f t="shared" si="63"/>
        <v>0.97494302249040121</v>
      </c>
      <c r="R936" s="790">
        <f t="shared" si="63"/>
        <v>2.4956977509598733E-2</v>
      </c>
      <c r="S936" s="791">
        <f t="shared" si="64"/>
        <v>0.97991084971423981</v>
      </c>
      <c r="T936" s="791">
        <v>2.00891502857602E-2</v>
      </c>
      <c r="U936" s="791">
        <f t="shared" si="66"/>
        <v>0.98214720479804773</v>
      </c>
      <c r="V936" s="791">
        <v>1.78527952019523E-2</v>
      </c>
      <c r="W936" s="791">
        <f t="shared" si="65"/>
        <v>0.98095988515175347</v>
      </c>
      <c r="X936" s="791">
        <f t="shared" si="65"/>
        <v>1.894011484824655E-2</v>
      </c>
      <c r="Y936" s="573"/>
      <c r="Z936" s="758"/>
      <c r="AA936" s="758"/>
      <c r="AB936" s="758"/>
      <c r="AC936" s="758"/>
      <c r="AD936" s="758"/>
      <c r="AE936" s="758"/>
      <c r="AF936" s="758"/>
      <c r="AG936" s="758"/>
      <c r="AH936" s="758"/>
      <c r="AI936" s="758"/>
      <c r="AJ936" s="758"/>
    </row>
    <row r="937" spans="2:36" ht="15">
      <c r="B937" s="758"/>
      <c r="C937" s="758"/>
      <c r="D937" s="758"/>
      <c r="E937" s="758"/>
      <c r="F937" s="758"/>
      <c r="G937" s="758"/>
      <c r="H937" s="758"/>
      <c r="I937" s="758"/>
      <c r="J937" s="758"/>
      <c r="K937" s="758"/>
      <c r="L937" s="780">
        <v>933</v>
      </c>
      <c r="M937" s="790">
        <v>0.97665545868928805</v>
      </c>
      <c r="N937" s="790">
        <v>2.3344541310711901E-2</v>
      </c>
      <c r="O937" s="790">
        <v>0.97354965716878261</v>
      </c>
      <c r="P937" s="790">
        <v>2.6450342831217399E-2</v>
      </c>
      <c r="Q937" s="790">
        <f t="shared" si="63"/>
        <v>0.97496482754355185</v>
      </c>
      <c r="R937" s="790">
        <f t="shared" si="63"/>
        <v>2.49351724564481E-2</v>
      </c>
      <c r="S937" s="791">
        <f t="shared" si="64"/>
        <v>0.97990995566196515</v>
      </c>
      <c r="T937" s="791">
        <v>2.0090044338034799E-2</v>
      </c>
      <c r="U937" s="791">
        <f t="shared" si="66"/>
        <v>0.98215232592417767</v>
      </c>
      <c r="V937" s="791">
        <v>1.7847674075822301E-2</v>
      </c>
      <c r="W937" s="791">
        <f t="shared" si="65"/>
        <v>0.98096207637388777</v>
      </c>
      <c r="X937" s="791">
        <f t="shared" si="65"/>
        <v>1.8937923626112206E-2</v>
      </c>
      <c r="Y937" s="573"/>
      <c r="Z937" s="758"/>
      <c r="AA937" s="758"/>
      <c r="AB937" s="758"/>
      <c r="AC937" s="758"/>
      <c r="AD937" s="758"/>
      <c r="AE937" s="758"/>
      <c r="AF937" s="758"/>
      <c r="AG937" s="758"/>
      <c r="AH937" s="758"/>
      <c r="AI937" s="758"/>
      <c r="AJ937" s="758"/>
    </row>
    <row r="938" spans="2:36" ht="15">
      <c r="B938" s="758"/>
      <c r="C938" s="758"/>
      <c r="D938" s="758"/>
      <c r="E938" s="758"/>
      <c r="F938" s="758"/>
      <c r="G938" s="758"/>
      <c r="H938" s="758"/>
      <c r="I938" s="758"/>
      <c r="J938" s="758"/>
      <c r="K938" s="758"/>
      <c r="L938" s="780">
        <v>934</v>
      </c>
      <c r="M938" s="790">
        <v>0.97667630016667606</v>
      </c>
      <c r="N938" s="790">
        <v>2.3323699833323899E-2</v>
      </c>
      <c r="O938" s="790">
        <v>0.97357230153812535</v>
      </c>
      <c r="P938" s="790">
        <v>2.6427698461874601E-2</v>
      </c>
      <c r="Q938" s="790">
        <f t="shared" si="63"/>
        <v>0.97498659164007573</v>
      </c>
      <c r="R938" s="790">
        <f t="shared" si="63"/>
        <v>2.491340835992422E-2</v>
      </c>
      <c r="S938" s="791">
        <f t="shared" si="64"/>
        <v>0.97990915990279392</v>
      </c>
      <c r="T938" s="791">
        <v>2.00908400972061E-2</v>
      </c>
      <c r="U938" s="791">
        <f t="shared" si="66"/>
        <v>0.98215734228049412</v>
      </c>
      <c r="V938" s="791">
        <v>1.7842657719505901E-2</v>
      </c>
      <c r="W938" s="791">
        <f t="shared" si="65"/>
        <v>0.98096426172832607</v>
      </c>
      <c r="X938" s="791">
        <f t="shared" si="65"/>
        <v>1.8935738271673948E-2</v>
      </c>
      <c r="Y938" s="573"/>
      <c r="Z938" s="758"/>
      <c r="AA938" s="758"/>
      <c r="AB938" s="758"/>
      <c r="AC938" s="758"/>
      <c r="AD938" s="758"/>
      <c r="AE938" s="758"/>
      <c r="AF938" s="758"/>
      <c r="AG938" s="758"/>
      <c r="AH938" s="758"/>
      <c r="AI938" s="758"/>
      <c r="AJ938" s="758"/>
    </row>
    <row r="939" spans="2:36" ht="15">
      <c r="B939" s="758"/>
      <c r="C939" s="758"/>
      <c r="D939" s="758"/>
      <c r="E939" s="758"/>
      <c r="F939" s="758"/>
      <c r="G939" s="758"/>
      <c r="H939" s="758"/>
      <c r="I939" s="758"/>
      <c r="J939" s="758"/>
      <c r="K939" s="758"/>
      <c r="L939" s="780">
        <v>935</v>
      </c>
      <c r="M939" s="790">
        <v>0.97669710653806474</v>
      </c>
      <c r="N939" s="790">
        <v>2.3302893461935301E-2</v>
      </c>
      <c r="O939" s="790">
        <v>0.97359490059501275</v>
      </c>
      <c r="P939" s="790">
        <v>2.6405099404987298E-2</v>
      </c>
      <c r="Q939" s="790">
        <f t="shared" si="63"/>
        <v>0.97500831539921951</v>
      </c>
      <c r="R939" s="790">
        <f t="shared" si="63"/>
        <v>2.4891684600780478E-2</v>
      </c>
      <c r="S939" s="791">
        <f t="shared" si="64"/>
        <v>0.97990846096019035</v>
      </c>
      <c r="T939" s="791">
        <v>2.0091539039809599E-2</v>
      </c>
      <c r="U939" s="791">
        <f t="shared" si="66"/>
        <v>0.98216225558866221</v>
      </c>
      <c r="V939" s="791">
        <v>1.78377444113378E-2</v>
      </c>
      <c r="W939" s="791">
        <f t="shared" si="65"/>
        <v>0.98096644137903755</v>
      </c>
      <c r="X939" s="791">
        <f t="shared" si="65"/>
        <v>1.893355862096243E-2</v>
      </c>
      <c r="Y939" s="573"/>
      <c r="Z939" s="758"/>
      <c r="AA939" s="758"/>
      <c r="AB939" s="758"/>
      <c r="AC939" s="758"/>
      <c r="AD939" s="758"/>
      <c r="AE939" s="758"/>
      <c r="AF939" s="758"/>
      <c r="AG939" s="758"/>
      <c r="AH939" s="758"/>
      <c r="AI939" s="758"/>
      <c r="AJ939" s="758"/>
    </row>
    <row r="940" spans="2:36" ht="15">
      <c r="B940" s="758"/>
      <c r="C940" s="758"/>
      <c r="D940" s="758"/>
      <c r="E940" s="758"/>
      <c r="F940" s="758"/>
      <c r="G940" s="758"/>
      <c r="H940" s="758"/>
      <c r="I940" s="758"/>
      <c r="J940" s="758"/>
      <c r="K940" s="758"/>
      <c r="L940" s="780">
        <v>936</v>
      </c>
      <c r="M940" s="790">
        <v>0.97671787834164481</v>
      </c>
      <c r="N940" s="790">
        <v>2.32821216583552E-2</v>
      </c>
      <c r="O940" s="790">
        <v>0.97361745503577424</v>
      </c>
      <c r="P940" s="790">
        <v>2.6382544964225801E-2</v>
      </c>
      <c r="Q940" s="790">
        <f t="shared" si="63"/>
        <v>0.97502999944022961</v>
      </c>
      <c r="R940" s="790">
        <f t="shared" si="63"/>
        <v>2.4870000559770393E-2</v>
      </c>
      <c r="S940" s="791">
        <f t="shared" si="64"/>
        <v>0.97990785735761909</v>
      </c>
      <c r="T940" s="791">
        <v>2.0092142642380899E-2</v>
      </c>
      <c r="U940" s="791">
        <f t="shared" si="66"/>
        <v>0.98216706757034777</v>
      </c>
      <c r="V940" s="791">
        <v>1.7832932429652198E-2</v>
      </c>
      <c r="W940" s="791">
        <f t="shared" si="65"/>
        <v>0.98096861548999192</v>
      </c>
      <c r="X940" s="791">
        <f t="shared" si="65"/>
        <v>1.8931384510008108E-2</v>
      </c>
      <c r="Y940" s="573"/>
      <c r="Z940" s="758"/>
      <c r="AA940" s="758"/>
      <c r="AB940" s="758"/>
      <c r="AC940" s="758"/>
      <c r="AD940" s="758"/>
      <c r="AE940" s="758"/>
      <c r="AF940" s="758"/>
      <c r="AG940" s="758"/>
      <c r="AH940" s="758"/>
      <c r="AI940" s="758"/>
      <c r="AJ940" s="758"/>
    </row>
    <row r="941" spans="2:36" ht="15">
      <c r="B941" s="758"/>
      <c r="C941" s="758"/>
      <c r="D941" s="758"/>
      <c r="E941" s="758"/>
      <c r="F941" s="758"/>
      <c r="G941" s="758"/>
      <c r="H941" s="758"/>
      <c r="I941" s="758"/>
      <c r="J941" s="758"/>
      <c r="K941" s="758"/>
      <c r="L941" s="780">
        <v>937</v>
      </c>
      <c r="M941" s="790">
        <v>0.97673861611560775</v>
      </c>
      <c r="N941" s="790">
        <v>2.3261383884392299E-2</v>
      </c>
      <c r="O941" s="790">
        <v>0.97363996555673959</v>
      </c>
      <c r="P941" s="790">
        <v>2.6360034443260402E-2</v>
      </c>
      <c r="Q941" s="790">
        <f t="shared" si="63"/>
        <v>0.9750516443823527</v>
      </c>
      <c r="R941" s="790">
        <f t="shared" si="63"/>
        <v>2.4848355617647311E-2</v>
      </c>
      <c r="S941" s="791">
        <f t="shared" si="64"/>
        <v>0.97990734761854448</v>
      </c>
      <c r="T941" s="791">
        <v>2.0092652381455502E-2</v>
      </c>
      <c r="U941" s="791">
        <f t="shared" si="66"/>
        <v>0.98217177994721616</v>
      </c>
      <c r="V941" s="791">
        <v>1.78282200527838E-2</v>
      </c>
      <c r="W941" s="791">
        <f t="shared" si="65"/>
        <v>0.98097078422515827</v>
      </c>
      <c r="X941" s="791">
        <f t="shared" si="65"/>
        <v>1.8929215774841641E-2</v>
      </c>
      <c r="Y941" s="573"/>
      <c r="Z941" s="758"/>
      <c r="AA941" s="758"/>
      <c r="AB941" s="758"/>
      <c r="AC941" s="758"/>
      <c r="AD941" s="758"/>
      <c r="AE941" s="758"/>
      <c r="AF941" s="758"/>
      <c r="AG941" s="758"/>
      <c r="AH941" s="758"/>
      <c r="AI941" s="758"/>
      <c r="AJ941" s="758"/>
    </row>
    <row r="942" spans="2:36" ht="15">
      <c r="B942" s="758"/>
      <c r="C942" s="758"/>
      <c r="D942" s="758"/>
      <c r="E942" s="758"/>
      <c r="F942" s="758"/>
      <c r="G942" s="758"/>
      <c r="H942" s="758"/>
      <c r="I942" s="758"/>
      <c r="J942" s="758"/>
      <c r="K942" s="758"/>
      <c r="L942" s="780">
        <v>938</v>
      </c>
      <c r="M942" s="790">
        <v>0.97675932039814417</v>
      </c>
      <c r="N942" s="790">
        <v>2.3240679601855802E-2</v>
      </c>
      <c r="O942" s="790">
        <v>0.97366243285423848</v>
      </c>
      <c r="P942" s="790">
        <v>2.6337567145761499E-2</v>
      </c>
      <c r="Q942" s="790">
        <f t="shared" si="63"/>
        <v>0.9750732508448352</v>
      </c>
      <c r="R942" s="790">
        <f t="shared" si="63"/>
        <v>2.4826749155164848E-2</v>
      </c>
      <c r="S942" s="791">
        <f t="shared" si="64"/>
        <v>0.97990693026643105</v>
      </c>
      <c r="T942" s="791">
        <v>2.0093069733568999E-2</v>
      </c>
      <c r="U942" s="791">
        <f t="shared" si="66"/>
        <v>0.98217639444093308</v>
      </c>
      <c r="V942" s="791">
        <v>1.78236055590669E-2</v>
      </c>
      <c r="W942" s="791">
        <f t="shared" si="65"/>
        <v>0.98097294774850652</v>
      </c>
      <c r="X942" s="791">
        <f t="shared" si="65"/>
        <v>1.8927052251493517E-2</v>
      </c>
      <c r="Y942" s="573"/>
      <c r="Z942" s="758"/>
      <c r="AA942" s="758"/>
      <c r="AB942" s="758"/>
      <c r="AC942" s="758"/>
      <c r="AD942" s="758"/>
      <c r="AE942" s="758"/>
      <c r="AF942" s="758"/>
      <c r="AG942" s="758"/>
      <c r="AH942" s="758"/>
      <c r="AI942" s="758"/>
      <c r="AJ942" s="758"/>
    </row>
    <row r="943" spans="2:36" ht="15">
      <c r="B943" s="758"/>
      <c r="C943" s="758"/>
      <c r="D943" s="758"/>
      <c r="E943" s="758"/>
      <c r="F943" s="758"/>
      <c r="G943" s="758"/>
      <c r="H943" s="758"/>
      <c r="I943" s="758"/>
      <c r="J943" s="758"/>
      <c r="K943" s="758"/>
      <c r="L943" s="780">
        <v>939</v>
      </c>
      <c r="M943" s="790">
        <v>0.97677999172744556</v>
      </c>
      <c r="N943" s="790">
        <v>2.32200082725544E-2</v>
      </c>
      <c r="O943" s="790">
        <v>0.97368485762460066</v>
      </c>
      <c r="P943" s="790">
        <v>2.6315142375399302E-2</v>
      </c>
      <c r="Q943" s="790">
        <f t="shared" si="63"/>
        <v>0.97509481944692367</v>
      </c>
      <c r="R943" s="790">
        <f t="shared" si="63"/>
        <v>2.4805180553076296E-2</v>
      </c>
      <c r="S943" s="791">
        <f t="shared" si="64"/>
        <v>0.97990660382474304</v>
      </c>
      <c r="T943" s="791">
        <v>2.0093396175256999E-2</v>
      </c>
      <c r="U943" s="791">
        <f t="shared" si="66"/>
        <v>0.98218091277316399</v>
      </c>
      <c r="V943" s="791">
        <v>1.7819087226835999E-2</v>
      </c>
      <c r="W943" s="791">
        <f t="shared" si="65"/>
        <v>0.98097510622400574</v>
      </c>
      <c r="X943" s="791">
        <f t="shared" si="65"/>
        <v>1.8924893775994343E-2</v>
      </c>
      <c r="Y943" s="573"/>
      <c r="Z943" s="758"/>
      <c r="AA943" s="758"/>
      <c r="AB943" s="758"/>
      <c r="AC943" s="758"/>
      <c r="AD943" s="758"/>
      <c r="AE943" s="758"/>
      <c r="AF943" s="758"/>
      <c r="AG943" s="758"/>
      <c r="AH943" s="758"/>
      <c r="AI943" s="758"/>
      <c r="AJ943" s="758"/>
    </row>
    <row r="944" spans="2:36" ht="15">
      <c r="B944" s="758"/>
      <c r="C944" s="758"/>
      <c r="D944" s="758"/>
      <c r="E944" s="758"/>
      <c r="F944" s="758"/>
      <c r="G944" s="758"/>
      <c r="H944" s="758"/>
      <c r="I944" s="758"/>
      <c r="J944" s="758"/>
      <c r="K944" s="758"/>
      <c r="L944" s="780">
        <v>940</v>
      </c>
      <c r="M944" s="790">
        <v>0.97680063064170275</v>
      </c>
      <c r="N944" s="790">
        <v>2.3199369358297198E-2</v>
      </c>
      <c r="O944" s="790">
        <v>0.97370724056415592</v>
      </c>
      <c r="P944" s="790">
        <v>2.6292759435844099E-2</v>
      </c>
      <c r="Q944" s="790">
        <f t="shared" si="63"/>
        <v>0.97511635080786485</v>
      </c>
      <c r="R944" s="790">
        <f t="shared" si="63"/>
        <v>2.4783649192135174E-2</v>
      </c>
      <c r="S944" s="791">
        <f t="shared" si="64"/>
        <v>0.9799063668169451</v>
      </c>
      <c r="T944" s="791">
        <v>2.0093633183054901E-2</v>
      </c>
      <c r="U944" s="791">
        <f t="shared" si="66"/>
        <v>0.98218533666557428</v>
      </c>
      <c r="V944" s="791">
        <v>1.78146633344257E-2</v>
      </c>
      <c r="W944" s="791">
        <f t="shared" si="65"/>
        <v>0.98097725981562545</v>
      </c>
      <c r="X944" s="791">
        <f t="shared" si="65"/>
        <v>1.8922740184374679E-2</v>
      </c>
      <c r="Y944" s="573"/>
      <c r="Z944" s="758"/>
      <c r="AA944" s="758"/>
      <c r="AB944" s="758"/>
      <c r="AC944" s="758"/>
      <c r="AD944" s="758"/>
      <c r="AE944" s="758"/>
      <c r="AF944" s="758"/>
      <c r="AG944" s="758"/>
      <c r="AH944" s="758"/>
      <c r="AI944" s="758"/>
      <c r="AJ944" s="758"/>
    </row>
    <row r="945" spans="2:36" ht="15">
      <c r="B945" s="758"/>
      <c r="C945" s="758"/>
      <c r="D945" s="758"/>
      <c r="E945" s="758"/>
      <c r="F945" s="758"/>
      <c r="G945" s="758"/>
      <c r="H945" s="758"/>
      <c r="I945" s="758"/>
      <c r="J945" s="758"/>
      <c r="K945" s="758"/>
      <c r="L945" s="780">
        <v>941</v>
      </c>
      <c r="M945" s="790">
        <v>0.97682123767910689</v>
      </c>
      <c r="N945" s="790">
        <v>2.3178762320893099E-2</v>
      </c>
      <c r="O945" s="790">
        <v>0.97372958236923379</v>
      </c>
      <c r="P945" s="790">
        <v>2.62704176307662E-2</v>
      </c>
      <c r="Q945" s="790">
        <f t="shared" si="63"/>
        <v>0.97513784554690508</v>
      </c>
      <c r="R945" s="790">
        <f t="shared" si="63"/>
        <v>2.4762154453094924E-2</v>
      </c>
      <c r="S945" s="791">
        <f t="shared" si="64"/>
        <v>0.97990621776650155</v>
      </c>
      <c r="T945" s="791">
        <v>2.0093782233498399E-2</v>
      </c>
      <c r="U945" s="791">
        <f t="shared" si="66"/>
        <v>0.98218966783982975</v>
      </c>
      <c r="V945" s="791">
        <v>1.7810332160170202E-2</v>
      </c>
      <c r="W945" s="791">
        <f t="shared" si="65"/>
        <v>0.98097940868733491</v>
      </c>
      <c r="X945" s="791">
        <f t="shared" si="65"/>
        <v>1.8920591312665016E-2</v>
      </c>
      <c r="Y945" s="573"/>
      <c r="Z945" s="758"/>
      <c r="AA945" s="758"/>
      <c r="AB945" s="758"/>
      <c r="AC945" s="758"/>
      <c r="AD945" s="758"/>
      <c r="AE945" s="758"/>
      <c r="AF945" s="758"/>
      <c r="AG945" s="758"/>
      <c r="AH945" s="758"/>
      <c r="AI945" s="758"/>
      <c r="AJ945" s="758"/>
    </row>
    <row r="946" spans="2:36" ht="15">
      <c r="B946" s="758"/>
      <c r="C946" s="758"/>
      <c r="D946" s="758"/>
      <c r="E946" s="758"/>
      <c r="F946" s="758"/>
      <c r="G946" s="758"/>
      <c r="H946" s="758"/>
      <c r="I946" s="758"/>
      <c r="J946" s="758"/>
      <c r="K946" s="758"/>
      <c r="L946" s="780">
        <v>942</v>
      </c>
      <c r="M946" s="790">
        <v>0.97684181337784903</v>
      </c>
      <c r="N946" s="790">
        <v>2.3158186622151002E-2</v>
      </c>
      <c r="O946" s="790">
        <v>0.97375188373616406</v>
      </c>
      <c r="P946" s="790">
        <v>2.6248116263835899E-2</v>
      </c>
      <c r="Q946" s="790">
        <f t="shared" si="63"/>
        <v>0.97515930428329112</v>
      </c>
      <c r="R946" s="790">
        <f t="shared" si="63"/>
        <v>2.474069571670897E-2</v>
      </c>
      <c r="S946" s="791">
        <f t="shared" si="64"/>
        <v>0.97990615519687707</v>
      </c>
      <c r="T946" s="791">
        <v>2.0093844803122901E-2</v>
      </c>
      <c r="U946" s="791">
        <f t="shared" si="66"/>
        <v>0.98219390801759576</v>
      </c>
      <c r="V946" s="791">
        <v>1.7806091982404199E-2</v>
      </c>
      <c r="W946" s="791">
        <f t="shared" si="65"/>
        <v>0.98098155300310408</v>
      </c>
      <c r="X946" s="791">
        <f t="shared" si="65"/>
        <v>1.8918446996895967E-2</v>
      </c>
      <c r="Y946" s="573"/>
      <c r="Z946" s="758"/>
      <c r="AA946" s="758"/>
      <c r="AB946" s="758"/>
      <c r="AC946" s="758"/>
      <c r="AD946" s="758"/>
      <c r="AE946" s="758"/>
      <c r="AF946" s="758"/>
      <c r="AG946" s="758"/>
      <c r="AH946" s="758"/>
      <c r="AI946" s="758"/>
      <c r="AJ946" s="758"/>
    </row>
    <row r="947" spans="2:36" ht="15">
      <c r="B947" s="758"/>
      <c r="C947" s="758"/>
      <c r="D947" s="758"/>
      <c r="E947" s="758"/>
      <c r="F947" s="758"/>
      <c r="G947" s="758"/>
      <c r="H947" s="758"/>
      <c r="I947" s="758"/>
      <c r="J947" s="758"/>
      <c r="K947" s="758"/>
      <c r="L947" s="780">
        <v>943</v>
      </c>
      <c r="M947" s="790">
        <v>0.97686235827612011</v>
      </c>
      <c r="N947" s="790">
        <v>2.3137641723879901E-2</v>
      </c>
      <c r="O947" s="790">
        <v>0.97377414536127638</v>
      </c>
      <c r="P947" s="790">
        <v>2.6225854638723602E-2</v>
      </c>
      <c r="Q947" s="790">
        <f t="shared" si="63"/>
        <v>0.97518072763626917</v>
      </c>
      <c r="R947" s="790">
        <f t="shared" si="63"/>
        <v>2.4719272363730845E-2</v>
      </c>
      <c r="S947" s="791">
        <f t="shared" si="64"/>
        <v>0.97990617763153598</v>
      </c>
      <c r="T947" s="791">
        <v>2.0093822368464E-2</v>
      </c>
      <c r="U947" s="791">
        <f t="shared" si="66"/>
        <v>0.98219805892053791</v>
      </c>
      <c r="V947" s="791">
        <v>1.7801941079462098E-2</v>
      </c>
      <c r="W947" s="791">
        <f t="shared" si="65"/>
        <v>0.98098369292690191</v>
      </c>
      <c r="X947" s="791">
        <f t="shared" si="65"/>
        <v>1.8916307073098076E-2</v>
      </c>
      <c r="Y947" s="573"/>
      <c r="Z947" s="758"/>
      <c r="AA947" s="758"/>
      <c r="AB947" s="758"/>
      <c r="AC947" s="758"/>
      <c r="AD947" s="758"/>
      <c r="AE947" s="758"/>
      <c r="AF947" s="758"/>
      <c r="AG947" s="758"/>
      <c r="AH947" s="758"/>
      <c r="AI947" s="758"/>
      <c r="AJ947" s="758"/>
    </row>
    <row r="948" spans="2:36" ht="15">
      <c r="B948" s="758"/>
      <c r="C948" s="758"/>
      <c r="D948" s="758"/>
      <c r="E948" s="758"/>
      <c r="F948" s="758"/>
      <c r="G948" s="758"/>
      <c r="H948" s="758"/>
      <c r="I948" s="758"/>
      <c r="J948" s="758"/>
      <c r="K948" s="758"/>
      <c r="L948" s="780">
        <v>944</v>
      </c>
      <c r="M948" s="790">
        <v>0.97688287291211129</v>
      </c>
      <c r="N948" s="790">
        <v>2.3117127087888701E-2</v>
      </c>
      <c r="O948" s="790">
        <v>0.97379636794090063</v>
      </c>
      <c r="P948" s="790">
        <v>2.62036320590994E-2</v>
      </c>
      <c r="Q948" s="790">
        <f t="shared" si="63"/>
        <v>0.97520211622508612</v>
      </c>
      <c r="R948" s="790">
        <f t="shared" si="63"/>
        <v>2.469788377491388E-2</v>
      </c>
      <c r="S948" s="791">
        <f t="shared" si="64"/>
        <v>0.97990628359394272</v>
      </c>
      <c r="T948" s="791">
        <v>2.00937164060573E-2</v>
      </c>
      <c r="U948" s="791">
        <f t="shared" si="66"/>
        <v>0.98220212227032166</v>
      </c>
      <c r="V948" s="791">
        <v>1.7797877729678301E-2</v>
      </c>
      <c r="W948" s="791">
        <f t="shared" si="65"/>
        <v>0.98098582862269812</v>
      </c>
      <c r="X948" s="791">
        <f t="shared" si="65"/>
        <v>1.8914171377301905E-2</v>
      </c>
      <c r="Y948" s="573"/>
      <c r="Z948" s="758"/>
      <c r="AA948" s="758"/>
      <c r="AB948" s="758"/>
      <c r="AC948" s="758"/>
      <c r="AD948" s="758"/>
      <c r="AE948" s="758"/>
      <c r="AF948" s="758"/>
      <c r="AG948" s="758"/>
      <c r="AH948" s="758"/>
      <c r="AI948" s="758"/>
      <c r="AJ948" s="758"/>
    </row>
    <row r="949" spans="2:36" ht="15">
      <c r="B949" s="758"/>
      <c r="C949" s="758"/>
      <c r="D949" s="758"/>
      <c r="E949" s="758"/>
      <c r="F949" s="758"/>
      <c r="G949" s="758"/>
      <c r="H949" s="758"/>
      <c r="I949" s="758"/>
      <c r="J949" s="758"/>
      <c r="K949" s="758"/>
      <c r="L949" s="780">
        <v>945</v>
      </c>
      <c r="M949" s="790">
        <v>0.97690335782401361</v>
      </c>
      <c r="N949" s="790">
        <v>2.30966421759864E-2</v>
      </c>
      <c r="O949" s="790">
        <v>0.97381855217136626</v>
      </c>
      <c r="P949" s="790">
        <v>2.61814478286337E-2</v>
      </c>
      <c r="Q949" s="790">
        <f t="shared" si="63"/>
        <v>0.9752234706689884</v>
      </c>
      <c r="R949" s="790">
        <f t="shared" si="63"/>
        <v>2.4676529331011603E-2</v>
      </c>
      <c r="S949" s="791">
        <f t="shared" si="64"/>
        <v>0.97990647160756172</v>
      </c>
      <c r="T949" s="791">
        <v>2.00935283924383E-2</v>
      </c>
      <c r="U949" s="791">
        <f t="shared" si="66"/>
        <v>0.98220609978861273</v>
      </c>
      <c r="V949" s="791">
        <v>1.7793900211387301E-2</v>
      </c>
      <c r="W949" s="791">
        <f t="shared" si="65"/>
        <v>0.98098796025446211</v>
      </c>
      <c r="X949" s="791">
        <f t="shared" si="65"/>
        <v>1.8912039745537998E-2</v>
      </c>
      <c r="Y949" s="573"/>
      <c r="Z949" s="758"/>
      <c r="AA949" s="758"/>
      <c r="AB949" s="758"/>
      <c r="AC949" s="758"/>
      <c r="AD949" s="758"/>
      <c r="AE949" s="758"/>
      <c r="AF949" s="758"/>
      <c r="AG949" s="758"/>
      <c r="AH949" s="758"/>
      <c r="AI949" s="758"/>
      <c r="AJ949" s="758"/>
    </row>
    <row r="950" spans="2:36" ht="15">
      <c r="B950" s="758"/>
      <c r="C950" s="758"/>
      <c r="D950" s="758"/>
      <c r="E950" s="758"/>
      <c r="F950" s="758"/>
      <c r="G950" s="758"/>
      <c r="H950" s="758"/>
      <c r="I950" s="758"/>
      <c r="J950" s="758"/>
      <c r="K950" s="758"/>
      <c r="L950" s="780">
        <v>946</v>
      </c>
      <c r="M950" s="790">
        <v>0.97692381355001812</v>
      </c>
      <c r="N950" s="790">
        <v>2.3076186449981901E-2</v>
      </c>
      <c r="O950" s="790">
        <v>0.97384069874900314</v>
      </c>
      <c r="P950" s="790">
        <v>2.61593012509969E-2</v>
      </c>
      <c r="Q950" s="790">
        <f t="shared" si="63"/>
        <v>0.97524479158722255</v>
      </c>
      <c r="R950" s="790">
        <f t="shared" si="63"/>
        <v>2.4655208412777498E-2</v>
      </c>
      <c r="S950" s="791">
        <f t="shared" si="64"/>
        <v>0.97990674019585755</v>
      </c>
      <c r="T950" s="791">
        <v>2.0093259804142501E-2</v>
      </c>
      <c r="U950" s="791">
        <f t="shared" si="66"/>
        <v>0.98220999319707647</v>
      </c>
      <c r="V950" s="791">
        <v>1.7790006802923499E-2</v>
      </c>
      <c r="W950" s="791">
        <f t="shared" si="65"/>
        <v>0.98099008798616316</v>
      </c>
      <c r="X950" s="791">
        <f t="shared" si="65"/>
        <v>1.8909912013836863E-2</v>
      </c>
      <c r="Y950" s="573"/>
      <c r="Z950" s="758"/>
      <c r="AA950" s="758"/>
      <c r="AB950" s="758"/>
      <c r="AC950" s="758"/>
      <c r="AD950" s="758"/>
      <c r="AE950" s="758"/>
      <c r="AF950" s="758"/>
      <c r="AG950" s="758"/>
      <c r="AH950" s="758"/>
      <c r="AI950" s="758"/>
      <c r="AJ950" s="758"/>
    </row>
    <row r="951" spans="2:36" ht="15">
      <c r="B951" s="758"/>
      <c r="C951" s="758"/>
      <c r="D951" s="758"/>
      <c r="E951" s="758"/>
      <c r="F951" s="758"/>
      <c r="G951" s="758"/>
      <c r="H951" s="758"/>
      <c r="I951" s="758"/>
      <c r="J951" s="758"/>
      <c r="K951" s="758"/>
      <c r="L951" s="780">
        <v>947</v>
      </c>
      <c r="M951" s="790">
        <v>0.97694424062831586</v>
      </c>
      <c r="N951" s="790">
        <v>2.3055759371684099E-2</v>
      </c>
      <c r="O951" s="790">
        <v>0.97386280837014094</v>
      </c>
      <c r="P951" s="790">
        <v>2.6137191629859099E-2</v>
      </c>
      <c r="Q951" s="790">
        <f t="shared" si="63"/>
        <v>0.97526607959903511</v>
      </c>
      <c r="R951" s="790">
        <f t="shared" si="63"/>
        <v>2.463392040096489E-2</v>
      </c>
      <c r="S951" s="791">
        <f t="shared" si="64"/>
        <v>0.97990708788229453</v>
      </c>
      <c r="T951" s="791">
        <v>2.0092912117705499E-2</v>
      </c>
      <c r="U951" s="791">
        <f t="shared" si="66"/>
        <v>0.98221380421737847</v>
      </c>
      <c r="V951" s="791">
        <v>1.77861957826215E-2</v>
      </c>
      <c r="W951" s="791">
        <f t="shared" si="65"/>
        <v>0.98099221198177089</v>
      </c>
      <c r="X951" s="791">
        <f t="shared" si="65"/>
        <v>1.8907788018229146E-2</v>
      </c>
      <c r="Y951" s="573"/>
      <c r="Z951" s="758"/>
      <c r="AA951" s="758"/>
      <c r="AB951" s="758"/>
      <c r="AC951" s="758"/>
      <c r="AD951" s="758"/>
      <c r="AE951" s="758"/>
      <c r="AF951" s="758"/>
      <c r="AG951" s="758"/>
      <c r="AH951" s="758"/>
      <c r="AI951" s="758"/>
      <c r="AJ951" s="758"/>
    </row>
    <row r="952" spans="2:36" ht="15">
      <c r="B952" s="758"/>
      <c r="C952" s="758"/>
      <c r="D952" s="758"/>
      <c r="E952" s="758"/>
      <c r="F952" s="758"/>
      <c r="G952" s="758"/>
      <c r="H952" s="758"/>
      <c r="I952" s="758"/>
      <c r="J952" s="758"/>
      <c r="K952" s="758"/>
      <c r="L952" s="780">
        <v>948</v>
      </c>
      <c r="M952" s="790">
        <v>0.97696463959709801</v>
      </c>
      <c r="N952" s="790">
        <v>2.3035360402902001E-2</v>
      </c>
      <c r="O952" s="790">
        <v>0.97388488173110932</v>
      </c>
      <c r="P952" s="790">
        <v>2.6115118268890701E-2</v>
      </c>
      <c r="Q952" s="790">
        <f t="shared" si="63"/>
        <v>0.97528733532367262</v>
      </c>
      <c r="R952" s="790">
        <f t="shared" si="63"/>
        <v>2.4612664676327316E-2</v>
      </c>
      <c r="S952" s="791">
        <f t="shared" si="64"/>
        <v>0.97990751319033709</v>
      </c>
      <c r="T952" s="791">
        <v>2.0092486809662899E-2</v>
      </c>
      <c r="U952" s="791">
        <f t="shared" si="66"/>
        <v>0.98221753457118433</v>
      </c>
      <c r="V952" s="791">
        <v>1.7782465428815699E-2</v>
      </c>
      <c r="W952" s="791">
        <f t="shared" si="65"/>
        <v>0.98099433240525458</v>
      </c>
      <c r="X952" s="791">
        <f t="shared" si="65"/>
        <v>1.8905667594745403E-2</v>
      </c>
      <c r="Y952" s="573"/>
      <c r="Z952" s="758"/>
      <c r="AA952" s="758"/>
      <c r="AB952" s="758"/>
      <c r="AC952" s="758"/>
      <c r="AD952" s="758"/>
      <c r="AE952" s="758"/>
      <c r="AF952" s="758"/>
      <c r="AG952" s="758"/>
      <c r="AH952" s="758"/>
      <c r="AI952" s="758"/>
      <c r="AJ952" s="758"/>
    </row>
    <row r="953" spans="2:36" ht="15">
      <c r="B953" s="758"/>
      <c r="C953" s="758"/>
      <c r="D953" s="758"/>
      <c r="E953" s="758"/>
      <c r="F953" s="758"/>
      <c r="G953" s="758"/>
      <c r="H953" s="758"/>
      <c r="I953" s="758"/>
      <c r="J953" s="758"/>
      <c r="K953" s="758"/>
      <c r="L953" s="780">
        <v>949</v>
      </c>
      <c r="M953" s="790">
        <v>0.97698501099455548</v>
      </c>
      <c r="N953" s="790">
        <v>2.3014989005444499E-2</v>
      </c>
      <c r="O953" s="790">
        <v>0.97390691952823805</v>
      </c>
      <c r="P953" s="790">
        <v>2.6093080471761999E-2</v>
      </c>
      <c r="Q953" s="790">
        <f t="shared" si="63"/>
        <v>0.97530855938038186</v>
      </c>
      <c r="R953" s="790">
        <f t="shared" si="63"/>
        <v>2.4591440619618203E-2</v>
      </c>
      <c r="S953" s="791">
        <f t="shared" si="64"/>
        <v>0.97990801464344979</v>
      </c>
      <c r="T953" s="791">
        <v>2.0091985356550199E-2</v>
      </c>
      <c r="U953" s="791">
        <f t="shared" si="66"/>
        <v>0.98222118598015951</v>
      </c>
      <c r="V953" s="791">
        <v>1.7778814019840501E-2</v>
      </c>
      <c r="W953" s="791">
        <f t="shared" si="65"/>
        <v>0.98099644942058384</v>
      </c>
      <c r="X953" s="791">
        <f t="shared" si="65"/>
        <v>1.8903550579416138E-2</v>
      </c>
      <c r="Y953" s="573"/>
      <c r="Z953" s="758"/>
      <c r="AA953" s="758"/>
      <c r="AB953" s="758"/>
      <c r="AC953" s="758"/>
      <c r="AD953" s="758"/>
      <c r="AE953" s="758"/>
      <c r="AF953" s="758"/>
      <c r="AG953" s="758"/>
      <c r="AH953" s="758"/>
      <c r="AI953" s="758"/>
      <c r="AJ953" s="758"/>
    </row>
    <row r="954" spans="2:36" ht="15">
      <c r="B954" s="758"/>
      <c r="C954" s="758"/>
      <c r="D954" s="758"/>
      <c r="E954" s="758"/>
      <c r="F954" s="758"/>
      <c r="G954" s="758"/>
      <c r="H954" s="758"/>
      <c r="I954" s="758"/>
      <c r="J954" s="758"/>
      <c r="K954" s="758"/>
      <c r="L954" s="780">
        <v>950</v>
      </c>
      <c r="M954" s="790">
        <v>0.97700535535887933</v>
      </c>
      <c r="N954" s="790">
        <v>2.29946446411207E-2</v>
      </c>
      <c r="O954" s="790">
        <v>0.97392892245785678</v>
      </c>
      <c r="P954" s="790">
        <v>2.60710775421432E-2</v>
      </c>
      <c r="Q954" s="790">
        <f t="shared" si="63"/>
        <v>0.97532975238840902</v>
      </c>
      <c r="R954" s="790">
        <f t="shared" si="63"/>
        <v>2.4570247611591031E-2</v>
      </c>
      <c r="S954" s="791">
        <f t="shared" si="64"/>
        <v>0.97990859076509707</v>
      </c>
      <c r="T954" s="791">
        <v>2.00914092349029E-2</v>
      </c>
      <c r="U954" s="791">
        <f t="shared" si="66"/>
        <v>0.98222476016596949</v>
      </c>
      <c r="V954" s="791">
        <v>1.7775239834030499E-2</v>
      </c>
      <c r="W954" s="791">
        <f t="shared" si="65"/>
        <v>0.98099856319172807</v>
      </c>
      <c r="X954" s="791">
        <f t="shared" si="65"/>
        <v>1.8901436808271957E-2</v>
      </c>
      <c r="Y954" s="573"/>
      <c r="Z954" s="758"/>
      <c r="AA954" s="758"/>
      <c r="AB954" s="758"/>
      <c r="AC954" s="758"/>
      <c r="AD954" s="758"/>
      <c r="AE954" s="758"/>
      <c r="AF954" s="758"/>
      <c r="AG954" s="758"/>
      <c r="AH954" s="758"/>
      <c r="AI954" s="758"/>
      <c r="AJ954" s="758"/>
    </row>
    <row r="955" spans="2:36" ht="15">
      <c r="B955" s="758"/>
      <c r="C955" s="758"/>
      <c r="D955" s="758"/>
      <c r="E955" s="758"/>
      <c r="F955" s="758"/>
      <c r="G955" s="758"/>
      <c r="H955" s="758"/>
      <c r="I955" s="758"/>
      <c r="J955" s="758"/>
      <c r="K955" s="758"/>
      <c r="L955" s="780">
        <v>951</v>
      </c>
      <c r="M955" s="790">
        <v>0.97702567322826073</v>
      </c>
      <c r="N955" s="790">
        <v>2.2974326771739301E-2</v>
      </c>
      <c r="O955" s="790">
        <v>0.97395089121629519</v>
      </c>
      <c r="P955" s="790">
        <v>2.60491087837048E-2</v>
      </c>
      <c r="Q955" s="790">
        <f t="shared" si="63"/>
        <v>0.97535091496700077</v>
      </c>
      <c r="R955" s="790">
        <f t="shared" si="63"/>
        <v>2.4549085032999234E-2</v>
      </c>
      <c r="S955" s="791">
        <f t="shared" si="64"/>
        <v>0.97990924007874336</v>
      </c>
      <c r="T955" s="791">
        <v>2.0090759921256598E-2</v>
      </c>
      <c r="U955" s="791">
        <f t="shared" si="66"/>
        <v>0.98222825885027998</v>
      </c>
      <c r="V955" s="791">
        <v>1.7771741149720001E-2</v>
      </c>
      <c r="W955" s="791">
        <f t="shared" si="65"/>
        <v>0.98100067388265666</v>
      </c>
      <c r="X955" s="791">
        <f t="shared" si="65"/>
        <v>1.8899326117343351E-2</v>
      </c>
      <c r="Y955" s="573"/>
      <c r="Z955" s="758"/>
      <c r="AA955" s="758"/>
      <c r="AB955" s="758"/>
      <c r="AC955" s="758"/>
      <c r="AD955" s="758"/>
      <c r="AE955" s="758"/>
      <c r="AF955" s="758"/>
      <c r="AG955" s="758"/>
      <c r="AH955" s="758"/>
      <c r="AI955" s="758"/>
      <c r="AJ955" s="758"/>
    </row>
    <row r="956" spans="2:36" ht="15">
      <c r="B956" s="758"/>
      <c r="C956" s="758"/>
      <c r="D956" s="758"/>
      <c r="E956" s="758"/>
      <c r="F956" s="758"/>
      <c r="G956" s="758"/>
      <c r="H956" s="758"/>
      <c r="I956" s="758"/>
      <c r="J956" s="758"/>
      <c r="K956" s="758"/>
      <c r="L956" s="780">
        <v>952</v>
      </c>
      <c r="M956" s="790">
        <v>0.97704596514089059</v>
      </c>
      <c r="N956" s="790">
        <v>2.29540348591094E-2</v>
      </c>
      <c r="O956" s="790">
        <v>0.97397282649988315</v>
      </c>
      <c r="P956" s="790">
        <v>2.60271735001169E-2</v>
      </c>
      <c r="Q956" s="790">
        <f t="shared" si="63"/>
        <v>0.97537204773540376</v>
      </c>
      <c r="R956" s="790">
        <f t="shared" si="63"/>
        <v>2.4527952264596236E-2</v>
      </c>
      <c r="S956" s="791">
        <f t="shared" si="64"/>
        <v>0.97990996110785322</v>
      </c>
      <c r="T956" s="791">
        <v>2.0090038892146798E-2</v>
      </c>
      <c r="U956" s="791">
        <f t="shared" si="66"/>
        <v>0.98223168375475645</v>
      </c>
      <c r="V956" s="791">
        <v>1.7768316245243498E-2</v>
      </c>
      <c r="W956" s="791">
        <f t="shared" si="65"/>
        <v>0.98100278165733912</v>
      </c>
      <c r="X956" s="791">
        <f t="shared" si="65"/>
        <v>1.8897218342660879E-2</v>
      </c>
      <c r="Y956" s="573"/>
      <c r="Z956" s="758"/>
      <c r="AA956" s="758"/>
      <c r="AB956" s="758"/>
      <c r="AC956" s="758"/>
      <c r="AD956" s="758"/>
      <c r="AE956" s="758"/>
      <c r="AF956" s="758"/>
      <c r="AG956" s="758"/>
      <c r="AH956" s="758"/>
      <c r="AI956" s="758"/>
      <c r="AJ956" s="758"/>
    </row>
    <row r="957" spans="2:36" ht="15">
      <c r="B957" s="758"/>
      <c r="C957" s="758"/>
      <c r="D957" s="758"/>
      <c r="E957" s="758"/>
      <c r="F957" s="758"/>
      <c r="G957" s="758"/>
      <c r="H957" s="758"/>
      <c r="I957" s="758"/>
      <c r="J957" s="758"/>
      <c r="K957" s="758"/>
      <c r="L957" s="780">
        <v>953</v>
      </c>
      <c r="M957" s="790">
        <v>0.9770662316349602</v>
      </c>
      <c r="N957" s="790">
        <v>2.2933768365039801E-2</v>
      </c>
      <c r="O957" s="790">
        <v>0.97399472900495021</v>
      </c>
      <c r="P957" s="790">
        <v>2.60052709950498E-2</v>
      </c>
      <c r="Q957" s="790">
        <f t="shared" si="63"/>
        <v>0.97539315131286464</v>
      </c>
      <c r="R957" s="790">
        <f t="shared" si="63"/>
        <v>2.4506848687135426E-2</v>
      </c>
      <c r="S957" s="791">
        <f t="shared" si="64"/>
        <v>0.97991075237589098</v>
      </c>
      <c r="T957" s="791">
        <v>2.0089247624109002E-2</v>
      </c>
      <c r="U957" s="791">
        <f t="shared" si="66"/>
        <v>0.98223503660106437</v>
      </c>
      <c r="V957" s="791">
        <v>1.7764963398935602E-2</v>
      </c>
      <c r="W957" s="791">
        <f t="shared" si="65"/>
        <v>0.98100488667974495</v>
      </c>
      <c r="X957" s="791">
        <f t="shared" si="65"/>
        <v>1.8895113320255154E-2</v>
      </c>
      <c r="Y957" s="573"/>
      <c r="Z957" s="758"/>
      <c r="AA957" s="758"/>
      <c r="AB957" s="758"/>
      <c r="AC957" s="758"/>
      <c r="AD957" s="758"/>
      <c r="AE957" s="758"/>
      <c r="AF957" s="758"/>
      <c r="AG957" s="758"/>
      <c r="AH957" s="758"/>
      <c r="AI957" s="758"/>
      <c r="AJ957" s="758"/>
    </row>
    <row r="958" spans="2:36" ht="15">
      <c r="B958" s="758"/>
      <c r="C958" s="758"/>
      <c r="D958" s="758"/>
      <c r="E958" s="758"/>
      <c r="F958" s="758"/>
      <c r="G958" s="758"/>
      <c r="H958" s="758"/>
      <c r="I958" s="758"/>
      <c r="J958" s="758"/>
      <c r="K958" s="758"/>
      <c r="L958" s="780">
        <v>954</v>
      </c>
      <c r="M958" s="790">
        <v>0.97708647324866027</v>
      </c>
      <c r="N958" s="790">
        <v>2.2913526751339699E-2</v>
      </c>
      <c r="O958" s="790">
        <v>0.97401659942782604</v>
      </c>
      <c r="P958" s="790">
        <v>2.5983400572173999E-2</v>
      </c>
      <c r="Q958" s="790">
        <f t="shared" si="63"/>
        <v>0.97541422631862951</v>
      </c>
      <c r="R958" s="790">
        <f t="shared" si="63"/>
        <v>2.4485773681370476E-2</v>
      </c>
      <c r="S958" s="791">
        <f t="shared" si="64"/>
        <v>0.97991161240632108</v>
      </c>
      <c r="T958" s="791">
        <v>2.00883875936789E-2</v>
      </c>
      <c r="U958" s="791">
        <f t="shared" si="66"/>
        <v>0.98223831911086945</v>
      </c>
      <c r="V958" s="791">
        <v>1.7761680889130601E-2</v>
      </c>
      <c r="W958" s="791">
        <f t="shared" si="65"/>
        <v>0.98100698911384332</v>
      </c>
      <c r="X958" s="791">
        <f t="shared" si="65"/>
        <v>1.8893010886156709E-2</v>
      </c>
      <c r="Y958" s="573"/>
      <c r="Z958" s="758"/>
      <c r="AA958" s="758"/>
      <c r="AB958" s="758"/>
      <c r="AC958" s="758"/>
      <c r="AD958" s="758"/>
      <c r="AE958" s="758"/>
      <c r="AF958" s="758"/>
      <c r="AG958" s="758"/>
      <c r="AH958" s="758"/>
      <c r="AI958" s="758"/>
      <c r="AJ958" s="758"/>
    </row>
    <row r="959" spans="2:36" ht="15">
      <c r="B959" s="758"/>
      <c r="C959" s="758"/>
      <c r="D959" s="758"/>
      <c r="E959" s="758"/>
      <c r="F959" s="758"/>
      <c r="G959" s="758"/>
      <c r="H959" s="758"/>
      <c r="I959" s="758"/>
      <c r="J959" s="758"/>
      <c r="K959" s="758"/>
      <c r="L959" s="780">
        <v>955</v>
      </c>
      <c r="M959" s="790">
        <v>0.97710669052018218</v>
      </c>
      <c r="N959" s="790">
        <v>2.2893309479817801E-2</v>
      </c>
      <c r="O959" s="790">
        <v>0.97403843846484039</v>
      </c>
      <c r="P959" s="790">
        <v>2.5961561535159602E-2</v>
      </c>
      <c r="Q959" s="790">
        <f t="shared" si="63"/>
        <v>0.97543527337194535</v>
      </c>
      <c r="R959" s="790">
        <f t="shared" si="63"/>
        <v>2.4464726628054628E-2</v>
      </c>
      <c r="S959" s="791">
        <f t="shared" si="64"/>
        <v>0.97991253972260806</v>
      </c>
      <c r="T959" s="791">
        <v>2.0087460277392E-2</v>
      </c>
      <c r="U959" s="791">
        <f t="shared" si="66"/>
        <v>0.98224153300583694</v>
      </c>
      <c r="V959" s="791">
        <v>1.77584669941631E-2</v>
      </c>
      <c r="W959" s="791">
        <f t="shared" si="65"/>
        <v>0.98100908912360385</v>
      </c>
      <c r="X959" s="791">
        <f t="shared" si="65"/>
        <v>1.8890910876396157E-2</v>
      </c>
      <c r="Y959" s="573"/>
      <c r="Z959" s="758"/>
      <c r="AA959" s="758"/>
      <c r="AB959" s="758"/>
      <c r="AC959" s="758"/>
      <c r="AD959" s="758"/>
      <c r="AE959" s="758"/>
      <c r="AF959" s="758"/>
      <c r="AG959" s="758"/>
      <c r="AH959" s="758"/>
      <c r="AI959" s="758"/>
      <c r="AJ959" s="758"/>
    </row>
    <row r="960" spans="2:36" ht="15">
      <c r="B960" s="758"/>
      <c r="C960" s="758"/>
      <c r="D960" s="758"/>
      <c r="E960" s="758"/>
      <c r="F960" s="758"/>
      <c r="G960" s="758"/>
      <c r="H960" s="758"/>
      <c r="I960" s="758"/>
      <c r="J960" s="758"/>
      <c r="K960" s="758"/>
      <c r="L960" s="780">
        <v>956</v>
      </c>
      <c r="M960" s="790">
        <v>0.97712688398771685</v>
      </c>
      <c r="N960" s="790">
        <v>2.2873116012283101E-2</v>
      </c>
      <c r="O960" s="790">
        <v>0.97406024681232306</v>
      </c>
      <c r="P960" s="790">
        <v>2.5939753187676901E-2</v>
      </c>
      <c r="Q960" s="790">
        <f t="shared" si="63"/>
        <v>0.97545629309205861</v>
      </c>
      <c r="R960" s="790">
        <f t="shared" si="63"/>
        <v>2.4443706907941353E-2</v>
      </c>
      <c r="S960" s="791">
        <f t="shared" si="64"/>
        <v>0.97991353284821625</v>
      </c>
      <c r="T960" s="791">
        <v>2.0086467151783801E-2</v>
      </c>
      <c r="U960" s="791">
        <f t="shared" si="66"/>
        <v>0.98224468000763265</v>
      </c>
      <c r="V960" s="791">
        <v>1.7755319992367399E-2</v>
      </c>
      <c r="W960" s="791">
        <f t="shared" si="65"/>
        <v>0.98101118687299615</v>
      </c>
      <c r="X960" s="791">
        <f t="shared" si="65"/>
        <v>1.888881312700395E-2</v>
      </c>
      <c r="Y960" s="573"/>
      <c r="Z960" s="758"/>
      <c r="AA960" s="758"/>
      <c r="AB960" s="758"/>
      <c r="AC960" s="758"/>
      <c r="AD960" s="758"/>
      <c r="AE960" s="758"/>
      <c r="AF960" s="758"/>
      <c r="AG960" s="758"/>
      <c r="AH960" s="758"/>
      <c r="AI960" s="758"/>
      <c r="AJ960" s="758"/>
    </row>
    <row r="961" spans="2:36" ht="15">
      <c r="B961" s="758"/>
      <c r="C961" s="758"/>
      <c r="D961" s="758"/>
      <c r="E961" s="758"/>
      <c r="F961" s="758"/>
      <c r="G961" s="758"/>
      <c r="H961" s="758"/>
      <c r="I961" s="758"/>
      <c r="J961" s="758"/>
      <c r="K961" s="758"/>
      <c r="L961" s="780">
        <v>957</v>
      </c>
      <c r="M961" s="790">
        <v>0.97714705418945536</v>
      </c>
      <c r="N961" s="790">
        <v>2.28529458105446E-2</v>
      </c>
      <c r="O961" s="790">
        <v>0.97408202516660369</v>
      </c>
      <c r="P961" s="790">
        <v>2.59179748333963E-2</v>
      </c>
      <c r="Q961" s="790">
        <f t="shared" si="63"/>
        <v>0.97547728609821582</v>
      </c>
      <c r="R961" s="790">
        <f t="shared" si="63"/>
        <v>2.4422713901784181E-2</v>
      </c>
      <c r="S961" s="791">
        <f t="shared" si="64"/>
        <v>0.97991459030661021</v>
      </c>
      <c r="T961" s="791">
        <v>2.0085409693389799E-2</v>
      </c>
      <c r="U961" s="791">
        <f t="shared" si="66"/>
        <v>0.98224776183792184</v>
      </c>
      <c r="V961" s="791">
        <v>1.7752238162078202E-2</v>
      </c>
      <c r="W961" s="791">
        <f t="shared" si="65"/>
        <v>0.98101328252598929</v>
      </c>
      <c r="X961" s="791">
        <f t="shared" si="65"/>
        <v>1.8886717474010741E-2</v>
      </c>
      <c r="Y961" s="573"/>
      <c r="Z961" s="758"/>
      <c r="AA961" s="758"/>
      <c r="AB961" s="758"/>
      <c r="AC961" s="758"/>
      <c r="AD961" s="758"/>
      <c r="AE961" s="758"/>
      <c r="AF961" s="758"/>
      <c r="AG961" s="758"/>
      <c r="AH961" s="758"/>
      <c r="AI961" s="758"/>
      <c r="AJ961" s="758"/>
    </row>
    <row r="962" spans="2:36" ht="15">
      <c r="B962" s="758"/>
      <c r="C962" s="758"/>
      <c r="D962" s="758"/>
      <c r="E962" s="758"/>
      <c r="F962" s="758"/>
      <c r="G962" s="758"/>
      <c r="H962" s="758"/>
      <c r="I962" s="758"/>
      <c r="J962" s="758"/>
      <c r="K962" s="758"/>
      <c r="L962" s="780">
        <v>958</v>
      </c>
      <c r="M962" s="790">
        <v>0.97716720166358884</v>
      </c>
      <c r="N962" s="790">
        <v>2.2832798336411199E-2</v>
      </c>
      <c r="O962" s="790">
        <v>0.97410377422401195</v>
      </c>
      <c r="P962" s="790">
        <v>2.5896225775988099E-2</v>
      </c>
      <c r="Q962" s="790">
        <f t="shared" si="63"/>
        <v>0.97549825300966353</v>
      </c>
      <c r="R962" s="790">
        <f t="shared" si="63"/>
        <v>2.4401746990336551E-2</v>
      </c>
      <c r="S962" s="791">
        <f t="shared" si="64"/>
        <v>0.97991571062125438</v>
      </c>
      <c r="T962" s="791">
        <v>2.0084289378745599E-2</v>
      </c>
      <c r="U962" s="791">
        <f t="shared" si="66"/>
        <v>0.98225078021837031</v>
      </c>
      <c r="V962" s="791">
        <v>1.7749219781629699E-2</v>
      </c>
      <c r="W962" s="791">
        <f t="shared" si="65"/>
        <v>0.98101537624655299</v>
      </c>
      <c r="X962" s="791">
        <f t="shared" si="65"/>
        <v>1.8884623753446978E-2</v>
      </c>
      <c r="Y962" s="573"/>
      <c r="Z962" s="758"/>
      <c r="AA962" s="758"/>
      <c r="AB962" s="758"/>
      <c r="AC962" s="758"/>
      <c r="AD962" s="758"/>
      <c r="AE962" s="758"/>
      <c r="AF962" s="758"/>
      <c r="AG962" s="758"/>
      <c r="AH962" s="758"/>
      <c r="AI962" s="758"/>
      <c r="AJ962" s="758"/>
    </row>
    <row r="963" spans="2:36" ht="15">
      <c r="B963" s="758"/>
      <c r="C963" s="758"/>
      <c r="D963" s="758"/>
      <c r="E963" s="758"/>
      <c r="F963" s="758"/>
      <c r="G963" s="758"/>
      <c r="H963" s="758"/>
      <c r="I963" s="758"/>
      <c r="J963" s="758"/>
      <c r="K963" s="758"/>
      <c r="L963" s="780">
        <v>959</v>
      </c>
      <c r="M963" s="790">
        <v>0.97718732694830823</v>
      </c>
      <c r="N963" s="790">
        <v>2.2812673051691799E-2</v>
      </c>
      <c r="O963" s="790">
        <v>0.9741254946808775</v>
      </c>
      <c r="P963" s="790">
        <v>2.5874505319122498E-2</v>
      </c>
      <c r="Q963" s="790">
        <f t="shared" si="63"/>
        <v>0.97551919444564816</v>
      </c>
      <c r="R963" s="790">
        <f t="shared" si="63"/>
        <v>2.4380805554351834E-2</v>
      </c>
      <c r="S963" s="791">
        <f t="shared" si="64"/>
        <v>0.97991689231561319</v>
      </c>
      <c r="T963" s="791">
        <v>2.00831076843868E-2</v>
      </c>
      <c r="U963" s="791">
        <f t="shared" si="66"/>
        <v>0.98225373687064355</v>
      </c>
      <c r="V963" s="791">
        <v>1.7746263129356499E-2</v>
      </c>
      <c r="W963" s="791">
        <f t="shared" si="65"/>
        <v>0.98101746819865676</v>
      </c>
      <c r="X963" s="791">
        <f t="shared" si="65"/>
        <v>1.8882531801343319E-2</v>
      </c>
      <c r="Y963" s="573"/>
      <c r="Z963" s="758"/>
      <c r="AA963" s="758"/>
      <c r="AB963" s="758"/>
      <c r="AC963" s="758"/>
      <c r="AD963" s="758"/>
      <c r="AE963" s="758"/>
      <c r="AF963" s="758"/>
      <c r="AG963" s="758"/>
      <c r="AH963" s="758"/>
      <c r="AI963" s="758"/>
      <c r="AJ963" s="758"/>
    </row>
    <row r="964" spans="2:36" ht="15">
      <c r="B964" s="758"/>
      <c r="C964" s="758"/>
      <c r="D964" s="758"/>
      <c r="E964" s="758"/>
      <c r="F964" s="758"/>
      <c r="G964" s="758"/>
      <c r="H964" s="758"/>
      <c r="I964" s="758"/>
      <c r="J964" s="758"/>
      <c r="K964" s="758"/>
      <c r="L964" s="780">
        <v>960</v>
      </c>
      <c r="M964" s="790">
        <v>0.97720743058180448</v>
      </c>
      <c r="N964" s="790">
        <v>2.2792569418195501E-2</v>
      </c>
      <c r="O964" s="790">
        <v>0.97414718723353022</v>
      </c>
      <c r="P964" s="790">
        <v>2.58528127664698E-2</v>
      </c>
      <c r="Q964" s="790">
        <f t="shared" si="63"/>
        <v>0.97554011102541649</v>
      </c>
      <c r="R964" s="790">
        <f t="shared" si="63"/>
        <v>2.435988897458357E-2</v>
      </c>
      <c r="S964" s="791">
        <f t="shared" si="64"/>
        <v>0.97991813391315108</v>
      </c>
      <c r="T964" s="791">
        <v>2.00818660868489E-2</v>
      </c>
      <c r="U964" s="791">
        <f t="shared" si="66"/>
        <v>0.98225663351640702</v>
      </c>
      <c r="V964" s="791">
        <v>1.7743366483592999E-2</v>
      </c>
      <c r="W964" s="791">
        <f t="shared" si="65"/>
        <v>0.98101955854626977</v>
      </c>
      <c r="X964" s="791">
        <f t="shared" si="65"/>
        <v>1.8880441453730263E-2</v>
      </c>
      <c r="Y964" s="573"/>
      <c r="Z964" s="758"/>
      <c r="AA964" s="758"/>
      <c r="AB964" s="758"/>
      <c r="AC964" s="758"/>
      <c r="AD964" s="758"/>
      <c r="AE964" s="758"/>
      <c r="AF964" s="758"/>
      <c r="AG964" s="758"/>
      <c r="AH964" s="758"/>
      <c r="AI964" s="758"/>
      <c r="AJ964" s="758"/>
    </row>
    <row r="965" spans="2:36" ht="15">
      <c r="B965" s="758"/>
      <c r="C965" s="758"/>
      <c r="D965" s="758"/>
      <c r="E965" s="758"/>
      <c r="F965" s="758"/>
      <c r="G965" s="758"/>
      <c r="H965" s="758"/>
      <c r="I965" s="758"/>
      <c r="J965" s="758"/>
      <c r="K965" s="758"/>
      <c r="L965" s="780">
        <v>961</v>
      </c>
      <c r="M965" s="790">
        <v>0.97722751310226896</v>
      </c>
      <c r="N965" s="790">
        <v>2.2772486897730999E-2</v>
      </c>
      <c r="O965" s="790">
        <v>0.97416885257829955</v>
      </c>
      <c r="P965" s="790">
        <v>2.5831147421700399E-2</v>
      </c>
      <c r="Q965" s="790">
        <f t="shared" ref="Q965:R1004" si="67">(O965*0.5129)+(M965*0.487)</f>
        <v>0.97556100336821483</v>
      </c>
      <c r="R965" s="790">
        <f t="shared" si="67"/>
        <v>2.4338996631785133E-2</v>
      </c>
      <c r="S965" s="791">
        <f t="shared" ref="S965:S1004" si="68">1-T965</f>
        <v>0.97991943393733261</v>
      </c>
      <c r="T965" s="791">
        <v>2.00805660626674E-2</v>
      </c>
      <c r="U965" s="791">
        <f t="shared" si="66"/>
        <v>0.98225947187732621</v>
      </c>
      <c r="V965" s="791">
        <v>1.77405281226738E-2</v>
      </c>
      <c r="W965" s="791">
        <f t="shared" ref="W965:X1004" si="69">(U965*0.5129)+(S965*0.487)</f>
        <v>0.98102164745336162</v>
      </c>
      <c r="X965" s="791">
        <f t="shared" si="69"/>
        <v>1.8878352546638416E-2</v>
      </c>
      <c r="Y965" s="573"/>
      <c r="Z965" s="758"/>
      <c r="AA965" s="758"/>
      <c r="AB965" s="758"/>
      <c r="AC965" s="758"/>
      <c r="AD965" s="758"/>
      <c r="AE965" s="758"/>
      <c r="AF965" s="758"/>
      <c r="AG965" s="758"/>
      <c r="AH965" s="758"/>
      <c r="AI965" s="758"/>
      <c r="AJ965" s="758"/>
    </row>
    <row r="966" spans="2:36" ht="15">
      <c r="B966" s="758"/>
      <c r="C966" s="758"/>
      <c r="D966" s="758"/>
      <c r="E966" s="758"/>
      <c r="F966" s="758"/>
      <c r="G966" s="758"/>
      <c r="H966" s="758"/>
      <c r="I966" s="758"/>
      <c r="J966" s="758"/>
      <c r="K966" s="758"/>
      <c r="L966" s="780">
        <v>962</v>
      </c>
      <c r="M966" s="790">
        <v>0.9772475750478925</v>
      </c>
      <c r="N966" s="790">
        <v>2.2752424952107501E-2</v>
      </c>
      <c r="O966" s="790">
        <v>0.97419049141151548</v>
      </c>
      <c r="P966" s="790">
        <v>2.5809508588484499E-2</v>
      </c>
      <c r="Q966" s="790">
        <f t="shared" si="67"/>
        <v>0.97558187209329006</v>
      </c>
      <c r="R966" s="790">
        <f t="shared" si="67"/>
        <v>2.4318127906710053E-2</v>
      </c>
      <c r="S966" s="791">
        <f t="shared" si="68"/>
        <v>0.9799207909116221</v>
      </c>
      <c r="T966" s="791">
        <v>2.0079209088377899E-2</v>
      </c>
      <c r="U966" s="791">
        <f t="shared" ref="U966:U1004" si="70">1-V966</f>
        <v>0.98226225367506681</v>
      </c>
      <c r="V966" s="791">
        <v>1.7737746324933201E-2</v>
      </c>
      <c r="W966" s="791">
        <f t="shared" si="69"/>
        <v>0.98102373508390173</v>
      </c>
      <c r="X966" s="791">
        <f t="shared" si="69"/>
        <v>1.8876264916098277E-2</v>
      </c>
      <c r="Y966" s="573"/>
      <c r="Z966" s="758"/>
      <c r="AA966" s="758"/>
      <c r="AB966" s="758"/>
      <c r="AC966" s="758"/>
      <c r="AD966" s="758"/>
      <c r="AE966" s="758"/>
      <c r="AF966" s="758"/>
      <c r="AG966" s="758"/>
      <c r="AH966" s="758"/>
      <c r="AI966" s="758"/>
      <c r="AJ966" s="758"/>
    </row>
    <row r="967" spans="2:36" ht="15">
      <c r="B967" s="758"/>
      <c r="C967" s="758"/>
      <c r="D967" s="758"/>
      <c r="E967" s="758"/>
      <c r="F967" s="758"/>
      <c r="G967" s="758"/>
      <c r="H967" s="758"/>
      <c r="I967" s="758"/>
      <c r="J967" s="758"/>
      <c r="K967" s="758"/>
      <c r="L967" s="780">
        <v>963</v>
      </c>
      <c r="M967" s="790">
        <v>0.97726761695686626</v>
      </c>
      <c r="N967" s="790">
        <v>2.27323830431337E-2</v>
      </c>
      <c r="O967" s="790">
        <v>0.97421210442950756</v>
      </c>
      <c r="P967" s="790">
        <v>2.5787895570492401E-2</v>
      </c>
      <c r="Q967" s="790">
        <f t="shared" si="67"/>
        <v>0.97560271781988828</v>
      </c>
      <c r="R967" s="790">
        <f t="shared" si="67"/>
        <v>2.4297282180111665E-2</v>
      </c>
      <c r="S967" s="791">
        <f t="shared" si="68"/>
        <v>0.97992220335948399</v>
      </c>
      <c r="T967" s="791">
        <v>2.0077796640516E-2</v>
      </c>
      <c r="U967" s="791">
        <f t="shared" si="70"/>
        <v>0.9822649806312943</v>
      </c>
      <c r="V967" s="791">
        <v>1.7735019368705699E-2</v>
      </c>
      <c r="W967" s="791">
        <f t="shared" si="69"/>
        <v>0.98102582160185947</v>
      </c>
      <c r="X967" s="791">
        <f t="shared" si="69"/>
        <v>1.8874178398140446E-2</v>
      </c>
      <c r="Y967" s="573"/>
      <c r="Z967" s="758"/>
      <c r="AA967" s="758"/>
      <c r="AB967" s="758"/>
      <c r="AC967" s="758"/>
      <c r="AD967" s="758"/>
      <c r="AE967" s="758"/>
      <c r="AF967" s="758"/>
      <c r="AG967" s="758"/>
      <c r="AH967" s="758"/>
      <c r="AI967" s="758"/>
      <c r="AJ967" s="758"/>
    </row>
    <row r="968" spans="2:36" ht="15">
      <c r="B968" s="758"/>
      <c r="C968" s="758"/>
      <c r="D968" s="758"/>
      <c r="E968" s="758"/>
      <c r="F968" s="758"/>
      <c r="G968" s="758"/>
      <c r="H968" s="758"/>
      <c r="I968" s="758"/>
      <c r="J968" s="758"/>
      <c r="K968" s="758"/>
      <c r="L968" s="780">
        <v>964</v>
      </c>
      <c r="M968" s="790">
        <v>0.97728763936738128</v>
      </c>
      <c r="N968" s="790">
        <v>2.2712360632618701E-2</v>
      </c>
      <c r="O968" s="790">
        <v>0.97423369232860546</v>
      </c>
      <c r="P968" s="790">
        <v>2.5766307671394501E-2</v>
      </c>
      <c r="Q968" s="790">
        <f t="shared" si="67"/>
        <v>0.97562354116725647</v>
      </c>
      <c r="R968" s="790">
        <f t="shared" si="67"/>
        <v>2.4276458832743548E-2</v>
      </c>
      <c r="S968" s="791">
        <f t="shared" si="68"/>
        <v>0.97992366980438295</v>
      </c>
      <c r="T968" s="791">
        <v>2.0076330195617099E-2</v>
      </c>
      <c r="U968" s="791">
        <f t="shared" si="70"/>
        <v>0.98226765446767406</v>
      </c>
      <c r="V968" s="791">
        <v>1.7732345532325899E-2</v>
      </c>
      <c r="W968" s="791">
        <f t="shared" si="69"/>
        <v>0.98102790717120447</v>
      </c>
      <c r="X968" s="791">
        <f t="shared" si="69"/>
        <v>1.887209282879548E-2</v>
      </c>
      <c r="Y968" s="573"/>
      <c r="Z968" s="758"/>
      <c r="AA968" s="758"/>
      <c r="AB968" s="758"/>
      <c r="AC968" s="758"/>
      <c r="AD968" s="758"/>
      <c r="AE968" s="758"/>
      <c r="AF968" s="758"/>
      <c r="AG968" s="758"/>
      <c r="AH968" s="758"/>
      <c r="AI968" s="758"/>
      <c r="AJ968" s="758"/>
    </row>
    <row r="969" spans="2:36" ht="15">
      <c r="B969" s="758"/>
      <c r="C969" s="758"/>
      <c r="D969" s="758"/>
      <c r="E969" s="758"/>
      <c r="F969" s="758"/>
      <c r="G969" s="758"/>
      <c r="H969" s="758"/>
      <c r="I969" s="758"/>
      <c r="J969" s="758"/>
      <c r="K969" s="758"/>
      <c r="L969" s="780">
        <v>965</v>
      </c>
      <c r="M969" s="790">
        <v>0.97730764281762861</v>
      </c>
      <c r="N969" s="790">
        <v>2.2692357182371399E-2</v>
      </c>
      <c r="O969" s="790">
        <v>0.97425525580513905</v>
      </c>
      <c r="P969" s="790">
        <v>2.5744744194860902E-2</v>
      </c>
      <c r="Q969" s="790">
        <f t="shared" si="67"/>
        <v>0.97564434275464096</v>
      </c>
      <c r="R969" s="790">
        <f t="shared" si="67"/>
        <v>2.4255657245359028E-2</v>
      </c>
      <c r="S969" s="791">
        <f t="shared" si="68"/>
        <v>0.97992518876978318</v>
      </c>
      <c r="T969" s="791">
        <v>2.0074811230216798E-2</v>
      </c>
      <c r="U969" s="791">
        <f t="shared" si="70"/>
        <v>0.98227027690587188</v>
      </c>
      <c r="V969" s="791">
        <v>1.77297230941281E-2</v>
      </c>
      <c r="W969" s="791">
        <f t="shared" si="69"/>
        <v>0.98102999195590612</v>
      </c>
      <c r="X969" s="791">
        <f t="shared" si="69"/>
        <v>1.8870008044093882E-2</v>
      </c>
      <c r="Y969" s="573"/>
      <c r="Z969" s="758"/>
      <c r="AA969" s="758"/>
      <c r="AB969" s="758"/>
      <c r="AC969" s="758"/>
      <c r="AD969" s="758"/>
      <c r="AE969" s="758"/>
      <c r="AF969" s="758"/>
      <c r="AG969" s="758"/>
      <c r="AH969" s="758"/>
      <c r="AI969" s="758"/>
      <c r="AJ969" s="758"/>
    </row>
    <row r="970" spans="2:36" ht="15">
      <c r="B970" s="758"/>
      <c r="C970" s="758"/>
      <c r="D970" s="758"/>
      <c r="E970" s="758"/>
      <c r="F970" s="758"/>
      <c r="G970" s="758"/>
      <c r="H970" s="758"/>
      <c r="I970" s="758"/>
      <c r="J970" s="758"/>
      <c r="K970" s="758"/>
      <c r="L970" s="780">
        <v>966</v>
      </c>
      <c r="M970" s="790">
        <v>0.97732762784579919</v>
      </c>
      <c r="N970" s="790">
        <v>2.2672372154200801E-2</v>
      </c>
      <c r="O970" s="790">
        <v>0.97427679555543789</v>
      </c>
      <c r="P970" s="790">
        <v>2.5723204444562098E-2</v>
      </c>
      <c r="Q970" s="790">
        <f t="shared" si="67"/>
        <v>0.97566512320128829</v>
      </c>
      <c r="R970" s="790">
        <f t="shared" si="67"/>
        <v>2.4234876798711689E-2</v>
      </c>
      <c r="S970" s="791">
        <f t="shared" si="68"/>
        <v>0.97992675877914925</v>
      </c>
      <c r="T970" s="791">
        <v>2.0073241220850701E-2</v>
      </c>
      <c r="U970" s="791">
        <f t="shared" si="70"/>
        <v>0.98227284966755324</v>
      </c>
      <c r="V970" s="791">
        <v>1.77271503324468E-2</v>
      </c>
      <c r="W970" s="791">
        <f t="shared" si="69"/>
        <v>0.98103207611993382</v>
      </c>
      <c r="X970" s="791">
        <f t="shared" si="69"/>
        <v>1.8867923880066258E-2</v>
      </c>
      <c r="Y970" s="573"/>
      <c r="Z970" s="758"/>
      <c r="AA970" s="758"/>
      <c r="AB970" s="758"/>
      <c r="AC970" s="758"/>
      <c r="AD970" s="758"/>
      <c r="AE970" s="758"/>
      <c r="AF970" s="758"/>
      <c r="AG970" s="758"/>
      <c r="AH970" s="758"/>
      <c r="AI970" s="758"/>
      <c r="AJ970" s="758"/>
    </row>
    <row r="971" spans="2:36" ht="15">
      <c r="B971" s="758"/>
      <c r="C971" s="758"/>
      <c r="D971" s="758"/>
      <c r="E971" s="758"/>
      <c r="F971" s="758"/>
      <c r="G971" s="758"/>
      <c r="H971" s="758"/>
      <c r="I971" s="758"/>
      <c r="J971" s="758"/>
      <c r="K971" s="758"/>
      <c r="L971" s="780">
        <v>967</v>
      </c>
      <c r="M971" s="790">
        <v>0.97734759499008428</v>
      </c>
      <c r="N971" s="790">
        <v>2.2652405009915701E-2</v>
      </c>
      <c r="O971" s="790">
        <v>0.97429831227583175</v>
      </c>
      <c r="P971" s="790">
        <v>2.5701687724168299E-2</v>
      </c>
      <c r="Q971" s="790">
        <f t="shared" si="67"/>
        <v>0.97568588312644522</v>
      </c>
      <c r="R971" s="790">
        <f t="shared" si="67"/>
        <v>2.4214116873554868E-2</v>
      </c>
      <c r="S971" s="791">
        <f t="shared" si="68"/>
        <v>0.9799283783559456</v>
      </c>
      <c r="T971" s="791">
        <v>2.0071621644054401E-2</v>
      </c>
      <c r="U971" s="791">
        <f t="shared" si="70"/>
        <v>0.98227537447438351</v>
      </c>
      <c r="V971" s="791">
        <v>1.7724625525616499E-2</v>
      </c>
      <c r="W971" s="791">
        <f t="shared" si="69"/>
        <v>0.98103415982725684</v>
      </c>
      <c r="X971" s="791">
        <f t="shared" si="69"/>
        <v>1.8865840172743197E-2</v>
      </c>
      <c r="Y971" s="573"/>
      <c r="Z971" s="758"/>
      <c r="AA971" s="758"/>
      <c r="AB971" s="758"/>
      <c r="AC971" s="758"/>
      <c r="AD971" s="758"/>
      <c r="AE971" s="758"/>
      <c r="AF971" s="758"/>
      <c r="AG971" s="758"/>
      <c r="AH971" s="758"/>
      <c r="AI971" s="758"/>
      <c r="AJ971" s="758"/>
    </row>
    <row r="972" spans="2:36" ht="15">
      <c r="B972" s="758"/>
      <c r="C972" s="758"/>
      <c r="D972" s="758"/>
      <c r="E972" s="758"/>
      <c r="F972" s="758"/>
      <c r="G972" s="758"/>
      <c r="H972" s="758"/>
      <c r="I972" s="758"/>
      <c r="J972" s="758"/>
      <c r="K972" s="758"/>
      <c r="L972" s="780">
        <v>968</v>
      </c>
      <c r="M972" s="790">
        <v>0.97736754478867482</v>
      </c>
      <c r="N972" s="790">
        <v>2.26324552113252E-2</v>
      </c>
      <c r="O972" s="790">
        <v>0.97431980666265006</v>
      </c>
      <c r="P972" s="790">
        <v>2.5680193337349898E-2</v>
      </c>
      <c r="Q972" s="790">
        <f t="shared" si="67"/>
        <v>0.97570662314935785</v>
      </c>
      <c r="R972" s="790">
        <f t="shared" si="67"/>
        <v>2.4193376850642136E-2</v>
      </c>
      <c r="S972" s="791">
        <f t="shared" si="68"/>
        <v>0.97993004602363665</v>
      </c>
      <c r="T972" s="791">
        <v>2.0069953976363301E-2</v>
      </c>
      <c r="U972" s="791">
        <f t="shared" si="70"/>
        <v>0.98227785304802839</v>
      </c>
      <c r="V972" s="791">
        <v>1.77221469519716E-2</v>
      </c>
      <c r="W972" s="791">
        <f t="shared" si="69"/>
        <v>0.98103624324184491</v>
      </c>
      <c r="X972" s="791">
        <f t="shared" si="69"/>
        <v>1.8863756758155163E-2</v>
      </c>
      <c r="Y972" s="573"/>
      <c r="Z972" s="758"/>
      <c r="AA972" s="758"/>
      <c r="AB972" s="758"/>
      <c r="AC972" s="758"/>
      <c r="AD972" s="758"/>
      <c r="AE972" s="758"/>
      <c r="AF972" s="758"/>
      <c r="AG972" s="758"/>
      <c r="AH972" s="758"/>
      <c r="AI972" s="758"/>
      <c r="AJ972" s="758"/>
    </row>
    <row r="973" spans="2:36" ht="15">
      <c r="B973" s="758"/>
      <c r="C973" s="758"/>
      <c r="D973" s="758"/>
      <c r="E973" s="758"/>
      <c r="F973" s="758"/>
      <c r="G973" s="758"/>
      <c r="H973" s="758"/>
      <c r="I973" s="758"/>
      <c r="J973" s="758"/>
      <c r="K973" s="758"/>
      <c r="L973" s="780">
        <v>969</v>
      </c>
      <c r="M973" s="790">
        <v>0.97738747777976187</v>
      </c>
      <c r="N973" s="790">
        <v>2.2612522220238102E-2</v>
      </c>
      <c r="O973" s="790">
        <v>0.97434127941222304</v>
      </c>
      <c r="P973" s="790">
        <v>2.5658720587777E-2</v>
      </c>
      <c r="Q973" s="790">
        <f t="shared" si="67"/>
        <v>0.97572734388927329</v>
      </c>
      <c r="R973" s="790">
        <f t="shared" si="67"/>
        <v>2.4172656110726779E-2</v>
      </c>
      <c r="S973" s="791">
        <f t="shared" si="68"/>
        <v>0.97993176030568696</v>
      </c>
      <c r="T973" s="791">
        <v>2.0068239694313001E-2</v>
      </c>
      <c r="U973" s="791">
        <f t="shared" si="70"/>
        <v>0.98228028711015325</v>
      </c>
      <c r="V973" s="791">
        <v>1.7719712889846698E-2</v>
      </c>
      <c r="W973" s="791">
        <f t="shared" si="69"/>
        <v>0.9810383265276672</v>
      </c>
      <c r="X973" s="791">
        <f t="shared" si="69"/>
        <v>1.8861673472332804E-2</v>
      </c>
      <c r="Y973" s="573"/>
      <c r="Z973" s="758"/>
      <c r="AA973" s="758"/>
      <c r="AB973" s="758"/>
      <c r="AC973" s="758"/>
      <c r="AD973" s="758"/>
      <c r="AE973" s="758"/>
      <c r="AF973" s="758"/>
      <c r="AG973" s="758"/>
      <c r="AH973" s="758"/>
      <c r="AI973" s="758"/>
      <c r="AJ973" s="758"/>
    </row>
    <row r="974" spans="2:36" ht="15">
      <c r="B974" s="758"/>
      <c r="C974" s="758"/>
      <c r="D974" s="758"/>
      <c r="E974" s="758"/>
      <c r="F974" s="758"/>
      <c r="G974" s="758"/>
      <c r="H974" s="758"/>
      <c r="I974" s="758"/>
      <c r="J974" s="758"/>
      <c r="K974" s="758"/>
      <c r="L974" s="780">
        <v>970</v>
      </c>
      <c r="M974" s="790">
        <v>0.97740739450153657</v>
      </c>
      <c r="N974" s="790">
        <v>2.2592605498463401E-2</v>
      </c>
      <c r="O974" s="790">
        <v>0.97436273122088002</v>
      </c>
      <c r="P974" s="790">
        <v>2.5637268779119999E-2</v>
      </c>
      <c r="Q974" s="790">
        <f t="shared" si="67"/>
        <v>0.97574804596543774</v>
      </c>
      <c r="R974" s="790">
        <f t="shared" si="67"/>
        <v>2.4151954034562322E-2</v>
      </c>
      <c r="S974" s="791">
        <f t="shared" si="68"/>
        <v>0.97993351972556098</v>
      </c>
      <c r="T974" s="791">
        <v>2.0066480274439E-2</v>
      </c>
      <c r="U974" s="791">
        <f t="shared" si="70"/>
        <v>0.98228267838242389</v>
      </c>
      <c r="V974" s="791">
        <v>1.7717321617576099E-2</v>
      </c>
      <c r="W974" s="791">
        <f t="shared" si="69"/>
        <v>0.98104040984869334</v>
      </c>
      <c r="X974" s="791">
        <f t="shared" si="69"/>
        <v>1.8859590151306574E-2</v>
      </c>
      <c r="Y974" s="573"/>
      <c r="Z974" s="758"/>
      <c r="AA974" s="758"/>
      <c r="AB974" s="758"/>
      <c r="AC974" s="758"/>
      <c r="AD974" s="758"/>
      <c r="AE974" s="758"/>
      <c r="AF974" s="758"/>
      <c r="AG974" s="758"/>
      <c r="AH974" s="758"/>
      <c r="AI974" s="758"/>
      <c r="AJ974" s="758"/>
    </row>
    <row r="975" spans="2:36" ht="15">
      <c r="B975" s="758"/>
      <c r="C975" s="758"/>
      <c r="D975" s="758"/>
      <c r="E975" s="758"/>
      <c r="F975" s="758"/>
      <c r="G975" s="758"/>
      <c r="H975" s="758"/>
      <c r="I975" s="758"/>
      <c r="J975" s="758"/>
      <c r="K975" s="758"/>
      <c r="L975" s="780">
        <v>971</v>
      </c>
      <c r="M975" s="790">
        <v>0.97742729549218987</v>
      </c>
      <c r="N975" s="790">
        <v>2.2572704507810099E-2</v>
      </c>
      <c r="O975" s="790">
        <v>0.97438416278495077</v>
      </c>
      <c r="P975" s="790">
        <v>2.56158372150492E-2</v>
      </c>
      <c r="Q975" s="790">
        <f t="shared" si="67"/>
        <v>0.97576872999709774</v>
      </c>
      <c r="R975" s="790">
        <f t="shared" si="67"/>
        <v>2.4131270002902251E-2</v>
      </c>
      <c r="S975" s="791">
        <f t="shared" si="68"/>
        <v>0.97993532280672302</v>
      </c>
      <c r="T975" s="791">
        <v>2.0064677193277002E-2</v>
      </c>
      <c r="U975" s="791">
        <f t="shared" si="70"/>
        <v>0.98228502858650557</v>
      </c>
      <c r="V975" s="791">
        <v>1.7714971413494401E-2</v>
      </c>
      <c r="W975" s="791">
        <f t="shared" si="69"/>
        <v>0.98104249336889282</v>
      </c>
      <c r="X975" s="791">
        <f t="shared" si="69"/>
        <v>1.8857506631107177E-2</v>
      </c>
      <c r="Y975" s="573"/>
      <c r="Z975" s="758"/>
      <c r="AA975" s="758"/>
      <c r="AB975" s="758"/>
      <c r="AC975" s="758"/>
      <c r="AD975" s="758"/>
      <c r="AE975" s="758"/>
      <c r="AF975" s="758"/>
      <c r="AG975" s="758"/>
      <c r="AH975" s="758"/>
      <c r="AI975" s="758"/>
      <c r="AJ975" s="758"/>
    </row>
    <row r="976" spans="2:36" ht="15">
      <c r="B976" s="758"/>
      <c r="C976" s="758"/>
      <c r="D976" s="758"/>
      <c r="E976" s="758"/>
      <c r="F976" s="758"/>
      <c r="G976" s="758"/>
      <c r="H976" s="758"/>
      <c r="I976" s="758"/>
      <c r="J976" s="758"/>
      <c r="K976" s="758"/>
      <c r="L976" s="780">
        <v>972</v>
      </c>
      <c r="M976" s="790">
        <v>0.97744718128991293</v>
      </c>
      <c r="N976" s="790">
        <v>2.2552818710087099E-2</v>
      </c>
      <c r="O976" s="790">
        <v>0.97440557480076506</v>
      </c>
      <c r="P976" s="790">
        <v>2.55944251992349E-2</v>
      </c>
      <c r="Q976" s="790">
        <f t="shared" si="67"/>
        <v>0.97578939660350006</v>
      </c>
      <c r="R976" s="790">
        <f t="shared" si="67"/>
        <v>2.4110603396499997E-2</v>
      </c>
      <c r="S976" s="791">
        <f t="shared" si="68"/>
        <v>0.97993716807263764</v>
      </c>
      <c r="T976" s="791">
        <v>2.0062831927362398E-2</v>
      </c>
      <c r="U976" s="791">
        <f t="shared" si="70"/>
        <v>0.9822873394440641</v>
      </c>
      <c r="V976" s="791">
        <v>1.77126605559359E-2</v>
      </c>
      <c r="W976" s="791">
        <f t="shared" si="69"/>
        <v>0.98104457725223493</v>
      </c>
      <c r="X976" s="791">
        <f t="shared" si="69"/>
        <v>1.8855422747765013E-2</v>
      </c>
      <c r="Y976" s="573"/>
      <c r="Z976" s="758"/>
      <c r="AA976" s="758"/>
      <c r="AB976" s="758"/>
      <c r="AC976" s="758"/>
      <c r="AD976" s="758"/>
      <c r="AE976" s="758"/>
      <c r="AF976" s="758"/>
      <c r="AG976" s="758"/>
      <c r="AH976" s="758"/>
      <c r="AI976" s="758"/>
      <c r="AJ976" s="758"/>
    </row>
    <row r="977" spans="2:36" ht="15">
      <c r="B977" s="758"/>
      <c r="C977" s="758"/>
      <c r="D977" s="758"/>
      <c r="E977" s="758"/>
      <c r="F977" s="758"/>
      <c r="G977" s="758"/>
      <c r="H977" s="758"/>
      <c r="I977" s="758"/>
      <c r="J977" s="758"/>
      <c r="K977" s="758"/>
      <c r="L977" s="780">
        <v>973</v>
      </c>
      <c r="M977" s="790">
        <v>0.97746705243289667</v>
      </c>
      <c r="N977" s="790">
        <v>2.2532947567103299E-2</v>
      </c>
      <c r="O977" s="790">
        <v>0.97442696796465256</v>
      </c>
      <c r="P977" s="790">
        <v>2.5573032035347401E-2</v>
      </c>
      <c r="Q977" s="790">
        <f t="shared" si="67"/>
        <v>0.97581004640389102</v>
      </c>
      <c r="R977" s="790">
        <f t="shared" si="67"/>
        <v>2.4089953596108989E-2</v>
      </c>
      <c r="S977" s="791">
        <f t="shared" si="68"/>
        <v>0.97993905404676918</v>
      </c>
      <c r="T977" s="791">
        <v>2.00609459532308E-2</v>
      </c>
      <c r="U977" s="791">
        <f t="shared" si="70"/>
        <v>0.98228961267676473</v>
      </c>
      <c r="V977" s="791">
        <v>1.7710387323235301E-2</v>
      </c>
      <c r="W977" s="791">
        <f t="shared" si="69"/>
        <v>0.98104666166268917</v>
      </c>
      <c r="X977" s="791">
        <f t="shared" si="69"/>
        <v>1.8853338337310788E-2</v>
      </c>
      <c r="Y977" s="573"/>
      <c r="Z977" s="758"/>
      <c r="AA977" s="758"/>
      <c r="AB977" s="758"/>
      <c r="AC977" s="758"/>
      <c r="AD977" s="758"/>
      <c r="AE977" s="758"/>
      <c r="AF977" s="758"/>
      <c r="AG977" s="758"/>
      <c r="AH977" s="758"/>
      <c r="AI977" s="758"/>
      <c r="AJ977" s="758"/>
    </row>
    <row r="978" spans="2:36" ht="15">
      <c r="B978" s="758"/>
      <c r="C978" s="758"/>
      <c r="D978" s="758"/>
      <c r="E978" s="758"/>
      <c r="F978" s="758"/>
      <c r="G978" s="758"/>
      <c r="H978" s="758"/>
      <c r="I978" s="758"/>
      <c r="J978" s="758"/>
      <c r="K978" s="758"/>
      <c r="L978" s="780">
        <v>974</v>
      </c>
      <c r="M978" s="790">
        <v>0.97748690945933225</v>
      </c>
      <c r="N978" s="790">
        <v>2.2513090540667701E-2</v>
      </c>
      <c r="O978" s="790">
        <v>0.97444834297294303</v>
      </c>
      <c r="P978" s="790">
        <v>2.5551657027057001E-2</v>
      </c>
      <c r="Q978" s="790">
        <f t="shared" si="67"/>
        <v>0.97583068001751727</v>
      </c>
      <c r="R978" s="790">
        <f t="shared" si="67"/>
        <v>2.4069319982482705E-2</v>
      </c>
      <c r="S978" s="791">
        <f t="shared" si="68"/>
        <v>0.97994097925258217</v>
      </c>
      <c r="T978" s="791">
        <v>2.0059020747417802E-2</v>
      </c>
      <c r="U978" s="791">
        <f t="shared" si="70"/>
        <v>0.98229185000627317</v>
      </c>
      <c r="V978" s="791">
        <v>1.7708149993726802E-2</v>
      </c>
      <c r="W978" s="791">
        <f t="shared" si="69"/>
        <v>0.98104874676422504</v>
      </c>
      <c r="X978" s="791">
        <f t="shared" si="69"/>
        <v>1.8851253235774947E-2</v>
      </c>
      <c r="Y978" s="573"/>
      <c r="Z978" s="758"/>
      <c r="AA978" s="758"/>
      <c r="AB978" s="758"/>
      <c r="AC978" s="758"/>
      <c r="AD978" s="758"/>
      <c r="AE978" s="758"/>
      <c r="AF978" s="758"/>
      <c r="AG978" s="758"/>
      <c r="AH978" s="758"/>
      <c r="AI978" s="758"/>
      <c r="AJ978" s="758"/>
    </row>
    <row r="979" spans="2:36" ht="15">
      <c r="B979" s="758"/>
      <c r="C979" s="758"/>
      <c r="D979" s="758"/>
      <c r="E979" s="758"/>
      <c r="F979" s="758"/>
      <c r="G979" s="758"/>
      <c r="H979" s="758"/>
      <c r="I979" s="758"/>
      <c r="J979" s="758"/>
      <c r="K979" s="758"/>
      <c r="L979" s="780">
        <v>975</v>
      </c>
      <c r="M979" s="790">
        <v>0.97750675290741085</v>
      </c>
      <c r="N979" s="790">
        <v>2.2493247092589201E-2</v>
      </c>
      <c r="O979" s="790">
        <v>0.97446970052196602</v>
      </c>
      <c r="P979" s="790">
        <v>2.5530299478034001E-2</v>
      </c>
      <c r="Q979" s="790">
        <f t="shared" si="67"/>
        <v>0.97585129806362547</v>
      </c>
      <c r="R979" s="790">
        <f t="shared" si="67"/>
        <v>2.4048701936374581E-2</v>
      </c>
      <c r="S979" s="791">
        <f t="shared" si="68"/>
        <v>0.97994294221354117</v>
      </c>
      <c r="T979" s="791">
        <v>2.0057057786458801E-2</v>
      </c>
      <c r="U979" s="791">
        <f t="shared" si="70"/>
        <v>0.982294053154255</v>
      </c>
      <c r="V979" s="791">
        <v>1.7705946845744999E-2</v>
      </c>
      <c r="W979" s="791">
        <f t="shared" si="69"/>
        <v>0.98105083272081195</v>
      </c>
      <c r="X979" s="791">
        <f t="shared" si="69"/>
        <v>1.8849167279188048E-2</v>
      </c>
      <c r="Y979" s="573"/>
      <c r="Z979" s="758"/>
      <c r="AA979" s="758"/>
      <c r="AB979" s="758"/>
      <c r="AC979" s="758"/>
      <c r="AD979" s="758"/>
      <c r="AE979" s="758"/>
      <c r="AF979" s="758"/>
      <c r="AG979" s="758"/>
      <c r="AH979" s="758"/>
      <c r="AI979" s="758"/>
      <c r="AJ979" s="758"/>
    </row>
    <row r="980" spans="2:36" ht="15">
      <c r="B980" s="758"/>
      <c r="C980" s="758"/>
      <c r="D980" s="758"/>
      <c r="E980" s="758"/>
      <c r="F980" s="758"/>
      <c r="G980" s="758"/>
      <c r="H980" s="758"/>
      <c r="I980" s="758"/>
      <c r="J980" s="758"/>
      <c r="K980" s="758"/>
      <c r="L980" s="780">
        <v>976</v>
      </c>
      <c r="M980" s="790">
        <v>0.97752658331532316</v>
      </c>
      <c r="N980" s="790">
        <v>2.2473416684676801E-2</v>
      </c>
      <c r="O980" s="790">
        <v>0.97449104130805131</v>
      </c>
      <c r="P980" s="790">
        <v>2.5508958691948701E-2</v>
      </c>
      <c r="Q980" s="790">
        <f t="shared" si="67"/>
        <v>0.97587190116146183</v>
      </c>
      <c r="R980" s="790">
        <f t="shared" si="67"/>
        <v>2.4028098838538091E-2</v>
      </c>
      <c r="S980" s="791">
        <f t="shared" si="68"/>
        <v>0.97994494145311051</v>
      </c>
      <c r="T980" s="791">
        <v>2.00550585468895E-2</v>
      </c>
      <c r="U980" s="791">
        <f t="shared" si="70"/>
        <v>0.98229622384237558</v>
      </c>
      <c r="V980" s="791">
        <v>1.7703776157624401E-2</v>
      </c>
      <c r="W980" s="791">
        <f t="shared" si="69"/>
        <v>0.98105291969641928</v>
      </c>
      <c r="X980" s="791">
        <f t="shared" si="69"/>
        <v>1.8847080303580739E-2</v>
      </c>
      <c r="Y980" s="573"/>
      <c r="Z980" s="758"/>
      <c r="AA980" s="758"/>
      <c r="AB980" s="758"/>
      <c r="AC980" s="758"/>
      <c r="AD980" s="758"/>
      <c r="AE980" s="758"/>
      <c r="AF980" s="758"/>
      <c r="AG980" s="758"/>
      <c r="AH980" s="758"/>
      <c r="AI980" s="758"/>
      <c r="AJ980" s="758"/>
    </row>
    <row r="981" spans="2:36" ht="15">
      <c r="B981" s="758"/>
      <c r="C981" s="758"/>
      <c r="D981" s="758"/>
      <c r="E981" s="758"/>
      <c r="F981" s="758"/>
      <c r="G981" s="758"/>
      <c r="H981" s="758"/>
      <c r="I981" s="758"/>
      <c r="J981" s="758"/>
      <c r="K981" s="758"/>
      <c r="L981" s="780">
        <v>977</v>
      </c>
      <c r="M981" s="790">
        <v>0.97754640122126057</v>
      </c>
      <c r="N981" s="790">
        <v>2.2453598778739401E-2</v>
      </c>
      <c r="O981" s="790">
        <v>0.97451236602752866</v>
      </c>
      <c r="P981" s="790">
        <v>2.5487633972471301E-2</v>
      </c>
      <c r="Q981" s="790">
        <f t="shared" si="67"/>
        <v>0.97589248993027344</v>
      </c>
      <c r="R981" s="790">
        <f t="shared" si="67"/>
        <v>2.4007510069726616E-2</v>
      </c>
      <c r="S981" s="791">
        <f t="shared" si="68"/>
        <v>0.97994697549475474</v>
      </c>
      <c r="T981" s="791">
        <v>2.00530245052453E-2</v>
      </c>
      <c r="U981" s="791">
        <f t="shared" si="70"/>
        <v>0.98229836379230062</v>
      </c>
      <c r="V981" s="791">
        <v>1.7701636207699399E-2</v>
      </c>
      <c r="W981" s="791">
        <f t="shared" si="69"/>
        <v>0.98105500785501665</v>
      </c>
      <c r="X981" s="791">
        <f t="shared" si="69"/>
        <v>1.8844992144983481E-2</v>
      </c>
      <c r="Y981" s="573"/>
      <c r="Z981" s="758"/>
      <c r="AA981" s="758"/>
      <c r="AB981" s="758"/>
      <c r="AC981" s="758"/>
      <c r="AD981" s="758"/>
      <c r="AE981" s="758"/>
      <c r="AF981" s="758"/>
      <c r="AG981" s="758"/>
      <c r="AH981" s="758"/>
      <c r="AI981" s="758"/>
      <c r="AJ981" s="758"/>
    </row>
    <row r="982" spans="2:36" ht="15">
      <c r="B982" s="758"/>
      <c r="C982" s="758"/>
      <c r="D982" s="758"/>
      <c r="E982" s="758"/>
      <c r="F982" s="758"/>
      <c r="G982" s="758"/>
      <c r="H982" s="758"/>
      <c r="I982" s="758"/>
      <c r="J982" s="758"/>
      <c r="K982" s="758"/>
      <c r="L982" s="780">
        <v>978</v>
      </c>
      <c r="M982" s="790">
        <v>0.97756620716341414</v>
      </c>
      <c r="N982" s="790">
        <v>2.2433792836585899E-2</v>
      </c>
      <c r="O982" s="790">
        <v>0.97453367537672775</v>
      </c>
      <c r="P982" s="790">
        <v>2.54663246232722E-2</v>
      </c>
      <c r="Q982" s="790">
        <f t="shared" si="67"/>
        <v>0.97591306498930641</v>
      </c>
      <c r="R982" s="790">
        <f t="shared" si="67"/>
        <v>2.3986935010693645E-2</v>
      </c>
      <c r="S982" s="791">
        <f t="shared" si="68"/>
        <v>0.97994904286193807</v>
      </c>
      <c r="T982" s="791">
        <v>2.00509571380619E-2</v>
      </c>
      <c r="U982" s="791">
        <f t="shared" si="70"/>
        <v>0.98230047472569559</v>
      </c>
      <c r="V982" s="791">
        <v>1.7699525274304399E-2</v>
      </c>
      <c r="W982" s="791">
        <f t="shared" si="69"/>
        <v>0.98105709736057312</v>
      </c>
      <c r="X982" s="791">
        <f t="shared" si="69"/>
        <v>1.8842902639426874E-2</v>
      </c>
      <c r="Y982" s="573"/>
      <c r="Z982" s="758"/>
      <c r="AA982" s="758"/>
      <c r="AB982" s="758"/>
      <c r="AC982" s="758"/>
      <c r="AD982" s="758"/>
      <c r="AE982" s="758"/>
      <c r="AF982" s="758"/>
      <c r="AG982" s="758"/>
      <c r="AH982" s="758"/>
      <c r="AI982" s="758"/>
      <c r="AJ982" s="758"/>
    </row>
    <row r="983" spans="2:36" ht="15">
      <c r="B983" s="758"/>
      <c r="C983" s="758"/>
      <c r="D983" s="758"/>
      <c r="E983" s="758"/>
      <c r="F983" s="758"/>
      <c r="G983" s="758"/>
      <c r="H983" s="758"/>
      <c r="I983" s="758"/>
      <c r="J983" s="758"/>
      <c r="K983" s="758"/>
      <c r="L983" s="780">
        <v>979</v>
      </c>
      <c r="M983" s="790">
        <v>0.97758600167997467</v>
      </c>
      <c r="N983" s="790">
        <v>2.2413998320025299E-2</v>
      </c>
      <c r="O983" s="790">
        <v>0.97455497005197833</v>
      </c>
      <c r="P983" s="790">
        <v>2.54450299480217E-2</v>
      </c>
      <c r="Q983" s="790">
        <f t="shared" si="67"/>
        <v>0.97593362695780739</v>
      </c>
      <c r="R983" s="790">
        <f t="shared" si="67"/>
        <v>2.3966373042192651E-2</v>
      </c>
      <c r="S983" s="791">
        <f t="shared" si="68"/>
        <v>0.97995114207812528</v>
      </c>
      <c r="T983" s="791">
        <v>2.0048857921874701E-2</v>
      </c>
      <c r="U983" s="791">
        <f t="shared" si="70"/>
        <v>0.98230255836422598</v>
      </c>
      <c r="V983" s="791">
        <v>1.7697441635774001E-2</v>
      </c>
      <c r="W983" s="791">
        <f t="shared" si="69"/>
        <v>0.98105918837705852</v>
      </c>
      <c r="X983" s="791">
        <f t="shared" si="69"/>
        <v>1.8840811622941465E-2</v>
      </c>
      <c r="Y983" s="573"/>
      <c r="Z983" s="758"/>
      <c r="AA983" s="758"/>
      <c r="AB983" s="758"/>
      <c r="AC983" s="758"/>
      <c r="AD983" s="758"/>
      <c r="AE983" s="758"/>
      <c r="AF983" s="758"/>
      <c r="AG983" s="758"/>
      <c r="AH983" s="758"/>
      <c r="AI983" s="758"/>
      <c r="AJ983" s="758"/>
    </row>
    <row r="984" spans="2:36" ht="15">
      <c r="B984" s="758"/>
      <c r="C984" s="758"/>
      <c r="D984" s="758"/>
      <c r="E984" s="758"/>
      <c r="F984" s="758"/>
      <c r="G984" s="758"/>
      <c r="H984" s="758"/>
      <c r="I984" s="758"/>
      <c r="J984" s="758"/>
      <c r="K984" s="758"/>
      <c r="L984" s="780">
        <v>980</v>
      </c>
      <c r="M984" s="790">
        <v>0.97760578530913356</v>
      </c>
      <c r="N984" s="790">
        <v>2.2394214690866499E-2</v>
      </c>
      <c r="O984" s="790">
        <v>0.97457625074960996</v>
      </c>
      <c r="P984" s="790">
        <v>2.5423749250389999E-2</v>
      </c>
      <c r="Q984" s="790">
        <f t="shared" si="67"/>
        <v>0.97595417645502303</v>
      </c>
      <c r="R984" s="790">
        <f t="shared" si="67"/>
        <v>2.3945823544977013E-2</v>
      </c>
      <c r="S984" s="791">
        <f t="shared" si="68"/>
        <v>0.97995327166678059</v>
      </c>
      <c r="T984" s="791">
        <v>2.00467283332194E-2</v>
      </c>
      <c r="U984" s="791">
        <f t="shared" si="70"/>
        <v>0.98230461642955735</v>
      </c>
      <c r="V984" s="791">
        <v>1.7695383570442601E-2</v>
      </c>
      <c r="W984" s="791">
        <f t="shared" si="69"/>
        <v>0.98106128106844215</v>
      </c>
      <c r="X984" s="791">
        <f t="shared" si="69"/>
        <v>1.8838718931557856E-2</v>
      </c>
      <c r="Y984" s="573"/>
      <c r="Z984" s="758"/>
      <c r="AA984" s="758"/>
      <c r="AB984" s="758"/>
      <c r="AC984" s="758"/>
      <c r="AD984" s="758"/>
      <c r="AE984" s="758"/>
      <c r="AF984" s="758"/>
      <c r="AG984" s="758"/>
      <c r="AH984" s="758"/>
      <c r="AI984" s="758"/>
      <c r="AJ984" s="758"/>
    </row>
    <row r="985" spans="2:36" ht="15">
      <c r="B985" s="758"/>
      <c r="C985" s="758"/>
      <c r="D985" s="758"/>
      <c r="E985" s="758"/>
      <c r="F985" s="758"/>
      <c r="G985" s="758"/>
      <c r="H985" s="758"/>
      <c r="I985" s="758"/>
      <c r="J985" s="758"/>
      <c r="K985" s="758"/>
      <c r="L985" s="780">
        <v>981</v>
      </c>
      <c r="M985" s="790">
        <v>0.97762555858908151</v>
      </c>
      <c r="N985" s="790">
        <v>2.2374441410918499E-2</v>
      </c>
      <c r="O985" s="790">
        <v>0.97459751816595253</v>
      </c>
      <c r="P985" s="790">
        <v>2.5402481834047499E-2</v>
      </c>
      <c r="Q985" s="790">
        <f t="shared" si="67"/>
        <v>0.97597471410019976</v>
      </c>
      <c r="R985" s="790">
        <f t="shared" si="67"/>
        <v>2.3925285899800273E-2</v>
      </c>
      <c r="S985" s="791">
        <f t="shared" si="68"/>
        <v>0.97995543015136866</v>
      </c>
      <c r="T985" s="791">
        <v>2.0044569848631399E-2</v>
      </c>
      <c r="U985" s="791">
        <f t="shared" si="70"/>
        <v>0.98230665064335532</v>
      </c>
      <c r="V985" s="791">
        <v>1.76933493566447E-2</v>
      </c>
      <c r="W985" s="791">
        <f t="shared" si="69"/>
        <v>0.9810633755986935</v>
      </c>
      <c r="X985" s="791">
        <f t="shared" si="69"/>
        <v>1.8836624401306557E-2</v>
      </c>
      <c r="Y985" s="573"/>
      <c r="Z985" s="758"/>
      <c r="AA985" s="758"/>
      <c r="AB985" s="758"/>
      <c r="AC985" s="758"/>
      <c r="AD985" s="758"/>
      <c r="AE985" s="758"/>
      <c r="AF985" s="758"/>
      <c r="AG985" s="758"/>
      <c r="AH985" s="758"/>
      <c r="AI985" s="758"/>
      <c r="AJ985" s="758"/>
    </row>
    <row r="986" spans="2:36" ht="15">
      <c r="B986" s="758"/>
      <c r="C986" s="758"/>
      <c r="D986" s="758"/>
      <c r="E986" s="758"/>
      <c r="F986" s="758"/>
      <c r="G986" s="758"/>
      <c r="H986" s="758"/>
      <c r="I986" s="758"/>
      <c r="J986" s="758"/>
      <c r="K986" s="758"/>
      <c r="L986" s="780">
        <v>982</v>
      </c>
      <c r="M986" s="790">
        <v>0.9776453220580098</v>
      </c>
      <c r="N986" s="790">
        <v>2.2354677941990201E-2</v>
      </c>
      <c r="O986" s="790">
        <v>0.97461877299733557</v>
      </c>
      <c r="P986" s="790">
        <v>2.5381227002664399E-2</v>
      </c>
      <c r="Q986" s="790">
        <f t="shared" si="67"/>
        <v>0.97599524051258424</v>
      </c>
      <c r="R986" s="790">
        <f t="shared" si="67"/>
        <v>2.39047594874158E-2</v>
      </c>
      <c r="S986" s="791">
        <f t="shared" si="68"/>
        <v>0.97995761605535359</v>
      </c>
      <c r="T986" s="791">
        <v>2.00423839446464E-2</v>
      </c>
      <c r="U986" s="791">
        <f t="shared" si="70"/>
        <v>0.98230866272728534</v>
      </c>
      <c r="V986" s="791">
        <v>1.7691337272714699E-2</v>
      </c>
      <c r="W986" s="791">
        <f t="shared" si="69"/>
        <v>0.98106547213178186</v>
      </c>
      <c r="X986" s="791">
        <f t="shared" si="69"/>
        <v>1.8834527868218168E-2</v>
      </c>
      <c r="Y986" s="573"/>
      <c r="Z986" s="758"/>
      <c r="AA986" s="758"/>
      <c r="AB986" s="758"/>
      <c r="AC986" s="758"/>
      <c r="AD986" s="758"/>
      <c r="AE986" s="758"/>
      <c r="AF986" s="758"/>
      <c r="AG986" s="758"/>
      <c r="AH986" s="758"/>
      <c r="AI986" s="758"/>
      <c r="AJ986" s="758"/>
    </row>
    <row r="987" spans="2:36" ht="15">
      <c r="B987" s="758"/>
      <c r="C987" s="758"/>
      <c r="D987" s="758"/>
      <c r="E987" s="758"/>
      <c r="F987" s="758"/>
      <c r="G987" s="758"/>
      <c r="H987" s="758"/>
      <c r="I987" s="758"/>
      <c r="J987" s="758"/>
      <c r="K987" s="758"/>
      <c r="L987" s="780">
        <v>983</v>
      </c>
      <c r="M987" s="790">
        <v>0.97766507625410937</v>
      </c>
      <c r="N987" s="790">
        <v>2.2334923745890599E-2</v>
      </c>
      <c r="O987" s="790">
        <v>0.97464001594008887</v>
      </c>
      <c r="P987" s="790">
        <v>2.5359984059911099E-2</v>
      </c>
      <c r="Q987" s="790">
        <f t="shared" si="67"/>
        <v>0.9760157563114229</v>
      </c>
      <c r="R987" s="790">
        <f t="shared" si="67"/>
        <v>2.3884243688577125E-2</v>
      </c>
      <c r="S987" s="791">
        <f t="shared" si="68"/>
        <v>0.97995982790220026</v>
      </c>
      <c r="T987" s="791">
        <v>2.0040172097799701E-2</v>
      </c>
      <c r="U987" s="791">
        <f t="shared" si="70"/>
        <v>0.98231065440301291</v>
      </c>
      <c r="V987" s="791">
        <v>1.7689345596987101E-2</v>
      </c>
      <c r="W987" s="791">
        <f t="shared" si="69"/>
        <v>0.98106757083167684</v>
      </c>
      <c r="X987" s="791">
        <f t="shared" si="69"/>
        <v>1.8832429168323138E-2</v>
      </c>
      <c r="Y987" s="573"/>
      <c r="Z987" s="758"/>
      <c r="AA987" s="758"/>
      <c r="AB987" s="758"/>
      <c r="AC987" s="758"/>
      <c r="AD987" s="758"/>
      <c r="AE987" s="758"/>
      <c r="AF987" s="758"/>
      <c r="AG987" s="758"/>
      <c r="AH987" s="758"/>
      <c r="AI987" s="758"/>
      <c r="AJ987" s="758"/>
    </row>
    <row r="988" spans="2:36" ht="15">
      <c r="B988" s="758"/>
      <c r="C988" s="758"/>
      <c r="D988" s="758"/>
      <c r="E988" s="758"/>
      <c r="F988" s="758"/>
      <c r="G988" s="758"/>
      <c r="H988" s="758"/>
      <c r="I988" s="758"/>
      <c r="J988" s="758"/>
      <c r="K988" s="758"/>
      <c r="L988" s="780">
        <v>984</v>
      </c>
      <c r="M988" s="790">
        <v>0.97768482171557147</v>
      </c>
      <c r="N988" s="790">
        <v>2.23151782844285E-2</v>
      </c>
      <c r="O988" s="790">
        <v>0.97466124769054219</v>
      </c>
      <c r="P988" s="790">
        <v>2.5338752309457799E-2</v>
      </c>
      <c r="Q988" s="790">
        <f t="shared" si="67"/>
        <v>0.97603626211596239</v>
      </c>
      <c r="R988" s="790">
        <f t="shared" si="67"/>
        <v>2.3863737884037582E-2</v>
      </c>
      <c r="S988" s="791">
        <f t="shared" si="68"/>
        <v>0.97996206421537291</v>
      </c>
      <c r="T988" s="791">
        <v>2.0037935784627099E-2</v>
      </c>
      <c r="U988" s="791">
        <f t="shared" si="70"/>
        <v>0.98231262739220371</v>
      </c>
      <c r="V988" s="791">
        <v>1.7687372607796299E-2</v>
      </c>
      <c r="W988" s="791">
        <f t="shared" si="69"/>
        <v>0.98106967186234795</v>
      </c>
      <c r="X988" s="791">
        <f t="shared" si="69"/>
        <v>1.8830328137652119E-2</v>
      </c>
      <c r="Y988" s="573"/>
      <c r="Z988" s="758"/>
      <c r="AA988" s="758"/>
      <c r="AB988" s="758"/>
      <c r="AC988" s="758"/>
      <c r="AD988" s="758"/>
      <c r="AE988" s="758"/>
      <c r="AF988" s="758"/>
      <c r="AG988" s="758"/>
      <c r="AH988" s="758"/>
      <c r="AI988" s="758"/>
      <c r="AJ988" s="758"/>
    </row>
    <row r="989" spans="2:36" ht="15">
      <c r="B989" s="758"/>
      <c r="C989" s="758"/>
      <c r="D989" s="758"/>
      <c r="E989" s="758"/>
      <c r="F989" s="758"/>
      <c r="G989" s="758"/>
      <c r="H989" s="758"/>
      <c r="I989" s="758"/>
      <c r="J989" s="758"/>
      <c r="K989" s="758"/>
      <c r="L989" s="780">
        <v>985</v>
      </c>
      <c r="M989" s="790">
        <v>0.97770455898058695</v>
      </c>
      <c r="N989" s="790">
        <v>2.2295441019413002E-2</v>
      </c>
      <c r="O989" s="790">
        <v>0.97468246894502508</v>
      </c>
      <c r="P989" s="790">
        <v>2.53175310549749E-2</v>
      </c>
      <c r="Q989" s="790">
        <f t="shared" si="67"/>
        <v>0.97605675854544915</v>
      </c>
      <c r="R989" s="790">
        <f t="shared" si="67"/>
        <v>2.3843241454550759E-2</v>
      </c>
      <c r="S989" s="791">
        <f t="shared" si="68"/>
        <v>0.97996432351833596</v>
      </c>
      <c r="T989" s="791">
        <v>2.00356764816641E-2</v>
      </c>
      <c r="U989" s="791">
        <f t="shared" si="70"/>
        <v>0.98231458341652322</v>
      </c>
      <c r="V989" s="791">
        <v>1.7685416583476801E-2</v>
      </c>
      <c r="W989" s="791">
        <f t="shared" si="69"/>
        <v>0.98107177538776447</v>
      </c>
      <c r="X989" s="791">
        <f t="shared" si="69"/>
        <v>1.8828224612235669E-2</v>
      </c>
      <c r="Y989" s="573"/>
      <c r="Z989" s="758"/>
      <c r="AA989" s="758"/>
      <c r="AB989" s="758"/>
      <c r="AC989" s="758"/>
      <c r="AD989" s="758"/>
      <c r="AE989" s="758"/>
      <c r="AF989" s="758"/>
      <c r="AG989" s="758"/>
      <c r="AH989" s="758"/>
      <c r="AI989" s="758"/>
      <c r="AJ989" s="758"/>
    </row>
    <row r="990" spans="2:36" ht="15">
      <c r="B990" s="758"/>
      <c r="C990" s="758"/>
      <c r="D990" s="758"/>
      <c r="E990" s="758"/>
      <c r="F990" s="758"/>
      <c r="G990" s="758"/>
      <c r="H990" s="758"/>
      <c r="I990" s="758"/>
      <c r="J990" s="758"/>
      <c r="K990" s="758"/>
      <c r="L990" s="780">
        <v>986</v>
      </c>
      <c r="M990" s="790">
        <v>0.97772428858734695</v>
      </c>
      <c r="N990" s="790">
        <v>2.2275711412652999E-2</v>
      </c>
      <c r="O990" s="790">
        <v>0.97470368039986732</v>
      </c>
      <c r="P990" s="790">
        <v>2.5296319600132702E-2</v>
      </c>
      <c r="Q990" s="790">
        <f t="shared" si="67"/>
        <v>0.97607724621912995</v>
      </c>
      <c r="R990" s="790">
        <f t="shared" si="67"/>
        <v>2.3822753780870072E-2</v>
      </c>
      <c r="S990" s="791">
        <f t="shared" si="68"/>
        <v>0.97996660433455385</v>
      </c>
      <c r="T990" s="791">
        <v>2.00333956654461E-2</v>
      </c>
      <c r="U990" s="791">
        <f t="shared" si="70"/>
        <v>0.98231652419763693</v>
      </c>
      <c r="V990" s="791">
        <v>1.76834758023631E-2</v>
      </c>
      <c r="W990" s="791">
        <f t="shared" si="69"/>
        <v>0.98107388157189579</v>
      </c>
      <c r="X990" s="791">
        <f t="shared" si="69"/>
        <v>1.8826118428104284E-2</v>
      </c>
      <c r="Y990" s="573"/>
      <c r="Z990" s="758"/>
      <c r="AA990" s="758"/>
      <c r="AB990" s="758"/>
      <c r="AC990" s="758"/>
      <c r="AD990" s="758"/>
      <c r="AE990" s="758"/>
      <c r="AF990" s="758"/>
      <c r="AG990" s="758"/>
      <c r="AH990" s="758"/>
      <c r="AI990" s="758"/>
      <c r="AJ990" s="758"/>
    </row>
    <row r="991" spans="2:36" ht="15">
      <c r="B991" s="758"/>
      <c r="C991" s="758"/>
      <c r="D991" s="758"/>
      <c r="E991" s="758"/>
      <c r="F991" s="758"/>
      <c r="G991" s="758"/>
      <c r="H991" s="758"/>
      <c r="I991" s="758"/>
      <c r="J991" s="758"/>
      <c r="K991" s="758"/>
      <c r="L991" s="780">
        <v>987</v>
      </c>
      <c r="M991" s="790">
        <v>0.97774401107404263</v>
      </c>
      <c r="N991" s="790">
        <v>2.2255988925957398E-2</v>
      </c>
      <c r="O991" s="790">
        <v>0.97472488275139868</v>
      </c>
      <c r="P991" s="790">
        <v>2.5275117248601299E-2</v>
      </c>
      <c r="Q991" s="790">
        <f t="shared" si="67"/>
        <v>0.9760977257562512</v>
      </c>
      <c r="R991" s="790">
        <f t="shared" si="67"/>
        <v>2.380227424374886E-2</v>
      </c>
      <c r="S991" s="791">
        <f t="shared" si="68"/>
        <v>0.97996890518749125</v>
      </c>
      <c r="T991" s="791">
        <v>2.0031094812508799E-2</v>
      </c>
      <c r="U991" s="791">
        <f t="shared" si="70"/>
        <v>0.98231845145721031</v>
      </c>
      <c r="V991" s="791">
        <v>1.76815485427897E-2</v>
      </c>
      <c r="W991" s="791">
        <f t="shared" si="69"/>
        <v>0.98107599057871142</v>
      </c>
      <c r="X991" s="791">
        <f t="shared" si="69"/>
        <v>1.8824009421288625E-2</v>
      </c>
      <c r="Y991" s="573"/>
      <c r="Z991" s="758"/>
      <c r="AA991" s="758"/>
      <c r="AB991" s="758"/>
      <c r="AC991" s="758"/>
      <c r="AD991" s="758"/>
      <c r="AE991" s="758"/>
      <c r="AF991" s="758"/>
      <c r="AG991" s="758"/>
      <c r="AH991" s="758"/>
      <c r="AI991" s="758"/>
      <c r="AJ991" s="758"/>
    </row>
    <row r="992" spans="2:36" ht="15">
      <c r="B992" s="758"/>
      <c r="C992" s="758"/>
      <c r="D992" s="758"/>
      <c r="E992" s="758"/>
      <c r="F992" s="758"/>
      <c r="G992" s="758"/>
      <c r="H992" s="758"/>
      <c r="I992" s="758"/>
      <c r="J992" s="758"/>
      <c r="K992" s="758"/>
      <c r="L992" s="780">
        <v>988</v>
      </c>
      <c r="M992" s="790">
        <v>0.97776372697886493</v>
      </c>
      <c r="N992" s="790">
        <v>2.2236273021135101E-2</v>
      </c>
      <c r="O992" s="790">
        <v>0.97474607669594882</v>
      </c>
      <c r="P992" s="790">
        <v>2.5253923304051198E-2</v>
      </c>
      <c r="Q992" s="790">
        <f t="shared" si="67"/>
        <v>0.97611819777605935</v>
      </c>
      <c r="R992" s="790">
        <f t="shared" si="67"/>
        <v>2.3781802223940655E-2</v>
      </c>
      <c r="S992" s="791">
        <f t="shared" si="68"/>
        <v>0.97997122460061237</v>
      </c>
      <c r="T992" s="791">
        <v>2.0028775399387602E-2</v>
      </c>
      <c r="U992" s="791">
        <f t="shared" si="70"/>
        <v>0.98232036691690905</v>
      </c>
      <c r="V992" s="791">
        <v>1.7679633083090899E-2</v>
      </c>
      <c r="W992" s="791">
        <f t="shared" si="69"/>
        <v>0.98107810257218087</v>
      </c>
      <c r="X992" s="791">
        <f t="shared" si="69"/>
        <v>1.8821897427819083E-2</v>
      </c>
      <c r="Y992" s="573"/>
      <c r="Z992" s="758"/>
      <c r="AA992" s="758"/>
      <c r="AB992" s="758"/>
      <c r="AC992" s="758"/>
      <c r="AD992" s="758"/>
      <c r="AE992" s="758"/>
      <c r="AF992" s="758"/>
      <c r="AG992" s="758"/>
      <c r="AH992" s="758"/>
      <c r="AI992" s="758"/>
      <c r="AJ992" s="758"/>
    </row>
    <row r="993" spans="2:36" ht="15">
      <c r="B993" s="758"/>
      <c r="C993" s="758"/>
      <c r="D993" s="758"/>
      <c r="E993" s="758"/>
      <c r="F993" s="758"/>
      <c r="G993" s="758"/>
      <c r="H993" s="758"/>
      <c r="I993" s="758"/>
      <c r="J993" s="758"/>
      <c r="K993" s="758"/>
      <c r="L993" s="780">
        <v>989</v>
      </c>
      <c r="M993" s="790">
        <v>0.97778343684000479</v>
      </c>
      <c r="N993" s="790">
        <v>2.2216563159995199E-2</v>
      </c>
      <c r="O993" s="790">
        <v>0.97476726292984739</v>
      </c>
      <c r="P993" s="790">
        <v>2.5232737070152601E-2</v>
      </c>
      <c r="Q993" s="790">
        <f t="shared" si="67"/>
        <v>0.97613866289780105</v>
      </c>
      <c r="R993" s="790">
        <f t="shared" si="67"/>
        <v>2.376133710219893E-2</v>
      </c>
      <c r="S993" s="791">
        <f t="shared" si="68"/>
        <v>0.97997356109738176</v>
      </c>
      <c r="T993" s="791">
        <v>2.00264389026182E-2</v>
      </c>
      <c r="U993" s="791">
        <f t="shared" si="70"/>
        <v>0.98232227229839875</v>
      </c>
      <c r="V993" s="791">
        <v>1.7677727701601299E-2</v>
      </c>
      <c r="W993" s="791">
        <f t="shared" si="69"/>
        <v>0.98108021771627363</v>
      </c>
      <c r="X993" s="791">
        <f t="shared" si="69"/>
        <v>1.8819782283726369E-2</v>
      </c>
      <c r="Y993" s="573"/>
      <c r="Z993" s="758"/>
      <c r="AA993" s="758"/>
      <c r="AB993" s="758"/>
      <c r="AC993" s="758"/>
      <c r="AD993" s="758"/>
      <c r="AE993" s="758"/>
      <c r="AF993" s="758"/>
      <c r="AG993" s="758"/>
      <c r="AH993" s="758"/>
      <c r="AI993" s="758"/>
      <c r="AJ993" s="758"/>
    </row>
    <row r="994" spans="2:36" ht="15">
      <c r="B994" s="758"/>
      <c r="C994" s="758"/>
      <c r="D994" s="758"/>
      <c r="E994" s="758"/>
      <c r="F994" s="758"/>
      <c r="G994" s="758"/>
      <c r="H994" s="758"/>
      <c r="I994" s="758"/>
      <c r="J994" s="758"/>
      <c r="K994" s="758"/>
      <c r="L994" s="780">
        <v>990</v>
      </c>
      <c r="M994" s="790">
        <v>0.97780314119565348</v>
      </c>
      <c r="N994" s="790">
        <v>2.2196858804346499E-2</v>
      </c>
      <c r="O994" s="790">
        <v>0.97478844214942406</v>
      </c>
      <c r="P994" s="790">
        <v>2.52115578505759E-2</v>
      </c>
      <c r="Q994" s="790">
        <f t="shared" si="67"/>
        <v>0.97615912174072283</v>
      </c>
      <c r="R994" s="790">
        <f t="shared" si="67"/>
        <v>2.3740878259277124E-2</v>
      </c>
      <c r="S994" s="791">
        <f t="shared" si="68"/>
        <v>0.97997591320126387</v>
      </c>
      <c r="T994" s="791">
        <v>2.0024086798736102E-2</v>
      </c>
      <c r="U994" s="791">
        <f t="shared" si="70"/>
        <v>0.98232416932334465</v>
      </c>
      <c r="V994" s="791">
        <v>1.7675830676655398E-2</v>
      </c>
      <c r="W994" s="791">
        <f t="shared" si="69"/>
        <v>0.98108233617495899</v>
      </c>
      <c r="X994" s="791">
        <f t="shared" si="69"/>
        <v>1.8817663825041034E-2</v>
      </c>
      <c r="Y994" s="573"/>
      <c r="Z994" s="758"/>
      <c r="AA994" s="758"/>
      <c r="AB994" s="758"/>
      <c r="AC994" s="758"/>
      <c r="AD994" s="758"/>
      <c r="AE994" s="758"/>
      <c r="AF994" s="758"/>
      <c r="AG994" s="758"/>
      <c r="AH994" s="758"/>
      <c r="AI994" s="758"/>
      <c r="AJ994" s="758"/>
    </row>
    <row r="995" spans="2:36" ht="15">
      <c r="B995" s="758"/>
      <c r="C995" s="758"/>
      <c r="D995" s="758"/>
      <c r="E995" s="758"/>
      <c r="F995" s="758"/>
      <c r="G995" s="758"/>
      <c r="H995" s="758"/>
      <c r="I995" s="758"/>
      <c r="J995" s="758"/>
      <c r="K995" s="758"/>
      <c r="L995" s="780">
        <v>991</v>
      </c>
      <c r="M995" s="790">
        <v>0.97782284058400204</v>
      </c>
      <c r="N995" s="790">
        <v>2.2177159415997998E-2</v>
      </c>
      <c r="O995" s="790">
        <v>0.97480961505100872</v>
      </c>
      <c r="P995" s="790">
        <v>2.5190384948991298E-2</v>
      </c>
      <c r="Q995" s="790">
        <f t="shared" si="67"/>
        <v>0.97617957492407137</v>
      </c>
      <c r="R995" s="790">
        <f t="shared" si="67"/>
        <v>2.3720425075928663E-2</v>
      </c>
      <c r="S995" s="791">
        <f t="shared" si="68"/>
        <v>0.97997827943572324</v>
      </c>
      <c r="T995" s="791">
        <v>2.0021720564276702E-2</v>
      </c>
      <c r="U995" s="791">
        <f t="shared" si="70"/>
        <v>0.98232605971341247</v>
      </c>
      <c r="V995" s="791">
        <v>1.7673940286587499E-2</v>
      </c>
      <c r="W995" s="791">
        <f t="shared" si="69"/>
        <v>0.98108445811220646</v>
      </c>
      <c r="X995" s="791">
        <f t="shared" si="69"/>
        <v>1.8815541887793483E-2</v>
      </c>
      <c r="Y995" s="573"/>
      <c r="Z995" s="758"/>
      <c r="AA995" s="758"/>
      <c r="AB995" s="758"/>
      <c r="AC995" s="758"/>
      <c r="AD995" s="758"/>
      <c r="AE995" s="758"/>
      <c r="AF995" s="758"/>
      <c r="AG995" s="758"/>
      <c r="AH995" s="758"/>
      <c r="AI995" s="758"/>
      <c r="AJ995" s="758"/>
    </row>
    <row r="996" spans="2:36" ht="15">
      <c r="B996" s="758"/>
      <c r="C996" s="758"/>
      <c r="D996" s="758"/>
      <c r="E996" s="758"/>
      <c r="F996" s="758"/>
      <c r="G996" s="758"/>
      <c r="H996" s="758"/>
      <c r="I996" s="758"/>
      <c r="J996" s="758"/>
      <c r="K996" s="758"/>
      <c r="L996" s="780">
        <v>992</v>
      </c>
      <c r="M996" s="790">
        <v>0.97784253554324141</v>
      </c>
      <c r="N996" s="790">
        <v>2.2157464456758601E-2</v>
      </c>
      <c r="O996" s="790">
        <v>0.9748307823309309</v>
      </c>
      <c r="P996" s="790">
        <v>2.5169217669069099E-2</v>
      </c>
      <c r="Q996" s="790">
        <f t="shared" si="67"/>
        <v>0.97620002306709308</v>
      </c>
      <c r="R996" s="790">
        <f t="shared" si="67"/>
        <v>2.3699976932906978E-2</v>
      </c>
      <c r="S996" s="791">
        <f t="shared" si="68"/>
        <v>0.97998065832422421</v>
      </c>
      <c r="T996" s="791">
        <v>2.0019341675775799E-2</v>
      </c>
      <c r="U996" s="791">
        <f t="shared" si="70"/>
        <v>0.98232794519026778</v>
      </c>
      <c r="V996" s="791">
        <v>1.7672054809732201E-2</v>
      </c>
      <c r="W996" s="791">
        <f t="shared" si="69"/>
        <v>0.98108658369198554</v>
      </c>
      <c r="X996" s="791">
        <f t="shared" si="69"/>
        <v>1.8813416308014461E-2</v>
      </c>
      <c r="Y996" s="573"/>
      <c r="Z996" s="758"/>
      <c r="AA996" s="758"/>
      <c r="AB996" s="758"/>
      <c r="AC996" s="758"/>
      <c r="AD996" s="758"/>
      <c r="AE996" s="758"/>
      <c r="AF996" s="758"/>
      <c r="AG996" s="758"/>
      <c r="AH996" s="758"/>
      <c r="AI996" s="758"/>
      <c r="AJ996" s="758"/>
    </row>
    <row r="997" spans="2:36" ht="15">
      <c r="B997" s="758"/>
      <c r="C997" s="758"/>
      <c r="D997" s="758"/>
      <c r="E997" s="758"/>
      <c r="F997" s="758"/>
      <c r="G997" s="758"/>
      <c r="H997" s="758"/>
      <c r="I997" s="758"/>
      <c r="J997" s="758"/>
      <c r="K997" s="758"/>
      <c r="L997" s="780">
        <v>993</v>
      </c>
      <c r="M997" s="790">
        <v>0.97786222661156275</v>
      </c>
      <c r="N997" s="790">
        <v>2.2137773388437299E-2</v>
      </c>
      <c r="O997" s="790">
        <v>0.97485194468552039</v>
      </c>
      <c r="P997" s="790">
        <v>2.5148055314479601E-2</v>
      </c>
      <c r="Q997" s="790">
        <f t="shared" si="67"/>
        <v>0.97622046678903451</v>
      </c>
      <c r="R997" s="790">
        <f t="shared" si="67"/>
        <v>2.3679533210965553E-2</v>
      </c>
      <c r="S997" s="791">
        <f t="shared" si="68"/>
        <v>0.9799830483902312</v>
      </c>
      <c r="T997" s="791">
        <v>2.00169516097688E-2</v>
      </c>
      <c r="U997" s="791">
        <f t="shared" si="70"/>
        <v>0.98232982747557607</v>
      </c>
      <c r="V997" s="791">
        <v>1.7670172524423901E-2</v>
      </c>
      <c r="W997" s="791">
        <f t="shared" si="69"/>
        <v>0.98108871307826562</v>
      </c>
      <c r="X997" s="791">
        <f t="shared" si="69"/>
        <v>1.8811286921734425E-2</v>
      </c>
      <c r="Y997" s="573"/>
      <c r="Z997" s="758"/>
      <c r="AA997" s="758"/>
      <c r="AB997" s="758"/>
      <c r="AC997" s="758"/>
      <c r="AD997" s="758"/>
      <c r="AE997" s="758"/>
      <c r="AF997" s="758"/>
      <c r="AG997" s="758"/>
      <c r="AH997" s="758"/>
      <c r="AI997" s="758"/>
      <c r="AJ997" s="758"/>
    </row>
    <row r="998" spans="2:36" ht="15">
      <c r="B998" s="758"/>
      <c r="C998" s="758"/>
      <c r="D998" s="758"/>
      <c r="E998" s="758"/>
      <c r="F998" s="758"/>
      <c r="G998" s="758"/>
      <c r="H998" s="758"/>
      <c r="I998" s="758"/>
      <c r="J998" s="758"/>
      <c r="K998" s="758"/>
      <c r="L998" s="780">
        <v>994</v>
      </c>
      <c r="M998" s="790">
        <v>0.97788191432715699</v>
      </c>
      <c r="N998" s="790">
        <v>2.2118085672842999E-2</v>
      </c>
      <c r="O998" s="790">
        <v>0.97487310281110695</v>
      </c>
      <c r="P998" s="790">
        <v>2.5126897188893101E-2</v>
      </c>
      <c r="Q998" s="790">
        <f t="shared" si="67"/>
        <v>0.97624090670914221</v>
      </c>
      <c r="R998" s="790">
        <f t="shared" si="67"/>
        <v>2.3659093290857813E-2</v>
      </c>
      <c r="S998" s="791">
        <f t="shared" si="68"/>
        <v>0.97998544815720878</v>
      </c>
      <c r="T998" s="791">
        <v>2.00145518427912E-2</v>
      </c>
      <c r="U998" s="791">
        <f t="shared" si="70"/>
        <v>0.98233170829100291</v>
      </c>
      <c r="V998" s="791">
        <v>1.76682917089971E-2</v>
      </c>
      <c r="W998" s="791">
        <f t="shared" si="69"/>
        <v>0.9810908464350161</v>
      </c>
      <c r="X998" s="791">
        <f t="shared" si="69"/>
        <v>1.8809153564983926E-2</v>
      </c>
      <c r="Y998" s="573"/>
      <c r="Z998" s="758"/>
      <c r="AA998" s="758"/>
      <c r="AB998" s="758"/>
      <c r="AC998" s="758"/>
      <c r="AD998" s="758"/>
      <c r="AE998" s="758"/>
      <c r="AF998" s="758"/>
      <c r="AG998" s="758"/>
      <c r="AH998" s="758"/>
      <c r="AI998" s="758"/>
      <c r="AJ998" s="758"/>
    </row>
    <row r="999" spans="2:36" ht="15">
      <c r="B999" s="758"/>
      <c r="C999" s="758"/>
      <c r="D999" s="758"/>
      <c r="E999" s="758"/>
      <c r="F999" s="758"/>
      <c r="G999" s="758"/>
      <c r="H999" s="758"/>
      <c r="I999" s="758"/>
      <c r="J999" s="758"/>
      <c r="K999" s="758"/>
      <c r="L999" s="780">
        <v>995</v>
      </c>
      <c r="M999" s="790">
        <v>0.97790159922821529</v>
      </c>
      <c r="N999" s="790">
        <v>2.2098400771784699E-2</v>
      </c>
      <c r="O999" s="790">
        <v>0.97489425740402014</v>
      </c>
      <c r="P999" s="790">
        <v>2.5105742595979901E-2</v>
      </c>
      <c r="Q999" s="790">
        <f t="shared" si="67"/>
        <v>0.97626134344666282</v>
      </c>
      <c r="R999" s="790">
        <f t="shared" si="67"/>
        <v>2.3638656553337242E-2</v>
      </c>
      <c r="S999" s="791">
        <f t="shared" si="68"/>
        <v>0.97998785614862127</v>
      </c>
      <c r="T999" s="791">
        <v>2.00121438513787E-2</v>
      </c>
      <c r="U999" s="791">
        <f t="shared" si="70"/>
        <v>0.98233358901819934</v>
      </c>
      <c r="V999" s="791">
        <v>1.76664109818007E-2</v>
      </c>
      <c r="W999" s="791">
        <f t="shared" si="69"/>
        <v>0.98109298375181309</v>
      </c>
      <c r="X999" s="791">
        <f t="shared" si="69"/>
        <v>1.8807016248187008E-2</v>
      </c>
      <c r="Y999" s="573"/>
      <c r="Z999" s="758"/>
      <c r="AA999" s="758"/>
      <c r="AB999" s="758"/>
      <c r="AC999" s="758"/>
      <c r="AD999" s="758"/>
      <c r="AE999" s="758"/>
      <c r="AF999" s="758"/>
      <c r="AG999" s="758"/>
      <c r="AH999" s="758"/>
      <c r="AI999" s="758"/>
      <c r="AJ999" s="758"/>
    </row>
    <row r="1000" spans="2:36" ht="15">
      <c r="B1000" s="758"/>
      <c r="C1000" s="758"/>
      <c r="D1000" s="758"/>
      <c r="E1000" s="758"/>
      <c r="F1000" s="758"/>
      <c r="G1000" s="758"/>
      <c r="H1000" s="758"/>
      <c r="I1000" s="758"/>
      <c r="J1000" s="758"/>
      <c r="K1000" s="758"/>
      <c r="L1000" s="780">
        <v>996</v>
      </c>
      <c r="M1000" s="790">
        <v>0.9779212818529287</v>
      </c>
      <c r="N1000" s="790">
        <v>2.20787181470713E-2</v>
      </c>
      <c r="O1000" s="790">
        <v>0.97491540916058972</v>
      </c>
      <c r="P1000" s="790">
        <v>2.5084590839410299E-2</v>
      </c>
      <c r="Q1000" s="790">
        <f t="shared" si="67"/>
        <v>0.97628177762084278</v>
      </c>
      <c r="R1000" s="790">
        <f t="shared" si="67"/>
        <v>2.3618222379157266E-2</v>
      </c>
      <c r="S1000" s="791">
        <f t="shared" si="68"/>
        <v>0.97999027088793345</v>
      </c>
      <c r="T1000" s="791">
        <v>2.0009729112066599E-2</v>
      </c>
      <c r="U1000" s="791">
        <f t="shared" si="70"/>
        <v>0.98233546975444608</v>
      </c>
      <c r="V1000" s="791">
        <v>1.7664530245553901E-2</v>
      </c>
      <c r="W1000" s="791">
        <f t="shared" si="69"/>
        <v>0.98109512435947899</v>
      </c>
      <c r="X1000" s="791">
        <f t="shared" si="69"/>
        <v>1.8804875640521031E-2</v>
      </c>
      <c r="Y1000" s="573"/>
      <c r="Z1000" s="758"/>
      <c r="AA1000" s="758"/>
      <c r="AB1000" s="758"/>
      <c r="AC1000" s="758"/>
      <c r="AD1000" s="758"/>
      <c r="AE1000" s="758"/>
      <c r="AF1000" s="758"/>
      <c r="AG1000" s="758"/>
      <c r="AH1000" s="758"/>
      <c r="AI1000" s="758"/>
      <c r="AJ1000" s="758"/>
    </row>
    <row r="1001" spans="2:36" ht="15">
      <c r="B1001" s="758"/>
      <c r="C1001" s="758"/>
      <c r="D1001" s="758"/>
      <c r="E1001" s="758"/>
      <c r="F1001" s="758"/>
      <c r="G1001" s="758"/>
      <c r="H1001" s="758"/>
      <c r="I1001" s="758"/>
      <c r="J1001" s="758"/>
      <c r="K1001" s="758"/>
      <c r="L1001" s="780">
        <v>997</v>
      </c>
      <c r="M1001" s="790">
        <v>0.97794096273948827</v>
      </c>
      <c r="N1001" s="790">
        <v>2.2059037260511699E-2</v>
      </c>
      <c r="O1001" s="790">
        <v>0.97493655877714536</v>
      </c>
      <c r="P1001" s="790">
        <v>2.5063441222854602E-2</v>
      </c>
      <c r="Q1001" s="790">
        <f t="shared" si="67"/>
        <v>0.97630220985092864</v>
      </c>
      <c r="R1001" s="790">
        <f t="shared" si="67"/>
        <v>2.3597790149071325E-2</v>
      </c>
      <c r="S1001" s="791">
        <f t="shared" si="68"/>
        <v>0.9799926908986093</v>
      </c>
      <c r="T1001" s="791">
        <v>2.0007309101390699E-2</v>
      </c>
      <c r="U1001" s="791">
        <f t="shared" si="70"/>
        <v>0.98233735049069282</v>
      </c>
      <c r="V1001" s="791">
        <v>1.76626495093072E-2</v>
      </c>
      <c r="W1001" s="791">
        <f t="shared" si="69"/>
        <v>0.98109726753429904</v>
      </c>
      <c r="X1001" s="791">
        <f t="shared" si="69"/>
        <v>1.8802732465700932E-2</v>
      </c>
      <c r="Y1001" s="573"/>
      <c r="Z1001" s="758"/>
      <c r="AA1001" s="758"/>
      <c r="AB1001" s="758"/>
      <c r="AC1001" s="758"/>
      <c r="AD1001" s="758"/>
      <c r="AE1001" s="758"/>
      <c r="AF1001" s="758"/>
      <c r="AG1001" s="758"/>
      <c r="AH1001" s="758"/>
      <c r="AI1001" s="758"/>
      <c r="AJ1001" s="758"/>
    </row>
    <row r="1002" spans="2:36" ht="15">
      <c r="B1002" s="758"/>
      <c r="C1002" s="758"/>
      <c r="D1002" s="758"/>
      <c r="E1002" s="758"/>
      <c r="F1002" s="758"/>
      <c r="G1002" s="758"/>
      <c r="H1002" s="758"/>
      <c r="I1002" s="758"/>
      <c r="J1002" s="758"/>
      <c r="K1002" s="758"/>
      <c r="L1002" s="780">
        <v>998</v>
      </c>
      <c r="M1002" s="790">
        <v>0.97796064242608516</v>
      </c>
      <c r="N1002" s="790">
        <v>2.20393575739148E-2</v>
      </c>
      <c r="O1002" s="790">
        <v>0.97495770695001693</v>
      </c>
      <c r="P1002" s="790">
        <v>2.5042293049983101E-2</v>
      </c>
      <c r="Q1002" s="790">
        <f t="shared" si="67"/>
        <v>0.97632264075616715</v>
      </c>
      <c r="R1002" s="790">
        <f t="shared" si="67"/>
        <v>2.3577359243832842E-2</v>
      </c>
      <c r="S1002" s="791">
        <f t="shared" si="68"/>
        <v>0.97999511470411349</v>
      </c>
      <c r="T1002" s="791">
        <v>2.0004885295886499E-2</v>
      </c>
      <c r="U1002" s="791">
        <f t="shared" si="70"/>
        <v>0.98233923122693956</v>
      </c>
      <c r="V1002" s="791">
        <v>1.7660768773060401E-2</v>
      </c>
      <c r="W1002" s="791">
        <f t="shared" si="69"/>
        <v>0.98109941255720057</v>
      </c>
      <c r="X1002" s="791">
        <f t="shared" si="69"/>
        <v>1.8800587442799402E-2</v>
      </c>
      <c r="Y1002" s="573"/>
      <c r="Z1002" s="758"/>
      <c r="AA1002" s="758"/>
      <c r="AB1002" s="758"/>
      <c r="AC1002" s="758"/>
      <c r="AD1002" s="758"/>
      <c r="AE1002" s="758"/>
      <c r="AF1002" s="758"/>
      <c r="AG1002" s="758"/>
      <c r="AH1002" s="758"/>
      <c r="AI1002" s="758"/>
      <c r="AJ1002" s="758"/>
    </row>
    <row r="1003" spans="2:36" ht="15">
      <c r="B1003" s="758"/>
      <c r="C1003" s="758"/>
      <c r="D1003" s="758"/>
      <c r="E1003" s="758"/>
      <c r="F1003" s="758"/>
      <c r="G1003" s="758"/>
      <c r="H1003" s="758"/>
      <c r="I1003" s="758"/>
      <c r="J1003" s="758"/>
      <c r="K1003" s="758"/>
      <c r="L1003" s="780">
        <v>999</v>
      </c>
      <c r="M1003" s="790">
        <v>0.97798032145091018</v>
      </c>
      <c r="N1003" s="790">
        <v>2.2019678549089799E-2</v>
      </c>
      <c r="O1003" s="790">
        <v>0.97497885437553389</v>
      </c>
      <c r="P1003" s="790">
        <v>2.5021145624466098E-2</v>
      </c>
      <c r="Q1003" s="790">
        <f t="shared" si="67"/>
        <v>0.97634307095580464</v>
      </c>
      <c r="R1003" s="790">
        <f t="shared" si="67"/>
        <v>2.3556929044195395E-2</v>
      </c>
      <c r="S1003" s="791">
        <f t="shared" si="68"/>
        <v>0.97999754082791057</v>
      </c>
      <c r="T1003" s="791">
        <v>2.0002459172089398E-2</v>
      </c>
      <c r="U1003" s="791">
        <f t="shared" si="70"/>
        <v>0.98234111196318641</v>
      </c>
      <c r="V1003" s="791">
        <v>1.7658888036813598E-2</v>
      </c>
      <c r="W1003" s="791">
        <f t="shared" si="69"/>
        <v>0.98110155870911075</v>
      </c>
      <c r="X1003" s="791">
        <f t="shared" si="69"/>
        <v>1.8798441290889232E-2</v>
      </c>
      <c r="Y1003" s="573"/>
      <c r="Z1003" s="758"/>
      <c r="AA1003" s="758"/>
      <c r="AB1003" s="758"/>
      <c r="AC1003" s="758"/>
      <c r="AD1003" s="758"/>
      <c r="AE1003" s="758"/>
      <c r="AF1003" s="758"/>
      <c r="AG1003" s="758"/>
      <c r="AH1003" s="758"/>
      <c r="AI1003" s="758"/>
      <c r="AJ1003" s="758"/>
    </row>
    <row r="1004" spans="2:36" ht="15">
      <c r="B1004" s="758"/>
      <c r="C1004" s="758"/>
      <c r="D1004" s="758"/>
      <c r="E1004" s="758"/>
      <c r="F1004" s="758"/>
      <c r="G1004" s="758"/>
      <c r="H1004" s="758"/>
      <c r="I1004" s="758"/>
      <c r="J1004" s="758"/>
      <c r="K1004" s="758"/>
      <c r="L1004" s="780">
        <v>1000</v>
      </c>
      <c r="M1004" s="790">
        <v>0.97800000035215473</v>
      </c>
      <c r="N1004" s="790">
        <v>2.1999999647845301E-2</v>
      </c>
      <c r="O1004" s="790">
        <v>0.9750000017500261</v>
      </c>
      <c r="P1004" s="790">
        <v>2.4999998249973902E-2</v>
      </c>
      <c r="Q1004" s="790">
        <f t="shared" si="67"/>
        <v>0.97636350106908776</v>
      </c>
      <c r="R1004" s="790">
        <f t="shared" si="67"/>
        <v>2.3536498930912274E-2</v>
      </c>
      <c r="S1004" s="791">
        <f t="shared" si="68"/>
        <v>0.97999996779346488</v>
      </c>
      <c r="T1004" s="791">
        <v>2.0000032206535099E-2</v>
      </c>
      <c r="U1004" s="791">
        <f t="shared" si="70"/>
        <v>0.98234299269943315</v>
      </c>
      <c r="V1004" s="791">
        <v>1.76570073005669E-2</v>
      </c>
      <c r="W1004" s="791">
        <f t="shared" si="69"/>
        <v>0.98110370527095669</v>
      </c>
      <c r="X1004" s="791">
        <f t="shared" si="69"/>
        <v>1.8796294729043359E-2</v>
      </c>
      <c r="Y1004" s="573"/>
      <c r="Z1004" s="758"/>
      <c r="AA1004" s="758"/>
      <c r="AB1004" s="758"/>
      <c r="AC1004" s="758"/>
      <c r="AD1004" s="758"/>
      <c r="AE1004" s="758"/>
      <c r="AF1004" s="758"/>
      <c r="AG1004" s="758"/>
      <c r="AH1004" s="758"/>
      <c r="AI1004" s="758"/>
      <c r="AJ1004" s="758"/>
    </row>
  </sheetData>
  <sheetProtection algorithmName="SHA-512" hashValue="c5+lT/GJpc2Ps0/t9bczHSaLCg9pKEHSYDQZv+PvPNhXuFebJQcBeAfAQCJF5Ntrsx8Vo4nGOD609mKSYpfARw==" saltValue="XBbKv2Sq+8pEQvZPe/M2wg==" spinCount="100000" sheet="1" objects="1" scenarios="1"/>
  <mergeCells count="19">
    <mergeCell ref="B50:C50"/>
    <mergeCell ref="B44:I45"/>
    <mergeCell ref="B46:C46"/>
    <mergeCell ref="O3:P3"/>
    <mergeCell ref="Q3:R3"/>
    <mergeCell ref="S3:T3"/>
    <mergeCell ref="B1:X1"/>
    <mergeCell ref="U3:V3"/>
    <mergeCell ref="W3:X3"/>
    <mergeCell ref="B37:J42"/>
    <mergeCell ref="C2:F2"/>
    <mergeCell ref="G2:J2"/>
    <mergeCell ref="M2:R2"/>
    <mergeCell ref="S2:X2"/>
    <mergeCell ref="C3:D3"/>
    <mergeCell ref="E3:F3"/>
    <mergeCell ref="G3:H3"/>
    <mergeCell ref="I3:J3"/>
    <mergeCell ref="M3:N3"/>
  </mergeCells>
  <phoneticPr fontId="162" type="noConversion"/>
  <pageMargins left="0.7" right="0.7" top="0.75" bottom="0.75" header="0.3" footer="0.3"/>
  <pageSetup paperSize="9" orientation="portrait" horizontalDpi="4294967293"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CT2006"/>
  <sheetViews>
    <sheetView showGridLines="0" showRowColHeaders="0" zoomScale="85" zoomScaleNormal="85" workbookViewId="0">
      <selection activeCell="P17" sqref="P17"/>
    </sheetView>
  </sheetViews>
  <sheetFormatPr defaultColWidth="8.85546875" defaultRowHeight="14.25"/>
  <cols>
    <col min="1" max="1" width="8.85546875" style="83"/>
    <col min="2" max="2" width="9.5703125" style="83" bestFit="1" customWidth="1"/>
    <col min="3" max="10" width="7.5703125" style="83" bestFit="1" customWidth="1"/>
    <col min="11" max="11" width="6.5703125" style="83" bestFit="1" customWidth="1"/>
    <col min="12" max="12" width="7" style="83" bestFit="1" customWidth="1"/>
    <col min="13" max="13" width="6.5703125" style="83" bestFit="1" customWidth="1"/>
    <col min="14" max="14" width="7" style="83" bestFit="1" customWidth="1"/>
    <col min="15" max="15" width="6.5703125" style="83" bestFit="1" customWidth="1"/>
    <col min="16" max="16" width="7" style="83" bestFit="1" customWidth="1"/>
    <col min="17" max="17" width="6.5703125" style="83" bestFit="1" customWidth="1"/>
    <col min="18" max="18" width="7" style="83" bestFit="1" customWidth="1"/>
    <col min="19" max="19" width="6.5703125" style="83" bestFit="1" customWidth="1"/>
    <col min="20" max="20" width="7" style="83" bestFit="1" customWidth="1"/>
    <col min="21" max="21" width="6.5703125" style="83" bestFit="1" customWidth="1"/>
    <col min="22" max="22" width="7" style="83" bestFit="1" customWidth="1"/>
    <col min="23" max="23" width="6.5703125" style="83" bestFit="1" customWidth="1"/>
    <col min="24" max="24" width="8.7109375" style="83" bestFit="1" customWidth="1"/>
    <col min="25" max="25" width="7.85546875" style="83" bestFit="1" customWidth="1"/>
    <col min="26" max="26" width="8.7109375" style="83" bestFit="1" customWidth="1"/>
    <col min="27" max="27" width="6.5703125" style="83" bestFit="1" customWidth="1"/>
    <col min="28" max="28" width="8.7109375" style="83" bestFit="1" customWidth="1"/>
    <col min="29" max="29" width="6.5703125" style="83" bestFit="1" customWidth="1"/>
    <col min="30" max="30" width="8.7109375" style="83" bestFit="1" customWidth="1"/>
    <col min="31" max="31" width="6.5703125" style="83" bestFit="1" customWidth="1"/>
    <col min="32" max="32" width="8.7109375" style="83" bestFit="1" customWidth="1"/>
    <col min="33" max="33" width="6.5703125" style="83" bestFit="1" customWidth="1"/>
    <col min="34" max="34" width="7" style="83" bestFit="1" customWidth="1"/>
    <col min="35" max="35" width="11.7109375" style="83" bestFit="1" customWidth="1"/>
    <col min="36" max="36" width="7" style="83" bestFit="1" customWidth="1"/>
    <col min="37" max="37" width="12.140625" style="83" customWidth="1"/>
    <col min="38" max="38" width="9.5703125" style="83" bestFit="1" customWidth="1"/>
    <col min="39" max="39" width="7.42578125" style="83" bestFit="1" customWidth="1"/>
    <col min="40" max="40" width="8.5703125" style="83" bestFit="1" customWidth="1"/>
    <col min="41" max="41" width="7.42578125" style="83" bestFit="1" customWidth="1"/>
    <col min="42" max="42" width="8.5703125" style="83" bestFit="1" customWidth="1"/>
    <col min="43" max="43" width="7.42578125" style="83" bestFit="1" customWidth="1"/>
    <col min="44" max="44" width="8.5703125" style="83" bestFit="1" customWidth="1"/>
    <col min="45" max="45" width="7.42578125" style="83" bestFit="1" customWidth="1"/>
    <col min="46" max="46" width="8.5703125" style="83" bestFit="1" customWidth="1"/>
    <col min="47" max="47" width="7.42578125" style="83" bestFit="1" customWidth="1"/>
    <col min="48" max="48" width="8.5703125" style="83" bestFit="1" customWidth="1"/>
    <col min="49" max="49" width="7.42578125" style="83" bestFit="1" customWidth="1"/>
    <col min="50" max="50" width="8.5703125" style="83" bestFit="1" customWidth="1"/>
    <col min="51" max="51" width="7.42578125" style="83" bestFit="1" customWidth="1"/>
    <col min="52" max="52" width="8.5703125" style="83" bestFit="1" customWidth="1"/>
    <col min="53" max="53" width="7.42578125" style="83" bestFit="1" customWidth="1"/>
    <col min="54" max="54" width="8.5703125" style="83" bestFit="1" customWidth="1"/>
    <col min="55" max="55" width="7.42578125" style="83" bestFit="1" customWidth="1"/>
    <col min="56" max="56" width="8.5703125" style="83" bestFit="1" customWidth="1"/>
    <col min="57" max="57" width="7.42578125" style="83" bestFit="1" customWidth="1"/>
    <col min="58" max="58" width="8.5703125" style="83" bestFit="1" customWidth="1"/>
    <col min="59" max="59" width="7.42578125" style="83" bestFit="1" customWidth="1"/>
    <col min="60" max="60" width="8.5703125" style="83" bestFit="1" customWidth="1"/>
    <col min="61" max="61" width="7.42578125" style="83" bestFit="1" customWidth="1"/>
    <col min="62" max="62" width="8.5703125" style="83" bestFit="1" customWidth="1"/>
    <col min="63" max="63" width="7.42578125" style="83" bestFit="1" customWidth="1"/>
    <col min="64" max="64" width="8.5703125" style="83" bestFit="1" customWidth="1"/>
    <col min="65" max="65" width="7.42578125" style="83" bestFit="1" customWidth="1"/>
    <col min="66" max="66" width="8.5703125" style="83" bestFit="1" customWidth="1"/>
    <col min="67" max="67" width="7.42578125" style="83" bestFit="1" customWidth="1"/>
    <col min="68" max="68" width="8.5703125" style="83" bestFit="1" customWidth="1"/>
    <col min="69" max="69" width="7.42578125" style="83" bestFit="1" customWidth="1"/>
    <col min="70" max="70" width="8.5703125" style="83" bestFit="1" customWidth="1"/>
    <col min="71" max="71" width="7.42578125" style="83" bestFit="1" customWidth="1"/>
    <col min="72" max="72" width="8.5703125" style="83" bestFit="1" customWidth="1"/>
    <col min="73" max="73" width="8.42578125" style="83" customWidth="1"/>
    <col min="74" max="16384" width="8.85546875" style="83"/>
  </cols>
  <sheetData>
    <row r="1" spans="1:98" ht="26.25">
      <c r="A1" s="82"/>
      <c r="B1" s="1605" t="s">
        <v>289</v>
      </c>
      <c r="C1" s="1605"/>
      <c r="D1" s="1605"/>
      <c r="E1" s="1605"/>
      <c r="F1" s="1605"/>
      <c r="G1" s="1605"/>
      <c r="H1" s="1605"/>
      <c r="I1" s="1605"/>
      <c r="J1" s="1605"/>
      <c r="K1" s="1605"/>
      <c r="L1" s="1605"/>
      <c r="M1" s="1605"/>
      <c r="N1" s="1605"/>
      <c r="O1" s="1605"/>
      <c r="P1" s="1605"/>
      <c r="Q1" s="1605"/>
      <c r="R1" s="1605"/>
      <c r="S1" s="1605"/>
      <c r="T1" s="1605"/>
      <c r="U1" s="1605"/>
      <c r="V1" s="1605"/>
      <c r="W1" s="1605"/>
      <c r="X1" s="1605"/>
      <c r="Y1" s="1605"/>
      <c r="Z1" s="1605"/>
      <c r="AA1" s="1605"/>
      <c r="AB1" s="1605"/>
      <c r="AC1" s="1605"/>
      <c r="AD1" s="1605"/>
      <c r="AE1" s="1605"/>
      <c r="AF1" s="1605"/>
      <c r="AG1" s="1605"/>
      <c r="AH1" s="1605"/>
      <c r="AI1" s="1605"/>
      <c r="AJ1" s="1605"/>
      <c r="AM1" s="84"/>
      <c r="AN1" s="84"/>
      <c r="AO1" s="84"/>
      <c r="AP1" s="84"/>
      <c r="AQ1" s="84"/>
      <c r="AR1" s="84"/>
      <c r="AS1" s="84"/>
      <c r="AT1" s="84"/>
      <c r="AU1" s="84"/>
      <c r="AV1" s="84"/>
      <c r="AW1" s="84"/>
      <c r="AX1" s="84"/>
      <c r="AY1" s="84"/>
      <c r="AZ1" s="84"/>
      <c r="BA1" s="84"/>
      <c r="BB1" s="84"/>
      <c r="BC1" s="84"/>
      <c r="BD1" s="84"/>
      <c r="BE1" s="84"/>
      <c r="BF1" s="84"/>
      <c r="BG1" s="84"/>
      <c r="BH1" s="84"/>
      <c r="BI1" s="84"/>
      <c r="BJ1" s="84"/>
      <c r="BK1" s="84"/>
      <c r="BL1" s="84"/>
      <c r="BM1" s="84"/>
      <c r="BN1" s="84"/>
      <c r="BO1" s="84"/>
      <c r="BP1" s="84"/>
      <c r="BQ1" s="84"/>
      <c r="BR1" s="84"/>
      <c r="BS1" s="84"/>
      <c r="BT1" s="84"/>
      <c r="BU1" s="84"/>
    </row>
    <row r="2" spans="1:98" ht="16.5" customHeight="1">
      <c r="B2" s="799"/>
      <c r="C2" s="799"/>
      <c r="D2" s="799"/>
      <c r="E2" s="799"/>
      <c r="F2" s="799"/>
      <c r="G2" s="799"/>
      <c r="H2" s="799"/>
      <c r="I2" s="799"/>
      <c r="J2" s="799"/>
      <c r="K2" s="799"/>
      <c r="L2" s="799"/>
      <c r="M2" s="799"/>
      <c r="N2" s="799"/>
      <c r="O2" s="799"/>
      <c r="P2" s="799"/>
      <c r="Q2" s="799"/>
      <c r="R2" s="799"/>
      <c r="S2" s="799"/>
      <c r="T2" s="799"/>
      <c r="U2" s="799"/>
      <c r="V2" s="799"/>
      <c r="W2" s="799"/>
      <c r="X2" s="799"/>
      <c r="Y2" s="799"/>
      <c r="Z2" s="799"/>
      <c r="AA2" s="799"/>
      <c r="AB2" s="799"/>
      <c r="AC2" s="799"/>
      <c r="AD2" s="799"/>
      <c r="AE2" s="799"/>
      <c r="AF2" s="799"/>
      <c r="AG2" s="799"/>
      <c r="AH2" s="799"/>
      <c r="AI2" s="758"/>
      <c r="AJ2" s="758"/>
      <c r="AK2" s="758"/>
      <c r="AL2" s="1621"/>
      <c r="AM2" s="1621"/>
      <c r="AN2" s="1621"/>
      <c r="AO2" s="1621"/>
      <c r="AP2" s="1621"/>
      <c r="AQ2" s="1621"/>
      <c r="AR2" s="1621"/>
      <c r="AS2" s="1621"/>
      <c r="AT2" s="1621"/>
      <c r="AU2" s="1621"/>
      <c r="AV2" s="1621"/>
      <c r="AW2" s="1621"/>
      <c r="AX2" s="1621"/>
      <c r="AY2" s="1621"/>
      <c r="AZ2" s="1621"/>
      <c r="BA2" s="1621"/>
      <c r="BB2" s="1621"/>
      <c r="BC2" s="1621"/>
      <c r="BD2" s="1621"/>
      <c r="BE2" s="1621"/>
      <c r="BF2" s="1621"/>
      <c r="BG2" s="1621"/>
      <c r="BH2" s="1621"/>
      <c r="BI2" s="1621"/>
      <c r="BJ2" s="1621"/>
      <c r="BK2" s="1621"/>
      <c r="BL2" s="1621"/>
      <c r="BM2" s="1621"/>
      <c r="BN2" s="1621"/>
      <c r="BO2" s="1621"/>
      <c r="BP2" s="1621"/>
      <c r="BQ2" s="1621"/>
      <c r="BR2" s="1621"/>
      <c r="BS2" s="1621"/>
      <c r="BT2" s="1621"/>
      <c r="BU2" s="800"/>
      <c r="BV2" s="758"/>
      <c r="BW2" s="758"/>
      <c r="BX2" s="758"/>
      <c r="BY2" s="758"/>
      <c r="BZ2" s="758"/>
      <c r="CA2" s="758"/>
      <c r="CB2" s="758"/>
      <c r="CC2" s="758"/>
      <c r="CD2" s="758"/>
      <c r="CE2" s="758"/>
      <c r="CF2" s="758"/>
      <c r="CG2" s="758"/>
      <c r="CH2" s="758"/>
      <c r="CI2" s="758"/>
      <c r="CJ2" s="758"/>
      <c r="CK2" s="758"/>
      <c r="CL2" s="758"/>
      <c r="CM2" s="758"/>
      <c r="CN2" s="758"/>
    </row>
    <row r="3" spans="1:98" ht="15">
      <c r="B3" s="780"/>
      <c r="C3" s="1622" t="s">
        <v>290</v>
      </c>
      <c r="D3" s="1622"/>
      <c r="E3" s="1622"/>
      <c r="F3" s="1622"/>
      <c r="G3" s="1622"/>
      <c r="H3" s="1622"/>
      <c r="I3" s="1622"/>
      <c r="J3" s="1622"/>
      <c r="K3" s="1623" t="s">
        <v>291</v>
      </c>
      <c r="L3" s="1623"/>
      <c r="M3" s="1623"/>
      <c r="N3" s="1623"/>
      <c r="O3" s="1623"/>
      <c r="P3" s="1623"/>
      <c r="Q3" s="1623"/>
      <c r="R3" s="1623"/>
      <c r="S3" s="1622" t="s">
        <v>292</v>
      </c>
      <c r="T3" s="1622"/>
      <c r="U3" s="1622"/>
      <c r="V3" s="1622"/>
      <c r="W3" s="1622"/>
      <c r="X3" s="1622"/>
      <c r="Y3" s="1622"/>
      <c r="Z3" s="1622"/>
      <c r="AA3" s="1624" t="s">
        <v>293</v>
      </c>
      <c r="AB3" s="1624"/>
      <c r="AC3" s="1624"/>
      <c r="AD3" s="1624"/>
      <c r="AE3" s="1624"/>
      <c r="AF3" s="1624"/>
      <c r="AG3" s="1624"/>
      <c r="AH3" s="1624"/>
      <c r="AI3" s="1625" t="s">
        <v>294</v>
      </c>
      <c r="AJ3" s="1625"/>
      <c r="AK3" s="758"/>
      <c r="AL3" s="780"/>
      <c r="AM3" s="1611" t="s">
        <v>290</v>
      </c>
      <c r="AN3" s="1611"/>
      <c r="AO3" s="1611"/>
      <c r="AP3" s="1611"/>
      <c r="AQ3" s="1611"/>
      <c r="AR3" s="1611"/>
      <c r="AS3" s="1611"/>
      <c r="AT3" s="1611"/>
      <c r="AU3" s="1626" t="s">
        <v>291</v>
      </c>
      <c r="AV3" s="1626"/>
      <c r="AW3" s="1626"/>
      <c r="AX3" s="1626"/>
      <c r="AY3" s="1626"/>
      <c r="AZ3" s="1626"/>
      <c r="BA3" s="1626"/>
      <c r="BB3" s="1626"/>
      <c r="BC3" s="1611" t="s">
        <v>292</v>
      </c>
      <c r="BD3" s="1611"/>
      <c r="BE3" s="1611"/>
      <c r="BF3" s="1611"/>
      <c r="BG3" s="1611"/>
      <c r="BH3" s="1611"/>
      <c r="BI3" s="1611"/>
      <c r="BJ3" s="1611"/>
      <c r="BK3" s="1627" t="s">
        <v>293</v>
      </c>
      <c r="BL3" s="1627"/>
      <c r="BM3" s="1627"/>
      <c r="BN3" s="1627"/>
      <c r="BO3" s="1627"/>
      <c r="BP3" s="1627"/>
      <c r="BQ3" s="1627"/>
      <c r="BR3" s="1627"/>
      <c r="BS3" s="1622" t="s">
        <v>295</v>
      </c>
      <c r="BT3" s="1622"/>
      <c r="BU3" s="801"/>
      <c r="BV3" s="758"/>
      <c r="BW3" s="758"/>
      <c r="BX3" s="758"/>
      <c r="BY3" s="758"/>
      <c r="BZ3" s="758"/>
      <c r="CA3" s="758"/>
      <c r="CB3" s="758"/>
      <c r="CC3" s="758"/>
      <c r="CD3" s="758"/>
      <c r="CE3" s="758"/>
      <c r="CF3" s="758"/>
      <c r="CG3" s="758"/>
      <c r="CH3" s="758"/>
      <c r="CI3" s="758"/>
      <c r="CJ3" s="758"/>
      <c r="CK3" s="758"/>
      <c r="CL3" s="758"/>
      <c r="CM3" s="758"/>
      <c r="CN3" s="758"/>
    </row>
    <row r="4" spans="1:98" ht="15">
      <c r="B4" s="780"/>
      <c r="C4" s="1622" t="s">
        <v>185</v>
      </c>
      <c r="D4" s="1622"/>
      <c r="E4" s="1622" t="s">
        <v>186</v>
      </c>
      <c r="F4" s="1622"/>
      <c r="G4" s="1622" t="s">
        <v>210</v>
      </c>
      <c r="H4" s="1622"/>
      <c r="I4" s="1622" t="s">
        <v>284</v>
      </c>
      <c r="J4" s="1622"/>
      <c r="K4" s="1623" t="s">
        <v>185</v>
      </c>
      <c r="L4" s="1623"/>
      <c r="M4" s="1623" t="s">
        <v>186</v>
      </c>
      <c r="N4" s="1623"/>
      <c r="O4" s="1623" t="s">
        <v>210</v>
      </c>
      <c r="P4" s="1623"/>
      <c r="Q4" s="1623" t="s">
        <v>284</v>
      </c>
      <c r="R4" s="1623"/>
      <c r="S4" s="1622" t="s">
        <v>185</v>
      </c>
      <c r="T4" s="1622"/>
      <c r="U4" s="1622" t="s">
        <v>186</v>
      </c>
      <c r="V4" s="1622"/>
      <c r="W4" s="1622" t="s">
        <v>210</v>
      </c>
      <c r="X4" s="1622"/>
      <c r="Y4" s="1622" t="s">
        <v>284</v>
      </c>
      <c r="Z4" s="1622"/>
      <c r="AA4" s="1624" t="s">
        <v>185</v>
      </c>
      <c r="AB4" s="1624"/>
      <c r="AC4" s="1624" t="s">
        <v>186</v>
      </c>
      <c r="AD4" s="1624"/>
      <c r="AE4" s="1624" t="s">
        <v>210</v>
      </c>
      <c r="AF4" s="1624"/>
      <c r="AG4" s="1624" t="s">
        <v>284</v>
      </c>
      <c r="AH4" s="1624"/>
      <c r="AI4" s="1625" t="s">
        <v>211</v>
      </c>
      <c r="AJ4" s="1625"/>
      <c r="AK4" s="758"/>
      <c r="AL4" s="780"/>
      <c r="AM4" s="1611" t="s">
        <v>185</v>
      </c>
      <c r="AN4" s="1611"/>
      <c r="AO4" s="1611" t="s">
        <v>186</v>
      </c>
      <c r="AP4" s="1611"/>
      <c r="AQ4" s="1611" t="s">
        <v>210</v>
      </c>
      <c r="AR4" s="1611"/>
      <c r="AS4" s="1611" t="s">
        <v>284</v>
      </c>
      <c r="AT4" s="1611"/>
      <c r="AU4" s="1626" t="s">
        <v>185</v>
      </c>
      <c r="AV4" s="1626"/>
      <c r="AW4" s="1626" t="s">
        <v>186</v>
      </c>
      <c r="AX4" s="1626"/>
      <c r="AY4" s="1626" t="s">
        <v>210</v>
      </c>
      <c r="AZ4" s="1626"/>
      <c r="BA4" s="1626" t="s">
        <v>284</v>
      </c>
      <c r="BB4" s="1626"/>
      <c r="BC4" s="1611" t="s">
        <v>185</v>
      </c>
      <c r="BD4" s="1611"/>
      <c r="BE4" s="1611" t="s">
        <v>186</v>
      </c>
      <c r="BF4" s="1611"/>
      <c r="BG4" s="1611" t="s">
        <v>210</v>
      </c>
      <c r="BH4" s="1611"/>
      <c r="BI4" s="1611" t="s">
        <v>284</v>
      </c>
      <c r="BJ4" s="1611"/>
      <c r="BK4" s="1627" t="s">
        <v>185</v>
      </c>
      <c r="BL4" s="1627"/>
      <c r="BM4" s="1627" t="s">
        <v>186</v>
      </c>
      <c r="BN4" s="1627"/>
      <c r="BO4" s="1627" t="s">
        <v>210</v>
      </c>
      <c r="BP4" s="1627"/>
      <c r="BQ4" s="1627" t="s">
        <v>284</v>
      </c>
      <c r="BR4" s="1627"/>
      <c r="BS4" s="1622" t="s">
        <v>211</v>
      </c>
      <c r="BT4" s="1622"/>
      <c r="BU4" s="801"/>
      <c r="BV4" s="758"/>
      <c r="BW4" s="758"/>
      <c r="BX4" s="758"/>
      <c r="BY4" s="758"/>
      <c r="BZ4" s="758"/>
      <c r="CA4" s="758"/>
      <c r="CB4" s="758"/>
      <c r="CC4" s="758"/>
      <c r="CD4" s="758"/>
      <c r="CE4" s="758"/>
      <c r="CF4" s="758"/>
      <c r="CG4" s="758"/>
      <c r="CH4" s="758"/>
      <c r="CI4" s="758"/>
      <c r="CJ4" s="758"/>
      <c r="CK4" s="758"/>
      <c r="CL4" s="758"/>
      <c r="CM4" s="758"/>
      <c r="CN4" s="758"/>
      <c r="CS4" s="5"/>
      <c r="CT4" s="5"/>
    </row>
    <row r="5" spans="1:98" ht="27.75" customHeight="1">
      <c r="B5" s="781" t="s">
        <v>285</v>
      </c>
      <c r="C5" s="802" t="s">
        <v>286</v>
      </c>
      <c r="D5" s="802" t="s">
        <v>296</v>
      </c>
      <c r="E5" s="802" t="s">
        <v>286</v>
      </c>
      <c r="F5" s="802" t="s">
        <v>296</v>
      </c>
      <c r="G5" s="802" t="s">
        <v>286</v>
      </c>
      <c r="H5" s="802" t="s">
        <v>296</v>
      </c>
      <c r="I5" s="802" t="s">
        <v>286</v>
      </c>
      <c r="J5" s="802" t="s">
        <v>296</v>
      </c>
      <c r="K5" s="803" t="s">
        <v>286</v>
      </c>
      <c r="L5" s="803" t="s">
        <v>296</v>
      </c>
      <c r="M5" s="803" t="s">
        <v>286</v>
      </c>
      <c r="N5" s="803" t="s">
        <v>296</v>
      </c>
      <c r="O5" s="803" t="s">
        <v>286</v>
      </c>
      <c r="P5" s="803" t="s">
        <v>296</v>
      </c>
      <c r="Q5" s="803" t="s">
        <v>286</v>
      </c>
      <c r="R5" s="803" t="s">
        <v>296</v>
      </c>
      <c r="S5" s="802" t="s">
        <v>286</v>
      </c>
      <c r="T5" s="802" t="s">
        <v>296</v>
      </c>
      <c r="U5" s="802" t="s">
        <v>286</v>
      </c>
      <c r="V5" s="802" t="s">
        <v>296</v>
      </c>
      <c r="W5" s="802" t="s">
        <v>286</v>
      </c>
      <c r="X5" s="802" t="s">
        <v>296</v>
      </c>
      <c r="Y5" s="802" t="s">
        <v>286</v>
      </c>
      <c r="Z5" s="802" t="s">
        <v>296</v>
      </c>
      <c r="AA5" s="779" t="s">
        <v>286</v>
      </c>
      <c r="AB5" s="779" t="s">
        <v>296</v>
      </c>
      <c r="AC5" s="779" t="s">
        <v>286</v>
      </c>
      <c r="AD5" s="779" t="s">
        <v>296</v>
      </c>
      <c r="AE5" s="779" t="s">
        <v>286</v>
      </c>
      <c r="AF5" s="779" t="s">
        <v>296</v>
      </c>
      <c r="AG5" s="779" t="s">
        <v>286</v>
      </c>
      <c r="AH5" s="779" t="s">
        <v>296</v>
      </c>
      <c r="AI5" s="802" t="s">
        <v>286</v>
      </c>
      <c r="AJ5" s="802" t="s">
        <v>296</v>
      </c>
      <c r="AK5" s="758"/>
      <c r="AL5" s="781" t="s">
        <v>285</v>
      </c>
      <c r="AM5" s="804" t="s">
        <v>286</v>
      </c>
      <c r="AN5" s="804" t="s">
        <v>297</v>
      </c>
      <c r="AO5" s="804" t="s">
        <v>286</v>
      </c>
      <c r="AP5" s="804" t="s">
        <v>297</v>
      </c>
      <c r="AQ5" s="804" t="s">
        <v>286</v>
      </c>
      <c r="AR5" s="804" t="s">
        <v>297</v>
      </c>
      <c r="AS5" s="804" t="s">
        <v>286</v>
      </c>
      <c r="AT5" s="804" t="s">
        <v>297</v>
      </c>
      <c r="AU5" s="805" t="s">
        <v>286</v>
      </c>
      <c r="AV5" s="805" t="s">
        <v>297</v>
      </c>
      <c r="AW5" s="805" t="s">
        <v>286</v>
      </c>
      <c r="AX5" s="805" t="s">
        <v>297</v>
      </c>
      <c r="AY5" s="805" t="s">
        <v>286</v>
      </c>
      <c r="AZ5" s="805" t="s">
        <v>297</v>
      </c>
      <c r="BA5" s="805" t="s">
        <v>286</v>
      </c>
      <c r="BB5" s="805" t="s">
        <v>297</v>
      </c>
      <c r="BC5" s="804" t="s">
        <v>286</v>
      </c>
      <c r="BD5" s="804" t="s">
        <v>297</v>
      </c>
      <c r="BE5" s="804" t="s">
        <v>286</v>
      </c>
      <c r="BF5" s="804" t="s">
        <v>297</v>
      </c>
      <c r="BG5" s="804" t="s">
        <v>286</v>
      </c>
      <c r="BH5" s="804" t="s">
        <v>297</v>
      </c>
      <c r="BI5" s="804" t="s">
        <v>286</v>
      </c>
      <c r="BJ5" s="804" t="s">
        <v>297</v>
      </c>
      <c r="BK5" s="806" t="s">
        <v>286</v>
      </c>
      <c r="BL5" s="806" t="s">
        <v>297</v>
      </c>
      <c r="BM5" s="806" t="s">
        <v>286</v>
      </c>
      <c r="BN5" s="806" t="s">
        <v>297</v>
      </c>
      <c r="BO5" s="806" t="s">
        <v>286</v>
      </c>
      <c r="BP5" s="806" t="s">
        <v>297</v>
      </c>
      <c r="BQ5" s="806" t="s">
        <v>286</v>
      </c>
      <c r="BR5" s="806" t="s">
        <v>297</v>
      </c>
      <c r="BS5" s="802" t="s">
        <v>286</v>
      </c>
      <c r="BT5" s="802" t="s">
        <v>297</v>
      </c>
      <c r="BU5" s="778"/>
      <c r="BV5" s="758"/>
      <c r="BW5" s="758"/>
      <c r="BX5" s="758"/>
      <c r="BY5" s="758"/>
      <c r="BZ5" s="758"/>
      <c r="CA5" s="758"/>
      <c r="CB5" s="758"/>
      <c r="CC5" s="758"/>
      <c r="CD5" s="758"/>
      <c r="CE5" s="758"/>
      <c r="CF5" s="758"/>
      <c r="CG5" s="758"/>
      <c r="CH5" s="758"/>
      <c r="CI5" s="758"/>
      <c r="CJ5" s="758"/>
      <c r="CK5" s="758"/>
      <c r="CL5" s="758"/>
      <c r="CM5" s="758"/>
      <c r="CN5" s="758"/>
      <c r="CT5" s="5"/>
    </row>
    <row r="6" spans="1:98" ht="15">
      <c r="B6" s="780">
        <v>5</v>
      </c>
      <c r="C6" s="807">
        <v>1.2E-2</v>
      </c>
      <c r="D6" s="807">
        <f>1-C6</f>
        <v>0.98799999999999999</v>
      </c>
      <c r="E6" s="807">
        <v>2.2499999999999999E-2</v>
      </c>
      <c r="F6" s="807">
        <v>0.97750000000000004</v>
      </c>
      <c r="G6" s="807">
        <v>1.8E-3</v>
      </c>
      <c r="H6" s="807">
        <v>0.99819999999999998</v>
      </c>
      <c r="I6" s="807">
        <f>1-J6</f>
        <v>9.7038000000000402E-3</v>
      </c>
      <c r="J6" s="807">
        <v>0.99029619999999996</v>
      </c>
      <c r="K6" s="808"/>
      <c r="L6" s="808"/>
      <c r="M6" s="808"/>
      <c r="N6" s="808"/>
      <c r="O6" s="808"/>
      <c r="P6" s="808"/>
      <c r="Q6" s="808"/>
      <c r="R6" s="808"/>
      <c r="S6" s="809"/>
      <c r="T6" s="809"/>
      <c r="U6" s="809"/>
      <c r="V6" s="809"/>
      <c r="W6" s="809"/>
      <c r="X6" s="809"/>
      <c r="Y6" s="809"/>
      <c r="Z6" s="809"/>
      <c r="AA6" s="810"/>
      <c r="AB6" s="810"/>
      <c r="AC6" s="810"/>
      <c r="AD6" s="810"/>
      <c r="AE6" s="810"/>
      <c r="AF6" s="810"/>
      <c r="AG6" s="810"/>
      <c r="AH6" s="791"/>
      <c r="AI6" s="811">
        <v>4.2999999999999997E-2</v>
      </c>
      <c r="AJ6" s="811">
        <v>0.95699999999999996</v>
      </c>
      <c r="AK6" s="758"/>
      <c r="AL6" s="780">
        <v>1</v>
      </c>
      <c r="AM6" s="792">
        <v>4.2775252910816899E-3</v>
      </c>
      <c r="AN6" s="792">
        <f>1-AM6</f>
        <v>0.99572247470891828</v>
      </c>
      <c r="AO6" s="792">
        <v>1.08264200299217E-2</v>
      </c>
      <c r="AP6" s="792">
        <f t="shared" ref="AP6:AP69" si="0">1-AO6</f>
        <v>0.98917357997007826</v>
      </c>
      <c r="AQ6" s="792">
        <v>4.6086934770481598E-4</v>
      </c>
      <c r="AR6" s="792">
        <f t="shared" ref="AR6:AR69" si="1">1-AQ6</f>
        <v>0.99953913065229516</v>
      </c>
      <c r="AS6" s="792">
        <f>(AO6*0.23)+(AM6*0.31)+(AQ6*0.46)</f>
        <v>4.0281093470615308E-3</v>
      </c>
      <c r="AT6" s="792">
        <f>(AP6*0.23)+(AN6*0.31)+(AR6*0.46)</f>
        <v>0.99597189065293845</v>
      </c>
      <c r="AU6" s="810">
        <v>2.2840298951908099E-3</v>
      </c>
      <c r="AV6" s="810">
        <f>1-AU6</f>
        <v>0.99771597010480917</v>
      </c>
      <c r="AW6" s="810">
        <v>2.83378343314919E-3</v>
      </c>
      <c r="AX6" s="810">
        <f>1-AW6</f>
        <v>0.99716621656685078</v>
      </c>
      <c r="AY6" s="810">
        <v>3.3136684508561101E-4</v>
      </c>
      <c r="AZ6" s="810">
        <f>1-AY6</f>
        <v>0.99966863315491439</v>
      </c>
      <c r="BA6" s="810">
        <f>(AW6*0.23)+(AU6*0.31)+(AY6*0.46)</f>
        <v>1.5122482058728458E-3</v>
      </c>
      <c r="BB6" s="810">
        <f>(AX6*0.23)+(AV6*0.31)+(AZ6*0.46)</f>
        <v>0.99848775179412719</v>
      </c>
      <c r="BC6" s="809">
        <v>2.14153810614552E-3</v>
      </c>
      <c r="BD6" s="809">
        <f t="shared" ref="BD6:BD69" si="2">1-BC6</f>
        <v>0.99785846189385452</v>
      </c>
      <c r="BE6" s="809">
        <v>2.6261552662973598E-3</v>
      </c>
      <c r="BF6" s="809">
        <f t="shared" ref="BF6:BF69" si="3">1-BE6</f>
        <v>0.99737384473370261</v>
      </c>
      <c r="BG6" s="809">
        <v>2.3237692876875E-5</v>
      </c>
      <c r="BH6" s="809">
        <f t="shared" ref="BH6:BH69" si="4">1-BG6</f>
        <v>0.99997676230712318</v>
      </c>
      <c r="BI6" s="809">
        <v>1.2785818628768665E-3</v>
      </c>
      <c r="BJ6" s="809">
        <v>0.99872141813712323</v>
      </c>
      <c r="BK6" s="810">
        <v>2.0737167499018101E-3</v>
      </c>
      <c r="BL6" s="810">
        <f t="shared" ref="BL6:BL69" si="5">1-BK6</f>
        <v>0.99792628325009824</v>
      </c>
      <c r="BM6" s="810">
        <v>2.5851595223982198E-3</v>
      </c>
      <c r="BN6" s="810">
        <f t="shared" ref="BN6:BN69" si="6">1-BM6</f>
        <v>0.99741484047760176</v>
      </c>
      <c r="BO6" s="810">
        <v>3.5002261073571002E-4</v>
      </c>
      <c r="BP6" s="810">
        <f t="shared" ref="BP6:BP69" si="7">1-BO6</f>
        <v>0.99964997738926431</v>
      </c>
      <c r="BQ6" s="810">
        <v>1.3984492835595781E-3</v>
      </c>
      <c r="BR6" s="810">
        <f>(BN6*0.23)+(BL6*0.31)+(BP6*0.46)</f>
        <v>0.99860155071644052</v>
      </c>
      <c r="BS6" s="809">
        <v>1.1834915838935034E-2</v>
      </c>
      <c r="BT6" s="809">
        <v>0.98816508416106497</v>
      </c>
      <c r="BU6" s="778"/>
      <c r="BV6" s="812"/>
      <c r="BW6" s="758"/>
      <c r="BX6" s="758"/>
      <c r="BY6" s="758"/>
      <c r="BZ6" s="758"/>
      <c r="CA6" s="758"/>
      <c r="CB6" s="758"/>
      <c r="CC6" s="758"/>
      <c r="CD6" s="758"/>
      <c r="CE6" s="758"/>
      <c r="CF6" s="758"/>
      <c r="CG6" s="758"/>
      <c r="CH6" s="758"/>
      <c r="CI6" s="758"/>
      <c r="CJ6" s="758"/>
      <c r="CK6" s="758"/>
      <c r="CL6" s="758"/>
      <c r="CM6" s="758"/>
      <c r="CN6" s="758"/>
      <c r="CP6" s="5"/>
      <c r="CQ6" s="5"/>
      <c r="CR6" s="5"/>
      <c r="CS6" s="5"/>
      <c r="CT6" s="5"/>
    </row>
    <row r="7" spans="1:98" ht="15">
      <c r="B7" s="780">
        <v>10</v>
      </c>
      <c r="C7" s="807">
        <v>2.1399999999999999E-2</v>
      </c>
      <c r="D7" s="807">
        <f>1-C7</f>
        <v>0.97860000000000003</v>
      </c>
      <c r="E7" s="807">
        <v>3.6600000000000001E-2</v>
      </c>
      <c r="F7" s="807">
        <f>1-E7</f>
        <v>0.96340000000000003</v>
      </c>
      <c r="G7" s="807">
        <v>3.5000000000000001E-3</v>
      </c>
      <c r="H7" s="807">
        <v>0.99650000000000005</v>
      </c>
      <c r="I7" s="807">
        <f>1-J7</f>
        <v>1.6615399999999947E-2</v>
      </c>
      <c r="J7" s="807">
        <v>0.98338460000000005</v>
      </c>
      <c r="K7" s="813">
        <v>2.07E-2</v>
      </c>
      <c r="L7" s="808">
        <f>1-K7</f>
        <v>0.97929999999999995</v>
      </c>
      <c r="M7" s="813">
        <v>2.64E-2</v>
      </c>
      <c r="N7" s="808">
        <f>1-M7</f>
        <v>0.97360000000000002</v>
      </c>
      <c r="O7" s="813">
        <v>3.5999999999999999E-3</v>
      </c>
      <c r="P7" s="808">
        <f>1-O7</f>
        <v>0.99639999999999995</v>
      </c>
      <c r="Q7" s="813">
        <f>1-R7</f>
        <v>1.40652E-2</v>
      </c>
      <c r="R7" s="813">
        <v>0.9859348</v>
      </c>
      <c r="S7" s="809"/>
      <c r="T7" s="809"/>
      <c r="U7" s="809"/>
      <c r="V7" s="809"/>
      <c r="W7" s="809"/>
      <c r="X7" s="809"/>
      <c r="Y7" s="809"/>
      <c r="Z7" s="809"/>
      <c r="AA7" s="791"/>
      <c r="AB7" s="791"/>
      <c r="AC7" s="791"/>
      <c r="AD7" s="791"/>
      <c r="AE7" s="791"/>
      <c r="AF7" s="791"/>
      <c r="AG7" s="791"/>
      <c r="AH7" s="791"/>
      <c r="AI7" s="811">
        <v>8.1000000000000003E-2</v>
      </c>
      <c r="AJ7" s="811">
        <v>0.91900000000000004</v>
      </c>
      <c r="AK7" s="758"/>
      <c r="AL7" s="780">
        <v>2</v>
      </c>
      <c r="AM7" s="792">
        <v>6.2081439683747096E-3</v>
      </c>
      <c r="AN7" s="792">
        <f t="shared" ref="AN7:AN70" si="8">1-AM7</f>
        <v>0.99379185603162534</v>
      </c>
      <c r="AO7" s="792">
        <v>1.37448150225646E-2</v>
      </c>
      <c r="AP7" s="792">
        <f t="shared" si="0"/>
        <v>0.98625518497743536</v>
      </c>
      <c r="AQ7" s="792">
        <v>7.9565201077207105E-4</v>
      </c>
      <c r="AR7" s="792">
        <f t="shared" si="1"/>
        <v>0.99920434798922797</v>
      </c>
      <c r="AS7" s="792">
        <f t="shared" ref="AS7:AT70" si="9">(AO7*0.23)+(AM7*0.31)+(AQ7*0.46)</f>
        <v>5.4518320103411708E-3</v>
      </c>
      <c r="AT7" s="792">
        <f t="shared" si="9"/>
        <v>0.99454816798965884</v>
      </c>
      <c r="AU7" s="810">
        <v>4.5552735278783498E-3</v>
      </c>
      <c r="AV7" s="810">
        <f t="shared" ref="AV7:AV70" si="10">1-AU7</f>
        <v>0.99544472647212168</v>
      </c>
      <c r="AW7" s="810">
        <v>5.6559819374625703E-3</v>
      </c>
      <c r="AX7" s="810">
        <f t="shared" ref="AX7:AX70" si="11">1-AW7</f>
        <v>0.99434401806253747</v>
      </c>
      <c r="AY7" s="810">
        <v>6.9788675917091601E-4</v>
      </c>
      <c r="AZ7" s="810">
        <f>1-AY7</f>
        <v>0.99930211324082907</v>
      </c>
      <c r="BA7" s="810">
        <f t="shared" ref="BA7:BB70" si="12">(AW7*0.23)+(AU7*0.31)+(AY7*0.46)</f>
        <v>3.0340385484773011E-3</v>
      </c>
      <c r="BB7" s="810">
        <f t="shared" si="12"/>
        <v>0.99696596145152272</v>
      </c>
      <c r="BC7" s="809">
        <v>4.2795645404000802E-3</v>
      </c>
      <c r="BD7" s="809">
        <f t="shared" si="2"/>
        <v>0.99572043545959987</v>
      </c>
      <c r="BE7" s="809">
        <v>5.2490136494319798E-3</v>
      </c>
      <c r="BF7" s="809">
        <f t="shared" si="3"/>
        <v>0.99475098635056802</v>
      </c>
      <c r="BG7" s="809">
        <v>3.9057711288365899E-4</v>
      </c>
      <c r="BH7" s="809">
        <f t="shared" si="4"/>
        <v>0.99960942288711629</v>
      </c>
      <c r="BI7" s="809">
        <v>2.7136036188198636E-3</v>
      </c>
      <c r="BJ7" s="809">
        <v>0.99728639638118022</v>
      </c>
      <c r="BK7" s="810">
        <v>4.1441773729779504E-3</v>
      </c>
      <c r="BL7" s="810">
        <f t="shared" si="5"/>
        <v>0.9958558226270221</v>
      </c>
      <c r="BM7" s="810">
        <v>5.1668880507839497E-3</v>
      </c>
      <c r="BN7" s="810">
        <f t="shared" si="6"/>
        <v>0.99483311194921609</v>
      </c>
      <c r="BO7" s="810">
        <v>7.0004495071754704E-4</v>
      </c>
      <c r="BP7" s="810">
        <f t="shared" si="7"/>
        <v>0.99929995504928248</v>
      </c>
      <c r="BQ7" s="810">
        <v>2.7950999146335448E-3</v>
      </c>
      <c r="BR7" s="810">
        <f t="shared" ref="BR7:BR70" si="13">(BN7*0.23)+(BL7*0.31)+(BP7*0.46)</f>
        <v>0.99720490008536644</v>
      </c>
      <c r="BS7" s="809">
        <v>1.9626186879440954E-2</v>
      </c>
      <c r="BT7" s="809">
        <v>0.98037381312055905</v>
      </c>
      <c r="BU7" s="778"/>
      <c r="BV7" s="812"/>
      <c r="BW7" s="758"/>
      <c r="BX7" s="758"/>
      <c r="BY7" s="758"/>
      <c r="BZ7" s="758"/>
      <c r="CA7" s="758"/>
      <c r="CB7" s="758"/>
      <c r="CC7" s="758"/>
      <c r="CD7" s="758"/>
      <c r="CE7" s="758"/>
      <c r="CF7" s="758"/>
      <c r="CG7" s="758"/>
      <c r="CH7" s="758"/>
      <c r="CI7" s="758"/>
      <c r="CJ7" s="758"/>
      <c r="CK7" s="758"/>
      <c r="CL7" s="758"/>
      <c r="CM7" s="758"/>
      <c r="CN7" s="758"/>
      <c r="CP7" s="5"/>
      <c r="CR7" s="5"/>
      <c r="CS7" s="5"/>
      <c r="CT7" s="5"/>
    </row>
    <row r="8" spans="1:98" ht="15">
      <c r="B8" s="780">
        <v>12</v>
      </c>
      <c r="C8" s="807"/>
      <c r="D8" s="807"/>
      <c r="E8" s="807"/>
      <c r="F8" s="807"/>
      <c r="G8" s="807"/>
      <c r="H8" s="807"/>
      <c r="I8" s="807"/>
      <c r="J8" s="807"/>
      <c r="K8" s="813">
        <v>2.3800000000000002E-2</v>
      </c>
      <c r="L8" s="808">
        <f>1-K8</f>
        <v>0.97619999999999996</v>
      </c>
      <c r="M8" s="813">
        <v>3.0700000000000002E-2</v>
      </c>
      <c r="N8" s="808">
        <f>1-M8</f>
        <v>0.96930000000000005</v>
      </c>
      <c r="O8" s="813">
        <v>4.4000000000000003E-3</v>
      </c>
      <c r="P8" s="808">
        <f>1-O8</f>
        <v>0.99560000000000004</v>
      </c>
      <c r="Q8" s="813">
        <f>1-R8</f>
        <v>1.6374200000000005E-2</v>
      </c>
      <c r="R8" s="813">
        <v>0.98362579999999999</v>
      </c>
      <c r="S8" s="809"/>
      <c r="T8" s="809"/>
      <c r="U8" s="809"/>
      <c r="V8" s="809"/>
      <c r="W8" s="809"/>
      <c r="X8" s="809"/>
      <c r="Y8" s="809"/>
      <c r="Z8" s="809"/>
      <c r="AA8" s="810"/>
      <c r="AB8" s="810"/>
      <c r="AC8" s="810"/>
      <c r="AD8" s="810"/>
      <c r="AE8" s="810"/>
      <c r="AF8" s="810"/>
      <c r="AG8" s="810"/>
      <c r="AH8" s="791"/>
      <c r="AI8" s="811"/>
      <c r="AJ8" s="811"/>
      <c r="AK8" s="758"/>
      <c r="AL8" s="780">
        <v>3</v>
      </c>
      <c r="AM8" s="792">
        <v>8.1387626456677197E-3</v>
      </c>
      <c r="AN8" s="792">
        <f t="shared" si="8"/>
        <v>0.99186123735433229</v>
      </c>
      <c r="AO8" s="792">
        <v>1.6663210015207399E-2</v>
      </c>
      <c r="AP8" s="792">
        <f t="shared" si="0"/>
        <v>0.98333678998479257</v>
      </c>
      <c r="AQ8" s="792">
        <v>1.1304346738393301E-3</v>
      </c>
      <c r="AR8" s="792">
        <f t="shared" si="1"/>
        <v>0.99886956532616067</v>
      </c>
      <c r="AS8" s="792">
        <f t="shared" si="9"/>
        <v>6.8755546736207875E-3</v>
      </c>
      <c r="AT8" s="792">
        <f t="shared" si="9"/>
        <v>0.99312444532637922</v>
      </c>
      <c r="AU8" s="810">
        <v>6.80068992244058E-3</v>
      </c>
      <c r="AV8" s="810">
        <f t="shared" si="10"/>
        <v>0.99319931007755946</v>
      </c>
      <c r="AW8" s="810">
        <v>8.4547912419015801E-3</v>
      </c>
      <c r="AX8" s="810">
        <f t="shared" si="11"/>
        <v>0.99154520875809837</v>
      </c>
      <c r="AY8" s="810">
        <v>1.06442925647025E-3</v>
      </c>
      <c r="AZ8" s="810">
        <f>1-AY8</f>
        <v>0.99893557074352979</v>
      </c>
      <c r="BA8" s="810">
        <f t="shared" si="12"/>
        <v>4.5424533195702584E-3</v>
      </c>
      <c r="BB8" s="810">
        <f t="shared" si="12"/>
        <v>0.99545754668042974</v>
      </c>
      <c r="BC8" s="809">
        <v>6.4104270711883198E-3</v>
      </c>
      <c r="BD8" s="809">
        <f t="shared" si="2"/>
        <v>0.99358957292881167</v>
      </c>
      <c r="BE8" s="809">
        <v>7.8651569938782608E-3</v>
      </c>
      <c r="BF8" s="809">
        <f t="shared" si="3"/>
        <v>0.99213484300612176</v>
      </c>
      <c r="BG8" s="809">
        <v>7.5792108367606602E-4</v>
      </c>
      <c r="BH8" s="809">
        <f t="shared" si="4"/>
        <v>0.99924207891632388</v>
      </c>
      <c r="BI8" s="809">
        <v>4.1448621991513699E-3</v>
      </c>
      <c r="BJ8" s="809">
        <v>0.99585513780084867</v>
      </c>
      <c r="BK8" s="810">
        <v>6.2079997018051397E-3</v>
      </c>
      <c r="BL8" s="810">
        <f t="shared" si="5"/>
        <v>0.99379200029819481</v>
      </c>
      <c r="BM8" s="810">
        <v>7.7416318118373496E-3</v>
      </c>
      <c r="BN8" s="810">
        <f t="shared" si="6"/>
        <v>0.9922583681881626</v>
      </c>
      <c r="BO8" s="810">
        <v>1.0500666683916199E-3</v>
      </c>
      <c r="BP8" s="810">
        <f t="shared" si="7"/>
        <v>0.99894993333160842</v>
      </c>
      <c r="BQ8" s="810">
        <v>4.1880858917423287E-3</v>
      </c>
      <c r="BR8" s="810">
        <f t="shared" si="13"/>
        <v>0.99581191410825776</v>
      </c>
      <c r="BS8" s="809">
        <v>2.7417457919946986E-2</v>
      </c>
      <c r="BT8" s="809">
        <v>0.97258254208005301</v>
      </c>
      <c r="BU8" s="778"/>
      <c r="BV8" s="812"/>
      <c r="BW8" s="758"/>
      <c r="BX8" s="758"/>
      <c r="BY8" s="758"/>
      <c r="BZ8" s="758"/>
      <c r="CA8" s="758"/>
      <c r="CB8" s="758"/>
      <c r="CC8" s="758"/>
      <c r="CD8" s="758"/>
      <c r="CE8" s="758"/>
      <c r="CF8" s="758"/>
      <c r="CG8" s="758"/>
      <c r="CH8" s="758"/>
      <c r="CI8" s="758"/>
      <c r="CJ8" s="758"/>
      <c r="CK8" s="758"/>
      <c r="CL8" s="758"/>
      <c r="CM8" s="758"/>
      <c r="CN8" s="758"/>
      <c r="CP8" s="5"/>
      <c r="CR8" s="5"/>
      <c r="CS8" s="5"/>
      <c r="CT8" s="5"/>
    </row>
    <row r="9" spans="1:98" ht="15">
      <c r="B9" s="780">
        <v>15</v>
      </c>
      <c r="C9" s="807">
        <v>2.9600000000000001E-2</v>
      </c>
      <c r="D9" s="807">
        <f>1-C9</f>
        <v>0.97040000000000004</v>
      </c>
      <c r="E9" s="807">
        <v>4.8399999999999999E-2</v>
      </c>
      <c r="F9" s="807">
        <f>1-E9</f>
        <v>0.9516</v>
      </c>
      <c r="G9" s="807">
        <v>5.3E-3</v>
      </c>
      <c r="H9" s="807">
        <v>0.99470000000000003</v>
      </c>
      <c r="I9" s="807">
        <f>1-J9</f>
        <v>2.2675400000000012E-2</v>
      </c>
      <c r="J9" s="807">
        <v>0.97732459999999999</v>
      </c>
      <c r="K9" s="813"/>
      <c r="L9" s="808"/>
      <c r="M9" s="813"/>
      <c r="N9" s="808"/>
      <c r="O9" s="813"/>
      <c r="P9" s="808"/>
      <c r="Q9" s="813"/>
      <c r="R9" s="813"/>
      <c r="S9" s="809"/>
      <c r="T9" s="809"/>
      <c r="U9" s="809"/>
      <c r="V9" s="809"/>
      <c r="W9" s="809"/>
      <c r="X9" s="809"/>
      <c r="Y9" s="809"/>
      <c r="Z9" s="809"/>
      <c r="AA9" s="814"/>
      <c r="AB9" s="814"/>
      <c r="AC9" s="814"/>
      <c r="AD9" s="814"/>
      <c r="AE9" s="814"/>
      <c r="AF9" s="814"/>
      <c r="AG9" s="814"/>
      <c r="AH9" s="814"/>
      <c r="AI9" s="811">
        <v>0.115</v>
      </c>
      <c r="AJ9" s="811">
        <v>0.88500000000000001</v>
      </c>
      <c r="AK9" s="758"/>
      <c r="AL9" s="780">
        <v>4</v>
      </c>
      <c r="AM9" s="792">
        <v>1.00693813229607E-2</v>
      </c>
      <c r="AN9" s="792">
        <f t="shared" si="8"/>
        <v>0.98993061867703935</v>
      </c>
      <c r="AO9" s="792">
        <v>1.9581605007850202E-2</v>
      </c>
      <c r="AP9" s="792">
        <f t="shared" si="0"/>
        <v>0.98041839499214978</v>
      </c>
      <c r="AQ9" s="792">
        <v>1.4652173369065801E-3</v>
      </c>
      <c r="AR9" s="792">
        <f t="shared" si="1"/>
        <v>0.99853478266309337</v>
      </c>
      <c r="AS9" s="792">
        <f t="shared" si="9"/>
        <v>8.2992773369003903E-3</v>
      </c>
      <c r="AT9" s="792">
        <f t="shared" si="9"/>
        <v>0.99170072266309961</v>
      </c>
      <c r="AU9" s="810">
        <v>9.0072381024268802E-3</v>
      </c>
      <c r="AV9" s="810">
        <f t="shared" si="10"/>
        <v>0.99099276189757313</v>
      </c>
      <c r="AW9" s="810">
        <v>1.12184070753126E-2</v>
      </c>
      <c r="AX9" s="810">
        <f t="shared" si="11"/>
        <v>0.98878159292468737</v>
      </c>
      <c r="AY9" s="810">
        <v>1.43100573248829E-3</v>
      </c>
      <c r="AZ9" s="810">
        <f t="shared" ref="AZ9:AZ72" si="14">1-AY9</f>
        <v>0.99856899426751167</v>
      </c>
      <c r="BA9" s="810">
        <f t="shared" si="12"/>
        <v>6.0307400760188437E-3</v>
      </c>
      <c r="BB9" s="810">
        <f t="shared" si="12"/>
        <v>0.99396925992398122</v>
      </c>
      <c r="BC9" s="809">
        <v>8.5304734664511592E-3</v>
      </c>
      <c r="BD9" s="809">
        <f t="shared" si="2"/>
        <v>0.99146952653354881</v>
      </c>
      <c r="BE9" s="809">
        <v>1.0471167143877099E-2</v>
      </c>
      <c r="BF9" s="809">
        <f t="shared" si="3"/>
        <v>0.98952883285612292</v>
      </c>
      <c r="BG9" s="809">
        <v>1.1252719047873999E-3</v>
      </c>
      <c r="BH9" s="809">
        <f t="shared" si="4"/>
        <v>0.99887472809521261</v>
      </c>
      <c r="BI9" s="809">
        <v>5.5704402938937967E-3</v>
      </c>
      <c r="BJ9" s="809">
        <v>0.99442955970610625</v>
      </c>
      <c r="BK9" s="810">
        <v>8.2618015689201602E-3</v>
      </c>
      <c r="BL9" s="810">
        <f t="shared" si="5"/>
        <v>0.9917381984310798</v>
      </c>
      <c r="BM9" s="810">
        <v>1.03058370322376E-2</v>
      </c>
      <c r="BN9" s="810">
        <f t="shared" si="6"/>
        <v>0.98969416296776236</v>
      </c>
      <c r="BO9" s="810">
        <v>1.400087412204E-3</v>
      </c>
      <c r="BP9" s="810">
        <f t="shared" si="7"/>
        <v>0.99859991258779601</v>
      </c>
      <c r="BQ9" s="810">
        <v>5.5755412133937383E-3</v>
      </c>
      <c r="BR9" s="810">
        <f t="shared" si="13"/>
        <v>0.99442445878660624</v>
      </c>
      <c r="BS9" s="809">
        <v>3.5208728960453017E-2</v>
      </c>
      <c r="BT9" s="809">
        <v>0.96479127103954698</v>
      </c>
      <c r="BU9" s="778"/>
      <c r="BV9" s="812"/>
      <c r="BW9" s="758"/>
      <c r="BX9" s="758"/>
      <c r="BY9" s="758"/>
      <c r="BZ9" s="758"/>
      <c r="CA9" s="758"/>
      <c r="CB9" s="758"/>
      <c r="CC9" s="758"/>
      <c r="CD9" s="758"/>
      <c r="CE9" s="758"/>
      <c r="CF9" s="758"/>
      <c r="CG9" s="758"/>
      <c r="CH9" s="758"/>
      <c r="CI9" s="758"/>
      <c r="CJ9" s="758"/>
      <c r="CK9" s="758"/>
      <c r="CL9" s="758"/>
      <c r="CM9" s="758"/>
      <c r="CN9" s="758"/>
      <c r="CP9" s="5"/>
      <c r="CR9" s="5"/>
      <c r="CS9" s="5"/>
      <c r="CT9" s="5"/>
    </row>
    <row r="10" spans="1:98" ht="15">
      <c r="B10" s="780">
        <v>16</v>
      </c>
      <c r="C10" s="807"/>
      <c r="D10" s="807"/>
      <c r="E10" s="807"/>
      <c r="F10" s="807"/>
      <c r="G10" s="807"/>
      <c r="H10" s="807"/>
      <c r="I10" s="807"/>
      <c r="J10" s="807"/>
      <c r="K10" s="813">
        <v>2.9700000000000001E-2</v>
      </c>
      <c r="L10" s="808">
        <f>1-K10</f>
        <v>0.97030000000000005</v>
      </c>
      <c r="M10" s="813">
        <v>3.8600000000000002E-2</v>
      </c>
      <c r="N10" s="808">
        <f>1-M10</f>
        <v>0.96140000000000003</v>
      </c>
      <c r="O10" s="813">
        <v>5.7999999999999996E-3</v>
      </c>
      <c r="P10" s="808">
        <f>1-O10</f>
        <v>0.99419999999999997</v>
      </c>
      <c r="Q10" s="813">
        <f>1-R10</f>
        <v>2.064520000000003E-2</v>
      </c>
      <c r="R10" s="813">
        <v>0.97935479999999997</v>
      </c>
      <c r="S10" s="809"/>
      <c r="T10" s="809"/>
      <c r="U10" s="809"/>
      <c r="V10" s="809"/>
      <c r="W10" s="809"/>
      <c r="X10" s="809"/>
      <c r="Y10" s="809"/>
      <c r="Z10" s="809"/>
      <c r="AA10" s="810"/>
      <c r="AB10" s="810"/>
      <c r="AC10" s="810"/>
      <c r="AD10" s="810"/>
      <c r="AE10" s="810"/>
      <c r="AF10" s="810"/>
      <c r="AG10" s="810"/>
      <c r="AH10" s="814"/>
      <c r="AI10" s="811"/>
      <c r="AJ10" s="811"/>
      <c r="AK10" s="758"/>
      <c r="AL10" s="780">
        <v>5</v>
      </c>
      <c r="AM10" s="792">
        <v>1.2000000000253801E-2</v>
      </c>
      <c r="AN10" s="792">
        <f t="shared" si="8"/>
        <v>0.98799999999974619</v>
      </c>
      <c r="AO10" s="792">
        <v>2.2500000000493101E-2</v>
      </c>
      <c r="AP10" s="792">
        <f t="shared" si="0"/>
        <v>0.97749999999950687</v>
      </c>
      <c r="AQ10" s="792">
        <v>1.7999999999738401E-3</v>
      </c>
      <c r="AR10" s="792">
        <f t="shared" si="1"/>
        <v>0.99820000000002618</v>
      </c>
      <c r="AS10" s="792">
        <f t="shared" si="9"/>
        <v>9.7230000001800581E-3</v>
      </c>
      <c r="AT10" s="792">
        <f t="shared" si="9"/>
        <v>0.99027699999982</v>
      </c>
      <c r="AU10" s="810">
        <v>1.11618770913866E-2</v>
      </c>
      <c r="AV10" s="810">
        <f t="shared" si="10"/>
        <v>0.98883812290861339</v>
      </c>
      <c r="AW10" s="810">
        <v>1.39350251665421E-2</v>
      </c>
      <c r="AX10" s="810">
        <f t="shared" si="11"/>
        <v>0.9860649748334579</v>
      </c>
      <c r="AY10" s="810">
        <v>1.79762758272971E-3</v>
      </c>
      <c r="AZ10" s="810">
        <f t="shared" si="14"/>
        <v>0.99820237241727028</v>
      </c>
      <c r="BA10" s="810">
        <f t="shared" si="12"/>
        <v>7.4921463746901954E-3</v>
      </c>
      <c r="BB10" s="810">
        <f t="shared" si="12"/>
        <v>0.9925078536253098</v>
      </c>
      <c r="BC10" s="809">
        <v>1.06360514941295E-2</v>
      </c>
      <c r="BD10" s="809">
        <f t="shared" si="2"/>
        <v>0.98936394850587051</v>
      </c>
      <c r="BE10" s="809">
        <v>1.30636259436694E-2</v>
      </c>
      <c r="BF10" s="809">
        <f t="shared" si="3"/>
        <v>0.98693637405633061</v>
      </c>
      <c r="BG10" s="809">
        <v>1.4926318757509699E-3</v>
      </c>
      <c r="BH10" s="809">
        <f t="shared" si="4"/>
        <v>0.99850736812424901</v>
      </c>
      <c r="BI10" s="809">
        <v>6.9884205930695531E-3</v>
      </c>
      <c r="BJ10" s="809">
        <v>0.99301157940693052</v>
      </c>
      <c r="BK10" s="810">
        <v>1.03022008068598E-2</v>
      </c>
      <c r="BL10" s="810">
        <f t="shared" si="5"/>
        <v>0.98969779919314016</v>
      </c>
      <c r="BM10" s="810">
        <v>1.2855949938663701E-2</v>
      </c>
      <c r="BN10" s="810">
        <f t="shared" si="6"/>
        <v>0.98714405006133632</v>
      </c>
      <c r="BO10" s="810">
        <v>1.75010683060075E-3</v>
      </c>
      <c r="BP10" s="810">
        <f t="shared" si="7"/>
        <v>0.99824989316939927</v>
      </c>
      <c r="BQ10" s="810">
        <v>6.9555998780955345E-3</v>
      </c>
      <c r="BR10" s="810">
        <f t="shared" si="13"/>
        <v>0.99304440012190454</v>
      </c>
      <c r="BS10" s="809">
        <v>4.3000000000959049E-2</v>
      </c>
      <c r="BT10" s="809">
        <v>0.95699999999904095</v>
      </c>
      <c r="BU10" s="778"/>
      <c r="BV10" s="812"/>
      <c r="BW10" s="758"/>
      <c r="BX10" s="758"/>
      <c r="BY10" s="758"/>
      <c r="BZ10" s="758"/>
      <c r="CA10" s="758"/>
      <c r="CB10" s="758"/>
      <c r="CC10" s="758"/>
      <c r="CD10" s="758"/>
      <c r="CE10" s="758"/>
      <c r="CF10" s="758"/>
      <c r="CG10" s="758"/>
      <c r="CH10" s="758"/>
      <c r="CI10" s="758"/>
      <c r="CJ10" s="758"/>
      <c r="CK10" s="758"/>
      <c r="CL10" s="758"/>
      <c r="CM10" s="758"/>
      <c r="CN10" s="758"/>
      <c r="CP10" s="5"/>
      <c r="CR10" s="5"/>
      <c r="CS10" s="5"/>
      <c r="CT10" s="5"/>
    </row>
    <row r="11" spans="1:98" ht="15">
      <c r="B11" s="780">
        <v>20</v>
      </c>
      <c r="C11" s="807">
        <v>3.6600000000000001E-2</v>
      </c>
      <c r="D11" s="807">
        <f>1-C11</f>
        <v>0.96340000000000003</v>
      </c>
      <c r="E11" s="807">
        <v>5.8200000000000002E-2</v>
      </c>
      <c r="F11" s="807">
        <f>1-E11</f>
        <v>0.94179999999999997</v>
      </c>
      <c r="G11" s="807">
        <v>7.1000000000000004E-3</v>
      </c>
      <c r="H11" s="807">
        <v>0.9929</v>
      </c>
      <c r="I11" s="807">
        <f>1-J11</f>
        <v>2.7907400000000027E-2</v>
      </c>
      <c r="J11" s="807">
        <v>0.97209259999999997</v>
      </c>
      <c r="K11" s="813">
        <v>3.5000000000000003E-2</v>
      </c>
      <c r="L11" s="808">
        <f>1-K11</f>
        <v>0.96499999999999997</v>
      </c>
      <c r="M11" s="813">
        <v>4.5900000000000003E-2</v>
      </c>
      <c r="N11" s="808">
        <f>1-M11</f>
        <v>0.95409999999999995</v>
      </c>
      <c r="O11" s="813">
        <v>7.3000000000000001E-3</v>
      </c>
      <c r="P11" s="808">
        <f>1-O11</f>
        <v>0.99270000000000003</v>
      </c>
      <c r="Q11" s="813">
        <f>1-R11</f>
        <v>2.4642399999999953E-2</v>
      </c>
      <c r="R11" s="813">
        <v>0.97535760000000005</v>
      </c>
      <c r="S11" s="809">
        <v>3.7999999999999999E-2</v>
      </c>
      <c r="T11" s="809">
        <f>1-S11</f>
        <v>0.96199999999999997</v>
      </c>
      <c r="U11" s="809">
        <v>4.8000000000000001E-2</v>
      </c>
      <c r="V11" s="809">
        <f>1-U11</f>
        <v>0.95199999999999996</v>
      </c>
      <c r="W11" s="809">
        <v>7.0000000000000001E-3</v>
      </c>
      <c r="X11" s="809">
        <f>1-W11</f>
        <v>0.99299999999999999</v>
      </c>
      <c r="Y11" s="809">
        <v>2.5894E-2</v>
      </c>
      <c r="Z11" s="809">
        <v>0.97410600000000003</v>
      </c>
      <c r="AA11" s="814">
        <v>3.6999999999999998E-2</v>
      </c>
      <c r="AB11" s="814">
        <f>1-AA11</f>
        <v>0.96299999999999997</v>
      </c>
      <c r="AC11" s="814">
        <v>4.7E-2</v>
      </c>
      <c r="AD11" s="814">
        <f>1-AC11</f>
        <v>0.95299999999999996</v>
      </c>
      <c r="AE11" s="814">
        <v>7.0000000000000001E-3</v>
      </c>
      <c r="AF11" s="814">
        <f>1-AE11</f>
        <v>0.99299999999999999</v>
      </c>
      <c r="AG11" s="814">
        <v>2.5360000000000001E-2</v>
      </c>
      <c r="AH11" s="814">
        <v>0.97463999999999995</v>
      </c>
      <c r="AI11" s="811">
        <v>0.14699999999999999</v>
      </c>
      <c r="AJ11" s="811">
        <v>0.85299999999999998</v>
      </c>
      <c r="AK11" s="758"/>
      <c r="AL11" s="780">
        <v>6</v>
      </c>
      <c r="AM11" s="792">
        <v>1.39286329865263E-2</v>
      </c>
      <c r="AN11" s="792">
        <f t="shared" si="8"/>
        <v>0.98607136701347375</v>
      </c>
      <c r="AO11" s="792">
        <v>2.5414533913379E-2</v>
      </c>
      <c r="AP11" s="792">
        <f t="shared" si="0"/>
        <v>0.974585466086621</v>
      </c>
      <c r="AQ11" s="792">
        <v>2.1349865548433598E-3</v>
      </c>
      <c r="AR11" s="792">
        <f t="shared" si="1"/>
        <v>0.99786501344515666</v>
      </c>
      <c r="AS11" s="792">
        <f t="shared" si="9"/>
        <v>1.1145312841128269E-2</v>
      </c>
      <c r="AT11" s="792">
        <f t="shared" si="9"/>
        <v>0.9888546871588717</v>
      </c>
      <c r="AU11" s="810">
        <v>1.32515659128691E-2</v>
      </c>
      <c r="AV11" s="810">
        <f t="shared" si="10"/>
        <v>0.98674843408713087</v>
      </c>
      <c r="AW11" s="810">
        <v>1.6592841244436399E-2</v>
      </c>
      <c r="AX11" s="810">
        <f t="shared" si="11"/>
        <v>0.98340715875556362</v>
      </c>
      <c r="AY11" s="810">
        <v>2.1643062026991899E-3</v>
      </c>
      <c r="AZ11" s="810">
        <f t="shared" si="14"/>
        <v>0.99783569379730086</v>
      </c>
      <c r="BA11" s="810">
        <f t="shared" si="12"/>
        <v>8.9199197724514206E-3</v>
      </c>
      <c r="BB11" s="810">
        <f t="shared" si="12"/>
        <v>0.99108008022754857</v>
      </c>
      <c r="BC11" s="809">
        <v>1.2723508922164299E-2</v>
      </c>
      <c r="BD11" s="809">
        <f t="shared" si="2"/>
        <v>0.98727649107783566</v>
      </c>
      <c r="BE11" s="809">
        <v>1.5639115237496001E-2</v>
      </c>
      <c r="BF11" s="809">
        <f t="shared" si="3"/>
        <v>0.98436088476250405</v>
      </c>
      <c r="BG11" s="809">
        <v>1.86000329610009E-3</v>
      </c>
      <c r="BH11" s="809">
        <f t="shared" si="4"/>
        <v>0.99813999670389986</v>
      </c>
      <c r="BI11" s="809">
        <v>8.3968857867010548E-3</v>
      </c>
      <c r="BJ11" s="809">
        <v>0.99160311421329894</v>
      </c>
      <c r="BK11" s="810">
        <v>1.23258152481608E-2</v>
      </c>
      <c r="BL11" s="810">
        <f t="shared" si="5"/>
        <v>0.98767418475183921</v>
      </c>
      <c r="BM11" s="810">
        <v>1.5388416757795099E-2</v>
      </c>
      <c r="BN11" s="810">
        <f t="shared" si="6"/>
        <v>0.98461158324220488</v>
      </c>
      <c r="BO11" s="810">
        <v>2.1001245720279299E-3</v>
      </c>
      <c r="BP11" s="810">
        <f t="shared" si="7"/>
        <v>0.99789987542797209</v>
      </c>
      <c r="BQ11" s="810">
        <v>8.3263958843555683E-3</v>
      </c>
      <c r="BR11" s="810">
        <f t="shared" si="13"/>
        <v>0.99167360411564442</v>
      </c>
      <c r="BS11" s="809">
        <v>5.0783787668696956E-2</v>
      </c>
      <c r="BT11" s="809">
        <v>0.94921621233130304</v>
      </c>
      <c r="BU11" s="778"/>
      <c r="BV11" s="812"/>
      <c r="BW11" s="758"/>
      <c r="BX11" s="758"/>
      <c r="BY11" s="758"/>
      <c r="BZ11" s="758"/>
      <c r="CA11" s="758"/>
      <c r="CB11" s="758"/>
      <c r="CC11" s="758"/>
      <c r="CD11" s="758"/>
      <c r="CE11" s="758"/>
      <c r="CF11" s="758"/>
      <c r="CG11" s="758"/>
      <c r="CH11" s="758"/>
      <c r="CI11" s="758"/>
      <c r="CJ11" s="758"/>
      <c r="CK11" s="758"/>
      <c r="CL11" s="758"/>
      <c r="CM11" s="758"/>
      <c r="CN11" s="758"/>
      <c r="CP11" s="5"/>
      <c r="CR11" s="5"/>
      <c r="CS11" s="5"/>
      <c r="CT11" s="5"/>
    </row>
    <row r="12" spans="1:98" ht="15">
      <c r="B12" s="780">
        <v>24</v>
      </c>
      <c r="C12" s="807"/>
      <c r="D12" s="807"/>
      <c r="E12" s="807"/>
      <c r="F12" s="807"/>
      <c r="G12" s="807"/>
      <c r="H12" s="807"/>
      <c r="I12" s="807"/>
      <c r="J12" s="807"/>
      <c r="K12" s="813">
        <v>3.9800000000000002E-2</v>
      </c>
      <c r="L12" s="808">
        <f>1-K12</f>
        <v>0.96019999999999994</v>
      </c>
      <c r="M12" s="813">
        <v>5.2600000000000001E-2</v>
      </c>
      <c r="N12" s="808">
        <f>1-M12</f>
        <v>0.94740000000000002</v>
      </c>
      <c r="O12" s="813">
        <v>8.8000000000000005E-3</v>
      </c>
      <c r="P12" s="808">
        <f>1-O12</f>
        <v>0.99119999999999997</v>
      </c>
      <c r="Q12" s="813">
        <f>1-R12</f>
        <v>2.8349199999999963E-2</v>
      </c>
      <c r="R12" s="813">
        <v>0.97165080000000004</v>
      </c>
      <c r="S12" s="809"/>
      <c r="T12" s="809"/>
      <c r="U12" s="809"/>
      <c r="V12" s="809"/>
      <c r="W12" s="809"/>
      <c r="X12" s="809"/>
      <c r="Y12" s="809"/>
      <c r="Z12" s="809"/>
      <c r="AA12" s="810"/>
      <c r="AB12" s="810"/>
      <c r="AC12" s="810"/>
      <c r="AD12" s="810"/>
      <c r="AE12" s="810"/>
      <c r="AF12" s="810"/>
      <c r="AG12" s="810"/>
      <c r="AH12" s="814"/>
      <c r="AI12" s="811"/>
      <c r="AJ12" s="811"/>
      <c r="AK12" s="758"/>
      <c r="AL12" s="780">
        <v>7</v>
      </c>
      <c r="AM12" s="792">
        <v>1.5845156546296899E-2</v>
      </c>
      <c r="AN12" s="792">
        <f t="shared" si="8"/>
        <v>0.98415484345370308</v>
      </c>
      <c r="AO12" s="792">
        <v>2.8305527747933198E-2</v>
      </c>
      <c r="AP12" s="792">
        <f t="shared" si="0"/>
        <v>0.97169447225206684</v>
      </c>
      <c r="AQ12" s="792">
        <v>2.47122046890501E-3</v>
      </c>
      <c r="AR12" s="792">
        <f t="shared" si="1"/>
        <v>0.99752877953109498</v>
      </c>
      <c r="AS12" s="792">
        <f t="shared" si="9"/>
        <v>1.2559031327072978E-2</v>
      </c>
      <c r="AT12" s="792">
        <f t="shared" si="9"/>
        <v>0.98744096867292708</v>
      </c>
      <c r="AU12" s="810">
        <v>1.52632635904237E-2</v>
      </c>
      <c r="AV12" s="810">
        <f t="shared" si="10"/>
        <v>0.98473673640957626</v>
      </c>
      <c r="AW12" s="810">
        <v>1.91800510378419E-2</v>
      </c>
      <c r="AX12" s="810">
        <f t="shared" si="11"/>
        <v>0.98081994896215807</v>
      </c>
      <c r="AY12" s="810">
        <v>2.5310529879014102E-3</v>
      </c>
      <c r="AZ12" s="810">
        <f t="shared" si="14"/>
        <v>0.99746894701209854</v>
      </c>
      <c r="BA12" s="810">
        <f t="shared" si="12"/>
        <v>1.0307307826169631E-2</v>
      </c>
      <c r="BB12" s="810">
        <f t="shared" si="12"/>
        <v>0.98969269217383038</v>
      </c>
      <c r="BC12" s="809">
        <v>1.4789193518496399E-2</v>
      </c>
      <c r="BD12" s="809">
        <f t="shared" si="2"/>
        <v>0.98521080648150361</v>
      </c>
      <c r="BE12" s="809">
        <v>1.8194216869597799E-2</v>
      </c>
      <c r="BF12" s="809">
        <f t="shared" si="3"/>
        <v>0.98180578313040223</v>
      </c>
      <c r="BG12" s="809">
        <v>2.2273884653680499E-3</v>
      </c>
      <c r="BH12" s="809">
        <f t="shared" si="4"/>
        <v>0.99777261153463193</v>
      </c>
      <c r="BI12" s="809">
        <v>9.7939185648106813E-3</v>
      </c>
      <c r="BJ12" s="809">
        <v>0.9902060814351894</v>
      </c>
      <c r="BK12" s="810">
        <v>1.4329262725360101E-2</v>
      </c>
      <c r="BL12" s="810">
        <f t="shared" si="5"/>
        <v>0.98567073727463994</v>
      </c>
      <c r="BM12" s="810">
        <v>1.7899683716310701E-2</v>
      </c>
      <c r="BN12" s="810">
        <f t="shared" si="6"/>
        <v>0.98210031628368932</v>
      </c>
      <c r="BO12" s="810">
        <v>2.4501402849316E-3</v>
      </c>
      <c r="BP12" s="810">
        <f t="shared" si="7"/>
        <v>0.99754985971506838</v>
      </c>
      <c r="BQ12" s="810">
        <v>9.6860632306816283E-3</v>
      </c>
      <c r="BR12" s="810">
        <f t="shared" si="13"/>
        <v>0.99031393676931845</v>
      </c>
      <c r="BS12" s="809">
        <v>5.852183775545805E-2</v>
      </c>
      <c r="BT12" s="809">
        <v>0.94147816224454195</v>
      </c>
      <c r="BU12" s="778"/>
      <c r="BV12" s="812"/>
      <c r="BW12" s="758"/>
      <c r="BX12" s="758"/>
      <c r="BY12" s="758"/>
      <c r="BZ12" s="758"/>
      <c r="CA12" s="758"/>
      <c r="CB12" s="758"/>
      <c r="CC12" s="758"/>
      <c r="CD12" s="758"/>
      <c r="CE12" s="758"/>
      <c r="CF12" s="758"/>
      <c r="CG12" s="758"/>
      <c r="CH12" s="758"/>
      <c r="CI12" s="758"/>
      <c r="CJ12" s="758"/>
      <c r="CK12" s="758"/>
      <c r="CL12" s="758"/>
      <c r="CM12" s="758"/>
      <c r="CN12" s="758"/>
      <c r="CP12" s="5"/>
      <c r="CR12" s="5"/>
      <c r="CS12" s="5"/>
      <c r="CT12" s="5"/>
    </row>
    <row r="13" spans="1:98" ht="15">
      <c r="B13" s="780">
        <v>30</v>
      </c>
      <c r="C13" s="807">
        <v>4.7500000000000001E-2</v>
      </c>
      <c r="D13" s="807">
        <f t="shared" ref="D13:D25" si="15">1-C13</f>
        <v>0.95250000000000001</v>
      </c>
      <c r="E13" s="807">
        <v>7.4300000000000005E-2</v>
      </c>
      <c r="F13" s="807">
        <f t="shared" ref="F13:F25" si="16">1-E13</f>
        <v>0.92569999999999997</v>
      </c>
      <c r="G13" s="807">
        <v>1.06E-2</v>
      </c>
      <c r="H13" s="807">
        <v>0.98939999999999995</v>
      </c>
      <c r="I13" s="807">
        <f t="shared" ref="I13:I25" si="17">1-J13</f>
        <v>3.6575800000000047E-2</v>
      </c>
      <c r="J13" s="807">
        <v>0.96342419999999995</v>
      </c>
      <c r="K13" s="813">
        <v>4.6300000000000001E-2</v>
      </c>
      <c r="L13" s="808">
        <f>1-K13</f>
        <v>0.95369999999999999</v>
      </c>
      <c r="M13" s="813">
        <v>6.1699999999999998E-2</v>
      </c>
      <c r="N13" s="808">
        <f>1-M13</f>
        <v>0.93830000000000002</v>
      </c>
      <c r="O13" s="813">
        <v>1.0999999999999999E-2</v>
      </c>
      <c r="P13" s="808">
        <f>1-O13</f>
        <v>0.98899999999999999</v>
      </c>
      <c r="Q13" s="813">
        <f>1-R13</f>
        <v>3.3453799999999978E-2</v>
      </c>
      <c r="R13" s="813">
        <v>0.96654620000000002</v>
      </c>
      <c r="S13" s="809"/>
      <c r="T13" s="809"/>
      <c r="U13" s="809"/>
      <c r="V13" s="809"/>
      <c r="W13" s="809"/>
      <c r="X13" s="809"/>
      <c r="Y13" s="809"/>
      <c r="Z13" s="809"/>
      <c r="AA13" s="814"/>
      <c r="AB13" s="814"/>
      <c r="AC13" s="814"/>
      <c r="AD13" s="814"/>
      <c r="AE13" s="814"/>
      <c r="AF13" s="814"/>
      <c r="AG13" s="814"/>
      <c r="AH13" s="814"/>
      <c r="AI13" s="811">
        <v>0.20499999999999999</v>
      </c>
      <c r="AJ13" s="811">
        <v>0.79500000000000004</v>
      </c>
      <c r="AK13" s="758"/>
      <c r="AL13" s="780">
        <v>8</v>
      </c>
      <c r="AM13" s="792">
        <v>1.7737363612873501E-2</v>
      </c>
      <c r="AN13" s="792">
        <f t="shared" si="8"/>
        <v>0.98226263638712652</v>
      </c>
      <c r="AO13" s="792">
        <v>3.1149254625929299E-2</v>
      </c>
      <c r="AP13" s="792">
        <f t="shared" si="0"/>
        <v>0.96885074537407068</v>
      </c>
      <c r="AQ13" s="792">
        <v>2.8099611055402299E-3</v>
      </c>
      <c r="AR13" s="792">
        <f t="shared" si="1"/>
        <v>0.99719003889445978</v>
      </c>
      <c r="AS13" s="792">
        <f t="shared" si="9"/>
        <v>1.3955493392503029E-2</v>
      </c>
      <c r="AT13" s="792">
        <f t="shared" si="9"/>
        <v>0.9860445066074971</v>
      </c>
      <c r="AU13" s="810">
        <v>1.7183929147599902E-2</v>
      </c>
      <c r="AV13" s="810">
        <f t="shared" si="10"/>
        <v>0.98281607085240008</v>
      </c>
      <c r="AW13" s="810">
        <v>2.1684850275604999E-2</v>
      </c>
      <c r="AX13" s="810">
        <f t="shared" si="11"/>
        <v>0.97831514972439504</v>
      </c>
      <c r="AY13" s="810">
        <v>2.8978793338410398E-3</v>
      </c>
      <c r="AZ13" s="810">
        <f t="shared" si="14"/>
        <v>0.997102120666159</v>
      </c>
      <c r="BA13" s="810">
        <f t="shared" si="12"/>
        <v>1.1647558092711998E-2</v>
      </c>
      <c r="BB13" s="810">
        <f t="shared" si="12"/>
        <v>0.98835244190728799</v>
      </c>
      <c r="BC13" s="809">
        <v>1.6829453051066898E-2</v>
      </c>
      <c r="BD13" s="809">
        <f t="shared" si="2"/>
        <v>0.98317054694893313</v>
      </c>
      <c r="BE13" s="809">
        <v>2.07255126842158E-2</v>
      </c>
      <c r="BF13" s="809">
        <f t="shared" si="3"/>
        <v>0.97927448731578415</v>
      </c>
      <c r="BG13" s="809">
        <v>2.5947896830881699E-3</v>
      </c>
      <c r="BH13" s="809">
        <f t="shared" si="4"/>
        <v>0.99740521031691187</v>
      </c>
      <c r="BI13" s="809">
        <v>1.1177601617420931E-2</v>
      </c>
      <c r="BJ13" s="809">
        <v>0.98882239838257913</v>
      </c>
      <c r="BK13" s="810">
        <v>1.6309161070994199E-2</v>
      </c>
      <c r="BL13" s="810">
        <f t="shared" si="5"/>
        <v>0.98369083892900577</v>
      </c>
      <c r="BM13" s="810">
        <v>2.03861970408897E-2</v>
      </c>
      <c r="BN13" s="810">
        <f t="shared" si="6"/>
        <v>0.97961380295911027</v>
      </c>
      <c r="BO13" s="810">
        <v>2.8001536177578298E-3</v>
      </c>
      <c r="BP13" s="810">
        <f t="shared" si="7"/>
        <v>0.99719984638224213</v>
      </c>
      <c r="BQ13" s="810">
        <v>1.1032735915581435E-2</v>
      </c>
      <c r="BR13" s="810">
        <f t="shared" si="13"/>
        <v>0.9889672640844186</v>
      </c>
      <c r="BS13" s="809">
        <v>6.6167994008078046E-2</v>
      </c>
      <c r="BT13" s="809">
        <v>0.93383200599192195</v>
      </c>
      <c r="BU13" s="778"/>
      <c r="BV13" s="812"/>
      <c r="BW13" s="758"/>
      <c r="BX13" s="758"/>
      <c r="BY13" s="758"/>
      <c r="BZ13" s="758"/>
      <c r="CA13" s="758"/>
      <c r="CB13" s="758"/>
      <c r="CC13" s="758"/>
      <c r="CD13" s="758"/>
      <c r="CE13" s="758"/>
      <c r="CF13" s="758"/>
      <c r="CG13" s="758"/>
      <c r="CH13" s="758"/>
      <c r="CI13" s="758"/>
      <c r="CJ13" s="758"/>
      <c r="CK13" s="758"/>
      <c r="CL13" s="758"/>
      <c r="CM13" s="758"/>
      <c r="CN13" s="758"/>
      <c r="CP13" s="5"/>
      <c r="CR13" s="5"/>
      <c r="CS13" s="5"/>
      <c r="CT13" s="5"/>
    </row>
    <row r="14" spans="1:98" ht="15">
      <c r="B14" s="780">
        <v>40</v>
      </c>
      <c r="C14" s="807">
        <v>5.6399999999999999E-2</v>
      </c>
      <c r="D14" s="807">
        <f t="shared" si="15"/>
        <v>0.94359999999999999</v>
      </c>
      <c r="E14" s="807">
        <v>8.7499999999999994E-2</v>
      </c>
      <c r="F14" s="807">
        <f t="shared" si="16"/>
        <v>0.91249999999999998</v>
      </c>
      <c r="G14" s="807">
        <v>1.41E-2</v>
      </c>
      <c r="H14" s="807">
        <v>0.9859</v>
      </c>
      <c r="I14" s="807">
        <f t="shared" si="17"/>
        <v>4.3965600000000049E-2</v>
      </c>
      <c r="J14" s="807">
        <v>0.95603439999999995</v>
      </c>
      <c r="K14" s="813">
        <v>5.5599999999999997E-2</v>
      </c>
      <c r="L14" s="808">
        <f>1-K14</f>
        <v>0.94440000000000002</v>
      </c>
      <c r="M14" s="813">
        <v>7.51E-2</v>
      </c>
      <c r="N14" s="808">
        <f>1-M14</f>
        <v>0.92490000000000006</v>
      </c>
      <c r="O14" s="813">
        <v>1.47E-2</v>
      </c>
      <c r="P14" s="808">
        <f>1-O14</f>
        <v>0.98529999999999995</v>
      </c>
      <c r="Q14" s="813">
        <f>1-R14</f>
        <v>4.1103600000000018E-2</v>
      </c>
      <c r="R14" s="813">
        <v>0.95889639999999998</v>
      </c>
      <c r="S14" s="809">
        <v>5.7000000000000002E-2</v>
      </c>
      <c r="T14" s="809">
        <f>1-S14</f>
        <v>0.94299999999999995</v>
      </c>
      <c r="U14" s="809">
        <v>7.6999999999999999E-2</v>
      </c>
      <c r="V14" s="809">
        <f>1-U14</f>
        <v>0.92300000000000004</v>
      </c>
      <c r="W14" s="809">
        <v>1.4E-2</v>
      </c>
      <c r="X14" s="809">
        <f>1-W14</f>
        <v>0.98599999999999999</v>
      </c>
      <c r="Y14" s="809">
        <v>4.1641999999999998E-2</v>
      </c>
      <c r="Z14" s="809">
        <v>0.95835800000000004</v>
      </c>
      <c r="AA14" s="810">
        <v>5.6000000000000001E-2</v>
      </c>
      <c r="AB14" s="810">
        <f>1-AA14</f>
        <v>0.94399999999999995</v>
      </c>
      <c r="AC14" s="810">
        <v>7.4999999999999997E-2</v>
      </c>
      <c r="AD14" s="810">
        <f>1-AC14</f>
        <v>0.92500000000000004</v>
      </c>
      <c r="AE14" s="810">
        <v>1.4E-2</v>
      </c>
      <c r="AF14" s="810">
        <f>1-AE14</f>
        <v>0.98599999999999999</v>
      </c>
      <c r="AG14" s="810">
        <v>4.0874000000000001E-2</v>
      </c>
      <c r="AH14" s="814">
        <v>0.95912600000000003</v>
      </c>
      <c r="AI14" s="811">
        <v>0.25700000000000001</v>
      </c>
      <c r="AJ14" s="811">
        <v>0.74299999999999999</v>
      </c>
      <c r="AK14" s="758"/>
      <c r="AL14" s="780">
        <v>9</v>
      </c>
      <c r="AM14" s="792">
        <v>1.9593047119564298E-2</v>
      </c>
      <c r="AN14" s="792">
        <f t="shared" si="8"/>
        <v>0.98040695288043567</v>
      </c>
      <c r="AO14" s="792">
        <v>3.3921987669140598E-2</v>
      </c>
      <c r="AP14" s="792">
        <f t="shared" si="0"/>
        <v>0.96607801233085944</v>
      </c>
      <c r="AQ14" s="792">
        <v>3.1524678281304201E-3</v>
      </c>
      <c r="AR14" s="792">
        <f t="shared" si="1"/>
        <v>0.99684753217186961</v>
      </c>
      <c r="AS14" s="792">
        <f t="shared" si="9"/>
        <v>1.5326036971907264E-2</v>
      </c>
      <c r="AT14" s="792">
        <f t="shared" si="9"/>
        <v>0.98467396302809274</v>
      </c>
      <c r="AU14" s="810">
        <v>1.9000521607946901E-2</v>
      </c>
      <c r="AV14" s="810">
        <f t="shared" si="10"/>
        <v>0.98099947839205315</v>
      </c>
      <c r="AW14" s="810">
        <v>2.40954346865721E-2</v>
      </c>
      <c r="AX14" s="810">
        <f t="shared" si="11"/>
        <v>0.97590456531342795</v>
      </c>
      <c r="AY14" s="810">
        <v>3.26479663602275E-3</v>
      </c>
      <c r="AZ14" s="810">
        <f t="shared" si="14"/>
        <v>0.99673520336397725</v>
      </c>
      <c r="BA14" s="810">
        <f t="shared" si="12"/>
        <v>1.2933918128945588E-2</v>
      </c>
      <c r="BB14" s="810">
        <f t="shared" si="12"/>
        <v>0.98706608187105438</v>
      </c>
      <c r="BC14" s="809">
        <v>1.8840635287816401E-2</v>
      </c>
      <c r="BD14" s="809">
        <f t="shared" si="2"/>
        <v>0.98115936471218357</v>
      </c>
      <c r="BE14" s="809">
        <v>2.3229584525590801E-2</v>
      </c>
      <c r="BF14" s="809">
        <f t="shared" si="3"/>
        <v>0.97677041547440924</v>
      </c>
      <c r="BG14" s="809">
        <v>2.9622092487937399E-3</v>
      </c>
      <c r="BH14" s="809">
        <f t="shared" si="4"/>
        <v>0.99703779075120624</v>
      </c>
      <c r="BI14" s="809">
        <v>1.2546017634554088E-2</v>
      </c>
      <c r="BJ14" s="809">
        <v>0.98745398236544601</v>
      </c>
      <c r="BK14" s="810">
        <v>1.8262128117600199E-2</v>
      </c>
      <c r="BL14" s="810">
        <f t="shared" si="5"/>
        <v>0.9817378718823998</v>
      </c>
      <c r="BM14" s="810">
        <v>2.2844402958211302E-2</v>
      </c>
      <c r="BN14" s="810">
        <f t="shared" si="6"/>
        <v>0.97715559704178867</v>
      </c>
      <c r="BO14" s="810">
        <v>3.1501642189526902E-3</v>
      </c>
      <c r="BP14" s="810">
        <f t="shared" si="7"/>
        <v>0.99684983578104736</v>
      </c>
      <c r="BQ14" s="810">
        <v>1.2364547937562899E-2</v>
      </c>
      <c r="BR14" s="810">
        <f t="shared" si="13"/>
        <v>0.98763545206243719</v>
      </c>
      <c r="BS14" s="809">
        <v>7.3676100173394987E-2</v>
      </c>
      <c r="BT14" s="809">
        <v>0.92632389982660501</v>
      </c>
      <c r="BU14" s="778"/>
      <c r="BV14" s="812"/>
      <c r="BW14" s="758"/>
      <c r="BX14" s="758"/>
      <c r="BY14" s="758"/>
      <c r="BZ14" s="758"/>
      <c r="CA14" s="758"/>
      <c r="CB14" s="758"/>
      <c r="CC14" s="758"/>
      <c r="CD14" s="758"/>
      <c r="CE14" s="758"/>
      <c r="CF14" s="758"/>
      <c r="CG14" s="758"/>
      <c r="CH14" s="758"/>
      <c r="CI14" s="758"/>
      <c r="CJ14" s="758"/>
      <c r="CK14" s="758"/>
      <c r="CL14" s="758"/>
      <c r="CM14" s="758"/>
      <c r="CN14" s="758"/>
      <c r="CP14" s="5"/>
      <c r="CR14" s="5"/>
      <c r="CS14" s="5"/>
      <c r="CT14" s="5"/>
    </row>
    <row r="15" spans="1:98" ht="15">
      <c r="B15" s="780">
        <v>50</v>
      </c>
      <c r="C15" s="807">
        <v>6.4199999999999993E-2</v>
      </c>
      <c r="D15" s="807">
        <f t="shared" si="15"/>
        <v>0.93579999999999997</v>
      </c>
      <c r="E15" s="807">
        <v>9.8799999999999999E-2</v>
      </c>
      <c r="F15" s="807">
        <f t="shared" si="16"/>
        <v>0.9012</v>
      </c>
      <c r="G15" s="807">
        <v>1.77E-2</v>
      </c>
      <c r="H15" s="807">
        <v>0.98229999999999995</v>
      </c>
      <c r="I15" s="807">
        <f t="shared" si="17"/>
        <v>5.0627399999999989E-2</v>
      </c>
      <c r="J15" s="807">
        <v>0.94937260000000001</v>
      </c>
      <c r="K15" s="813"/>
      <c r="L15" s="808"/>
      <c r="M15" s="813"/>
      <c r="N15" s="808"/>
      <c r="O15" s="813"/>
      <c r="P15" s="808"/>
      <c r="Q15" s="813"/>
      <c r="R15" s="813"/>
      <c r="S15" s="809"/>
      <c r="T15" s="809"/>
      <c r="U15" s="809"/>
      <c r="V15" s="809"/>
      <c r="W15" s="809"/>
      <c r="X15" s="809"/>
      <c r="Y15" s="809"/>
      <c r="Z15" s="809"/>
      <c r="AA15" s="814"/>
      <c r="AB15" s="814"/>
      <c r="AC15" s="814"/>
      <c r="AD15" s="814"/>
      <c r="AE15" s="814"/>
      <c r="AF15" s="814"/>
      <c r="AG15" s="814"/>
      <c r="AH15" s="814"/>
      <c r="AI15" s="811">
        <v>0.30499999999999999</v>
      </c>
      <c r="AJ15" s="811">
        <v>0.69500000000000006</v>
      </c>
      <c r="AK15" s="758"/>
      <c r="AL15" s="780">
        <v>10</v>
      </c>
      <c r="AM15" s="792">
        <v>2.1399999999677601E-2</v>
      </c>
      <c r="AN15" s="792">
        <f t="shared" si="8"/>
        <v>0.97860000000032243</v>
      </c>
      <c r="AO15" s="792">
        <v>3.6599999999340702E-2</v>
      </c>
      <c r="AP15" s="792">
        <f t="shared" si="0"/>
        <v>0.96340000000065928</v>
      </c>
      <c r="AQ15" s="792">
        <v>3.5000000000570001E-3</v>
      </c>
      <c r="AR15" s="792">
        <f t="shared" si="1"/>
        <v>0.99649999999994299</v>
      </c>
      <c r="AS15" s="792">
        <f t="shared" si="9"/>
        <v>1.6661999999774635E-2</v>
      </c>
      <c r="AT15" s="792">
        <f t="shared" si="9"/>
        <v>0.98333800000022542</v>
      </c>
      <c r="AU15" s="810">
        <v>2.06999999950142E-2</v>
      </c>
      <c r="AV15" s="810">
        <f t="shared" si="10"/>
        <v>0.97930000000498585</v>
      </c>
      <c r="AW15" s="810">
        <v>2.63999999995897E-2</v>
      </c>
      <c r="AX15" s="810">
        <f t="shared" si="11"/>
        <v>0.97360000000041025</v>
      </c>
      <c r="AY15" s="810">
        <v>3.6318162899512301E-3</v>
      </c>
      <c r="AZ15" s="810">
        <f t="shared" si="14"/>
        <v>0.99636818371004876</v>
      </c>
      <c r="BA15" s="810">
        <f t="shared" si="12"/>
        <v>1.4159635491737601E-2</v>
      </c>
      <c r="BB15" s="810">
        <f t="shared" si="12"/>
        <v>0.9858403645082624</v>
      </c>
      <c r="BC15" s="809">
        <v>2.0819087996686102E-2</v>
      </c>
      <c r="BD15" s="809">
        <f t="shared" si="2"/>
        <v>0.97918091200331392</v>
      </c>
      <c r="BE15" s="809">
        <v>2.5703014237963701E-2</v>
      </c>
      <c r="BF15" s="809">
        <f t="shared" si="3"/>
        <v>0.97429698576203627</v>
      </c>
      <c r="BG15" s="809">
        <v>3.3296494620180901E-3</v>
      </c>
      <c r="BH15" s="809">
        <f t="shared" si="4"/>
        <v>0.99667035053798192</v>
      </c>
      <c r="BI15" s="809">
        <v>1.3897249306232663E-2</v>
      </c>
      <c r="BJ15" s="809">
        <v>0.98610275069376729</v>
      </c>
      <c r="BK15" s="810">
        <v>2.01847816977146E-2</v>
      </c>
      <c r="BL15" s="810">
        <f t="shared" si="5"/>
        <v>0.97981521830228535</v>
      </c>
      <c r="BM15" s="810">
        <v>2.5270747694954701E-2</v>
      </c>
      <c r="BN15" s="810">
        <f t="shared" si="6"/>
        <v>0.97472925230504526</v>
      </c>
      <c r="BO15" s="810">
        <v>3.5001717369622298E-3</v>
      </c>
      <c r="BP15" s="810">
        <f t="shared" si="7"/>
        <v>0.99649982826303773</v>
      </c>
      <c r="BQ15" s="810">
        <v>1.3679633295133735E-2</v>
      </c>
      <c r="BR15" s="810">
        <f t="shared" si="13"/>
        <v>0.98632036670486634</v>
      </c>
      <c r="BS15" s="809">
        <v>8.0999999998245031E-2</v>
      </c>
      <c r="BT15" s="809">
        <v>0.91900000000175497</v>
      </c>
      <c r="BU15" s="778"/>
      <c r="BV15" s="812"/>
      <c r="BW15" s="758"/>
      <c r="BX15" s="758"/>
      <c r="BY15" s="758"/>
      <c r="BZ15" s="758"/>
      <c r="CA15" s="758"/>
      <c r="CB15" s="758"/>
      <c r="CC15" s="758"/>
      <c r="CD15" s="758"/>
      <c r="CE15" s="758"/>
      <c r="CF15" s="758"/>
      <c r="CG15" s="758"/>
      <c r="CH15" s="758"/>
      <c r="CI15" s="758"/>
      <c r="CJ15" s="758"/>
      <c r="CK15" s="758"/>
      <c r="CL15" s="758"/>
      <c r="CM15" s="758"/>
      <c r="CN15" s="758"/>
      <c r="CP15" s="5"/>
      <c r="CR15" s="5"/>
      <c r="CS15" s="5"/>
      <c r="CT15" s="5"/>
    </row>
    <row r="16" spans="1:98" ht="15">
      <c r="B16" s="780">
        <v>60</v>
      </c>
      <c r="C16" s="807">
        <v>7.1300000000000002E-2</v>
      </c>
      <c r="D16" s="807">
        <f t="shared" si="15"/>
        <v>0.92869999999999997</v>
      </c>
      <c r="E16" s="807">
        <v>0.10879999999999999</v>
      </c>
      <c r="F16" s="807">
        <f t="shared" si="16"/>
        <v>0.89119999999999999</v>
      </c>
      <c r="G16" s="807">
        <v>2.12E-2</v>
      </c>
      <c r="H16" s="807">
        <v>0.9788</v>
      </c>
      <c r="I16" s="807">
        <f t="shared" si="17"/>
        <v>5.6728400000000012E-2</v>
      </c>
      <c r="J16" s="807">
        <v>0.94327159999999999</v>
      </c>
      <c r="K16" s="813">
        <v>7.0999999999999994E-2</v>
      </c>
      <c r="L16" s="808">
        <f>1-K16</f>
        <v>0.92900000000000005</v>
      </c>
      <c r="M16" s="813">
        <v>9.74E-2</v>
      </c>
      <c r="N16" s="808">
        <f>1-M16</f>
        <v>0.90259999999999996</v>
      </c>
      <c r="O16" s="813">
        <v>2.2200000000000001E-2</v>
      </c>
      <c r="P16" s="808">
        <f>1-O16</f>
        <v>0.9778</v>
      </c>
      <c r="Q16" s="813">
        <f>1-R16</f>
        <v>5.4436799999999952E-2</v>
      </c>
      <c r="R16" s="813">
        <v>0.94556320000000005</v>
      </c>
      <c r="S16" s="809">
        <v>7.1999999999999995E-2</v>
      </c>
      <c r="T16" s="809">
        <f>1-S16</f>
        <v>0.92800000000000005</v>
      </c>
      <c r="U16" s="809">
        <v>9.8000000000000004E-2</v>
      </c>
      <c r="V16" s="809">
        <f>1-U16</f>
        <v>0.90200000000000002</v>
      </c>
      <c r="W16" s="809">
        <v>2.1999999999999999E-2</v>
      </c>
      <c r="X16" s="809">
        <f>1-W16</f>
        <v>0.97799999999999998</v>
      </c>
      <c r="Y16" s="809">
        <v>5.4783999999999999E-2</v>
      </c>
      <c r="Z16" s="809">
        <v>0.94521600000000006</v>
      </c>
      <c r="AA16" s="810">
        <v>7.0000000000000007E-2</v>
      </c>
      <c r="AB16" s="810">
        <f>1-AA16</f>
        <v>0.92999999999999994</v>
      </c>
      <c r="AC16" s="810">
        <v>9.7000000000000003E-2</v>
      </c>
      <c r="AD16" s="810">
        <f>1-AC16</f>
        <v>0.90300000000000002</v>
      </c>
      <c r="AE16" s="810">
        <v>2.1000000000000001E-2</v>
      </c>
      <c r="AF16" s="810">
        <f>1-AE16</f>
        <v>0.97899999999999998</v>
      </c>
      <c r="AG16" s="810">
        <v>5.3484000000000004E-2</v>
      </c>
      <c r="AH16" s="814">
        <v>0.94651600000000002</v>
      </c>
      <c r="AI16" s="811">
        <v>0.34799999999999998</v>
      </c>
      <c r="AJ16" s="811">
        <v>0.65200000000000002</v>
      </c>
      <c r="AK16" s="758"/>
      <c r="AL16" s="780">
        <v>11</v>
      </c>
      <c r="AM16" s="792">
        <v>2.3148602725183098E-2</v>
      </c>
      <c r="AN16" s="792">
        <f t="shared" si="8"/>
        <v>0.97685139727481696</v>
      </c>
      <c r="AO16" s="792">
        <v>3.91648542565654E-2</v>
      </c>
      <c r="AP16" s="792">
        <f t="shared" si="0"/>
        <v>0.96083514574343465</v>
      </c>
      <c r="AQ16" s="792">
        <v>3.8533600221564899E-3</v>
      </c>
      <c r="AR16" s="792">
        <f t="shared" si="1"/>
        <v>0.99614663997784347</v>
      </c>
      <c r="AS16" s="792">
        <f t="shared" si="9"/>
        <v>1.7956528934008786E-2</v>
      </c>
      <c r="AT16" s="792">
        <f t="shared" si="9"/>
        <v>0.9820434710659911</v>
      </c>
      <c r="AU16" s="810">
        <v>2.2282392002531098E-2</v>
      </c>
      <c r="AV16" s="810">
        <f t="shared" si="10"/>
        <v>0.97771760799746887</v>
      </c>
      <c r="AW16" s="810">
        <v>2.8593759912638E-2</v>
      </c>
      <c r="AX16" s="810">
        <f t="shared" si="11"/>
        <v>0.97140624008736198</v>
      </c>
      <c r="AY16" s="810">
        <v>3.99894794889823E-3</v>
      </c>
      <c r="AZ16" s="810">
        <f t="shared" si="14"/>
        <v>0.99600105205110179</v>
      </c>
      <c r="BA16" s="810">
        <f t="shared" si="12"/>
        <v>1.5323622357184567E-2</v>
      </c>
      <c r="BB16" s="810">
        <f t="shared" si="12"/>
        <v>0.98467637764281546</v>
      </c>
      <c r="BC16" s="809">
        <v>2.27611589456168E-2</v>
      </c>
      <c r="BD16" s="809">
        <f t="shared" si="2"/>
        <v>0.97723884105438319</v>
      </c>
      <c r="BE16" s="809">
        <v>2.8142383665575501E-2</v>
      </c>
      <c r="BF16" s="809">
        <f t="shared" si="3"/>
        <v>0.97185761633442447</v>
      </c>
      <c r="BG16" s="809">
        <v>3.69711262229451E-3</v>
      </c>
      <c r="BH16" s="809">
        <f t="shared" si="4"/>
        <v>0.99630288737770545</v>
      </c>
      <c r="BI16" s="809">
        <v>1.5229379322479048E-2</v>
      </c>
      <c r="BJ16" s="809">
        <v>0.98477062067752097</v>
      </c>
      <c r="BK16" s="810">
        <v>2.20737396438744E-2</v>
      </c>
      <c r="BL16" s="810">
        <f t="shared" si="5"/>
        <v>0.97792626035612562</v>
      </c>
      <c r="BM16" s="810">
        <v>2.76616774777989E-2</v>
      </c>
      <c r="BN16" s="810">
        <f t="shared" si="6"/>
        <v>0.97233832252220109</v>
      </c>
      <c r="BO16" s="810">
        <v>3.8501758202325299E-3</v>
      </c>
      <c r="BP16" s="810">
        <f t="shared" si="7"/>
        <v>0.9961498241797675</v>
      </c>
      <c r="BQ16" s="810">
        <v>1.4976125986801776E-2</v>
      </c>
      <c r="BR16" s="810">
        <f t="shared" si="13"/>
        <v>0.98502387401319824</v>
      </c>
      <c r="BS16" s="809">
        <v>8.8107609748235949E-2</v>
      </c>
      <c r="BT16" s="809">
        <v>0.91189239025176405</v>
      </c>
      <c r="BU16" s="778"/>
      <c r="BV16" s="758"/>
      <c r="BW16" s="758"/>
      <c r="BX16" s="758"/>
      <c r="BY16" s="758"/>
      <c r="BZ16" s="758"/>
      <c r="CA16" s="758"/>
      <c r="CB16" s="758"/>
      <c r="CC16" s="758"/>
      <c r="CD16" s="758"/>
      <c r="CE16" s="758"/>
      <c r="CF16" s="758"/>
      <c r="CG16" s="758"/>
      <c r="CH16" s="758"/>
      <c r="CI16" s="758"/>
      <c r="CJ16" s="758"/>
      <c r="CK16" s="758"/>
      <c r="CL16" s="758"/>
      <c r="CM16" s="758"/>
      <c r="CN16" s="758"/>
      <c r="CP16" s="5"/>
      <c r="CR16" s="5"/>
      <c r="CS16" s="5"/>
      <c r="CT16" s="5"/>
    </row>
    <row r="17" spans="2:98" ht="15">
      <c r="B17" s="780">
        <v>70</v>
      </c>
      <c r="C17" s="807">
        <v>7.7899999999999997E-2</v>
      </c>
      <c r="D17" s="807">
        <f t="shared" si="15"/>
        <v>0.92210000000000003</v>
      </c>
      <c r="E17" s="807">
        <v>0.1181</v>
      </c>
      <c r="F17" s="807">
        <f t="shared" si="16"/>
        <v>0.88190000000000002</v>
      </c>
      <c r="G17" s="807">
        <v>2.4799999999999999E-2</v>
      </c>
      <c r="H17" s="807">
        <v>0.97519999999999996</v>
      </c>
      <c r="I17" s="807">
        <f t="shared" si="17"/>
        <v>6.2562200000000012E-2</v>
      </c>
      <c r="J17" s="807">
        <v>0.93743779999999999</v>
      </c>
      <c r="K17" s="813"/>
      <c r="L17" s="808"/>
      <c r="M17" s="813"/>
      <c r="N17" s="808"/>
      <c r="O17" s="813"/>
      <c r="P17" s="808"/>
      <c r="Q17" s="813"/>
      <c r="R17" s="813"/>
      <c r="S17" s="809"/>
      <c r="T17" s="809"/>
      <c r="U17" s="809"/>
      <c r="V17" s="809"/>
      <c r="W17" s="809"/>
      <c r="X17" s="809"/>
      <c r="Y17" s="809"/>
      <c r="Z17" s="809"/>
      <c r="AA17" s="814"/>
      <c r="AB17" s="814"/>
      <c r="AC17" s="814"/>
      <c r="AD17" s="814"/>
      <c r="AE17" s="814"/>
      <c r="AF17" s="814"/>
      <c r="AG17" s="814"/>
      <c r="AH17" s="814"/>
      <c r="AI17" s="811">
        <v>0.38800000000000001</v>
      </c>
      <c r="AJ17" s="811">
        <v>0.61199999999999999</v>
      </c>
      <c r="AK17" s="758"/>
      <c r="AL17" s="780">
        <v>12</v>
      </c>
      <c r="AM17" s="792">
        <v>2.4839585922698301E-2</v>
      </c>
      <c r="AN17" s="792">
        <f t="shared" si="8"/>
        <v>0.9751604140773017</v>
      </c>
      <c r="AO17" s="792">
        <v>4.1619271153900003E-2</v>
      </c>
      <c r="AP17" s="792">
        <f t="shared" si="0"/>
        <v>0.95838072884610004</v>
      </c>
      <c r="AQ17" s="792">
        <v>4.21152244508575E-3</v>
      </c>
      <c r="AR17" s="792">
        <f t="shared" si="1"/>
        <v>0.99578847755491429</v>
      </c>
      <c r="AS17" s="792">
        <f t="shared" si="9"/>
        <v>1.9210004326172921E-2</v>
      </c>
      <c r="AT17" s="792">
        <f t="shared" si="9"/>
        <v>0.98078999567382708</v>
      </c>
      <c r="AU17" s="810">
        <v>2.3800000004947398E-2</v>
      </c>
      <c r="AV17" s="810">
        <f t="shared" si="10"/>
        <v>0.97619999999505258</v>
      </c>
      <c r="AW17" s="810">
        <v>3.0700000000233402E-2</v>
      </c>
      <c r="AX17" s="810">
        <f t="shared" si="11"/>
        <v>0.96929999999976657</v>
      </c>
      <c r="AY17" s="810">
        <v>4.3661942972038096E-3</v>
      </c>
      <c r="AZ17" s="810">
        <f t="shared" si="14"/>
        <v>0.99563380570279614</v>
      </c>
      <c r="BA17" s="810">
        <f t="shared" si="12"/>
        <v>1.6447449378301129E-2</v>
      </c>
      <c r="BB17" s="810">
        <f t="shared" si="12"/>
        <v>0.98355255062169877</v>
      </c>
      <c r="BC17" s="809">
        <v>2.4663195902549499E-2</v>
      </c>
      <c r="BD17" s="809">
        <f t="shared" si="2"/>
        <v>0.97533680409745049</v>
      </c>
      <c r="BE17" s="809">
        <v>3.0544274652666899E-2</v>
      </c>
      <c r="BF17" s="809">
        <f t="shared" si="3"/>
        <v>0.96945572534733315</v>
      </c>
      <c r="BG17" s="809">
        <v>4.0646010291563199E-3</v>
      </c>
      <c r="BH17" s="809">
        <f t="shared" si="4"/>
        <v>0.99593539897084371</v>
      </c>
      <c r="BI17" s="809">
        <v>1.6540490373315637E-2</v>
      </c>
      <c r="BJ17" s="809">
        <v>0.98345950962668449</v>
      </c>
      <c r="BK17" s="810">
        <v>2.3925619788616199E-2</v>
      </c>
      <c r="BL17" s="810">
        <f t="shared" si="5"/>
        <v>0.97607438021138382</v>
      </c>
      <c r="BM17" s="810">
        <v>3.00136385334232E-2</v>
      </c>
      <c r="BN17" s="810">
        <f t="shared" si="6"/>
        <v>0.9699863614665768</v>
      </c>
      <c r="BO17" s="810">
        <v>4.2001761172096499E-3</v>
      </c>
      <c r="BP17" s="810">
        <f t="shared" si="7"/>
        <v>0.99579982388279031</v>
      </c>
      <c r="BQ17" s="810">
        <v>1.6252160011074795E-2</v>
      </c>
      <c r="BR17" s="810">
        <f t="shared" si="13"/>
        <v>0.98374783998892523</v>
      </c>
      <c r="BS17" s="809">
        <v>9.5023135764052968E-2</v>
      </c>
      <c r="BT17" s="809">
        <v>0.90497686423594703</v>
      </c>
      <c r="BU17" s="812"/>
      <c r="BV17" s="758"/>
      <c r="BW17" s="758"/>
      <c r="BX17" s="758"/>
      <c r="BY17" s="758"/>
      <c r="BZ17" s="758"/>
      <c r="CA17" s="758"/>
      <c r="CB17" s="758"/>
      <c r="CC17" s="758"/>
      <c r="CD17" s="758"/>
      <c r="CE17" s="758"/>
      <c r="CF17" s="758"/>
      <c r="CG17" s="758"/>
      <c r="CH17" s="758"/>
      <c r="CI17" s="758"/>
      <c r="CJ17" s="758"/>
      <c r="CK17" s="758"/>
      <c r="CL17" s="758"/>
      <c r="CM17" s="758"/>
      <c r="CN17" s="758"/>
      <c r="CP17" s="5"/>
      <c r="CR17" s="5"/>
      <c r="CS17" s="5"/>
      <c r="CT17" s="5"/>
    </row>
    <row r="18" spans="2:98" ht="15">
      <c r="B18" s="780">
        <v>80</v>
      </c>
      <c r="C18" s="807">
        <v>8.4000000000000005E-2</v>
      </c>
      <c r="D18" s="807">
        <f t="shared" si="15"/>
        <v>0.91600000000000004</v>
      </c>
      <c r="E18" s="807">
        <v>0.12690000000000001</v>
      </c>
      <c r="F18" s="807">
        <f t="shared" si="16"/>
        <v>0.87309999999999999</v>
      </c>
      <c r="G18" s="807">
        <v>2.8299999999999999E-2</v>
      </c>
      <c r="H18" s="807">
        <v>0.97170000000000001</v>
      </c>
      <c r="I18" s="807">
        <f t="shared" si="17"/>
        <v>6.8082399999999987E-2</v>
      </c>
      <c r="J18" s="807">
        <v>0.93191760000000001</v>
      </c>
      <c r="K18" s="813">
        <v>8.4199999999999997E-2</v>
      </c>
      <c r="L18" s="808">
        <f>1-K18</f>
        <v>0.91579999999999995</v>
      </c>
      <c r="M18" s="813">
        <v>0.1164</v>
      </c>
      <c r="N18" s="808">
        <f>1-M18</f>
        <v>0.88359999999999994</v>
      </c>
      <c r="O18" s="813">
        <v>2.9700000000000001E-2</v>
      </c>
      <c r="P18" s="808">
        <f>1-O18</f>
        <v>0.97030000000000005</v>
      </c>
      <c r="Q18" s="813">
        <f>1-R18</f>
        <v>6.6337800000000002E-2</v>
      </c>
      <c r="R18" s="813">
        <v>0.9336622</v>
      </c>
      <c r="S18" s="809">
        <v>8.4000000000000005E-2</v>
      </c>
      <c r="T18" s="809">
        <f>1-S18</f>
        <v>0.91600000000000004</v>
      </c>
      <c r="U18" s="809">
        <v>0.11700000000000001</v>
      </c>
      <c r="V18" s="809">
        <f>1-U18</f>
        <v>0.88300000000000001</v>
      </c>
      <c r="W18" s="809">
        <v>2.9000000000000001E-2</v>
      </c>
      <c r="X18" s="809">
        <f>1-W18</f>
        <v>0.97099999999999997</v>
      </c>
      <c r="Y18" s="809">
        <v>6.6091999999999998E-2</v>
      </c>
      <c r="Z18" s="809">
        <v>0.93390799999999996</v>
      </c>
      <c r="AA18" s="810">
        <v>8.2000000000000003E-2</v>
      </c>
      <c r="AB18" s="810">
        <f>1-AA18</f>
        <v>0.91800000000000004</v>
      </c>
      <c r="AC18" s="810">
        <v>0.115</v>
      </c>
      <c r="AD18" s="810">
        <f>1-AC18</f>
        <v>0.88500000000000001</v>
      </c>
      <c r="AE18" s="810">
        <v>2.8000000000000001E-2</v>
      </c>
      <c r="AF18" s="810">
        <f>1-AE18</f>
        <v>0.97199999999999998</v>
      </c>
      <c r="AG18" s="810">
        <v>6.4558000000000004E-2</v>
      </c>
      <c r="AH18" s="814">
        <v>0.935442</v>
      </c>
      <c r="AI18" s="811">
        <v>0.42399999999999999</v>
      </c>
      <c r="AJ18" s="811">
        <v>0.57600000000000007</v>
      </c>
      <c r="AK18" s="758"/>
      <c r="AL18" s="780">
        <v>13</v>
      </c>
      <c r="AM18" s="792">
        <v>2.6476267757501899E-2</v>
      </c>
      <c r="AN18" s="792">
        <f t="shared" si="8"/>
        <v>0.97352373224249811</v>
      </c>
      <c r="AO18" s="792">
        <v>4.3971260922691997E-2</v>
      </c>
      <c r="AP18" s="792">
        <f t="shared" si="0"/>
        <v>0.95602873907730801</v>
      </c>
      <c r="AQ18" s="792">
        <v>4.5730048569567498E-3</v>
      </c>
      <c r="AR18" s="792">
        <f t="shared" si="1"/>
        <v>0.99542699514304323</v>
      </c>
      <c r="AS18" s="792">
        <f t="shared" si="9"/>
        <v>2.0424615251244851E-2</v>
      </c>
      <c r="AT18" s="792">
        <f t="shared" si="9"/>
        <v>0.97957538474875516</v>
      </c>
      <c r="AU18" s="810">
        <v>2.53052260959973E-2</v>
      </c>
      <c r="AV18" s="810">
        <f t="shared" si="10"/>
        <v>0.97469477390400272</v>
      </c>
      <c r="AW18" s="810">
        <v>3.27450264158856E-2</v>
      </c>
      <c r="AX18" s="810">
        <f t="shared" si="11"/>
        <v>0.96725497358411439</v>
      </c>
      <c r="AY18" s="810">
        <v>4.7335581248220101E-3</v>
      </c>
      <c r="AZ18" s="810">
        <f t="shared" si="14"/>
        <v>0.99526644187517799</v>
      </c>
      <c r="BA18" s="810">
        <f t="shared" si="12"/>
        <v>1.7553412902830978E-2</v>
      </c>
      <c r="BB18" s="810">
        <f t="shared" si="12"/>
        <v>0.98244658709716903</v>
      </c>
      <c r="BC18" s="809">
        <v>2.65215466354249E-2</v>
      </c>
      <c r="BD18" s="809">
        <f t="shared" si="2"/>
        <v>0.97347845336457506</v>
      </c>
      <c r="BE18" s="809">
        <v>3.2905269043478902E-2</v>
      </c>
      <c r="BF18" s="809">
        <f t="shared" si="3"/>
        <v>0.9670947309565211</v>
      </c>
      <c r="BG18" s="809">
        <v>4.4321169821368101E-3</v>
      </c>
      <c r="BH18" s="809">
        <f t="shared" si="4"/>
        <v>0.99556788301786314</v>
      </c>
      <c r="BI18" s="809">
        <v>1.78286651487648E-2</v>
      </c>
      <c r="BJ18" s="809">
        <v>0.98217133485123531</v>
      </c>
      <c r="BK18" s="810">
        <v>2.5737039964477001E-2</v>
      </c>
      <c r="BL18" s="810">
        <f t="shared" si="5"/>
        <v>0.97426296003552304</v>
      </c>
      <c r="BM18" s="810">
        <v>3.2323077088506701E-2</v>
      </c>
      <c r="BN18" s="810">
        <f t="shared" si="6"/>
        <v>0.96767692291149332</v>
      </c>
      <c r="BO18" s="810">
        <v>4.5501722763396498E-3</v>
      </c>
      <c r="BP18" s="810">
        <f t="shared" si="7"/>
        <v>0.99544982772366031</v>
      </c>
      <c r="BQ18" s="810">
        <v>1.750586936646065E-2</v>
      </c>
      <c r="BR18" s="810">
        <f t="shared" si="13"/>
        <v>0.98249413063353941</v>
      </c>
      <c r="BS18" s="809">
        <v>0.10178485690515204</v>
      </c>
      <c r="BT18" s="809">
        <v>0.89821514309484796</v>
      </c>
      <c r="BU18" s="812"/>
      <c r="BV18" s="758"/>
      <c r="BW18" s="758"/>
      <c r="BX18" s="758"/>
      <c r="BY18" s="758"/>
      <c r="BZ18" s="758"/>
      <c r="CA18" s="758"/>
      <c r="CB18" s="758"/>
      <c r="CC18" s="758"/>
      <c r="CD18" s="758"/>
      <c r="CE18" s="758"/>
      <c r="CF18" s="758"/>
      <c r="CG18" s="758"/>
      <c r="CH18" s="758"/>
      <c r="CI18" s="758"/>
      <c r="CJ18" s="758"/>
      <c r="CK18" s="758"/>
      <c r="CL18" s="758"/>
      <c r="CM18" s="758"/>
      <c r="CN18" s="758"/>
      <c r="CP18" s="5"/>
      <c r="CR18" s="5"/>
      <c r="CS18" s="5"/>
      <c r="CT18" s="5"/>
    </row>
    <row r="19" spans="2:98" ht="15">
      <c r="B19" s="780">
        <v>90</v>
      </c>
      <c r="C19" s="807">
        <v>9.01E-2</v>
      </c>
      <c r="D19" s="807">
        <f t="shared" si="15"/>
        <v>0.90990000000000004</v>
      </c>
      <c r="E19" s="807">
        <v>0.1351</v>
      </c>
      <c r="F19" s="807">
        <f t="shared" si="16"/>
        <v>0.8649</v>
      </c>
      <c r="G19" s="807">
        <v>3.1800000000000002E-2</v>
      </c>
      <c r="H19" s="807">
        <v>0.96819999999999995</v>
      </c>
      <c r="I19" s="807">
        <f t="shared" si="17"/>
        <v>7.3462200000000033E-2</v>
      </c>
      <c r="J19" s="807">
        <v>0.92653779999999997</v>
      </c>
      <c r="K19" s="813"/>
      <c r="L19" s="808"/>
      <c r="M19" s="813"/>
      <c r="N19" s="808"/>
      <c r="O19" s="813"/>
      <c r="P19" s="808"/>
      <c r="Q19" s="813"/>
      <c r="R19" s="813"/>
      <c r="S19" s="809"/>
      <c r="T19" s="809"/>
      <c r="U19" s="809"/>
      <c r="V19" s="809"/>
      <c r="W19" s="809"/>
      <c r="X19" s="809"/>
      <c r="Y19" s="809"/>
      <c r="Z19" s="809"/>
      <c r="AA19" s="814"/>
      <c r="AB19" s="814"/>
      <c r="AC19" s="814"/>
      <c r="AD19" s="814"/>
      <c r="AE19" s="814"/>
      <c r="AF19" s="814"/>
      <c r="AG19" s="814"/>
      <c r="AH19" s="814"/>
      <c r="AI19" s="811">
        <v>0.45700000000000002</v>
      </c>
      <c r="AJ19" s="811">
        <v>0.54299999999999993</v>
      </c>
      <c r="AK19" s="758"/>
      <c r="AL19" s="780">
        <v>14</v>
      </c>
      <c r="AM19" s="792">
        <v>2.8061966394873E-2</v>
      </c>
      <c r="AN19" s="792">
        <f t="shared" si="8"/>
        <v>0.97193803360512698</v>
      </c>
      <c r="AO19" s="792">
        <v>4.6228833794289201E-2</v>
      </c>
      <c r="AP19" s="792">
        <f t="shared" si="0"/>
        <v>0.95377116620571079</v>
      </c>
      <c r="AQ19" s="792">
        <v>4.9363248458814801E-3</v>
      </c>
      <c r="AR19" s="792">
        <f t="shared" si="1"/>
        <v>0.99506367515411853</v>
      </c>
      <c r="AS19" s="792">
        <f t="shared" si="9"/>
        <v>2.1602550784202628E-2</v>
      </c>
      <c r="AT19" s="792">
        <f t="shared" si="9"/>
        <v>0.97839744921579741</v>
      </c>
      <c r="AU19" s="808">
        <v>2.6798596565832899E-2</v>
      </c>
      <c r="AV19" s="808">
        <f t="shared" si="10"/>
        <v>0.97320140343416706</v>
      </c>
      <c r="AW19" s="808">
        <v>3.4739155752540697E-2</v>
      </c>
      <c r="AX19" s="808">
        <f t="shared" si="11"/>
        <v>0.96526084424745928</v>
      </c>
      <c r="AY19" s="808">
        <v>5.1010496130943399E-3</v>
      </c>
      <c r="AZ19" s="808">
        <f t="shared" si="14"/>
        <v>0.99489895038690568</v>
      </c>
      <c r="BA19" s="808">
        <f t="shared" si="12"/>
        <v>1.8644053580515955E-2</v>
      </c>
      <c r="BB19" s="808">
        <f t="shared" si="12"/>
        <v>0.98135594641948409</v>
      </c>
      <c r="BC19" s="809">
        <v>2.83325589121842E-2</v>
      </c>
      <c r="BD19" s="809">
        <f t="shared" si="2"/>
        <v>0.97166744108781578</v>
      </c>
      <c r="BE19" s="809">
        <v>3.5221948682252403E-2</v>
      </c>
      <c r="BF19" s="809">
        <f t="shared" si="3"/>
        <v>0.96477805131774763</v>
      </c>
      <c r="BG19" s="809">
        <v>4.79966278076929E-3</v>
      </c>
      <c r="BH19" s="809">
        <f t="shared" si="4"/>
        <v>0.99520033721923074</v>
      </c>
      <c r="BI19" s="809">
        <v>1.909198633884903E-2</v>
      </c>
      <c r="BJ19" s="809">
        <v>0.98090801366115099</v>
      </c>
      <c r="BK19" s="810">
        <v>2.75046180039933E-2</v>
      </c>
      <c r="BL19" s="810">
        <f t="shared" si="5"/>
        <v>0.97249538199600671</v>
      </c>
      <c r="BM19" s="810">
        <v>3.4586439369728599E-2</v>
      </c>
      <c r="BN19" s="810">
        <f t="shared" si="6"/>
        <v>0.96541356063027139</v>
      </c>
      <c r="BO19" s="810">
        <v>4.9001639460685897E-3</v>
      </c>
      <c r="BP19" s="810">
        <f t="shared" si="7"/>
        <v>0.99509983605393137</v>
      </c>
      <c r="BQ19" s="810">
        <v>1.8735388051467055E-2</v>
      </c>
      <c r="BR19" s="810">
        <f t="shared" si="13"/>
        <v>0.98126461194853298</v>
      </c>
      <c r="BS19" s="809">
        <v>0.10843105203099002</v>
      </c>
      <c r="BT19" s="809">
        <v>0.89156894796900998</v>
      </c>
      <c r="BU19" s="812"/>
      <c r="BV19" s="758"/>
      <c r="BW19" s="758"/>
      <c r="BX19" s="758"/>
      <c r="BY19" s="758"/>
      <c r="BZ19" s="758"/>
      <c r="CA19" s="758"/>
      <c r="CB19" s="758"/>
      <c r="CC19" s="758"/>
      <c r="CD19" s="758"/>
      <c r="CE19" s="758"/>
      <c r="CF19" s="758"/>
      <c r="CG19" s="758"/>
      <c r="CH19" s="758"/>
      <c r="CI19" s="758"/>
      <c r="CJ19" s="758"/>
      <c r="CK19" s="758"/>
      <c r="CL19" s="758"/>
      <c r="CM19" s="758"/>
      <c r="CN19" s="758"/>
      <c r="CP19" s="5"/>
      <c r="CR19" s="5"/>
      <c r="CS19" s="5"/>
      <c r="CT19" s="5"/>
    </row>
    <row r="20" spans="2:98" ht="15">
      <c r="B20" s="780">
        <v>100</v>
      </c>
      <c r="C20" s="807">
        <v>9.5699999999999993E-2</v>
      </c>
      <c r="D20" s="807">
        <f t="shared" si="15"/>
        <v>0.90429999999999999</v>
      </c>
      <c r="E20" s="807">
        <v>0.14269999999999999</v>
      </c>
      <c r="F20" s="807">
        <f t="shared" si="16"/>
        <v>0.85729999999999995</v>
      </c>
      <c r="G20" s="807">
        <v>3.5400000000000001E-2</v>
      </c>
      <c r="H20" s="807">
        <v>0.96460000000000001</v>
      </c>
      <c r="I20" s="807">
        <f t="shared" si="17"/>
        <v>7.8598200000000062E-2</v>
      </c>
      <c r="J20" s="807">
        <v>0.92140179999999994</v>
      </c>
      <c r="K20" s="813">
        <v>9.64E-2</v>
      </c>
      <c r="L20" s="808">
        <f>1-K20</f>
        <v>0.90359999999999996</v>
      </c>
      <c r="M20" s="813">
        <v>0.13350000000000001</v>
      </c>
      <c r="N20" s="808">
        <f>1-M20</f>
        <v>0.86650000000000005</v>
      </c>
      <c r="O20" s="813">
        <v>3.73E-2</v>
      </c>
      <c r="P20" s="808">
        <f>1-O20</f>
        <v>0.9627</v>
      </c>
      <c r="Q20" s="813">
        <f>1-R20</f>
        <v>7.7540799999999965E-2</v>
      </c>
      <c r="R20" s="813">
        <v>0.92245920000000003</v>
      </c>
      <c r="S20" s="809">
        <v>9.5000000000000001E-2</v>
      </c>
      <c r="T20" s="809">
        <f t="shared" ref="T20:T25" si="18">1-S20</f>
        <v>0.90500000000000003</v>
      </c>
      <c r="U20" s="809">
        <v>0.13400000000000001</v>
      </c>
      <c r="V20" s="809">
        <f t="shared" ref="V20:V25" si="19">1-U20</f>
        <v>0.86599999999999999</v>
      </c>
      <c r="W20" s="809">
        <v>3.6999999999999998E-2</v>
      </c>
      <c r="X20" s="809">
        <f t="shared" ref="X20:X25" si="20">1-W20</f>
        <v>0.96299999999999997</v>
      </c>
      <c r="Y20" s="809">
        <v>7.7098E-2</v>
      </c>
      <c r="Z20" s="809">
        <v>0.922902</v>
      </c>
      <c r="AA20" s="810">
        <v>9.2999999999999999E-2</v>
      </c>
      <c r="AB20" s="810">
        <f t="shared" ref="AB20:AB25" si="21">1-AA20</f>
        <v>0.90700000000000003</v>
      </c>
      <c r="AC20" s="810">
        <v>0.13100000000000001</v>
      </c>
      <c r="AD20" s="810">
        <f t="shared" ref="AD20:AD25" si="22">1-AC20</f>
        <v>0.86899999999999999</v>
      </c>
      <c r="AE20" s="810">
        <v>3.5000000000000003E-2</v>
      </c>
      <c r="AF20" s="810">
        <f t="shared" ref="AF20:AF25" si="23">1-AE20</f>
        <v>0.96499999999999997</v>
      </c>
      <c r="AG20" s="810">
        <v>7.4864E-2</v>
      </c>
      <c r="AH20" s="814">
        <v>0.92513599999999996</v>
      </c>
      <c r="AI20" s="811">
        <v>0.48799999999999999</v>
      </c>
      <c r="AJ20" s="811">
        <v>0.51200000000000001</v>
      </c>
      <c r="AK20" s="758"/>
      <c r="AL20" s="780">
        <v>15</v>
      </c>
      <c r="AM20" s="792">
        <v>2.9600000000090599E-2</v>
      </c>
      <c r="AN20" s="792">
        <f t="shared" si="8"/>
        <v>0.97039999999990945</v>
      </c>
      <c r="AO20" s="792">
        <v>4.8400000000039099E-2</v>
      </c>
      <c r="AP20" s="792">
        <f t="shared" si="0"/>
        <v>0.95159999999996092</v>
      </c>
      <c r="AQ20" s="792">
        <v>5.2999999999718897E-3</v>
      </c>
      <c r="AR20" s="792">
        <f t="shared" si="1"/>
        <v>0.99470000000002812</v>
      </c>
      <c r="AS20" s="792">
        <f t="shared" si="9"/>
        <v>2.274600000002415E-2</v>
      </c>
      <c r="AT20" s="792">
        <f t="shared" si="9"/>
        <v>0.97725399999997586</v>
      </c>
      <c r="AU20" s="808">
        <v>2.8267668753710701E-2</v>
      </c>
      <c r="AV20" s="808">
        <f t="shared" si="10"/>
        <v>0.97173233124628933</v>
      </c>
      <c r="AW20" s="808">
        <v>3.6688707213004199E-2</v>
      </c>
      <c r="AX20" s="808">
        <f t="shared" si="11"/>
        <v>0.96331129278699579</v>
      </c>
      <c r="AY20" s="808">
        <v>5.4686807912092501E-3</v>
      </c>
      <c r="AZ20" s="808">
        <f t="shared" si="14"/>
        <v>0.99453131920879079</v>
      </c>
      <c r="BA20" s="808">
        <f t="shared" si="12"/>
        <v>1.9716973136597538E-2</v>
      </c>
      <c r="BB20" s="808">
        <f t="shared" si="12"/>
        <v>0.98028302686340241</v>
      </c>
      <c r="BC20" s="809">
        <v>3.0092580500768101E-2</v>
      </c>
      <c r="BD20" s="809">
        <f t="shared" si="2"/>
        <v>0.96990741949923187</v>
      </c>
      <c r="BE20" s="809">
        <v>3.7490895413228302E-2</v>
      </c>
      <c r="BF20" s="809">
        <f t="shared" si="3"/>
        <v>0.96250910458677175</v>
      </c>
      <c r="BG20" s="809">
        <v>5.1672407245870796E-3</v>
      </c>
      <c r="BH20" s="809">
        <f t="shared" si="4"/>
        <v>0.99483275927541293</v>
      </c>
      <c r="BI20" s="809">
        <v>2.0328536633590681E-2</v>
      </c>
      <c r="BJ20" s="809">
        <v>0.97967146336640931</v>
      </c>
      <c r="BK20" s="810">
        <v>2.9224971739702201E-2</v>
      </c>
      <c r="BL20" s="810">
        <f t="shared" si="5"/>
        <v>0.97077502826029782</v>
      </c>
      <c r="BM20" s="810">
        <v>3.6800171603768E-2</v>
      </c>
      <c r="BN20" s="810">
        <f t="shared" si="6"/>
        <v>0.96319982839623197</v>
      </c>
      <c r="BO20" s="810">
        <v>5.2501507748425403E-3</v>
      </c>
      <c r="BP20" s="810">
        <f t="shared" si="7"/>
        <v>0.99474984922515741</v>
      </c>
      <c r="BQ20" s="810">
        <v>1.9938850064601894E-2</v>
      </c>
      <c r="BR20" s="810">
        <f t="shared" si="13"/>
        <v>0.98006114993539806</v>
      </c>
      <c r="BS20" s="809">
        <v>0.11500000000102295</v>
      </c>
      <c r="BT20" s="809">
        <v>0.88499999999897705</v>
      </c>
      <c r="BU20" s="812"/>
      <c r="BV20" s="758"/>
      <c r="BW20" s="758"/>
      <c r="BX20" s="758"/>
      <c r="BY20" s="758"/>
      <c r="BZ20" s="758"/>
      <c r="CA20" s="758"/>
      <c r="CB20" s="758"/>
      <c r="CC20" s="758"/>
      <c r="CD20" s="758"/>
      <c r="CE20" s="758"/>
      <c r="CF20" s="758"/>
      <c r="CG20" s="758"/>
      <c r="CH20" s="758"/>
      <c r="CI20" s="758"/>
      <c r="CJ20" s="758"/>
      <c r="CK20" s="758"/>
      <c r="CL20" s="758"/>
      <c r="CM20" s="758"/>
      <c r="CN20" s="758"/>
      <c r="CP20" s="5"/>
      <c r="CR20" s="5"/>
      <c r="CS20" s="5"/>
      <c r="CT20" s="5"/>
    </row>
    <row r="21" spans="2:98" ht="15">
      <c r="B21" s="780">
        <v>120</v>
      </c>
      <c r="C21" s="807">
        <v>0.106</v>
      </c>
      <c r="D21" s="807">
        <f t="shared" si="15"/>
        <v>0.89400000000000002</v>
      </c>
      <c r="E21" s="807">
        <v>0.158</v>
      </c>
      <c r="F21" s="807">
        <f t="shared" si="16"/>
        <v>0.84199999999999997</v>
      </c>
      <c r="G21" s="807">
        <v>4.24E-2</v>
      </c>
      <c r="H21" s="807">
        <v>0.95760000000000001</v>
      </c>
      <c r="I21" s="807">
        <f t="shared" si="17"/>
        <v>8.8530400000000009E-2</v>
      </c>
      <c r="J21" s="807">
        <v>0.91146959999999999</v>
      </c>
      <c r="K21" s="813">
        <v>0.1079</v>
      </c>
      <c r="L21" s="808">
        <f>1-K21</f>
        <v>0.8921</v>
      </c>
      <c r="M21" s="813">
        <v>0.1492</v>
      </c>
      <c r="N21" s="808">
        <f>1-M21</f>
        <v>0.8508</v>
      </c>
      <c r="O21" s="813">
        <v>4.4999999999999998E-2</v>
      </c>
      <c r="P21" s="808">
        <f>1-O21</f>
        <v>0.95499999999999996</v>
      </c>
      <c r="Q21" s="813">
        <f>1-R21</f>
        <v>8.825280000000002E-2</v>
      </c>
      <c r="R21" s="813">
        <v>0.91174719999999998</v>
      </c>
      <c r="S21" s="809">
        <v>0.105</v>
      </c>
      <c r="T21" s="809">
        <f t="shared" si="18"/>
        <v>0.89500000000000002</v>
      </c>
      <c r="U21" s="809">
        <v>0.14899999999999999</v>
      </c>
      <c r="V21" s="809">
        <f t="shared" si="19"/>
        <v>0.85099999999999998</v>
      </c>
      <c r="W21" s="809">
        <v>4.3999999999999997E-2</v>
      </c>
      <c r="X21" s="809">
        <f t="shared" si="20"/>
        <v>0.95599999999999996</v>
      </c>
      <c r="Y21" s="809">
        <v>8.6870000000000003E-2</v>
      </c>
      <c r="Z21" s="809">
        <v>0.91313</v>
      </c>
      <c r="AA21" s="814">
        <v>0.10299999999999999</v>
      </c>
      <c r="AB21" s="814">
        <f t="shared" si="21"/>
        <v>0.89700000000000002</v>
      </c>
      <c r="AC21" s="814">
        <v>0.14599999999999999</v>
      </c>
      <c r="AD21" s="814">
        <f t="shared" si="22"/>
        <v>0.85399999999999998</v>
      </c>
      <c r="AE21" s="814">
        <v>4.2000000000000003E-2</v>
      </c>
      <c r="AF21" s="814">
        <f t="shared" si="23"/>
        <v>0.95799999999999996</v>
      </c>
      <c r="AG21" s="814">
        <v>8.4636000000000003E-2</v>
      </c>
      <c r="AH21" s="814">
        <v>0.91536399999999996</v>
      </c>
      <c r="AI21" s="811">
        <v>0.54200000000000004</v>
      </c>
      <c r="AJ21" s="811">
        <v>0.45799999999999996</v>
      </c>
      <c r="AK21" s="758"/>
      <c r="AL21" s="780">
        <v>16</v>
      </c>
      <c r="AM21" s="792">
        <v>3.10929561118037E-2</v>
      </c>
      <c r="AN21" s="792">
        <f t="shared" si="8"/>
        <v>0.96890704388819626</v>
      </c>
      <c r="AO21" s="792">
        <v>5.0492449058184098E-2</v>
      </c>
      <c r="AP21" s="792">
        <f t="shared" si="0"/>
        <v>0.94950755094181594</v>
      </c>
      <c r="AQ21" s="792">
        <v>5.6627733566852901E-3</v>
      </c>
      <c r="AR21" s="792">
        <f t="shared" si="1"/>
        <v>0.9943372266433147</v>
      </c>
      <c r="AS21" s="792">
        <f t="shared" si="9"/>
        <v>2.3856955422116726E-2</v>
      </c>
      <c r="AT21" s="792">
        <f t="shared" si="9"/>
        <v>0.97614304457788326</v>
      </c>
      <c r="AU21" s="808">
        <v>2.96999999988873E-2</v>
      </c>
      <c r="AV21" s="808">
        <f t="shared" si="10"/>
        <v>0.97030000000111272</v>
      </c>
      <c r="AW21" s="808">
        <v>3.8600000000081597E-2</v>
      </c>
      <c r="AX21" s="808">
        <f t="shared" si="11"/>
        <v>0.96139999999991843</v>
      </c>
      <c r="AY21" s="808">
        <v>5.8364636883551499E-3</v>
      </c>
      <c r="AZ21" s="808">
        <f t="shared" si="14"/>
        <v>0.99416353631164489</v>
      </c>
      <c r="BA21" s="808">
        <f t="shared" si="12"/>
        <v>2.0769773296317198E-2</v>
      </c>
      <c r="BB21" s="808">
        <f t="shared" si="12"/>
        <v>0.97923022670368287</v>
      </c>
      <c r="BC21" s="809">
        <v>3.17979591691177E-2</v>
      </c>
      <c r="BD21" s="809">
        <f t="shared" si="2"/>
        <v>0.96820204083088235</v>
      </c>
      <c r="BE21" s="809">
        <v>3.97086910806475E-2</v>
      </c>
      <c r="BF21" s="809">
        <f t="shared" si="3"/>
        <v>0.96029130891935255</v>
      </c>
      <c r="BG21" s="809">
        <v>5.53485311312347E-3</v>
      </c>
      <c r="BH21" s="809">
        <f t="shared" si="4"/>
        <v>0.99446514688687648</v>
      </c>
      <c r="BI21" s="809">
        <v>2.1536398723012207E-2</v>
      </c>
      <c r="BJ21" s="809">
        <v>0.97846360127698784</v>
      </c>
      <c r="BK21" s="810">
        <v>3.08947190041402E-2</v>
      </c>
      <c r="BL21" s="810">
        <f t="shared" si="5"/>
        <v>0.9691052809958598</v>
      </c>
      <c r="BM21" s="810">
        <v>3.89607200173041E-2</v>
      </c>
      <c r="BN21" s="810">
        <f t="shared" si="6"/>
        <v>0.96103927998269589</v>
      </c>
      <c r="BO21" s="810">
        <v>5.6001324111075697E-3</v>
      </c>
      <c r="BP21" s="810">
        <f t="shared" si="7"/>
        <v>0.99439986758889243</v>
      </c>
      <c r="BQ21" s="810">
        <v>2.111438940437289E-2</v>
      </c>
      <c r="BR21" s="810">
        <f t="shared" si="13"/>
        <v>0.97888561059562718</v>
      </c>
      <c r="BS21" s="809">
        <v>0.12152177333394398</v>
      </c>
      <c r="BT21" s="809">
        <v>0.87847822666605602</v>
      </c>
      <c r="BU21" s="812"/>
      <c r="BV21" s="758"/>
      <c r="BW21" s="758"/>
      <c r="BX21" s="758"/>
      <c r="BY21" s="758"/>
      <c r="BZ21" s="758"/>
      <c r="CA21" s="758"/>
      <c r="CB21" s="758"/>
      <c r="CC21" s="758"/>
      <c r="CD21" s="758"/>
      <c r="CE21" s="758"/>
      <c r="CF21" s="758"/>
      <c r="CG21" s="758"/>
      <c r="CH21" s="758"/>
      <c r="CI21" s="758"/>
      <c r="CJ21" s="758"/>
      <c r="CK21" s="758"/>
      <c r="CL21" s="758"/>
      <c r="CM21" s="758"/>
      <c r="CN21" s="758"/>
      <c r="CP21" s="5"/>
      <c r="CR21" s="5"/>
      <c r="CS21" s="5"/>
      <c r="CT21" s="5"/>
    </row>
    <row r="22" spans="2:98" ht="15">
      <c r="B22" s="780">
        <v>140</v>
      </c>
      <c r="C22" s="807">
        <v>0.11700000000000001</v>
      </c>
      <c r="D22" s="807">
        <f t="shared" si="15"/>
        <v>0.88300000000000001</v>
      </c>
      <c r="E22" s="807">
        <v>0.17100000000000001</v>
      </c>
      <c r="F22" s="807">
        <f t="shared" si="16"/>
        <v>0.82899999999999996</v>
      </c>
      <c r="G22" s="807">
        <v>4.9399999999999999E-2</v>
      </c>
      <c r="H22" s="807">
        <v>0.9506</v>
      </c>
      <c r="I22" s="807">
        <f t="shared" si="17"/>
        <v>9.8134399999999955E-2</v>
      </c>
      <c r="J22" s="807">
        <v>0.90186560000000005</v>
      </c>
      <c r="K22" s="813"/>
      <c r="L22" s="808"/>
      <c r="M22" s="813"/>
      <c r="N22" s="808"/>
      <c r="O22" s="813"/>
      <c r="P22" s="808"/>
      <c r="Q22" s="813"/>
      <c r="R22" s="813"/>
      <c r="S22" s="809">
        <v>0.115</v>
      </c>
      <c r="T22" s="809">
        <f t="shared" si="18"/>
        <v>0.88500000000000001</v>
      </c>
      <c r="U22" s="809">
        <v>0.16300000000000001</v>
      </c>
      <c r="V22" s="809">
        <f t="shared" si="19"/>
        <v>0.83699999999999997</v>
      </c>
      <c r="W22" s="809">
        <v>5.1999999999999998E-2</v>
      </c>
      <c r="X22" s="809">
        <f t="shared" si="20"/>
        <v>0.94799999999999995</v>
      </c>
      <c r="Y22" s="809">
        <v>9.6874000000000016E-2</v>
      </c>
      <c r="Z22" s="809">
        <v>0.90312599999999998</v>
      </c>
      <c r="AA22" s="810">
        <v>0.113</v>
      </c>
      <c r="AB22" s="810">
        <f t="shared" si="21"/>
        <v>0.88700000000000001</v>
      </c>
      <c r="AC22" s="810">
        <v>0.16</v>
      </c>
      <c r="AD22" s="810">
        <f t="shared" si="22"/>
        <v>0.84</v>
      </c>
      <c r="AE22" s="810">
        <v>0.05</v>
      </c>
      <c r="AF22" s="810">
        <f t="shared" si="23"/>
        <v>0.95</v>
      </c>
      <c r="AG22" s="810">
        <v>9.4640000000000002E-2</v>
      </c>
      <c r="AH22" s="814">
        <v>0.90535999999999994</v>
      </c>
      <c r="AI22" s="811">
        <v>0.58799999999999997</v>
      </c>
      <c r="AJ22" s="811">
        <v>0.41200000000000003</v>
      </c>
      <c r="AK22" s="758"/>
      <c r="AL22" s="780">
        <v>17</v>
      </c>
      <c r="AM22" s="792">
        <v>3.25404997621421E-2</v>
      </c>
      <c r="AN22" s="792">
        <f t="shared" si="8"/>
        <v>0.96745950023785787</v>
      </c>
      <c r="AO22" s="792">
        <v>5.2512587634545201E-2</v>
      </c>
      <c r="AP22" s="792">
        <f t="shared" si="0"/>
        <v>0.94748741236545475</v>
      </c>
      <c r="AQ22" s="792">
        <v>6.0242897508602598E-3</v>
      </c>
      <c r="AR22" s="792">
        <f t="shared" si="1"/>
        <v>0.99397571024913978</v>
      </c>
      <c r="AS22" s="792">
        <f t="shared" si="9"/>
        <v>2.4936623367605167E-2</v>
      </c>
      <c r="AT22" s="792">
        <f t="shared" si="9"/>
        <v>0.97506337663239484</v>
      </c>
      <c r="AU22" s="808">
        <v>3.1086068541595999E-2</v>
      </c>
      <c r="AV22" s="808">
        <f t="shared" si="10"/>
        <v>0.96891393145840399</v>
      </c>
      <c r="AW22" s="808">
        <v>4.04779631842241E-2</v>
      </c>
      <c r="AX22" s="808">
        <f t="shared" si="11"/>
        <v>0.95952203681577586</v>
      </c>
      <c r="AY22" s="808">
        <v>6.2044083628047496E-3</v>
      </c>
      <c r="AZ22" s="808">
        <f t="shared" si="14"/>
        <v>0.99379559163719522</v>
      </c>
      <c r="BA22" s="808">
        <f t="shared" si="12"/>
        <v>2.180064062715649E-2</v>
      </c>
      <c r="BB22" s="808">
        <f t="shared" si="12"/>
        <v>0.97819935937284352</v>
      </c>
      <c r="BC22" s="809">
        <v>3.3445042685173697E-2</v>
      </c>
      <c r="BD22" s="809">
        <f t="shared" si="2"/>
        <v>0.96655495731482632</v>
      </c>
      <c r="BE22" s="809">
        <v>4.1871917528750899E-2</v>
      </c>
      <c r="BF22" s="809">
        <f t="shared" si="3"/>
        <v>0.95812808247124914</v>
      </c>
      <c r="BG22" s="809">
        <v>5.9025022459117801E-3</v>
      </c>
      <c r="BH22" s="809">
        <f t="shared" si="4"/>
        <v>0.99409749775408818</v>
      </c>
      <c r="BI22" s="809">
        <v>2.2713655297135971E-2</v>
      </c>
      <c r="BJ22" s="809">
        <v>0.97728634470286402</v>
      </c>
      <c r="BK22" s="810">
        <v>3.2510477629844201E-2</v>
      </c>
      <c r="BL22" s="810">
        <f t="shared" si="5"/>
        <v>0.96748952237015584</v>
      </c>
      <c r="BM22" s="810">
        <v>4.1064530837015903E-2</v>
      </c>
      <c r="BN22" s="810">
        <f t="shared" si="6"/>
        <v>0.95893546916298411</v>
      </c>
      <c r="BO22" s="810">
        <v>5.9501085033097402E-3</v>
      </c>
      <c r="BP22" s="810">
        <f t="shared" si="7"/>
        <v>0.99404989149669021</v>
      </c>
      <c r="BQ22" s="810">
        <v>2.2260140069287841E-2</v>
      </c>
      <c r="BR22" s="810">
        <f t="shared" si="13"/>
        <v>0.97773985993071211</v>
      </c>
      <c r="BS22" s="809">
        <v>0.12799361918539298</v>
      </c>
      <c r="BT22" s="809">
        <v>0.87200638081460702</v>
      </c>
      <c r="BU22" s="812"/>
      <c r="BV22" s="758"/>
      <c r="BW22" s="758"/>
      <c r="BX22" s="758"/>
      <c r="BY22" s="758"/>
      <c r="BZ22" s="758"/>
      <c r="CA22" s="758"/>
      <c r="CB22" s="758"/>
      <c r="CC22" s="758"/>
      <c r="CD22" s="758"/>
      <c r="CE22" s="758"/>
      <c r="CF22" s="758"/>
      <c r="CG22" s="758"/>
      <c r="CH22" s="758"/>
      <c r="CI22" s="758"/>
      <c r="CJ22" s="758"/>
      <c r="CK22" s="758"/>
      <c r="CL22" s="758"/>
      <c r="CM22" s="758"/>
      <c r="CN22" s="758"/>
      <c r="CP22" s="5"/>
      <c r="CR22" s="5"/>
      <c r="CS22" s="5"/>
      <c r="CT22" s="5"/>
    </row>
    <row r="23" spans="2:98" ht="15">
      <c r="B23" s="780">
        <v>160</v>
      </c>
      <c r="C23" s="807">
        <v>0.127</v>
      </c>
      <c r="D23" s="807">
        <f t="shared" si="15"/>
        <v>0.873</v>
      </c>
      <c r="E23" s="807">
        <v>0.184</v>
      </c>
      <c r="F23" s="807">
        <f t="shared" si="16"/>
        <v>0.81600000000000006</v>
      </c>
      <c r="G23" s="807">
        <v>5.6300000000000003E-2</v>
      </c>
      <c r="H23" s="807">
        <v>0.94369999999999998</v>
      </c>
      <c r="I23" s="807">
        <f t="shared" si="17"/>
        <v>0.10739180000000004</v>
      </c>
      <c r="J23" s="807">
        <v>0.89260819999999996</v>
      </c>
      <c r="K23" s="813">
        <v>0.12970000000000001</v>
      </c>
      <c r="L23" s="808">
        <f>1-K23</f>
        <v>0.87029999999999996</v>
      </c>
      <c r="M23" s="813">
        <v>0.17730000000000001</v>
      </c>
      <c r="N23" s="808">
        <f>1-M23</f>
        <v>0.82269999999999999</v>
      </c>
      <c r="O23" s="813">
        <v>6.0400000000000002E-2</v>
      </c>
      <c r="P23" s="808">
        <f>1-O23</f>
        <v>0.93959999999999999</v>
      </c>
      <c r="Q23" s="813">
        <f>1-R23</f>
        <v>0.10854459999999999</v>
      </c>
      <c r="R23" s="813">
        <v>0.89145540000000001</v>
      </c>
      <c r="S23" s="809">
        <v>0.125</v>
      </c>
      <c r="T23" s="809">
        <f t="shared" si="18"/>
        <v>0.875</v>
      </c>
      <c r="U23" s="809">
        <v>0.17599999999999999</v>
      </c>
      <c r="V23" s="809">
        <f t="shared" si="19"/>
        <v>0.82400000000000007</v>
      </c>
      <c r="W23" s="809">
        <v>5.8999999999999997E-2</v>
      </c>
      <c r="X23" s="809">
        <f t="shared" si="20"/>
        <v>0.94100000000000006</v>
      </c>
      <c r="Y23" s="809">
        <v>0.10617800000000001</v>
      </c>
      <c r="Z23" s="809">
        <v>0.89382200000000001</v>
      </c>
      <c r="AA23" s="814">
        <v>0.122</v>
      </c>
      <c r="AB23" s="814">
        <f t="shared" si="21"/>
        <v>0.878</v>
      </c>
      <c r="AC23" s="814">
        <v>0.17299999999999999</v>
      </c>
      <c r="AD23" s="814">
        <f t="shared" si="22"/>
        <v>0.82699999999999996</v>
      </c>
      <c r="AE23" s="814">
        <v>5.7000000000000002E-2</v>
      </c>
      <c r="AF23" s="814">
        <f t="shared" si="23"/>
        <v>0.94299999999999995</v>
      </c>
      <c r="AG23" s="814">
        <v>0.103644</v>
      </c>
      <c r="AH23" s="814">
        <v>0.89635600000000004</v>
      </c>
      <c r="AI23" s="811">
        <v>0.627</v>
      </c>
      <c r="AJ23" s="811">
        <v>0.373</v>
      </c>
      <c r="AK23" s="758"/>
      <c r="AL23" s="780">
        <v>18</v>
      </c>
      <c r="AM23" s="792">
        <v>3.3941565356605301E-2</v>
      </c>
      <c r="AN23" s="792">
        <f t="shared" si="8"/>
        <v>0.96605843464339469</v>
      </c>
      <c r="AO23" s="792">
        <v>5.4466501681838302E-2</v>
      </c>
      <c r="AP23" s="792">
        <f t="shared" si="0"/>
        <v>0.94553349831816169</v>
      </c>
      <c r="AQ23" s="792">
        <v>6.3844194666807302E-3</v>
      </c>
      <c r="AR23" s="792">
        <f t="shared" si="1"/>
        <v>0.99361558053331922</v>
      </c>
      <c r="AS23" s="792">
        <f t="shared" si="9"/>
        <v>2.5986013602043587E-2</v>
      </c>
      <c r="AT23" s="792">
        <f t="shared" si="9"/>
        <v>0.97401398639795644</v>
      </c>
      <c r="AU23" s="808">
        <v>3.24280362259773E-2</v>
      </c>
      <c r="AV23" s="808">
        <f t="shared" si="10"/>
        <v>0.96757196377402266</v>
      </c>
      <c r="AW23" s="808">
        <v>4.2321965306465398E-2</v>
      </c>
      <c r="AX23" s="808">
        <f t="shared" si="11"/>
        <v>0.95767803469353463</v>
      </c>
      <c r="AY23" s="808">
        <v>6.5725169891678401E-3</v>
      </c>
      <c r="AZ23" s="808">
        <f t="shared" si="14"/>
        <v>0.99342748301083217</v>
      </c>
      <c r="BA23" s="808">
        <f t="shared" si="12"/>
        <v>2.2810101065557215E-2</v>
      </c>
      <c r="BB23" s="808">
        <f t="shared" si="12"/>
        <v>0.97718989893444275</v>
      </c>
      <c r="BC23" s="809">
        <v>3.50301788168772E-2</v>
      </c>
      <c r="BD23" s="809">
        <f t="shared" si="2"/>
        <v>0.9649698211831228</v>
      </c>
      <c r="BE23" s="809">
        <v>4.3977156601779199E-2</v>
      </c>
      <c r="BF23" s="809">
        <f t="shared" si="3"/>
        <v>0.95602284339822075</v>
      </c>
      <c r="BG23" s="809">
        <v>6.2701904224853004E-3</v>
      </c>
      <c r="BH23" s="809">
        <f t="shared" si="4"/>
        <v>0.99372980957751467</v>
      </c>
      <c r="BI23" s="809">
        <v>2.3858389045984387E-2</v>
      </c>
      <c r="BJ23" s="809">
        <v>0.97614161095401575</v>
      </c>
      <c r="BK23" s="810">
        <v>3.4068865449351102E-2</v>
      </c>
      <c r="BL23" s="810">
        <f t="shared" si="5"/>
        <v>0.96593113455064894</v>
      </c>
      <c r="BM23" s="810">
        <v>4.3108050289582797E-2</v>
      </c>
      <c r="BN23" s="810">
        <f t="shared" si="6"/>
        <v>0.95689194971041724</v>
      </c>
      <c r="BO23" s="810">
        <v>6.3000786998951104E-3</v>
      </c>
      <c r="BP23" s="810">
        <f t="shared" si="7"/>
        <v>0.99369992130010487</v>
      </c>
      <c r="BQ23" s="810">
        <v>2.3374236057854634E-2</v>
      </c>
      <c r="BR23" s="810">
        <f t="shared" si="13"/>
        <v>0.9766257639421454</v>
      </c>
      <c r="BS23" s="809">
        <v>0.13440457837024999</v>
      </c>
      <c r="BT23" s="809">
        <v>0.86559542162975001</v>
      </c>
      <c r="BU23" s="812"/>
      <c r="BV23" s="758"/>
      <c r="BW23" s="758"/>
      <c r="BX23" s="758"/>
      <c r="BY23" s="758"/>
      <c r="BZ23" s="758"/>
      <c r="CA23" s="758"/>
      <c r="CB23" s="758"/>
      <c r="CC23" s="758"/>
      <c r="CD23" s="758"/>
      <c r="CE23" s="758"/>
      <c r="CF23" s="758"/>
      <c r="CG23" s="758"/>
      <c r="CH23" s="758"/>
      <c r="CI23" s="758"/>
      <c r="CJ23" s="758"/>
      <c r="CK23" s="758"/>
      <c r="CL23" s="758"/>
      <c r="CM23" s="758"/>
      <c r="CN23" s="758"/>
      <c r="CP23" s="5"/>
      <c r="CR23" s="5"/>
      <c r="CS23" s="5"/>
      <c r="CT23" s="5"/>
    </row>
    <row r="24" spans="2:98" ht="15">
      <c r="B24" s="780">
        <v>180</v>
      </c>
      <c r="C24" s="807">
        <v>0.13700000000000001</v>
      </c>
      <c r="D24" s="807">
        <f t="shared" si="15"/>
        <v>0.86299999999999999</v>
      </c>
      <c r="E24" s="807">
        <v>0.19500000000000001</v>
      </c>
      <c r="F24" s="807">
        <f t="shared" si="16"/>
        <v>0.80499999999999994</v>
      </c>
      <c r="G24" s="807">
        <v>6.3299999999999995E-2</v>
      </c>
      <c r="H24" s="807">
        <v>0.93669999999999998</v>
      </c>
      <c r="I24" s="807">
        <f t="shared" si="17"/>
        <v>0.11622779999999999</v>
      </c>
      <c r="J24" s="807">
        <v>0.88377220000000001</v>
      </c>
      <c r="K24" s="813"/>
      <c r="L24" s="808"/>
      <c r="M24" s="813"/>
      <c r="N24" s="808"/>
      <c r="O24" s="813"/>
      <c r="P24" s="808"/>
      <c r="Q24" s="813"/>
      <c r="R24" s="813"/>
      <c r="S24" s="809">
        <v>0.13400000000000001</v>
      </c>
      <c r="T24" s="809">
        <f t="shared" si="18"/>
        <v>0.86599999999999999</v>
      </c>
      <c r="U24" s="809">
        <v>0.188</v>
      </c>
      <c r="V24" s="809">
        <f t="shared" si="19"/>
        <v>0.81200000000000006</v>
      </c>
      <c r="W24" s="809">
        <v>6.7000000000000004E-2</v>
      </c>
      <c r="X24" s="809">
        <f t="shared" si="20"/>
        <v>0.93300000000000005</v>
      </c>
      <c r="Y24" s="809">
        <v>0.115414</v>
      </c>
      <c r="Z24" s="809">
        <v>0.88458599999999998</v>
      </c>
      <c r="AA24" s="810">
        <v>0.13100000000000001</v>
      </c>
      <c r="AB24" s="810">
        <f t="shared" si="21"/>
        <v>0.86899999999999999</v>
      </c>
      <c r="AC24" s="810">
        <v>0.185</v>
      </c>
      <c r="AD24" s="810">
        <f t="shared" si="22"/>
        <v>0.81499999999999995</v>
      </c>
      <c r="AE24" s="810">
        <v>6.4000000000000001E-2</v>
      </c>
      <c r="AF24" s="810">
        <f t="shared" si="23"/>
        <v>0.93599999999999994</v>
      </c>
      <c r="AG24" s="810">
        <v>0.112414</v>
      </c>
      <c r="AH24" s="814">
        <v>0.88758599999999999</v>
      </c>
      <c r="AI24" s="811">
        <v>0.66</v>
      </c>
      <c r="AJ24" s="811">
        <v>0.33999999999999997</v>
      </c>
      <c r="AK24" s="758"/>
      <c r="AL24" s="780">
        <v>19</v>
      </c>
      <c r="AM24" s="792">
        <v>3.5295087300693202E-2</v>
      </c>
      <c r="AN24" s="792">
        <f t="shared" si="8"/>
        <v>0.9647049126993068</v>
      </c>
      <c r="AO24" s="792">
        <v>5.6360277152778998E-2</v>
      </c>
      <c r="AP24" s="792">
        <f t="shared" si="0"/>
        <v>0.94363972284722097</v>
      </c>
      <c r="AQ24" s="792">
        <v>6.7430327883305904E-3</v>
      </c>
      <c r="AR24" s="792">
        <f t="shared" si="1"/>
        <v>0.99325696721166945</v>
      </c>
      <c r="AS24" s="792">
        <f t="shared" si="9"/>
        <v>2.7006135890986136E-2</v>
      </c>
      <c r="AT24" s="792">
        <f t="shared" si="9"/>
        <v>0.9729938641090139</v>
      </c>
      <c r="AU24" s="808">
        <v>3.3730985797148602E-2</v>
      </c>
      <c r="AV24" s="808">
        <f t="shared" si="10"/>
        <v>0.96626901420285138</v>
      </c>
      <c r="AW24" s="808">
        <v>4.4129984775485201E-2</v>
      </c>
      <c r="AX24" s="808">
        <f t="shared" si="11"/>
        <v>0.95587001522451476</v>
      </c>
      <c r="AY24" s="808">
        <v>6.9407897711384996E-3</v>
      </c>
      <c r="AZ24" s="808">
        <f t="shared" si="14"/>
        <v>0.99305921022886146</v>
      </c>
      <c r="BA24" s="808">
        <f t="shared" si="12"/>
        <v>2.3799265390201375E-2</v>
      </c>
      <c r="BB24" s="808">
        <f t="shared" si="12"/>
        <v>0.9762007346097985</v>
      </c>
      <c r="BC24" s="809">
        <v>3.6549715332168997E-2</v>
      </c>
      <c r="BD24" s="809">
        <f t="shared" si="2"/>
        <v>0.963450284667831</v>
      </c>
      <c r="BE24" s="809">
        <v>4.6020990143973602E-2</v>
      </c>
      <c r="BF24" s="809">
        <f t="shared" si="3"/>
        <v>0.95397900985602635</v>
      </c>
      <c r="BG24" s="809">
        <v>6.6379199423773497E-3</v>
      </c>
      <c r="BH24" s="809">
        <f t="shared" si="4"/>
        <v>0.99336208005762261</v>
      </c>
      <c r="BI24" s="809">
        <v>2.49686826595799E-2</v>
      </c>
      <c r="BJ24" s="809">
        <v>0.97503131734042003</v>
      </c>
      <c r="BK24" s="810">
        <v>3.5566500295197499E-2</v>
      </c>
      <c r="BL24" s="810">
        <f t="shared" si="5"/>
        <v>0.96443349970480252</v>
      </c>
      <c r="BM24" s="810">
        <v>4.5087724601683699E-2</v>
      </c>
      <c r="BN24" s="810">
        <f t="shared" si="6"/>
        <v>0.95491227539831636</v>
      </c>
      <c r="BO24" s="810">
        <v>6.6500426493097502E-3</v>
      </c>
      <c r="BP24" s="810">
        <f t="shared" si="7"/>
        <v>0.9933499573506902</v>
      </c>
      <c r="BQ24" s="810">
        <v>2.4454811368580957E-2</v>
      </c>
      <c r="BR24" s="810">
        <f t="shared" si="13"/>
        <v>0.97554518863141904</v>
      </c>
      <c r="BS24" s="809">
        <v>0.14074369170339296</v>
      </c>
      <c r="BT24" s="809">
        <v>0.85925630829660704</v>
      </c>
      <c r="BU24" s="812"/>
      <c r="BV24" s="758"/>
      <c r="BW24" s="758"/>
      <c r="BX24" s="758"/>
      <c r="BY24" s="758"/>
      <c r="BZ24" s="758"/>
      <c r="CA24" s="758"/>
      <c r="CB24" s="758"/>
      <c r="CC24" s="758"/>
      <c r="CD24" s="758"/>
      <c r="CE24" s="758"/>
      <c r="CF24" s="758"/>
      <c r="CG24" s="758"/>
      <c r="CH24" s="758"/>
      <c r="CI24" s="758"/>
      <c r="CJ24" s="758"/>
      <c r="CK24" s="758"/>
      <c r="CL24" s="758"/>
      <c r="CM24" s="758"/>
      <c r="CN24" s="758"/>
      <c r="CP24" s="5"/>
      <c r="CR24" s="5"/>
      <c r="CS24" s="5"/>
      <c r="CT24" s="5"/>
    </row>
    <row r="25" spans="2:98" ht="15">
      <c r="B25" s="780">
        <v>200</v>
      </c>
      <c r="C25" s="807">
        <v>0.14599999999999999</v>
      </c>
      <c r="D25" s="807">
        <f t="shared" si="15"/>
        <v>0.85399999999999998</v>
      </c>
      <c r="E25" s="807">
        <v>0.20599999999999999</v>
      </c>
      <c r="F25" s="807">
        <f t="shared" si="16"/>
        <v>0.79400000000000004</v>
      </c>
      <c r="G25" s="807">
        <v>7.0199999999999999E-2</v>
      </c>
      <c r="H25" s="807">
        <v>0.92979999999999996</v>
      </c>
      <c r="I25" s="807">
        <f t="shared" si="17"/>
        <v>0.12471719999999997</v>
      </c>
      <c r="J25" s="807">
        <v>0.87528280000000003</v>
      </c>
      <c r="K25" s="813">
        <v>0.15010000000000001</v>
      </c>
      <c r="L25" s="808">
        <f>1-K25</f>
        <v>0.84989999999999999</v>
      </c>
      <c r="M25" s="813">
        <v>0.20169999999999999</v>
      </c>
      <c r="N25" s="808">
        <f>1-M25</f>
        <v>0.79830000000000001</v>
      </c>
      <c r="O25" s="813">
        <v>7.5800000000000006E-2</v>
      </c>
      <c r="P25" s="808">
        <f>1-O25</f>
        <v>0.92420000000000002</v>
      </c>
      <c r="Q25" s="813">
        <f>1-R25</f>
        <v>0.12755059999999996</v>
      </c>
      <c r="R25" s="813">
        <v>0.87244940000000004</v>
      </c>
      <c r="S25" s="809">
        <v>0.14299999999999999</v>
      </c>
      <c r="T25" s="809">
        <f t="shared" si="18"/>
        <v>0.85699999999999998</v>
      </c>
      <c r="U25" s="809">
        <v>0.2</v>
      </c>
      <c r="V25" s="809">
        <f t="shared" si="19"/>
        <v>0.8</v>
      </c>
      <c r="W25" s="809">
        <v>7.4999999999999997E-2</v>
      </c>
      <c r="X25" s="809">
        <f t="shared" si="20"/>
        <v>0.92500000000000004</v>
      </c>
      <c r="Y25" s="809">
        <v>0.12465000000000001</v>
      </c>
      <c r="Z25" s="809">
        <v>0.87534999999999996</v>
      </c>
      <c r="AA25" s="814">
        <v>0.14000000000000001</v>
      </c>
      <c r="AB25" s="814">
        <f t="shared" si="21"/>
        <v>0.86</v>
      </c>
      <c r="AC25" s="814">
        <v>0.19600000000000001</v>
      </c>
      <c r="AD25" s="814">
        <f t="shared" si="22"/>
        <v>0.80400000000000005</v>
      </c>
      <c r="AE25" s="814">
        <v>7.1999999999999995E-2</v>
      </c>
      <c r="AF25" s="814">
        <f t="shared" si="23"/>
        <v>0.92800000000000005</v>
      </c>
      <c r="AG25" s="814">
        <v>0.121416</v>
      </c>
      <c r="AH25" s="814">
        <v>0.87858400000000003</v>
      </c>
      <c r="AI25" s="811">
        <v>0.68899999999999995</v>
      </c>
      <c r="AJ25" s="811">
        <v>0.31100000000000005</v>
      </c>
      <c r="AK25" s="758"/>
      <c r="AL25" s="780">
        <v>20</v>
      </c>
      <c r="AM25" s="792">
        <v>3.6599999999905597E-2</v>
      </c>
      <c r="AN25" s="792">
        <f t="shared" si="8"/>
        <v>0.9634000000000944</v>
      </c>
      <c r="AO25" s="792">
        <v>5.8200000000083199E-2</v>
      </c>
      <c r="AP25" s="792">
        <f t="shared" si="0"/>
        <v>0.94179999999991681</v>
      </c>
      <c r="AQ25" s="792">
        <v>7.0999999999937797E-3</v>
      </c>
      <c r="AR25" s="792">
        <f t="shared" si="1"/>
        <v>0.99290000000000622</v>
      </c>
      <c r="AS25" s="792">
        <f t="shared" si="9"/>
        <v>2.7997999999987012E-2</v>
      </c>
      <c r="AT25" s="792">
        <f t="shared" si="9"/>
        <v>0.97200200000001302</v>
      </c>
      <c r="AU25" s="808">
        <v>3.5000000000227197E-2</v>
      </c>
      <c r="AV25" s="808">
        <f t="shared" si="10"/>
        <v>0.96499999999977282</v>
      </c>
      <c r="AW25" s="808">
        <v>4.5899999999962998E-2</v>
      </c>
      <c r="AX25" s="808">
        <f t="shared" si="11"/>
        <v>0.95410000000003703</v>
      </c>
      <c r="AY25" s="808">
        <v>7.3092269124108199E-3</v>
      </c>
      <c r="AZ25" s="808">
        <f t="shared" si="14"/>
        <v>0.99269077308758913</v>
      </c>
      <c r="BA25" s="808">
        <f t="shared" si="12"/>
        <v>2.4769244379770895E-2</v>
      </c>
      <c r="BB25" s="808">
        <f t="shared" si="12"/>
        <v>0.9752307556202291</v>
      </c>
      <c r="BC25" s="809">
        <v>3.7999999998990099E-2</v>
      </c>
      <c r="BD25" s="809">
        <f t="shared" si="2"/>
        <v>0.96200000000100994</v>
      </c>
      <c r="BE25" s="809">
        <v>4.7999999999574799E-2</v>
      </c>
      <c r="BF25" s="809">
        <f t="shared" si="3"/>
        <v>0.95200000000042517</v>
      </c>
      <c r="BG25" s="809">
        <v>7.0056931051212402E-3</v>
      </c>
      <c r="BH25" s="809">
        <f t="shared" si="4"/>
        <v>0.99299430689487878</v>
      </c>
      <c r="BI25" s="809">
        <v>2.6042618827944904E-2</v>
      </c>
      <c r="BJ25" s="809">
        <v>0.9739573811720551</v>
      </c>
      <c r="BK25" s="810">
        <v>3.6999999999920201E-2</v>
      </c>
      <c r="BL25" s="810">
        <f t="shared" si="5"/>
        <v>0.96300000000007979</v>
      </c>
      <c r="BM25" s="810">
        <v>4.6999999999998002E-2</v>
      </c>
      <c r="BN25" s="810">
        <f t="shared" si="6"/>
        <v>0.95300000000000196</v>
      </c>
      <c r="BO25" s="810">
        <v>6.99999999999972E-3</v>
      </c>
      <c r="BP25" s="810">
        <f t="shared" si="7"/>
        <v>0.99300000000000033</v>
      </c>
      <c r="BQ25" s="810">
        <v>2.5499999999974675E-2</v>
      </c>
      <c r="BR25" s="810">
        <f t="shared" si="13"/>
        <v>0.97450000000002535</v>
      </c>
      <c r="BS25" s="809">
        <v>0.14699999999970104</v>
      </c>
      <c r="BT25" s="809">
        <v>0.85300000000029896</v>
      </c>
      <c r="BU25" s="812"/>
      <c r="BV25" s="758"/>
      <c r="BW25" s="758"/>
      <c r="BX25" s="758"/>
      <c r="BY25" s="758"/>
      <c r="BZ25" s="758"/>
      <c r="CA25" s="758"/>
      <c r="CB25" s="758"/>
      <c r="CC25" s="758"/>
      <c r="CD25" s="758"/>
      <c r="CE25" s="758"/>
      <c r="CF25" s="758"/>
      <c r="CG25" s="758"/>
      <c r="CH25" s="758"/>
      <c r="CI25" s="758"/>
      <c r="CJ25" s="758"/>
      <c r="CK25" s="758"/>
      <c r="CL25" s="758"/>
      <c r="CM25" s="758"/>
      <c r="CN25" s="758"/>
      <c r="CP25" s="5"/>
      <c r="CR25" s="5"/>
      <c r="CS25" s="5"/>
      <c r="CT25" s="5"/>
    </row>
    <row r="26" spans="2:98" ht="15">
      <c r="B26" s="780">
        <v>240</v>
      </c>
      <c r="C26" s="807"/>
      <c r="D26" s="807"/>
      <c r="E26" s="807"/>
      <c r="F26" s="807"/>
      <c r="G26" s="807"/>
      <c r="H26" s="807"/>
      <c r="I26" s="807"/>
      <c r="J26" s="807"/>
      <c r="K26" s="813">
        <v>0.1694</v>
      </c>
      <c r="L26" s="808">
        <f>1-K26</f>
        <v>0.8306</v>
      </c>
      <c r="M26" s="813">
        <v>0.2233</v>
      </c>
      <c r="N26" s="808">
        <f>1-M26</f>
        <v>0.77669999999999995</v>
      </c>
      <c r="O26" s="813">
        <v>9.1300000000000006E-2</v>
      </c>
      <c r="P26" s="808">
        <f>1-O26</f>
        <v>0.90869999999999995</v>
      </c>
      <c r="Q26" s="813">
        <f>1-R26</f>
        <v>0.14561800000000003</v>
      </c>
      <c r="R26" s="813">
        <v>0.85438199999999997</v>
      </c>
      <c r="S26" s="809"/>
      <c r="T26" s="809"/>
      <c r="U26" s="809"/>
      <c r="V26" s="809"/>
      <c r="W26" s="809"/>
      <c r="X26" s="809"/>
      <c r="Y26" s="809"/>
      <c r="Z26" s="809"/>
      <c r="AA26" s="810"/>
      <c r="AB26" s="810"/>
      <c r="AC26" s="810"/>
      <c r="AD26" s="810"/>
      <c r="AE26" s="810"/>
      <c r="AF26" s="810"/>
      <c r="AG26" s="810"/>
      <c r="AH26" s="814"/>
      <c r="AI26" s="811"/>
      <c r="AJ26" s="811"/>
      <c r="AK26" s="758"/>
      <c r="AL26" s="780">
        <v>21</v>
      </c>
      <c r="AM26" s="792">
        <v>3.7855996672008299E-2</v>
      </c>
      <c r="AN26" s="792">
        <f t="shared" si="8"/>
        <v>0.96214400332799166</v>
      </c>
      <c r="AO26" s="792">
        <v>5.9991092932696097E-2</v>
      </c>
      <c r="AP26" s="792">
        <f t="shared" si="0"/>
        <v>0.94000890706730389</v>
      </c>
      <c r="AQ26" s="792">
        <v>7.4552407872663902E-3</v>
      </c>
      <c r="AR26" s="792">
        <f t="shared" si="1"/>
        <v>0.99254475921273366</v>
      </c>
      <c r="AS26" s="792">
        <f t="shared" si="9"/>
        <v>2.8962721104985215E-2</v>
      </c>
      <c r="AT26" s="792">
        <f t="shared" si="9"/>
        <v>0.97103727889501479</v>
      </c>
      <c r="AU26" s="808">
        <v>3.6239562236051001E-2</v>
      </c>
      <c r="AV26" s="808">
        <f t="shared" si="10"/>
        <v>0.96376043776394904</v>
      </c>
      <c r="AW26" s="808">
        <v>4.76306208475464E-2</v>
      </c>
      <c r="AX26" s="808">
        <f t="shared" si="11"/>
        <v>0.95236937915245357</v>
      </c>
      <c r="AY26" s="808">
        <v>7.6778281217602202E-3</v>
      </c>
      <c r="AZ26" s="808">
        <f t="shared" si="14"/>
        <v>0.99232217187823979</v>
      </c>
      <c r="BA26" s="808">
        <f t="shared" si="12"/>
        <v>2.5721108024121184E-2</v>
      </c>
      <c r="BB26" s="808">
        <f t="shared" si="12"/>
        <v>0.97427889197587891</v>
      </c>
      <c r="BC26" s="809">
        <v>3.93786507893083E-2</v>
      </c>
      <c r="BD26" s="809">
        <f t="shared" si="2"/>
        <v>0.96062134921069164</v>
      </c>
      <c r="BE26" s="809">
        <v>4.9911805104941503E-2</v>
      </c>
      <c r="BF26" s="809">
        <f t="shared" si="3"/>
        <v>0.95008819489505847</v>
      </c>
      <c r="BG26" s="809">
        <v>7.3735122037006801E-3</v>
      </c>
      <c r="BH26" s="809">
        <f t="shared" si="4"/>
        <v>0.99262648779629936</v>
      </c>
      <c r="BI26" s="809">
        <v>2.7078912532524434E-2</v>
      </c>
      <c r="BJ26" s="809">
        <v>0.97292108746747563</v>
      </c>
      <c r="BK26" s="810">
        <v>3.83671082614854E-2</v>
      </c>
      <c r="BL26" s="810">
        <f t="shared" si="5"/>
        <v>0.96163289173851463</v>
      </c>
      <c r="BM26" s="810">
        <v>4.8842495345560101E-2</v>
      </c>
      <c r="BN26" s="810">
        <f t="shared" si="6"/>
        <v>0.95115750465443993</v>
      </c>
      <c r="BO26" s="810">
        <v>7.3499507479250197E-3</v>
      </c>
      <c r="BP26" s="810">
        <f t="shared" si="7"/>
        <v>0.99265004925207501</v>
      </c>
      <c r="BQ26" s="810">
        <v>2.6508554834584808E-2</v>
      </c>
      <c r="BR26" s="810">
        <f t="shared" si="13"/>
        <v>0.9734914451654153</v>
      </c>
      <c r="BS26" s="809">
        <v>0.15316494628884203</v>
      </c>
      <c r="BT26" s="809">
        <v>0.84683505371115797</v>
      </c>
      <c r="BU26" s="812"/>
      <c r="BV26" s="758"/>
      <c r="BW26" s="758"/>
      <c r="BX26" s="758"/>
      <c r="BY26" s="758"/>
      <c r="BZ26" s="758"/>
      <c r="CA26" s="758"/>
      <c r="CB26" s="758"/>
      <c r="CC26" s="758"/>
      <c r="CD26" s="758"/>
      <c r="CE26" s="758"/>
      <c r="CF26" s="758"/>
      <c r="CG26" s="758"/>
      <c r="CH26" s="758"/>
      <c r="CI26" s="758"/>
      <c r="CJ26" s="758"/>
      <c r="CK26" s="758"/>
      <c r="CL26" s="758"/>
      <c r="CM26" s="758"/>
      <c r="CN26" s="758"/>
      <c r="CP26" s="5"/>
      <c r="CR26" s="5"/>
      <c r="CS26" s="5"/>
      <c r="CT26" s="5"/>
    </row>
    <row r="27" spans="2:98" ht="15">
      <c r="B27" s="780">
        <v>250</v>
      </c>
      <c r="C27" s="807">
        <v>0.16900000000000001</v>
      </c>
      <c r="D27" s="807">
        <f t="shared" ref="D27:D38" si="24">1-C27</f>
        <v>0.83099999999999996</v>
      </c>
      <c r="E27" s="807">
        <v>0.22900000000000001</v>
      </c>
      <c r="F27" s="807">
        <f t="shared" ref="F27:F38" si="25">1-E27</f>
        <v>0.77100000000000002</v>
      </c>
      <c r="G27" s="807">
        <v>8.77E-2</v>
      </c>
      <c r="H27" s="807">
        <v>0.9123</v>
      </c>
      <c r="I27" s="807">
        <f t="shared" ref="I27:I38" si="26">1-J27</f>
        <v>0.14515420000000001</v>
      </c>
      <c r="J27" s="807">
        <v>0.85484579999999999</v>
      </c>
      <c r="K27" s="813"/>
      <c r="L27" s="808"/>
      <c r="M27" s="813"/>
      <c r="N27" s="808"/>
      <c r="O27" s="813"/>
      <c r="P27" s="808"/>
      <c r="Q27" s="813"/>
      <c r="R27" s="813"/>
      <c r="S27" s="809">
        <v>0.16500000000000001</v>
      </c>
      <c r="T27" s="809">
        <f>1-S27</f>
        <v>0.83499999999999996</v>
      </c>
      <c r="U27" s="809">
        <v>0.22500000000000001</v>
      </c>
      <c r="V27" s="809">
        <f>1-U27</f>
        <v>0.77500000000000002</v>
      </c>
      <c r="W27" s="809">
        <v>9.5000000000000001E-2</v>
      </c>
      <c r="X27" s="809">
        <f>1-W27</f>
        <v>0.90500000000000003</v>
      </c>
      <c r="Y27" s="809">
        <v>0.14641999999999999</v>
      </c>
      <c r="Z27" s="809">
        <v>0.85358000000000001</v>
      </c>
      <c r="AA27" s="814">
        <v>0.161</v>
      </c>
      <c r="AB27" s="814">
        <f>1-AA27</f>
        <v>0.83899999999999997</v>
      </c>
      <c r="AC27" s="814">
        <v>0.221</v>
      </c>
      <c r="AD27" s="814">
        <f>1-AC27</f>
        <v>0.77900000000000003</v>
      </c>
      <c r="AE27" s="814">
        <v>9.0999999999999998E-2</v>
      </c>
      <c r="AF27" s="814">
        <f>1-AE27</f>
        <v>0.90900000000000003</v>
      </c>
      <c r="AG27" s="814">
        <v>0.14241999999999999</v>
      </c>
      <c r="AH27" s="814">
        <v>0.85758000000000001</v>
      </c>
      <c r="AI27" s="811">
        <v>0.74399999999999999</v>
      </c>
      <c r="AJ27" s="811">
        <v>0.25600000000000001</v>
      </c>
      <c r="AK27" s="758"/>
      <c r="AL27" s="780">
        <v>22</v>
      </c>
      <c r="AM27" s="792">
        <v>3.9065805783832397E-2</v>
      </c>
      <c r="AN27" s="792">
        <f t="shared" si="8"/>
        <v>0.96093419421616755</v>
      </c>
      <c r="AO27" s="792">
        <v>6.1736325684480599E-2</v>
      </c>
      <c r="AP27" s="792">
        <f t="shared" si="0"/>
        <v>0.93826367431551938</v>
      </c>
      <c r="AQ27" s="792">
        <v>7.8088724413932203E-3</v>
      </c>
      <c r="AR27" s="792">
        <f t="shared" si="1"/>
        <v>0.99219112755860683</v>
      </c>
      <c r="AS27" s="792">
        <f t="shared" si="9"/>
        <v>2.9901836023459465E-2</v>
      </c>
      <c r="AT27" s="792">
        <f t="shared" si="9"/>
        <v>0.97009816397654058</v>
      </c>
      <c r="AU27" s="808">
        <v>3.7451758528339998E-2</v>
      </c>
      <c r="AV27" s="808">
        <f t="shared" si="10"/>
        <v>0.96254824147165996</v>
      </c>
      <c r="AW27" s="808">
        <v>4.9322983021755001E-2</v>
      </c>
      <c r="AX27" s="808">
        <f t="shared" si="11"/>
        <v>0.95067701697824503</v>
      </c>
      <c r="AY27" s="808">
        <v>8.0465911282875304E-3</v>
      </c>
      <c r="AZ27" s="808">
        <f t="shared" si="14"/>
        <v>0.99195340887171246</v>
      </c>
      <c r="BA27" s="808">
        <f t="shared" si="12"/>
        <v>2.6655763157801316E-2</v>
      </c>
      <c r="BB27" s="808">
        <f t="shared" si="12"/>
        <v>0.97334423684219873</v>
      </c>
      <c r="BC27" s="809">
        <v>4.0688366491198898E-2</v>
      </c>
      <c r="BD27" s="809">
        <f t="shared" si="2"/>
        <v>0.95931163350880111</v>
      </c>
      <c r="BE27" s="809">
        <v>5.17581727649035E-2</v>
      </c>
      <c r="BF27" s="809">
        <f t="shared" si="3"/>
        <v>0.94824182723509653</v>
      </c>
      <c r="BG27" s="809">
        <v>7.7413795049010598E-3</v>
      </c>
      <c r="BH27" s="809">
        <f t="shared" si="4"/>
        <v>0.99225862049509894</v>
      </c>
      <c r="BI27" s="809">
        <v>2.807880792045395E-2</v>
      </c>
      <c r="BJ27" s="809">
        <v>0.97192119207954608</v>
      </c>
      <c r="BK27" s="810">
        <v>3.9670072239576901E-2</v>
      </c>
      <c r="BL27" s="810">
        <f t="shared" si="5"/>
        <v>0.96032992776042314</v>
      </c>
      <c r="BM27" s="810">
        <v>5.0617520036826E-2</v>
      </c>
      <c r="BN27" s="810">
        <f t="shared" si="6"/>
        <v>0.94938247996317404</v>
      </c>
      <c r="BO27" s="810">
        <v>7.6998962791013604E-3</v>
      </c>
      <c r="BP27" s="810">
        <f t="shared" si="7"/>
        <v>0.99230010372089861</v>
      </c>
      <c r="BQ27" s="810">
        <v>2.7481704291125442E-2</v>
      </c>
      <c r="BR27" s="810">
        <f t="shared" si="13"/>
        <v>0.97251829570887449</v>
      </c>
      <c r="BS27" s="809">
        <v>0.15923958245964398</v>
      </c>
      <c r="BT27" s="809">
        <v>0.84076041754035602</v>
      </c>
      <c r="BU27" s="812"/>
      <c r="BV27" s="758"/>
      <c r="BW27" s="758"/>
      <c r="BX27" s="758"/>
      <c r="BY27" s="758"/>
      <c r="BZ27" s="758"/>
      <c r="CA27" s="758"/>
      <c r="CB27" s="758"/>
      <c r="CC27" s="758"/>
      <c r="CD27" s="758"/>
      <c r="CE27" s="758"/>
      <c r="CF27" s="758"/>
      <c r="CG27" s="758"/>
      <c r="CH27" s="758"/>
      <c r="CI27" s="758"/>
      <c r="CJ27" s="758"/>
      <c r="CK27" s="758"/>
      <c r="CL27" s="758"/>
      <c r="CM27" s="758"/>
      <c r="CN27" s="758"/>
      <c r="CP27" s="5"/>
      <c r="CR27" s="5"/>
      <c r="CS27" s="5"/>
      <c r="CT27" s="5"/>
    </row>
    <row r="28" spans="2:98" ht="15">
      <c r="B28" s="780">
        <v>300</v>
      </c>
      <c r="C28" s="807">
        <v>0.189</v>
      </c>
      <c r="D28" s="807">
        <f t="shared" si="24"/>
        <v>0.81099999999999994</v>
      </c>
      <c r="E28" s="807">
        <v>0.251</v>
      </c>
      <c r="F28" s="807">
        <f t="shared" si="25"/>
        <v>0.749</v>
      </c>
      <c r="G28" s="807">
        <v>0.1052</v>
      </c>
      <c r="H28" s="807">
        <v>0.89480000000000004</v>
      </c>
      <c r="I28" s="807">
        <f t="shared" si="26"/>
        <v>0.16445719999999997</v>
      </c>
      <c r="J28" s="807">
        <v>0.83554280000000003</v>
      </c>
      <c r="K28" s="813">
        <v>0.19650000000000001</v>
      </c>
      <c r="L28" s="808">
        <f>1-K28</f>
        <v>0.80349999999999999</v>
      </c>
      <c r="M28" s="813">
        <v>0.252</v>
      </c>
      <c r="N28" s="808">
        <f>1-M28</f>
        <v>0.748</v>
      </c>
      <c r="O28" s="813">
        <v>0.1147</v>
      </c>
      <c r="P28" s="808">
        <f>1-O28</f>
        <v>0.88529999999999998</v>
      </c>
      <c r="Q28" s="813">
        <f>1-R28</f>
        <v>0.17136820000000008</v>
      </c>
      <c r="R28" s="813">
        <v>0.82863179999999992</v>
      </c>
      <c r="S28" s="809">
        <v>0.185</v>
      </c>
      <c r="T28" s="809">
        <f>1-S28</f>
        <v>0.81499999999999995</v>
      </c>
      <c r="U28" s="809">
        <v>0.247</v>
      </c>
      <c r="V28" s="809">
        <f>1-U28</f>
        <v>0.753</v>
      </c>
      <c r="W28" s="809">
        <v>0.114</v>
      </c>
      <c r="X28" s="809">
        <f>1-W28</f>
        <v>0.88600000000000001</v>
      </c>
      <c r="Y28" s="809">
        <v>0.16642200000000001</v>
      </c>
      <c r="Z28" s="809">
        <v>0.83357799999999993</v>
      </c>
      <c r="AA28" s="810">
        <v>0.18099999999999999</v>
      </c>
      <c r="AB28" s="810">
        <f>1-AA28</f>
        <v>0.81899999999999995</v>
      </c>
      <c r="AC28" s="810">
        <v>0.24299999999999999</v>
      </c>
      <c r="AD28" s="810">
        <f>1-AC28</f>
        <v>0.75700000000000001</v>
      </c>
      <c r="AE28" s="810">
        <v>0.11</v>
      </c>
      <c r="AF28" s="810">
        <f>1-AE28</f>
        <v>0.89</v>
      </c>
      <c r="AG28" s="810">
        <v>0.16242200000000001</v>
      </c>
      <c r="AH28" s="814">
        <v>0.83757799999999993</v>
      </c>
      <c r="AI28" s="811">
        <v>0.78400000000000003</v>
      </c>
      <c r="AJ28" s="811">
        <v>0.21599999999999997</v>
      </c>
      <c r="AK28" s="758"/>
      <c r="AL28" s="780">
        <v>23</v>
      </c>
      <c r="AM28" s="792">
        <v>4.0232914614475201E-2</v>
      </c>
      <c r="AN28" s="792">
        <f t="shared" si="8"/>
        <v>0.9597670853855248</v>
      </c>
      <c r="AO28" s="792">
        <v>6.3437804745529194E-2</v>
      </c>
      <c r="AP28" s="792">
        <f t="shared" si="0"/>
        <v>0.93656219525447082</v>
      </c>
      <c r="AQ28" s="792">
        <v>8.1610616550312608E-3</v>
      </c>
      <c r="AR28" s="792">
        <f t="shared" si="1"/>
        <v>0.99183893834496872</v>
      </c>
      <c r="AS28" s="792">
        <f t="shared" si="9"/>
        <v>3.0816986983273408E-2</v>
      </c>
      <c r="AT28" s="792">
        <f t="shared" si="9"/>
        <v>0.96918301301672649</v>
      </c>
      <c r="AU28" s="808">
        <v>3.8638075556534798E-2</v>
      </c>
      <c r="AV28" s="808">
        <f t="shared" si="10"/>
        <v>0.96136192444346524</v>
      </c>
      <c r="AW28" s="808">
        <v>5.0978853685076701E-2</v>
      </c>
      <c r="AX28" s="808">
        <f t="shared" si="11"/>
        <v>0.94902114631492329</v>
      </c>
      <c r="AY28" s="808">
        <v>8.4155131661749292E-3</v>
      </c>
      <c r="AZ28" s="808">
        <f t="shared" si="14"/>
        <v>0.99158448683382505</v>
      </c>
      <c r="BA28" s="808">
        <f t="shared" si="12"/>
        <v>2.7574075826533897E-2</v>
      </c>
      <c r="BB28" s="808">
        <f t="shared" si="12"/>
        <v>0.97242592417346618</v>
      </c>
      <c r="BC28" s="809">
        <v>4.1933116096764103E-2</v>
      </c>
      <c r="BD28" s="809">
        <f t="shared" si="2"/>
        <v>0.95806688390323591</v>
      </c>
      <c r="BE28" s="809">
        <v>5.35419073764083E-2</v>
      </c>
      <c r="BF28" s="809">
        <f t="shared" si="3"/>
        <v>0.94645809262359171</v>
      </c>
      <c r="BG28" s="809">
        <v>8.1092972689581592E-3</v>
      </c>
      <c r="BH28" s="809">
        <f t="shared" si="4"/>
        <v>0.99189070273104185</v>
      </c>
      <c r="BI28" s="809">
        <v>2.9044181430291534E-2</v>
      </c>
      <c r="BJ28" s="809">
        <v>0.97095581856970847</v>
      </c>
      <c r="BK28" s="810">
        <v>4.0912264959307401E-2</v>
      </c>
      <c r="BL28" s="810">
        <f t="shared" si="5"/>
        <v>0.95908773504069256</v>
      </c>
      <c r="BM28" s="810">
        <v>5.2328556106607201E-2</v>
      </c>
      <c r="BN28" s="810">
        <f t="shared" si="6"/>
        <v>0.94767144389339275</v>
      </c>
      <c r="BO28" s="810">
        <v>8.0498383270583892E-3</v>
      </c>
      <c r="BP28" s="810">
        <f t="shared" si="7"/>
        <v>0.99195016167294159</v>
      </c>
      <c r="BQ28" s="810">
        <v>2.8421295672351809E-2</v>
      </c>
      <c r="BR28" s="810">
        <f t="shared" si="13"/>
        <v>0.97157870432764815</v>
      </c>
      <c r="BS28" s="809">
        <v>0.16522736261572402</v>
      </c>
      <c r="BT28" s="809">
        <v>0.83477263738427598</v>
      </c>
      <c r="BU28" s="812"/>
      <c r="BV28" s="758"/>
      <c r="BW28" s="758"/>
      <c r="BX28" s="758"/>
      <c r="BY28" s="758"/>
      <c r="BZ28" s="758"/>
      <c r="CA28" s="758"/>
      <c r="CB28" s="758"/>
      <c r="CC28" s="758"/>
      <c r="CD28" s="758"/>
      <c r="CE28" s="758"/>
      <c r="CF28" s="758"/>
      <c r="CG28" s="758"/>
      <c r="CH28" s="758"/>
      <c r="CI28" s="758"/>
      <c r="CJ28" s="758"/>
      <c r="CK28" s="758"/>
      <c r="CL28" s="758"/>
      <c r="CM28" s="758"/>
      <c r="CN28" s="758"/>
      <c r="CP28" s="5"/>
      <c r="CR28" s="5"/>
      <c r="CS28" s="5"/>
      <c r="CT28" s="5"/>
    </row>
    <row r="29" spans="2:98" ht="15">
      <c r="B29" s="780">
        <v>400</v>
      </c>
      <c r="C29" s="807">
        <v>0.23</v>
      </c>
      <c r="D29" s="807">
        <f t="shared" si="24"/>
        <v>0.77</v>
      </c>
      <c r="E29" s="807">
        <v>0.28799999999999998</v>
      </c>
      <c r="F29" s="807">
        <f t="shared" si="25"/>
        <v>0.71199999999999997</v>
      </c>
      <c r="G29" s="807">
        <v>0.14019999999999999</v>
      </c>
      <c r="H29" s="807">
        <v>0.85980000000000001</v>
      </c>
      <c r="I29" s="807">
        <f t="shared" si="26"/>
        <v>0.20172520000000005</v>
      </c>
      <c r="J29" s="807">
        <v>0.79827479999999995</v>
      </c>
      <c r="K29" s="813">
        <v>0.23730000000000001</v>
      </c>
      <c r="L29" s="808">
        <f>1-K29</f>
        <v>0.76269999999999993</v>
      </c>
      <c r="M29" s="813">
        <v>0.29310000000000003</v>
      </c>
      <c r="N29" s="808">
        <f>1-M29</f>
        <v>0.70689999999999997</v>
      </c>
      <c r="O29" s="813">
        <v>0.15359999999999999</v>
      </c>
      <c r="P29" s="808">
        <f>1-O29</f>
        <v>0.84640000000000004</v>
      </c>
      <c r="Q29" s="813">
        <f>1-R29</f>
        <v>0.21135300000000001</v>
      </c>
      <c r="R29" s="813">
        <v>0.78864699999999999</v>
      </c>
      <c r="S29" s="809">
        <v>0.223</v>
      </c>
      <c r="T29" s="809">
        <f>1-S29</f>
        <v>0.77700000000000002</v>
      </c>
      <c r="U29" s="809">
        <v>0.28599999999999998</v>
      </c>
      <c r="V29" s="809">
        <f>1-U29</f>
        <v>0.71399999999999997</v>
      </c>
      <c r="W29" s="809">
        <v>0.154</v>
      </c>
      <c r="X29" s="809">
        <f>1-W29</f>
        <v>0.84599999999999997</v>
      </c>
      <c r="Y29" s="809">
        <v>0.20558799999999999</v>
      </c>
      <c r="Z29" s="809">
        <v>0.79441200000000001</v>
      </c>
      <c r="AA29" s="814">
        <v>0.217</v>
      </c>
      <c r="AB29" s="814">
        <f>1-AA29</f>
        <v>0.78300000000000003</v>
      </c>
      <c r="AC29" s="814">
        <v>0.28100000000000003</v>
      </c>
      <c r="AD29" s="814">
        <f>1-AC29</f>
        <v>0.71899999999999997</v>
      </c>
      <c r="AE29" s="814">
        <v>0.14799999999999999</v>
      </c>
      <c r="AF29" s="814">
        <f>1-AE29</f>
        <v>0.85199999999999998</v>
      </c>
      <c r="AG29" s="814">
        <v>0.199822</v>
      </c>
      <c r="AH29" s="814">
        <v>0.80017800000000006</v>
      </c>
      <c r="AI29" s="811">
        <v>0.83499999999999996</v>
      </c>
      <c r="AJ29" s="811">
        <v>0.16500000000000004</v>
      </c>
      <c r="AK29" s="758"/>
      <c r="AL29" s="780">
        <v>24</v>
      </c>
      <c r="AM29" s="792">
        <v>4.1360810443033802E-2</v>
      </c>
      <c r="AN29" s="792">
        <f t="shared" si="8"/>
        <v>0.95863918955696614</v>
      </c>
      <c r="AO29" s="792">
        <v>6.5097636605934303E-2</v>
      </c>
      <c r="AP29" s="792">
        <f t="shared" si="0"/>
        <v>0.93490236339406574</v>
      </c>
      <c r="AQ29" s="792">
        <v>8.5119751208375099E-3</v>
      </c>
      <c r="AR29" s="792">
        <f t="shared" si="1"/>
        <v>0.99148802487916254</v>
      </c>
      <c r="AS29" s="792">
        <f t="shared" si="9"/>
        <v>3.1709816212290624E-2</v>
      </c>
      <c r="AT29" s="792">
        <f t="shared" si="9"/>
        <v>0.96829018378770948</v>
      </c>
      <c r="AU29" s="808">
        <v>3.9800000000075803E-2</v>
      </c>
      <c r="AV29" s="808">
        <f t="shared" si="10"/>
        <v>0.96019999999992423</v>
      </c>
      <c r="AW29" s="808">
        <v>5.2599999999999099E-2</v>
      </c>
      <c r="AX29" s="808">
        <f t="shared" si="11"/>
        <v>0.94740000000000091</v>
      </c>
      <c r="AY29" s="808">
        <v>8.7845914696045996E-3</v>
      </c>
      <c r="AZ29" s="808">
        <f t="shared" si="14"/>
        <v>0.99121540853039536</v>
      </c>
      <c r="BA29" s="808">
        <f t="shared" si="12"/>
        <v>2.8476912076041409E-2</v>
      </c>
      <c r="BB29" s="808">
        <f t="shared" si="12"/>
        <v>0.97152308792395858</v>
      </c>
      <c r="BC29" s="809">
        <v>4.3116868598106199E-2</v>
      </c>
      <c r="BD29" s="809">
        <f t="shared" si="2"/>
        <v>0.95688313140189385</v>
      </c>
      <c r="BE29" s="809">
        <v>5.5265813336403201E-2</v>
      </c>
      <c r="BF29" s="809">
        <f t="shared" si="3"/>
        <v>0.94473418666359676</v>
      </c>
      <c r="BG29" s="809">
        <v>8.4772677561077998E-3</v>
      </c>
      <c r="BH29" s="809">
        <f t="shared" si="4"/>
        <v>0.9915227322438922</v>
      </c>
      <c r="BI29" s="809">
        <v>2.9976909500595245E-2</v>
      </c>
      <c r="BJ29" s="809">
        <v>0.97002309049940472</v>
      </c>
      <c r="BK29" s="810">
        <v>4.2097059445790203E-2</v>
      </c>
      <c r="BL29" s="810">
        <f t="shared" si="5"/>
        <v>0.95790294055420977</v>
      </c>
      <c r="BM29" s="810">
        <v>5.3979085587715199E-2</v>
      </c>
      <c r="BN29" s="810">
        <f t="shared" si="6"/>
        <v>0.94602091441228475</v>
      </c>
      <c r="BO29" s="810">
        <v>8.39977862532576E-3</v>
      </c>
      <c r="BP29" s="810">
        <f t="shared" si="7"/>
        <v>0.99160022137467418</v>
      </c>
      <c r="BQ29" s="810">
        <v>2.932917628101931E-2</v>
      </c>
      <c r="BR29" s="810">
        <f t="shared" si="13"/>
        <v>0.97067082371898072</v>
      </c>
      <c r="BS29" s="809">
        <v>0.17113174086070204</v>
      </c>
      <c r="BT29" s="809">
        <v>0.82886825913929796</v>
      </c>
      <c r="BU29" s="812"/>
      <c r="BV29" s="758"/>
      <c r="BW29" s="758"/>
      <c r="BX29" s="758"/>
      <c r="BY29" s="758"/>
      <c r="BZ29" s="758"/>
      <c r="CA29" s="758"/>
      <c r="CB29" s="758"/>
      <c r="CC29" s="758"/>
      <c r="CD29" s="758"/>
      <c r="CE29" s="758"/>
      <c r="CF29" s="758"/>
      <c r="CG29" s="758"/>
      <c r="CH29" s="758"/>
      <c r="CI29" s="758"/>
      <c r="CJ29" s="758"/>
      <c r="CK29" s="758"/>
      <c r="CL29" s="758"/>
      <c r="CM29" s="758"/>
      <c r="CN29" s="758"/>
      <c r="CP29" s="5"/>
      <c r="CR29" s="5"/>
      <c r="CS29" s="5"/>
      <c r="CT29" s="5"/>
    </row>
    <row r="30" spans="2:98" ht="15">
      <c r="B30" s="780">
        <v>500</v>
      </c>
      <c r="C30" s="807">
        <v>0.26300000000000001</v>
      </c>
      <c r="D30" s="807">
        <f t="shared" si="24"/>
        <v>0.73699999999999999</v>
      </c>
      <c r="E30" s="807">
        <v>0.32</v>
      </c>
      <c r="F30" s="807">
        <f t="shared" si="25"/>
        <v>0.67999999999999994</v>
      </c>
      <c r="G30" s="807">
        <v>0.17480000000000001</v>
      </c>
      <c r="H30" s="807">
        <v>0.82519999999999993</v>
      </c>
      <c r="I30" s="807">
        <f t="shared" si="26"/>
        <v>0.23523680000000002</v>
      </c>
      <c r="J30" s="807">
        <v>0.76476319999999998</v>
      </c>
      <c r="K30" s="813"/>
      <c r="L30" s="808"/>
      <c r="M30" s="813"/>
      <c r="N30" s="808"/>
      <c r="O30" s="813"/>
      <c r="P30" s="808"/>
      <c r="Q30" s="813"/>
      <c r="R30" s="813"/>
      <c r="S30" s="809"/>
      <c r="T30" s="809"/>
      <c r="U30" s="809"/>
      <c r="V30" s="809"/>
      <c r="W30" s="809"/>
      <c r="X30" s="809"/>
      <c r="Y30" s="809"/>
      <c r="Z30" s="809"/>
      <c r="AA30" s="810"/>
      <c r="AB30" s="810"/>
      <c r="AC30" s="810"/>
      <c r="AD30" s="810"/>
      <c r="AE30" s="810"/>
      <c r="AF30" s="810"/>
      <c r="AG30" s="810"/>
      <c r="AH30" s="814"/>
      <c r="AI30" s="811">
        <v>0.86699999999999999</v>
      </c>
      <c r="AJ30" s="811">
        <v>0.13300000000000001</v>
      </c>
      <c r="AK30" s="758"/>
      <c r="AL30" s="780">
        <v>25</v>
      </c>
      <c r="AM30" s="792">
        <v>4.24529805486056E-2</v>
      </c>
      <c r="AN30" s="792">
        <f t="shared" si="8"/>
        <v>0.95754701945139442</v>
      </c>
      <c r="AO30" s="792">
        <v>6.6717927755788206E-2</v>
      </c>
      <c r="AP30" s="792">
        <f t="shared" si="0"/>
        <v>0.93328207224421178</v>
      </c>
      <c r="AQ30" s="792">
        <v>8.8617795314689506E-3</v>
      </c>
      <c r="AR30" s="792">
        <f t="shared" si="1"/>
        <v>0.99113822046853106</v>
      </c>
      <c r="AS30" s="792">
        <f t="shared" si="9"/>
        <v>3.2581965938374743E-2</v>
      </c>
      <c r="AT30" s="792">
        <f t="shared" si="9"/>
        <v>0.96741803406162519</v>
      </c>
      <c r="AU30" s="808">
        <v>4.0938821517883799E-2</v>
      </c>
      <c r="AV30" s="808">
        <f t="shared" si="10"/>
        <v>0.95906117848211625</v>
      </c>
      <c r="AW30" s="808">
        <v>5.4188204741637498E-2</v>
      </c>
      <c r="AX30" s="808">
        <f t="shared" si="11"/>
        <v>0.94581179525836245</v>
      </c>
      <c r="AY30" s="808">
        <v>9.15382410199609E-3</v>
      </c>
      <c r="AZ30" s="808">
        <f t="shared" si="14"/>
        <v>0.99084617589800394</v>
      </c>
      <c r="BA30" s="808">
        <f t="shared" si="12"/>
        <v>2.9365080848038808E-2</v>
      </c>
      <c r="BB30" s="808">
        <f t="shared" si="12"/>
        <v>0.97063491915196121</v>
      </c>
      <c r="BC30" s="809">
        <v>4.4243592987327399E-2</v>
      </c>
      <c r="BD30" s="809">
        <f t="shared" si="2"/>
        <v>0.95575640701267262</v>
      </c>
      <c r="BE30" s="809">
        <v>5.6932695041835998E-2</v>
      </c>
      <c r="BF30" s="809">
        <f t="shared" si="3"/>
        <v>0.94306730495816404</v>
      </c>
      <c r="BG30" s="809">
        <v>8.8452932265857698E-3</v>
      </c>
      <c r="BH30" s="809">
        <f t="shared" si="4"/>
        <v>0.99115470677341422</v>
      </c>
      <c r="BI30" s="809">
        <v>3.0878868569923227E-2</v>
      </c>
      <c r="BJ30" s="809">
        <v>0.96912113143007683</v>
      </c>
      <c r="BK30" s="810">
        <v>4.3227828724138301E-2</v>
      </c>
      <c r="BL30" s="810">
        <f t="shared" si="5"/>
        <v>0.95677217127586167</v>
      </c>
      <c r="BM30" s="810">
        <v>5.5572590512961297E-2</v>
      </c>
      <c r="BN30" s="810">
        <f t="shared" si="6"/>
        <v>0.94442740948703874</v>
      </c>
      <c r="BO30" s="810">
        <v>8.7497189074331096E-3</v>
      </c>
      <c r="BP30" s="810">
        <f t="shared" si="7"/>
        <v>0.99125028109256685</v>
      </c>
      <c r="BQ30" s="810">
        <v>3.0207193419883201E-2</v>
      </c>
      <c r="BR30" s="810">
        <f t="shared" si="13"/>
        <v>0.9697928065801168</v>
      </c>
      <c r="BS30" s="809">
        <v>0.17695617129819496</v>
      </c>
      <c r="BT30" s="809">
        <v>0.82304382870180504</v>
      </c>
      <c r="BU30" s="812"/>
      <c r="BV30" s="758"/>
      <c r="BW30" s="758"/>
      <c r="BX30" s="758"/>
      <c r="BY30" s="758"/>
      <c r="BZ30" s="758"/>
      <c r="CA30" s="758"/>
      <c r="CB30" s="758"/>
      <c r="CC30" s="758"/>
      <c r="CD30" s="758"/>
      <c r="CE30" s="758"/>
      <c r="CF30" s="758"/>
      <c r="CG30" s="758"/>
      <c r="CH30" s="758"/>
      <c r="CI30" s="758"/>
      <c r="CJ30" s="758"/>
      <c r="CK30" s="758"/>
      <c r="CL30" s="758"/>
      <c r="CM30" s="758"/>
      <c r="CN30" s="758"/>
      <c r="CP30" s="5"/>
      <c r="CR30" s="5"/>
      <c r="CS30" s="5"/>
      <c r="CT30" s="5"/>
    </row>
    <row r="31" spans="2:98" ht="15">
      <c r="B31" s="780">
        <v>600</v>
      </c>
      <c r="C31" s="807">
        <v>0.29499999999999998</v>
      </c>
      <c r="D31" s="807">
        <f t="shared" si="24"/>
        <v>0.70500000000000007</v>
      </c>
      <c r="E31" s="807">
        <v>0.34799999999999998</v>
      </c>
      <c r="F31" s="807">
        <f t="shared" si="25"/>
        <v>0.65200000000000002</v>
      </c>
      <c r="G31" s="807">
        <v>0.20899999999999999</v>
      </c>
      <c r="H31" s="807">
        <v>0.79100000000000004</v>
      </c>
      <c r="I31" s="807">
        <f t="shared" si="26"/>
        <v>0.26732599999999995</v>
      </c>
      <c r="J31" s="807">
        <v>0.73267400000000005</v>
      </c>
      <c r="K31" s="813">
        <v>0.30719999999999997</v>
      </c>
      <c r="L31" s="808">
        <f>1-K31</f>
        <v>0.69280000000000008</v>
      </c>
      <c r="M31" s="813">
        <v>0.36070000000000002</v>
      </c>
      <c r="N31" s="808">
        <f>1-M31</f>
        <v>0.63929999999999998</v>
      </c>
      <c r="O31" s="813">
        <v>0.23</v>
      </c>
      <c r="P31" s="808">
        <f>1-O31</f>
        <v>0.77</v>
      </c>
      <c r="Q31" s="813">
        <f>1-R31</f>
        <v>0.28374379999999999</v>
      </c>
      <c r="R31" s="813">
        <v>0.71625620000000001</v>
      </c>
      <c r="S31" s="809">
        <v>0.28899999999999998</v>
      </c>
      <c r="T31" s="809">
        <f>1-S31</f>
        <v>0.71100000000000008</v>
      </c>
      <c r="U31" s="809">
        <v>0.35</v>
      </c>
      <c r="V31" s="809">
        <f>1-U31</f>
        <v>0.65</v>
      </c>
      <c r="W31" s="809">
        <v>0.23100000000000001</v>
      </c>
      <c r="X31" s="809">
        <f>1-W31</f>
        <v>0.76900000000000002</v>
      </c>
      <c r="Y31" s="809">
        <v>0.27624599999999999</v>
      </c>
      <c r="Z31" s="809">
        <v>0.72375400000000001</v>
      </c>
      <c r="AA31" s="814">
        <v>0.28199999999999997</v>
      </c>
      <c r="AB31" s="814">
        <f>1-AA31</f>
        <v>0.71799999999999997</v>
      </c>
      <c r="AC31" s="814">
        <v>0.34300000000000003</v>
      </c>
      <c r="AD31" s="814">
        <f>1-AC31</f>
        <v>0.65700000000000003</v>
      </c>
      <c r="AE31" s="814">
        <v>0.223</v>
      </c>
      <c r="AF31" s="814">
        <f>1-AE31</f>
        <v>0.77700000000000002</v>
      </c>
      <c r="AG31" s="814">
        <v>0.26878000000000002</v>
      </c>
      <c r="AH31" s="814">
        <v>0.73121999999999998</v>
      </c>
      <c r="AI31" s="811">
        <v>0.88900000000000001</v>
      </c>
      <c r="AJ31" s="811">
        <v>0.11099999999999999</v>
      </c>
      <c r="AK31" s="758"/>
      <c r="AL31" s="780">
        <v>26</v>
      </c>
      <c r="AM31" s="792">
        <v>4.3512912210287698E-2</v>
      </c>
      <c r="AN31" s="792">
        <f t="shared" si="8"/>
        <v>0.95648708778971225</v>
      </c>
      <c r="AO31" s="792">
        <v>6.8300784685183497E-2</v>
      </c>
      <c r="AP31" s="792">
        <f t="shared" si="0"/>
        <v>0.93169921531481648</v>
      </c>
      <c r="AQ31" s="792">
        <v>9.2106415795825698E-3</v>
      </c>
      <c r="AR31" s="792">
        <f t="shared" si="1"/>
        <v>0.99078935842041738</v>
      </c>
      <c r="AS31" s="792">
        <f t="shared" si="9"/>
        <v>3.3435078389389375E-2</v>
      </c>
      <c r="AT31" s="792">
        <f t="shared" si="9"/>
        <v>0.96656492161061058</v>
      </c>
      <c r="AU31" s="808">
        <v>4.2055041686799299E-2</v>
      </c>
      <c r="AV31" s="808">
        <f t="shared" si="10"/>
        <v>0.9579449583132007</v>
      </c>
      <c r="AW31" s="808">
        <v>5.5745313135617397E-2</v>
      </c>
      <c r="AX31" s="808">
        <f t="shared" si="11"/>
        <v>0.94425468686438263</v>
      </c>
      <c r="AY31" s="808">
        <v>9.5232124437184592E-3</v>
      </c>
      <c r="AZ31" s="808">
        <f t="shared" si="14"/>
        <v>0.99047678755628155</v>
      </c>
      <c r="BA31" s="808">
        <f t="shared" si="12"/>
        <v>3.0239162668210279E-2</v>
      </c>
      <c r="BB31" s="808">
        <f t="shared" si="12"/>
        <v>0.96976083733178975</v>
      </c>
      <c r="BC31" s="809">
        <v>4.5317258256529901E-2</v>
      </c>
      <c r="BD31" s="809">
        <f t="shared" si="2"/>
        <v>0.95468274174347012</v>
      </c>
      <c r="BE31" s="809">
        <v>5.8545356889654003E-2</v>
      </c>
      <c r="BF31" s="809">
        <f t="shared" si="3"/>
        <v>0.94145464311034599</v>
      </c>
      <c r="BG31" s="809">
        <v>9.2133759406278493E-3</v>
      </c>
      <c r="BH31" s="809">
        <f t="shared" si="4"/>
        <v>0.99078662405937212</v>
      </c>
      <c r="BI31" s="809">
        <v>3.17519350768335E-2</v>
      </c>
      <c r="BJ31" s="809">
        <v>0.96824806492316662</v>
      </c>
      <c r="BK31" s="810">
        <v>4.4307945819464498E-2</v>
      </c>
      <c r="BL31" s="810">
        <f t="shared" si="5"/>
        <v>0.95569205418053549</v>
      </c>
      <c r="BM31" s="810">
        <v>5.7112552915157003E-2</v>
      </c>
      <c r="BN31" s="810">
        <f t="shared" si="6"/>
        <v>0.94288744708484296</v>
      </c>
      <c r="BO31" s="810">
        <v>9.0996609069100894E-3</v>
      </c>
      <c r="BP31" s="810">
        <f t="shared" si="7"/>
        <v>0.99090033909308994</v>
      </c>
      <c r="BQ31" s="810">
        <v>3.1057194391698746E-2</v>
      </c>
      <c r="BR31" s="810">
        <f t="shared" si="13"/>
        <v>0.96894280560830126</v>
      </c>
      <c r="BS31" s="809">
        <v>0.18270410803182002</v>
      </c>
      <c r="BT31" s="809">
        <v>0.81729589196817998</v>
      </c>
      <c r="BU31" s="812"/>
      <c r="BV31" s="758"/>
      <c r="BW31" s="758"/>
      <c r="BX31" s="758"/>
      <c r="BY31" s="758"/>
      <c r="BZ31" s="758"/>
      <c r="CA31" s="758"/>
      <c r="CB31" s="758"/>
      <c r="CC31" s="758"/>
      <c r="CD31" s="758"/>
      <c r="CE31" s="758"/>
      <c r="CF31" s="758"/>
      <c r="CG31" s="758"/>
      <c r="CH31" s="758"/>
      <c r="CI31" s="758"/>
      <c r="CJ31" s="758"/>
      <c r="CK31" s="758"/>
      <c r="CL31" s="758"/>
      <c r="CM31" s="758"/>
      <c r="CN31" s="758"/>
      <c r="CP31" s="5"/>
      <c r="CR31" s="5"/>
      <c r="CS31" s="5"/>
      <c r="CT31" s="5"/>
    </row>
    <row r="32" spans="2:98" ht="15">
      <c r="B32" s="780">
        <v>800</v>
      </c>
      <c r="C32" s="807">
        <v>0.35099999999999998</v>
      </c>
      <c r="D32" s="807">
        <f t="shared" si="24"/>
        <v>0.64900000000000002</v>
      </c>
      <c r="E32" s="807">
        <v>0.39900000000000002</v>
      </c>
      <c r="F32" s="807">
        <f t="shared" si="25"/>
        <v>0.60099999999999998</v>
      </c>
      <c r="G32" s="807">
        <v>0.27500000000000002</v>
      </c>
      <c r="H32" s="807">
        <v>0.72499999999999998</v>
      </c>
      <c r="I32" s="807">
        <f t="shared" si="26"/>
        <v>0.326816</v>
      </c>
      <c r="J32" s="807">
        <v>0.673184</v>
      </c>
      <c r="K32" s="813">
        <v>0.36620000000000003</v>
      </c>
      <c r="L32" s="808">
        <f>1-K32</f>
        <v>0.63379999999999992</v>
      </c>
      <c r="M32" s="813">
        <v>0.41699999999999998</v>
      </c>
      <c r="N32" s="808">
        <f>1-M32</f>
        <v>0.58299999999999996</v>
      </c>
      <c r="O32" s="813">
        <v>0.30280000000000001</v>
      </c>
      <c r="P32" s="808">
        <f>1-O32</f>
        <v>0.69720000000000004</v>
      </c>
      <c r="Q32" s="813">
        <f>1-R32</f>
        <v>0.34854280000000004</v>
      </c>
      <c r="R32" s="813">
        <v>0.65145719999999996</v>
      </c>
      <c r="S32" s="809">
        <v>0.34599999999999997</v>
      </c>
      <c r="T32" s="809">
        <f>1-S32</f>
        <v>0.65400000000000003</v>
      </c>
      <c r="U32" s="809">
        <v>0.40300000000000002</v>
      </c>
      <c r="V32" s="809">
        <f>1-U32</f>
        <v>0.59699999999999998</v>
      </c>
      <c r="W32" s="809">
        <v>0.30399999999999999</v>
      </c>
      <c r="X32" s="809">
        <f>1-W32</f>
        <v>0.69599999999999995</v>
      </c>
      <c r="Y32" s="809">
        <v>0.33976600000000001</v>
      </c>
      <c r="Z32" s="809">
        <v>0.66023399999999999</v>
      </c>
      <c r="AA32" s="810">
        <v>0.33800000000000002</v>
      </c>
      <c r="AB32" s="810">
        <f>1-AA32</f>
        <v>0.66199999999999992</v>
      </c>
      <c r="AC32" s="810">
        <v>0.39500000000000002</v>
      </c>
      <c r="AD32" s="810">
        <f>1-AC32</f>
        <v>0.60499999999999998</v>
      </c>
      <c r="AE32" s="810">
        <v>0.29399999999999998</v>
      </c>
      <c r="AF32" s="810">
        <f>1-AE32</f>
        <v>0.70599999999999996</v>
      </c>
      <c r="AG32" s="810">
        <v>0.33083399999999996</v>
      </c>
      <c r="AH32" s="814">
        <v>0.66916600000000004</v>
      </c>
      <c r="AI32" s="811">
        <v>0.91600000000000004</v>
      </c>
      <c r="AJ32" s="811">
        <v>8.3999999999999964E-2</v>
      </c>
      <c r="AK32" s="758"/>
      <c r="AL32" s="780">
        <v>27</v>
      </c>
      <c r="AM32" s="792">
        <v>4.4544092707177498E-2</v>
      </c>
      <c r="AN32" s="792">
        <f t="shared" si="8"/>
        <v>0.95545590729282248</v>
      </c>
      <c r="AO32" s="792">
        <v>6.9848313884212504E-2</v>
      </c>
      <c r="AP32" s="792">
        <f t="shared" si="0"/>
        <v>0.93015168611578747</v>
      </c>
      <c r="AQ32" s="792">
        <v>9.5587279578353695E-3</v>
      </c>
      <c r="AR32" s="792">
        <f t="shared" si="1"/>
        <v>0.99044127204216459</v>
      </c>
      <c r="AS32" s="792">
        <f t="shared" si="9"/>
        <v>3.4270795793198174E-2</v>
      </c>
      <c r="AT32" s="792">
        <f t="shared" si="9"/>
        <v>0.96572920420680175</v>
      </c>
      <c r="AU32" s="808">
        <v>4.3148965063143301E-2</v>
      </c>
      <c r="AV32" s="808">
        <f t="shared" si="10"/>
        <v>0.95685103493685675</v>
      </c>
      <c r="AW32" s="808">
        <v>5.7273186020191803E-2</v>
      </c>
      <c r="AX32" s="808">
        <f t="shared" si="11"/>
        <v>0.94272681397980818</v>
      </c>
      <c r="AY32" s="808">
        <v>9.8927587043781094E-3</v>
      </c>
      <c r="AZ32" s="808">
        <f t="shared" si="14"/>
        <v>0.99010724129562189</v>
      </c>
      <c r="BA32" s="808">
        <f t="shared" si="12"/>
        <v>3.109968095823247E-2</v>
      </c>
      <c r="BB32" s="808">
        <f t="shared" si="12"/>
        <v>0.96890031904176754</v>
      </c>
      <c r="BC32" s="809">
        <v>4.6341833397816001E-2</v>
      </c>
      <c r="BD32" s="809">
        <f t="shared" si="2"/>
        <v>0.95365816660218394</v>
      </c>
      <c r="BE32" s="809">
        <v>6.0106603276804803E-2</v>
      </c>
      <c r="BF32" s="809">
        <f t="shared" si="3"/>
        <v>0.93989339672319516</v>
      </c>
      <c r="BG32" s="809">
        <v>9.5815181584698508E-3</v>
      </c>
      <c r="BH32" s="809">
        <f t="shared" si="4"/>
        <v>0.99041848184153014</v>
      </c>
      <c r="BI32" s="809">
        <v>3.2597985459884196E-2</v>
      </c>
      <c r="BJ32" s="809">
        <v>0.96740201454011587</v>
      </c>
      <c r="BK32" s="810">
        <v>4.5340783756882101E-2</v>
      </c>
      <c r="BL32" s="810">
        <f t="shared" si="5"/>
        <v>0.95465921624311789</v>
      </c>
      <c r="BM32" s="810">
        <v>5.8602454827113598E-2</v>
      </c>
      <c r="BN32" s="810">
        <f t="shared" si="6"/>
        <v>0.94139754517288643</v>
      </c>
      <c r="BO32" s="810">
        <v>9.4496063572863404E-3</v>
      </c>
      <c r="BP32" s="810">
        <f t="shared" si="7"/>
        <v>0.99055039364271369</v>
      </c>
      <c r="BQ32" s="810">
        <v>3.1881026499221296E-2</v>
      </c>
      <c r="BR32" s="810">
        <f t="shared" si="13"/>
        <v>0.9681189735007788</v>
      </c>
      <c r="BS32" s="809">
        <v>0.18837900516519701</v>
      </c>
      <c r="BT32" s="809">
        <v>0.81162099483480299</v>
      </c>
      <c r="BU32" s="812"/>
      <c r="BV32" s="758"/>
      <c r="BW32" s="758"/>
      <c r="BX32" s="758"/>
      <c r="BY32" s="758"/>
      <c r="BZ32" s="758"/>
      <c r="CA32" s="758"/>
      <c r="CB32" s="758"/>
      <c r="CC32" s="758"/>
      <c r="CD32" s="758"/>
      <c r="CE32" s="758"/>
      <c r="CF32" s="758"/>
      <c r="CG32" s="758"/>
      <c r="CH32" s="758"/>
      <c r="CI32" s="758"/>
      <c r="CJ32" s="758"/>
      <c r="CK32" s="758"/>
      <c r="CL32" s="758"/>
      <c r="CM32" s="758"/>
      <c r="CN32" s="758"/>
      <c r="CP32" s="5"/>
      <c r="CR32" s="5"/>
      <c r="CS32" s="5"/>
      <c r="CT32" s="5"/>
    </row>
    <row r="33" spans="2:98" ht="15">
      <c r="B33" s="780">
        <v>1000</v>
      </c>
      <c r="C33" s="807">
        <v>0.4</v>
      </c>
      <c r="D33" s="807">
        <f t="shared" si="24"/>
        <v>0.6</v>
      </c>
      <c r="E33" s="807">
        <v>0.443</v>
      </c>
      <c r="F33" s="807">
        <f t="shared" si="25"/>
        <v>0.55699999999999994</v>
      </c>
      <c r="G33" s="807">
        <v>0.33700000000000002</v>
      </c>
      <c r="H33" s="807">
        <v>0.66300000000000003</v>
      </c>
      <c r="I33" s="807">
        <f t="shared" si="26"/>
        <v>0.38070400000000004</v>
      </c>
      <c r="J33" s="807">
        <v>0.61929599999999996</v>
      </c>
      <c r="K33" s="813">
        <v>0.41710000000000003</v>
      </c>
      <c r="L33" s="808">
        <f>1-K33</f>
        <v>0.58289999999999997</v>
      </c>
      <c r="M33" s="813">
        <v>0.46550000000000002</v>
      </c>
      <c r="N33" s="808">
        <f>1-M33</f>
        <v>0.53449999999999998</v>
      </c>
      <c r="O33" s="813">
        <v>0.37040000000000001</v>
      </c>
      <c r="P33" s="808">
        <f>1-O33</f>
        <v>0.62959999999999994</v>
      </c>
      <c r="Q33" s="813">
        <f>1-R33</f>
        <v>0.40666340000000001</v>
      </c>
      <c r="R33" s="813">
        <v>0.59333659999999999</v>
      </c>
      <c r="S33" s="809">
        <v>0.39500000000000002</v>
      </c>
      <c r="T33" s="809">
        <f>1-S33</f>
        <v>0.60499999999999998</v>
      </c>
      <c r="U33" s="809">
        <v>0.44900000000000001</v>
      </c>
      <c r="V33" s="809">
        <f>1-U33</f>
        <v>0.55099999999999993</v>
      </c>
      <c r="W33" s="809">
        <v>0.372</v>
      </c>
      <c r="X33" s="809">
        <f>1-W33</f>
        <v>0.628</v>
      </c>
      <c r="Y33" s="809">
        <v>0.39691799999999999</v>
      </c>
      <c r="Z33" s="809">
        <v>0.60308200000000001</v>
      </c>
      <c r="AA33" s="814">
        <v>0.38700000000000001</v>
      </c>
      <c r="AB33" s="814">
        <f>1-AA33</f>
        <v>0.61299999999999999</v>
      </c>
      <c r="AC33" s="814">
        <v>0.441</v>
      </c>
      <c r="AD33" s="814">
        <f>1-AC33</f>
        <v>0.55899999999999994</v>
      </c>
      <c r="AE33" s="814">
        <v>0.36</v>
      </c>
      <c r="AF33" s="814">
        <f>1-AE33</f>
        <v>0.64</v>
      </c>
      <c r="AG33" s="814">
        <v>0.38705400000000001</v>
      </c>
      <c r="AH33" s="814">
        <v>0.61294599999999999</v>
      </c>
      <c r="AI33" s="811">
        <v>0.93200000000000005</v>
      </c>
      <c r="AJ33" s="811">
        <v>6.7999999999999949E-2</v>
      </c>
      <c r="AK33" s="758"/>
      <c r="AL33" s="780">
        <v>28</v>
      </c>
      <c r="AM33" s="792">
        <v>4.5550009318372102E-2</v>
      </c>
      <c r="AN33" s="792">
        <f t="shared" si="8"/>
        <v>0.95444999068162795</v>
      </c>
      <c r="AO33" s="792">
        <v>7.1362621842967697E-2</v>
      </c>
      <c r="AP33" s="792">
        <f t="shared" si="0"/>
        <v>0.92863737815703229</v>
      </c>
      <c r="AQ33" s="792">
        <v>9.9062053588843194E-3</v>
      </c>
      <c r="AR33" s="792">
        <f t="shared" si="1"/>
        <v>0.99009379464111569</v>
      </c>
      <c r="AS33" s="792">
        <f t="shared" si="9"/>
        <v>3.5090760377664711E-2</v>
      </c>
      <c r="AT33" s="792">
        <f t="shared" si="9"/>
        <v>0.96490923962233532</v>
      </c>
      <c r="AU33" s="808">
        <v>4.4220896203236597E-2</v>
      </c>
      <c r="AV33" s="808">
        <f t="shared" si="10"/>
        <v>0.95577910379676345</v>
      </c>
      <c r="AW33" s="808">
        <v>5.8773684233613899E-2</v>
      </c>
      <c r="AX33" s="808">
        <f t="shared" si="11"/>
        <v>0.94122631576638605</v>
      </c>
      <c r="AY33" s="808">
        <v>1.02624650935815E-2</v>
      </c>
      <c r="AZ33" s="808">
        <f t="shared" si="14"/>
        <v>0.98973753490641847</v>
      </c>
      <c r="BA33" s="808">
        <f t="shared" si="12"/>
        <v>3.1947159139782036E-2</v>
      </c>
      <c r="BB33" s="808">
        <f t="shared" si="12"/>
        <v>0.96805284086021803</v>
      </c>
      <c r="BC33" s="809">
        <v>4.73212874032879E-2</v>
      </c>
      <c r="BD33" s="809">
        <f t="shared" si="2"/>
        <v>0.95267871259671211</v>
      </c>
      <c r="BE33" s="809">
        <v>6.1619238600235798E-2</v>
      </c>
      <c r="BF33" s="809">
        <f t="shared" si="3"/>
        <v>0.93838076139976423</v>
      </c>
      <c r="BG33" s="809">
        <v>9.9497221403475698E-3</v>
      </c>
      <c r="BH33" s="809">
        <f t="shared" si="4"/>
        <v>0.99005027785965238</v>
      </c>
      <c r="BI33" s="809">
        <v>3.3418896157633368E-2</v>
      </c>
      <c r="BJ33" s="809">
        <v>0.96658110384236662</v>
      </c>
      <c r="BK33" s="810">
        <v>4.6329715561503997E-2</v>
      </c>
      <c r="BL33" s="810">
        <f t="shared" si="5"/>
        <v>0.953670284438496</v>
      </c>
      <c r="BM33" s="810">
        <v>6.0045778281642703E-2</v>
      </c>
      <c r="BN33" s="810">
        <f t="shared" si="6"/>
        <v>0.9399542217183573</v>
      </c>
      <c r="BO33" s="810">
        <v>9.7995569920915192E-3</v>
      </c>
      <c r="BP33" s="810">
        <f t="shared" si="7"/>
        <v>0.99020044300790844</v>
      </c>
      <c r="BQ33" s="810">
        <v>3.2680537045206161E-2</v>
      </c>
      <c r="BR33" s="810">
        <f t="shared" si="13"/>
        <v>0.96731946295479387</v>
      </c>
      <c r="BS33" s="809">
        <v>0.19398431680194195</v>
      </c>
      <c r="BT33" s="809">
        <v>0.80601568319805805</v>
      </c>
      <c r="BU33" s="812"/>
      <c r="BV33" s="758"/>
      <c r="BW33" s="758"/>
      <c r="BX33" s="758"/>
      <c r="BY33" s="758"/>
      <c r="BZ33" s="758"/>
      <c r="CA33" s="758"/>
      <c r="CB33" s="758"/>
      <c r="CC33" s="758"/>
      <c r="CD33" s="758"/>
      <c r="CE33" s="758"/>
      <c r="CF33" s="758"/>
      <c r="CG33" s="758"/>
      <c r="CH33" s="758"/>
      <c r="CI33" s="758"/>
      <c r="CJ33" s="758"/>
      <c r="CK33" s="758"/>
      <c r="CL33" s="758"/>
      <c r="CM33" s="758"/>
      <c r="CN33" s="758"/>
      <c r="CP33" s="5"/>
      <c r="CR33" s="5"/>
      <c r="CS33" s="5"/>
      <c r="CT33" s="5"/>
    </row>
    <row r="34" spans="2:98" ht="15">
      <c r="B34" s="780">
        <v>1200</v>
      </c>
      <c r="C34" s="807">
        <v>0.442</v>
      </c>
      <c r="D34" s="807">
        <f t="shared" si="24"/>
        <v>0.55800000000000005</v>
      </c>
      <c r="E34" s="807">
        <v>0.48199999999999998</v>
      </c>
      <c r="F34" s="807">
        <f t="shared" si="25"/>
        <v>0.51800000000000002</v>
      </c>
      <c r="G34" s="807">
        <v>0.39400000000000002</v>
      </c>
      <c r="H34" s="807">
        <v>0.60599999999999998</v>
      </c>
      <c r="I34" s="807">
        <f t="shared" si="26"/>
        <v>0.42899200000000004</v>
      </c>
      <c r="J34" s="807">
        <v>0.57100799999999996</v>
      </c>
      <c r="K34" s="813">
        <v>0.46160000000000001</v>
      </c>
      <c r="L34" s="808">
        <f>1-K34</f>
        <v>0.53839999999999999</v>
      </c>
      <c r="M34" s="813">
        <v>0.50819999999999999</v>
      </c>
      <c r="N34" s="808">
        <f>1-M34</f>
        <v>0.49180000000000001</v>
      </c>
      <c r="O34" s="813">
        <v>0.43149999999999999</v>
      </c>
      <c r="P34" s="808">
        <f>1-O34</f>
        <v>0.56850000000000001</v>
      </c>
      <c r="Q34" s="813">
        <f>1-R34</f>
        <v>0.45847780000000005</v>
      </c>
      <c r="R34" s="813">
        <v>0.54152219999999995</v>
      </c>
      <c r="S34" s="809"/>
      <c r="T34" s="809"/>
      <c r="U34" s="809"/>
      <c r="V34" s="809"/>
      <c r="W34" s="809"/>
      <c r="X34" s="809"/>
      <c r="Y34" s="809"/>
      <c r="Z34" s="809"/>
      <c r="AA34" s="810"/>
      <c r="AB34" s="810"/>
      <c r="AC34" s="810"/>
      <c r="AD34" s="810"/>
      <c r="AE34" s="810"/>
      <c r="AF34" s="810"/>
      <c r="AG34" s="810"/>
      <c r="AH34" s="814"/>
      <c r="AI34" s="811">
        <v>0.94299999999999995</v>
      </c>
      <c r="AJ34" s="811">
        <v>5.7000000000000051E-2</v>
      </c>
      <c r="AK34" s="758"/>
      <c r="AL34" s="780">
        <v>29</v>
      </c>
      <c r="AM34" s="792">
        <v>4.6534149322968801E-2</v>
      </c>
      <c r="AN34" s="792">
        <f t="shared" si="8"/>
        <v>0.95346585067703116</v>
      </c>
      <c r="AO34" s="792">
        <v>7.2845815051541404E-2</v>
      </c>
      <c r="AP34" s="792">
        <f t="shared" si="0"/>
        <v>0.92715418494845858</v>
      </c>
      <c r="AQ34" s="792">
        <v>1.0253240475386401E-2</v>
      </c>
      <c r="AR34" s="792">
        <f t="shared" si="1"/>
        <v>0.98974675952461355</v>
      </c>
      <c r="AS34" s="792">
        <f t="shared" si="9"/>
        <v>3.5896614370652599E-2</v>
      </c>
      <c r="AT34" s="792">
        <f t="shared" si="9"/>
        <v>0.96410338562934739</v>
      </c>
      <c r="AU34" s="808">
        <v>4.5271139663399802E-2</v>
      </c>
      <c r="AV34" s="808">
        <f t="shared" si="10"/>
        <v>0.9547288603366002</v>
      </c>
      <c r="AW34" s="808">
        <v>6.0248668614136601E-2</v>
      </c>
      <c r="AX34" s="808">
        <f t="shared" si="11"/>
        <v>0.93975133138586342</v>
      </c>
      <c r="AY34" s="808">
        <v>1.0632333820935E-2</v>
      </c>
      <c r="AZ34" s="808">
        <f t="shared" si="14"/>
        <v>0.98936766617906502</v>
      </c>
      <c r="BA34" s="808">
        <f t="shared" si="12"/>
        <v>3.2782120634535457E-2</v>
      </c>
      <c r="BB34" s="808">
        <f t="shared" si="12"/>
        <v>0.96721787936546466</v>
      </c>
      <c r="BC34" s="809">
        <v>4.8259589265047802E-2</v>
      </c>
      <c r="BD34" s="809">
        <f t="shared" si="2"/>
        <v>0.95174041073495219</v>
      </c>
      <c r="BE34" s="809">
        <v>6.3086067256894598E-2</v>
      </c>
      <c r="BF34" s="809">
        <f t="shared" si="3"/>
        <v>0.93691393274310542</v>
      </c>
      <c r="BG34" s="809">
        <v>1.03179901464968E-2</v>
      </c>
      <c r="BH34" s="809">
        <f t="shared" si="4"/>
        <v>0.98968200985350319</v>
      </c>
      <c r="BI34" s="809">
        <v>3.4216543608639099E-2</v>
      </c>
      <c r="BJ34" s="809">
        <v>0.96578345639136087</v>
      </c>
      <c r="BK34" s="810">
        <v>4.72781142584432E-2</v>
      </c>
      <c r="BL34" s="810">
        <f t="shared" si="5"/>
        <v>0.95272188574155681</v>
      </c>
      <c r="BM34" s="810">
        <v>6.1446005311555703E-2</v>
      </c>
      <c r="BN34" s="810">
        <f t="shared" si="6"/>
        <v>0.93855399468844425</v>
      </c>
      <c r="BO34" s="810">
        <v>1.01495145448553E-2</v>
      </c>
      <c r="BP34" s="810">
        <f t="shared" si="7"/>
        <v>0.98985048545514465</v>
      </c>
      <c r="BQ34" s="810">
        <v>3.345757333240864E-2</v>
      </c>
      <c r="BR34" s="810">
        <f t="shared" si="13"/>
        <v>0.96654242666759127</v>
      </c>
      <c r="BS34" s="809">
        <v>0.19952349704567296</v>
      </c>
      <c r="BT34" s="809">
        <v>0.80047650295432704</v>
      </c>
      <c r="BU34" s="812"/>
      <c r="BV34" s="758"/>
      <c r="BW34" s="758"/>
      <c r="BX34" s="758"/>
      <c r="BY34" s="758"/>
      <c r="BZ34" s="758"/>
      <c r="CA34" s="758"/>
      <c r="CB34" s="758"/>
      <c r="CC34" s="758"/>
      <c r="CD34" s="758"/>
      <c r="CE34" s="758"/>
      <c r="CF34" s="758"/>
      <c r="CG34" s="758"/>
      <c r="CH34" s="758"/>
      <c r="CI34" s="758"/>
      <c r="CJ34" s="758"/>
      <c r="CK34" s="758"/>
      <c r="CL34" s="758"/>
      <c r="CM34" s="758"/>
      <c r="CN34" s="758"/>
      <c r="CP34" s="5"/>
      <c r="CR34" s="5"/>
      <c r="CS34" s="5"/>
      <c r="CT34" s="5"/>
    </row>
    <row r="35" spans="2:98" ht="15">
      <c r="B35" s="780">
        <v>1400</v>
      </c>
      <c r="C35" s="807">
        <v>0.47899999999999998</v>
      </c>
      <c r="D35" s="807">
        <f t="shared" si="24"/>
        <v>0.52100000000000002</v>
      </c>
      <c r="E35" s="807">
        <v>0.51800000000000002</v>
      </c>
      <c r="F35" s="807">
        <f t="shared" si="25"/>
        <v>0.48199999999999998</v>
      </c>
      <c r="G35" s="807">
        <v>0.44700000000000001</v>
      </c>
      <c r="H35" s="807">
        <v>0.55299999999999994</v>
      </c>
      <c r="I35" s="807">
        <f t="shared" si="26"/>
        <v>0.47321400000000002</v>
      </c>
      <c r="J35" s="807">
        <v>0.52678599999999998</v>
      </c>
      <c r="K35" s="813"/>
      <c r="L35" s="808"/>
      <c r="M35" s="813"/>
      <c r="N35" s="808"/>
      <c r="O35" s="813"/>
      <c r="P35" s="808"/>
      <c r="Q35" s="813"/>
      <c r="R35" s="813"/>
      <c r="S35" s="809"/>
      <c r="T35" s="809"/>
      <c r="U35" s="809"/>
      <c r="V35" s="809"/>
      <c r="W35" s="809"/>
      <c r="X35" s="809"/>
      <c r="Y35" s="809"/>
      <c r="Z35" s="809"/>
      <c r="AA35" s="791"/>
      <c r="AB35" s="791"/>
      <c r="AC35" s="791"/>
      <c r="AD35" s="791"/>
      <c r="AE35" s="791"/>
      <c r="AF35" s="791"/>
      <c r="AG35" s="791"/>
      <c r="AH35" s="791"/>
      <c r="AI35" s="811">
        <v>0.95099999999999996</v>
      </c>
      <c r="AJ35" s="811">
        <v>4.9000000000000044E-2</v>
      </c>
      <c r="AK35" s="758"/>
      <c r="AL35" s="780">
        <v>30</v>
      </c>
      <c r="AM35" s="792">
        <v>4.7500000000064803E-2</v>
      </c>
      <c r="AN35" s="792">
        <f t="shared" si="8"/>
        <v>0.95249999999993518</v>
      </c>
      <c r="AO35" s="792">
        <v>7.4300000000026206E-2</v>
      </c>
      <c r="AP35" s="792">
        <f t="shared" si="0"/>
        <v>0.92569999999997377</v>
      </c>
      <c r="AQ35" s="792">
        <v>1.0599999999998701E-2</v>
      </c>
      <c r="AR35" s="792">
        <f t="shared" si="1"/>
        <v>0.98940000000000128</v>
      </c>
      <c r="AS35" s="792">
        <f t="shared" si="9"/>
        <v>3.6690000000025515E-2</v>
      </c>
      <c r="AT35" s="792">
        <f t="shared" si="9"/>
        <v>0.96330999999997435</v>
      </c>
      <c r="AU35" s="808">
        <v>4.6299999999954003E-2</v>
      </c>
      <c r="AV35" s="808">
        <f t="shared" si="10"/>
        <v>0.95370000000004596</v>
      </c>
      <c r="AW35" s="808">
        <v>6.1700000000013001E-2</v>
      </c>
      <c r="AX35" s="808">
        <f t="shared" si="11"/>
        <v>0.93829999999998703</v>
      </c>
      <c r="AY35" s="808">
        <v>1.1002367096045001E-2</v>
      </c>
      <c r="AZ35" s="808">
        <f t="shared" si="14"/>
        <v>0.98899763290395504</v>
      </c>
      <c r="BA35" s="808">
        <f t="shared" si="12"/>
        <v>3.3605088864169436E-2</v>
      </c>
      <c r="BB35" s="808">
        <f t="shared" si="12"/>
        <v>0.96639491113583054</v>
      </c>
      <c r="BC35" s="809">
        <v>4.9160707975197997E-2</v>
      </c>
      <c r="BD35" s="809">
        <f t="shared" si="2"/>
        <v>0.950839292024802</v>
      </c>
      <c r="BE35" s="809">
        <v>6.4509893643728694E-2</v>
      </c>
      <c r="BF35" s="809">
        <f t="shared" si="3"/>
        <v>0.93549010635627128</v>
      </c>
      <c r="BG35" s="809">
        <v>1.06863244371533E-2</v>
      </c>
      <c r="BH35" s="809">
        <f t="shared" si="4"/>
        <v>0.98931367556284666</v>
      </c>
      <c r="BI35" s="809">
        <v>3.4992804251459501E-2</v>
      </c>
      <c r="BJ35" s="809">
        <v>0.96500719574854044</v>
      </c>
      <c r="BK35" s="810">
        <v>4.8189352872812799E-2</v>
      </c>
      <c r="BL35" s="810">
        <f t="shared" si="5"/>
        <v>0.95181064712718721</v>
      </c>
      <c r="BM35" s="810">
        <v>6.2806617949663898E-2</v>
      </c>
      <c r="BN35" s="810">
        <f t="shared" si="6"/>
        <v>0.93719338205033609</v>
      </c>
      <c r="BO35" s="810">
        <v>1.04994807491072E-2</v>
      </c>
      <c r="BP35" s="810">
        <f t="shared" si="7"/>
        <v>0.98950051925089277</v>
      </c>
      <c r="BQ35" s="810">
        <v>3.4213982663583976E-2</v>
      </c>
      <c r="BR35" s="810">
        <f t="shared" si="13"/>
        <v>0.96578601733641611</v>
      </c>
      <c r="BS35" s="809">
        <v>0.20500000000000995</v>
      </c>
      <c r="BT35" s="809">
        <v>0.79499999999999005</v>
      </c>
      <c r="BU35" s="812"/>
      <c r="BV35" s="758"/>
      <c r="BW35" s="758"/>
      <c r="BX35" s="758"/>
      <c r="BY35" s="758"/>
      <c r="BZ35" s="758"/>
      <c r="CA35" s="758"/>
      <c r="CB35" s="758"/>
      <c r="CC35" s="758"/>
      <c r="CD35" s="758"/>
      <c r="CE35" s="758"/>
      <c r="CF35" s="758"/>
      <c r="CG35" s="758"/>
      <c r="CH35" s="758"/>
      <c r="CI35" s="758"/>
      <c r="CJ35" s="758"/>
      <c r="CK35" s="758"/>
      <c r="CL35" s="758"/>
      <c r="CM35" s="758"/>
      <c r="CN35" s="758"/>
      <c r="CP35" s="5"/>
      <c r="CR35" s="5"/>
      <c r="CS35" s="5"/>
      <c r="CT35" s="5"/>
    </row>
    <row r="36" spans="2:98" ht="15">
      <c r="B36" s="780">
        <v>1600</v>
      </c>
      <c r="C36" s="807">
        <v>0.51200000000000001</v>
      </c>
      <c r="D36" s="807">
        <f t="shared" si="24"/>
        <v>0.48799999999999999</v>
      </c>
      <c r="E36" s="807">
        <v>0.55000000000000004</v>
      </c>
      <c r="F36" s="807">
        <f t="shared" si="25"/>
        <v>0.44999999999999996</v>
      </c>
      <c r="G36" s="807">
        <v>0.49299999999999999</v>
      </c>
      <c r="H36" s="807">
        <v>0.50700000000000001</v>
      </c>
      <c r="I36" s="807">
        <f t="shared" si="26"/>
        <v>0.51203799999999999</v>
      </c>
      <c r="J36" s="807">
        <v>0.48796200000000001</v>
      </c>
      <c r="K36" s="813">
        <v>0.53539999999999999</v>
      </c>
      <c r="L36" s="808">
        <f>1-K36</f>
        <v>0.46460000000000001</v>
      </c>
      <c r="M36" s="813">
        <v>0.57930000000000004</v>
      </c>
      <c r="N36" s="808">
        <f>1-M36</f>
        <v>0.42069999999999996</v>
      </c>
      <c r="O36" s="813">
        <v>0.53339999999999999</v>
      </c>
      <c r="P36" s="808">
        <f>1-O36</f>
        <v>0.46660000000000001</v>
      </c>
      <c r="Q36" s="813">
        <f>1-R36</f>
        <v>0.54474060000000002</v>
      </c>
      <c r="R36" s="813">
        <v>0.45525939999999998</v>
      </c>
      <c r="S36" s="809"/>
      <c r="T36" s="809"/>
      <c r="U36" s="809"/>
      <c r="V36" s="809"/>
      <c r="W36" s="809"/>
      <c r="X36" s="809"/>
      <c r="Y36" s="809"/>
      <c r="Z36" s="809"/>
      <c r="AA36" s="810"/>
      <c r="AB36" s="810"/>
      <c r="AC36" s="810"/>
      <c r="AD36" s="810"/>
      <c r="AE36" s="810"/>
      <c r="AF36" s="810"/>
      <c r="AG36" s="810"/>
      <c r="AH36" s="791"/>
      <c r="AI36" s="811">
        <v>0.95699999999999996</v>
      </c>
      <c r="AJ36" s="811">
        <v>4.3000000000000038E-2</v>
      </c>
      <c r="AK36" s="758"/>
      <c r="AL36" s="780">
        <v>31</v>
      </c>
      <c r="AM36" s="792">
        <v>4.8450528833597503E-2</v>
      </c>
      <c r="AN36" s="792">
        <f t="shared" si="8"/>
        <v>0.95154947116640254</v>
      </c>
      <c r="AO36" s="792">
        <v>7.5727073355513999E-2</v>
      </c>
      <c r="AP36" s="792">
        <f t="shared" si="0"/>
        <v>0.92427292664448601</v>
      </c>
      <c r="AQ36" s="792">
        <v>1.09466615153013E-2</v>
      </c>
      <c r="AR36" s="792">
        <f t="shared" si="1"/>
        <v>0.98905333848469867</v>
      </c>
      <c r="AS36" s="792">
        <f t="shared" si="9"/>
        <v>3.7472355107222043E-2</v>
      </c>
      <c r="AT36" s="792">
        <f t="shared" si="9"/>
        <v>0.96252764489277798</v>
      </c>
      <c r="AU36" s="808">
        <v>4.7307902235262198E-2</v>
      </c>
      <c r="AV36" s="808">
        <f t="shared" si="10"/>
        <v>0.95269209776473784</v>
      </c>
      <c r="AW36" s="808">
        <v>6.3129317445927202E-2</v>
      </c>
      <c r="AX36" s="808">
        <f t="shared" si="11"/>
        <v>0.9368706825540728</v>
      </c>
      <c r="AY36" s="808">
        <v>1.13725670032792E-2</v>
      </c>
      <c r="AZ36" s="808">
        <f t="shared" si="14"/>
        <v>0.98862743299672085</v>
      </c>
      <c r="BA36" s="808">
        <f t="shared" si="12"/>
        <v>3.4416573527002968E-2</v>
      </c>
      <c r="BB36" s="808">
        <f t="shared" si="12"/>
        <v>0.965583426472997</v>
      </c>
      <c r="BC36" s="809">
        <v>5.0028612525840697E-2</v>
      </c>
      <c r="BD36" s="809">
        <f t="shared" si="2"/>
        <v>0.94997138747415932</v>
      </c>
      <c r="BE36" s="809">
        <v>6.5893522157685597E-2</v>
      </c>
      <c r="BF36" s="809">
        <f t="shared" si="3"/>
        <v>0.93410647784231438</v>
      </c>
      <c r="BG36" s="809">
        <v>1.1054727272553E-2</v>
      </c>
      <c r="BH36" s="809">
        <f t="shared" si="4"/>
        <v>0.98894527272744703</v>
      </c>
      <c r="BI36" s="809">
        <v>3.5749554524652685E-2</v>
      </c>
      <c r="BJ36" s="809">
        <v>0.96425044547534733</v>
      </c>
      <c r="BK36" s="810">
        <v>4.9066804429725802E-2</v>
      </c>
      <c r="BL36" s="810">
        <f t="shared" si="5"/>
        <v>0.95093319557027423</v>
      </c>
      <c r="BM36" s="810">
        <v>6.4131098228778896E-2</v>
      </c>
      <c r="BN36" s="810">
        <f t="shared" si="6"/>
        <v>0.93586890177122106</v>
      </c>
      <c r="BO36" s="810">
        <v>1.08494573383771E-2</v>
      </c>
      <c r="BP36" s="810">
        <f t="shared" si="7"/>
        <v>0.98915054266162294</v>
      </c>
      <c r="BQ36" s="810">
        <v>3.4951612341487616E-2</v>
      </c>
      <c r="BR36" s="810">
        <f t="shared" si="13"/>
        <v>0.96504838765851231</v>
      </c>
      <c r="BS36" s="809">
        <v>0.21041720208714598</v>
      </c>
      <c r="BT36" s="809">
        <v>0.78958279791285402</v>
      </c>
      <c r="BU36" s="812"/>
      <c r="BV36" s="758"/>
      <c r="BW36" s="758"/>
      <c r="BX36" s="758"/>
      <c r="BY36" s="758"/>
      <c r="BZ36" s="758"/>
      <c r="CA36" s="758"/>
      <c r="CB36" s="758"/>
      <c r="CC36" s="758"/>
      <c r="CD36" s="758"/>
      <c r="CE36" s="758"/>
      <c r="CF36" s="758"/>
      <c r="CG36" s="758"/>
      <c r="CH36" s="758"/>
      <c r="CI36" s="758"/>
      <c r="CJ36" s="758"/>
      <c r="CK36" s="758"/>
      <c r="CL36" s="758"/>
      <c r="CM36" s="758"/>
      <c r="CN36" s="758"/>
      <c r="CP36" s="5"/>
      <c r="CR36" s="5"/>
      <c r="CS36" s="5"/>
      <c r="CT36" s="5"/>
    </row>
    <row r="37" spans="2:98" ht="15">
      <c r="B37" s="780">
        <v>1800</v>
      </c>
      <c r="C37" s="807">
        <v>0.54100000000000004</v>
      </c>
      <c r="D37" s="807">
        <f t="shared" si="24"/>
        <v>0.45899999999999996</v>
      </c>
      <c r="E37" s="807">
        <v>0.57799999999999996</v>
      </c>
      <c r="F37" s="807">
        <f t="shared" si="25"/>
        <v>0.42200000000000004</v>
      </c>
      <c r="G37" s="807">
        <v>0.53500000000000003</v>
      </c>
      <c r="H37" s="807">
        <v>0.46499999999999997</v>
      </c>
      <c r="I37" s="807">
        <f t="shared" si="26"/>
        <v>0.54686200000000007</v>
      </c>
      <c r="J37" s="807">
        <v>0.45313799999999993</v>
      </c>
      <c r="K37" s="813"/>
      <c r="L37" s="808"/>
      <c r="M37" s="813"/>
      <c r="N37" s="808"/>
      <c r="O37" s="813"/>
      <c r="P37" s="808"/>
      <c r="Q37" s="813"/>
      <c r="R37" s="813"/>
      <c r="S37" s="809"/>
      <c r="T37" s="809"/>
      <c r="U37" s="809"/>
      <c r="V37" s="809"/>
      <c r="W37" s="809"/>
      <c r="X37" s="809"/>
      <c r="Y37" s="809"/>
      <c r="Z37" s="809"/>
      <c r="AA37" s="791"/>
      <c r="AB37" s="791"/>
      <c r="AC37" s="791"/>
      <c r="AD37" s="791"/>
      <c r="AE37" s="791"/>
      <c r="AF37" s="791"/>
      <c r="AG37" s="791"/>
      <c r="AH37" s="791"/>
      <c r="AI37" s="811">
        <v>0.96199999999999997</v>
      </c>
      <c r="AJ37" s="811">
        <v>3.8000000000000034E-2</v>
      </c>
      <c r="AK37" s="758"/>
      <c r="AL37" s="780">
        <v>32</v>
      </c>
      <c r="AM37" s="792">
        <v>4.93866241268648E-2</v>
      </c>
      <c r="AN37" s="792">
        <f t="shared" si="8"/>
        <v>0.95061337587313521</v>
      </c>
      <c r="AO37" s="792">
        <v>7.7128092493095796E-2</v>
      </c>
      <c r="AP37" s="792">
        <f t="shared" si="0"/>
        <v>0.92287190750690418</v>
      </c>
      <c r="AQ37" s="792">
        <v>1.1293446163567899E-2</v>
      </c>
      <c r="AR37" s="792">
        <f t="shared" si="1"/>
        <v>0.98870655383643213</v>
      </c>
      <c r="AS37" s="792">
        <f t="shared" si="9"/>
        <v>3.8244299987981359E-2</v>
      </c>
      <c r="AT37" s="792">
        <f t="shared" si="9"/>
        <v>0.96175570001201871</v>
      </c>
      <c r="AU37" s="808">
        <v>4.8295753255857797E-2</v>
      </c>
      <c r="AV37" s="808">
        <f t="shared" si="10"/>
        <v>0.95170424674414222</v>
      </c>
      <c r="AW37" s="808">
        <v>6.4537372872287793E-2</v>
      </c>
      <c r="AX37" s="808">
        <f t="shared" si="11"/>
        <v>0.93546262712771222</v>
      </c>
      <c r="AY37" s="808">
        <v>1.174293512605E-2</v>
      </c>
      <c r="AZ37" s="808">
        <f t="shared" si="14"/>
        <v>0.98825706487395004</v>
      </c>
      <c r="BA37" s="808">
        <f t="shared" si="12"/>
        <v>3.5217029427925109E-2</v>
      </c>
      <c r="BB37" s="808">
        <f t="shared" si="12"/>
        <v>0.96478297057207485</v>
      </c>
      <c r="BC37" s="809">
        <v>5.0867271909078103E-2</v>
      </c>
      <c r="BD37" s="809">
        <f t="shared" si="2"/>
        <v>0.94913272809092186</v>
      </c>
      <c r="BE37" s="809">
        <v>6.7239757195712693E-2</v>
      </c>
      <c r="BF37" s="809">
        <f t="shared" si="3"/>
        <v>0.93276024280428727</v>
      </c>
      <c r="BG37" s="809">
        <v>1.1423200912931499E-2</v>
      </c>
      <c r="BH37" s="809">
        <f t="shared" si="4"/>
        <v>0.98857679908706853</v>
      </c>
      <c r="BI37" s="809">
        <v>3.6488670866776617E-2</v>
      </c>
      <c r="BJ37" s="809">
        <v>0.96351132913322335</v>
      </c>
      <c r="BK37" s="810">
        <v>4.9913841954295102E-2</v>
      </c>
      <c r="BL37" s="810">
        <f t="shared" si="5"/>
        <v>0.95008615804570495</v>
      </c>
      <c r="BM37" s="810">
        <v>6.5422928181711998E-2</v>
      </c>
      <c r="BN37" s="810">
        <f t="shared" si="6"/>
        <v>0.93457707181828797</v>
      </c>
      <c r="BO37" s="810">
        <v>1.1199446046194401E-2</v>
      </c>
      <c r="BP37" s="810">
        <f t="shared" si="7"/>
        <v>0.98880055395380562</v>
      </c>
      <c r="BQ37" s="810">
        <v>3.5672309668874663E-2</v>
      </c>
      <c r="BR37" s="810">
        <f t="shared" si="13"/>
        <v>0.96432769033112553</v>
      </c>
      <c r="BS37" s="809">
        <v>0.21577816900358904</v>
      </c>
      <c r="BT37" s="809">
        <v>0.78422183099641096</v>
      </c>
      <c r="BU37" s="812"/>
      <c r="BV37" s="758"/>
      <c r="BW37" s="758"/>
      <c r="BX37" s="758"/>
      <c r="BY37" s="758"/>
      <c r="BZ37" s="758"/>
      <c r="CA37" s="758"/>
      <c r="CB37" s="758"/>
      <c r="CC37" s="758"/>
      <c r="CD37" s="758"/>
      <c r="CE37" s="758"/>
      <c r="CF37" s="758"/>
      <c r="CG37" s="758"/>
      <c r="CH37" s="758"/>
      <c r="CI37" s="758"/>
      <c r="CJ37" s="758"/>
      <c r="CK37" s="758"/>
      <c r="CL37" s="758"/>
      <c r="CM37" s="758"/>
      <c r="CN37" s="758"/>
      <c r="CP37" s="5"/>
      <c r="CR37" s="5"/>
      <c r="CS37" s="5"/>
      <c r="CT37" s="5"/>
    </row>
    <row r="38" spans="2:98" ht="15">
      <c r="B38" s="780">
        <v>2000</v>
      </c>
      <c r="C38" s="807">
        <v>0.56799999999999995</v>
      </c>
      <c r="D38" s="807">
        <f t="shared" si="24"/>
        <v>0.43200000000000005</v>
      </c>
      <c r="E38" s="807">
        <v>0.60399999999999998</v>
      </c>
      <c r="F38" s="807">
        <f t="shared" si="25"/>
        <v>0.39600000000000002</v>
      </c>
      <c r="G38" s="807">
        <v>0.57099999999999995</v>
      </c>
      <c r="H38" s="807">
        <v>0.42900000000000005</v>
      </c>
      <c r="I38" s="807">
        <f t="shared" si="26"/>
        <v>0.57782200000000006</v>
      </c>
      <c r="J38" s="807">
        <v>0.42217799999999994</v>
      </c>
      <c r="K38" s="813">
        <v>0.59389999999999998</v>
      </c>
      <c r="L38" s="808">
        <f>1-K38</f>
        <v>0.40610000000000002</v>
      </c>
      <c r="M38" s="813">
        <v>0.63590000000000002</v>
      </c>
      <c r="N38" s="808">
        <f>1-M38</f>
        <v>0.36409999999999998</v>
      </c>
      <c r="O38" s="813">
        <v>0.61029999999999995</v>
      </c>
      <c r="P38" s="808">
        <f>1-O38</f>
        <v>0.38970000000000005</v>
      </c>
      <c r="Q38" s="813">
        <f>1-R38</f>
        <v>0.61137039999999998</v>
      </c>
      <c r="R38" s="813">
        <v>0.38862960000000002</v>
      </c>
      <c r="S38" s="809"/>
      <c r="T38" s="809"/>
      <c r="U38" s="809"/>
      <c r="V38" s="809"/>
      <c r="W38" s="809"/>
      <c r="X38" s="809"/>
      <c r="Y38" s="809"/>
      <c r="Z38" s="809"/>
      <c r="AA38" s="810"/>
      <c r="AB38" s="810"/>
      <c r="AC38" s="810"/>
      <c r="AD38" s="810"/>
      <c r="AE38" s="810"/>
      <c r="AF38" s="810"/>
      <c r="AG38" s="810"/>
      <c r="AH38" s="791"/>
      <c r="AI38" s="811">
        <v>0.97199999999999998</v>
      </c>
      <c r="AJ38" s="811">
        <v>2.8000000000000025E-2</v>
      </c>
      <c r="AK38" s="758"/>
      <c r="AL38" s="780">
        <v>33</v>
      </c>
      <c r="AM38" s="792">
        <v>5.0308654388004498E-2</v>
      </c>
      <c r="AN38" s="792">
        <f t="shared" si="8"/>
        <v>0.94969134561199553</v>
      </c>
      <c r="AO38" s="792">
        <v>7.8503904964862203E-2</v>
      </c>
      <c r="AP38" s="792">
        <f t="shared" si="0"/>
        <v>0.92149609503513785</v>
      </c>
      <c r="AQ38" s="792">
        <v>1.16405859769952E-2</v>
      </c>
      <c r="AR38" s="792">
        <f t="shared" si="1"/>
        <v>0.98835941402300476</v>
      </c>
      <c r="AS38" s="792">
        <f t="shared" si="9"/>
        <v>3.9006250551617494E-2</v>
      </c>
      <c r="AT38" s="792">
        <f t="shared" si="9"/>
        <v>0.96099374944838245</v>
      </c>
      <c r="AU38" s="808">
        <v>4.9264580414316299E-2</v>
      </c>
      <c r="AV38" s="808">
        <f t="shared" si="10"/>
        <v>0.95073541958568375</v>
      </c>
      <c r="AW38" s="808">
        <v>6.59246964159345E-2</v>
      </c>
      <c r="AX38" s="808">
        <f t="shared" si="11"/>
        <v>0.93407530358406554</v>
      </c>
      <c r="AY38" s="808">
        <v>1.2113472922531E-2</v>
      </c>
      <c r="AZ38" s="808">
        <f t="shared" si="14"/>
        <v>0.98788652707746905</v>
      </c>
      <c r="BA38" s="808">
        <f t="shared" si="12"/>
        <v>3.6006897648467248E-2</v>
      </c>
      <c r="BB38" s="808">
        <f t="shared" si="12"/>
        <v>0.9639931023515329</v>
      </c>
      <c r="BC38" s="809">
        <v>5.1680655117012399E-2</v>
      </c>
      <c r="BD38" s="809">
        <f t="shared" si="2"/>
        <v>0.94831934488298764</v>
      </c>
      <c r="BE38" s="809">
        <v>6.8551403154757704E-2</v>
      </c>
      <c r="BF38" s="809">
        <f t="shared" si="3"/>
        <v>0.93144859684524228</v>
      </c>
      <c r="BG38" s="809">
        <v>1.1791747618524801E-2</v>
      </c>
      <c r="BH38" s="809">
        <f t="shared" si="4"/>
        <v>0.98820825238147525</v>
      </c>
      <c r="BI38" s="809">
        <v>3.7212029716389532E-2</v>
      </c>
      <c r="BJ38" s="809">
        <v>0.96278797028361063</v>
      </c>
      <c r="BK38" s="810">
        <v>5.0733838471633999E-2</v>
      </c>
      <c r="BL38" s="810">
        <f t="shared" si="5"/>
        <v>0.94926616152836596</v>
      </c>
      <c r="BM38" s="810">
        <v>6.6685589841274706E-2</v>
      </c>
      <c r="BN38" s="810">
        <f t="shared" si="6"/>
        <v>0.93331441015872529</v>
      </c>
      <c r="BO38" s="810">
        <v>1.15494486060889E-2</v>
      </c>
      <c r="BP38" s="810">
        <f t="shared" si="7"/>
        <v>0.98845055139391114</v>
      </c>
      <c r="BQ38" s="810">
        <v>3.6377921948500612E-2</v>
      </c>
      <c r="BR38" s="810">
        <f t="shared" si="13"/>
        <v>0.96362207805149946</v>
      </c>
      <c r="BS38" s="809">
        <v>0.22108588876442004</v>
      </c>
      <c r="BT38" s="809">
        <v>0.77891411123557996</v>
      </c>
      <c r="BU38" s="812"/>
      <c r="BV38" s="758"/>
      <c r="BW38" s="758"/>
      <c r="BX38" s="758"/>
      <c r="BY38" s="758"/>
      <c r="BZ38" s="758"/>
      <c r="CA38" s="758"/>
      <c r="CB38" s="758"/>
      <c r="CC38" s="758"/>
      <c r="CD38" s="758"/>
      <c r="CE38" s="758"/>
      <c r="CF38" s="758"/>
      <c r="CG38" s="758"/>
      <c r="CH38" s="758"/>
      <c r="CI38" s="758"/>
      <c r="CJ38" s="758"/>
      <c r="CK38" s="758"/>
      <c r="CL38" s="758"/>
      <c r="CM38" s="758"/>
      <c r="CN38" s="758"/>
      <c r="CP38" s="5"/>
      <c r="CR38" s="5"/>
      <c r="CS38" s="5"/>
      <c r="CT38" s="5"/>
    </row>
    <row r="39" spans="2:98" ht="15">
      <c r="B39" s="780">
        <v>2400</v>
      </c>
      <c r="C39" s="807"/>
      <c r="D39" s="807"/>
      <c r="E39" s="807"/>
      <c r="F39" s="807"/>
      <c r="G39" s="807"/>
      <c r="H39" s="807"/>
      <c r="I39" s="807"/>
      <c r="J39" s="807"/>
      <c r="K39" s="813">
        <v>0.6411</v>
      </c>
      <c r="L39" s="808">
        <f>1-K39</f>
        <v>0.3589</v>
      </c>
      <c r="M39" s="813">
        <v>0.68130000000000002</v>
      </c>
      <c r="N39" s="808">
        <f>1-M39</f>
        <v>0.31869999999999998</v>
      </c>
      <c r="O39" s="813">
        <v>0.66769999999999996</v>
      </c>
      <c r="P39" s="808">
        <f>1-O39</f>
        <v>0.33230000000000004</v>
      </c>
      <c r="Q39" s="813">
        <f>1-R39</f>
        <v>0.6629024</v>
      </c>
      <c r="R39" s="813">
        <v>0.3370976</v>
      </c>
      <c r="S39" s="809"/>
      <c r="T39" s="809"/>
      <c r="U39" s="809"/>
      <c r="V39" s="809"/>
      <c r="W39" s="809"/>
      <c r="X39" s="809"/>
      <c r="Y39" s="809"/>
      <c r="Z39" s="809"/>
      <c r="AA39" s="791"/>
      <c r="AB39" s="791"/>
      <c r="AC39" s="791"/>
      <c r="AD39" s="791"/>
      <c r="AE39" s="791"/>
      <c r="AF39" s="791"/>
      <c r="AG39" s="791"/>
      <c r="AH39" s="791"/>
      <c r="AI39" s="811"/>
      <c r="AJ39" s="811"/>
      <c r="AK39" s="758"/>
      <c r="AL39" s="780">
        <v>34</v>
      </c>
      <c r="AM39" s="792">
        <v>5.1216988125154697E-2</v>
      </c>
      <c r="AN39" s="792">
        <f t="shared" si="8"/>
        <v>0.94878301187484526</v>
      </c>
      <c r="AO39" s="792">
        <v>7.9855358322903899E-2</v>
      </c>
      <c r="AP39" s="792">
        <f t="shared" si="0"/>
        <v>0.92014464167709609</v>
      </c>
      <c r="AQ39" s="792">
        <v>1.1988312987779901E-2</v>
      </c>
      <c r="AR39" s="792">
        <f t="shared" si="1"/>
        <v>0.98801168701222009</v>
      </c>
      <c r="AS39" s="792">
        <f t="shared" si="9"/>
        <v>3.975862270744461E-2</v>
      </c>
      <c r="AT39" s="792">
        <f t="shared" si="9"/>
        <v>0.96024137729255532</v>
      </c>
      <c r="AU39" s="808">
        <v>5.0215411063213602E-2</v>
      </c>
      <c r="AV39" s="808">
        <f t="shared" si="10"/>
        <v>0.94978458893678641</v>
      </c>
      <c r="AW39" s="808">
        <v>6.7291818213706805E-2</v>
      </c>
      <c r="AX39" s="808">
        <f t="shared" si="11"/>
        <v>0.93270818178629322</v>
      </c>
      <c r="AY39" s="808">
        <v>1.24841818508957E-2</v>
      </c>
      <c r="AZ39" s="808">
        <f t="shared" si="14"/>
        <v>0.98751581814910427</v>
      </c>
      <c r="BA39" s="808">
        <f t="shared" si="12"/>
        <v>3.6786619270160803E-2</v>
      </c>
      <c r="BB39" s="808">
        <f t="shared" si="12"/>
        <v>0.96321338072983909</v>
      </c>
      <c r="BC39" s="809">
        <v>5.2472731141745901E-2</v>
      </c>
      <c r="BD39" s="809">
        <f t="shared" si="2"/>
        <v>0.94752726885825411</v>
      </c>
      <c r="BE39" s="809">
        <v>6.9831264431767903E-2</v>
      </c>
      <c r="BF39" s="809">
        <f t="shared" si="3"/>
        <v>0.9301687355682321</v>
      </c>
      <c r="BG39" s="809">
        <v>1.21603696495685E-2</v>
      </c>
      <c r="BH39" s="809">
        <f t="shared" si="4"/>
        <v>0.98783963035043154</v>
      </c>
      <c r="BI39" s="809">
        <v>3.7921507512049361E-2</v>
      </c>
      <c r="BJ39" s="809">
        <v>0.96207849248795063</v>
      </c>
      <c r="BK39" s="810">
        <v>5.1530167006855199E-2</v>
      </c>
      <c r="BL39" s="810">
        <f t="shared" si="5"/>
        <v>0.9484698329931448</v>
      </c>
      <c r="BM39" s="810">
        <v>6.7922565240278301E-2</v>
      </c>
      <c r="BN39" s="810">
        <f t="shared" si="6"/>
        <v>0.93207743475972171</v>
      </c>
      <c r="BO39" s="810">
        <v>1.1899466751590201E-2</v>
      </c>
      <c r="BP39" s="810">
        <f t="shared" si="7"/>
        <v>0.98810053324840985</v>
      </c>
      <c r="BQ39" s="810">
        <v>3.7070296483120616E-2</v>
      </c>
      <c r="BR39" s="810">
        <f t="shared" si="13"/>
        <v>0.96292970351687945</v>
      </c>
      <c r="BS39" s="809">
        <v>0.226343349384724</v>
      </c>
      <c r="BT39" s="809">
        <v>0.773656650615276</v>
      </c>
      <c r="BU39" s="812"/>
      <c r="BV39" s="758"/>
      <c r="BW39" s="758"/>
      <c r="BX39" s="758"/>
      <c r="BY39" s="758"/>
      <c r="BZ39" s="758"/>
      <c r="CA39" s="758"/>
      <c r="CB39" s="758"/>
      <c r="CC39" s="758"/>
      <c r="CD39" s="758"/>
      <c r="CE39" s="758"/>
      <c r="CF39" s="758"/>
      <c r="CG39" s="758"/>
      <c r="CH39" s="758"/>
      <c r="CI39" s="758"/>
      <c r="CJ39" s="758"/>
      <c r="CK39" s="758"/>
      <c r="CL39" s="758"/>
      <c r="CM39" s="758"/>
      <c r="CN39" s="758"/>
      <c r="CP39" s="5"/>
      <c r="CR39" s="5"/>
      <c r="CS39" s="5"/>
      <c r="CT39" s="5"/>
    </row>
    <row r="40" spans="2:98" ht="15">
      <c r="B40" s="780">
        <v>2500</v>
      </c>
      <c r="C40" s="807">
        <v>0.623</v>
      </c>
      <c r="D40" s="807">
        <f t="shared" ref="D40:D46" si="27">1-C40</f>
        <v>0.377</v>
      </c>
      <c r="E40" s="807">
        <v>0.65900000000000003</v>
      </c>
      <c r="F40" s="807">
        <f t="shared" ref="F40:F46" si="28">1-E40</f>
        <v>0.34099999999999997</v>
      </c>
      <c r="G40" s="807">
        <v>0.64300000000000002</v>
      </c>
      <c r="H40" s="807">
        <v>0.35699999999999998</v>
      </c>
      <c r="I40" s="807">
        <f t="shared" ref="I40:I46" si="29">1-J40</f>
        <v>0.64074399999999998</v>
      </c>
      <c r="J40" s="807">
        <v>0.35925600000000002</v>
      </c>
      <c r="K40" s="813"/>
      <c r="L40" s="808"/>
      <c r="M40" s="813"/>
      <c r="N40" s="808"/>
      <c r="O40" s="813"/>
      <c r="P40" s="808"/>
      <c r="Q40" s="813"/>
      <c r="R40" s="813"/>
      <c r="S40" s="809"/>
      <c r="T40" s="809"/>
      <c r="U40" s="809"/>
      <c r="V40" s="809"/>
      <c r="W40" s="809"/>
      <c r="X40" s="809"/>
      <c r="Y40" s="809"/>
      <c r="Z40" s="809"/>
      <c r="AA40" s="810"/>
      <c r="AB40" s="810"/>
      <c r="AC40" s="810"/>
      <c r="AD40" s="810"/>
      <c r="AE40" s="810"/>
      <c r="AF40" s="810"/>
      <c r="AG40" s="810"/>
      <c r="AH40" s="791"/>
      <c r="AI40" s="811">
        <v>0.97599999999999998</v>
      </c>
      <c r="AJ40" s="811">
        <v>2.4000000000000021E-2</v>
      </c>
      <c r="AK40" s="758"/>
      <c r="AL40" s="780">
        <v>35</v>
      </c>
      <c r="AM40" s="792">
        <v>5.2111993846453097E-2</v>
      </c>
      <c r="AN40" s="792">
        <f t="shared" si="8"/>
        <v>0.94788800615354685</v>
      </c>
      <c r="AO40" s="792">
        <v>8.1183300119311394E-2</v>
      </c>
      <c r="AP40" s="792">
        <f t="shared" si="0"/>
        <v>0.91881669988068859</v>
      </c>
      <c r="AQ40" s="792">
        <v>1.2336859228118899E-2</v>
      </c>
      <c r="AR40" s="792">
        <f t="shared" si="1"/>
        <v>0.98766314077188111</v>
      </c>
      <c r="AS40" s="792">
        <f t="shared" si="9"/>
        <v>4.050183236477678E-2</v>
      </c>
      <c r="AT40" s="792">
        <f t="shared" si="9"/>
        <v>0.95949816763522322</v>
      </c>
      <c r="AU40" s="808">
        <v>5.1149272555125198E-2</v>
      </c>
      <c r="AV40" s="808">
        <f t="shared" si="10"/>
        <v>0.94885072744487475</v>
      </c>
      <c r="AW40" s="808">
        <v>6.8639268402444498E-2</v>
      </c>
      <c r="AX40" s="808">
        <f t="shared" si="11"/>
        <v>0.9313607315975555</v>
      </c>
      <c r="AY40" s="808">
        <v>1.28550633693178E-2</v>
      </c>
      <c r="AZ40" s="808">
        <f t="shared" si="14"/>
        <v>0.98714493663068215</v>
      </c>
      <c r="BA40" s="808">
        <f t="shared" si="12"/>
        <v>3.7556635374537232E-2</v>
      </c>
      <c r="BB40" s="808">
        <f t="shared" si="12"/>
        <v>0.96244336462546276</v>
      </c>
      <c r="BC40" s="809">
        <v>5.3247468975380803E-2</v>
      </c>
      <c r="BD40" s="809">
        <f t="shared" si="2"/>
        <v>0.9467525310246192</v>
      </c>
      <c r="BE40" s="809">
        <v>7.1082145423690901E-2</v>
      </c>
      <c r="BF40" s="809">
        <f t="shared" si="3"/>
        <v>0.92891785457630904</v>
      </c>
      <c r="BG40" s="809">
        <v>1.2529069266298499E-2</v>
      </c>
      <c r="BH40" s="809">
        <f t="shared" si="4"/>
        <v>0.98747093073370151</v>
      </c>
      <c r="BI40" s="809">
        <v>3.8618980692314273E-2</v>
      </c>
      <c r="BJ40" s="809">
        <v>0.96138101930768571</v>
      </c>
      <c r="BK40" s="810">
        <v>5.2306200585072002E-2</v>
      </c>
      <c r="BL40" s="810">
        <f t="shared" si="5"/>
        <v>0.94769379941492804</v>
      </c>
      <c r="BM40" s="810">
        <v>6.9137336411534397E-2</v>
      </c>
      <c r="BN40" s="810">
        <f t="shared" si="6"/>
        <v>0.93086266358846559</v>
      </c>
      <c r="BO40" s="810">
        <v>1.2249502216228E-2</v>
      </c>
      <c r="BP40" s="810">
        <f t="shared" si="7"/>
        <v>0.987750497783772</v>
      </c>
      <c r="BQ40" s="810">
        <v>3.7751280575490105E-2</v>
      </c>
      <c r="BR40" s="810">
        <f t="shared" si="13"/>
        <v>0.96224871942450996</v>
      </c>
      <c r="BS40" s="809">
        <v>0.23155353887958396</v>
      </c>
      <c r="BT40" s="809">
        <v>0.76844646112041604</v>
      </c>
      <c r="BU40" s="812"/>
      <c r="BV40" s="758"/>
      <c r="BW40" s="758"/>
      <c r="BX40" s="758"/>
      <c r="BY40" s="758"/>
      <c r="BZ40" s="758"/>
      <c r="CA40" s="758"/>
      <c r="CB40" s="758"/>
      <c r="CC40" s="758"/>
      <c r="CD40" s="758"/>
      <c r="CE40" s="758"/>
      <c r="CF40" s="758"/>
      <c r="CG40" s="758"/>
      <c r="CH40" s="758"/>
      <c r="CI40" s="758"/>
      <c r="CJ40" s="758"/>
      <c r="CK40" s="758"/>
      <c r="CL40" s="758"/>
      <c r="CM40" s="758"/>
      <c r="CN40" s="758"/>
      <c r="CP40" s="5"/>
      <c r="CR40" s="5"/>
      <c r="CS40" s="5"/>
      <c r="CT40" s="5"/>
    </row>
    <row r="41" spans="2:98" ht="15">
      <c r="B41" s="780">
        <v>3000</v>
      </c>
      <c r="C41" s="807">
        <v>0.66700000000000004</v>
      </c>
      <c r="D41" s="807">
        <f t="shared" si="27"/>
        <v>0.33299999999999996</v>
      </c>
      <c r="E41" s="807">
        <v>0.70099999999999996</v>
      </c>
      <c r="F41" s="807">
        <f t="shared" si="28"/>
        <v>0.29900000000000004</v>
      </c>
      <c r="G41" s="807">
        <v>0.69599999999999995</v>
      </c>
      <c r="H41" s="807">
        <v>0.30400000000000005</v>
      </c>
      <c r="I41" s="807">
        <f t="shared" si="29"/>
        <v>0.68847000000000003</v>
      </c>
      <c r="J41" s="807">
        <v>0.31152999999999997</v>
      </c>
      <c r="K41" s="813">
        <v>0.69650000000000001</v>
      </c>
      <c r="L41" s="808">
        <f>1-K41</f>
        <v>0.30349999999999999</v>
      </c>
      <c r="M41" s="813">
        <v>0.73380000000000001</v>
      </c>
      <c r="N41" s="808">
        <f>1-M41</f>
        <v>0.26619999999999999</v>
      </c>
      <c r="O41" s="813">
        <v>0.72919999999999996</v>
      </c>
      <c r="P41" s="808">
        <f>1-O41</f>
        <v>0.27080000000000004</v>
      </c>
      <c r="Q41" s="813">
        <f>1-R41</f>
        <v>0.72046639999999995</v>
      </c>
      <c r="R41" s="813">
        <v>0.27953360000000005</v>
      </c>
      <c r="S41" s="809"/>
      <c r="T41" s="809"/>
      <c r="U41" s="809"/>
      <c r="V41" s="809"/>
      <c r="W41" s="809"/>
      <c r="X41" s="809"/>
      <c r="Y41" s="809"/>
      <c r="Z41" s="809"/>
      <c r="AA41" s="791"/>
      <c r="AB41" s="791"/>
      <c r="AC41" s="791"/>
      <c r="AD41" s="791"/>
      <c r="AE41" s="791"/>
      <c r="AF41" s="791"/>
      <c r="AG41" s="791"/>
      <c r="AH41" s="791"/>
      <c r="AI41" s="811">
        <v>0.98099999999999998</v>
      </c>
      <c r="AJ41" s="811">
        <v>1.9000000000000017E-2</v>
      </c>
      <c r="AK41" s="758"/>
      <c r="AL41" s="780">
        <v>36</v>
      </c>
      <c r="AM41" s="792">
        <v>5.2994040060037897E-2</v>
      </c>
      <c r="AN41" s="792">
        <f t="shared" si="8"/>
        <v>0.94700595993996206</v>
      </c>
      <c r="AO41" s="792">
        <v>8.2488577906175295E-2</v>
      </c>
      <c r="AP41" s="792">
        <f t="shared" si="0"/>
        <v>0.91751142209382475</v>
      </c>
      <c r="AQ41" s="792">
        <v>1.2686456730208901E-2</v>
      </c>
      <c r="AR41" s="792">
        <f t="shared" si="1"/>
        <v>0.98731354326979115</v>
      </c>
      <c r="AS41" s="792">
        <f t="shared" si="9"/>
        <v>4.1236295432928165E-2</v>
      </c>
      <c r="AT41" s="792">
        <f t="shared" si="9"/>
        <v>0.95876370456707183</v>
      </c>
      <c r="AU41" s="808">
        <v>5.2067192242626799E-2</v>
      </c>
      <c r="AV41" s="808">
        <f t="shared" si="10"/>
        <v>0.94793280775737321</v>
      </c>
      <c r="AW41" s="808">
        <v>6.9967577118987101E-2</v>
      </c>
      <c r="AX41" s="808">
        <f t="shared" si="11"/>
        <v>0.93003242288101284</v>
      </c>
      <c r="AY41" s="808">
        <v>1.3226118935970799E-2</v>
      </c>
      <c r="AZ41" s="808">
        <f t="shared" si="14"/>
        <v>0.98677388106402919</v>
      </c>
      <c r="BA41" s="808">
        <f t="shared" si="12"/>
        <v>3.8317387043127912E-2</v>
      </c>
      <c r="BB41" s="808">
        <f t="shared" si="12"/>
        <v>0.96168261295687207</v>
      </c>
      <c r="BC41" s="809">
        <v>5.40088376100194E-2</v>
      </c>
      <c r="BD41" s="809">
        <f t="shared" si="2"/>
        <v>0.9459911623899806</v>
      </c>
      <c r="BE41" s="809">
        <v>7.2306850527474195E-2</v>
      </c>
      <c r="BF41" s="809">
        <f t="shared" si="3"/>
        <v>0.92769314947252579</v>
      </c>
      <c r="BG41" s="809">
        <v>1.2897848728950599E-2</v>
      </c>
      <c r="BH41" s="809">
        <f t="shared" si="4"/>
        <v>0.98710215127104939</v>
      </c>
      <c r="BI41" s="809">
        <v>3.9306325695742356E-2</v>
      </c>
      <c r="BJ41" s="809">
        <v>0.96069367430425767</v>
      </c>
      <c r="BK41" s="810">
        <v>5.3065312231397301E-2</v>
      </c>
      <c r="BL41" s="810">
        <f t="shared" si="5"/>
        <v>0.94693468776860268</v>
      </c>
      <c r="BM41" s="810">
        <v>7.0333385387854302E-2</v>
      </c>
      <c r="BN41" s="810">
        <f t="shared" si="6"/>
        <v>0.92966661461214573</v>
      </c>
      <c r="BO41" s="810">
        <v>1.2599556733531799E-2</v>
      </c>
      <c r="BP41" s="810">
        <f t="shared" si="7"/>
        <v>0.98740044326646825</v>
      </c>
      <c r="BQ41" s="810">
        <v>3.8422721528364283E-2</v>
      </c>
      <c r="BR41" s="810">
        <f t="shared" si="13"/>
        <v>0.96157727847163577</v>
      </c>
      <c r="BS41" s="809">
        <v>0.23671944526408295</v>
      </c>
      <c r="BT41" s="809">
        <v>0.76328055473591705</v>
      </c>
      <c r="BU41" s="812"/>
      <c r="BV41" s="758"/>
      <c r="BW41" s="758"/>
      <c r="BX41" s="758"/>
      <c r="BY41" s="758"/>
      <c r="BZ41" s="758"/>
      <c r="CA41" s="758"/>
      <c r="CB41" s="758"/>
      <c r="CC41" s="758"/>
      <c r="CD41" s="758"/>
      <c r="CE41" s="758"/>
      <c r="CF41" s="758"/>
      <c r="CG41" s="758"/>
      <c r="CH41" s="758"/>
      <c r="CI41" s="758"/>
      <c r="CJ41" s="758"/>
      <c r="CK41" s="758"/>
      <c r="CL41" s="758"/>
      <c r="CM41" s="758"/>
      <c r="CN41" s="758"/>
      <c r="CP41" s="5"/>
      <c r="CR41" s="5"/>
      <c r="CS41" s="5"/>
      <c r="CT41" s="5"/>
    </row>
    <row r="42" spans="2:98" ht="15">
      <c r="B42" s="780">
        <v>4000</v>
      </c>
      <c r="C42" s="807">
        <v>0.73099999999999998</v>
      </c>
      <c r="D42" s="807">
        <f t="shared" si="27"/>
        <v>0.26900000000000002</v>
      </c>
      <c r="E42" s="807">
        <v>0.76</v>
      </c>
      <c r="F42" s="807">
        <f t="shared" si="28"/>
        <v>0.24</v>
      </c>
      <c r="G42" s="807">
        <v>0.76500000000000001</v>
      </c>
      <c r="H42" s="807">
        <v>0.23499999999999999</v>
      </c>
      <c r="I42" s="807">
        <f t="shared" si="29"/>
        <v>0.75363000000000002</v>
      </c>
      <c r="J42" s="807">
        <v>0.24636999999999998</v>
      </c>
      <c r="K42" s="813">
        <v>0.76129999999999998</v>
      </c>
      <c r="L42" s="808">
        <f>1-K42</f>
        <v>0.23870000000000002</v>
      </c>
      <c r="M42" s="813">
        <v>0.79339999999999999</v>
      </c>
      <c r="N42" s="808">
        <f>1-M42</f>
        <v>0.20660000000000001</v>
      </c>
      <c r="O42" s="813">
        <v>0.79400000000000004</v>
      </c>
      <c r="P42" s="808">
        <f>1-O42</f>
        <v>0.20599999999999996</v>
      </c>
      <c r="Q42" s="813">
        <f>1-R42</f>
        <v>0.78404960000000012</v>
      </c>
      <c r="R42" s="813">
        <v>0.21595039999999988</v>
      </c>
      <c r="S42" s="809"/>
      <c r="T42" s="809"/>
      <c r="U42" s="809"/>
      <c r="V42" s="809"/>
      <c r="W42" s="809"/>
      <c r="X42" s="809"/>
      <c r="Y42" s="809"/>
      <c r="Z42" s="809"/>
      <c r="AA42" s="810"/>
      <c r="AB42" s="810"/>
      <c r="AC42" s="810"/>
      <c r="AD42" s="810"/>
      <c r="AE42" s="810"/>
      <c r="AF42" s="810"/>
      <c r="AG42" s="810"/>
      <c r="AH42" s="791"/>
      <c r="AI42" s="811">
        <v>0.98399999999999999</v>
      </c>
      <c r="AJ42" s="811">
        <v>1.6000000000000014E-2</v>
      </c>
      <c r="AK42" s="758"/>
      <c r="AL42" s="780">
        <v>37</v>
      </c>
      <c r="AM42" s="792">
        <v>5.3863495274046901E-2</v>
      </c>
      <c r="AN42" s="792">
        <f t="shared" si="8"/>
        <v>0.94613650472595312</v>
      </c>
      <c r="AO42" s="792">
        <v>8.3772039235586196E-2</v>
      </c>
      <c r="AP42" s="792">
        <f t="shared" si="0"/>
        <v>0.91622796076441382</v>
      </c>
      <c r="AQ42" s="792">
        <v>1.3037337526246799E-2</v>
      </c>
      <c r="AR42" s="792">
        <f t="shared" si="1"/>
        <v>0.98696266247375319</v>
      </c>
      <c r="AS42" s="792">
        <f t="shared" si="9"/>
        <v>4.1962427821212893E-2</v>
      </c>
      <c r="AT42" s="792">
        <f t="shared" si="9"/>
        <v>0.95803757217878704</v>
      </c>
      <c r="AU42" s="808">
        <v>5.2970197478294102E-2</v>
      </c>
      <c r="AV42" s="808">
        <f t="shared" si="10"/>
        <v>0.94702980252170588</v>
      </c>
      <c r="AW42" s="808">
        <v>7.1277274500174403E-2</v>
      </c>
      <c r="AX42" s="808">
        <f t="shared" si="11"/>
        <v>0.9287227254998256</v>
      </c>
      <c r="AY42" s="808">
        <v>1.3597350009028401E-2</v>
      </c>
      <c r="AZ42" s="808">
        <f t="shared" si="14"/>
        <v>0.9864026499909716</v>
      </c>
      <c r="BA42" s="808">
        <f t="shared" si="12"/>
        <v>3.9069315357464357E-2</v>
      </c>
      <c r="BB42" s="808">
        <f t="shared" si="12"/>
        <v>0.96093068464253573</v>
      </c>
      <c r="BC42" s="809">
        <v>5.4760806037763801E-2</v>
      </c>
      <c r="BD42" s="809">
        <f t="shared" si="2"/>
        <v>0.94523919396223621</v>
      </c>
      <c r="BE42" s="809">
        <v>7.3508184140065394E-2</v>
      </c>
      <c r="BF42" s="809">
        <f t="shared" si="3"/>
        <v>0.92649181585993456</v>
      </c>
      <c r="BG42" s="809">
        <v>1.32667102977606E-2</v>
      </c>
      <c r="BH42" s="809">
        <f t="shared" si="4"/>
        <v>0.98673328970223939</v>
      </c>
      <c r="BI42" s="809">
        <v>3.9985418960891694E-2</v>
      </c>
      <c r="BJ42" s="809">
        <v>0.96001458103910831</v>
      </c>
      <c r="BK42" s="810">
        <v>5.3810874970944098E-2</v>
      </c>
      <c r="BL42" s="810">
        <f t="shared" si="5"/>
        <v>0.94618912502905594</v>
      </c>
      <c r="BM42" s="810">
        <v>7.1514194202049602E-2</v>
      </c>
      <c r="BN42" s="810">
        <f t="shared" si="6"/>
        <v>0.92848580579795037</v>
      </c>
      <c r="BO42" s="810">
        <v>1.29496320370314E-2</v>
      </c>
      <c r="BP42" s="810">
        <f t="shared" si="7"/>
        <v>0.98705036796296863</v>
      </c>
      <c r="BQ42" s="810">
        <v>3.9086466644498524E-2</v>
      </c>
      <c r="BR42" s="810">
        <f t="shared" si="13"/>
        <v>0.96091353335550156</v>
      </c>
      <c r="BS42" s="809">
        <v>0.24184405655330399</v>
      </c>
      <c r="BT42" s="809">
        <v>0.75815594344669601</v>
      </c>
      <c r="BU42" s="812"/>
      <c r="BV42" s="758"/>
      <c r="BW42" s="758"/>
      <c r="BX42" s="758"/>
      <c r="BY42" s="758"/>
      <c r="BZ42" s="758"/>
      <c r="CA42" s="758"/>
      <c r="CB42" s="758"/>
      <c r="CC42" s="758"/>
      <c r="CD42" s="758"/>
      <c r="CE42" s="758"/>
      <c r="CF42" s="758"/>
      <c r="CG42" s="758"/>
      <c r="CH42" s="758"/>
      <c r="CI42" s="758"/>
      <c r="CJ42" s="758"/>
      <c r="CK42" s="758"/>
      <c r="CL42" s="758"/>
      <c r="CM42" s="758"/>
      <c r="CN42" s="758"/>
      <c r="CP42" s="5"/>
      <c r="CR42" s="5"/>
      <c r="CS42" s="5"/>
      <c r="CT42" s="5"/>
    </row>
    <row r="43" spans="2:98" ht="15">
      <c r="B43" s="780">
        <v>5000</v>
      </c>
      <c r="C43" s="807">
        <v>0.77300000000000002</v>
      </c>
      <c r="D43" s="807">
        <f t="shared" si="27"/>
        <v>0.22699999999999998</v>
      </c>
      <c r="E43" s="807">
        <v>0.79800000000000004</v>
      </c>
      <c r="F43" s="807">
        <f t="shared" si="28"/>
        <v>0.20199999999999996</v>
      </c>
      <c r="G43" s="807">
        <v>0.80700000000000005</v>
      </c>
      <c r="H43" s="807">
        <v>0.19299999999999995</v>
      </c>
      <c r="I43" s="807">
        <f t="shared" si="29"/>
        <v>0.79469400000000001</v>
      </c>
      <c r="J43" s="807">
        <v>0.20530599999999999</v>
      </c>
      <c r="K43" s="813"/>
      <c r="L43" s="808"/>
      <c r="M43" s="813"/>
      <c r="N43" s="808"/>
      <c r="O43" s="813"/>
      <c r="P43" s="808"/>
      <c r="Q43" s="813"/>
      <c r="R43" s="813"/>
      <c r="S43" s="809"/>
      <c r="T43" s="809"/>
      <c r="U43" s="809"/>
      <c r="V43" s="809"/>
      <c r="W43" s="809"/>
      <c r="X43" s="809"/>
      <c r="Y43" s="809"/>
      <c r="Z43" s="809"/>
      <c r="AA43" s="791"/>
      <c r="AB43" s="791"/>
      <c r="AC43" s="791"/>
      <c r="AD43" s="791"/>
      <c r="AE43" s="791"/>
      <c r="AF43" s="791"/>
      <c r="AG43" s="791"/>
      <c r="AH43" s="791"/>
      <c r="AI43" s="811">
        <v>0.98699999999999999</v>
      </c>
      <c r="AJ43" s="811">
        <v>1.3000000000000012E-2</v>
      </c>
      <c r="AK43" s="758"/>
      <c r="AL43" s="780">
        <v>38</v>
      </c>
      <c r="AM43" s="792">
        <v>5.4720727996618E-2</v>
      </c>
      <c r="AN43" s="792">
        <f t="shared" si="8"/>
        <v>0.94527927200338202</v>
      </c>
      <c r="AO43" s="792">
        <v>8.5034531659634705E-2</v>
      </c>
      <c r="AP43" s="792">
        <f t="shared" si="0"/>
        <v>0.9149654683403653</v>
      </c>
      <c r="AQ43" s="792">
        <v>1.33897336484292E-2</v>
      </c>
      <c r="AR43" s="792">
        <f t="shared" si="1"/>
        <v>0.98661026635157079</v>
      </c>
      <c r="AS43" s="792">
        <f t="shared" si="9"/>
        <v>4.2680645438944995E-2</v>
      </c>
      <c r="AT43" s="792">
        <f t="shared" si="9"/>
        <v>0.95731935456105499</v>
      </c>
      <c r="AU43" s="808">
        <v>5.38593156147028E-2</v>
      </c>
      <c r="AV43" s="808">
        <f t="shared" si="10"/>
        <v>0.94614068438529719</v>
      </c>
      <c r="AW43" s="808">
        <v>7.2568890682845999E-2</v>
      </c>
      <c r="AX43" s="808">
        <f t="shared" si="11"/>
        <v>0.927431109317154</v>
      </c>
      <c r="AY43" s="808">
        <v>1.3968758046664099E-2</v>
      </c>
      <c r="AZ43" s="808">
        <f t="shared" si="14"/>
        <v>0.98603124195333591</v>
      </c>
      <c r="BA43" s="808">
        <f t="shared" si="12"/>
        <v>3.9812861399077928E-2</v>
      </c>
      <c r="BB43" s="808">
        <f t="shared" si="12"/>
        <v>0.9601871386009222</v>
      </c>
      <c r="BC43" s="809">
        <v>5.55073432507164E-2</v>
      </c>
      <c r="BD43" s="809">
        <f t="shared" si="2"/>
        <v>0.94449265674928362</v>
      </c>
      <c r="BE43" s="809">
        <v>7.4688950658411801E-2</v>
      </c>
      <c r="BF43" s="809">
        <f t="shared" si="3"/>
        <v>0.92531104934158814</v>
      </c>
      <c r="BG43" s="809">
        <v>1.3635656232964199E-2</v>
      </c>
      <c r="BH43" s="809">
        <f t="shared" si="4"/>
        <v>0.98636434376703575</v>
      </c>
      <c r="BI43" s="809">
        <v>4.065813692632033E-2</v>
      </c>
      <c r="BJ43" s="809">
        <v>0.95934186307367975</v>
      </c>
      <c r="BK43" s="810">
        <v>5.45462618288255E-2</v>
      </c>
      <c r="BL43" s="810">
        <f t="shared" si="5"/>
        <v>0.94545373817117451</v>
      </c>
      <c r="BM43" s="810">
        <v>7.2683244886931495E-2</v>
      </c>
      <c r="BN43" s="810">
        <f t="shared" si="6"/>
        <v>0.92731675511306855</v>
      </c>
      <c r="BO43" s="810">
        <v>1.3299729860256401E-2</v>
      </c>
      <c r="BP43" s="810">
        <f t="shared" si="7"/>
        <v>0.9867002701397436</v>
      </c>
      <c r="BQ43" s="810">
        <v>3.9744363226648094E-2</v>
      </c>
      <c r="BR43" s="810">
        <f t="shared" si="13"/>
        <v>0.96025563677335202</v>
      </c>
      <c r="BS43" s="809">
        <v>0.24693036076232999</v>
      </c>
      <c r="BT43" s="809">
        <v>0.75306963923767001</v>
      </c>
      <c r="BU43" s="812"/>
      <c r="BV43" s="758"/>
      <c r="BW43" s="758"/>
      <c r="BX43" s="758"/>
      <c r="BY43" s="758"/>
      <c r="BZ43" s="758"/>
      <c r="CA43" s="758"/>
      <c r="CB43" s="758"/>
      <c r="CC43" s="758"/>
      <c r="CD43" s="758"/>
      <c r="CE43" s="758"/>
      <c r="CF43" s="758"/>
      <c r="CG43" s="758"/>
      <c r="CH43" s="758"/>
      <c r="CI43" s="758"/>
      <c r="CJ43" s="758"/>
      <c r="CK43" s="758"/>
      <c r="CL43" s="758"/>
      <c r="CM43" s="758"/>
      <c r="CN43" s="758"/>
      <c r="CP43" s="5"/>
      <c r="CR43" s="5"/>
      <c r="CS43" s="5"/>
      <c r="CT43" s="5"/>
    </row>
    <row r="44" spans="2:98" ht="15">
      <c r="B44" s="780">
        <v>6000</v>
      </c>
      <c r="C44" s="807">
        <v>0.80300000000000005</v>
      </c>
      <c r="D44" s="807">
        <f t="shared" si="27"/>
        <v>0.19699999999999995</v>
      </c>
      <c r="E44" s="807">
        <v>0.82499999999999996</v>
      </c>
      <c r="F44" s="807">
        <f t="shared" si="28"/>
        <v>0.17500000000000004</v>
      </c>
      <c r="G44" s="807">
        <v>0.83699999999999997</v>
      </c>
      <c r="H44" s="807">
        <v>0.16300000000000003</v>
      </c>
      <c r="I44" s="807">
        <f t="shared" si="29"/>
        <v>0.82399200000000006</v>
      </c>
      <c r="J44" s="807">
        <v>0.17600799999999994</v>
      </c>
      <c r="K44" s="813">
        <v>0.83520000000000005</v>
      </c>
      <c r="L44" s="808">
        <f t="shared" ref="L44:L50" si="30">1-K44</f>
        <v>0.16479999999999995</v>
      </c>
      <c r="M44" s="813">
        <v>0.85899999999999999</v>
      </c>
      <c r="N44" s="808">
        <f t="shared" ref="N44:N50" si="31">1-M44</f>
        <v>0.14100000000000001</v>
      </c>
      <c r="O44" s="813">
        <v>0.86119999999999997</v>
      </c>
      <c r="P44" s="808">
        <f t="shared" ref="P44:P50" si="32">1-O44</f>
        <v>0.13880000000000003</v>
      </c>
      <c r="Q44" s="813">
        <f t="shared" ref="Q44:Q50" si="33">1-R44</f>
        <v>0.85288520000000001</v>
      </c>
      <c r="R44" s="813">
        <v>0.14711479999999999</v>
      </c>
      <c r="S44" s="809"/>
      <c r="T44" s="809"/>
      <c r="U44" s="809"/>
      <c r="V44" s="809"/>
      <c r="W44" s="809"/>
      <c r="X44" s="809"/>
      <c r="Y44" s="809"/>
      <c r="Z44" s="809"/>
      <c r="AA44" s="810"/>
      <c r="AB44" s="810"/>
      <c r="AC44" s="810"/>
      <c r="AD44" s="810"/>
      <c r="AE44" s="810"/>
      <c r="AF44" s="810"/>
      <c r="AG44" s="810"/>
      <c r="AH44" s="791"/>
      <c r="AI44" s="811">
        <v>0.98899999999999999</v>
      </c>
      <c r="AJ44" s="811">
        <v>1.100000000000001E-2</v>
      </c>
      <c r="AK44" s="758"/>
      <c r="AL44" s="780">
        <v>39</v>
      </c>
      <c r="AM44" s="792">
        <v>5.5566106735889298E-2</v>
      </c>
      <c r="AN44" s="792">
        <f t="shared" si="8"/>
        <v>0.94443389326411076</v>
      </c>
      <c r="AO44" s="792">
        <v>8.6276902730411498E-2</v>
      </c>
      <c r="AP44" s="792">
        <f t="shared" si="0"/>
        <v>0.91372309726958845</v>
      </c>
      <c r="AQ44" s="792">
        <v>1.37438771289531E-2</v>
      </c>
      <c r="AR44" s="792">
        <f t="shared" si="1"/>
        <v>0.98625612287104691</v>
      </c>
      <c r="AS44" s="792">
        <f t="shared" si="9"/>
        <v>4.339136419543875E-2</v>
      </c>
      <c r="AT44" s="792">
        <f t="shared" si="9"/>
        <v>0.95660863580456135</v>
      </c>
      <c r="AU44" s="808">
        <v>5.4735574004428598E-2</v>
      </c>
      <c r="AV44" s="808">
        <f t="shared" si="10"/>
        <v>0.94526442599557137</v>
      </c>
      <c r="AW44" s="808">
        <v>7.3842955803841495E-2</v>
      </c>
      <c r="AX44" s="808">
        <f t="shared" si="11"/>
        <v>0.92615704419615852</v>
      </c>
      <c r="AY44" s="808">
        <v>1.4340344507051499E-2</v>
      </c>
      <c r="AZ44" s="808">
        <f t="shared" si="14"/>
        <v>0.98565965549294854</v>
      </c>
      <c r="BA44" s="808">
        <f t="shared" si="12"/>
        <v>4.0548466249500099E-2</v>
      </c>
      <c r="BB44" s="808">
        <f t="shared" si="12"/>
        <v>0.95945153375049985</v>
      </c>
      <c r="BC44" s="809">
        <v>5.62524182409792E-2</v>
      </c>
      <c r="BD44" s="809">
        <f t="shared" si="2"/>
        <v>0.94374758175902085</v>
      </c>
      <c r="BE44" s="809">
        <v>7.5851954479460998E-2</v>
      </c>
      <c r="BF44" s="809">
        <f t="shared" si="3"/>
        <v>0.92414804552053897</v>
      </c>
      <c r="BG44" s="809">
        <v>1.4004688794797399E-2</v>
      </c>
      <c r="BH44" s="809">
        <f t="shared" si="4"/>
        <v>0.98599531120520256</v>
      </c>
      <c r="BI44" s="809">
        <v>4.1326356030586382E-2</v>
      </c>
      <c r="BJ44" s="809">
        <v>0.95867364396941368</v>
      </c>
      <c r="BK44" s="810">
        <v>5.5274845830154497E-2</v>
      </c>
      <c r="BL44" s="810">
        <f t="shared" si="5"/>
        <v>0.94472515416984548</v>
      </c>
      <c r="BM44" s="810">
        <v>7.3844019475311495E-2</v>
      </c>
      <c r="BN44" s="810">
        <f t="shared" si="6"/>
        <v>0.9261559805246885</v>
      </c>
      <c r="BO44" s="810">
        <v>1.36498519367364E-2</v>
      </c>
      <c r="BP44" s="810">
        <f t="shared" si="7"/>
        <v>0.9863501480632636</v>
      </c>
      <c r="BQ44" s="810">
        <v>4.0398258577568284E-2</v>
      </c>
      <c r="BR44" s="810">
        <f t="shared" si="13"/>
        <v>0.95960174142243182</v>
      </c>
      <c r="BS44" s="809">
        <v>0.25198134590624599</v>
      </c>
      <c r="BT44" s="809">
        <v>0.74801865409375401</v>
      </c>
      <c r="BU44" s="812"/>
      <c r="BV44" s="758"/>
      <c r="BW44" s="758"/>
      <c r="BX44" s="758"/>
      <c r="BY44" s="758"/>
      <c r="BZ44" s="758"/>
      <c r="CA44" s="758"/>
      <c r="CB44" s="758"/>
      <c r="CC44" s="758"/>
      <c r="CD44" s="758"/>
      <c r="CE44" s="758"/>
      <c r="CF44" s="758"/>
      <c r="CG44" s="758"/>
      <c r="CH44" s="758"/>
      <c r="CI44" s="758"/>
      <c r="CJ44" s="758"/>
      <c r="CK44" s="758"/>
      <c r="CL44" s="758"/>
      <c r="CM44" s="758"/>
      <c r="CN44" s="758"/>
      <c r="CP44" s="5"/>
      <c r="CR44" s="5"/>
      <c r="CS44" s="5"/>
      <c r="CT44" s="5"/>
    </row>
    <row r="45" spans="2:98" ht="15">
      <c r="B45" s="780">
        <v>8000</v>
      </c>
      <c r="C45" s="807">
        <v>0.84199999999999997</v>
      </c>
      <c r="D45" s="807">
        <f t="shared" si="27"/>
        <v>0.15800000000000003</v>
      </c>
      <c r="E45" s="807">
        <v>0.85899999999999999</v>
      </c>
      <c r="F45" s="807">
        <f t="shared" si="28"/>
        <v>0.14100000000000001</v>
      </c>
      <c r="G45" s="807">
        <v>0.873</v>
      </c>
      <c r="H45" s="807">
        <v>0.127</v>
      </c>
      <c r="I45" s="807">
        <f t="shared" si="29"/>
        <v>0.86042400000000008</v>
      </c>
      <c r="J45" s="807">
        <v>0.13957599999999992</v>
      </c>
      <c r="K45" s="813">
        <v>0.87490000000000001</v>
      </c>
      <c r="L45" s="808">
        <f t="shared" si="30"/>
        <v>0.12509999999999999</v>
      </c>
      <c r="M45" s="813">
        <v>0.89339999999999997</v>
      </c>
      <c r="N45" s="808">
        <f t="shared" si="31"/>
        <v>0.10660000000000003</v>
      </c>
      <c r="O45" s="813">
        <v>0.89559999999999995</v>
      </c>
      <c r="P45" s="808">
        <f t="shared" si="32"/>
        <v>0.10440000000000005</v>
      </c>
      <c r="Q45" s="813">
        <f t="shared" si="33"/>
        <v>0.88887519999999998</v>
      </c>
      <c r="R45" s="813">
        <v>0.11112480000000002</v>
      </c>
      <c r="S45" s="809"/>
      <c r="T45" s="809"/>
      <c r="U45" s="809"/>
      <c r="V45" s="809"/>
      <c r="W45" s="809"/>
      <c r="X45" s="809"/>
      <c r="Y45" s="809"/>
      <c r="Z45" s="809"/>
      <c r="AA45" s="791"/>
      <c r="AB45" s="791"/>
      <c r="AC45" s="791"/>
      <c r="AD45" s="791"/>
      <c r="AE45" s="791"/>
      <c r="AF45" s="791"/>
      <c r="AG45" s="791"/>
      <c r="AH45" s="791"/>
      <c r="AI45" s="811">
        <v>0.99</v>
      </c>
      <c r="AJ45" s="811">
        <v>1.0000000000000009E-2</v>
      </c>
      <c r="AK45" s="758"/>
      <c r="AL45" s="780">
        <v>40</v>
      </c>
      <c r="AM45" s="792">
        <v>5.6399999999998597E-2</v>
      </c>
      <c r="AN45" s="792">
        <f t="shared" si="8"/>
        <v>0.94360000000000144</v>
      </c>
      <c r="AO45" s="792">
        <v>8.7500000000007197E-2</v>
      </c>
      <c r="AP45" s="792">
        <f t="shared" si="0"/>
        <v>0.91249999999999276</v>
      </c>
      <c r="AQ45" s="792">
        <v>1.41000000000151E-2</v>
      </c>
      <c r="AR45" s="792">
        <f t="shared" si="1"/>
        <v>0.9858999999999849</v>
      </c>
      <c r="AS45" s="792">
        <f t="shared" si="9"/>
        <v>4.4095000000008169E-2</v>
      </c>
      <c r="AT45" s="792">
        <f t="shared" si="9"/>
        <v>0.9559049999999919</v>
      </c>
      <c r="AU45" s="808">
        <v>5.5600000000047098E-2</v>
      </c>
      <c r="AV45" s="808">
        <f t="shared" si="10"/>
        <v>0.94439999999995294</v>
      </c>
      <c r="AW45" s="808">
        <v>7.5100000000000597E-2</v>
      </c>
      <c r="AX45" s="808">
        <f t="shared" si="11"/>
        <v>0.92489999999999939</v>
      </c>
      <c r="AY45" s="808">
        <v>1.47121108483644E-2</v>
      </c>
      <c r="AZ45" s="808">
        <f t="shared" si="14"/>
        <v>0.98528788915163557</v>
      </c>
      <c r="BA45" s="808">
        <f t="shared" si="12"/>
        <v>4.1276570990262357E-2</v>
      </c>
      <c r="BB45" s="808">
        <f t="shared" si="12"/>
        <v>0.95872342900973762</v>
      </c>
      <c r="BC45" s="809">
        <v>5.7000000000654701E-2</v>
      </c>
      <c r="BD45" s="809">
        <f t="shared" si="2"/>
        <v>0.94299999999934525</v>
      </c>
      <c r="BE45" s="809">
        <v>7.7000000000160607E-2</v>
      </c>
      <c r="BF45" s="809">
        <f t="shared" si="3"/>
        <v>0.92299999999983939</v>
      </c>
      <c r="BG45" s="809">
        <v>1.4373810243495801E-2</v>
      </c>
      <c r="BH45" s="809">
        <f t="shared" si="4"/>
        <v>0.98562618975650418</v>
      </c>
      <c r="BI45" s="809">
        <v>4.1991952712247968E-2</v>
      </c>
      <c r="BJ45" s="809">
        <v>0.95800804728775191</v>
      </c>
      <c r="BK45" s="810">
        <v>5.6000000000044098E-2</v>
      </c>
      <c r="BL45" s="810">
        <f t="shared" si="5"/>
        <v>0.94399999999995587</v>
      </c>
      <c r="BM45" s="810">
        <v>7.5000000000001205E-2</v>
      </c>
      <c r="BN45" s="810">
        <f t="shared" si="6"/>
        <v>0.92499999999999882</v>
      </c>
      <c r="BO45" s="810">
        <v>1.40000000000011E-2</v>
      </c>
      <c r="BP45" s="810">
        <f t="shared" si="7"/>
        <v>0.98599999999999888</v>
      </c>
      <c r="BQ45" s="810">
        <v>4.1050000000014457E-2</v>
      </c>
      <c r="BR45" s="810">
        <f t="shared" si="13"/>
        <v>0.95894999999998554</v>
      </c>
      <c r="BS45" s="809">
        <v>0.25700000000013301</v>
      </c>
      <c r="BT45" s="809">
        <v>0.74299999999986699</v>
      </c>
      <c r="BU45" s="812"/>
      <c r="BV45" s="758"/>
      <c r="BW45" s="758"/>
      <c r="BX45" s="758"/>
      <c r="BY45" s="758"/>
      <c r="BZ45" s="758"/>
      <c r="CA45" s="758"/>
      <c r="CB45" s="758"/>
      <c r="CC45" s="758"/>
      <c r="CD45" s="758"/>
      <c r="CE45" s="758"/>
      <c r="CF45" s="758"/>
      <c r="CG45" s="758"/>
      <c r="CH45" s="758"/>
      <c r="CI45" s="758"/>
      <c r="CJ45" s="758"/>
      <c r="CK45" s="758"/>
      <c r="CL45" s="758"/>
      <c r="CM45" s="758"/>
      <c r="CN45" s="758"/>
      <c r="CP45" s="5"/>
      <c r="CR45" s="5"/>
      <c r="CS45" s="5"/>
      <c r="CT45" s="5"/>
    </row>
    <row r="46" spans="2:98" ht="15">
      <c r="B46" s="780">
        <v>10000</v>
      </c>
      <c r="C46" s="807">
        <v>0.86599999999999999</v>
      </c>
      <c r="D46" s="807">
        <f t="shared" si="27"/>
        <v>0.13400000000000001</v>
      </c>
      <c r="E46" s="807">
        <v>0.879</v>
      </c>
      <c r="F46" s="807">
        <f t="shared" si="28"/>
        <v>0.121</v>
      </c>
      <c r="G46" s="807">
        <v>0.89600000000000002</v>
      </c>
      <c r="H46" s="807">
        <v>0.10399999999999998</v>
      </c>
      <c r="I46" s="807">
        <f t="shared" si="29"/>
        <v>0.88302199999999997</v>
      </c>
      <c r="J46" s="807">
        <v>0.11697800000000003</v>
      </c>
      <c r="K46" s="813">
        <v>0.89929999999999999</v>
      </c>
      <c r="L46" s="808">
        <f t="shared" si="30"/>
        <v>0.10070000000000001</v>
      </c>
      <c r="M46" s="813">
        <v>0.91439999999999999</v>
      </c>
      <c r="N46" s="808">
        <f t="shared" si="31"/>
        <v>8.5600000000000009E-2</v>
      </c>
      <c r="O46" s="813">
        <v>0.9163</v>
      </c>
      <c r="P46" s="808">
        <f t="shared" si="32"/>
        <v>8.3699999999999997E-2</v>
      </c>
      <c r="Q46" s="813">
        <f t="shared" si="33"/>
        <v>0.91075539999999999</v>
      </c>
      <c r="R46" s="813">
        <v>8.9244600000000007E-2</v>
      </c>
      <c r="S46" s="809"/>
      <c r="T46" s="809"/>
      <c r="U46" s="809"/>
      <c r="V46" s="809"/>
      <c r="W46" s="809"/>
      <c r="X46" s="809"/>
      <c r="Y46" s="809"/>
      <c r="Z46" s="809"/>
      <c r="AA46" s="810"/>
      <c r="AB46" s="810"/>
      <c r="AC46" s="810"/>
      <c r="AD46" s="810"/>
      <c r="AE46" s="810"/>
      <c r="AF46" s="810"/>
      <c r="AG46" s="810"/>
      <c r="AH46" s="791"/>
      <c r="AI46" s="811">
        <v>0.99199999999999999</v>
      </c>
      <c r="AJ46" s="811">
        <v>8.0000000000000071E-3</v>
      </c>
      <c r="AK46" s="758"/>
      <c r="AL46" s="780">
        <v>41</v>
      </c>
      <c r="AM46" s="792">
        <v>5.7222787993786398E-2</v>
      </c>
      <c r="AN46" s="792">
        <f t="shared" si="8"/>
        <v>0.94277721200621356</v>
      </c>
      <c r="AO46" s="792">
        <v>8.8704613645421398E-2</v>
      </c>
      <c r="AP46" s="792">
        <f t="shared" si="0"/>
        <v>0.91129538635457863</v>
      </c>
      <c r="AQ46" s="792">
        <v>1.44582131515385E-2</v>
      </c>
      <c r="AR46" s="792">
        <f t="shared" si="1"/>
        <v>0.9855417868484615</v>
      </c>
      <c r="AS46" s="792">
        <f t="shared" si="9"/>
        <v>4.4791903466228418E-2</v>
      </c>
      <c r="AT46" s="792">
        <f t="shared" si="9"/>
        <v>0.9552080965337717</v>
      </c>
      <c r="AU46" s="808">
        <v>5.6453497724119499E-2</v>
      </c>
      <c r="AV46" s="808">
        <f t="shared" si="10"/>
        <v>0.94354650227588055</v>
      </c>
      <c r="AW46" s="808">
        <v>7.6340543045607903E-2</v>
      </c>
      <c r="AX46" s="808">
        <f t="shared" si="11"/>
        <v>0.92365945695439211</v>
      </c>
      <c r="AY46" s="808">
        <v>1.5084057873536399E-2</v>
      </c>
      <c r="AZ46" s="808">
        <f t="shared" si="14"/>
        <v>0.98491594212646361</v>
      </c>
      <c r="BA46" s="808">
        <f t="shared" si="12"/>
        <v>4.1997575816793607E-2</v>
      </c>
      <c r="BB46" s="808">
        <f t="shared" si="12"/>
        <v>0.95800242418320636</v>
      </c>
      <c r="BC46" s="809">
        <v>5.7753233733768797E-2</v>
      </c>
      <c r="BD46" s="809">
        <f t="shared" si="2"/>
        <v>0.94224676626623116</v>
      </c>
      <c r="BE46" s="809">
        <v>7.8135499312627907E-2</v>
      </c>
      <c r="BF46" s="809">
        <f t="shared" si="3"/>
        <v>0.92186450068737213</v>
      </c>
      <c r="BG46" s="809">
        <v>1.47430224226833E-2</v>
      </c>
      <c r="BH46" s="809">
        <f t="shared" si="4"/>
        <v>0.98525697757731667</v>
      </c>
      <c r="BI46" s="809">
        <v>4.2656457613807069E-2</v>
      </c>
      <c r="BJ46" s="809">
        <v>0.9573435423861929</v>
      </c>
      <c r="BK46" s="810">
        <v>5.6724475203923597E-2</v>
      </c>
      <c r="BL46" s="810">
        <f t="shared" si="5"/>
        <v>0.94327552479607646</v>
      </c>
      <c r="BM46" s="810">
        <v>7.6153984095355703E-2</v>
      </c>
      <c r="BN46" s="810">
        <f t="shared" si="6"/>
        <v>0.92384601590464432</v>
      </c>
      <c r="BO46" s="810">
        <v>1.43501743975644E-2</v>
      </c>
      <c r="BP46" s="810">
        <f t="shared" si="7"/>
        <v>0.98564982560243564</v>
      </c>
      <c r="BQ46" s="810">
        <v>4.1701083878027755E-2</v>
      </c>
      <c r="BR46" s="810">
        <f t="shared" si="13"/>
        <v>0.95829891612197238</v>
      </c>
      <c r="BS46" s="809">
        <v>0.26198824536257004</v>
      </c>
      <c r="BT46" s="809">
        <v>0.73801175463742996</v>
      </c>
      <c r="BU46" s="812"/>
      <c r="BV46" s="758"/>
      <c r="BW46" s="758"/>
      <c r="BX46" s="758"/>
      <c r="BY46" s="758"/>
      <c r="BZ46" s="758"/>
      <c r="CA46" s="758"/>
      <c r="CB46" s="758"/>
      <c r="CC46" s="758"/>
      <c r="CD46" s="758"/>
      <c r="CE46" s="758"/>
      <c r="CF46" s="758"/>
      <c r="CG46" s="758"/>
      <c r="CH46" s="758"/>
      <c r="CI46" s="758"/>
      <c r="CJ46" s="758"/>
      <c r="CK46" s="758"/>
      <c r="CL46" s="758"/>
      <c r="CM46" s="758"/>
      <c r="CN46" s="758"/>
      <c r="CP46" s="5"/>
      <c r="CR46" s="5"/>
      <c r="CS46" s="5"/>
      <c r="CT46" s="5"/>
    </row>
    <row r="47" spans="2:98" ht="15">
      <c r="B47" s="780">
        <v>12000</v>
      </c>
      <c r="C47" s="807"/>
      <c r="D47" s="807"/>
      <c r="E47" s="807"/>
      <c r="F47" s="807"/>
      <c r="G47" s="807"/>
      <c r="H47" s="807"/>
      <c r="I47" s="807"/>
      <c r="J47" s="807"/>
      <c r="K47" s="813">
        <v>0.91579999999999995</v>
      </c>
      <c r="L47" s="808">
        <f t="shared" si="30"/>
        <v>8.4200000000000053E-2</v>
      </c>
      <c r="M47" s="813">
        <v>0.92849999999999999</v>
      </c>
      <c r="N47" s="808">
        <f t="shared" si="31"/>
        <v>7.1500000000000008E-2</v>
      </c>
      <c r="O47" s="813">
        <v>0.93020000000000003</v>
      </c>
      <c r="P47" s="808">
        <f t="shared" si="32"/>
        <v>6.9799999999999973E-2</v>
      </c>
      <c r="Q47" s="813">
        <f t="shared" si="33"/>
        <v>0.92548220000000003</v>
      </c>
      <c r="R47" s="813">
        <v>7.4517799999999967E-2</v>
      </c>
      <c r="S47" s="809"/>
      <c r="T47" s="809"/>
      <c r="U47" s="809"/>
      <c r="V47" s="809"/>
      <c r="W47" s="809"/>
      <c r="X47" s="809"/>
      <c r="Y47" s="809"/>
      <c r="Z47" s="809"/>
      <c r="AA47" s="791"/>
      <c r="AB47" s="791"/>
      <c r="AC47" s="791"/>
      <c r="AD47" s="791"/>
      <c r="AE47" s="791"/>
      <c r="AF47" s="791"/>
      <c r="AG47" s="791"/>
      <c r="AH47" s="791"/>
      <c r="AI47" s="811"/>
      <c r="AJ47" s="811"/>
      <c r="AK47" s="758"/>
      <c r="AL47" s="780">
        <v>42</v>
      </c>
      <c r="AM47" s="792">
        <v>5.8034897708902897E-2</v>
      </c>
      <c r="AN47" s="792">
        <f t="shared" si="8"/>
        <v>0.94196510229109709</v>
      </c>
      <c r="AO47" s="792">
        <v>8.9891304343289902E-2</v>
      </c>
      <c r="AP47" s="792">
        <f t="shared" si="0"/>
        <v>0.91010869565671015</v>
      </c>
      <c r="AQ47" s="792">
        <v>1.48181429043524E-2</v>
      </c>
      <c r="AR47" s="792">
        <f t="shared" si="1"/>
        <v>0.98518185709564765</v>
      </c>
      <c r="AS47" s="792">
        <f t="shared" si="9"/>
        <v>4.5482164024718677E-2</v>
      </c>
      <c r="AT47" s="792">
        <f t="shared" si="9"/>
        <v>0.95451783597528128</v>
      </c>
      <c r="AU47" s="808">
        <v>5.7296478379148703E-2</v>
      </c>
      <c r="AV47" s="808">
        <f t="shared" si="10"/>
        <v>0.94270352162085125</v>
      </c>
      <c r="AW47" s="808">
        <v>7.7565063264727604E-2</v>
      </c>
      <c r="AX47" s="808">
        <f t="shared" si="11"/>
        <v>0.92243493673527244</v>
      </c>
      <c r="AY47" s="808">
        <v>1.5456183764543E-2</v>
      </c>
      <c r="AZ47" s="808">
        <f t="shared" si="14"/>
        <v>0.98454381623545695</v>
      </c>
      <c r="BA47" s="808">
        <f t="shared" si="12"/>
        <v>4.2711717380113229E-2</v>
      </c>
      <c r="BB47" s="808">
        <f t="shared" si="12"/>
        <v>0.95728828261988674</v>
      </c>
      <c r="BC47" s="809">
        <v>5.8511969492043701E-2</v>
      </c>
      <c r="BD47" s="809">
        <f t="shared" si="2"/>
        <v>0.94148803050795626</v>
      </c>
      <c r="BE47" s="809">
        <v>7.9259295289660803E-2</v>
      </c>
      <c r="BF47" s="809">
        <f t="shared" si="3"/>
        <v>0.9207407047103392</v>
      </c>
      <c r="BG47" s="809">
        <v>1.51123255095361E-2</v>
      </c>
      <c r="BH47" s="809">
        <f t="shared" si="4"/>
        <v>0.98488767449046388</v>
      </c>
      <c r="BI47" s="809">
        <v>4.3320018193542142E-2</v>
      </c>
      <c r="BJ47" s="809">
        <v>0.95667998180645786</v>
      </c>
      <c r="BK47" s="810">
        <v>5.7448533668487602E-2</v>
      </c>
      <c r="BL47" s="810">
        <f t="shared" si="5"/>
        <v>0.94255146633151243</v>
      </c>
      <c r="BM47" s="810">
        <v>7.73060318019064E-2</v>
      </c>
      <c r="BN47" s="810">
        <f t="shared" si="6"/>
        <v>0.92269396819809357</v>
      </c>
      <c r="BO47" s="810">
        <v>1.47003699328774E-2</v>
      </c>
      <c r="BP47" s="810">
        <f t="shared" si="7"/>
        <v>0.98529963006712262</v>
      </c>
      <c r="BQ47" s="810">
        <v>4.2351602920793235E-2</v>
      </c>
      <c r="BR47" s="810">
        <f t="shared" si="13"/>
        <v>0.95764839707920668</v>
      </c>
      <c r="BS47" s="809">
        <v>0.26694374152611</v>
      </c>
      <c r="BT47" s="809">
        <v>0.73305625847389</v>
      </c>
      <c r="BU47" s="812"/>
      <c r="BV47" s="758"/>
      <c r="BW47" s="758"/>
      <c r="BX47" s="758"/>
      <c r="BY47" s="758"/>
      <c r="BZ47" s="758"/>
      <c r="CA47" s="758"/>
      <c r="CB47" s="758"/>
      <c r="CC47" s="758"/>
      <c r="CD47" s="758"/>
      <c r="CE47" s="758"/>
      <c r="CF47" s="758"/>
      <c r="CG47" s="758"/>
      <c r="CH47" s="758"/>
      <c r="CI47" s="758"/>
      <c r="CJ47" s="758"/>
      <c r="CK47" s="758"/>
      <c r="CL47" s="758"/>
      <c r="CM47" s="758"/>
      <c r="CN47" s="758"/>
      <c r="CP47" s="5"/>
      <c r="CR47" s="5"/>
      <c r="CS47" s="5"/>
      <c r="CT47" s="5"/>
    </row>
    <row r="48" spans="2:98" ht="15">
      <c r="B48" s="780">
        <v>16000</v>
      </c>
      <c r="C48" s="807"/>
      <c r="D48" s="807"/>
      <c r="E48" s="807"/>
      <c r="F48" s="807"/>
      <c r="G48" s="807"/>
      <c r="H48" s="807"/>
      <c r="I48" s="807"/>
      <c r="J48" s="807"/>
      <c r="K48" s="813">
        <v>0.93659999999999999</v>
      </c>
      <c r="L48" s="808">
        <f t="shared" si="30"/>
        <v>6.3400000000000012E-2</v>
      </c>
      <c r="M48" s="813">
        <v>0.94630000000000003</v>
      </c>
      <c r="N48" s="808">
        <f t="shared" si="31"/>
        <v>5.369999999999997E-2</v>
      </c>
      <c r="O48" s="813">
        <v>0.9476</v>
      </c>
      <c r="P48" s="808">
        <f t="shared" si="32"/>
        <v>5.2400000000000002E-2</v>
      </c>
      <c r="Q48" s="813">
        <f t="shared" si="33"/>
        <v>0.94399580000000005</v>
      </c>
      <c r="R48" s="813">
        <v>5.6004199999999948E-2</v>
      </c>
      <c r="S48" s="809"/>
      <c r="T48" s="809"/>
      <c r="U48" s="809"/>
      <c r="V48" s="809"/>
      <c r="W48" s="809"/>
      <c r="X48" s="809"/>
      <c r="Y48" s="809"/>
      <c r="Z48" s="809"/>
      <c r="AA48" s="810"/>
      <c r="AB48" s="810"/>
      <c r="AC48" s="810"/>
      <c r="AD48" s="810"/>
      <c r="AE48" s="810"/>
      <c r="AF48" s="810"/>
      <c r="AG48" s="810"/>
      <c r="AH48" s="791"/>
      <c r="AI48" s="811"/>
      <c r="AJ48" s="811"/>
      <c r="AK48" s="758"/>
      <c r="AL48" s="780">
        <v>43</v>
      </c>
      <c r="AM48" s="792">
        <v>5.8836767833701002E-2</v>
      </c>
      <c r="AN48" s="792">
        <f t="shared" si="8"/>
        <v>0.94116323216629905</v>
      </c>
      <c r="AO48" s="792">
        <v>9.1060575395157897E-2</v>
      </c>
      <c r="AP48" s="792">
        <f t="shared" si="0"/>
        <v>0.90893942460484212</v>
      </c>
      <c r="AQ48" s="792">
        <v>1.51792944370122E-2</v>
      </c>
      <c r="AR48" s="792">
        <f t="shared" si="1"/>
        <v>0.98482070556298784</v>
      </c>
      <c r="AS48" s="792">
        <f t="shared" si="9"/>
        <v>4.6165805810359242E-2</v>
      </c>
      <c r="AT48" s="792">
        <f t="shared" si="9"/>
        <v>0.95383419418964088</v>
      </c>
      <c r="AU48" s="808">
        <v>5.81292299376229E-2</v>
      </c>
      <c r="AV48" s="808">
        <f t="shared" si="10"/>
        <v>0.94187077006237707</v>
      </c>
      <c r="AW48" s="808">
        <v>7.8774028618868994E-2</v>
      </c>
      <c r="AX48" s="808">
        <f t="shared" si="11"/>
        <v>0.92122597138113105</v>
      </c>
      <c r="AY48" s="808">
        <v>1.5828486048119698E-2</v>
      </c>
      <c r="AZ48" s="808">
        <f t="shared" si="14"/>
        <v>0.98417151395188029</v>
      </c>
      <c r="BA48" s="808">
        <f t="shared" si="12"/>
        <v>4.3419191445138026E-2</v>
      </c>
      <c r="BB48" s="808">
        <f t="shared" si="12"/>
        <v>0.95658080855486194</v>
      </c>
      <c r="BC48" s="809">
        <v>5.9275233539125102E-2</v>
      </c>
      <c r="BD48" s="809">
        <f t="shared" si="2"/>
        <v>0.94072476646087488</v>
      </c>
      <c r="BE48" s="809">
        <v>8.0371838499226703E-2</v>
      </c>
      <c r="BF48" s="809">
        <f t="shared" si="3"/>
        <v>0.91962816150077331</v>
      </c>
      <c r="BG48" s="809">
        <v>1.54817192646184E-2</v>
      </c>
      <c r="BH48" s="809">
        <f t="shared" si="4"/>
        <v>0.98451828073538161</v>
      </c>
      <c r="BI48" s="809">
        <v>4.3982436113675388E-2</v>
      </c>
      <c r="BJ48" s="809">
        <v>0.95601756388632464</v>
      </c>
      <c r="BK48" s="810">
        <v>5.8171815460746797E-2</v>
      </c>
      <c r="BL48" s="810">
        <f t="shared" si="5"/>
        <v>0.94182818453925321</v>
      </c>
      <c r="BM48" s="810">
        <v>7.8455518761728293E-2</v>
      </c>
      <c r="BN48" s="810">
        <f t="shared" si="6"/>
        <v>0.92154448123827171</v>
      </c>
      <c r="BO48" s="810">
        <v>1.50505800233754E-2</v>
      </c>
      <c r="BP48" s="810">
        <f t="shared" si="7"/>
        <v>0.98494941997662455</v>
      </c>
      <c r="BQ48" s="810">
        <v>4.3001298918781697E-2</v>
      </c>
      <c r="BR48" s="810">
        <f t="shared" si="13"/>
        <v>0.95699870108121821</v>
      </c>
      <c r="BS48" s="809">
        <v>0.27186308232680001</v>
      </c>
      <c r="BT48" s="809">
        <v>0.72813691767319999</v>
      </c>
      <c r="BU48" s="812"/>
      <c r="BV48" s="758"/>
      <c r="BW48" s="758"/>
      <c r="BX48" s="758"/>
      <c r="BY48" s="758"/>
      <c r="BZ48" s="758"/>
      <c r="CA48" s="758"/>
      <c r="CB48" s="758"/>
      <c r="CC48" s="758"/>
      <c r="CD48" s="758"/>
      <c r="CE48" s="758"/>
      <c r="CF48" s="758"/>
      <c r="CG48" s="758"/>
      <c r="CH48" s="758"/>
      <c r="CI48" s="758"/>
      <c r="CJ48" s="758"/>
      <c r="CK48" s="758"/>
      <c r="CL48" s="758"/>
      <c r="CM48" s="758"/>
      <c r="CN48" s="758"/>
      <c r="CP48" s="5"/>
      <c r="CR48" s="5"/>
      <c r="CS48" s="5"/>
      <c r="CT48" s="5"/>
    </row>
    <row r="49" spans="2:98" ht="15">
      <c r="B49" s="780">
        <v>20000</v>
      </c>
      <c r="C49" s="807"/>
      <c r="D49" s="807"/>
      <c r="E49" s="807"/>
      <c r="F49" s="807"/>
      <c r="G49" s="807"/>
      <c r="H49" s="807"/>
      <c r="I49" s="807"/>
      <c r="J49" s="807"/>
      <c r="K49" s="813">
        <v>0.94920000000000004</v>
      </c>
      <c r="L49" s="808">
        <f t="shared" si="30"/>
        <v>5.0799999999999956E-2</v>
      </c>
      <c r="M49" s="813">
        <v>0.95699999999999996</v>
      </c>
      <c r="N49" s="808">
        <f t="shared" si="31"/>
        <v>4.3000000000000038E-2</v>
      </c>
      <c r="O49" s="813">
        <v>0.95809999999999995</v>
      </c>
      <c r="P49" s="808">
        <f t="shared" si="32"/>
        <v>4.1900000000000048E-2</v>
      </c>
      <c r="Q49" s="813">
        <f t="shared" si="33"/>
        <v>0.95517260000000004</v>
      </c>
      <c r="R49" s="813">
        <v>4.4827399999999962E-2</v>
      </c>
      <c r="S49" s="809"/>
      <c r="T49" s="809"/>
      <c r="U49" s="809"/>
      <c r="V49" s="809"/>
      <c r="W49" s="809"/>
      <c r="X49" s="809"/>
      <c r="Y49" s="809"/>
      <c r="Z49" s="809"/>
      <c r="AA49" s="791"/>
      <c r="AB49" s="791"/>
      <c r="AC49" s="791"/>
      <c r="AD49" s="791"/>
      <c r="AE49" s="791"/>
      <c r="AF49" s="791"/>
      <c r="AG49" s="791"/>
      <c r="AH49" s="791"/>
      <c r="AI49" s="811"/>
      <c r="AJ49" s="811"/>
      <c r="AK49" s="758"/>
      <c r="AL49" s="780">
        <v>44</v>
      </c>
      <c r="AM49" s="792">
        <v>5.96288370565334E-2</v>
      </c>
      <c r="AN49" s="792">
        <f t="shared" si="8"/>
        <v>0.94037116294346657</v>
      </c>
      <c r="AO49" s="792">
        <v>9.2212930102570201E-2</v>
      </c>
      <c r="AP49" s="792">
        <f t="shared" si="0"/>
        <v>0.90778706989742974</v>
      </c>
      <c r="AQ49" s="792">
        <v>1.55411729280734E-2</v>
      </c>
      <c r="AR49" s="792">
        <f t="shared" si="1"/>
        <v>0.98445882707192656</v>
      </c>
      <c r="AS49" s="792">
        <f t="shared" si="9"/>
        <v>4.6842852958030264E-2</v>
      </c>
      <c r="AT49" s="792">
        <f t="shared" si="9"/>
        <v>0.95315714704196974</v>
      </c>
      <c r="AU49" s="808">
        <v>5.8952040372030702E-2</v>
      </c>
      <c r="AV49" s="808">
        <f t="shared" si="10"/>
        <v>0.94104795962796928</v>
      </c>
      <c r="AW49" s="808">
        <v>7.9967907069541294E-2</v>
      </c>
      <c r="AX49" s="808">
        <f t="shared" si="11"/>
        <v>0.92003209293045873</v>
      </c>
      <c r="AY49" s="808">
        <v>1.62009622510021E-2</v>
      </c>
      <c r="AZ49" s="808">
        <f t="shared" si="14"/>
        <v>0.98379903774899791</v>
      </c>
      <c r="BA49" s="808">
        <f t="shared" si="12"/>
        <v>4.4120193776784986E-2</v>
      </c>
      <c r="BB49" s="808">
        <f t="shared" si="12"/>
        <v>0.955879806223215</v>
      </c>
      <c r="BC49" s="809">
        <v>6.0042052138658999E-2</v>
      </c>
      <c r="BD49" s="809">
        <f t="shared" si="2"/>
        <v>0.93995794786134101</v>
      </c>
      <c r="BE49" s="809">
        <v>8.1473579509293306E-2</v>
      </c>
      <c r="BF49" s="809">
        <f t="shared" si="3"/>
        <v>0.91852642049070665</v>
      </c>
      <c r="BG49" s="809">
        <v>1.5851203448494201E-2</v>
      </c>
      <c r="BH49" s="809">
        <f t="shared" si="4"/>
        <v>0.98414879655150578</v>
      </c>
      <c r="BI49" s="809">
        <v>4.4643513036429085E-2</v>
      </c>
      <c r="BJ49" s="809">
        <v>0.95535648696357101</v>
      </c>
      <c r="BK49" s="810">
        <v>5.8893960647711997E-2</v>
      </c>
      <c r="BL49" s="810">
        <f t="shared" si="5"/>
        <v>0.94110603935228798</v>
      </c>
      <c r="BM49" s="810">
        <v>7.9601820616896607E-2</v>
      </c>
      <c r="BN49" s="810">
        <f t="shared" si="6"/>
        <v>0.92039817938310342</v>
      </c>
      <c r="BO49" s="810">
        <v>1.54007980864938E-2</v>
      </c>
      <c r="BP49" s="810">
        <f t="shared" si="7"/>
        <v>0.98459920191350625</v>
      </c>
      <c r="BQ49" s="810">
        <v>4.3649913662464082E-2</v>
      </c>
      <c r="BR49" s="810">
        <f t="shared" si="13"/>
        <v>0.95635008633753604</v>
      </c>
      <c r="BS49" s="809">
        <v>0.27674286160068795</v>
      </c>
      <c r="BT49" s="809">
        <v>0.72325713839931205</v>
      </c>
      <c r="BU49" s="812"/>
      <c r="BV49" s="758"/>
      <c r="BW49" s="758"/>
      <c r="BX49" s="758"/>
      <c r="BY49" s="758"/>
      <c r="BZ49" s="758"/>
      <c r="CA49" s="758"/>
      <c r="CB49" s="758"/>
      <c r="CC49" s="758"/>
      <c r="CD49" s="758"/>
      <c r="CE49" s="758"/>
      <c r="CF49" s="758"/>
      <c r="CG49" s="758"/>
      <c r="CH49" s="758"/>
      <c r="CI49" s="758"/>
      <c r="CJ49" s="758"/>
      <c r="CK49" s="758"/>
      <c r="CL49" s="758"/>
      <c r="CM49" s="758"/>
      <c r="CN49" s="758"/>
      <c r="CP49" s="5"/>
      <c r="CR49" s="5"/>
      <c r="CS49" s="5"/>
      <c r="CT49" s="5"/>
    </row>
    <row r="50" spans="2:98" ht="15">
      <c r="B50" s="780">
        <v>40000</v>
      </c>
      <c r="C50" s="807"/>
      <c r="D50" s="807"/>
      <c r="E50" s="807"/>
      <c r="F50" s="807"/>
      <c r="G50" s="807"/>
      <c r="H50" s="807"/>
      <c r="I50" s="807"/>
      <c r="J50" s="807"/>
      <c r="K50" s="813">
        <v>0.97460000000000002</v>
      </c>
      <c r="L50" s="808">
        <f t="shared" si="30"/>
        <v>2.5399999999999978E-2</v>
      </c>
      <c r="M50" s="813">
        <v>0.97850000000000004</v>
      </c>
      <c r="N50" s="808">
        <f t="shared" si="31"/>
        <v>2.1499999999999964E-2</v>
      </c>
      <c r="O50" s="813">
        <v>0.97899999999999998</v>
      </c>
      <c r="P50" s="808">
        <f t="shared" si="32"/>
        <v>2.1000000000000019E-2</v>
      </c>
      <c r="Q50" s="813">
        <f t="shared" si="33"/>
        <v>0.97756300000000007</v>
      </c>
      <c r="R50" s="813">
        <v>2.2436999999999929E-2</v>
      </c>
      <c r="S50" s="809"/>
      <c r="T50" s="809"/>
      <c r="U50" s="809"/>
      <c r="V50" s="809"/>
      <c r="W50" s="809"/>
      <c r="X50" s="809"/>
      <c r="Y50" s="809"/>
      <c r="Z50" s="809"/>
      <c r="AA50" s="791"/>
      <c r="AB50" s="791"/>
      <c r="AC50" s="791"/>
      <c r="AD50" s="791"/>
      <c r="AE50" s="791"/>
      <c r="AF50" s="791"/>
      <c r="AG50" s="791"/>
      <c r="AH50" s="791"/>
      <c r="AI50" s="811"/>
      <c r="AJ50" s="811"/>
      <c r="AK50" s="758"/>
      <c r="AL50" s="780">
        <v>45</v>
      </c>
      <c r="AM50" s="792">
        <v>6.0411544065752901E-2</v>
      </c>
      <c r="AN50" s="792">
        <f t="shared" si="8"/>
        <v>0.93958845593424711</v>
      </c>
      <c r="AO50" s="792">
        <v>9.3348871767072003E-2</v>
      </c>
      <c r="AP50" s="792">
        <f t="shared" si="0"/>
        <v>0.90665112823292804</v>
      </c>
      <c r="AQ50" s="792">
        <v>1.5903283556091601E-2</v>
      </c>
      <c r="AR50" s="792">
        <f t="shared" si="1"/>
        <v>0.98409671644390839</v>
      </c>
      <c r="AS50" s="792">
        <f t="shared" si="9"/>
        <v>4.7513329602612099E-2</v>
      </c>
      <c r="AT50" s="792">
        <f t="shared" si="9"/>
        <v>0.95248667039738799</v>
      </c>
      <c r="AU50" s="808">
        <v>5.9765197654860297E-2</v>
      </c>
      <c r="AV50" s="808">
        <f t="shared" si="10"/>
        <v>0.94023480234513968</v>
      </c>
      <c r="AW50" s="808">
        <v>8.1147166578253493E-2</v>
      </c>
      <c r="AX50" s="808">
        <f t="shared" si="11"/>
        <v>0.91885283342174651</v>
      </c>
      <c r="AY50" s="808">
        <v>1.6573609899925599E-2</v>
      </c>
      <c r="AZ50" s="808">
        <f t="shared" si="14"/>
        <v>0.98342639010007438</v>
      </c>
      <c r="BA50" s="808">
        <f t="shared" si="12"/>
        <v>4.4814920139970765E-2</v>
      </c>
      <c r="BB50" s="808">
        <f t="shared" si="12"/>
        <v>0.95518507986002921</v>
      </c>
      <c r="BC50" s="809">
        <v>6.0811451554291199E-2</v>
      </c>
      <c r="BD50" s="809">
        <f t="shared" si="2"/>
        <v>0.93918854844570876</v>
      </c>
      <c r="BE50" s="809">
        <v>8.2564968887828202E-2</v>
      </c>
      <c r="BF50" s="809">
        <f t="shared" si="3"/>
        <v>0.91743503111217184</v>
      </c>
      <c r="BG50" s="809">
        <v>1.62207778217279E-2</v>
      </c>
      <c r="BH50" s="809">
        <f t="shared" si="4"/>
        <v>0.98377922217827207</v>
      </c>
      <c r="BI50" s="809">
        <v>4.5303050624025593E-2</v>
      </c>
      <c r="BJ50" s="809">
        <v>0.95469694937597449</v>
      </c>
      <c r="BK50" s="810">
        <v>5.96146092963942E-2</v>
      </c>
      <c r="BL50" s="810">
        <f t="shared" si="5"/>
        <v>0.94038539070360583</v>
      </c>
      <c r="BM50" s="810">
        <v>8.0744313009486396E-2</v>
      </c>
      <c r="BN50" s="810">
        <f t="shared" si="6"/>
        <v>0.91925568699051363</v>
      </c>
      <c r="BO50" s="810">
        <v>1.57510175396679E-2</v>
      </c>
      <c r="BP50" s="810">
        <f t="shared" si="7"/>
        <v>0.9842489824603321</v>
      </c>
      <c r="BQ50" s="810">
        <v>4.4297188942311307E-2</v>
      </c>
      <c r="BR50" s="810">
        <f t="shared" si="13"/>
        <v>0.95570281105768884</v>
      </c>
      <c r="BS50" s="809">
        <v>0.28157967318382204</v>
      </c>
      <c r="BT50" s="809">
        <v>0.71842032681617796</v>
      </c>
      <c r="BU50" s="812"/>
      <c r="BV50" s="758"/>
      <c r="BW50" s="758"/>
      <c r="BX50" s="758"/>
      <c r="BY50" s="758"/>
      <c r="BZ50" s="758"/>
      <c r="CA50" s="758"/>
      <c r="CB50" s="758"/>
      <c r="CC50" s="758"/>
      <c r="CD50" s="758"/>
      <c r="CE50" s="758"/>
      <c r="CF50" s="758"/>
      <c r="CG50" s="758"/>
      <c r="CH50" s="758"/>
      <c r="CI50" s="758"/>
      <c r="CJ50" s="758"/>
      <c r="CK50" s="758"/>
      <c r="CL50" s="758"/>
      <c r="CM50" s="758"/>
      <c r="CN50" s="758"/>
      <c r="CP50" s="5"/>
      <c r="CR50" s="5"/>
      <c r="CS50" s="5"/>
      <c r="CT50" s="5"/>
    </row>
    <row r="51" spans="2:98" ht="15">
      <c r="B51" s="758"/>
      <c r="C51" s="758"/>
      <c r="D51" s="758"/>
      <c r="E51" s="758"/>
      <c r="F51" s="758"/>
      <c r="G51" s="758"/>
      <c r="H51" s="758"/>
      <c r="I51" s="758"/>
      <c r="J51" s="758"/>
      <c r="K51" s="758"/>
      <c r="L51" s="758"/>
      <c r="M51" s="758"/>
      <c r="N51" s="758"/>
      <c r="O51" s="758"/>
      <c r="P51" s="758"/>
      <c r="Q51" s="758"/>
      <c r="R51" s="758"/>
      <c r="S51" s="758"/>
      <c r="T51" s="758"/>
      <c r="U51" s="758"/>
      <c r="V51" s="758"/>
      <c r="W51" s="758"/>
      <c r="X51" s="758"/>
      <c r="Y51" s="758"/>
      <c r="Z51" s="758"/>
      <c r="AA51" s="758"/>
      <c r="AB51" s="758"/>
      <c r="AC51" s="758"/>
      <c r="AD51" s="758"/>
      <c r="AE51" s="758"/>
      <c r="AF51" s="758"/>
      <c r="AG51" s="758"/>
      <c r="AH51" s="758"/>
      <c r="AI51" s="758"/>
      <c r="AJ51" s="758"/>
      <c r="AK51" s="758"/>
      <c r="AL51" s="780">
        <v>46</v>
      </c>
      <c r="AM51" s="792">
        <v>6.1185327549712197E-2</v>
      </c>
      <c r="AN51" s="792">
        <f t="shared" si="8"/>
        <v>0.93881467245028782</v>
      </c>
      <c r="AO51" s="792">
        <v>9.4468903690207995E-2</v>
      </c>
      <c r="AP51" s="792">
        <f t="shared" si="0"/>
        <v>0.90553109630979201</v>
      </c>
      <c r="AQ51" s="792">
        <v>1.6265131499622099E-2</v>
      </c>
      <c r="AR51" s="792">
        <f t="shared" si="1"/>
        <v>0.98373486850037795</v>
      </c>
      <c r="AS51" s="792">
        <f t="shared" si="9"/>
        <v>4.8177259878984795E-2</v>
      </c>
      <c r="AT51" s="792">
        <f t="shared" si="9"/>
        <v>0.95182274012101531</v>
      </c>
      <c r="AU51" s="808">
        <v>6.0568989758600103E-2</v>
      </c>
      <c r="AV51" s="808">
        <f t="shared" si="10"/>
        <v>0.93943101024139986</v>
      </c>
      <c r="AW51" s="808">
        <v>8.2312275106515106E-2</v>
      </c>
      <c r="AX51" s="808">
        <f t="shared" si="11"/>
        <v>0.91768772489348494</v>
      </c>
      <c r="AY51" s="808">
        <v>1.6946426521626E-2</v>
      </c>
      <c r="AZ51" s="808">
        <f t="shared" si="14"/>
        <v>0.98305357347837397</v>
      </c>
      <c r="BA51" s="808">
        <f t="shared" si="12"/>
        <v>4.5503566299612462E-2</v>
      </c>
      <c r="BB51" s="808">
        <f t="shared" si="12"/>
        <v>0.95449643370038761</v>
      </c>
      <c r="BC51" s="809">
        <v>6.15824580496677E-2</v>
      </c>
      <c r="BD51" s="809">
        <f t="shared" si="2"/>
        <v>0.93841754195033233</v>
      </c>
      <c r="BE51" s="809">
        <v>8.3646457202799104E-2</v>
      </c>
      <c r="BF51" s="809">
        <f t="shared" si="3"/>
        <v>0.91635354279720094</v>
      </c>
      <c r="BG51" s="809">
        <v>1.6590442144883599E-2</v>
      </c>
      <c r="BH51" s="809">
        <f t="shared" si="4"/>
        <v>0.98340955785511641</v>
      </c>
      <c r="BI51" s="809">
        <v>4.5960850538687238E-2</v>
      </c>
      <c r="BJ51" s="809">
        <v>0.95403914946131285</v>
      </c>
      <c r="BK51" s="810">
        <v>6.0333401473803901E-2</v>
      </c>
      <c r="BL51" s="810">
        <f t="shared" si="5"/>
        <v>0.93966659852619605</v>
      </c>
      <c r="BM51" s="810">
        <v>8.1882371581572799E-2</v>
      </c>
      <c r="BN51" s="810">
        <f t="shared" si="6"/>
        <v>0.91811762841842715</v>
      </c>
      <c r="BO51" s="810">
        <v>1.6101231800332998E-2</v>
      </c>
      <c r="BP51" s="810">
        <f t="shared" si="7"/>
        <v>0.98389876819966704</v>
      </c>
      <c r="BQ51" s="810">
        <v>4.4942866548794133E-2</v>
      </c>
      <c r="BR51" s="810">
        <f t="shared" si="13"/>
        <v>0.95505713345120591</v>
      </c>
      <c r="BS51" s="809">
        <v>0.28637011091224795</v>
      </c>
      <c r="BT51" s="809">
        <v>0.71362988908775205</v>
      </c>
      <c r="BU51" s="812"/>
      <c r="BV51" s="758"/>
      <c r="BW51" s="758"/>
      <c r="BX51" s="758"/>
      <c r="BY51" s="758"/>
      <c r="BZ51" s="758"/>
      <c r="CA51" s="758"/>
      <c r="CB51" s="758"/>
      <c r="CC51" s="758"/>
      <c r="CD51" s="758"/>
      <c r="CE51" s="758"/>
      <c r="CF51" s="758"/>
      <c r="CG51" s="758"/>
      <c r="CH51" s="758"/>
      <c r="CI51" s="758"/>
      <c r="CJ51" s="758"/>
      <c r="CK51" s="758"/>
      <c r="CL51" s="758"/>
      <c r="CM51" s="758"/>
      <c r="CN51" s="758"/>
      <c r="CP51" s="5"/>
      <c r="CR51" s="5"/>
      <c r="CS51" s="5"/>
      <c r="CT51" s="5"/>
    </row>
    <row r="52" spans="2:98" ht="15">
      <c r="B52" s="1592" t="s">
        <v>298</v>
      </c>
      <c r="C52" s="1629"/>
      <c r="D52" s="1629"/>
      <c r="E52" s="1629"/>
      <c r="F52" s="1629"/>
      <c r="G52" s="1629"/>
      <c r="H52" s="1629"/>
      <c r="I52" s="1629"/>
      <c r="J52" s="1629"/>
      <c r="K52" s="1629"/>
      <c r="L52" s="1629"/>
      <c r="M52" s="1629"/>
      <c r="N52" s="1629"/>
      <c r="O52" s="1629"/>
      <c r="P52" s="1629"/>
      <c r="Q52" s="1629"/>
      <c r="R52" s="1629"/>
      <c r="S52" s="1629"/>
      <c r="T52" s="1630"/>
      <c r="U52" s="758"/>
      <c r="V52" s="1637" t="s">
        <v>288</v>
      </c>
      <c r="W52" s="1638"/>
      <c r="X52" s="1638"/>
      <c r="Y52" s="1638"/>
      <c r="Z52" s="1638"/>
      <c r="AA52" s="1638"/>
      <c r="AB52" s="1638"/>
      <c r="AC52" s="1638"/>
      <c r="AD52" s="1638"/>
      <c r="AE52" s="1638"/>
      <c r="AF52" s="1638"/>
      <c r="AG52" s="1639"/>
      <c r="AH52" s="758"/>
      <c r="AI52" s="758"/>
      <c r="AJ52" s="758"/>
      <c r="AK52" s="758"/>
      <c r="AL52" s="780">
        <v>47</v>
      </c>
      <c r="AM52" s="792">
        <v>6.19506261967641E-2</v>
      </c>
      <c r="AN52" s="792">
        <f t="shared" si="8"/>
        <v>0.93804937380323594</v>
      </c>
      <c r="AO52" s="792">
        <v>9.5573529173523394E-2</v>
      </c>
      <c r="AP52" s="792">
        <f t="shared" si="0"/>
        <v>0.90442647082647665</v>
      </c>
      <c r="AQ52" s="792">
        <v>1.66262219372206E-2</v>
      </c>
      <c r="AR52" s="792">
        <f t="shared" si="1"/>
        <v>0.98337377806277937</v>
      </c>
      <c r="AS52" s="792">
        <f t="shared" si="9"/>
        <v>4.8834667922028722E-2</v>
      </c>
      <c r="AT52" s="792">
        <f t="shared" si="9"/>
        <v>0.95116533207797127</v>
      </c>
      <c r="AU52" s="808">
        <v>6.1363704655738503E-2</v>
      </c>
      <c r="AV52" s="808">
        <f t="shared" si="10"/>
        <v>0.93863629534426152</v>
      </c>
      <c r="AW52" s="808">
        <v>8.3463700615835107E-2</v>
      </c>
      <c r="AX52" s="808">
        <f t="shared" si="11"/>
        <v>0.91653629938416492</v>
      </c>
      <c r="AY52" s="808">
        <v>1.73194096428388E-2</v>
      </c>
      <c r="AZ52" s="808">
        <f t="shared" si="14"/>
        <v>0.98268059035716115</v>
      </c>
      <c r="BA52" s="808">
        <f t="shared" si="12"/>
        <v>4.618632802062686E-2</v>
      </c>
      <c r="BB52" s="808">
        <f t="shared" si="12"/>
        <v>0.95381367197937317</v>
      </c>
      <c r="BC52" s="809">
        <v>6.2354097888434303E-2</v>
      </c>
      <c r="BD52" s="809">
        <f t="shared" si="2"/>
        <v>0.93764590211156573</v>
      </c>
      <c r="BE52" s="809">
        <v>8.4718495022173504E-2</v>
      </c>
      <c r="BF52" s="809">
        <f t="shared" si="3"/>
        <v>0.91528150497782645</v>
      </c>
      <c r="BG52" s="809">
        <v>1.69601961785255E-2</v>
      </c>
      <c r="BH52" s="809">
        <f t="shared" si="4"/>
        <v>0.98303980382147449</v>
      </c>
      <c r="BI52" s="809">
        <v>4.6616714442636271E-2</v>
      </c>
      <c r="BJ52" s="809">
        <v>0.95338328555736385</v>
      </c>
      <c r="BK52" s="810">
        <v>6.1049977246952103E-2</v>
      </c>
      <c r="BL52" s="810">
        <f t="shared" si="5"/>
        <v>0.93895002275304784</v>
      </c>
      <c r="BM52" s="810">
        <v>8.3015371975230998E-2</v>
      </c>
      <c r="BN52" s="810">
        <f t="shared" si="6"/>
        <v>0.91698462802476899</v>
      </c>
      <c r="BO52" s="810">
        <v>1.64514342859245E-2</v>
      </c>
      <c r="BP52" s="810">
        <f t="shared" si="7"/>
        <v>0.98354856571407545</v>
      </c>
      <c r="BQ52" s="810">
        <v>4.5586688272383553E-2</v>
      </c>
      <c r="BR52" s="810">
        <f t="shared" si="13"/>
        <v>0.95441331172761634</v>
      </c>
      <c r="BS52" s="809">
        <v>0.29111076862201501</v>
      </c>
      <c r="BT52" s="809">
        <v>0.70888923137798499</v>
      </c>
      <c r="BU52" s="812"/>
      <c r="BV52" s="758"/>
      <c r="BW52" s="758"/>
      <c r="BX52" s="758"/>
      <c r="BY52" s="758"/>
      <c r="BZ52" s="758"/>
      <c r="CA52" s="758"/>
      <c r="CB52" s="758"/>
      <c r="CC52" s="758"/>
      <c r="CD52" s="758"/>
      <c r="CE52" s="758"/>
      <c r="CF52" s="758"/>
      <c r="CG52" s="758"/>
      <c r="CH52" s="758"/>
      <c r="CI52" s="758"/>
      <c r="CJ52" s="758"/>
      <c r="CK52" s="758"/>
      <c r="CL52" s="758"/>
      <c r="CM52" s="758"/>
      <c r="CN52" s="758"/>
      <c r="CP52" s="5"/>
      <c r="CR52" s="5"/>
      <c r="CS52" s="5"/>
      <c r="CT52" s="5"/>
    </row>
    <row r="53" spans="2:98" ht="15">
      <c r="B53" s="1631"/>
      <c r="C53" s="1632"/>
      <c r="D53" s="1632"/>
      <c r="E53" s="1632"/>
      <c r="F53" s="1632"/>
      <c r="G53" s="1632"/>
      <c r="H53" s="1632"/>
      <c r="I53" s="1632"/>
      <c r="J53" s="1632"/>
      <c r="K53" s="1632"/>
      <c r="L53" s="1632"/>
      <c r="M53" s="1632"/>
      <c r="N53" s="1632"/>
      <c r="O53" s="1632"/>
      <c r="P53" s="1632"/>
      <c r="Q53" s="1632"/>
      <c r="R53" s="1632"/>
      <c r="S53" s="1632"/>
      <c r="T53" s="1633"/>
      <c r="U53" s="758"/>
      <c r="V53" s="1640"/>
      <c r="W53" s="1641"/>
      <c r="X53" s="1641"/>
      <c r="Y53" s="1641"/>
      <c r="Z53" s="1641"/>
      <c r="AA53" s="1641"/>
      <c r="AB53" s="1641"/>
      <c r="AC53" s="1641"/>
      <c r="AD53" s="1641"/>
      <c r="AE53" s="1641"/>
      <c r="AF53" s="1641"/>
      <c r="AG53" s="1642"/>
      <c r="AH53" s="758"/>
      <c r="AI53" s="758"/>
      <c r="AJ53" s="758"/>
      <c r="AK53" s="758"/>
      <c r="AL53" s="780">
        <v>48</v>
      </c>
      <c r="AM53" s="792">
        <v>6.2707878695261399E-2</v>
      </c>
      <c r="AN53" s="792">
        <f t="shared" si="8"/>
        <v>0.9372921213047386</v>
      </c>
      <c r="AO53" s="792">
        <v>9.6663251518563004E-2</v>
      </c>
      <c r="AP53" s="792">
        <f t="shared" si="0"/>
        <v>0.90333674848143697</v>
      </c>
      <c r="AQ53" s="792">
        <v>1.6986060047442401E-2</v>
      </c>
      <c r="AR53" s="792">
        <f t="shared" si="1"/>
        <v>0.98301393995255759</v>
      </c>
      <c r="AS53" s="792">
        <f t="shared" si="9"/>
        <v>4.9485577866624032E-2</v>
      </c>
      <c r="AT53" s="792">
        <f t="shared" si="9"/>
        <v>0.950514422133376</v>
      </c>
      <c r="AU53" s="808">
        <v>6.2149630318763797E-2</v>
      </c>
      <c r="AV53" s="808">
        <f t="shared" si="10"/>
        <v>0.93785036968123625</v>
      </c>
      <c r="AW53" s="808">
        <v>8.4601911067722704E-2</v>
      </c>
      <c r="AX53" s="808">
        <f t="shared" si="11"/>
        <v>0.91539808893227725</v>
      </c>
      <c r="AY53" s="808">
        <v>1.7692556790299501E-2</v>
      </c>
      <c r="AZ53" s="808">
        <f t="shared" si="14"/>
        <v>0.98230744320970054</v>
      </c>
      <c r="BA53" s="808">
        <f t="shared" si="12"/>
        <v>4.6863401067930771E-2</v>
      </c>
      <c r="BB53" s="808">
        <f t="shared" si="12"/>
        <v>0.95313659893206926</v>
      </c>
      <c r="BC53" s="809">
        <v>6.3125397334236902E-2</v>
      </c>
      <c r="BD53" s="809">
        <f t="shared" si="2"/>
        <v>0.93687460266576306</v>
      </c>
      <c r="BE53" s="809">
        <v>8.5781532913919198E-2</v>
      </c>
      <c r="BF53" s="809">
        <f t="shared" si="3"/>
        <v>0.91421846708608079</v>
      </c>
      <c r="BG53" s="809">
        <v>1.73300396832178E-2</v>
      </c>
      <c r="BH53" s="809">
        <f t="shared" si="4"/>
        <v>0.98266996031678222</v>
      </c>
      <c r="BI53" s="809">
        <v>4.7270443998095046E-2</v>
      </c>
      <c r="BJ53" s="809">
        <v>0.9527295560019049</v>
      </c>
      <c r="BK53" s="810">
        <v>6.1763976682849601E-2</v>
      </c>
      <c r="BL53" s="810">
        <f t="shared" si="5"/>
        <v>0.93823602331715039</v>
      </c>
      <c r="BM53" s="810">
        <v>8.4142689832536005E-2</v>
      </c>
      <c r="BN53" s="810">
        <f t="shared" si="6"/>
        <v>0.91585731016746397</v>
      </c>
      <c r="BO53" s="810">
        <v>1.68016184138777E-2</v>
      </c>
      <c r="BP53" s="810">
        <f t="shared" si="7"/>
        <v>0.98319838158612227</v>
      </c>
      <c r="BQ53" s="810">
        <v>4.62283959035504E-2</v>
      </c>
      <c r="BR53" s="810">
        <f t="shared" si="13"/>
        <v>0.95377160409644968</v>
      </c>
      <c r="BS53" s="809">
        <v>0.29579824014917</v>
      </c>
      <c r="BT53" s="809">
        <v>0.70420175985083</v>
      </c>
      <c r="BU53" s="812"/>
      <c r="BV53" s="758"/>
      <c r="BW53" s="758"/>
      <c r="BX53" s="758"/>
      <c r="BY53" s="758"/>
      <c r="BZ53" s="758"/>
      <c r="CA53" s="758"/>
      <c r="CB53" s="758"/>
      <c r="CC53" s="758"/>
      <c r="CD53" s="758"/>
      <c r="CE53" s="758"/>
      <c r="CF53" s="758"/>
      <c r="CG53" s="758"/>
      <c r="CH53" s="758"/>
      <c r="CI53" s="758"/>
      <c r="CJ53" s="758"/>
      <c r="CK53" s="758"/>
      <c r="CL53" s="758"/>
      <c r="CM53" s="758"/>
      <c r="CN53" s="758"/>
      <c r="CP53" s="5"/>
      <c r="CR53" s="5"/>
      <c r="CS53" s="5"/>
      <c r="CT53" s="5"/>
    </row>
    <row r="54" spans="2:98" ht="15">
      <c r="B54" s="1631"/>
      <c r="C54" s="1632"/>
      <c r="D54" s="1632"/>
      <c r="E54" s="1632"/>
      <c r="F54" s="1632"/>
      <c r="G54" s="1632"/>
      <c r="H54" s="1632"/>
      <c r="I54" s="1632"/>
      <c r="J54" s="1632"/>
      <c r="K54" s="1632"/>
      <c r="L54" s="1632"/>
      <c r="M54" s="1632"/>
      <c r="N54" s="1632"/>
      <c r="O54" s="1632"/>
      <c r="P54" s="1632"/>
      <c r="Q54" s="1632"/>
      <c r="R54" s="1632"/>
      <c r="S54" s="1632"/>
      <c r="T54" s="1633"/>
      <c r="U54" s="758"/>
      <c r="V54" s="1643" t="s">
        <v>414</v>
      </c>
      <c r="W54" s="1644"/>
      <c r="X54" s="1645" t="s">
        <v>185</v>
      </c>
      <c r="Y54" s="1646"/>
      <c r="Z54" s="1645" t="s">
        <v>186</v>
      </c>
      <c r="AA54" s="1646"/>
      <c r="AB54" s="1645" t="s">
        <v>210</v>
      </c>
      <c r="AC54" s="1646"/>
      <c r="AD54" s="1645" t="s">
        <v>299</v>
      </c>
      <c r="AE54" s="1646"/>
      <c r="AF54" s="1645" t="s">
        <v>211</v>
      </c>
      <c r="AG54" s="1646"/>
      <c r="AH54" s="758"/>
      <c r="AI54" s="758"/>
      <c r="AJ54" s="758"/>
      <c r="AK54" s="758"/>
      <c r="AL54" s="780">
        <v>49</v>
      </c>
      <c r="AM54" s="792">
        <v>6.3457523733556898E-2</v>
      </c>
      <c r="AN54" s="792">
        <f t="shared" si="8"/>
        <v>0.93654247626644316</v>
      </c>
      <c r="AO54" s="792">
        <v>9.7738574026871902E-2</v>
      </c>
      <c r="AP54" s="792">
        <f t="shared" si="0"/>
        <v>0.90226142597312808</v>
      </c>
      <c r="AQ54" s="792">
        <v>1.7344151008843199E-2</v>
      </c>
      <c r="AR54" s="792">
        <f t="shared" si="1"/>
        <v>0.98265584899115677</v>
      </c>
      <c r="AS54" s="792">
        <f t="shared" si="9"/>
        <v>5.0130013847651048E-2</v>
      </c>
      <c r="AT54" s="792">
        <f t="shared" si="9"/>
        <v>0.94986998615234897</v>
      </c>
      <c r="AU54" s="808">
        <v>6.2927054720164299E-2</v>
      </c>
      <c r="AV54" s="808">
        <f t="shared" si="10"/>
        <v>0.93707294527983565</v>
      </c>
      <c r="AW54" s="808">
        <v>8.5727374423687303E-2</v>
      </c>
      <c r="AX54" s="808">
        <f t="shared" si="11"/>
        <v>0.91427262557631273</v>
      </c>
      <c r="AY54" s="808">
        <v>1.80658654907438E-2</v>
      </c>
      <c r="AZ54" s="808">
        <f t="shared" si="14"/>
        <v>0.98193413450925615</v>
      </c>
      <c r="BA54" s="808">
        <f t="shared" si="12"/>
        <v>4.753498120644116E-2</v>
      </c>
      <c r="BB54" s="808">
        <f t="shared" si="12"/>
        <v>0.95246501879355883</v>
      </c>
      <c r="BC54" s="809">
        <v>6.3895382650721394E-2</v>
      </c>
      <c r="BD54" s="809">
        <f t="shared" si="2"/>
        <v>0.93610461734927863</v>
      </c>
      <c r="BE54" s="809">
        <v>8.6836021446003706E-2</v>
      </c>
      <c r="BF54" s="809">
        <f t="shared" si="3"/>
        <v>0.91316397855399634</v>
      </c>
      <c r="BG54" s="809">
        <v>1.7699972419524701E-2</v>
      </c>
      <c r="BH54" s="809">
        <f t="shared" si="4"/>
        <v>0.9823000275804753</v>
      </c>
      <c r="BI54" s="809">
        <v>4.7921840867285848E-2</v>
      </c>
      <c r="BJ54" s="809">
        <v>0.95207815913271421</v>
      </c>
      <c r="BK54" s="810">
        <v>6.2475039848507101E-2</v>
      </c>
      <c r="BL54" s="810">
        <f t="shared" si="5"/>
        <v>0.93752496015149289</v>
      </c>
      <c r="BM54" s="810">
        <v>8.5263700795563099E-2</v>
      </c>
      <c r="BN54" s="810">
        <f t="shared" si="6"/>
        <v>0.91473629920443689</v>
      </c>
      <c r="BO54" s="810">
        <v>1.7151777601628001E-2</v>
      </c>
      <c r="BP54" s="810">
        <f t="shared" si="7"/>
        <v>0.982848222398372</v>
      </c>
      <c r="BQ54" s="810">
        <v>4.6867731232765594E-2</v>
      </c>
      <c r="BR54" s="810">
        <f t="shared" si="13"/>
        <v>0.95313226876723434</v>
      </c>
      <c r="BS54" s="809">
        <v>0.30042911932976002</v>
      </c>
      <c r="BT54" s="809">
        <v>0.69957088067023998</v>
      </c>
      <c r="BU54" s="812"/>
      <c r="BV54" s="758"/>
      <c r="BW54" s="758"/>
      <c r="BX54" s="758"/>
      <c r="BY54" s="758"/>
      <c r="BZ54" s="758"/>
      <c r="CA54" s="758"/>
      <c r="CB54" s="758"/>
      <c r="CC54" s="758"/>
      <c r="CD54" s="758"/>
      <c r="CE54" s="758"/>
      <c r="CF54" s="758"/>
      <c r="CG54" s="758"/>
      <c r="CH54" s="758"/>
      <c r="CI54" s="758"/>
      <c r="CJ54" s="758"/>
      <c r="CK54" s="758"/>
      <c r="CL54" s="758"/>
      <c r="CM54" s="758"/>
      <c r="CN54" s="758"/>
      <c r="CP54" s="5"/>
      <c r="CR54" s="5"/>
      <c r="CS54" s="5"/>
      <c r="CT54" s="5"/>
    </row>
    <row r="55" spans="2:98" ht="15">
      <c r="B55" s="1631"/>
      <c r="C55" s="1632"/>
      <c r="D55" s="1632"/>
      <c r="E55" s="1632"/>
      <c r="F55" s="1632"/>
      <c r="G55" s="1632"/>
      <c r="H55" s="1632"/>
      <c r="I55" s="1632"/>
      <c r="J55" s="1632"/>
      <c r="K55" s="1632"/>
      <c r="L55" s="1632"/>
      <c r="M55" s="1632"/>
      <c r="N55" s="1632"/>
      <c r="O55" s="1632"/>
      <c r="P55" s="1632"/>
      <c r="Q55" s="1632"/>
      <c r="R55" s="1632"/>
      <c r="S55" s="1632"/>
      <c r="T55" s="1633"/>
      <c r="U55" s="758"/>
      <c r="V55" s="815" t="s">
        <v>300</v>
      </c>
      <c r="W55" s="815"/>
      <c r="X55" s="815" t="e">
        <f ca="1">AVERAGE(INDIRECT("AN"&amp;DRAC!C$19+5):INDIRECT("AN"&amp;DRAC!$C$20+5))</f>
        <v>#DIV/0!</v>
      </c>
      <c r="Y55" s="815">
        <f ca="1">IF(DRAC!$C$19=DRAC!$C$20,0,_xlfn.STDEV.S(INDIRECT("AN"&amp;DRAC!C$19+5):INDIRECT("AN"&amp;DRAC!C$20+5)))</f>
        <v>0</v>
      </c>
      <c r="Z55" s="815" t="e">
        <f ca="1">AVERAGE(INDIRECT("AP"&amp;DRAC!C$19+5):INDIRECT("AP"&amp;DRAC!C$20+5))</f>
        <v>#DIV/0!</v>
      </c>
      <c r="AA55" s="815">
        <f ca="1">IF(DRAC!$C$19=DRAC!$C$20,0,_xlfn.STDEV.S(INDIRECT("AP"&amp;DRAC!C$19+5):INDIRECT("AP"&amp;DRAC!C$20+5)))</f>
        <v>0</v>
      </c>
      <c r="AB55" s="815" t="e">
        <f ca="1">AVERAGE(INDIRECT("AR"&amp;DRAC!C$19+5):INDIRECT("AR"&amp;DRAC!C$20+5))</f>
        <v>#DIV/0!</v>
      </c>
      <c r="AC55" s="815">
        <f ca="1">IF(DRAC!$C$19=DRAC!$C$20,0,_xlfn.STDEV.S(INDIRECT("AR"&amp;DRAC!C$19+5):INDIRECT("AR"&amp;DRAC!C$20+5)))</f>
        <v>0</v>
      </c>
      <c r="AD55" s="795" t="e">
        <f ca="1">AVERAGE(INDIRECT("AT"&amp;DRAC!C$19+5):INDIRECT("At"&amp;DRAC!C$20+5))</f>
        <v>#DIV/0!</v>
      </c>
      <c r="AE55" s="795">
        <f ca="1">IF(DRAC!$C$19=DRAC!$C$20,0,_xlfn.STDEV.S(INDIRECT("AT"&amp;DRAC!C$19+5):INDIRECT("AT"&amp;DRAC!C$20+5)))</f>
        <v>0</v>
      </c>
      <c r="AF55" s="795"/>
      <c r="AG55" s="795"/>
      <c r="AH55" s="758"/>
      <c r="AI55" s="758"/>
      <c r="AJ55" s="758"/>
      <c r="AK55" s="758"/>
      <c r="AL55" s="780">
        <v>50</v>
      </c>
      <c r="AM55" s="792">
        <v>6.4200000000003393E-2</v>
      </c>
      <c r="AN55" s="792">
        <f t="shared" si="8"/>
        <v>0.93579999999999663</v>
      </c>
      <c r="AO55" s="792">
        <v>9.87999999999951E-2</v>
      </c>
      <c r="AP55" s="792">
        <f t="shared" si="0"/>
        <v>0.90120000000000489</v>
      </c>
      <c r="AQ55" s="792">
        <v>1.7699999999978299E-2</v>
      </c>
      <c r="AR55" s="792">
        <f t="shared" si="1"/>
        <v>0.98230000000002171</v>
      </c>
      <c r="AS55" s="792">
        <f t="shared" si="9"/>
        <v>5.0767999999989946E-2</v>
      </c>
      <c r="AT55" s="792">
        <f t="shared" si="9"/>
        <v>0.94923200000001007</v>
      </c>
      <c r="AU55" s="808">
        <v>6.3696265832428503E-2</v>
      </c>
      <c r="AV55" s="808">
        <f t="shared" si="10"/>
        <v>0.93630373416757151</v>
      </c>
      <c r="AW55" s="808">
        <v>8.6840558645237903E-2</v>
      </c>
      <c r="AX55" s="808">
        <f t="shared" si="11"/>
        <v>0.91315944135476212</v>
      </c>
      <c r="AY55" s="808">
        <v>1.8439333270907202E-2</v>
      </c>
      <c r="AZ55" s="808">
        <f t="shared" si="14"/>
        <v>0.98156066672909281</v>
      </c>
      <c r="BA55" s="808">
        <f t="shared" si="12"/>
        <v>4.8201264201074866E-2</v>
      </c>
      <c r="BB55" s="808">
        <f t="shared" si="12"/>
        <v>0.95179873579892516</v>
      </c>
      <c r="BC55" s="809">
        <v>6.4663080101533807E-2</v>
      </c>
      <c r="BD55" s="809">
        <f t="shared" si="2"/>
        <v>0.93533691989846623</v>
      </c>
      <c r="BE55" s="809">
        <v>8.7882411186394699E-2</v>
      </c>
      <c r="BF55" s="809">
        <f t="shared" si="3"/>
        <v>0.91211758881360527</v>
      </c>
      <c r="BG55" s="809">
        <v>1.8069994148010301E-2</v>
      </c>
      <c r="BH55" s="809">
        <f t="shared" si="4"/>
        <v>0.98193000585198975</v>
      </c>
      <c r="BI55" s="809">
        <v>4.8570706712431001E-2</v>
      </c>
      <c r="BJ55" s="809">
        <v>0.95142929328756909</v>
      </c>
      <c r="BK55" s="810">
        <v>6.3182806810935396E-2</v>
      </c>
      <c r="BL55" s="810">
        <f t="shared" si="5"/>
        <v>0.93681719318906465</v>
      </c>
      <c r="BM55" s="810">
        <v>8.6377780506387294E-2</v>
      </c>
      <c r="BN55" s="810">
        <f t="shared" si="6"/>
        <v>0.91362221949361266</v>
      </c>
      <c r="BO55" s="810">
        <v>1.75019052666107E-2</v>
      </c>
      <c r="BP55" s="810">
        <f t="shared" si="7"/>
        <v>0.98249809473338934</v>
      </c>
      <c r="BQ55" s="810">
        <v>4.7504436050499976E-2</v>
      </c>
      <c r="BR55" s="810">
        <f t="shared" si="13"/>
        <v>0.95249556394950008</v>
      </c>
      <c r="BS55" s="809">
        <v>0.30499999999983296</v>
      </c>
      <c r="BT55" s="809">
        <v>0.69500000000016704</v>
      </c>
      <c r="BU55" s="812"/>
      <c r="BV55" s="758"/>
      <c r="BW55" s="758"/>
      <c r="BX55" s="758"/>
      <c r="BY55" s="758"/>
      <c r="BZ55" s="758"/>
      <c r="CA55" s="758"/>
      <c r="CB55" s="758"/>
      <c r="CC55" s="758"/>
      <c r="CD55" s="758"/>
      <c r="CE55" s="758"/>
      <c r="CF55" s="758"/>
      <c r="CG55" s="758"/>
      <c r="CH55" s="758"/>
      <c r="CI55" s="758"/>
      <c r="CJ55" s="758"/>
      <c r="CK55" s="758"/>
      <c r="CL55" s="758"/>
      <c r="CM55" s="758"/>
      <c r="CN55" s="758"/>
      <c r="CP55" s="5"/>
      <c r="CR55" s="5"/>
      <c r="CS55" s="5"/>
      <c r="CT55" s="5"/>
    </row>
    <row r="56" spans="2:98" ht="15">
      <c r="B56" s="1631"/>
      <c r="C56" s="1632"/>
      <c r="D56" s="1632"/>
      <c r="E56" s="1632"/>
      <c r="F56" s="1632"/>
      <c r="G56" s="1632"/>
      <c r="H56" s="1632"/>
      <c r="I56" s="1632"/>
      <c r="J56" s="1632"/>
      <c r="K56" s="1632"/>
      <c r="L56" s="1632"/>
      <c r="M56" s="1632"/>
      <c r="N56" s="1632"/>
      <c r="O56" s="1632"/>
      <c r="P56" s="1632"/>
      <c r="Q56" s="1632"/>
      <c r="R56" s="1632"/>
      <c r="S56" s="1632"/>
      <c r="T56" s="1633"/>
      <c r="U56" s="758"/>
      <c r="V56" s="815" t="s">
        <v>37</v>
      </c>
      <c r="W56" s="815"/>
      <c r="X56" s="815" t="e">
        <f ca="1">AVERAGE(INDIRECT("AV"&amp;DRAC!C$19+5):INDIRECT("AV"&amp;DRAC!$C$20+5))</f>
        <v>#DIV/0!</v>
      </c>
      <c r="Y56" s="815">
        <f ca="1">IF(DRAC!$C$19=DRAC!$C$20,0,_xlfn.STDEV.S(INDIRECT("AV"&amp;DRAC!C$19+5):INDIRECT("AV"&amp;DRAC!C$20+5)))</f>
        <v>0</v>
      </c>
      <c r="Z56" s="815" t="e">
        <f ca="1">AVERAGE(INDIRECT("AX"&amp;DRAC!C$19+5):INDIRECT("AX"&amp;DRAC!C$20+5))</f>
        <v>#DIV/0!</v>
      </c>
      <c r="AA56" s="815">
        <f ca="1">IF(DRAC!$C$19=DRAC!$C$20,0,_xlfn.STDEV.S(INDIRECT("AX"&amp;DRAC!C$19+5):INDIRECT("AX"&amp;DRAC!C$20+5)))</f>
        <v>0</v>
      </c>
      <c r="AB56" s="815" t="e">
        <f ca="1">AVERAGE(INDIRECT("AZ"&amp;DRAC!C$19+5):INDIRECT("AZ"&amp;DRAC!C$20+5))</f>
        <v>#DIV/0!</v>
      </c>
      <c r="AC56" s="815">
        <f ca="1">IF(DRAC!$C$19=DRAC!$C$20,0,_xlfn.STDEV.S(INDIRECT("AZ"&amp;DRAC!C$19+5):INDIRECT("AZ"&amp;DRAC!C$20+5)))</f>
        <v>0</v>
      </c>
      <c r="AD56" s="795" t="e">
        <f ca="1">AVERAGE(INDIRECT("bb"&amp;DRAC!C$19+5):INDIRECT("bb"&amp;DRAC!C$20+5))</f>
        <v>#DIV/0!</v>
      </c>
      <c r="AE56" s="795">
        <f ca="1">IF(DRAC!$C$19=DRAC!$C$20,0,_xlfn.STDEV.S(INDIRECT("BB"&amp;DRAC!C$19+5):INDIRECT("BB"&amp;DRAC!C$20+5)))</f>
        <v>0</v>
      </c>
      <c r="AF56" s="795"/>
      <c r="AG56" s="795"/>
      <c r="AH56" s="758"/>
      <c r="AI56" s="758"/>
      <c r="AJ56" s="758"/>
      <c r="AK56" s="758"/>
      <c r="AL56" s="780">
        <v>51</v>
      </c>
      <c r="AM56" s="792">
        <v>6.4935719191303198E-2</v>
      </c>
      <c r="AN56" s="792">
        <f t="shared" si="8"/>
        <v>0.93506428080869686</v>
      </c>
      <c r="AO56" s="792">
        <v>9.9848072062841603E-2</v>
      </c>
      <c r="AP56" s="792">
        <f t="shared" si="0"/>
        <v>0.90015192793715837</v>
      </c>
      <c r="AQ56" s="792">
        <v>1.80532858785744E-2</v>
      </c>
      <c r="AR56" s="792">
        <f t="shared" si="1"/>
        <v>0.98194671412142565</v>
      </c>
      <c r="AS56" s="792">
        <f t="shared" si="9"/>
        <v>5.1399641027901788E-2</v>
      </c>
      <c r="AT56" s="792">
        <f t="shared" si="9"/>
        <v>0.94860035897209827</v>
      </c>
      <c r="AU56" s="808">
        <v>6.4457551628044701E-2</v>
      </c>
      <c r="AV56" s="808">
        <f t="shared" si="10"/>
        <v>0.93554244837195533</v>
      </c>
      <c r="AW56" s="808">
        <v>8.7941931693883799E-2</v>
      </c>
      <c r="AX56" s="808">
        <f t="shared" si="11"/>
        <v>0.91205806830611624</v>
      </c>
      <c r="AY56" s="808">
        <v>1.88129576575253E-2</v>
      </c>
      <c r="AZ56" s="808">
        <f t="shared" si="14"/>
        <v>0.98118704234247467</v>
      </c>
      <c r="BA56" s="808">
        <f t="shared" si="12"/>
        <v>4.886244581674877E-2</v>
      </c>
      <c r="BB56" s="808">
        <f t="shared" si="12"/>
        <v>0.9511375541832513</v>
      </c>
      <c r="BC56" s="809">
        <v>6.5427515950319801E-2</v>
      </c>
      <c r="BD56" s="809">
        <f t="shared" si="2"/>
        <v>0.93457248404968019</v>
      </c>
      <c r="BE56" s="809">
        <v>8.8921152703059794E-2</v>
      </c>
      <c r="BF56" s="809">
        <f t="shared" si="3"/>
        <v>0.91107884729694022</v>
      </c>
      <c r="BG56" s="809">
        <v>1.8440104629238799E-2</v>
      </c>
      <c r="BH56" s="809">
        <f t="shared" si="4"/>
        <v>0.98155989537076116</v>
      </c>
      <c r="BI56" s="809">
        <v>4.9216843195752744E-2</v>
      </c>
      <c r="BJ56" s="809">
        <v>0.9507831568042473</v>
      </c>
      <c r="BK56" s="810">
        <v>6.3886917637145393E-2</v>
      </c>
      <c r="BL56" s="810">
        <f t="shared" si="5"/>
        <v>0.93611308236285462</v>
      </c>
      <c r="BM56" s="810">
        <v>8.7484304607083702E-2</v>
      </c>
      <c r="BN56" s="810">
        <f t="shared" si="6"/>
        <v>0.91251569539291633</v>
      </c>
      <c r="BO56" s="810">
        <v>1.7851994826261201E-2</v>
      </c>
      <c r="BP56" s="810">
        <f t="shared" si="7"/>
        <v>0.98214800517373879</v>
      </c>
      <c r="BQ56" s="810">
        <v>4.8138252147224475E-2</v>
      </c>
      <c r="BR56" s="810">
        <f t="shared" si="13"/>
        <v>0.95186174785277555</v>
      </c>
      <c r="BS56" s="809">
        <v>0.30950881646288397</v>
      </c>
      <c r="BT56" s="809">
        <v>0.69049118353711603</v>
      </c>
      <c r="BU56" s="812"/>
      <c r="BV56" s="758"/>
      <c r="BW56" s="758"/>
      <c r="BX56" s="758"/>
      <c r="BY56" s="758"/>
      <c r="BZ56" s="758"/>
      <c r="CA56" s="758"/>
      <c r="CB56" s="758"/>
      <c r="CC56" s="758"/>
      <c r="CD56" s="758"/>
      <c r="CE56" s="758"/>
      <c r="CF56" s="758"/>
      <c r="CG56" s="758"/>
      <c r="CH56" s="758"/>
      <c r="CI56" s="758"/>
      <c r="CJ56" s="758"/>
      <c r="CK56" s="758"/>
      <c r="CL56" s="758"/>
      <c r="CM56" s="758"/>
      <c r="CN56" s="758"/>
      <c r="CP56" s="5"/>
      <c r="CR56" s="5"/>
      <c r="CS56" s="5"/>
      <c r="CT56" s="5"/>
    </row>
    <row r="57" spans="2:98" ht="15">
      <c r="B57" s="1631"/>
      <c r="C57" s="1632"/>
      <c r="D57" s="1632"/>
      <c r="E57" s="1632"/>
      <c r="F57" s="1632"/>
      <c r="G57" s="1632"/>
      <c r="H57" s="1632"/>
      <c r="I57" s="1632"/>
      <c r="J57" s="1632"/>
      <c r="K57" s="1632"/>
      <c r="L57" s="1632"/>
      <c r="M57" s="1632"/>
      <c r="N57" s="1632"/>
      <c r="O57" s="1632"/>
      <c r="P57" s="1632"/>
      <c r="Q57" s="1632"/>
      <c r="R57" s="1632"/>
      <c r="S57" s="1632"/>
      <c r="T57" s="1633"/>
      <c r="U57" s="758"/>
      <c r="V57" s="795" t="s">
        <v>440</v>
      </c>
      <c r="W57" s="795"/>
      <c r="X57" s="815" t="e">
        <f ca="1">AVERAGE(INDIRECT("BD"&amp;DRAC!C$19+5):INDIRECT("BD"&amp;DRAC!$C$20+5))</f>
        <v>#DIV/0!</v>
      </c>
      <c r="Y57" s="815">
        <f ca="1">IF(DRAC!$C$19=DRAC!$C$20,0,_xlfn.STDEV.S(INDIRECT("BD"&amp;DRAC!C$19+5):INDIRECT("BD"&amp;DRAC!C$20+5)))</f>
        <v>0</v>
      </c>
      <c r="Z57" s="815" t="e">
        <f ca="1">AVERAGE(INDIRECT("BF"&amp;DRAC!C$19+5):INDIRECT("BF"&amp;DRAC!C$20+5))</f>
        <v>#DIV/0!</v>
      </c>
      <c r="AA57" s="815">
        <f ca="1">IF(DRAC!$C$19=DRAC!$C$20,0,_xlfn.STDEV.S(INDIRECT("BF"&amp;DRAC!C$19+5):INDIRECT("BF"&amp;DRAC!C$20+5)))</f>
        <v>0</v>
      </c>
      <c r="AB57" s="815" t="e">
        <f ca="1">AVERAGE(INDIRECT("BH"&amp;DRAC!C$19+5):INDIRECT("BH"&amp;DRAC!C$20+5))</f>
        <v>#DIV/0!</v>
      </c>
      <c r="AC57" s="815">
        <f ca="1">IF(DRAC!$C$19=DRAC!$C$20,0,_xlfn.STDEV.S(INDIRECT("BH"&amp;DRAC!C$19+5):INDIRECT("BH"&amp;DRAC!C$20+5)))</f>
        <v>0</v>
      </c>
      <c r="AD57" s="795" t="e">
        <f ca="1">AVERAGE(INDIRECT("BJ"&amp;DRAC!C$19+5):INDIRECT("BJ"&amp;DRAC!C$20+5))</f>
        <v>#DIV/0!</v>
      </c>
      <c r="AE57" s="795">
        <f ca="1">IF(DRAC!$C$19=DRAC!$C$20,0,_xlfn.STDEV.S(INDIRECT("BJ"&amp;DRAC!C$19+5):INDIRECT("BJ"&amp;DRAC!C$20+5)))</f>
        <v>0</v>
      </c>
      <c r="AF57" s="795"/>
      <c r="AG57" s="795"/>
      <c r="AH57" s="758"/>
      <c r="AI57" s="758"/>
      <c r="AJ57" s="758"/>
      <c r="AK57" s="758"/>
      <c r="AL57" s="780">
        <v>52</v>
      </c>
      <c r="AM57" s="792">
        <v>6.5664985037557203E-2</v>
      </c>
      <c r="AN57" s="792">
        <f t="shared" si="8"/>
        <v>0.93433501496244276</v>
      </c>
      <c r="AO57" s="792">
        <v>0.100883490133777</v>
      </c>
      <c r="AP57" s="792">
        <f t="shared" si="0"/>
        <v>0.89911650986622305</v>
      </c>
      <c r="AQ57" s="792">
        <v>1.84043822190425E-2</v>
      </c>
      <c r="AR57" s="792">
        <f t="shared" si="1"/>
        <v>0.9815956177809575</v>
      </c>
      <c r="AS57" s="792">
        <f t="shared" si="9"/>
        <v>5.2025363913170988E-2</v>
      </c>
      <c r="AT57" s="792">
        <f t="shared" si="9"/>
        <v>0.94797463608682908</v>
      </c>
      <c r="AU57" s="808">
        <v>6.5211200079501194E-2</v>
      </c>
      <c r="AV57" s="808">
        <f t="shared" si="10"/>
        <v>0.93478879992049879</v>
      </c>
      <c r="AW57" s="808">
        <v>8.9031961531134199E-2</v>
      </c>
      <c r="AX57" s="808">
        <f t="shared" si="11"/>
        <v>0.91096803846886576</v>
      </c>
      <c r="AY57" s="808">
        <v>1.9186736177333599E-2</v>
      </c>
      <c r="AZ57" s="808">
        <f t="shared" si="14"/>
        <v>0.98081326382266643</v>
      </c>
      <c r="BA57" s="808">
        <f t="shared" si="12"/>
        <v>4.9518721818379699E-2</v>
      </c>
      <c r="BB57" s="808">
        <f t="shared" si="12"/>
        <v>0.95048127818162031</v>
      </c>
      <c r="BC57" s="809">
        <v>6.6187716460725396E-2</v>
      </c>
      <c r="BD57" s="809">
        <f t="shared" si="2"/>
        <v>0.93381228353927459</v>
      </c>
      <c r="BE57" s="809">
        <v>8.9952696563966594E-2</v>
      </c>
      <c r="BF57" s="809">
        <f t="shared" si="3"/>
        <v>0.91004730343603346</v>
      </c>
      <c r="BG57" s="809">
        <v>1.8810303623774501E-2</v>
      </c>
      <c r="BH57" s="809">
        <f t="shared" si="4"/>
        <v>0.98118969637622555</v>
      </c>
      <c r="BI57" s="809">
        <v>4.9860051979473456E-2</v>
      </c>
      <c r="BJ57" s="809">
        <v>0.95013994802052659</v>
      </c>
      <c r="BK57" s="810">
        <v>6.4587012394147894E-2</v>
      </c>
      <c r="BL57" s="810">
        <f t="shared" si="5"/>
        <v>0.93541298760585212</v>
      </c>
      <c r="BM57" s="810">
        <v>8.8582648739727599E-2</v>
      </c>
      <c r="BN57" s="810">
        <f t="shared" si="6"/>
        <v>0.91141735126027235</v>
      </c>
      <c r="BO57" s="810">
        <v>1.8202039698014701E-2</v>
      </c>
      <c r="BP57" s="810">
        <f t="shared" si="7"/>
        <v>0.9817979603019853</v>
      </c>
      <c r="BQ57" s="810">
        <v>4.8768921313409958E-2</v>
      </c>
      <c r="BR57" s="810">
        <f t="shared" si="13"/>
        <v>0.95123107868659007</v>
      </c>
      <c r="BS57" s="809">
        <v>0.31395886489219804</v>
      </c>
      <c r="BT57" s="809">
        <v>0.68604113510780196</v>
      </c>
      <c r="BU57" s="812"/>
      <c r="BV57" s="758"/>
      <c r="BW57" s="758"/>
      <c r="BX57" s="758"/>
      <c r="BY57" s="758"/>
      <c r="BZ57" s="758"/>
      <c r="CA57" s="758"/>
      <c r="CB57" s="758"/>
      <c r="CC57" s="758"/>
      <c r="CD57" s="758"/>
      <c r="CE57" s="758"/>
      <c r="CF57" s="758"/>
      <c r="CG57" s="758"/>
      <c r="CH57" s="758"/>
      <c r="CI57" s="758"/>
      <c r="CJ57" s="758"/>
      <c r="CK57" s="758"/>
      <c r="CL57" s="758"/>
      <c r="CM57" s="758"/>
      <c r="CN57" s="758"/>
      <c r="CP57" s="5"/>
      <c r="CR57" s="5"/>
      <c r="CS57" s="5"/>
      <c r="CT57" s="5"/>
    </row>
    <row r="58" spans="2:98" ht="15">
      <c r="B58" s="1631"/>
      <c r="C58" s="1632"/>
      <c r="D58" s="1632"/>
      <c r="E58" s="1632"/>
      <c r="F58" s="1632"/>
      <c r="G58" s="1632"/>
      <c r="H58" s="1632"/>
      <c r="I58" s="1632"/>
      <c r="J58" s="1632"/>
      <c r="K58" s="1632"/>
      <c r="L58" s="1632"/>
      <c r="M58" s="1632"/>
      <c r="N58" s="1632"/>
      <c r="O58" s="1632"/>
      <c r="P58" s="1632"/>
      <c r="Q58" s="1632"/>
      <c r="R58" s="1632"/>
      <c r="S58" s="1632"/>
      <c r="T58" s="1633"/>
      <c r="U58" s="758"/>
      <c r="V58" s="815" t="s">
        <v>441</v>
      </c>
      <c r="W58" s="795"/>
      <c r="X58" s="815" t="e">
        <f ca="1">AVERAGE(INDIRECT("BL"&amp;DRAC!C$19+5):INDIRECT("BL"&amp;DRAC!$C$20+5))</f>
        <v>#DIV/0!</v>
      </c>
      <c r="Y58" s="815">
        <f ca="1">IF(DRAC!$C$19=DRAC!$C$20,0,_xlfn.STDEV.S(INDIRECT("BL"&amp;DRAC!C$19+5):INDIRECT("BL"&amp;DRAC!C$20+5)))</f>
        <v>0</v>
      </c>
      <c r="Z58" s="815" t="e">
        <f ca="1">AVERAGE(INDIRECT("BN"&amp;DRAC!C$19+5):INDIRECT("BN"&amp;DRAC!C$20+5))</f>
        <v>#DIV/0!</v>
      </c>
      <c r="AA58" s="815">
        <f ca="1">IF(DRAC!$C$19=DRAC!$C$20,0,_xlfn.STDEV.S(INDIRECT("BN"&amp;DRAC!C$19+5):INDIRECT("BN"&amp;DRAC!C$20+5)))</f>
        <v>0</v>
      </c>
      <c r="AB58" s="815" t="e">
        <f ca="1">AVERAGE(INDIRECT("BP"&amp;DRAC!C$19+5):INDIRECT("BP"&amp;DRAC!C$20+5))</f>
        <v>#DIV/0!</v>
      </c>
      <c r="AC58" s="815">
        <f ca="1">IF(DRAC!$C$19=DRAC!$C$20,0,_xlfn.STDEV.S(INDIRECT("BP"&amp;DRAC!C$19+5):INDIRECT("BP"&amp;DRAC!C$20+5)))</f>
        <v>0</v>
      </c>
      <c r="AD58" s="795" t="e">
        <f ca="1">AVERAGE(INDIRECT("BR"&amp;DRAC!C$19+5):INDIRECT("BR"&amp;DRAC!C$20+5))</f>
        <v>#DIV/0!</v>
      </c>
      <c r="AE58" s="795">
        <f ca="1">IF(DRAC!$C$19=DRAC!$C$20,0,_xlfn.STDEV.S(INDIRECT("BR"&amp;DRAC!C$19+5):INDIRECT("BR"&amp;DRAC!C$20+5)))</f>
        <v>0</v>
      </c>
      <c r="AF58" s="795"/>
      <c r="AG58" s="795"/>
      <c r="AH58" s="758"/>
      <c r="AI58" s="758"/>
      <c r="AJ58" s="758"/>
      <c r="AK58" s="758"/>
      <c r="AL58" s="780">
        <v>53</v>
      </c>
      <c r="AM58" s="792">
        <v>6.6388074277216103E-2</v>
      </c>
      <c r="AN58" s="792">
        <f t="shared" si="8"/>
        <v>0.93361192572278395</v>
      </c>
      <c r="AO58" s="792">
        <v>0.101906993454531</v>
      </c>
      <c r="AP58" s="792">
        <f t="shared" si="0"/>
        <v>0.89809300654546897</v>
      </c>
      <c r="AQ58" s="792">
        <v>1.8753836274964499E-2</v>
      </c>
      <c r="AR58" s="792">
        <f t="shared" si="1"/>
        <v>0.98124616372503548</v>
      </c>
      <c r="AS58" s="792">
        <f t="shared" si="9"/>
        <v>5.2645676206962796E-2</v>
      </c>
      <c r="AT58" s="792">
        <f t="shared" si="9"/>
        <v>0.9473543237930373</v>
      </c>
      <c r="AU58" s="808">
        <v>6.5957499159286406E-2</v>
      </c>
      <c r="AV58" s="808">
        <f t="shared" si="10"/>
        <v>0.93404250084071361</v>
      </c>
      <c r="AW58" s="808">
        <v>9.0111116118498299E-2</v>
      </c>
      <c r="AX58" s="808">
        <f t="shared" si="11"/>
        <v>0.90988888388150169</v>
      </c>
      <c r="AY58" s="808">
        <v>1.95606663570678E-2</v>
      </c>
      <c r="AZ58" s="808">
        <f t="shared" si="14"/>
        <v>0.98043933364293223</v>
      </c>
      <c r="BA58" s="808">
        <f t="shared" si="12"/>
        <v>5.0170287970884575E-2</v>
      </c>
      <c r="BB58" s="808">
        <f t="shared" si="12"/>
        <v>0.94982971202911548</v>
      </c>
      <c r="BC58" s="809">
        <v>6.6942707896396503E-2</v>
      </c>
      <c r="BD58" s="809">
        <f t="shared" si="2"/>
        <v>0.93305729210360355</v>
      </c>
      <c r="BE58" s="809">
        <v>9.0977493337082702E-2</v>
      </c>
      <c r="BF58" s="809">
        <f t="shared" si="3"/>
        <v>0.90902250666291728</v>
      </c>
      <c r="BG58" s="809">
        <v>1.91805908921816E-2</v>
      </c>
      <c r="BH58" s="809">
        <f t="shared" si="4"/>
        <v>0.9808194091078184</v>
      </c>
      <c r="BI58" s="809">
        <v>5.0500134725815479E-2</v>
      </c>
      <c r="BJ58" s="809">
        <v>0.94949986527418462</v>
      </c>
      <c r="BK58" s="810">
        <v>6.5282731148953596E-2</v>
      </c>
      <c r="BL58" s="810">
        <f t="shared" si="5"/>
        <v>0.93471726885104645</v>
      </c>
      <c r="BM58" s="810">
        <v>8.9672188546393902E-2</v>
      </c>
      <c r="BN58" s="810">
        <f t="shared" si="6"/>
        <v>0.91032781145360608</v>
      </c>
      <c r="BO58" s="810">
        <v>1.85520332993067E-2</v>
      </c>
      <c r="BP58" s="810">
        <f t="shared" si="7"/>
        <v>0.98144796670069334</v>
      </c>
      <c r="BQ58" s="810">
        <v>4.9396185339527297E-2</v>
      </c>
      <c r="BR58" s="810">
        <f t="shared" si="13"/>
        <v>0.95060381466047272</v>
      </c>
      <c r="BS58" s="809">
        <v>0.31835478192850897</v>
      </c>
      <c r="BT58" s="809">
        <v>0.68164521807149103</v>
      </c>
      <c r="BU58" s="812"/>
      <c r="BV58" s="758"/>
      <c r="BW58" s="758"/>
      <c r="BX58" s="758"/>
      <c r="BY58" s="758"/>
      <c r="BZ58" s="758"/>
      <c r="CA58" s="758"/>
      <c r="CB58" s="758"/>
      <c r="CC58" s="758"/>
      <c r="CD58" s="758"/>
      <c r="CE58" s="758"/>
      <c r="CF58" s="758"/>
      <c r="CG58" s="758"/>
      <c r="CH58" s="758"/>
      <c r="CI58" s="758"/>
      <c r="CJ58" s="758"/>
      <c r="CK58" s="758"/>
      <c r="CL58" s="758"/>
      <c r="CM58" s="758"/>
      <c r="CN58" s="758"/>
      <c r="CP58" s="5"/>
      <c r="CR58" s="5"/>
      <c r="CS58" s="5"/>
      <c r="CT58" s="5"/>
    </row>
    <row r="59" spans="2:98" ht="15">
      <c r="B59" s="1634"/>
      <c r="C59" s="1635"/>
      <c r="D59" s="1635"/>
      <c r="E59" s="1635"/>
      <c r="F59" s="1635"/>
      <c r="G59" s="1635"/>
      <c r="H59" s="1635"/>
      <c r="I59" s="1635"/>
      <c r="J59" s="1635"/>
      <c r="K59" s="1635"/>
      <c r="L59" s="1635"/>
      <c r="M59" s="1635"/>
      <c r="N59" s="1635"/>
      <c r="O59" s="1635"/>
      <c r="P59" s="1635"/>
      <c r="Q59" s="1635"/>
      <c r="R59" s="1635"/>
      <c r="S59" s="1635"/>
      <c r="T59" s="1636"/>
      <c r="U59" s="758"/>
      <c r="V59" s="815" t="s">
        <v>295</v>
      </c>
      <c r="W59" s="795"/>
      <c r="X59" s="795"/>
      <c r="Y59" s="795"/>
      <c r="Z59" s="795"/>
      <c r="AA59" s="795"/>
      <c r="AB59" s="795"/>
      <c r="AC59" s="795"/>
      <c r="AD59" s="795"/>
      <c r="AE59" s="795"/>
      <c r="AF59" s="795" t="e">
        <f ca="1">AVERAGE(INDIRECT("BT"&amp;DRAC!C$19+5):INDIRECT("BT"&amp;DRAC!C$20+5))</f>
        <v>#DIV/0!</v>
      </c>
      <c r="AG59" s="795">
        <f ca="1">IF(DRAC!$C$19=DRAC!$C$20,0,_xlfn.STDEV.S(INDIRECT("BT"&amp;DRAC!C$19+5):INDIRECT("BT"&amp;DRAC!C$20+5)))</f>
        <v>0</v>
      </c>
      <c r="AH59" s="758"/>
      <c r="AI59" s="758"/>
      <c r="AJ59" s="758"/>
      <c r="AK59" s="758"/>
      <c r="AL59" s="780">
        <v>54</v>
      </c>
      <c r="AM59" s="792">
        <v>6.7105263648730498E-2</v>
      </c>
      <c r="AN59" s="792">
        <f t="shared" si="8"/>
        <v>0.93289473635126952</v>
      </c>
      <c r="AO59" s="792">
        <v>0.10291932126683299</v>
      </c>
      <c r="AP59" s="792">
        <f t="shared" si="0"/>
        <v>0.89708067873316699</v>
      </c>
      <c r="AQ59" s="792">
        <v>1.9102195299922499E-2</v>
      </c>
      <c r="AR59" s="792">
        <f t="shared" si="1"/>
        <v>0.98089780470007748</v>
      </c>
      <c r="AS59" s="792">
        <f t="shared" si="9"/>
        <v>5.3261085460442392E-2</v>
      </c>
      <c r="AT59" s="792">
        <f t="shared" si="9"/>
        <v>0.94673891453955761</v>
      </c>
      <c r="AU59" s="808">
        <v>6.6696736839888707E-2</v>
      </c>
      <c r="AV59" s="808">
        <f t="shared" si="10"/>
        <v>0.93330326316011125</v>
      </c>
      <c r="AW59" s="808">
        <v>9.1179863417485296E-2</v>
      </c>
      <c r="AX59" s="808">
        <f t="shared" si="11"/>
        <v>0.9088201365825147</v>
      </c>
      <c r="AY59" s="808">
        <v>1.9934745723463401E-2</v>
      </c>
      <c r="AZ59" s="808">
        <f t="shared" si="14"/>
        <v>0.98006525427653657</v>
      </c>
      <c r="BA59" s="808">
        <f t="shared" si="12"/>
        <v>5.0817340039180287E-2</v>
      </c>
      <c r="BB59" s="808">
        <f t="shared" si="12"/>
        <v>0.94918265996081974</v>
      </c>
      <c r="BC59" s="809">
        <v>6.7691516520978906E-2</v>
      </c>
      <c r="BD59" s="809">
        <f t="shared" si="2"/>
        <v>0.93230848347902107</v>
      </c>
      <c r="BE59" s="809">
        <v>9.1995993590375899E-2</v>
      </c>
      <c r="BF59" s="809">
        <f t="shared" si="3"/>
        <v>0.90800400640962409</v>
      </c>
      <c r="BG59" s="809">
        <v>1.9550966195024101E-2</v>
      </c>
      <c r="BH59" s="809">
        <f t="shared" si="4"/>
        <v>0.98044903380497594</v>
      </c>
      <c r="BI59" s="809">
        <v>5.1136893097001E-2</v>
      </c>
      <c r="BJ59" s="809">
        <v>0.94886310690299913</v>
      </c>
      <c r="BK59" s="810">
        <v>6.5973713968573405E-2</v>
      </c>
      <c r="BL59" s="810">
        <f t="shared" si="5"/>
        <v>0.93402628603142657</v>
      </c>
      <c r="BM59" s="810">
        <v>9.0752299669157904E-2</v>
      </c>
      <c r="BN59" s="810">
        <f t="shared" si="6"/>
        <v>0.90924770033084212</v>
      </c>
      <c r="BO59" s="810">
        <v>1.8901969047572499E-2</v>
      </c>
      <c r="BP59" s="810">
        <f t="shared" si="7"/>
        <v>0.98109803095242754</v>
      </c>
      <c r="BQ59" s="810">
        <v>5.0019786016047424E-2</v>
      </c>
      <c r="BR59" s="810">
        <f t="shared" si="13"/>
        <v>0.9499802139839526</v>
      </c>
      <c r="BS59" s="809">
        <v>0.32270120421255</v>
      </c>
      <c r="BT59" s="809">
        <v>0.67729879578745</v>
      </c>
      <c r="BU59" s="812"/>
      <c r="BV59" s="758"/>
      <c r="BW59" s="1628"/>
      <c r="BX59" s="1628"/>
      <c r="BY59" s="1628"/>
      <c r="BZ59" s="1628"/>
      <c r="CA59" s="1628"/>
      <c r="CB59" s="1628"/>
      <c r="CC59" s="1628"/>
      <c r="CD59" s="1628"/>
      <c r="CE59" s="1628"/>
      <c r="CF59" s="1628"/>
      <c r="CG59" s="1628"/>
      <c r="CH59" s="1628"/>
      <c r="CI59" s="1628"/>
      <c r="CJ59" s="1628"/>
      <c r="CK59" s="1628"/>
      <c r="CL59" s="1628"/>
      <c r="CM59" s="1628"/>
      <c r="CN59" s="1628"/>
      <c r="CP59" s="5"/>
      <c r="CR59" s="5"/>
      <c r="CS59" s="5"/>
      <c r="CT59" s="5"/>
    </row>
    <row r="60" spans="2:98" ht="15">
      <c r="B60" s="758"/>
      <c r="C60" s="758"/>
      <c r="D60" s="758"/>
      <c r="E60" s="758"/>
      <c r="F60" s="758"/>
      <c r="G60" s="758"/>
      <c r="H60" s="758"/>
      <c r="I60" s="758"/>
      <c r="J60" s="758"/>
      <c r="K60" s="758"/>
      <c r="L60" s="758"/>
      <c r="M60" s="758"/>
      <c r="N60" s="758"/>
      <c r="O60" s="758"/>
      <c r="P60" s="758"/>
      <c r="Q60" s="758"/>
      <c r="R60" s="758"/>
      <c r="S60" s="758"/>
      <c r="T60" s="758"/>
      <c r="U60" s="758"/>
      <c r="V60" s="758"/>
      <c r="W60" s="758"/>
      <c r="X60" s="758"/>
      <c r="Y60" s="758"/>
      <c r="Z60" s="758"/>
      <c r="AA60" s="758"/>
      <c r="AB60" s="758"/>
      <c r="AC60" s="758"/>
      <c r="AD60" s="758"/>
      <c r="AE60" s="758"/>
      <c r="AF60" s="758"/>
      <c r="AG60" s="758"/>
      <c r="AH60" s="758"/>
      <c r="AI60" s="758"/>
      <c r="AJ60" s="758"/>
      <c r="AK60" s="758"/>
      <c r="AL60" s="780">
        <v>55</v>
      </c>
      <c r="AM60" s="792">
        <v>6.7816829890550906E-2</v>
      </c>
      <c r="AN60" s="792">
        <f t="shared" si="8"/>
        <v>0.93218317010944907</v>
      </c>
      <c r="AO60" s="792">
        <v>0.103921212812412</v>
      </c>
      <c r="AP60" s="792">
        <f t="shared" si="0"/>
        <v>0.89607878718758804</v>
      </c>
      <c r="AQ60" s="792">
        <v>1.9450006547498601E-2</v>
      </c>
      <c r="AR60" s="792">
        <f t="shared" si="1"/>
        <v>0.98054999345250138</v>
      </c>
      <c r="AS60" s="792">
        <f t="shared" si="9"/>
        <v>5.3872099224774893E-2</v>
      </c>
      <c r="AT60" s="792">
        <f t="shared" si="9"/>
        <v>0.94612790077522502</v>
      </c>
      <c r="AU60" s="808">
        <v>6.7429201093796395E-2</v>
      </c>
      <c r="AV60" s="808">
        <f t="shared" si="10"/>
        <v>0.93257079890620365</v>
      </c>
      <c r="AW60" s="808">
        <v>9.2238671389604399E-2</v>
      </c>
      <c r="AX60" s="808">
        <f t="shared" si="11"/>
        <v>0.9077613286103956</v>
      </c>
      <c r="AY60" s="808">
        <v>2.0308971803255998E-2</v>
      </c>
      <c r="AZ60" s="808">
        <f t="shared" si="14"/>
        <v>0.97969102819674403</v>
      </c>
      <c r="BA60" s="808">
        <f t="shared" si="12"/>
        <v>5.1460073788183652E-2</v>
      </c>
      <c r="BB60" s="808">
        <f t="shared" si="12"/>
        <v>0.94853992621181638</v>
      </c>
      <c r="BC60" s="809">
        <v>6.8433168598118599E-2</v>
      </c>
      <c r="BD60" s="809">
        <f t="shared" si="2"/>
        <v>0.93156683140188146</v>
      </c>
      <c r="BE60" s="809">
        <v>9.3008647891813595E-2</v>
      </c>
      <c r="BF60" s="809">
        <f t="shared" si="3"/>
        <v>0.90699135210818638</v>
      </c>
      <c r="BG60" s="809">
        <v>1.9921429292866399E-2</v>
      </c>
      <c r="BH60" s="809">
        <f t="shared" si="4"/>
        <v>0.98007857070713356</v>
      </c>
      <c r="BI60" s="809">
        <v>5.1770128755252429E-2</v>
      </c>
      <c r="BJ60" s="809">
        <v>0.94822987124474756</v>
      </c>
      <c r="BK60" s="810">
        <v>6.6659600920018006E-2</v>
      </c>
      <c r="BL60" s="810">
        <f t="shared" si="5"/>
        <v>0.93334039907998201</v>
      </c>
      <c r="BM60" s="810">
        <v>9.1822357750094702E-2</v>
      </c>
      <c r="BN60" s="810">
        <f t="shared" si="6"/>
        <v>0.90817764224990527</v>
      </c>
      <c r="BO60" s="810">
        <v>1.9251840360247401E-2</v>
      </c>
      <c r="BP60" s="810">
        <f t="shared" si="7"/>
        <v>0.98074815963975259</v>
      </c>
      <c r="BQ60" s="810">
        <v>5.0639465133441162E-2</v>
      </c>
      <c r="BR60" s="810">
        <f t="shared" si="13"/>
        <v>0.9493605348665588</v>
      </c>
      <c r="BS60" s="809">
        <v>0.32700276838505304</v>
      </c>
      <c r="BT60" s="809">
        <v>0.67299723161494696</v>
      </c>
      <c r="BU60" s="812"/>
      <c r="BV60" s="758"/>
      <c r="BW60" s="1628"/>
      <c r="BX60" s="1628"/>
      <c r="BY60" s="1628"/>
      <c r="BZ60" s="1628"/>
      <c r="CA60" s="1628"/>
      <c r="CB60" s="1628"/>
      <c r="CC60" s="1628"/>
      <c r="CD60" s="1628"/>
      <c r="CE60" s="1628"/>
      <c r="CF60" s="1628"/>
      <c r="CG60" s="1628"/>
      <c r="CH60" s="1628"/>
      <c r="CI60" s="1628"/>
      <c r="CJ60" s="1628"/>
      <c r="CK60" s="1628"/>
      <c r="CL60" s="1628"/>
      <c r="CM60" s="1628"/>
      <c r="CN60" s="1628"/>
      <c r="CP60" s="5"/>
      <c r="CR60" s="5"/>
      <c r="CS60" s="5"/>
      <c r="CT60" s="5"/>
    </row>
    <row r="61" spans="2:98" ht="15">
      <c r="B61" s="758"/>
      <c r="C61" s="758"/>
      <c r="D61" s="758"/>
      <c r="E61" s="758"/>
      <c r="F61" s="758"/>
      <c r="G61" s="758"/>
      <c r="H61" s="758"/>
      <c r="I61" s="758"/>
      <c r="J61" s="758"/>
      <c r="K61" s="758"/>
      <c r="L61" s="758"/>
      <c r="M61" s="758"/>
      <c r="N61" s="758"/>
      <c r="O61" s="758"/>
      <c r="P61" s="758"/>
      <c r="Q61" s="758"/>
      <c r="R61" s="758"/>
      <c r="S61" s="758"/>
      <c r="T61" s="758"/>
      <c r="U61" s="758"/>
      <c r="V61" s="1643" t="s">
        <v>415</v>
      </c>
      <c r="W61" s="1644"/>
      <c r="X61" s="1645" t="s">
        <v>185</v>
      </c>
      <c r="Y61" s="1646"/>
      <c r="Z61" s="1645" t="s">
        <v>186</v>
      </c>
      <c r="AA61" s="1646"/>
      <c r="AB61" s="1645" t="s">
        <v>210</v>
      </c>
      <c r="AC61" s="1646"/>
      <c r="AD61" s="1645" t="s">
        <v>299</v>
      </c>
      <c r="AE61" s="1646"/>
      <c r="AF61" s="1645" t="s">
        <v>211</v>
      </c>
      <c r="AG61" s="1646"/>
      <c r="AH61" s="758"/>
      <c r="AI61" s="758"/>
      <c r="AJ61" s="758"/>
      <c r="AK61" s="758"/>
      <c r="AL61" s="780">
        <v>56</v>
      </c>
      <c r="AM61" s="792">
        <v>6.8523049741127801E-2</v>
      </c>
      <c r="AN61" s="792">
        <f t="shared" si="8"/>
        <v>0.93147695025887223</v>
      </c>
      <c r="AO61" s="792">
        <v>0.104913407332999</v>
      </c>
      <c r="AP61" s="792">
        <f t="shared" si="0"/>
        <v>0.89508659266700097</v>
      </c>
      <c r="AQ61" s="792">
        <v>1.97978172712748E-2</v>
      </c>
      <c r="AR61" s="792">
        <f t="shared" si="1"/>
        <v>0.98020218272872517</v>
      </c>
      <c r="AS61" s="792">
        <f t="shared" si="9"/>
        <v>5.4479225051125797E-2</v>
      </c>
      <c r="AT61" s="792">
        <f t="shared" si="9"/>
        <v>0.94552077494887421</v>
      </c>
      <c r="AU61" s="808">
        <v>6.8155179893497897E-2</v>
      </c>
      <c r="AV61" s="808">
        <f t="shared" si="10"/>
        <v>0.93184482010650216</v>
      </c>
      <c r="AW61" s="808">
        <v>9.3288007996364705E-2</v>
      </c>
      <c r="AX61" s="808">
        <f t="shared" si="11"/>
        <v>0.90671199200363528</v>
      </c>
      <c r="AY61" s="808">
        <v>2.0683342123181101E-2</v>
      </c>
      <c r="AZ61" s="808">
        <f t="shared" si="14"/>
        <v>0.97931665787681887</v>
      </c>
      <c r="BA61" s="808">
        <f t="shared" si="12"/>
        <v>5.209868498281154E-2</v>
      </c>
      <c r="BB61" s="808">
        <f t="shared" si="12"/>
        <v>0.94790131501718844</v>
      </c>
      <c r="BC61" s="809">
        <v>6.9166690391461505E-2</v>
      </c>
      <c r="BD61" s="809">
        <f t="shared" si="2"/>
        <v>0.9308333096085385</v>
      </c>
      <c r="BE61" s="809">
        <v>9.40159068093636E-2</v>
      </c>
      <c r="BF61" s="809">
        <f t="shared" si="3"/>
        <v>0.90598409319063644</v>
      </c>
      <c r="BG61" s="809">
        <v>2.02919799462725E-2</v>
      </c>
      <c r="BH61" s="809">
        <f t="shared" si="4"/>
        <v>0.97970802005372748</v>
      </c>
      <c r="BI61" s="809">
        <v>5.2399643362792042E-2</v>
      </c>
      <c r="BJ61" s="809">
        <v>0.94760035663720799</v>
      </c>
      <c r="BK61" s="810">
        <v>6.7340032070298303E-2</v>
      </c>
      <c r="BL61" s="810">
        <f t="shared" si="5"/>
        <v>0.93265996792970174</v>
      </c>
      <c r="BM61" s="810">
        <v>9.2881738431279406E-2</v>
      </c>
      <c r="BN61" s="810">
        <f t="shared" si="6"/>
        <v>0.90711826156872055</v>
      </c>
      <c r="BO61" s="810">
        <v>1.96016406547668E-2</v>
      </c>
      <c r="BP61" s="810">
        <f t="shared" si="7"/>
        <v>0.98039835934523323</v>
      </c>
      <c r="BQ61" s="810">
        <v>5.125496448217947E-2</v>
      </c>
      <c r="BR61" s="810">
        <f t="shared" si="13"/>
        <v>0.94874503551782063</v>
      </c>
      <c r="BS61" s="809">
        <v>0.33126411108675102</v>
      </c>
      <c r="BT61" s="809">
        <v>0.66873588891324898</v>
      </c>
      <c r="BU61" s="812"/>
      <c r="BV61" s="758"/>
      <c r="BW61" s="758"/>
      <c r="BX61" s="758"/>
      <c r="BY61" s="758"/>
      <c r="BZ61" s="758"/>
      <c r="CA61" s="758"/>
      <c r="CB61" s="758"/>
      <c r="CC61" s="758"/>
      <c r="CD61" s="758"/>
      <c r="CE61" s="758"/>
      <c r="CF61" s="758"/>
      <c r="CG61" s="758"/>
      <c r="CH61" s="758"/>
      <c r="CI61" s="758"/>
      <c r="CJ61" s="758"/>
      <c r="CK61" s="758"/>
      <c r="CL61" s="758"/>
      <c r="CM61" s="758"/>
      <c r="CN61" s="758"/>
      <c r="CP61" s="5"/>
      <c r="CR61" s="5"/>
      <c r="CS61" s="5"/>
      <c r="CT61" s="5"/>
    </row>
    <row r="62" spans="2:98" ht="15">
      <c r="B62" s="758"/>
      <c r="C62" s="758"/>
      <c r="D62" s="758"/>
      <c r="E62" s="758"/>
      <c r="F62" s="758"/>
      <c r="G62" s="758"/>
      <c r="H62" s="758"/>
      <c r="I62" s="758"/>
      <c r="J62" s="758"/>
      <c r="K62" s="758"/>
      <c r="L62" s="758"/>
      <c r="M62" s="758"/>
      <c r="N62" s="758"/>
      <c r="O62" s="758"/>
      <c r="P62" s="758"/>
      <c r="Q62" s="758"/>
      <c r="R62" s="758"/>
      <c r="S62" s="758"/>
      <c r="T62" s="758"/>
      <c r="U62" s="758"/>
      <c r="V62" s="815" t="s">
        <v>300</v>
      </c>
      <c r="W62" s="815"/>
      <c r="X62" s="815" t="e">
        <f ca="1">AVERAGE(INDIRECT("AM"&amp;DRAC!C$19+5):INDIRECT("AM"&amp;DRAC!$C$20+5))</f>
        <v>#DIV/0!</v>
      </c>
      <c r="Y62" s="815">
        <f ca="1">IF(DRAC!$C$19=DRAC!$C$20,0,_xlfn.STDEV.S(INDIRECT("AM"&amp;DRAC!C$19+5):INDIRECT("AM"&amp;DRAC!C$20+5)))</f>
        <v>0</v>
      </c>
      <c r="Z62" s="815" t="e">
        <f ca="1">AVERAGE(INDIRECT("AO"&amp;DRAC!C$19+5):INDIRECT("AO"&amp;DRAC!C$20+5))</f>
        <v>#DIV/0!</v>
      </c>
      <c r="AA62" s="815">
        <f ca="1">IF(DRAC!$C$19=DRAC!$C$20,0,_xlfn.STDEV.S(INDIRECT("AO"&amp;DRAC!C$19+5):INDIRECT("AO"&amp;DRAC!C$20+5)))</f>
        <v>0</v>
      </c>
      <c r="AB62" s="815" t="e">
        <f ca="1">AVERAGE(INDIRECT("AQ"&amp;DRAC!C$19+5):INDIRECT("AQ"&amp;DRAC!C$20+5))</f>
        <v>#DIV/0!</v>
      </c>
      <c r="AC62" s="815">
        <f ca="1">IF(DRAC!$C$19=DRAC!$C$20,0,_xlfn.STDEV.S(INDIRECT("AQ"&amp;DRAC!C$19+5):INDIRECT("AQ"&amp;DRAC!C$20+5)))</f>
        <v>0</v>
      </c>
      <c r="AD62" s="795" t="e">
        <f ca="1">AVERAGE(INDIRECT("AS"&amp;DRAC!C$19+5):INDIRECT("AS"&amp;DRAC!C$20+5))</f>
        <v>#DIV/0!</v>
      </c>
      <c r="AE62" s="795">
        <f ca="1">IF(DRAC!$C$19=DRAC!$C$20,0,_xlfn.STDEV.S(INDIRECT("AS"&amp;DRAC!C$19+5):INDIRECT("AS"&amp;DRAC!C$20+5)))</f>
        <v>0</v>
      </c>
      <c r="AF62" s="795"/>
      <c r="AG62" s="795"/>
      <c r="AH62" s="758"/>
      <c r="AI62" s="758"/>
      <c r="AJ62" s="758"/>
      <c r="AK62" s="758"/>
      <c r="AL62" s="780">
        <v>57</v>
      </c>
      <c r="AM62" s="792">
        <v>6.9224199938911907E-2</v>
      </c>
      <c r="AN62" s="792">
        <f t="shared" si="8"/>
        <v>0.93077580006108807</v>
      </c>
      <c r="AO62" s="792">
        <v>0.105896644070323</v>
      </c>
      <c r="AP62" s="792">
        <f t="shared" si="0"/>
        <v>0.89410335592967705</v>
      </c>
      <c r="AQ62" s="792">
        <v>2.0146174724833099E-2</v>
      </c>
      <c r="AR62" s="792">
        <f t="shared" si="1"/>
        <v>0.97985382527516696</v>
      </c>
      <c r="AS62" s="792">
        <f t="shared" si="9"/>
        <v>5.5082970490660209E-2</v>
      </c>
      <c r="AT62" s="792">
        <f t="shared" si="9"/>
        <v>0.94491702950933987</v>
      </c>
      <c r="AU62" s="808">
        <v>6.8874961211481497E-2</v>
      </c>
      <c r="AV62" s="808">
        <f t="shared" si="10"/>
        <v>0.93112503878851849</v>
      </c>
      <c r="AW62" s="808">
        <v>9.4328341199275606E-2</v>
      </c>
      <c r="AX62" s="808">
        <f t="shared" si="11"/>
        <v>0.90567165880072442</v>
      </c>
      <c r="AY62" s="808">
        <v>2.10578542099744E-2</v>
      </c>
      <c r="AZ62" s="808">
        <f t="shared" si="14"/>
        <v>0.97894214579002559</v>
      </c>
      <c r="BA62" s="808">
        <f t="shared" si="12"/>
        <v>5.2733369387980872E-2</v>
      </c>
      <c r="BB62" s="808">
        <f t="shared" si="12"/>
        <v>0.94726663061201921</v>
      </c>
      <c r="BC62" s="809">
        <v>6.9891108164653395E-2</v>
      </c>
      <c r="BD62" s="809">
        <f t="shared" si="2"/>
        <v>0.93010889183534662</v>
      </c>
      <c r="BE62" s="809">
        <v>9.5018220910993406E-2</v>
      </c>
      <c r="BF62" s="809">
        <f t="shared" si="3"/>
        <v>0.90498177908900657</v>
      </c>
      <c r="BG62" s="809">
        <v>2.0662617915806699E-2</v>
      </c>
      <c r="BH62" s="809">
        <f t="shared" si="4"/>
        <v>0.9793373820841933</v>
      </c>
      <c r="BI62" s="809">
        <v>5.3025238581842118E-2</v>
      </c>
      <c r="BJ62" s="809">
        <v>0.94697476141815784</v>
      </c>
      <c r="BK62" s="810">
        <v>6.8014647486425106E-2</v>
      </c>
      <c r="BL62" s="810">
        <f t="shared" si="5"/>
        <v>0.93198535251357484</v>
      </c>
      <c r="BM62" s="810">
        <v>9.3929817354787101E-2</v>
      </c>
      <c r="BN62" s="810">
        <f t="shared" si="6"/>
        <v>0.90607018264521288</v>
      </c>
      <c r="BO62" s="810">
        <v>1.9951363348565999E-2</v>
      </c>
      <c r="BP62" s="810">
        <f t="shared" si="7"/>
        <v>0.98004863665143405</v>
      </c>
      <c r="BQ62" s="810">
        <v>5.1866025852733172E-2</v>
      </c>
      <c r="BR62" s="810">
        <f t="shared" si="13"/>
        <v>0.94813397414726697</v>
      </c>
      <c r="BS62" s="809">
        <v>0.33548986895837896</v>
      </c>
      <c r="BT62" s="809">
        <v>0.66451013104162104</v>
      </c>
      <c r="BU62" s="812"/>
      <c r="BV62" s="758"/>
      <c r="BW62" s="758"/>
      <c r="BX62" s="758"/>
      <c r="BY62" s="758"/>
      <c r="BZ62" s="758"/>
      <c r="CA62" s="758"/>
      <c r="CB62" s="758"/>
      <c r="CC62" s="758"/>
      <c r="CD62" s="758"/>
      <c r="CE62" s="758"/>
      <c r="CF62" s="758"/>
      <c r="CG62" s="758"/>
      <c r="CH62" s="758"/>
      <c r="CI62" s="758"/>
      <c r="CJ62" s="758"/>
      <c r="CK62" s="758"/>
      <c r="CL62" s="758"/>
      <c r="CM62" s="758"/>
      <c r="CN62" s="758"/>
      <c r="CP62" s="5"/>
      <c r="CR62" s="5"/>
      <c r="CS62" s="5"/>
      <c r="CT62" s="5"/>
    </row>
    <row r="63" spans="2:98" ht="15">
      <c r="B63" s="758"/>
      <c r="C63" s="758"/>
      <c r="D63" s="758"/>
      <c r="E63" s="758"/>
      <c r="F63" s="758"/>
      <c r="G63" s="758"/>
      <c r="H63" s="758"/>
      <c r="I63" s="758"/>
      <c r="J63" s="758"/>
      <c r="K63" s="758"/>
      <c r="L63" s="758"/>
      <c r="M63" s="758"/>
      <c r="N63" s="758"/>
      <c r="O63" s="758"/>
      <c r="P63" s="758"/>
      <c r="Q63" s="758"/>
      <c r="R63" s="758"/>
      <c r="S63" s="758"/>
      <c r="T63" s="758"/>
      <c r="U63" s="758"/>
      <c r="V63" s="815" t="s">
        <v>37</v>
      </c>
      <c r="W63" s="815"/>
      <c r="X63" s="815" t="e">
        <f ca="1">AVERAGE(INDIRECT("AU"&amp;DRAC!C$19+5):INDIRECT("AU"&amp;DRAC!$C$20+5))</f>
        <v>#DIV/0!</v>
      </c>
      <c r="Y63" s="815">
        <f ca="1">IF(DRAC!$C$19=DRAC!$C$20,0,_xlfn.STDEV.S(INDIRECT("AU"&amp;DRAC!C$19+5):INDIRECT("AU"&amp;DRAC!C$20+5)))</f>
        <v>0</v>
      </c>
      <c r="Z63" s="815" t="e">
        <f ca="1">AVERAGE(INDIRECT("AW"&amp;DRAC!C$19+5):INDIRECT("AW"&amp;DRAC!C$20+5))</f>
        <v>#DIV/0!</v>
      </c>
      <c r="AA63" s="815">
        <f ca="1">IF(DRAC!$C$19=DRAC!$C$20,0,_xlfn.STDEV.S(INDIRECT("AW"&amp;DRAC!C$19+5):INDIRECT("AW"&amp;DRAC!C$20+5)))</f>
        <v>0</v>
      </c>
      <c r="AB63" s="815" t="e">
        <f ca="1">AVERAGE(INDIRECT("AY"&amp;DRAC!C$19+5):INDIRECT("AY"&amp;DRAC!C$20+5))</f>
        <v>#DIV/0!</v>
      </c>
      <c r="AC63" s="815">
        <f ca="1">IF(DRAC!$C$19=DRAC!$C$20,0,_xlfn.STDEV.S(INDIRECT("AY"&amp;DRAC!C$19+5):INDIRECT("AY"&amp;DRAC!C$20+5)))</f>
        <v>0</v>
      </c>
      <c r="AD63" s="795" t="e">
        <f ca="1">AVERAGE(INDIRECT("BA"&amp;DRAC!C$19+5):INDIRECT("bA"&amp;DRAC!C$20+5))</f>
        <v>#DIV/0!</v>
      </c>
      <c r="AE63" s="795">
        <f ca="1">IF(DRAC!$C$19=DRAC!$C$20,0,_xlfn.STDEV.S(INDIRECT("BA"&amp;DRAC!C$19+5):INDIRECT("BA"&amp;DRAC!C$20+5)))</f>
        <v>0</v>
      </c>
      <c r="AF63" s="795"/>
      <c r="AG63" s="795"/>
      <c r="AH63" s="758"/>
      <c r="AI63" s="758"/>
      <c r="AJ63" s="758"/>
      <c r="AK63" s="758"/>
      <c r="AL63" s="780">
        <v>58</v>
      </c>
      <c r="AM63" s="792">
        <v>6.9920557222353796E-2</v>
      </c>
      <c r="AN63" s="792">
        <f t="shared" si="8"/>
        <v>0.9300794427776462</v>
      </c>
      <c r="AO63" s="792">
        <v>0.106871662266113</v>
      </c>
      <c r="AP63" s="792">
        <f t="shared" si="0"/>
        <v>0.893128337733887</v>
      </c>
      <c r="AQ63" s="792">
        <v>2.0495626161755699E-2</v>
      </c>
      <c r="AR63" s="792">
        <f t="shared" si="1"/>
        <v>0.97950437383824429</v>
      </c>
      <c r="AS63" s="792">
        <f t="shared" si="9"/>
        <v>5.5683843094543287E-2</v>
      </c>
      <c r="AT63" s="792">
        <f t="shared" si="9"/>
        <v>0.94431615690545678</v>
      </c>
      <c r="AU63" s="808">
        <v>6.9588833020235594E-2</v>
      </c>
      <c r="AV63" s="808">
        <f t="shared" si="10"/>
        <v>0.93041116697976445</v>
      </c>
      <c r="AW63" s="808">
        <v>9.53601389598462E-2</v>
      </c>
      <c r="AX63" s="808">
        <f t="shared" si="11"/>
        <v>0.90463986104015381</v>
      </c>
      <c r="AY63" s="808">
        <v>2.1432505590371399E-2</v>
      </c>
      <c r="AZ63" s="808">
        <f t="shared" si="14"/>
        <v>0.97856749440962865</v>
      </c>
      <c r="BA63" s="808">
        <f t="shared" si="12"/>
        <v>5.3364322768608509E-2</v>
      </c>
      <c r="BB63" s="808">
        <f t="shared" si="12"/>
        <v>0.94663567723139153</v>
      </c>
      <c r="BC63" s="809">
        <v>7.0605448181340194E-2</v>
      </c>
      <c r="BD63" s="809">
        <f t="shared" si="2"/>
        <v>0.92939455181865982</v>
      </c>
      <c r="BE63" s="809">
        <v>9.6016040764670796E-2</v>
      </c>
      <c r="BF63" s="809">
        <f t="shared" si="3"/>
        <v>0.90398395923532915</v>
      </c>
      <c r="BG63" s="809">
        <v>2.10333429620332E-2</v>
      </c>
      <c r="BH63" s="809">
        <f t="shared" si="4"/>
        <v>0.97896665703796681</v>
      </c>
      <c r="BI63" s="809">
        <v>5.3646716074625019E-2</v>
      </c>
      <c r="BJ63" s="809">
        <v>0.94635328392537499</v>
      </c>
      <c r="BK63" s="810">
        <v>6.8683087235409099E-2</v>
      </c>
      <c r="BL63" s="810">
        <f t="shared" si="5"/>
        <v>0.93131691276459094</v>
      </c>
      <c r="BM63" s="810">
        <v>9.4965970162692995E-2</v>
      </c>
      <c r="BN63" s="810">
        <f t="shared" si="6"/>
        <v>0.90503402983730696</v>
      </c>
      <c r="BO63" s="810">
        <v>2.0301001859080299E-2</v>
      </c>
      <c r="BP63" s="810">
        <f t="shared" si="7"/>
        <v>0.97969899814091965</v>
      </c>
      <c r="BQ63" s="810">
        <v>5.2472391035573149E-2</v>
      </c>
      <c r="BR63" s="810">
        <f t="shared" si="13"/>
        <v>0.94752760896442689</v>
      </c>
      <c r="BS63" s="809">
        <v>0.33968467864066698</v>
      </c>
      <c r="BT63" s="809">
        <v>0.66031532135933302</v>
      </c>
      <c r="BU63" s="812"/>
      <c r="BV63" s="758"/>
      <c r="BW63" s="758"/>
      <c r="BX63" s="758"/>
      <c r="BY63" s="758"/>
      <c r="BZ63" s="758"/>
      <c r="CA63" s="758"/>
      <c r="CB63" s="758"/>
      <c r="CC63" s="758"/>
      <c r="CD63" s="758"/>
      <c r="CE63" s="758"/>
      <c r="CF63" s="758"/>
      <c r="CG63" s="758"/>
      <c r="CH63" s="758"/>
      <c r="CI63" s="758"/>
      <c r="CJ63" s="758"/>
      <c r="CK63" s="758"/>
      <c r="CL63" s="758"/>
      <c r="CM63" s="758"/>
      <c r="CN63" s="758"/>
      <c r="CP63" s="5"/>
      <c r="CR63" s="5"/>
      <c r="CS63" s="5"/>
      <c r="CT63" s="5"/>
    </row>
    <row r="64" spans="2:98" ht="15">
      <c r="B64" s="758"/>
      <c r="C64" s="758"/>
      <c r="D64" s="758"/>
      <c r="E64" s="758"/>
      <c r="F64" s="758"/>
      <c r="G64" s="758"/>
      <c r="H64" s="758"/>
      <c r="I64" s="758"/>
      <c r="J64" s="758"/>
      <c r="K64" s="758"/>
      <c r="L64" s="758"/>
      <c r="M64" s="758"/>
      <c r="N64" s="758"/>
      <c r="O64" s="758"/>
      <c r="P64" s="758"/>
      <c r="Q64" s="758"/>
      <c r="R64" s="758"/>
      <c r="S64" s="758"/>
      <c r="T64" s="758"/>
      <c r="U64" s="758"/>
      <c r="V64" s="795" t="s">
        <v>440</v>
      </c>
      <c r="W64" s="795"/>
      <c r="X64" s="815" t="e">
        <f ca="1">AVERAGE(INDIRECT("BC"&amp;DRAC!C$19+5):INDIRECT("BC"&amp;DRAC!$C$20+5))</f>
        <v>#DIV/0!</v>
      </c>
      <c r="Y64" s="815">
        <f ca="1">IF(DRAC!$C$19=DRAC!$C$20,0,_xlfn.STDEV.S(INDIRECT("BC"&amp;DRAC!C$19+5):INDIRECT("BC"&amp;DRAC!C$20+5)))</f>
        <v>0</v>
      </c>
      <c r="Z64" s="815" t="e">
        <f ca="1">AVERAGE(INDIRECT("BE"&amp;DRAC!C$19+5):INDIRECT("BE"&amp;DRAC!C$20+5))</f>
        <v>#DIV/0!</v>
      </c>
      <c r="AA64" s="815">
        <f ca="1">IF(DRAC!$C$19=DRAC!$C$20,0,_xlfn.STDEV.S(INDIRECT("BE"&amp;DRAC!C$19+5):INDIRECT("BE"&amp;DRAC!C$20+5)))</f>
        <v>0</v>
      </c>
      <c r="AB64" s="815" t="e">
        <f ca="1">AVERAGE(INDIRECT("BG"&amp;DRAC!C$19+5):INDIRECT("BG"&amp;DRAC!C$20+5))</f>
        <v>#DIV/0!</v>
      </c>
      <c r="AC64" s="815">
        <f ca="1">IF(DRAC!$C$19=DRAC!$C$20,0,_xlfn.STDEV.S(INDIRECT("BG"&amp;DRAC!C$19+5):INDIRECT("BG"&amp;DRAC!C$20+5)))</f>
        <v>0</v>
      </c>
      <c r="AD64" s="795" t="e">
        <f ca="1">AVERAGE(INDIRECT("BI"&amp;DRAC!C$19+5):INDIRECT("BI"&amp;DRAC!C$20+5))</f>
        <v>#DIV/0!</v>
      </c>
      <c r="AE64" s="795">
        <f ca="1">IF(DRAC!$C$19=DRAC!$C$20,0,_xlfn.STDEV.S(INDIRECT("BI"&amp;DRAC!C$19+5):INDIRECT("BI"&amp;DRAC!C$20+5)))</f>
        <v>0</v>
      </c>
      <c r="AF64" s="795"/>
      <c r="AG64" s="795"/>
      <c r="AH64" s="758"/>
      <c r="AI64" s="758"/>
      <c r="AJ64" s="758"/>
      <c r="AK64" s="758"/>
      <c r="AL64" s="780">
        <v>59</v>
      </c>
      <c r="AM64" s="792">
        <v>7.0612398329903903E-2</v>
      </c>
      <c r="AN64" s="792">
        <f t="shared" si="8"/>
        <v>0.92938760167009615</v>
      </c>
      <c r="AO64" s="792">
        <v>0.1078392011621</v>
      </c>
      <c r="AP64" s="792">
        <f t="shared" si="0"/>
        <v>0.8921607988379</v>
      </c>
      <c r="AQ64" s="792">
        <v>2.08467188356245E-2</v>
      </c>
      <c r="AR64" s="792">
        <f t="shared" si="1"/>
        <v>0.9791532811643755</v>
      </c>
      <c r="AS64" s="792">
        <f t="shared" si="9"/>
        <v>5.6282350413940474E-2</v>
      </c>
      <c r="AT64" s="792">
        <f t="shared" si="9"/>
        <v>0.94371764958605953</v>
      </c>
      <c r="AU64" s="808">
        <v>7.0297083292248499E-2</v>
      </c>
      <c r="AV64" s="808">
        <f t="shared" si="10"/>
        <v>0.92970291670775151</v>
      </c>
      <c r="AW64" s="808">
        <v>9.6383869239585696E-2</v>
      </c>
      <c r="AX64" s="808">
        <f t="shared" si="11"/>
        <v>0.90361613076041425</v>
      </c>
      <c r="AY64" s="808">
        <v>2.1807293791107601E-2</v>
      </c>
      <c r="AZ64" s="808">
        <f t="shared" si="14"/>
        <v>0.97819270620889243</v>
      </c>
      <c r="BA64" s="808">
        <f t="shared" si="12"/>
        <v>5.3991740889611242E-2</v>
      </c>
      <c r="BB64" s="808">
        <f t="shared" si="12"/>
        <v>0.94600825911038877</v>
      </c>
      <c r="BC64" s="809">
        <v>7.13087367051677E-2</v>
      </c>
      <c r="BD64" s="809">
        <f t="shared" si="2"/>
        <v>0.92869126329483231</v>
      </c>
      <c r="BE64" s="809">
        <v>9.7009816938363205E-2</v>
      </c>
      <c r="BF64" s="809">
        <f t="shared" si="3"/>
        <v>0.90299018306163681</v>
      </c>
      <c r="BG64" s="809">
        <v>2.14041548455161E-2</v>
      </c>
      <c r="BH64" s="809">
        <f t="shared" si="4"/>
        <v>0.97859584515448395</v>
      </c>
      <c r="BI64" s="809">
        <v>5.4263877503362937E-2</v>
      </c>
      <c r="BJ64" s="809">
        <v>0.94573612249663719</v>
      </c>
      <c r="BK64" s="810">
        <v>6.9344991384261104E-2</v>
      </c>
      <c r="BL64" s="810">
        <f t="shared" si="5"/>
        <v>0.93065500861573891</v>
      </c>
      <c r="BM64" s="810">
        <v>9.5989572497072101E-2</v>
      </c>
      <c r="BN64" s="810">
        <f t="shared" si="6"/>
        <v>0.90401042750292793</v>
      </c>
      <c r="BO64" s="810">
        <v>2.06505496037451E-2</v>
      </c>
      <c r="BP64" s="810">
        <f t="shared" si="7"/>
        <v>0.97934945039625487</v>
      </c>
      <c r="BQ64" s="810">
        <v>5.3073801821170274E-2</v>
      </c>
      <c r="BR64" s="810">
        <f t="shared" si="13"/>
        <v>0.94692619817882973</v>
      </c>
      <c r="BS64" s="809">
        <v>0.34385317677435101</v>
      </c>
      <c r="BT64" s="809">
        <v>0.65614682322564899</v>
      </c>
      <c r="BU64" s="812"/>
      <c r="BV64" s="758"/>
      <c r="BW64" s="758"/>
      <c r="BX64" s="758"/>
      <c r="BY64" s="758"/>
      <c r="BZ64" s="758"/>
      <c r="CA64" s="758"/>
      <c r="CB64" s="758"/>
      <c r="CC64" s="758"/>
      <c r="CD64" s="758"/>
      <c r="CE64" s="758"/>
      <c r="CF64" s="758"/>
      <c r="CG64" s="758"/>
      <c r="CH64" s="758"/>
      <c r="CI64" s="758"/>
      <c r="CJ64" s="758"/>
      <c r="CK64" s="758"/>
      <c r="CL64" s="758"/>
      <c r="CM64" s="758"/>
      <c r="CN64" s="758"/>
      <c r="CP64" s="5"/>
      <c r="CR64" s="5"/>
      <c r="CS64" s="5"/>
      <c r="CT64" s="5"/>
    </row>
    <row r="65" spans="2:98" ht="15">
      <c r="B65" s="758"/>
      <c r="C65" s="758"/>
      <c r="D65" s="758"/>
      <c r="E65" s="758"/>
      <c r="F65" s="758"/>
      <c r="G65" s="758"/>
      <c r="H65" s="758"/>
      <c r="I65" s="758"/>
      <c r="J65" s="758"/>
      <c r="K65" s="758"/>
      <c r="L65" s="758"/>
      <c r="M65" s="758"/>
      <c r="N65" s="758"/>
      <c r="O65" s="758"/>
      <c r="P65" s="758"/>
      <c r="Q65" s="758"/>
      <c r="R65" s="758"/>
      <c r="S65" s="758"/>
      <c r="T65" s="758"/>
      <c r="U65" s="758"/>
      <c r="V65" s="815" t="s">
        <v>441</v>
      </c>
      <c r="W65" s="795"/>
      <c r="X65" s="815" t="e">
        <f ca="1">AVERAGE(INDIRECT("BK"&amp;DRAC!C$19+5):INDIRECT("BK"&amp;DRAC!$C$20+5))</f>
        <v>#DIV/0!</v>
      </c>
      <c r="Y65" s="815">
        <f ca="1">IF(DRAC!$C$19=DRAC!$C$20,0,_xlfn.STDEV.S(INDIRECT("BK"&amp;DRAC!C$19+5):INDIRECT("BK"&amp;DRAC!C$20+5)))</f>
        <v>0</v>
      </c>
      <c r="Z65" s="815" t="e">
        <f ca="1">AVERAGE(INDIRECT("BM"&amp;DRAC!C$19+5):INDIRECT("BM"&amp;DRAC!C$20+5))</f>
        <v>#DIV/0!</v>
      </c>
      <c r="AA65" s="815">
        <f ca="1">IF(DRAC!$C$19=DRAC!$C$20,0,_xlfn.STDEV.S(INDIRECT("BM"&amp;DRAC!C$19+5):INDIRECT("BM"&amp;DRAC!C$20+5)))</f>
        <v>0</v>
      </c>
      <c r="AB65" s="815" t="e">
        <f ca="1">AVERAGE(INDIRECT("BO"&amp;DRAC!C$19+5):INDIRECT("BO"&amp;DRAC!C$20+5))</f>
        <v>#DIV/0!</v>
      </c>
      <c r="AC65" s="815">
        <f ca="1">IF(DRAC!$C$19=DRAC!$C$20,0,_xlfn.STDEV.S(INDIRECT("BO"&amp;DRAC!C$19+5):INDIRECT("BO"&amp;DRAC!C$20+5)))</f>
        <v>0</v>
      </c>
      <c r="AD65" s="795" t="e">
        <f ca="1">AVERAGE(INDIRECT("BQ"&amp;DRAC!C$19+5):INDIRECT("BQ"&amp;DRAC!C$20+5))</f>
        <v>#DIV/0!</v>
      </c>
      <c r="AE65" s="795">
        <f ca="1">IF(DRAC!$C$19=DRAC!$C$20,0,_xlfn.STDEV.S(INDIRECT("BQ"&amp;DRAC!C$19+5):INDIRECT("BQ"&amp;DRAC!C$20+5)))</f>
        <v>0</v>
      </c>
      <c r="AF65" s="795"/>
      <c r="AG65" s="795"/>
      <c r="AH65" s="758"/>
      <c r="AI65" s="758"/>
      <c r="AJ65" s="758"/>
      <c r="AK65" s="758"/>
      <c r="AL65" s="780">
        <v>60</v>
      </c>
      <c r="AM65" s="792">
        <v>7.1300000000012895E-2</v>
      </c>
      <c r="AN65" s="792">
        <f t="shared" si="8"/>
        <v>0.92869999999998709</v>
      </c>
      <c r="AO65" s="792">
        <v>0.108800000000012</v>
      </c>
      <c r="AP65" s="792">
        <f t="shared" si="0"/>
        <v>0.891199999999988</v>
      </c>
      <c r="AQ65" s="792">
        <v>2.1200000000021601E-2</v>
      </c>
      <c r="AR65" s="792">
        <f t="shared" si="1"/>
        <v>0.97879999999997835</v>
      </c>
      <c r="AS65" s="792">
        <f t="shared" si="9"/>
        <v>5.6879000000016694E-2</v>
      </c>
      <c r="AT65" s="792">
        <f t="shared" si="9"/>
        <v>0.94312099999998322</v>
      </c>
      <c r="AU65" s="808">
        <v>7.1000000000008695E-2</v>
      </c>
      <c r="AV65" s="808">
        <f t="shared" si="10"/>
        <v>0.92899999999999128</v>
      </c>
      <c r="AW65" s="808">
        <v>9.7400000000003303E-2</v>
      </c>
      <c r="AX65" s="808">
        <f t="shared" si="11"/>
        <v>0.90259999999999674</v>
      </c>
      <c r="AY65" s="808">
        <v>2.21822163389188E-2</v>
      </c>
      <c r="AZ65" s="808">
        <f t="shared" si="14"/>
        <v>0.97781778366108119</v>
      </c>
      <c r="BA65" s="808">
        <f t="shared" si="12"/>
        <v>5.4615819515906106E-2</v>
      </c>
      <c r="BB65" s="808">
        <f t="shared" si="12"/>
        <v>0.94538418048409389</v>
      </c>
      <c r="BC65" s="809">
        <v>7.1999999999782099E-2</v>
      </c>
      <c r="BD65" s="809">
        <f t="shared" si="2"/>
        <v>0.92800000000021787</v>
      </c>
      <c r="BE65" s="809">
        <v>9.8000000000038404E-2</v>
      </c>
      <c r="BF65" s="809">
        <f t="shared" si="3"/>
        <v>0.90199999999996161</v>
      </c>
      <c r="BG65" s="809">
        <v>2.1775053326819699E-2</v>
      </c>
      <c r="BH65" s="809">
        <f t="shared" si="4"/>
        <v>0.97822494667318027</v>
      </c>
      <c r="BI65" s="809">
        <v>5.4876524530278345E-2</v>
      </c>
      <c r="BJ65" s="809">
        <v>0.94512347546972175</v>
      </c>
      <c r="BK65" s="810">
        <v>6.9999999999992096E-2</v>
      </c>
      <c r="BL65" s="810">
        <f t="shared" si="5"/>
        <v>0.93000000000000793</v>
      </c>
      <c r="BM65" s="810">
        <v>9.6999999999999698E-2</v>
      </c>
      <c r="BN65" s="810">
        <f t="shared" si="6"/>
        <v>0.90300000000000025</v>
      </c>
      <c r="BO65" s="810">
        <v>2.09999999999958E-2</v>
      </c>
      <c r="BP65" s="810">
        <f t="shared" si="7"/>
        <v>0.9790000000000042</v>
      </c>
      <c r="BQ65" s="810">
        <v>5.3669999999995548E-2</v>
      </c>
      <c r="BR65" s="810">
        <f t="shared" si="13"/>
        <v>0.94633000000000445</v>
      </c>
      <c r="BS65" s="809">
        <v>0.34800000000016196</v>
      </c>
      <c r="BT65" s="809">
        <v>0.65199999999983804</v>
      </c>
      <c r="BU65" s="812"/>
      <c r="BV65" s="758"/>
      <c r="BW65" s="758"/>
      <c r="BX65" s="758"/>
      <c r="BY65" s="758"/>
      <c r="BZ65" s="758"/>
      <c r="CA65" s="758"/>
      <c r="CB65" s="758"/>
      <c r="CC65" s="758"/>
      <c r="CD65" s="758"/>
      <c r="CE65" s="758"/>
      <c r="CF65" s="758"/>
      <c r="CG65" s="758"/>
      <c r="CH65" s="758"/>
      <c r="CI65" s="758"/>
      <c r="CJ65" s="758"/>
      <c r="CK65" s="758"/>
      <c r="CL65" s="758"/>
      <c r="CM65" s="758"/>
      <c r="CN65" s="758"/>
      <c r="CP65" s="5"/>
      <c r="CR65" s="5"/>
      <c r="CS65" s="5"/>
      <c r="CT65" s="5"/>
    </row>
    <row r="66" spans="2:98" ht="15">
      <c r="B66" s="758"/>
      <c r="C66" s="758"/>
      <c r="D66" s="758"/>
      <c r="E66" s="758"/>
      <c r="F66" s="758"/>
      <c r="G66" s="758"/>
      <c r="H66" s="758"/>
      <c r="I66" s="758"/>
      <c r="J66" s="758"/>
      <c r="K66" s="758"/>
      <c r="L66" s="758"/>
      <c r="M66" s="758"/>
      <c r="N66" s="758"/>
      <c r="O66" s="758"/>
      <c r="P66" s="758"/>
      <c r="Q66" s="758"/>
      <c r="R66" s="758"/>
      <c r="S66" s="758"/>
      <c r="T66" s="758"/>
      <c r="U66" s="758"/>
      <c r="V66" s="815" t="s">
        <v>295</v>
      </c>
      <c r="W66" s="795"/>
      <c r="X66" s="795"/>
      <c r="Y66" s="795"/>
      <c r="Z66" s="795"/>
      <c r="AA66" s="795"/>
      <c r="AB66" s="795"/>
      <c r="AC66" s="795"/>
      <c r="AD66" s="795"/>
      <c r="AE66" s="795"/>
      <c r="AF66" s="795" t="e">
        <f ca="1">AVERAGE(INDIRECT("BS"&amp;DRAC!C$19+5):INDIRECT("BS"&amp;DRAC!C$20+5))</f>
        <v>#DIV/0!</v>
      </c>
      <c r="AG66" s="795">
        <f ca="1">IF(DRAC!$C$19=DRAC!$C$20,0,_xlfn.STDEV.S(INDIRECT("BS"&amp;DRAC!C$19+5):INDIRECT("BS"&amp;DRAC!C$20+5)))</f>
        <v>0</v>
      </c>
      <c r="AH66" s="758"/>
      <c r="AI66" s="758"/>
      <c r="AJ66" s="758"/>
      <c r="AK66" s="758"/>
      <c r="AL66" s="780">
        <v>61</v>
      </c>
      <c r="AM66" s="792">
        <v>7.1983535241030405E-2</v>
      </c>
      <c r="AN66" s="792">
        <f t="shared" si="8"/>
        <v>0.92801646475896959</v>
      </c>
      <c r="AO66" s="792">
        <v>0.109754698103215</v>
      </c>
      <c r="AP66" s="792">
        <f t="shared" si="0"/>
        <v>0.89024530189678497</v>
      </c>
      <c r="AQ66" s="792">
        <v>2.1555843334117999E-2</v>
      </c>
      <c r="AR66" s="792">
        <f t="shared" si="1"/>
        <v>0.97844415666588203</v>
      </c>
      <c r="AS66" s="792">
        <f t="shared" si="9"/>
        <v>5.7474164422153154E-2</v>
      </c>
      <c r="AT66" s="792">
        <f t="shared" si="9"/>
        <v>0.94252583557784686</v>
      </c>
      <c r="AU66" s="808">
        <v>7.1697848395592595E-2</v>
      </c>
      <c r="AV66" s="808">
        <f t="shared" si="10"/>
        <v>0.92830215160440743</v>
      </c>
      <c r="AW66" s="808">
        <v>9.8408943280498803E-2</v>
      </c>
      <c r="AX66" s="808">
        <f t="shared" si="11"/>
        <v>0.90159105671950124</v>
      </c>
      <c r="AY66" s="808">
        <v>2.2557271720880699E-2</v>
      </c>
      <c r="AZ66" s="808">
        <f t="shared" si="14"/>
        <v>0.97744272827911927</v>
      </c>
      <c r="BA66" s="808">
        <f t="shared" si="12"/>
        <v>5.5236734948753551E-2</v>
      </c>
      <c r="BB66" s="808">
        <f t="shared" si="12"/>
        <v>0.94476326505124653</v>
      </c>
      <c r="BC66" s="809">
        <v>7.2678539277107504E-2</v>
      </c>
      <c r="BD66" s="809">
        <f t="shared" si="2"/>
        <v>0.92732146072289245</v>
      </c>
      <c r="BE66" s="809">
        <v>9.8986947644866499E-2</v>
      </c>
      <c r="BF66" s="809">
        <f t="shared" si="3"/>
        <v>0.90101305235513351</v>
      </c>
      <c r="BG66" s="809">
        <v>2.21460384177973E-2</v>
      </c>
      <c r="BH66" s="809">
        <f t="shared" si="4"/>
        <v>0.97785396158220272</v>
      </c>
      <c r="BI66" s="809">
        <v>5.5484522806409378E-2</v>
      </c>
      <c r="BJ66" s="809">
        <v>0.94451547719359064</v>
      </c>
      <c r="BK66" s="810">
        <v>7.0647865922918204E-2</v>
      </c>
      <c r="BL66" s="810">
        <f t="shared" si="5"/>
        <v>0.92935213407708184</v>
      </c>
      <c r="BM66" s="810">
        <v>9.7996818273019606E-2</v>
      </c>
      <c r="BN66" s="810">
        <f t="shared" si="6"/>
        <v>0.90200318172698035</v>
      </c>
      <c r="BO66" s="810">
        <v>2.1349351661816601E-2</v>
      </c>
      <c r="BP66" s="810">
        <f t="shared" si="7"/>
        <v>0.97865064833818338</v>
      </c>
      <c r="BQ66" s="810">
        <v>5.426080840333479E-2</v>
      </c>
      <c r="BR66" s="810">
        <f t="shared" si="13"/>
        <v>0.9457391915966652</v>
      </c>
      <c r="BS66" s="809">
        <v>0.35212848878554703</v>
      </c>
      <c r="BT66" s="809">
        <v>0.64787151121445297</v>
      </c>
      <c r="BU66" s="812"/>
      <c r="BV66" s="758"/>
      <c r="BW66" s="758"/>
      <c r="BX66" s="758"/>
      <c r="BY66" s="758"/>
      <c r="BZ66" s="758"/>
      <c r="CA66" s="758"/>
      <c r="CB66" s="758"/>
      <c r="CC66" s="758"/>
      <c r="CD66" s="758"/>
      <c r="CE66" s="758"/>
      <c r="CF66" s="758"/>
      <c r="CG66" s="758"/>
      <c r="CH66" s="758"/>
      <c r="CI66" s="758"/>
      <c r="CJ66" s="758"/>
      <c r="CK66" s="758"/>
      <c r="CL66" s="758"/>
      <c r="CM66" s="758"/>
      <c r="CN66" s="758"/>
      <c r="CP66" s="5"/>
      <c r="CR66" s="5"/>
      <c r="CS66" s="5"/>
      <c r="CT66" s="5"/>
    </row>
    <row r="67" spans="2:98" ht="15">
      <c r="B67" s="758"/>
      <c r="C67" s="758"/>
      <c r="D67" s="758"/>
      <c r="E67" s="758"/>
      <c r="F67" s="758"/>
      <c r="G67" s="758"/>
      <c r="H67" s="758"/>
      <c r="I67" s="758"/>
      <c r="J67" s="758"/>
      <c r="K67" s="758"/>
      <c r="L67" s="758"/>
      <c r="M67" s="758"/>
      <c r="N67" s="758"/>
      <c r="O67" s="758"/>
      <c r="P67" s="758"/>
      <c r="Q67" s="758"/>
      <c r="R67" s="758"/>
      <c r="S67" s="758"/>
      <c r="T67" s="758"/>
      <c r="U67" s="758"/>
      <c r="V67" s="758"/>
      <c r="W67" s="758"/>
      <c r="X67" s="758"/>
      <c r="Y67" s="758"/>
      <c r="Z67" s="758"/>
      <c r="AA67" s="758"/>
      <c r="AB67" s="758"/>
      <c r="AC67" s="758"/>
      <c r="AD67" s="758"/>
      <c r="AE67" s="758"/>
      <c r="AF67" s="758"/>
      <c r="AG67" s="758"/>
      <c r="AH67" s="758"/>
      <c r="AI67" s="758"/>
      <c r="AJ67" s="758"/>
      <c r="AK67" s="758"/>
      <c r="AL67" s="780">
        <v>62</v>
      </c>
      <c r="AM67" s="792">
        <v>7.2662762140901893E-2</v>
      </c>
      <c r="AN67" s="792">
        <f t="shared" si="8"/>
        <v>0.92733723785909805</v>
      </c>
      <c r="AO67" s="792">
        <v>0.11070353512160901</v>
      </c>
      <c r="AP67" s="792">
        <f t="shared" si="0"/>
        <v>0.88929646487839098</v>
      </c>
      <c r="AQ67" s="792">
        <v>2.1913928219440101E-2</v>
      </c>
      <c r="AR67" s="792">
        <f t="shared" si="1"/>
        <v>0.97808607178055995</v>
      </c>
      <c r="AS67" s="792">
        <f t="shared" si="9"/>
        <v>5.8067676322592104E-2</v>
      </c>
      <c r="AT67" s="792">
        <f t="shared" si="9"/>
        <v>0.94193232367740798</v>
      </c>
      <c r="AU67" s="808">
        <v>7.2390802849429794E-2</v>
      </c>
      <c r="AV67" s="808">
        <f t="shared" si="10"/>
        <v>0.92760919715057022</v>
      </c>
      <c r="AW67" s="808">
        <v>9.9410887432034703E-2</v>
      </c>
      <c r="AX67" s="808">
        <f t="shared" si="11"/>
        <v>0.90058911256796526</v>
      </c>
      <c r="AY67" s="808">
        <v>2.2932462265430598E-2</v>
      </c>
      <c r="AZ67" s="808">
        <f t="shared" si="14"/>
        <v>0.97706753773456945</v>
      </c>
      <c r="BA67" s="808">
        <f t="shared" si="12"/>
        <v>5.5854585634789303E-2</v>
      </c>
      <c r="BB67" s="808">
        <f t="shared" si="12"/>
        <v>0.94414541436521082</v>
      </c>
      <c r="BC67" s="809">
        <v>7.3344755542182505E-2</v>
      </c>
      <c r="BD67" s="809">
        <f t="shared" si="2"/>
        <v>0.92665524445781755</v>
      </c>
      <c r="BE67" s="809">
        <v>9.9970646076827499E-2</v>
      </c>
      <c r="BF67" s="809">
        <f t="shared" si="3"/>
        <v>0.90002935392317251</v>
      </c>
      <c r="BG67" s="809">
        <v>2.2517111135459102E-2</v>
      </c>
      <c r="BH67" s="809">
        <f t="shared" si="4"/>
        <v>0.97748288886454093</v>
      </c>
      <c r="BI67" s="809">
        <v>5.6087993938058085E-2</v>
      </c>
      <c r="BJ67" s="809">
        <v>0.94391200606194192</v>
      </c>
      <c r="BK67" s="810">
        <v>7.1288793086577901E-2</v>
      </c>
      <c r="BL67" s="810">
        <f t="shared" si="5"/>
        <v>0.92871120691342213</v>
      </c>
      <c r="BM67" s="810">
        <v>9.8980352755551101E-2</v>
      </c>
      <c r="BN67" s="810">
        <f t="shared" si="6"/>
        <v>0.90101964724444894</v>
      </c>
      <c r="BO67" s="810">
        <v>2.16986239893876E-2</v>
      </c>
      <c r="BP67" s="810">
        <f t="shared" si="7"/>
        <v>0.9783013760106124</v>
      </c>
      <c r="BQ67" s="810">
        <v>5.4846374025734203E-2</v>
      </c>
      <c r="BR67" s="810">
        <f t="shared" si="13"/>
        <v>0.94515362597426589</v>
      </c>
      <c r="BS67" s="809">
        <v>0.35623679890480597</v>
      </c>
      <c r="BT67" s="809">
        <v>0.64376320109519403</v>
      </c>
      <c r="BU67" s="812"/>
      <c r="BV67" s="758"/>
      <c r="BW67" s="758"/>
      <c r="BX67" s="758"/>
      <c r="BY67" s="758"/>
      <c r="BZ67" s="758"/>
      <c r="CA67" s="758"/>
      <c r="CB67" s="758"/>
      <c r="CC67" s="758"/>
      <c r="CD67" s="758"/>
      <c r="CE67" s="758"/>
      <c r="CF67" s="758"/>
      <c r="CG67" s="758"/>
      <c r="CH67" s="758"/>
      <c r="CI67" s="758"/>
      <c r="CJ67" s="758"/>
      <c r="CK67" s="758"/>
      <c r="CL67" s="758"/>
      <c r="CM67" s="758"/>
      <c r="CN67" s="758"/>
      <c r="CP67" s="5"/>
      <c r="CR67" s="5"/>
      <c r="CS67" s="5"/>
      <c r="CT67" s="5"/>
    </row>
    <row r="68" spans="2:98" ht="15">
      <c r="B68" s="758"/>
      <c r="C68" s="758"/>
      <c r="D68" s="758"/>
      <c r="E68" s="758"/>
      <c r="F68" s="758"/>
      <c r="G68" s="758"/>
      <c r="H68" s="758"/>
      <c r="I68" s="758"/>
      <c r="J68" s="758"/>
      <c r="K68" s="758"/>
      <c r="L68" s="758"/>
      <c r="M68" s="758"/>
      <c r="N68" s="758"/>
      <c r="O68" s="758"/>
      <c r="P68" s="758"/>
      <c r="Q68" s="758"/>
      <c r="R68" s="758"/>
      <c r="S68" s="758"/>
      <c r="T68" s="758"/>
      <c r="U68" s="758"/>
      <c r="V68" s="758"/>
      <c r="W68" s="758"/>
      <c r="X68" s="758"/>
      <c r="Y68" s="758"/>
      <c r="Z68" s="758"/>
      <c r="AA68" s="758"/>
      <c r="AB68" s="758"/>
      <c r="AC68" s="758"/>
      <c r="AD68" s="758"/>
      <c r="AE68" s="758"/>
      <c r="AF68" s="758"/>
      <c r="AG68" s="758"/>
      <c r="AH68" s="758"/>
      <c r="AI68" s="758"/>
      <c r="AJ68" s="758"/>
      <c r="AK68" s="758"/>
      <c r="AL68" s="780">
        <v>63</v>
      </c>
      <c r="AM68" s="792">
        <v>7.3337335057472003E-2</v>
      </c>
      <c r="AN68" s="792">
        <f t="shared" si="8"/>
        <v>0.92666266494252802</v>
      </c>
      <c r="AO68" s="792">
        <v>0.111646650786731</v>
      </c>
      <c r="AP68" s="792">
        <f t="shared" si="0"/>
        <v>0.88835334921326903</v>
      </c>
      <c r="AQ68" s="792">
        <v>2.2273760463103202E-2</v>
      </c>
      <c r="AR68" s="792">
        <f t="shared" si="1"/>
        <v>0.97772623953689675</v>
      </c>
      <c r="AS68" s="792">
        <f t="shared" si="9"/>
        <v>5.8659233361791928E-2</v>
      </c>
      <c r="AT68" s="792">
        <f t="shared" si="9"/>
        <v>0.94134076663820809</v>
      </c>
      <c r="AU68" s="808">
        <v>7.3079015011538101E-2</v>
      </c>
      <c r="AV68" s="808">
        <f t="shared" si="10"/>
        <v>0.92692098498846187</v>
      </c>
      <c r="AW68" s="808">
        <v>0.100405964883464</v>
      </c>
      <c r="AX68" s="808">
        <f t="shared" si="11"/>
        <v>0.89959403511653602</v>
      </c>
      <c r="AY68" s="808">
        <v>2.3307791261346199E-2</v>
      </c>
      <c r="AZ68" s="808">
        <f t="shared" si="14"/>
        <v>0.97669220873865381</v>
      </c>
      <c r="BA68" s="808">
        <f t="shared" si="12"/>
        <v>5.6469450556992783E-2</v>
      </c>
      <c r="BB68" s="808">
        <f t="shared" si="12"/>
        <v>0.94353054944300729</v>
      </c>
      <c r="BC68" s="809">
        <v>7.3999324748324199E-2</v>
      </c>
      <c r="BD68" s="809">
        <f t="shared" si="2"/>
        <v>0.92600067525167584</v>
      </c>
      <c r="BE68" s="809">
        <v>0.100950988627104</v>
      </c>
      <c r="BF68" s="809">
        <f t="shared" si="3"/>
        <v>0.89904901137289595</v>
      </c>
      <c r="BG68" s="809">
        <v>2.28882727481045E-2</v>
      </c>
      <c r="BH68" s="809">
        <f t="shared" si="4"/>
        <v>0.97711172725189555</v>
      </c>
      <c r="BI68" s="809">
        <v>5.668712352034249E-2</v>
      </c>
      <c r="BJ68" s="809">
        <v>0.94331287647965756</v>
      </c>
      <c r="BK68" s="810">
        <v>7.19230981978152E-2</v>
      </c>
      <c r="BL68" s="810">
        <f t="shared" si="5"/>
        <v>0.92807690180218483</v>
      </c>
      <c r="BM68" s="810">
        <v>9.9951118846482306E-2</v>
      </c>
      <c r="BN68" s="810">
        <f t="shared" si="6"/>
        <v>0.90004888115351767</v>
      </c>
      <c r="BO68" s="810">
        <v>2.2047841579437701E-2</v>
      </c>
      <c r="BP68" s="810">
        <f t="shared" si="7"/>
        <v>0.97795215842056227</v>
      </c>
      <c r="BQ68" s="810">
        <v>5.5426924902554985E-2</v>
      </c>
      <c r="BR68" s="810">
        <f t="shared" si="13"/>
        <v>0.94457307509744504</v>
      </c>
      <c r="BS68" s="809">
        <v>0.36032178995895103</v>
      </c>
      <c r="BT68" s="809">
        <v>0.63967821004104897</v>
      </c>
      <c r="BU68" s="812"/>
      <c r="BV68" s="758"/>
      <c r="BW68" s="758"/>
      <c r="BX68" s="758"/>
      <c r="BY68" s="758"/>
      <c r="BZ68" s="758"/>
      <c r="CA68" s="758"/>
      <c r="CB68" s="758"/>
      <c r="CC68" s="758"/>
      <c r="CD68" s="758"/>
      <c r="CE68" s="758"/>
      <c r="CF68" s="758"/>
      <c r="CG68" s="758"/>
      <c r="CH68" s="758"/>
      <c r="CI68" s="758"/>
      <c r="CJ68" s="758"/>
      <c r="CK68" s="758"/>
      <c r="CL68" s="758"/>
      <c r="CM68" s="758"/>
      <c r="CN68" s="758"/>
      <c r="CP68" s="5"/>
      <c r="CR68" s="5"/>
      <c r="CS68" s="5"/>
      <c r="CT68" s="5"/>
    </row>
    <row r="69" spans="2:98" ht="15">
      <c r="B69" s="758"/>
      <c r="C69" s="758"/>
      <c r="D69" s="758"/>
      <c r="E69" s="758"/>
      <c r="F69" s="758"/>
      <c r="G69" s="758"/>
      <c r="H69" s="758"/>
      <c r="I69" s="758"/>
      <c r="J69" s="758"/>
      <c r="K69" s="758"/>
      <c r="L69" s="758"/>
      <c r="M69" s="758"/>
      <c r="N69" s="758"/>
      <c r="O69" s="758"/>
      <c r="P69" s="758"/>
      <c r="Q69" s="758"/>
      <c r="R69" s="758"/>
      <c r="S69" s="758"/>
      <c r="T69" s="758"/>
      <c r="U69" s="758"/>
      <c r="V69" s="758"/>
      <c r="W69" s="758"/>
      <c r="X69" s="758"/>
      <c r="Y69" s="758"/>
      <c r="Z69" s="758"/>
      <c r="AA69" s="758"/>
      <c r="AB69" s="758"/>
      <c r="AC69" s="758"/>
      <c r="AD69" s="758"/>
      <c r="AE69" s="758"/>
      <c r="AF69" s="758"/>
      <c r="AG69" s="758"/>
      <c r="AH69" s="758"/>
      <c r="AI69" s="758"/>
      <c r="AJ69" s="758"/>
      <c r="AK69" s="758"/>
      <c r="AL69" s="780">
        <v>64</v>
      </c>
      <c r="AM69" s="792">
        <v>7.4006908348585407E-2</v>
      </c>
      <c r="AN69" s="792">
        <f t="shared" si="8"/>
        <v>0.92599309165141463</v>
      </c>
      <c r="AO69" s="792">
        <v>0.11258418483011701</v>
      </c>
      <c r="AP69" s="792">
        <f t="shared" si="0"/>
        <v>0.88741581516988299</v>
      </c>
      <c r="AQ69" s="792">
        <v>2.2634845872222802E-2</v>
      </c>
      <c r="AR69" s="792">
        <f t="shared" si="1"/>
        <v>0.97736515412777725</v>
      </c>
      <c r="AS69" s="792">
        <f t="shared" si="9"/>
        <v>5.9248533200210882E-2</v>
      </c>
      <c r="AT69" s="792">
        <f t="shared" si="9"/>
        <v>0.94075146679978916</v>
      </c>
      <c r="AU69" s="808">
        <v>7.3762636531935002E-2</v>
      </c>
      <c r="AV69" s="808">
        <f t="shared" si="10"/>
        <v>0.92623736346806496</v>
      </c>
      <c r="AW69" s="808">
        <v>0.101394308063639</v>
      </c>
      <c r="AX69" s="808">
        <f t="shared" si="11"/>
        <v>0.89860569193636097</v>
      </c>
      <c r="AY69" s="808">
        <v>2.3683261997404899E-2</v>
      </c>
      <c r="AZ69" s="808">
        <f t="shared" si="14"/>
        <v>0.97631673800259511</v>
      </c>
      <c r="BA69" s="808">
        <f t="shared" si="12"/>
        <v>5.7081408698343078E-2</v>
      </c>
      <c r="BB69" s="808">
        <f t="shared" si="12"/>
        <v>0.94291859130165689</v>
      </c>
      <c r="BC69" s="809">
        <v>7.4642922848849505E-2</v>
      </c>
      <c r="BD69" s="809">
        <f t="shared" si="2"/>
        <v>0.92535707715115045</v>
      </c>
      <c r="BE69" s="809">
        <v>0.101927868626879</v>
      </c>
      <c r="BF69" s="809">
        <f t="shared" si="3"/>
        <v>0.89807213137312103</v>
      </c>
      <c r="BG69" s="809">
        <v>2.3259524524033001E-2</v>
      </c>
      <c r="BH69" s="809">
        <f t="shared" si="4"/>
        <v>0.97674047547596698</v>
      </c>
      <c r="BI69" s="809">
        <v>5.7282097148380694E-2</v>
      </c>
      <c r="BJ69" s="809">
        <v>0.94271790285161927</v>
      </c>
      <c r="BK69" s="810">
        <v>7.2551097963474004E-2</v>
      </c>
      <c r="BL69" s="810">
        <f t="shared" si="5"/>
        <v>0.92744890203652597</v>
      </c>
      <c r="BM69" s="810">
        <v>0.100909631944701</v>
      </c>
      <c r="BN69" s="810">
        <f t="shared" si="6"/>
        <v>0.89909036805529896</v>
      </c>
      <c r="BO69" s="810">
        <v>2.23970290286961E-2</v>
      </c>
      <c r="BP69" s="810">
        <f t="shared" si="7"/>
        <v>0.97760297097130389</v>
      </c>
      <c r="BQ69" s="810">
        <v>5.6002689069158382E-2</v>
      </c>
      <c r="BR69" s="810">
        <f t="shared" si="13"/>
        <v>0.94399731093084172</v>
      </c>
      <c r="BS69" s="809">
        <v>0.36438032154899602</v>
      </c>
      <c r="BT69" s="809">
        <v>0.63561967845100398</v>
      </c>
      <c r="BU69" s="812"/>
      <c r="BV69" s="758"/>
      <c r="BW69" s="758"/>
      <c r="BX69" s="758"/>
      <c r="BY69" s="758"/>
      <c r="BZ69" s="758"/>
      <c r="CA69" s="758"/>
      <c r="CB69" s="758"/>
      <c r="CC69" s="758"/>
      <c r="CD69" s="758"/>
      <c r="CE69" s="758"/>
      <c r="CF69" s="758"/>
      <c r="CG69" s="758"/>
      <c r="CH69" s="758"/>
      <c r="CI69" s="758"/>
      <c r="CJ69" s="758"/>
      <c r="CK69" s="758"/>
      <c r="CL69" s="758"/>
      <c r="CM69" s="758"/>
      <c r="CN69" s="758"/>
      <c r="CP69" s="5"/>
      <c r="CR69" s="5"/>
      <c r="CS69" s="5"/>
      <c r="CT69" s="5"/>
    </row>
    <row r="70" spans="2:98" ht="15">
      <c r="B70" s="758"/>
      <c r="C70" s="758"/>
      <c r="D70" s="758"/>
      <c r="E70" s="758"/>
      <c r="F70" s="758"/>
      <c r="G70" s="758"/>
      <c r="H70" s="758"/>
      <c r="I70" s="758"/>
      <c r="J70" s="758"/>
      <c r="K70" s="758"/>
      <c r="L70" s="758"/>
      <c r="M70" s="758"/>
      <c r="N70" s="758"/>
      <c r="O70" s="758"/>
      <c r="P70" s="758"/>
      <c r="Q70" s="758"/>
      <c r="R70" s="758"/>
      <c r="S70" s="758"/>
      <c r="T70" s="758"/>
      <c r="U70" s="758"/>
      <c r="V70" s="758"/>
      <c r="W70" s="758"/>
      <c r="X70" s="758"/>
      <c r="Y70" s="758"/>
      <c r="Z70" s="758"/>
      <c r="AA70" s="758"/>
      <c r="AB70" s="758"/>
      <c r="AC70" s="758"/>
      <c r="AD70" s="758"/>
      <c r="AE70" s="758"/>
      <c r="AF70" s="758"/>
      <c r="AG70" s="758"/>
      <c r="AH70" s="758"/>
      <c r="AI70" s="758"/>
      <c r="AJ70" s="758"/>
      <c r="AK70" s="758"/>
      <c r="AL70" s="780">
        <v>65</v>
      </c>
      <c r="AM70" s="792">
        <v>7.46711363720865E-2</v>
      </c>
      <c r="AN70" s="792">
        <f t="shared" si="8"/>
        <v>0.92532886362791356</v>
      </c>
      <c r="AO70" s="792">
        <v>0.11351627698330299</v>
      </c>
      <c r="AP70" s="792">
        <f t="shared" ref="AP70:AP133" si="34">1-AO70</f>
        <v>0.88648372301669698</v>
      </c>
      <c r="AQ70" s="792">
        <v>2.2996690253914098E-2</v>
      </c>
      <c r="AR70" s="792">
        <f t="shared" ref="AR70:AR133" si="35">1-AQ70</f>
        <v>0.97700330974608596</v>
      </c>
      <c r="AS70" s="792">
        <f t="shared" si="9"/>
        <v>5.9835273498306994E-2</v>
      </c>
      <c r="AT70" s="792">
        <f t="shared" si="9"/>
        <v>0.94016472650169303</v>
      </c>
      <c r="AU70" s="808">
        <v>7.4441819060638306E-2</v>
      </c>
      <c r="AV70" s="808">
        <f t="shared" si="10"/>
        <v>0.92555818093936171</v>
      </c>
      <c r="AW70" s="808">
        <v>0.102376049401414</v>
      </c>
      <c r="AX70" s="808">
        <f t="shared" si="11"/>
        <v>0.89762395059858602</v>
      </c>
      <c r="AY70" s="808">
        <v>2.4058877762384401E-2</v>
      </c>
      <c r="AZ70" s="808">
        <f t="shared" si="14"/>
        <v>0.97594112223761564</v>
      </c>
      <c r="BA70" s="808">
        <f t="shared" si="12"/>
        <v>5.7690539041819922E-2</v>
      </c>
      <c r="BB70" s="808">
        <f t="shared" si="12"/>
        <v>0.94230946095818013</v>
      </c>
      <c r="BC70" s="809">
        <v>7.5276225797075505E-2</v>
      </c>
      <c r="BD70" s="809">
        <f t="shared" ref="BD70:BF85" si="36">1-BC70</f>
        <v>0.92472377420292451</v>
      </c>
      <c r="BE70" s="809">
        <v>0.102901179407334</v>
      </c>
      <c r="BF70" s="809">
        <f>1-BE70</f>
        <v>0.89709882059266599</v>
      </c>
      <c r="BG70" s="809">
        <v>2.3630867731543801E-2</v>
      </c>
      <c r="BH70" s="809">
        <f t="shared" ref="BH70:BH133" si="37">1-BG70</f>
        <v>0.97636913226845623</v>
      </c>
      <c r="BI70" s="809">
        <v>5.787310041729038E-2</v>
      </c>
      <c r="BJ70" s="809">
        <v>0.94212689958270968</v>
      </c>
      <c r="BK70" s="810">
        <v>7.31731090903983E-2</v>
      </c>
      <c r="BL70" s="810">
        <f t="shared" ref="BL70:BL133" si="38">1-BK70</f>
        <v>0.92682689090960169</v>
      </c>
      <c r="BM70" s="810">
        <v>0.10185640744909601</v>
      </c>
      <c r="BN70" s="810">
        <f t="shared" ref="BN70:BN133" si="39">1-BM70</f>
        <v>0.89814359255090404</v>
      </c>
      <c r="BO70" s="810">
        <v>2.2746210933891699E-2</v>
      </c>
      <c r="BP70" s="810">
        <f t="shared" ref="BP70:BP133" si="40">1-BO70</f>
        <v>0.97725378906610827</v>
      </c>
      <c r="BQ70" s="810">
        <v>5.6573894560905738E-2</v>
      </c>
      <c r="BR70" s="810">
        <f t="shared" si="13"/>
        <v>0.94342610543909422</v>
      </c>
      <c r="BS70" s="809">
        <v>0.36840925327595497</v>
      </c>
      <c r="BT70" s="809">
        <v>0.63159074672404503</v>
      </c>
      <c r="BU70" s="812"/>
      <c r="BV70" s="758"/>
      <c r="BW70" s="758"/>
      <c r="BX70" s="758"/>
      <c r="BY70" s="758"/>
      <c r="BZ70" s="758"/>
      <c r="CA70" s="758"/>
      <c r="CB70" s="758"/>
      <c r="CC70" s="758"/>
      <c r="CD70" s="758"/>
      <c r="CE70" s="758"/>
      <c r="CF70" s="758"/>
      <c r="CG70" s="758"/>
      <c r="CH70" s="758"/>
      <c r="CI70" s="758"/>
      <c r="CJ70" s="758"/>
      <c r="CK70" s="758"/>
      <c r="CL70" s="758"/>
      <c r="CM70" s="758"/>
      <c r="CN70" s="758"/>
      <c r="CP70" s="5"/>
      <c r="CR70" s="5"/>
      <c r="CS70" s="5"/>
      <c r="CT70" s="5"/>
    </row>
    <row r="71" spans="2:98" ht="15">
      <c r="B71" s="758"/>
      <c r="C71" s="758"/>
      <c r="D71" s="758"/>
      <c r="E71" s="758"/>
      <c r="F71" s="758"/>
      <c r="G71" s="758"/>
      <c r="H71" s="758"/>
      <c r="I71" s="758"/>
      <c r="J71" s="758"/>
      <c r="K71" s="758"/>
      <c r="L71" s="758"/>
      <c r="M71" s="758"/>
      <c r="N71" s="758"/>
      <c r="O71" s="758"/>
      <c r="P71" s="758"/>
      <c r="Q71" s="758"/>
      <c r="R71" s="758"/>
      <c r="S71" s="758"/>
      <c r="T71" s="758"/>
      <c r="U71" s="758"/>
      <c r="V71" s="758"/>
      <c r="W71" s="758"/>
      <c r="X71" s="758"/>
      <c r="Y71" s="758"/>
      <c r="Z71" s="758"/>
      <c r="AA71" s="758"/>
      <c r="AB71" s="758"/>
      <c r="AC71" s="758"/>
      <c r="AD71" s="758"/>
      <c r="AE71" s="758"/>
      <c r="AF71" s="758"/>
      <c r="AG71" s="758"/>
      <c r="AH71" s="758"/>
      <c r="AI71" s="758"/>
      <c r="AJ71" s="758"/>
      <c r="AK71" s="758"/>
      <c r="AL71" s="780">
        <v>66</v>
      </c>
      <c r="AM71" s="792">
        <v>7.5329673485820106E-2</v>
      </c>
      <c r="AN71" s="792">
        <f t="shared" ref="AN71:AN134" si="41">1-AM71</f>
        <v>0.92467032651417991</v>
      </c>
      <c r="AO71" s="792">
        <v>0.114443066977826</v>
      </c>
      <c r="AP71" s="792">
        <f t="shared" si="34"/>
        <v>0.88555693302217398</v>
      </c>
      <c r="AQ71" s="792">
        <v>2.3358799415292598E-2</v>
      </c>
      <c r="AR71" s="792">
        <f t="shared" si="35"/>
        <v>0.97664120058470738</v>
      </c>
      <c r="AS71" s="792">
        <f t="shared" ref="AS71:AT134" si="42">(AO71*0.23)+(AM71*0.31)+(AQ71*0.46)</f>
        <v>6.0419151916538807E-2</v>
      </c>
      <c r="AT71" s="792">
        <f t="shared" si="42"/>
        <v>0.93958084808346121</v>
      </c>
      <c r="AU71" s="808">
        <v>7.5116714247665806E-2</v>
      </c>
      <c r="AV71" s="808">
        <f t="shared" ref="AV71:AV134" si="43">1-AU71</f>
        <v>0.92488328575233414</v>
      </c>
      <c r="AW71" s="808">
        <v>0.103351321325642</v>
      </c>
      <c r="AX71" s="808">
        <f t="shared" ref="AX71:AX134" si="44">1-AW71</f>
        <v>0.89664867867435805</v>
      </c>
      <c r="AY71" s="808">
        <v>2.4434641845062399E-2</v>
      </c>
      <c r="AZ71" s="808">
        <f t="shared" si="14"/>
        <v>0.97556535815493761</v>
      </c>
      <c r="BA71" s="808">
        <f t="shared" ref="BA71:BB134" si="45">(AW71*0.23)+(AU71*0.31)+(AY71*0.46)</f>
        <v>5.8296920570402762E-2</v>
      </c>
      <c r="BB71" s="808">
        <f t="shared" si="45"/>
        <v>0.9417030794295973</v>
      </c>
      <c r="BC71" s="809">
        <v>7.58999095463192E-2</v>
      </c>
      <c r="BD71" s="809">
        <f t="shared" si="36"/>
        <v>0.9241000904536808</v>
      </c>
      <c r="BE71" s="809">
        <v>0.103870814299653</v>
      </c>
      <c r="BF71" s="809">
        <f t="shared" si="36"/>
        <v>0.89612918570034705</v>
      </c>
      <c r="BG71" s="809">
        <v>2.40023036389365E-2</v>
      </c>
      <c r="BH71" s="809">
        <f t="shared" si="37"/>
        <v>0.97599769636106348</v>
      </c>
      <c r="BI71" s="809">
        <v>5.8460318922189933E-2</v>
      </c>
      <c r="BJ71" s="809">
        <v>0.94153968107781005</v>
      </c>
      <c r="BK71" s="810">
        <v>7.3789448285432005E-2</v>
      </c>
      <c r="BL71" s="810">
        <f t="shared" si="38"/>
        <v>0.92621055171456801</v>
      </c>
      <c r="BM71" s="810">
        <v>0.102791960758555</v>
      </c>
      <c r="BN71" s="810">
        <f t="shared" si="39"/>
        <v>0.89720803924144499</v>
      </c>
      <c r="BO71" s="810">
        <v>2.3095411891753501E-2</v>
      </c>
      <c r="BP71" s="810">
        <f t="shared" si="40"/>
        <v>0.97690458810824654</v>
      </c>
      <c r="BQ71" s="810">
        <v>5.7140769413158182E-2</v>
      </c>
      <c r="BR71" s="810">
        <f t="shared" ref="BR71:BR134" si="46">(BN71*0.23)+(BL71*0.31)+(BP71*0.46)</f>
        <v>0.94285923058684185</v>
      </c>
      <c r="BS71" s="809">
        <v>0.37240544474083803</v>
      </c>
      <c r="BT71" s="809">
        <v>0.62759455525916197</v>
      </c>
      <c r="BU71" s="812"/>
      <c r="BV71" s="758"/>
      <c r="BW71" s="758"/>
      <c r="BX71" s="758"/>
      <c r="BY71" s="758"/>
      <c r="BZ71" s="758"/>
      <c r="CA71" s="758"/>
      <c r="CB71" s="758"/>
      <c r="CC71" s="758"/>
      <c r="CD71" s="758"/>
      <c r="CE71" s="758"/>
      <c r="CF71" s="758"/>
      <c r="CG71" s="758"/>
      <c r="CH71" s="758"/>
      <c r="CI71" s="758"/>
      <c r="CJ71" s="758"/>
      <c r="CK71" s="758"/>
      <c r="CL71" s="758"/>
      <c r="CM71" s="758"/>
      <c r="CN71" s="758"/>
      <c r="CP71" s="5"/>
      <c r="CR71" s="5"/>
      <c r="CS71" s="5"/>
      <c r="CT71" s="5"/>
    </row>
    <row r="72" spans="2:98" ht="15">
      <c r="B72" s="758"/>
      <c r="C72" s="758"/>
      <c r="D72" s="758"/>
      <c r="E72" s="758"/>
      <c r="F72" s="758"/>
      <c r="G72" s="758"/>
      <c r="H72" s="758"/>
      <c r="I72" s="758"/>
      <c r="J72" s="758"/>
      <c r="K72" s="758"/>
      <c r="L72" s="758"/>
      <c r="M72" s="758"/>
      <c r="N72" s="758"/>
      <c r="O72" s="758"/>
      <c r="P72" s="758"/>
      <c r="Q72" s="758"/>
      <c r="R72" s="758"/>
      <c r="S72" s="758"/>
      <c r="T72" s="758"/>
      <c r="U72" s="758"/>
      <c r="V72" s="758"/>
      <c r="W72" s="758"/>
      <c r="X72" s="758"/>
      <c r="Y72" s="758"/>
      <c r="Z72" s="758"/>
      <c r="AA72" s="758"/>
      <c r="AB72" s="758"/>
      <c r="AC72" s="758"/>
      <c r="AD72" s="758"/>
      <c r="AE72" s="758"/>
      <c r="AF72" s="758"/>
      <c r="AG72" s="758"/>
      <c r="AH72" s="758"/>
      <c r="AI72" s="758"/>
      <c r="AJ72" s="758"/>
      <c r="AK72" s="758"/>
      <c r="AL72" s="780">
        <v>67</v>
      </c>
      <c r="AM72" s="792">
        <v>7.5982174047630593E-2</v>
      </c>
      <c r="AN72" s="792">
        <f t="shared" si="41"/>
        <v>0.92401782595236936</v>
      </c>
      <c r="AO72" s="792">
        <v>0.115364694545221</v>
      </c>
      <c r="AP72" s="792">
        <f t="shared" si="34"/>
        <v>0.88463530545477898</v>
      </c>
      <c r="AQ72" s="792">
        <v>2.37206791634735E-2</v>
      </c>
      <c r="AR72" s="792">
        <f t="shared" si="35"/>
        <v>0.97627932083652647</v>
      </c>
      <c r="AS72" s="792">
        <f t="shared" si="42"/>
        <v>6.0999866115364128E-2</v>
      </c>
      <c r="AT72" s="792">
        <f t="shared" si="42"/>
        <v>0.93900013388463588</v>
      </c>
      <c r="AU72" s="808">
        <v>7.5787473743035197E-2</v>
      </c>
      <c r="AV72" s="808">
        <f t="shared" si="43"/>
        <v>0.92421252625696482</v>
      </c>
      <c r="AW72" s="808">
        <v>0.10432025626517399</v>
      </c>
      <c r="AX72" s="808">
        <f t="shared" si="44"/>
        <v>0.89567974373482606</v>
      </c>
      <c r="AY72" s="808">
        <v>2.4810557534216199E-2</v>
      </c>
      <c r="AZ72" s="808">
        <f t="shared" si="14"/>
        <v>0.97518944246578376</v>
      </c>
      <c r="BA72" s="808">
        <f t="shared" si="45"/>
        <v>5.8900632267070381E-2</v>
      </c>
      <c r="BB72" s="808">
        <f t="shared" si="45"/>
        <v>0.94109936773292957</v>
      </c>
      <c r="BC72" s="809">
        <v>7.6514650049897603E-2</v>
      </c>
      <c r="BD72" s="809">
        <f t="shared" si="36"/>
        <v>0.92348534995010234</v>
      </c>
      <c r="BE72" s="809">
        <v>0.10483666663501701</v>
      </c>
      <c r="BF72" s="809">
        <f t="shared" si="36"/>
        <v>0.89516333336498299</v>
      </c>
      <c r="BG72" s="809">
        <v>2.4373833514510401E-2</v>
      </c>
      <c r="BH72" s="809">
        <f t="shared" si="37"/>
        <v>0.97562616648548961</v>
      </c>
      <c r="BI72" s="809">
        <v>5.9043938258196954E-2</v>
      </c>
      <c r="BJ72" s="809">
        <v>0.94095606174180302</v>
      </c>
      <c r="BK72" s="810">
        <v>7.4400432255419105E-2</v>
      </c>
      <c r="BL72" s="810">
        <f t="shared" si="38"/>
        <v>0.92559956774458085</v>
      </c>
      <c r="BM72" s="810">
        <v>0.103716807271965</v>
      </c>
      <c r="BN72" s="810">
        <f t="shared" si="39"/>
        <v>0.89628319272803503</v>
      </c>
      <c r="BO72" s="810">
        <v>2.3444656499010501E-2</v>
      </c>
      <c r="BP72" s="810">
        <f t="shared" si="40"/>
        <v>0.97655534350098949</v>
      </c>
      <c r="BQ72" s="810">
        <v>5.7703541661276704E-2</v>
      </c>
      <c r="BR72" s="810">
        <f t="shared" si="46"/>
        <v>0.94229645833872333</v>
      </c>
      <c r="BS72" s="809">
        <v>0.37636575554466201</v>
      </c>
      <c r="BT72" s="809">
        <v>0.62363424445533799</v>
      </c>
      <c r="BU72" s="812"/>
      <c r="BV72" s="758"/>
      <c r="BW72" s="758"/>
      <c r="BX72" s="758"/>
      <c r="BY72" s="758"/>
      <c r="BZ72" s="758"/>
      <c r="CA72" s="758"/>
      <c r="CB72" s="758"/>
      <c r="CC72" s="758"/>
      <c r="CD72" s="758"/>
      <c r="CE72" s="758"/>
      <c r="CF72" s="758"/>
      <c r="CG72" s="758"/>
      <c r="CH72" s="758"/>
      <c r="CI72" s="758"/>
      <c r="CJ72" s="758"/>
      <c r="CK72" s="758"/>
      <c r="CL72" s="758"/>
      <c r="CM72" s="758"/>
      <c r="CN72" s="758"/>
      <c r="CP72" s="5"/>
      <c r="CR72" s="5"/>
      <c r="CS72" s="5"/>
      <c r="CT72" s="5"/>
    </row>
    <row r="73" spans="2:98" ht="15">
      <c r="B73" s="758"/>
      <c r="C73" s="758"/>
      <c r="D73" s="758"/>
      <c r="E73" s="758"/>
      <c r="F73" s="758"/>
      <c r="G73" s="758"/>
      <c r="H73" s="758"/>
      <c r="I73" s="758"/>
      <c r="J73" s="758"/>
      <c r="K73" s="758"/>
      <c r="L73" s="758"/>
      <c r="M73" s="758"/>
      <c r="N73" s="758"/>
      <c r="O73" s="758"/>
      <c r="P73" s="758"/>
      <c r="Q73" s="758"/>
      <c r="R73" s="758"/>
      <c r="S73" s="758"/>
      <c r="T73" s="758"/>
      <c r="U73" s="758"/>
      <c r="V73" s="758"/>
      <c r="W73" s="758"/>
      <c r="X73" s="758"/>
      <c r="Y73" s="758"/>
      <c r="Z73" s="758"/>
      <c r="AA73" s="758"/>
      <c r="AB73" s="758"/>
      <c r="AC73" s="758"/>
      <c r="AD73" s="758"/>
      <c r="AE73" s="758"/>
      <c r="AF73" s="758"/>
      <c r="AG73" s="758"/>
      <c r="AH73" s="758"/>
      <c r="AI73" s="758"/>
      <c r="AJ73" s="758"/>
      <c r="AK73" s="758"/>
      <c r="AL73" s="780">
        <v>68</v>
      </c>
      <c r="AM73" s="792">
        <v>7.6628292415362606E-2</v>
      </c>
      <c r="AN73" s="792">
        <f t="shared" si="41"/>
        <v>0.92337170758463738</v>
      </c>
      <c r="AO73" s="792">
        <v>0.116281299417025</v>
      </c>
      <c r="AP73" s="792">
        <f t="shared" si="34"/>
        <v>0.88371870058297497</v>
      </c>
      <c r="AQ73" s="792">
        <v>2.4081835305572299E-2</v>
      </c>
      <c r="AR73" s="792">
        <f t="shared" si="35"/>
        <v>0.97591816469442771</v>
      </c>
      <c r="AS73" s="792">
        <f t="shared" si="42"/>
        <v>6.1577113755241414E-2</v>
      </c>
      <c r="AT73" s="792">
        <f t="shared" si="42"/>
        <v>0.93842288624475856</v>
      </c>
      <c r="AU73" s="808">
        <v>7.6454249196764204E-2</v>
      </c>
      <c r="AV73" s="808">
        <f t="shared" si="43"/>
        <v>0.92354575080323575</v>
      </c>
      <c r="AW73" s="808">
        <v>0.105282986648865</v>
      </c>
      <c r="AX73" s="808">
        <f t="shared" si="44"/>
        <v>0.89471701335113496</v>
      </c>
      <c r="AY73" s="808">
        <v>2.51866281186237E-2</v>
      </c>
      <c r="AZ73" s="808">
        <f t="shared" ref="AZ73:AZ136" si="47">1-AY73</f>
        <v>0.97481337188137629</v>
      </c>
      <c r="BA73" s="808">
        <f t="shared" si="45"/>
        <v>5.9501753114802755E-2</v>
      </c>
      <c r="BB73" s="808">
        <f t="shared" si="45"/>
        <v>0.94049824688519723</v>
      </c>
      <c r="BC73" s="809">
        <v>7.7121123261127703E-2</v>
      </c>
      <c r="BD73" s="809">
        <f t="shared" si="36"/>
        <v>0.92287887673887226</v>
      </c>
      <c r="BE73" s="809">
        <v>0.10579862974461</v>
      </c>
      <c r="BF73" s="809">
        <f t="shared" si="36"/>
        <v>0.89420137025539004</v>
      </c>
      <c r="BG73" s="809">
        <v>2.4745458626564899E-2</v>
      </c>
      <c r="BH73" s="809">
        <f t="shared" si="37"/>
        <v>0.97525454137343515</v>
      </c>
      <c r="BI73" s="809">
        <v>5.9624144020429745E-2</v>
      </c>
      <c r="BJ73" s="809">
        <v>0.9403758559795703</v>
      </c>
      <c r="BK73" s="810">
        <v>7.5006377707203406E-2</v>
      </c>
      <c r="BL73" s="810">
        <f t="shared" si="38"/>
        <v>0.92499362229279658</v>
      </c>
      <c r="BM73" s="810">
        <v>0.104631462388216</v>
      </c>
      <c r="BN73" s="810">
        <f t="shared" si="39"/>
        <v>0.89536853761178403</v>
      </c>
      <c r="BO73" s="810">
        <v>2.3793969352391801E-2</v>
      </c>
      <c r="BP73" s="810">
        <f t="shared" si="40"/>
        <v>0.97620603064760825</v>
      </c>
      <c r="BQ73" s="810">
        <v>5.8262439340622967E-2</v>
      </c>
      <c r="BR73" s="810">
        <f t="shared" si="46"/>
        <v>0.94173756065937708</v>
      </c>
      <c r="BS73" s="809">
        <v>0.38028704528843704</v>
      </c>
      <c r="BT73" s="809">
        <v>0.61971295471156296</v>
      </c>
      <c r="BU73" s="812"/>
      <c r="BV73" s="758"/>
      <c r="BW73" s="758"/>
      <c r="BX73" s="758"/>
      <c r="BY73" s="758"/>
      <c r="BZ73" s="758"/>
      <c r="CA73" s="758"/>
      <c r="CB73" s="758"/>
      <c r="CC73" s="758"/>
      <c r="CD73" s="758"/>
      <c r="CE73" s="758"/>
      <c r="CF73" s="758"/>
      <c r="CG73" s="758"/>
      <c r="CH73" s="758"/>
      <c r="CI73" s="758"/>
      <c r="CJ73" s="758"/>
      <c r="CK73" s="758"/>
      <c r="CL73" s="758"/>
      <c r="CM73" s="758"/>
      <c r="CN73" s="758"/>
      <c r="CP73" s="5"/>
      <c r="CR73" s="5"/>
      <c r="CS73" s="5"/>
      <c r="CT73" s="5"/>
    </row>
    <row r="74" spans="2:98" ht="15">
      <c r="B74" s="758"/>
      <c r="C74" s="758"/>
      <c r="D74" s="758"/>
      <c r="E74" s="758"/>
      <c r="F74" s="758"/>
      <c r="G74" s="758"/>
      <c r="H74" s="758"/>
      <c r="I74" s="758"/>
      <c r="J74" s="758"/>
      <c r="K74" s="758"/>
      <c r="L74" s="758"/>
      <c r="M74" s="758"/>
      <c r="N74" s="758"/>
      <c r="O74" s="758"/>
      <c r="P74" s="758"/>
      <c r="Q74" s="758"/>
      <c r="R74" s="758"/>
      <c r="S74" s="758"/>
      <c r="T74" s="758"/>
      <c r="U74" s="758"/>
      <c r="V74" s="758"/>
      <c r="W74" s="758"/>
      <c r="X74" s="758"/>
      <c r="Y74" s="758"/>
      <c r="Z74" s="758"/>
      <c r="AA74" s="758"/>
      <c r="AB74" s="758"/>
      <c r="AC74" s="758"/>
      <c r="AD74" s="758"/>
      <c r="AE74" s="758"/>
      <c r="AF74" s="758"/>
      <c r="AG74" s="758"/>
      <c r="AH74" s="758"/>
      <c r="AI74" s="758"/>
      <c r="AJ74" s="758"/>
      <c r="AK74" s="758"/>
      <c r="AL74" s="780">
        <v>69</v>
      </c>
      <c r="AM74" s="792">
        <v>7.7267682946860899E-2</v>
      </c>
      <c r="AN74" s="792">
        <f t="shared" si="41"/>
        <v>0.92273231705313907</v>
      </c>
      <c r="AO74" s="792">
        <v>0.11719302132477399</v>
      </c>
      <c r="AP74" s="792">
        <f t="shared" si="34"/>
        <v>0.88280697867522595</v>
      </c>
      <c r="AQ74" s="792">
        <v>2.4441773648704399E-2</v>
      </c>
      <c r="AR74" s="792">
        <f t="shared" si="35"/>
        <v>0.97555822635129563</v>
      </c>
      <c r="AS74" s="792">
        <f t="shared" si="42"/>
        <v>6.2150592496628923E-2</v>
      </c>
      <c r="AT74" s="792">
        <f t="shared" si="42"/>
        <v>0.93784940750337109</v>
      </c>
      <c r="AU74" s="808">
        <v>7.7117192258870496E-2</v>
      </c>
      <c r="AV74" s="808">
        <f t="shared" si="43"/>
        <v>0.92288280774112952</v>
      </c>
      <c r="AW74" s="808">
        <v>0.106239644905567</v>
      </c>
      <c r="AX74" s="808">
        <f t="shared" si="44"/>
        <v>0.89376035509443297</v>
      </c>
      <c r="AY74" s="808">
        <v>2.55628568870622E-2</v>
      </c>
      <c r="AZ74" s="808">
        <f t="shared" si="47"/>
        <v>0.97443714311293783</v>
      </c>
      <c r="BA74" s="808">
        <f t="shared" si="45"/>
        <v>6.0100362096578874E-2</v>
      </c>
      <c r="BB74" s="808">
        <f t="shared" si="45"/>
        <v>0.93989963790342124</v>
      </c>
      <c r="BC74" s="809">
        <v>7.7720005133326595E-2</v>
      </c>
      <c r="BD74" s="809">
        <f t="shared" si="36"/>
        <v>0.92227999486667345</v>
      </c>
      <c r="BE74" s="809">
        <v>0.106756596959613</v>
      </c>
      <c r="BF74" s="809">
        <f t="shared" si="36"/>
        <v>0.89324340304038696</v>
      </c>
      <c r="BG74" s="809">
        <v>2.51171802433993E-2</v>
      </c>
      <c r="BH74" s="809">
        <f t="shared" si="37"/>
        <v>0.97488281975660074</v>
      </c>
      <c r="BI74" s="809">
        <v>6.0201121804005914E-2</v>
      </c>
      <c r="BJ74" s="809">
        <v>0.93979887819599406</v>
      </c>
      <c r="BK74" s="810">
        <v>7.5607601347629103E-2</v>
      </c>
      <c r="BL74" s="810">
        <f t="shared" si="38"/>
        <v>0.92439239865237088</v>
      </c>
      <c r="BM74" s="810">
        <v>0.105536441506194</v>
      </c>
      <c r="BN74" s="810">
        <f t="shared" si="39"/>
        <v>0.89446355849380599</v>
      </c>
      <c r="BO74" s="810">
        <v>2.4143375048626299E-2</v>
      </c>
      <c r="BP74" s="810">
        <f t="shared" si="40"/>
        <v>0.97585662495137371</v>
      </c>
      <c r="BQ74" s="810">
        <v>5.8817690486557737E-2</v>
      </c>
      <c r="BR74" s="810">
        <f t="shared" si="46"/>
        <v>0.94118230951344228</v>
      </c>
      <c r="BS74" s="809">
        <v>0.38416617357317695</v>
      </c>
      <c r="BT74" s="809">
        <v>0.61583382642682305</v>
      </c>
      <c r="BU74" s="812"/>
      <c r="BV74" s="758"/>
      <c r="BW74" s="758"/>
      <c r="BX74" s="758"/>
      <c r="BY74" s="758"/>
      <c r="BZ74" s="758"/>
      <c r="CA74" s="758"/>
      <c r="CB74" s="758"/>
      <c r="CC74" s="758"/>
      <c r="CD74" s="758"/>
      <c r="CE74" s="758"/>
      <c r="CF74" s="758"/>
      <c r="CG74" s="758"/>
      <c r="CH74" s="758"/>
      <c r="CI74" s="758"/>
      <c r="CJ74" s="758"/>
      <c r="CK74" s="758"/>
      <c r="CL74" s="758"/>
      <c r="CM74" s="758"/>
      <c r="CN74" s="758"/>
      <c r="CP74" s="5"/>
      <c r="CR74" s="5"/>
      <c r="CS74" s="5"/>
      <c r="CT74" s="5"/>
    </row>
    <row r="75" spans="2:98" ht="15">
      <c r="B75" s="758"/>
      <c r="C75" s="758"/>
      <c r="D75" s="758"/>
      <c r="E75" s="758"/>
      <c r="F75" s="758"/>
      <c r="G75" s="758"/>
      <c r="H75" s="758"/>
      <c r="I75" s="758"/>
      <c r="J75" s="758"/>
      <c r="K75" s="758"/>
      <c r="L75" s="758"/>
      <c r="M75" s="758"/>
      <c r="N75" s="758"/>
      <c r="O75" s="758"/>
      <c r="P75" s="758"/>
      <c r="Q75" s="758"/>
      <c r="R75" s="758"/>
      <c r="S75" s="758"/>
      <c r="T75" s="758"/>
      <c r="U75" s="758"/>
      <c r="V75" s="758"/>
      <c r="W75" s="758"/>
      <c r="X75" s="758"/>
      <c r="Y75" s="758"/>
      <c r="Z75" s="758"/>
      <c r="AA75" s="758"/>
      <c r="AB75" s="758"/>
      <c r="AC75" s="758"/>
      <c r="AD75" s="758"/>
      <c r="AE75" s="758"/>
      <c r="AF75" s="758"/>
      <c r="AG75" s="758"/>
      <c r="AH75" s="758"/>
      <c r="AI75" s="758"/>
      <c r="AJ75" s="758"/>
      <c r="AK75" s="758"/>
      <c r="AL75" s="780">
        <v>70</v>
      </c>
      <c r="AM75" s="792">
        <v>7.7899999999969799E-2</v>
      </c>
      <c r="AN75" s="792">
        <f t="shared" si="41"/>
        <v>0.92210000000003023</v>
      </c>
      <c r="AO75" s="792">
        <v>0.11810000000000501</v>
      </c>
      <c r="AP75" s="792">
        <f t="shared" si="34"/>
        <v>0.88189999999999502</v>
      </c>
      <c r="AQ75" s="792">
        <v>2.47999999999849E-2</v>
      </c>
      <c r="AR75" s="792">
        <f t="shared" si="35"/>
        <v>0.97520000000001505</v>
      </c>
      <c r="AS75" s="792">
        <f t="shared" si="42"/>
        <v>6.2719999999984843E-2</v>
      </c>
      <c r="AT75" s="792">
        <f t="shared" si="42"/>
        <v>0.93728000000001521</v>
      </c>
      <c r="AU75" s="808">
        <v>7.7776454579371795E-2</v>
      </c>
      <c r="AV75" s="808">
        <f t="shared" si="43"/>
        <v>0.92222354542062823</v>
      </c>
      <c r="AW75" s="808">
        <v>0.10719036346413401</v>
      </c>
      <c r="AX75" s="808">
        <f t="shared" si="44"/>
        <v>0.89280963653586598</v>
      </c>
      <c r="AY75" s="808">
        <v>2.5939247128309501E-2</v>
      </c>
      <c r="AZ75" s="808">
        <f t="shared" si="47"/>
        <v>0.97406075287169047</v>
      </c>
      <c r="BA75" s="808">
        <f t="shared" si="45"/>
        <v>6.0696538195378451E-2</v>
      </c>
      <c r="BB75" s="808">
        <f t="shared" si="45"/>
        <v>0.93930346180462154</v>
      </c>
      <c r="BC75" s="809">
        <v>7.8311971619811196E-2</v>
      </c>
      <c r="BD75" s="809">
        <f t="shared" si="36"/>
        <v>0.92168802838018882</v>
      </c>
      <c r="BE75" s="809">
        <v>0.10771046161121101</v>
      </c>
      <c r="BF75" s="809">
        <f t="shared" si="36"/>
        <v>0.89228953838878899</v>
      </c>
      <c r="BG75" s="809">
        <v>2.5488999633313102E-2</v>
      </c>
      <c r="BH75" s="809">
        <f t="shared" si="37"/>
        <v>0.97451100036668692</v>
      </c>
      <c r="BI75" s="809">
        <v>6.0775057204044025E-2</v>
      </c>
      <c r="BJ75" s="809">
        <v>0.93922494279595603</v>
      </c>
      <c r="BK75" s="810">
        <v>7.6204419883540001E-2</v>
      </c>
      <c r="BL75" s="810">
        <f t="shared" si="38"/>
        <v>0.92379558011646001</v>
      </c>
      <c r="BM75" s="810">
        <v>0.106432260024789</v>
      </c>
      <c r="BN75" s="810">
        <f t="shared" si="39"/>
        <v>0.893567739975211</v>
      </c>
      <c r="BO75" s="810">
        <v>2.4492898184443002E-2</v>
      </c>
      <c r="BP75" s="810">
        <f t="shared" si="40"/>
        <v>0.975507101815557</v>
      </c>
      <c r="BQ75" s="810">
        <v>5.9369523134442659E-2</v>
      </c>
      <c r="BR75" s="810">
        <f t="shared" si="46"/>
        <v>0.94063047686555734</v>
      </c>
      <c r="BS75" s="809">
        <v>0.38799999999989498</v>
      </c>
      <c r="BT75" s="809">
        <v>0.61200000000010502</v>
      </c>
      <c r="BU75" s="812"/>
      <c r="BV75" s="758"/>
      <c r="BW75" s="758"/>
      <c r="BX75" s="758"/>
      <c r="BY75" s="758"/>
      <c r="BZ75" s="758"/>
      <c r="CA75" s="758"/>
      <c r="CB75" s="758"/>
      <c r="CC75" s="758"/>
      <c r="CD75" s="758"/>
      <c r="CE75" s="758"/>
      <c r="CF75" s="758"/>
      <c r="CG75" s="758"/>
      <c r="CH75" s="758"/>
      <c r="CI75" s="758"/>
      <c r="CJ75" s="758"/>
      <c r="CK75" s="758"/>
      <c r="CL75" s="758"/>
      <c r="CM75" s="758"/>
      <c r="CN75" s="758"/>
      <c r="CP75" s="5"/>
      <c r="CR75" s="5"/>
      <c r="CS75" s="5"/>
      <c r="CT75" s="5"/>
    </row>
    <row r="76" spans="2:98" ht="15">
      <c r="B76" s="758"/>
      <c r="C76" s="758"/>
      <c r="D76" s="758"/>
      <c r="E76" s="758"/>
      <c r="F76" s="758"/>
      <c r="G76" s="758"/>
      <c r="H76" s="758"/>
      <c r="I76" s="758"/>
      <c r="J76" s="758"/>
      <c r="K76" s="758"/>
      <c r="L76" s="758"/>
      <c r="M76" s="758"/>
      <c r="N76" s="758"/>
      <c r="O76" s="758"/>
      <c r="P76" s="758"/>
      <c r="Q76" s="758"/>
      <c r="R76" s="758"/>
      <c r="S76" s="758"/>
      <c r="T76" s="758"/>
      <c r="U76" s="758"/>
      <c r="V76" s="758"/>
      <c r="W76" s="758"/>
      <c r="X76" s="758"/>
      <c r="Y76" s="758"/>
      <c r="Z76" s="758"/>
      <c r="AA76" s="758"/>
      <c r="AB76" s="758"/>
      <c r="AC76" s="758"/>
      <c r="AD76" s="758"/>
      <c r="AE76" s="758"/>
      <c r="AF76" s="758"/>
      <c r="AG76" s="758"/>
      <c r="AH76" s="758"/>
      <c r="AI76" s="758"/>
      <c r="AJ76" s="758"/>
      <c r="AK76" s="758"/>
      <c r="AL76" s="780">
        <v>71</v>
      </c>
      <c r="AM76" s="792">
        <v>7.8525139844588698E-2</v>
      </c>
      <c r="AN76" s="792">
        <f t="shared" si="41"/>
        <v>0.92147486015541125</v>
      </c>
      <c r="AO76" s="792">
        <v>0.11900233552435099</v>
      </c>
      <c r="AP76" s="792">
        <f t="shared" si="34"/>
        <v>0.88099766447564898</v>
      </c>
      <c r="AQ76" s="792">
        <v>2.5156140785003101E-2</v>
      </c>
      <c r="AR76" s="792">
        <f t="shared" si="35"/>
        <v>0.97484385921499694</v>
      </c>
      <c r="AS76" s="792">
        <f t="shared" si="42"/>
        <v>6.3285155283524658E-2</v>
      </c>
      <c r="AT76" s="792">
        <f t="shared" si="42"/>
        <v>0.93671484471647548</v>
      </c>
      <c r="AU76" s="808">
        <v>7.84321878082858E-2</v>
      </c>
      <c r="AV76" s="808">
        <f t="shared" si="43"/>
        <v>0.92156781219171424</v>
      </c>
      <c r="AW76" s="808">
        <v>0.108135274753418</v>
      </c>
      <c r="AX76" s="808">
        <f t="shared" si="44"/>
        <v>0.891864725246582</v>
      </c>
      <c r="AY76" s="808">
        <v>2.63158021311432E-2</v>
      </c>
      <c r="AZ76" s="808">
        <f t="shared" si="47"/>
        <v>0.97368419786885685</v>
      </c>
      <c r="BA76" s="808">
        <f t="shared" si="45"/>
        <v>6.1290360394180614E-2</v>
      </c>
      <c r="BB76" s="808">
        <f t="shared" si="45"/>
        <v>0.93870963960581943</v>
      </c>
      <c r="BC76" s="809">
        <v>7.8897698673898703E-2</v>
      </c>
      <c r="BD76" s="809">
        <f t="shared" si="36"/>
        <v>0.92110230132610127</v>
      </c>
      <c r="BE76" s="809">
        <v>0.10866011703058399</v>
      </c>
      <c r="BF76" s="809">
        <f t="shared" si="36"/>
        <v>0.89133988296941602</v>
      </c>
      <c r="BG76" s="809">
        <v>2.5860918064605699E-2</v>
      </c>
      <c r="BH76" s="809">
        <f t="shared" si="37"/>
        <v>0.97413908193539434</v>
      </c>
      <c r="BI76" s="809">
        <v>6.1346135815661534E-2</v>
      </c>
      <c r="BJ76" s="809">
        <v>0.93865386418433849</v>
      </c>
      <c r="BK76" s="810">
        <v>7.67971500217801E-2</v>
      </c>
      <c r="BL76" s="810">
        <f t="shared" si="38"/>
        <v>0.92320284997821989</v>
      </c>
      <c r="BM76" s="810">
        <v>0.107319433342888</v>
      </c>
      <c r="BN76" s="810">
        <f t="shared" si="39"/>
        <v>0.89268056665711204</v>
      </c>
      <c r="BO76" s="810">
        <v>2.4842563356571E-2</v>
      </c>
      <c r="BP76" s="810">
        <f t="shared" si="40"/>
        <v>0.97515743664342902</v>
      </c>
      <c r="BQ76" s="810">
        <v>5.9918165319638735E-2</v>
      </c>
      <c r="BR76" s="810">
        <f t="shared" si="46"/>
        <v>0.94008183468036133</v>
      </c>
      <c r="BS76" s="809">
        <v>0.39178622839530497</v>
      </c>
      <c r="BT76" s="809">
        <v>0.60821377160469503</v>
      </c>
      <c r="BU76" s="812"/>
      <c r="BV76" s="758"/>
      <c r="BW76" s="758"/>
      <c r="BX76" s="758"/>
      <c r="BY76" s="758"/>
      <c r="BZ76" s="758"/>
      <c r="CA76" s="758"/>
      <c r="CB76" s="758"/>
      <c r="CC76" s="758"/>
      <c r="CD76" s="758"/>
      <c r="CE76" s="758"/>
      <c r="CF76" s="758"/>
      <c r="CG76" s="758"/>
      <c r="CH76" s="758"/>
      <c r="CI76" s="758"/>
      <c r="CJ76" s="758"/>
      <c r="CK76" s="758"/>
      <c r="CL76" s="758"/>
      <c r="CM76" s="758"/>
      <c r="CN76" s="758"/>
      <c r="CP76" s="5"/>
      <c r="CR76" s="5"/>
      <c r="CS76" s="5"/>
      <c r="CT76" s="5"/>
    </row>
    <row r="77" spans="2:98" ht="15">
      <c r="B77" s="758"/>
      <c r="C77" s="758"/>
      <c r="D77" s="758"/>
      <c r="E77" s="758"/>
      <c r="F77" s="758"/>
      <c r="G77" s="758"/>
      <c r="H77" s="758"/>
      <c r="I77" s="758"/>
      <c r="J77" s="758"/>
      <c r="K77" s="758"/>
      <c r="L77" s="758"/>
      <c r="M77" s="758"/>
      <c r="N77" s="758"/>
      <c r="O77" s="758"/>
      <c r="P77" s="758"/>
      <c r="Q77" s="758"/>
      <c r="R77" s="758"/>
      <c r="S77" s="758"/>
      <c r="T77" s="758"/>
      <c r="U77" s="758"/>
      <c r="V77" s="758"/>
      <c r="W77" s="758"/>
      <c r="X77" s="758"/>
      <c r="Y77" s="758"/>
      <c r="Z77" s="758"/>
      <c r="AA77" s="758"/>
      <c r="AB77" s="758"/>
      <c r="AC77" s="758"/>
      <c r="AD77" s="758"/>
      <c r="AE77" s="758"/>
      <c r="AF77" s="758"/>
      <c r="AG77" s="758"/>
      <c r="AH77" s="758"/>
      <c r="AI77" s="758"/>
      <c r="AJ77" s="758"/>
      <c r="AK77" s="758"/>
      <c r="AL77" s="780">
        <v>72</v>
      </c>
      <c r="AM77" s="792">
        <v>7.9143966398835003E-2</v>
      </c>
      <c r="AN77" s="792">
        <f t="shared" si="41"/>
        <v>0.92085603360116497</v>
      </c>
      <c r="AO77" s="792">
        <v>0.119899969379841</v>
      </c>
      <c r="AP77" s="792">
        <f t="shared" si="34"/>
        <v>0.88010003062015896</v>
      </c>
      <c r="AQ77" s="792">
        <v>2.5510304903242499E-2</v>
      </c>
      <c r="AR77" s="792">
        <f t="shared" si="35"/>
        <v>0.97448969509675754</v>
      </c>
      <c r="AS77" s="792">
        <f t="shared" si="42"/>
        <v>6.3846362796493833E-2</v>
      </c>
      <c r="AT77" s="792">
        <f t="shared" si="42"/>
        <v>0.93615363720350619</v>
      </c>
      <c r="AU77" s="808">
        <v>7.9084543595630302E-2</v>
      </c>
      <c r="AV77" s="808">
        <f t="shared" si="43"/>
        <v>0.92091545640436967</v>
      </c>
      <c r="AW77" s="808">
        <v>0.109074511202272</v>
      </c>
      <c r="AX77" s="808">
        <f t="shared" si="44"/>
        <v>0.89092548879772804</v>
      </c>
      <c r="AY77" s="808">
        <v>2.6692525184340701E-2</v>
      </c>
      <c r="AZ77" s="808">
        <f t="shared" si="47"/>
        <v>0.97330747481565927</v>
      </c>
      <c r="BA77" s="808">
        <f t="shared" si="45"/>
        <v>6.188190767596468E-2</v>
      </c>
      <c r="BB77" s="808">
        <f t="shared" si="45"/>
        <v>0.93811809232403531</v>
      </c>
      <c r="BC77" s="809">
        <v>7.9477862248905906E-2</v>
      </c>
      <c r="BD77" s="809">
        <f t="shared" si="36"/>
        <v>0.92052213775109415</v>
      </c>
      <c r="BE77" s="809">
        <v>0.109605456548916</v>
      </c>
      <c r="BF77" s="809">
        <f t="shared" si="36"/>
        <v>0.89039454345108404</v>
      </c>
      <c r="BG77" s="809">
        <v>2.62329368055765E-2</v>
      </c>
      <c r="BH77" s="809">
        <f t="shared" si="37"/>
        <v>0.97376706319442352</v>
      </c>
      <c r="BI77" s="809">
        <v>6.1914543233976702E-2</v>
      </c>
      <c r="BJ77" s="809">
        <v>0.93808545676602328</v>
      </c>
      <c r="BK77" s="810">
        <v>7.7386108469193304E-2</v>
      </c>
      <c r="BL77" s="810">
        <f t="shared" si="38"/>
        <v>0.92261389153080664</v>
      </c>
      <c r="BM77" s="810">
        <v>0.10819847685938</v>
      </c>
      <c r="BN77" s="810">
        <f t="shared" si="39"/>
        <v>0.89180152314062</v>
      </c>
      <c r="BO77" s="810">
        <v>2.5192395161739298E-2</v>
      </c>
      <c r="BP77" s="810">
        <f t="shared" si="40"/>
        <v>0.97480760483826068</v>
      </c>
      <c r="BQ77" s="810">
        <v>6.0463845077507405E-2</v>
      </c>
      <c r="BR77" s="810">
        <f t="shared" si="46"/>
        <v>0.93953615492249254</v>
      </c>
      <c r="BS77" s="809">
        <v>0.395525939488928</v>
      </c>
      <c r="BT77" s="809">
        <v>0.604474060511072</v>
      </c>
      <c r="BU77" s="812"/>
      <c r="BV77" s="758"/>
      <c r="BW77" s="758"/>
      <c r="BX77" s="758"/>
      <c r="BY77" s="758"/>
      <c r="BZ77" s="758"/>
      <c r="CA77" s="758"/>
      <c r="CB77" s="758"/>
      <c r="CC77" s="758"/>
      <c r="CD77" s="758"/>
      <c r="CE77" s="758"/>
      <c r="CF77" s="758"/>
      <c r="CG77" s="758"/>
      <c r="CH77" s="758"/>
      <c r="CI77" s="758"/>
      <c r="CJ77" s="758"/>
      <c r="CK77" s="758"/>
      <c r="CL77" s="758"/>
      <c r="CM77" s="758"/>
      <c r="CN77" s="758"/>
      <c r="CP77" s="5"/>
      <c r="CR77" s="5"/>
      <c r="CS77" s="5"/>
      <c r="CT77" s="5"/>
    </row>
    <row r="78" spans="2:98" ht="15">
      <c r="B78" s="758"/>
      <c r="C78" s="758"/>
      <c r="D78" s="758"/>
      <c r="E78" s="758"/>
      <c r="F78" s="758"/>
      <c r="G78" s="758"/>
      <c r="H78" s="758"/>
      <c r="I78" s="758"/>
      <c r="J78" s="758"/>
      <c r="K78" s="758"/>
      <c r="L78" s="758"/>
      <c r="M78" s="758"/>
      <c r="N78" s="758"/>
      <c r="O78" s="758"/>
      <c r="P78" s="758"/>
      <c r="Q78" s="758"/>
      <c r="R78" s="758"/>
      <c r="S78" s="758"/>
      <c r="T78" s="758"/>
      <c r="U78" s="758"/>
      <c r="V78" s="758"/>
      <c r="W78" s="758"/>
      <c r="X78" s="758"/>
      <c r="Y78" s="758"/>
      <c r="Z78" s="758"/>
      <c r="AA78" s="758"/>
      <c r="AB78" s="758"/>
      <c r="AC78" s="758"/>
      <c r="AD78" s="758"/>
      <c r="AE78" s="758"/>
      <c r="AF78" s="758"/>
      <c r="AG78" s="758"/>
      <c r="AH78" s="758"/>
      <c r="AI78" s="758"/>
      <c r="AJ78" s="758"/>
      <c r="AK78" s="758"/>
      <c r="AL78" s="780">
        <v>73</v>
      </c>
      <c r="AM78" s="792">
        <v>7.9757585492880798E-2</v>
      </c>
      <c r="AN78" s="792">
        <f t="shared" si="41"/>
        <v>0.92024241450711919</v>
      </c>
      <c r="AO78" s="792">
        <v>0.12079280339859901</v>
      </c>
      <c r="AP78" s="792">
        <f t="shared" si="34"/>
        <v>0.87920719660140101</v>
      </c>
      <c r="AQ78" s="792">
        <v>2.5862721872660501E-2</v>
      </c>
      <c r="AR78" s="792">
        <f t="shared" si="35"/>
        <v>0.97413727812733952</v>
      </c>
      <c r="AS78" s="792">
        <f t="shared" si="42"/>
        <v>6.4404048345894638E-2</v>
      </c>
      <c r="AT78" s="792">
        <f t="shared" si="42"/>
        <v>0.93559595165410536</v>
      </c>
      <c r="AU78" s="808">
        <v>7.9733673591422999E-2</v>
      </c>
      <c r="AV78" s="808">
        <f t="shared" si="43"/>
        <v>0.92026632640857697</v>
      </c>
      <c r="AW78" s="808">
        <v>0.11000820523955</v>
      </c>
      <c r="AX78" s="808">
        <f t="shared" si="44"/>
        <v>0.88999179476044998</v>
      </c>
      <c r="AY78" s="808">
        <v>2.7069419576679701E-2</v>
      </c>
      <c r="AZ78" s="808">
        <f t="shared" si="47"/>
        <v>0.97293058042332026</v>
      </c>
      <c r="BA78" s="808">
        <f t="shared" si="45"/>
        <v>6.2471259023710292E-2</v>
      </c>
      <c r="BB78" s="808">
        <f t="shared" si="45"/>
        <v>0.93752874097628958</v>
      </c>
      <c r="BC78" s="809">
        <v>8.0053138298150001E-2</v>
      </c>
      <c r="BD78" s="809">
        <f t="shared" si="36"/>
        <v>0.91994686170185003</v>
      </c>
      <c r="BE78" s="809">
        <v>0.11054637349738999</v>
      </c>
      <c r="BF78" s="809">
        <f t="shared" si="36"/>
        <v>0.88945362650261006</v>
      </c>
      <c r="BG78" s="809">
        <v>2.6605057124524899E-2</v>
      </c>
      <c r="BH78" s="809">
        <f t="shared" si="37"/>
        <v>0.97339494287547512</v>
      </c>
      <c r="BI78" s="809">
        <v>6.2480465054107662E-2</v>
      </c>
      <c r="BJ78" s="809">
        <v>0.93751953494589246</v>
      </c>
      <c r="BK78" s="810">
        <v>7.7971611932623502E-2</v>
      </c>
      <c r="BL78" s="810">
        <f t="shared" si="38"/>
        <v>0.92202838806737653</v>
      </c>
      <c r="BM78" s="810">
        <v>0.109069905973151</v>
      </c>
      <c r="BN78" s="810">
        <f t="shared" si="39"/>
        <v>0.89093009402684897</v>
      </c>
      <c r="BO78" s="810">
        <v>2.5542418196676801E-2</v>
      </c>
      <c r="BP78" s="810">
        <f t="shared" si="40"/>
        <v>0.9744575818033232</v>
      </c>
      <c r="BQ78" s="810">
        <v>6.1006790443409349E-2</v>
      </c>
      <c r="BR78" s="810">
        <f t="shared" si="46"/>
        <v>0.93899320955659071</v>
      </c>
      <c r="BS78" s="809">
        <v>0.39922105823598297</v>
      </c>
      <c r="BT78" s="809">
        <v>0.60077894176401703</v>
      </c>
      <c r="BU78" s="812"/>
      <c r="BV78" s="758"/>
      <c r="BW78" s="758"/>
      <c r="BX78" s="758"/>
      <c r="BY78" s="758"/>
      <c r="BZ78" s="758"/>
      <c r="CA78" s="758"/>
      <c r="CB78" s="758"/>
      <c r="CC78" s="758"/>
      <c r="CD78" s="758"/>
      <c r="CE78" s="758"/>
      <c r="CF78" s="758"/>
      <c r="CG78" s="758"/>
      <c r="CH78" s="758"/>
      <c r="CI78" s="758"/>
      <c r="CJ78" s="758"/>
      <c r="CK78" s="758"/>
      <c r="CL78" s="758"/>
      <c r="CM78" s="758"/>
      <c r="CN78" s="758"/>
      <c r="CP78" s="5"/>
      <c r="CR78" s="5"/>
      <c r="CS78" s="5"/>
      <c r="CT78" s="5"/>
    </row>
    <row r="79" spans="2:98" ht="15">
      <c r="B79" s="758"/>
      <c r="C79" s="758"/>
      <c r="D79" s="758"/>
      <c r="E79" s="758"/>
      <c r="F79" s="758"/>
      <c r="G79" s="758"/>
      <c r="H79" s="758"/>
      <c r="I79" s="758"/>
      <c r="J79" s="758"/>
      <c r="K79" s="758"/>
      <c r="L79" s="758"/>
      <c r="M79" s="758"/>
      <c r="N79" s="758"/>
      <c r="O79" s="758"/>
      <c r="P79" s="758"/>
      <c r="Q79" s="758"/>
      <c r="R79" s="758"/>
      <c r="S79" s="758"/>
      <c r="T79" s="758"/>
      <c r="U79" s="758"/>
      <c r="V79" s="758"/>
      <c r="W79" s="758"/>
      <c r="X79" s="758"/>
      <c r="Y79" s="758"/>
      <c r="Z79" s="758"/>
      <c r="AA79" s="758"/>
      <c r="AB79" s="758"/>
      <c r="AC79" s="758"/>
      <c r="AD79" s="758"/>
      <c r="AE79" s="758"/>
      <c r="AF79" s="758"/>
      <c r="AG79" s="758"/>
      <c r="AH79" s="758"/>
      <c r="AI79" s="758"/>
      <c r="AJ79" s="758"/>
      <c r="AK79" s="758"/>
      <c r="AL79" s="780">
        <v>74</v>
      </c>
      <c r="AM79" s="792">
        <v>8.0367102956898306E-2</v>
      </c>
      <c r="AN79" s="792">
        <f t="shared" si="41"/>
        <v>0.91963289704310169</v>
      </c>
      <c r="AO79" s="792">
        <v>0.121680739412752</v>
      </c>
      <c r="AP79" s="792">
        <f t="shared" si="34"/>
        <v>0.87831926058724796</v>
      </c>
      <c r="AQ79" s="792">
        <v>2.62136212112144E-2</v>
      </c>
      <c r="AR79" s="792">
        <f t="shared" si="35"/>
        <v>0.9737863787887856</v>
      </c>
      <c r="AS79" s="792">
        <f t="shared" si="42"/>
        <v>6.4958637738730063E-2</v>
      </c>
      <c r="AT79" s="792">
        <f t="shared" si="42"/>
        <v>0.93504136226126988</v>
      </c>
      <c r="AU79" s="808">
        <v>8.03797294456816E-2</v>
      </c>
      <c r="AV79" s="808">
        <f t="shared" si="43"/>
        <v>0.91962027055431839</v>
      </c>
      <c r="AW79" s="808">
        <v>0.110936489294104</v>
      </c>
      <c r="AX79" s="808">
        <f t="shared" si="44"/>
        <v>0.88906351070589595</v>
      </c>
      <c r="AY79" s="808">
        <v>2.7446488596937799E-2</v>
      </c>
      <c r="AZ79" s="808">
        <f t="shared" si="47"/>
        <v>0.97255351140306223</v>
      </c>
      <c r="BA79" s="808">
        <f t="shared" si="45"/>
        <v>6.3058493420396614E-2</v>
      </c>
      <c r="BB79" s="808">
        <f t="shared" si="45"/>
        <v>0.9369415065796034</v>
      </c>
      <c r="BC79" s="809">
        <v>8.0624202774948001E-2</v>
      </c>
      <c r="BD79" s="809">
        <f t="shared" si="36"/>
        <v>0.91937579722505203</v>
      </c>
      <c r="BE79" s="809">
        <v>0.111482761207187</v>
      </c>
      <c r="BF79" s="809">
        <f t="shared" si="36"/>
        <v>0.88851723879281297</v>
      </c>
      <c r="BG79" s="809">
        <v>2.6977280289750199E-2</v>
      </c>
      <c r="BH79" s="809">
        <f t="shared" si="37"/>
        <v>0.97302271971024978</v>
      </c>
      <c r="BI79" s="809">
        <v>6.3044086871171981E-2</v>
      </c>
      <c r="BJ79" s="809">
        <v>0.93695591312882798</v>
      </c>
      <c r="BK79" s="810">
        <v>7.8553977118914806E-2</v>
      </c>
      <c r="BL79" s="810">
        <f t="shared" si="38"/>
        <v>0.92144602288108524</v>
      </c>
      <c r="BM79" s="810">
        <v>0.109934236083091</v>
      </c>
      <c r="BN79" s="810">
        <f t="shared" si="39"/>
        <v>0.89006576391690895</v>
      </c>
      <c r="BO79" s="810">
        <v>2.5892657058112601E-2</v>
      </c>
      <c r="BP79" s="810">
        <f t="shared" si="40"/>
        <v>0.97410734294188739</v>
      </c>
      <c r="BQ79" s="810">
        <v>6.1547229452706312E-2</v>
      </c>
      <c r="BR79" s="810">
        <f t="shared" si="46"/>
        <v>0.9384527705472937</v>
      </c>
      <c r="BS79" s="809">
        <v>0.40287350959169099</v>
      </c>
      <c r="BT79" s="809">
        <v>0.59712649040830901</v>
      </c>
      <c r="BU79" s="812"/>
      <c r="BV79" s="758"/>
      <c r="BW79" s="758"/>
      <c r="BX79" s="758"/>
      <c r="BY79" s="758"/>
      <c r="BZ79" s="758"/>
      <c r="CA79" s="758"/>
      <c r="CB79" s="758"/>
      <c r="CC79" s="758"/>
      <c r="CD79" s="758"/>
      <c r="CE79" s="758"/>
      <c r="CF79" s="758"/>
      <c r="CG79" s="758"/>
      <c r="CH79" s="758"/>
      <c r="CI79" s="758"/>
      <c r="CJ79" s="758"/>
      <c r="CK79" s="758"/>
      <c r="CL79" s="758"/>
      <c r="CM79" s="758"/>
      <c r="CN79" s="758"/>
      <c r="CP79" s="5"/>
      <c r="CR79" s="5"/>
      <c r="CS79" s="5"/>
      <c r="CT79" s="5"/>
    </row>
    <row r="80" spans="2:98" ht="15">
      <c r="B80" s="758"/>
      <c r="C80" s="758"/>
      <c r="D80" s="758"/>
      <c r="E80" s="758"/>
      <c r="F80" s="758"/>
      <c r="G80" s="758"/>
      <c r="H80" s="758"/>
      <c r="I80" s="758"/>
      <c r="J80" s="758"/>
      <c r="K80" s="758"/>
      <c r="L80" s="758"/>
      <c r="M80" s="758"/>
      <c r="N80" s="758"/>
      <c r="O80" s="758"/>
      <c r="P80" s="758"/>
      <c r="Q80" s="758"/>
      <c r="R80" s="758"/>
      <c r="S80" s="758"/>
      <c r="T80" s="758"/>
      <c r="U80" s="758"/>
      <c r="V80" s="758"/>
      <c r="W80" s="758"/>
      <c r="X80" s="758"/>
      <c r="Y80" s="758"/>
      <c r="Z80" s="758"/>
      <c r="AA80" s="758"/>
      <c r="AB80" s="758"/>
      <c r="AC80" s="758"/>
      <c r="AD80" s="758"/>
      <c r="AE80" s="758"/>
      <c r="AF80" s="758"/>
      <c r="AG80" s="758"/>
      <c r="AH80" s="758"/>
      <c r="AI80" s="758"/>
      <c r="AJ80" s="758"/>
      <c r="AK80" s="758"/>
      <c r="AL80" s="780">
        <v>75</v>
      </c>
      <c r="AM80" s="792">
        <v>8.0973624621059503E-2</v>
      </c>
      <c r="AN80" s="792">
        <f t="shared" si="41"/>
        <v>0.9190263753789405</v>
      </c>
      <c r="AO80" s="792">
        <v>0.122563679254426</v>
      </c>
      <c r="AP80" s="792">
        <f t="shared" si="34"/>
        <v>0.87743632074557398</v>
      </c>
      <c r="AQ80" s="792">
        <v>2.65632324368614E-2</v>
      </c>
      <c r="AR80" s="792">
        <f t="shared" si="35"/>
        <v>0.97343676756313857</v>
      </c>
      <c r="AS80" s="792">
        <f t="shared" si="42"/>
        <v>6.5510556782002669E-2</v>
      </c>
      <c r="AT80" s="792">
        <f t="shared" si="42"/>
        <v>0.93448944321799732</v>
      </c>
      <c r="AU80" s="808">
        <v>8.1022862808423801E-2</v>
      </c>
      <c r="AV80" s="808">
        <f t="shared" si="43"/>
        <v>0.91897713719157625</v>
      </c>
      <c r="AW80" s="808">
        <v>0.111859495794788</v>
      </c>
      <c r="AX80" s="808">
        <f t="shared" si="44"/>
        <v>0.88814050420521196</v>
      </c>
      <c r="AY80" s="808">
        <v>2.7823735533892599E-2</v>
      </c>
      <c r="AZ80" s="808">
        <f t="shared" si="47"/>
        <v>0.97217626446610739</v>
      </c>
      <c r="BA80" s="808">
        <f t="shared" si="45"/>
        <v>6.3643689849003218E-2</v>
      </c>
      <c r="BB80" s="808">
        <f t="shared" si="45"/>
        <v>0.93635631015099685</v>
      </c>
      <c r="BC80" s="809">
        <v>8.1191731632616795E-2</v>
      </c>
      <c r="BD80" s="809">
        <f t="shared" si="36"/>
        <v>0.91880826836738316</v>
      </c>
      <c r="BE80" s="809">
        <v>0.11241451300949</v>
      </c>
      <c r="BF80" s="809">
        <f t="shared" si="36"/>
        <v>0.88758548699050999</v>
      </c>
      <c r="BG80" s="809">
        <v>2.73496075695518E-2</v>
      </c>
      <c r="BH80" s="809">
        <f t="shared" si="37"/>
        <v>0.97265039243044815</v>
      </c>
      <c r="BI80" s="809">
        <v>6.3605594280287739E-2</v>
      </c>
      <c r="BJ80" s="809">
        <v>0.93639440571971222</v>
      </c>
      <c r="BK80" s="810">
        <v>7.9133520734911103E-2</v>
      </c>
      <c r="BL80" s="810">
        <f t="shared" si="38"/>
        <v>0.92086647926508891</v>
      </c>
      <c r="BM80" s="810">
        <v>0.11079198258808801</v>
      </c>
      <c r="BN80" s="810">
        <f t="shared" si="39"/>
        <v>0.88920801741191202</v>
      </c>
      <c r="BO80" s="810">
        <v>2.62431363427757E-2</v>
      </c>
      <c r="BP80" s="810">
        <f t="shared" si="40"/>
        <v>0.97375686365722425</v>
      </c>
      <c r="BQ80" s="810">
        <v>6.2085390140759505E-2</v>
      </c>
      <c r="BR80" s="810">
        <f t="shared" si="46"/>
        <v>0.93791460985924047</v>
      </c>
      <c r="BS80" s="809">
        <v>0.40648521851127195</v>
      </c>
      <c r="BT80" s="809">
        <v>0.59351478148872805</v>
      </c>
      <c r="BU80" s="812"/>
      <c r="BV80" s="758"/>
      <c r="BW80" s="758"/>
      <c r="BX80" s="758"/>
      <c r="BY80" s="758"/>
      <c r="BZ80" s="758"/>
      <c r="CA80" s="758"/>
      <c r="CB80" s="758"/>
      <c r="CC80" s="758"/>
      <c r="CD80" s="758"/>
      <c r="CE80" s="758"/>
      <c r="CF80" s="758"/>
      <c r="CG80" s="758"/>
      <c r="CH80" s="758"/>
      <c r="CI80" s="758"/>
      <c r="CJ80" s="758"/>
      <c r="CK80" s="758"/>
      <c r="CL80" s="758"/>
      <c r="CM80" s="758"/>
      <c r="CN80" s="758"/>
      <c r="CP80" s="5"/>
      <c r="CR80" s="5"/>
      <c r="CS80" s="5"/>
      <c r="CT80" s="5"/>
    </row>
    <row r="81" spans="2:98" ht="15">
      <c r="B81" s="758"/>
      <c r="C81" s="758"/>
      <c r="D81" s="758"/>
      <c r="E81" s="758"/>
      <c r="F81" s="758"/>
      <c r="G81" s="758"/>
      <c r="H81" s="758"/>
      <c r="I81" s="758"/>
      <c r="J81" s="758"/>
      <c r="K81" s="758"/>
      <c r="L81" s="758"/>
      <c r="M81" s="758"/>
      <c r="N81" s="758"/>
      <c r="O81" s="758"/>
      <c r="P81" s="758"/>
      <c r="Q81" s="758"/>
      <c r="R81" s="758"/>
      <c r="S81" s="758"/>
      <c r="T81" s="758"/>
      <c r="U81" s="758"/>
      <c r="V81" s="758"/>
      <c r="W81" s="758"/>
      <c r="X81" s="758"/>
      <c r="Y81" s="758"/>
      <c r="Z81" s="758"/>
      <c r="AA81" s="758"/>
      <c r="AB81" s="758"/>
      <c r="AC81" s="758"/>
      <c r="AD81" s="758"/>
      <c r="AE81" s="758"/>
      <c r="AF81" s="758"/>
      <c r="AG81" s="758"/>
      <c r="AH81" s="758"/>
      <c r="AI81" s="758"/>
      <c r="AJ81" s="758"/>
      <c r="AK81" s="758"/>
      <c r="AL81" s="780">
        <v>76</v>
      </c>
      <c r="AM81" s="792">
        <v>8.1578256315536599E-2</v>
      </c>
      <c r="AN81" s="792">
        <f t="shared" si="41"/>
        <v>0.91842174368446339</v>
      </c>
      <c r="AO81" s="792">
        <v>0.123441524755746</v>
      </c>
      <c r="AP81" s="792">
        <f t="shared" si="34"/>
        <v>0.87655847524425401</v>
      </c>
      <c r="AQ81" s="792">
        <v>2.6911785067559001E-2</v>
      </c>
      <c r="AR81" s="792">
        <f t="shared" si="35"/>
        <v>0.97308821493244102</v>
      </c>
      <c r="AS81" s="792">
        <f t="shared" si="42"/>
        <v>6.6060231282715071E-2</v>
      </c>
      <c r="AT81" s="792">
        <f t="shared" si="42"/>
        <v>0.93393976871728501</v>
      </c>
      <c r="AU81" s="808">
        <v>8.1663225329667397E-2</v>
      </c>
      <c r="AV81" s="808">
        <f t="shared" si="43"/>
        <v>0.91833677467033259</v>
      </c>
      <c r="AW81" s="808">
        <v>0.11277735717045299</v>
      </c>
      <c r="AX81" s="808">
        <f t="shared" si="44"/>
        <v>0.88722264282954699</v>
      </c>
      <c r="AY81" s="808">
        <v>2.8201163676321601E-2</v>
      </c>
      <c r="AZ81" s="808">
        <f t="shared" si="47"/>
        <v>0.97179883632367836</v>
      </c>
      <c r="BA81" s="808">
        <f t="shared" si="45"/>
        <v>6.422692729250902E-2</v>
      </c>
      <c r="BB81" s="808">
        <f t="shared" si="45"/>
        <v>0.93577307270749088</v>
      </c>
      <c r="BC81" s="809">
        <v>8.1756400824473496E-2</v>
      </c>
      <c r="BD81" s="809">
        <f t="shared" si="36"/>
        <v>0.91824359917552645</v>
      </c>
      <c r="BE81" s="809">
        <v>0.11334152223548299</v>
      </c>
      <c r="BF81" s="809">
        <f t="shared" si="36"/>
        <v>0.88665847776451701</v>
      </c>
      <c r="BG81" s="809">
        <v>2.7722040232229302E-2</v>
      </c>
      <c r="BH81" s="809">
        <f t="shared" si="37"/>
        <v>0.97227795976777065</v>
      </c>
      <c r="BI81" s="809">
        <v>6.4165172876573348E-2</v>
      </c>
      <c r="BJ81" s="809">
        <v>0.93583482712342669</v>
      </c>
      <c r="BK81" s="810">
        <v>7.9710559487456298E-2</v>
      </c>
      <c r="BL81" s="810">
        <f t="shared" si="38"/>
        <v>0.92028944051254369</v>
      </c>
      <c r="BM81" s="810">
        <v>0.111643660887029</v>
      </c>
      <c r="BN81" s="810">
        <f t="shared" si="39"/>
        <v>0.88835633911297096</v>
      </c>
      <c r="BO81" s="810">
        <v>2.65938806473951E-2</v>
      </c>
      <c r="BP81" s="810">
        <f t="shared" si="40"/>
        <v>0.9734061193526049</v>
      </c>
      <c r="BQ81" s="810">
        <v>6.2621500542929864E-2</v>
      </c>
      <c r="BR81" s="810">
        <f t="shared" si="46"/>
        <v>0.93737849945707019</v>
      </c>
      <c r="BS81" s="809">
        <v>0.41005810994994796</v>
      </c>
      <c r="BT81" s="809">
        <v>0.58994189005005204</v>
      </c>
      <c r="BU81" s="812"/>
      <c r="BV81" s="758"/>
      <c r="BW81" s="758"/>
      <c r="BX81" s="758"/>
      <c r="BY81" s="758"/>
      <c r="BZ81" s="758"/>
      <c r="CA81" s="758"/>
      <c r="CB81" s="758"/>
      <c r="CC81" s="758"/>
      <c r="CD81" s="758"/>
      <c r="CE81" s="758"/>
      <c r="CF81" s="758"/>
      <c r="CG81" s="758"/>
      <c r="CH81" s="758"/>
      <c r="CI81" s="758"/>
      <c r="CJ81" s="758"/>
      <c r="CK81" s="758"/>
      <c r="CL81" s="758"/>
      <c r="CM81" s="758"/>
      <c r="CN81" s="758"/>
      <c r="CP81" s="5"/>
      <c r="CR81" s="5"/>
      <c r="CS81" s="5"/>
      <c r="CT81" s="5"/>
    </row>
    <row r="82" spans="2:98" ht="15">
      <c r="B82" s="758"/>
      <c r="C82" s="758"/>
      <c r="D82" s="758"/>
      <c r="E82" s="758"/>
      <c r="F82" s="758"/>
      <c r="G82" s="758"/>
      <c r="H82" s="758"/>
      <c r="I82" s="758"/>
      <c r="J82" s="758"/>
      <c r="K82" s="758"/>
      <c r="L82" s="758"/>
      <c r="M82" s="758"/>
      <c r="N82" s="758"/>
      <c r="O82" s="758"/>
      <c r="P82" s="758"/>
      <c r="Q82" s="758"/>
      <c r="R82" s="758"/>
      <c r="S82" s="758"/>
      <c r="T82" s="758"/>
      <c r="U82" s="758"/>
      <c r="V82" s="758"/>
      <c r="W82" s="758"/>
      <c r="X82" s="758"/>
      <c r="Y82" s="758"/>
      <c r="Z82" s="758"/>
      <c r="AA82" s="758"/>
      <c r="AB82" s="758"/>
      <c r="AC82" s="758"/>
      <c r="AD82" s="758"/>
      <c r="AE82" s="758"/>
      <c r="AF82" s="758"/>
      <c r="AG82" s="758"/>
      <c r="AH82" s="758"/>
      <c r="AI82" s="758"/>
      <c r="AJ82" s="758"/>
      <c r="AK82" s="758"/>
      <c r="AL82" s="780">
        <v>77</v>
      </c>
      <c r="AM82" s="792">
        <v>8.2182103870501594E-2</v>
      </c>
      <c r="AN82" s="792">
        <f t="shared" si="41"/>
        <v>0.91781789612949838</v>
      </c>
      <c r="AO82" s="792">
        <v>0.124314177748839</v>
      </c>
      <c r="AP82" s="792">
        <f t="shared" si="34"/>
        <v>0.87568582225116098</v>
      </c>
      <c r="AQ82" s="792">
        <v>2.72595086212645E-2</v>
      </c>
      <c r="AR82" s="792">
        <f t="shared" si="35"/>
        <v>0.97274049137873553</v>
      </c>
      <c r="AS82" s="792">
        <f t="shared" si="42"/>
        <v>6.6608087047870135E-2</v>
      </c>
      <c r="AT82" s="792">
        <f t="shared" si="42"/>
        <v>0.93339191295212998</v>
      </c>
      <c r="AU82" s="808">
        <v>8.2300968659429999E-2</v>
      </c>
      <c r="AV82" s="808">
        <f t="shared" si="43"/>
        <v>0.91769903134056996</v>
      </c>
      <c r="AW82" s="808">
        <v>0.113690205849955</v>
      </c>
      <c r="AX82" s="808">
        <f t="shared" si="44"/>
        <v>0.88630979415004496</v>
      </c>
      <c r="AY82" s="808">
        <v>2.8578776313002499E-2</v>
      </c>
      <c r="AZ82" s="808">
        <f t="shared" si="47"/>
        <v>0.97142122368699746</v>
      </c>
      <c r="BA82" s="808">
        <f t="shared" si="45"/>
        <v>6.4808284733894106E-2</v>
      </c>
      <c r="BB82" s="808">
        <f t="shared" si="45"/>
        <v>0.93519171526610589</v>
      </c>
      <c r="BC82" s="809">
        <v>8.2318886303835201E-2</v>
      </c>
      <c r="BD82" s="809">
        <f t="shared" si="36"/>
        <v>0.91768111369616479</v>
      </c>
      <c r="BE82" s="809">
        <v>0.114263682216347</v>
      </c>
      <c r="BF82" s="809">
        <f t="shared" si="36"/>
        <v>0.88573631778365303</v>
      </c>
      <c r="BG82" s="809">
        <v>2.8094579546081799E-2</v>
      </c>
      <c r="BH82" s="809">
        <f t="shared" si="37"/>
        <v>0.97190542045391815</v>
      </c>
      <c r="BI82" s="809">
        <v>6.4723008255146361E-2</v>
      </c>
      <c r="BJ82" s="809">
        <v>0.93527699174485357</v>
      </c>
      <c r="BK82" s="810">
        <v>8.0285410083394404E-2</v>
      </c>
      <c r="BL82" s="810">
        <f t="shared" si="38"/>
        <v>0.9197145899166056</v>
      </c>
      <c r="BM82" s="810">
        <v>0.112489786378803</v>
      </c>
      <c r="BN82" s="810">
        <f t="shared" si="39"/>
        <v>0.88751021362119697</v>
      </c>
      <c r="BO82" s="810">
        <v>2.6944914568699799E-2</v>
      </c>
      <c r="BP82" s="810">
        <f t="shared" si="40"/>
        <v>0.97305508543130015</v>
      </c>
      <c r="BQ82" s="810">
        <v>6.3155788694578857E-2</v>
      </c>
      <c r="BR82" s="810">
        <f t="shared" si="46"/>
        <v>0.93684421130542117</v>
      </c>
      <c r="BS82" s="809">
        <v>0.41359410886294001</v>
      </c>
      <c r="BT82" s="809">
        <v>0.58640589113705999</v>
      </c>
      <c r="BU82" s="812"/>
      <c r="BV82" s="758"/>
      <c r="BW82" s="758"/>
      <c r="BX82" s="758"/>
      <c r="BY82" s="758"/>
      <c r="BZ82" s="758"/>
      <c r="CA82" s="758"/>
      <c r="CB82" s="758"/>
      <c r="CC82" s="758"/>
      <c r="CD82" s="758"/>
      <c r="CE82" s="758"/>
      <c r="CF82" s="758"/>
      <c r="CG82" s="758"/>
      <c r="CH82" s="758"/>
      <c r="CI82" s="758"/>
      <c r="CJ82" s="758"/>
      <c r="CK82" s="758"/>
      <c r="CL82" s="758"/>
      <c r="CM82" s="758"/>
      <c r="CN82" s="758"/>
      <c r="CP82" s="5"/>
      <c r="CR82" s="5"/>
      <c r="CS82" s="5"/>
      <c r="CT82" s="5"/>
    </row>
    <row r="83" spans="2:98" ht="15">
      <c r="B83" s="758"/>
      <c r="C83" s="758"/>
      <c r="D83" s="758"/>
      <c r="E83" s="758"/>
      <c r="F83" s="758"/>
      <c r="G83" s="758"/>
      <c r="H83" s="758"/>
      <c r="I83" s="758"/>
      <c r="J83" s="758"/>
      <c r="K83" s="758"/>
      <c r="L83" s="758"/>
      <c r="M83" s="758"/>
      <c r="N83" s="758"/>
      <c r="O83" s="758"/>
      <c r="P83" s="758"/>
      <c r="Q83" s="758"/>
      <c r="R83" s="758"/>
      <c r="S83" s="758"/>
      <c r="T83" s="758"/>
      <c r="U83" s="758"/>
      <c r="V83" s="758"/>
      <c r="W83" s="758"/>
      <c r="X83" s="758"/>
      <c r="Y83" s="758"/>
      <c r="Z83" s="758"/>
      <c r="AA83" s="758"/>
      <c r="AB83" s="758"/>
      <c r="AC83" s="758"/>
      <c r="AD83" s="758"/>
      <c r="AE83" s="758"/>
      <c r="AF83" s="758"/>
      <c r="AG83" s="758"/>
      <c r="AH83" s="758"/>
      <c r="AI83" s="758"/>
      <c r="AJ83" s="758"/>
      <c r="AK83" s="758"/>
      <c r="AL83" s="780">
        <v>78</v>
      </c>
      <c r="AM83" s="792">
        <v>8.2786273116126699E-2</v>
      </c>
      <c r="AN83" s="792">
        <f t="shared" si="41"/>
        <v>0.91721372688387326</v>
      </c>
      <c r="AO83" s="792">
        <v>0.12518154006582899</v>
      </c>
      <c r="AP83" s="792">
        <f t="shared" si="34"/>
        <v>0.87481845993417107</v>
      </c>
      <c r="AQ83" s="792">
        <v>2.7606632615935101E-2</v>
      </c>
      <c r="AR83" s="792">
        <f t="shared" si="35"/>
        <v>0.9723933673840649</v>
      </c>
      <c r="AS83" s="792">
        <f t="shared" si="42"/>
        <v>6.7154549884470088E-2</v>
      </c>
      <c r="AT83" s="792">
        <f t="shared" si="42"/>
        <v>0.93284545011552988</v>
      </c>
      <c r="AU83" s="808">
        <v>8.2936244447729401E-2</v>
      </c>
      <c r="AV83" s="808">
        <f t="shared" si="43"/>
        <v>0.9170637555522706</v>
      </c>
      <c r="AW83" s="808">
        <v>0.114598174262144</v>
      </c>
      <c r="AX83" s="808">
        <f t="shared" si="44"/>
        <v>0.88540182573785597</v>
      </c>
      <c r="AY83" s="808">
        <v>2.8956576732712801E-2</v>
      </c>
      <c r="AZ83" s="808">
        <f t="shared" si="47"/>
        <v>0.97104342326728721</v>
      </c>
      <c r="BA83" s="808">
        <f t="shared" si="45"/>
        <v>6.5387841156137119E-2</v>
      </c>
      <c r="BB83" s="808">
        <f t="shared" si="45"/>
        <v>0.93461215884386295</v>
      </c>
      <c r="BC83" s="809">
        <v>8.2879864024018798E-2</v>
      </c>
      <c r="BD83" s="809">
        <f t="shared" si="36"/>
        <v>0.91712013597598119</v>
      </c>
      <c r="BE83" s="809">
        <v>0.115180886283265</v>
      </c>
      <c r="BF83" s="809">
        <f t="shared" si="36"/>
        <v>0.88481911371673494</v>
      </c>
      <c r="BG83" s="809">
        <v>2.84672267794089E-2</v>
      </c>
      <c r="BH83" s="809">
        <f t="shared" si="37"/>
        <v>0.97153277322059106</v>
      </c>
      <c r="BI83" s="809">
        <v>6.5279286011124885E-2</v>
      </c>
      <c r="BJ83" s="809">
        <v>0.93472071398887513</v>
      </c>
      <c r="BK83" s="810">
        <v>8.0858389229569394E-2</v>
      </c>
      <c r="BL83" s="810">
        <f t="shared" si="38"/>
        <v>0.91914161077043066</v>
      </c>
      <c r="BM83" s="810">
        <v>0.113330874462297</v>
      </c>
      <c r="BN83" s="810">
        <f t="shared" si="39"/>
        <v>0.88666912553770305</v>
      </c>
      <c r="BO83" s="810">
        <v>2.7296262703418801E-2</v>
      </c>
      <c r="BP83" s="810">
        <f t="shared" si="40"/>
        <v>0.97270373729658122</v>
      </c>
      <c r="BQ83" s="810">
        <v>6.3688482631067467E-2</v>
      </c>
      <c r="BR83" s="810">
        <f t="shared" si="46"/>
        <v>0.9363115173689327</v>
      </c>
      <c r="BS83" s="809">
        <v>0.41709514020546601</v>
      </c>
      <c r="BT83" s="809">
        <v>0.58290485979453399</v>
      </c>
      <c r="BU83" s="812"/>
      <c r="BV83" s="758"/>
      <c r="BW83" s="758"/>
      <c r="BX83" s="758"/>
      <c r="BY83" s="758"/>
      <c r="BZ83" s="758"/>
      <c r="CA83" s="758"/>
      <c r="CB83" s="758"/>
      <c r="CC83" s="758"/>
      <c r="CD83" s="758"/>
      <c r="CE83" s="758"/>
      <c r="CF83" s="758"/>
      <c r="CG83" s="758"/>
      <c r="CH83" s="758"/>
      <c r="CI83" s="758"/>
      <c r="CJ83" s="758"/>
      <c r="CK83" s="758"/>
      <c r="CL83" s="758"/>
      <c r="CM83" s="758"/>
      <c r="CN83" s="758"/>
      <c r="CP83" s="5"/>
      <c r="CR83" s="5"/>
      <c r="CS83" s="5"/>
      <c r="CT83" s="5"/>
    </row>
    <row r="84" spans="2:98" ht="15">
      <c r="B84" s="758"/>
      <c r="C84" s="758"/>
      <c r="D84" s="758"/>
      <c r="E84" s="758"/>
      <c r="F84" s="758"/>
      <c r="G84" s="758"/>
      <c r="H84" s="758"/>
      <c r="I84" s="758"/>
      <c r="J84" s="758"/>
      <c r="K84" s="758"/>
      <c r="L84" s="758"/>
      <c r="M84" s="758"/>
      <c r="N84" s="758"/>
      <c r="O84" s="758"/>
      <c r="P84" s="758"/>
      <c r="Q84" s="758"/>
      <c r="R84" s="758"/>
      <c r="S84" s="758"/>
      <c r="T84" s="758"/>
      <c r="U84" s="758"/>
      <c r="V84" s="758"/>
      <c r="W84" s="758"/>
      <c r="X84" s="758"/>
      <c r="Y84" s="758"/>
      <c r="Z84" s="758"/>
      <c r="AA84" s="758"/>
      <c r="AB84" s="758"/>
      <c r="AC84" s="758"/>
      <c r="AD84" s="758"/>
      <c r="AE84" s="758"/>
      <c r="AF84" s="758"/>
      <c r="AG84" s="758"/>
      <c r="AH84" s="758"/>
      <c r="AI84" s="758"/>
      <c r="AJ84" s="758"/>
      <c r="AK84" s="758"/>
      <c r="AL84" s="780">
        <v>79</v>
      </c>
      <c r="AM84" s="792">
        <v>8.3391869882583902E-2</v>
      </c>
      <c r="AN84" s="792">
        <f t="shared" si="41"/>
        <v>0.91660813011741604</v>
      </c>
      <c r="AO84" s="792">
        <v>0.12604351353884199</v>
      </c>
      <c r="AP84" s="792">
        <f t="shared" si="34"/>
        <v>0.87395648646115798</v>
      </c>
      <c r="AQ84" s="792">
        <v>2.7953386569528199E-2</v>
      </c>
      <c r="AR84" s="792">
        <f t="shared" si="35"/>
        <v>0.97204661343047183</v>
      </c>
      <c r="AS84" s="792">
        <f t="shared" si="42"/>
        <v>6.7700045599517644E-2</v>
      </c>
      <c r="AT84" s="792">
        <f t="shared" si="42"/>
        <v>0.93229995440048241</v>
      </c>
      <c r="AU84" s="808">
        <v>8.3569204344583203E-2</v>
      </c>
      <c r="AV84" s="808">
        <f t="shared" si="43"/>
        <v>0.91643079565541674</v>
      </c>
      <c r="AW84" s="808">
        <v>0.115501394835875</v>
      </c>
      <c r="AX84" s="808">
        <f t="shared" si="44"/>
        <v>0.88449860516412504</v>
      </c>
      <c r="AY84" s="808">
        <v>2.9334568224230102E-2</v>
      </c>
      <c r="AZ84" s="808">
        <f t="shared" si="47"/>
        <v>0.97066543177576992</v>
      </c>
      <c r="BA84" s="808">
        <f t="shared" si="45"/>
        <v>6.5965675542217897E-2</v>
      </c>
      <c r="BB84" s="808">
        <f t="shared" si="45"/>
        <v>0.93403432445778223</v>
      </c>
      <c r="BC84" s="809">
        <v>8.3440009938341303E-2</v>
      </c>
      <c r="BD84" s="809">
        <f t="shared" si="36"/>
        <v>0.91655999006165867</v>
      </c>
      <c r="BE84" s="809">
        <v>0.11609302776742</v>
      </c>
      <c r="BF84" s="809">
        <f t="shared" si="36"/>
        <v>0.88390697223257997</v>
      </c>
      <c r="BG84" s="809">
        <v>2.8839983200510001E-2</v>
      </c>
      <c r="BH84" s="809">
        <f t="shared" si="37"/>
        <v>0.97116001679949004</v>
      </c>
      <c r="BI84" s="809">
        <v>6.5834191739627013E-2</v>
      </c>
      <c r="BJ84" s="809">
        <v>0.93416580826037299</v>
      </c>
      <c r="BK84" s="810">
        <v>8.1429813632825102E-2</v>
      </c>
      <c r="BL84" s="810">
        <f t="shared" si="38"/>
        <v>0.91857018636717491</v>
      </c>
      <c r="BM84" s="810">
        <v>0.1141674405364</v>
      </c>
      <c r="BN84" s="810">
        <f t="shared" si="39"/>
        <v>0.88583255946359996</v>
      </c>
      <c r="BO84" s="810">
        <v>2.76479496482811E-2</v>
      </c>
      <c r="BP84" s="810">
        <f t="shared" si="40"/>
        <v>0.9723520503517189</v>
      </c>
      <c r="BQ84" s="810">
        <v>6.4219810387757092E-2</v>
      </c>
      <c r="BR84" s="810">
        <f t="shared" si="46"/>
        <v>0.93578018961224285</v>
      </c>
      <c r="BS84" s="809">
        <v>0.42056312893275005</v>
      </c>
      <c r="BT84" s="809">
        <v>0.57943687106724995</v>
      </c>
      <c r="BU84" s="812"/>
      <c r="BV84" s="758"/>
      <c r="BW84" s="758"/>
      <c r="BX84" s="758"/>
      <c r="BY84" s="758"/>
      <c r="BZ84" s="758"/>
      <c r="CA84" s="758"/>
      <c r="CB84" s="758"/>
      <c r="CC84" s="758"/>
      <c r="CD84" s="758"/>
      <c r="CE84" s="758"/>
      <c r="CF84" s="758"/>
      <c r="CG84" s="758"/>
      <c r="CH84" s="758"/>
      <c r="CI84" s="758"/>
      <c r="CJ84" s="758"/>
      <c r="CK84" s="758"/>
      <c r="CL84" s="758"/>
      <c r="CM84" s="758"/>
      <c r="CN84" s="758"/>
      <c r="CP84" s="5"/>
      <c r="CR84" s="5"/>
      <c r="CS84" s="5"/>
      <c r="CT84" s="5"/>
    </row>
    <row r="85" spans="2:98" ht="15">
      <c r="B85" s="758"/>
      <c r="C85" s="758"/>
      <c r="D85" s="758"/>
      <c r="E85" s="758"/>
      <c r="F85" s="758"/>
      <c r="G85" s="758"/>
      <c r="H85" s="758"/>
      <c r="I85" s="758"/>
      <c r="J85" s="758"/>
      <c r="K85" s="758"/>
      <c r="L85" s="758"/>
      <c r="M85" s="758"/>
      <c r="N85" s="758"/>
      <c r="O85" s="758"/>
      <c r="P85" s="758"/>
      <c r="Q85" s="758"/>
      <c r="R85" s="758"/>
      <c r="S85" s="758"/>
      <c r="T85" s="758"/>
      <c r="U85" s="758"/>
      <c r="V85" s="758"/>
      <c r="W85" s="758"/>
      <c r="X85" s="758"/>
      <c r="Y85" s="758"/>
      <c r="Z85" s="758"/>
      <c r="AA85" s="758"/>
      <c r="AB85" s="758"/>
      <c r="AC85" s="758"/>
      <c r="AD85" s="758"/>
      <c r="AE85" s="758"/>
      <c r="AF85" s="758"/>
      <c r="AG85" s="758"/>
      <c r="AH85" s="758"/>
      <c r="AI85" s="758"/>
      <c r="AJ85" s="758"/>
      <c r="AK85" s="758"/>
      <c r="AL85" s="780">
        <v>80</v>
      </c>
      <c r="AM85" s="792">
        <v>8.4000000000045399E-2</v>
      </c>
      <c r="AN85" s="792">
        <f t="shared" si="41"/>
        <v>0.91599999999995463</v>
      </c>
      <c r="AO85" s="792">
        <v>0.12690000000000501</v>
      </c>
      <c r="AP85" s="792">
        <f t="shared" si="34"/>
        <v>0.87309999999999499</v>
      </c>
      <c r="AQ85" s="792">
        <v>2.8300000000001099E-2</v>
      </c>
      <c r="AR85" s="792">
        <f t="shared" si="35"/>
        <v>0.9716999999999989</v>
      </c>
      <c r="AS85" s="792">
        <f t="shared" si="42"/>
        <v>6.8245000000015724E-2</v>
      </c>
      <c r="AT85" s="792">
        <f t="shared" si="42"/>
        <v>0.93175499999998435</v>
      </c>
      <c r="AU85" s="808">
        <v>8.4200000000009295E-2</v>
      </c>
      <c r="AV85" s="808">
        <f t="shared" si="43"/>
        <v>0.91579999999999073</v>
      </c>
      <c r="AW85" s="808">
        <v>0.116400000000001</v>
      </c>
      <c r="AX85" s="808">
        <f t="shared" si="44"/>
        <v>0.88359999999999905</v>
      </c>
      <c r="AY85" s="808">
        <v>2.9712754076332001E-2</v>
      </c>
      <c r="AZ85" s="808">
        <f t="shared" si="47"/>
        <v>0.970287245923668</v>
      </c>
      <c r="BA85" s="808">
        <f t="shared" si="45"/>
        <v>6.6541866875115832E-2</v>
      </c>
      <c r="BB85" s="808">
        <f t="shared" si="45"/>
        <v>0.93345813312488424</v>
      </c>
      <c r="BC85" s="809">
        <v>8.4000000000119798E-2</v>
      </c>
      <c r="BD85" s="809">
        <f t="shared" si="36"/>
        <v>0.91599999999988024</v>
      </c>
      <c r="BE85" s="809">
        <v>0.116999999999994</v>
      </c>
      <c r="BF85" s="809">
        <f t="shared" si="36"/>
        <v>0.883000000000006</v>
      </c>
      <c r="BG85" s="809">
        <v>2.9212850077684299E-2</v>
      </c>
      <c r="BH85" s="809">
        <f t="shared" si="37"/>
        <v>0.97078714992231574</v>
      </c>
      <c r="BI85" s="809">
        <v>6.6387911035770533E-2</v>
      </c>
      <c r="BJ85" s="809">
        <v>0.93361208896422943</v>
      </c>
      <c r="BK85" s="810">
        <v>8.2000000000005596E-2</v>
      </c>
      <c r="BL85" s="810">
        <f t="shared" si="38"/>
        <v>0.91799999999999438</v>
      </c>
      <c r="BM85" s="810">
        <v>0.115</v>
      </c>
      <c r="BN85" s="810">
        <f t="shared" si="39"/>
        <v>0.88500000000000001</v>
      </c>
      <c r="BO85" s="810">
        <v>2.80000000000158E-2</v>
      </c>
      <c r="BP85" s="810">
        <f t="shared" si="40"/>
        <v>0.97199999999998421</v>
      </c>
      <c r="BQ85" s="810">
        <v>6.4750000000009009E-2</v>
      </c>
      <c r="BR85" s="810">
        <f t="shared" si="46"/>
        <v>0.93524999999999103</v>
      </c>
      <c r="BS85" s="809">
        <v>0.42400000000001004</v>
      </c>
      <c r="BT85" s="809">
        <v>0.57599999999998996</v>
      </c>
      <c r="BU85" s="812"/>
      <c r="BV85" s="758"/>
      <c r="BW85" s="758"/>
      <c r="BX85" s="758"/>
      <c r="BY85" s="758"/>
      <c r="BZ85" s="758"/>
      <c r="CA85" s="758"/>
      <c r="CB85" s="758"/>
      <c r="CC85" s="758"/>
      <c r="CD85" s="758"/>
      <c r="CE85" s="758"/>
      <c r="CF85" s="758"/>
      <c r="CG85" s="758"/>
      <c r="CH85" s="758"/>
      <c r="CI85" s="758"/>
      <c r="CJ85" s="758"/>
      <c r="CK85" s="758"/>
      <c r="CL85" s="758"/>
      <c r="CM85" s="758"/>
      <c r="CN85" s="758"/>
      <c r="CP85" s="5"/>
      <c r="CR85" s="5"/>
      <c r="CS85" s="5"/>
      <c r="CT85" s="5"/>
    </row>
    <row r="86" spans="2:98" ht="15">
      <c r="B86" s="758"/>
      <c r="C86" s="758"/>
      <c r="D86" s="758"/>
      <c r="E86" s="758"/>
      <c r="F86" s="758"/>
      <c r="G86" s="758"/>
      <c r="H86" s="758"/>
      <c r="I86" s="758"/>
      <c r="J86" s="758"/>
      <c r="K86" s="758"/>
      <c r="L86" s="758"/>
      <c r="M86" s="758"/>
      <c r="N86" s="758"/>
      <c r="O86" s="758"/>
      <c r="P86" s="758"/>
      <c r="Q86" s="758"/>
      <c r="R86" s="758"/>
      <c r="S86" s="758"/>
      <c r="T86" s="758"/>
      <c r="U86" s="758"/>
      <c r="V86" s="758"/>
      <c r="W86" s="758"/>
      <c r="X86" s="758"/>
      <c r="Y86" s="758"/>
      <c r="Z86" s="758"/>
      <c r="AA86" s="758"/>
      <c r="AB86" s="758"/>
      <c r="AC86" s="758"/>
      <c r="AD86" s="758"/>
      <c r="AE86" s="758"/>
      <c r="AF86" s="758"/>
      <c r="AG86" s="758"/>
      <c r="AH86" s="758"/>
      <c r="AI86" s="758"/>
      <c r="AJ86" s="758"/>
      <c r="AK86" s="758"/>
      <c r="AL86" s="780">
        <v>81</v>
      </c>
      <c r="AM86" s="792">
        <v>8.4611405380565496E-2</v>
      </c>
      <c r="AN86" s="792">
        <f t="shared" si="41"/>
        <v>0.91538859461943445</v>
      </c>
      <c r="AO86" s="792">
        <v>0.127750859799416</v>
      </c>
      <c r="AP86" s="792">
        <f t="shared" si="34"/>
        <v>0.87224914020058397</v>
      </c>
      <c r="AQ86" s="792">
        <v>2.86466935258274E-2</v>
      </c>
      <c r="AR86" s="792">
        <f t="shared" si="35"/>
        <v>0.97135330647417262</v>
      </c>
      <c r="AS86" s="792">
        <f t="shared" si="42"/>
        <v>6.878971244372159E-2</v>
      </c>
      <c r="AT86" s="792">
        <f t="shared" si="42"/>
        <v>0.93121028755627844</v>
      </c>
      <c r="AU86" s="808">
        <v>8.4828758693595796E-2</v>
      </c>
      <c r="AV86" s="808">
        <f t="shared" si="43"/>
        <v>0.91517124130640415</v>
      </c>
      <c r="AW86" s="808">
        <v>0.117294108832411</v>
      </c>
      <c r="AX86" s="808">
        <f t="shared" si="44"/>
        <v>0.88270589116758902</v>
      </c>
      <c r="AY86" s="808">
        <v>3.0091136889493102E-2</v>
      </c>
      <c r="AZ86" s="808">
        <f t="shared" si="47"/>
        <v>0.96990886311050695</v>
      </c>
      <c r="BA86" s="808">
        <f t="shared" si="45"/>
        <v>6.7116483195636054E-2</v>
      </c>
      <c r="BB86" s="808">
        <f t="shared" si="45"/>
        <v>0.93288351680436399</v>
      </c>
      <c r="BC86" s="809">
        <v>8.4560359157632603E-2</v>
      </c>
      <c r="BD86" s="809">
        <f t="shared" ref="BD86:BF149" si="48">1-BC86</f>
        <v>0.9154396408423674</v>
      </c>
      <c r="BE86" s="809">
        <v>0.11790171010819001</v>
      </c>
      <c r="BF86" s="809">
        <f t="shared" si="48"/>
        <v>0.88209828989180994</v>
      </c>
      <c r="BG86" s="809">
        <v>2.9585828441357799E-2</v>
      </c>
      <c r="BH86" s="809">
        <f t="shared" si="37"/>
        <v>0.97041417155864218</v>
      </c>
      <c r="BI86" s="809">
        <v>6.6940585746774403E-2</v>
      </c>
      <c r="BJ86" s="809">
        <v>0.93305941425322558</v>
      </c>
      <c r="BK86" s="810">
        <v>8.2569186104416298E-2</v>
      </c>
      <c r="BL86" s="810">
        <f t="shared" si="38"/>
        <v>0.91743081389558367</v>
      </c>
      <c r="BM86" s="810">
        <v>0.11582899281256601</v>
      </c>
      <c r="BN86" s="810">
        <f t="shared" si="39"/>
        <v>0.88417100718743402</v>
      </c>
      <c r="BO86" s="810">
        <v>2.8352418955171699E-2</v>
      </c>
      <c r="BP86" s="810">
        <f t="shared" si="40"/>
        <v>0.97164758104482829</v>
      </c>
      <c r="BQ86" s="810">
        <v>6.5279228758638216E-2</v>
      </c>
      <c r="BR86" s="810">
        <f t="shared" si="46"/>
        <v>0.93472077124136177</v>
      </c>
      <c r="BS86" s="809">
        <v>0.427407597632948</v>
      </c>
      <c r="BT86" s="809">
        <v>0.572592402367052</v>
      </c>
      <c r="BU86" s="812"/>
      <c r="BV86" s="758"/>
      <c r="BW86" s="758"/>
      <c r="BX86" s="758"/>
      <c r="BY86" s="758"/>
      <c r="BZ86" s="758"/>
      <c r="CA86" s="758"/>
      <c r="CB86" s="758"/>
      <c r="CC86" s="758"/>
      <c r="CD86" s="758"/>
      <c r="CE86" s="758"/>
      <c r="CF86" s="758"/>
      <c r="CG86" s="758"/>
      <c r="CH86" s="758"/>
      <c r="CI86" s="758"/>
      <c r="CJ86" s="758"/>
      <c r="CK86" s="758"/>
      <c r="CL86" s="758"/>
      <c r="CM86" s="758"/>
      <c r="CN86" s="758"/>
      <c r="CP86" s="5"/>
      <c r="CR86" s="5"/>
      <c r="CS86" s="5"/>
      <c r="CT86" s="5"/>
    </row>
    <row r="87" spans="2:98" ht="15">
      <c r="B87" s="758"/>
      <c r="C87" s="758"/>
      <c r="D87" s="758"/>
      <c r="E87" s="758"/>
      <c r="F87" s="758"/>
      <c r="G87" s="758"/>
      <c r="H87" s="758"/>
      <c r="I87" s="758"/>
      <c r="J87" s="758"/>
      <c r="K87" s="758"/>
      <c r="L87" s="758"/>
      <c r="M87" s="758"/>
      <c r="N87" s="758"/>
      <c r="O87" s="758"/>
      <c r="P87" s="758"/>
      <c r="Q87" s="758"/>
      <c r="R87" s="758"/>
      <c r="S87" s="758"/>
      <c r="T87" s="758"/>
      <c r="U87" s="758"/>
      <c r="V87" s="758"/>
      <c r="W87" s="758"/>
      <c r="X87" s="758"/>
      <c r="Y87" s="758"/>
      <c r="Z87" s="758"/>
      <c r="AA87" s="758"/>
      <c r="AB87" s="758"/>
      <c r="AC87" s="758"/>
      <c r="AD87" s="758"/>
      <c r="AE87" s="758"/>
      <c r="AF87" s="758"/>
      <c r="AG87" s="758"/>
      <c r="AH87" s="758"/>
      <c r="AI87" s="758"/>
      <c r="AJ87" s="758"/>
      <c r="AK87" s="758"/>
      <c r="AL87" s="780">
        <v>82</v>
      </c>
      <c r="AM87" s="792">
        <v>8.5225372263727298E-2</v>
      </c>
      <c r="AN87" s="792">
        <f t="shared" si="41"/>
        <v>0.91477462773627272</v>
      </c>
      <c r="AO87" s="792">
        <v>0.12859578735906199</v>
      </c>
      <c r="AP87" s="792">
        <f t="shared" si="34"/>
        <v>0.87140421264093804</v>
      </c>
      <c r="AQ87" s="792">
        <v>2.8993652167545899E-2</v>
      </c>
      <c r="AR87" s="792">
        <f t="shared" si="35"/>
        <v>0.9710063478324541</v>
      </c>
      <c r="AS87" s="792">
        <f t="shared" si="42"/>
        <v>6.9333976491410848E-2</v>
      </c>
      <c r="AT87" s="792">
        <f t="shared" si="42"/>
        <v>0.93066602350858929</v>
      </c>
      <c r="AU87" s="808">
        <v>8.5455510223213002E-2</v>
      </c>
      <c r="AV87" s="808">
        <f t="shared" si="43"/>
        <v>0.91454448977678704</v>
      </c>
      <c r="AW87" s="808">
        <v>0.118183787007148</v>
      </c>
      <c r="AX87" s="808">
        <f t="shared" si="44"/>
        <v>0.88181621299285196</v>
      </c>
      <c r="AY87" s="808">
        <v>3.04697165109757E-2</v>
      </c>
      <c r="AZ87" s="808">
        <f t="shared" si="47"/>
        <v>0.96953028348902426</v>
      </c>
      <c r="BA87" s="808">
        <f t="shared" si="45"/>
        <v>6.7689548775888897E-2</v>
      </c>
      <c r="BB87" s="808">
        <f t="shared" si="45"/>
        <v>0.93231045122411116</v>
      </c>
      <c r="BC87" s="809">
        <v>8.5121008339003101E-2</v>
      </c>
      <c r="BD87" s="809">
        <f t="shared" si="48"/>
        <v>0.91487899166099695</v>
      </c>
      <c r="BE87" s="809">
        <v>0.11879812040329001</v>
      </c>
      <c r="BF87" s="809">
        <f t="shared" si="48"/>
        <v>0.88120187959671004</v>
      </c>
      <c r="BG87" s="809">
        <v>2.9958918370461201E-2</v>
      </c>
      <c r="BH87" s="809">
        <f t="shared" si="37"/>
        <v>0.97004108162953884</v>
      </c>
      <c r="BI87" s="809">
        <v>6.7492182728259811E-2</v>
      </c>
      <c r="BJ87" s="809">
        <v>0.93250781727174026</v>
      </c>
      <c r="BK87" s="810">
        <v>8.3137293985208999E-2</v>
      </c>
      <c r="BL87" s="810">
        <f t="shared" si="38"/>
        <v>0.91686270601479103</v>
      </c>
      <c r="BM87" s="810">
        <v>0.116654557175889</v>
      </c>
      <c r="BN87" s="810">
        <f t="shared" si="39"/>
        <v>0.88334544282411098</v>
      </c>
      <c r="BO87" s="810">
        <v>2.8705134109577399E-2</v>
      </c>
      <c r="BP87" s="810">
        <f t="shared" si="40"/>
        <v>0.97129486589042258</v>
      </c>
      <c r="BQ87" s="810">
        <v>6.5807470976274859E-2</v>
      </c>
      <c r="BR87" s="810">
        <f t="shared" si="46"/>
        <v>0.93419252902372518</v>
      </c>
      <c r="BS87" s="809">
        <v>0.43078744313918604</v>
      </c>
      <c r="BT87" s="809">
        <v>0.56921255686081396</v>
      </c>
      <c r="BU87" s="812"/>
      <c r="BV87" s="758"/>
      <c r="BW87" s="758"/>
      <c r="BX87" s="758"/>
      <c r="BY87" s="758"/>
      <c r="BZ87" s="758"/>
      <c r="CA87" s="758"/>
      <c r="CB87" s="758"/>
      <c r="CC87" s="758"/>
      <c r="CD87" s="758"/>
      <c r="CE87" s="758"/>
      <c r="CF87" s="758"/>
      <c r="CG87" s="758"/>
      <c r="CH87" s="758"/>
      <c r="CI87" s="758"/>
      <c r="CJ87" s="758"/>
      <c r="CK87" s="758"/>
      <c r="CL87" s="758"/>
      <c r="CM87" s="758"/>
      <c r="CN87" s="758"/>
      <c r="CP87" s="5"/>
      <c r="CR87" s="5"/>
      <c r="CS87" s="5"/>
      <c r="CT87" s="5"/>
    </row>
    <row r="88" spans="2:98" ht="15">
      <c r="B88" s="758"/>
      <c r="C88" s="758"/>
      <c r="D88" s="758"/>
      <c r="E88" s="758"/>
      <c r="F88" s="758"/>
      <c r="G88" s="758"/>
      <c r="H88" s="758"/>
      <c r="I88" s="758"/>
      <c r="J88" s="758"/>
      <c r="K88" s="758"/>
      <c r="L88" s="758"/>
      <c r="M88" s="758"/>
      <c r="N88" s="758"/>
      <c r="O88" s="758"/>
      <c r="P88" s="758"/>
      <c r="Q88" s="758"/>
      <c r="R88" s="758"/>
      <c r="S88" s="758"/>
      <c r="T88" s="758"/>
      <c r="U88" s="758"/>
      <c r="V88" s="758"/>
      <c r="W88" s="758"/>
      <c r="X88" s="758"/>
      <c r="Y88" s="758"/>
      <c r="Z88" s="758"/>
      <c r="AA88" s="758"/>
      <c r="AB88" s="758"/>
      <c r="AC88" s="758"/>
      <c r="AD88" s="758"/>
      <c r="AE88" s="758"/>
      <c r="AF88" s="758"/>
      <c r="AG88" s="758"/>
      <c r="AH88" s="758"/>
      <c r="AI88" s="758"/>
      <c r="AJ88" s="758"/>
      <c r="AK88" s="758"/>
      <c r="AL88" s="780">
        <v>83</v>
      </c>
      <c r="AM88" s="792">
        <v>8.5840822970996294E-2</v>
      </c>
      <c r="AN88" s="792">
        <f t="shared" si="41"/>
        <v>0.91415917702900373</v>
      </c>
      <c r="AO88" s="792">
        <v>0.129434435618904</v>
      </c>
      <c r="AP88" s="792">
        <f t="shared" si="34"/>
        <v>0.870565564381096</v>
      </c>
      <c r="AQ88" s="792">
        <v>2.9341052046211499E-2</v>
      </c>
      <c r="AR88" s="792">
        <f t="shared" si="35"/>
        <v>0.97065894795378849</v>
      </c>
      <c r="AS88" s="792">
        <f t="shared" si="42"/>
        <v>6.9877459254614069E-2</v>
      </c>
      <c r="AT88" s="792">
        <f t="shared" si="42"/>
        <v>0.93012254074538592</v>
      </c>
      <c r="AU88" s="808">
        <v>8.6080260016301494E-2</v>
      </c>
      <c r="AV88" s="808">
        <f t="shared" si="43"/>
        <v>0.91391973998369846</v>
      </c>
      <c r="AW88" s="808">
        <v>0.11906908684729001</v>
      </c>
      <c r="AX88" s="808">
        <f t="shared" si="44"/>
        <v>0.88093091315270999</v>
      </c>
      <c r="AY88" s="808">
        <v>3.0848492099739E-2</v>
      </c>
      <c r="AZ88" s="808">
        <f t="shared" si="47"/>
        <v>0.96915150790026106</v>
      </c>
      <c r="BA88" s="808">
        <f t="shared" si="45"/>
        <v>6.8261076945810101E-2</v>
      </c>
      <c r="BB88" s="808">
        <f t="shared" si="45"/>
        <v>0.93173892305418993</v>
      </c>
      <c r="BC88" s="809">
        <v>8.5681717467315996E-2</v>
      </c>
      <c r="BD88" s="809">
        <f t="shared" si="48"/>
        <v>0.91431828253268399</v>
      </c>
      <c r="BE88" s="809">
        <v>0.119689206992596</v>
      </c>
      <c r="BF88" s="809">
        <f t="shared" si="48"/>
        <v>0.880310793007404</v>
      </c>
      <c r="BG88" s="809">
        <v>3.03321197060521E-2</v>
      </c>
      <c r="BH88" s="809">
        <f t="shared" si="37"/>
        <v>0.9696678802939479</v>
      </c>
      <c r="BI88" s="809">
        <v>6.8042625087949005E-2</v>
      </c>
      <c r="BJ88" s="809">
        <v>0.931957374912051</v>
      </c>
      <c r="BK88" s="810">
        <v>8.3704166747997105E-2</v>
      </c>
      <c r="BL88" s="810">
        <f t="shared" si="38"/>
        <v>0.91629583325200292</v>
      </c>
      <c r="BM88" s="810">
        <v>0.117476755852342</v>
      </c>
      <c r="BN88" s="810">
        <f t="shared" si="39"/>
        <v>0.88252324414765804</v>
      </c>
      <c r="BO88" s="810">
        <v>2.9058053658881599E-2</v>
      </c>
      <c r="BP88" s="810">
        <f t="shared" si="40"/>
        <v>0.97094194634111841</v>
      </c>
      <c r="BQ88" s="810">
        <v>6.6334650221003308E-2</v>
      </c>
      <c r="BR88" s="810">
        <f t="shared" si="46"/>
        <v>0.93366534977899684</v>
      </c>
      <c r="BS88" s="809">
        <v>0.43414097709682498</v>
      </c>
      <c r="BT88" s="809">
        <v>0.56585902290317502</v>
      </c>
      <c r="BU88" s="812"/>
      <c r="BV88" s="758"/>
      <c r="BW88" s="758"/>
      <c r="BX88" s="758"/>
      <c r="BY88" s="758"/>
      <c r="BZ88" s="758"/>
      <c r="CA88" s="758"/>
      <c r="CB88" s="758"/>
      <c r="CC88" s="758"/>
      <c r="CD88" s="758"/>
      <c r="CE88" s="758"/>
      <c r="CF88" s="758"/>
      <c r="CG88" s="758"/>
      <c r="CH88" s="758"/>
      <c r="CI88" s="758"/>
      <c r="CJ88" s="758"/>
      <c r="CK88" s="758"/>
      <c r="CL88" s="758"/>
      <c r="CM88" s="758"/>
      <c r="CN88" s="758"/>
      <c r="CP88" s="5"/>
      <c r="CR88" s="5"/>
      <c r="CS88" s="5"/>
      <c r="CT88" s="5"/>
    </row>
    <row r="89" spans="2:98" ht="15">
      <c r="B89" s="758"/>
      <c r="C89" s="758"/>
      <c r="D89" s="758"/>
      <c r="E89" s="758"/>
      <c r="F89" s="758"/>
      <c r="G89" s="758"/>
      <c r="H89" s="758"/>
      <c r="I89" s="758"/>
      <c r="J89" s="758"/>
      <c r="K89" s="758"/>
      <c r="L89" s="758"/>
      <c r="M89" s="758"/>
      <c r="N89" s="758"/>
      <c r="O89" s="758"/>
      <c r="P89" s="758"/>
      <c r="Q89" s="758"/>
      <c r="R89" s="758"/>
      <c r="S89" s="758"/>
      <c r="T89" s="758"/>
      <c r="U89" s="758"/>
      <c r="V89" s="758"/>
      <c r="W89" s="758"/>
      <c r="X89" s="758"/>
      <c r="Y89" s="758"/>
      <c r="Z89" s="758"/>
      <c r="AA89" s="758"/>
      <c r="AB89" s="758"/>
      <c r="AC89" s="758"/>
      <c r="AD89" s="758"/>
      <c r="AE89" s="758"/>
      <c r="AF89" s="758"/>
      <c r="AG89" s="758"/>
      <c r="AH89" s="758"/>
      <c r="AI89" s="758"/>
      <c r="AJ89" s="758"/>
      <c r="AK89" s="758"/>
      <c r="AL89" s="780">
        <v>84</v>
      </c>
      <c r="AM89" s="792">
        <v>8.6456679823837895E-2</v>
      </c>
      <c r="AN89" s="792">
        <f t="shared" si="41"/>
        <v>0.91354332017616213</v>
      </c>
      <c r="AO89" s="792">
        <v>0.13026645751890201</v>
      </c>
      <c r="AP89" s="792">
        <f t="shared" si="34"/>
        <v>0.86973354248109802</v>
      </c>
      <c r="AQ89" s="792">
        <v>2.9689069282879201E-2</v>
      </c>
      <c r="AR89" s="792">
        <f t="shared" si="35"/>
        <v>0.97031093071712082</v>
      </c>
      <c r="AS89" s="792">
        <f t="shared" si="42"/>
        <v>7.0419827844861643E-2</v>
      </c>
      <c r="AT89" s="792">
        <f t="shared" si="42"/>
        <v>0.92958017215513844</v>
      </c>
      <c r="AU89" s="808">
        <v>8.6703013500302198E-2</v>
      </c>
      <c r="AV89" s="808">
        <f t="shared" si="43"/>
        <v>0.91329698649969782</v>
      </c>
      <c r="AW89" s="808">
        <v>0.119950060675915</v>
      </c>
      <c r="AX89" s="808">
        <f t="shared" si="44"/>
        <v>0.88004993932408504</v>
      </c>
      <c r="AY89" s="808">
        <v>3.12274628147424E-2</v>
      </c>
      <c r="AZ89" s="808">
        <f t="shared" si="47"/>
        <v>0.96877253718525758</v>
      </c>
      <c r="BA89" s="808">
        <f t="shared" si="45"/>
        <v>6.8831081035335639E-2</v>
      </c>
      <c r="BB89" s="808">
        <f t="shared" si="45"/>
        <v>0.93116891896466436</v>
      </c>
      <c r="BC89" s="809">
        <v>8.6242256465656197E-2</v>
      </c>
      <c r="BD89" s="809">
        <f t="shared" si="48"/>
        <v>0.9137577435343438</v>
      </c>
      <c r="BE89" s="809">
        <v>0.12057494598341</v>
      </c>
      <c r="BF89" s="809">
        <f t="shared" si="48"/>
        <v>0.87942505401658999</v>
      </c>
      <c r="BG89" s="809">
        <v>3.0705432289187699E-2</v>
      </c>
      <c r="BH89" s="809">
        <f t="shared" si="37"/>
        <v>0.96929456771081235</v>
      </c>
      <c r="BI89" s="809">
        <v>6.8591835933564063E-2</v>
      </c>
      <c r="BJ89" s="809">
        <v>0.93140816406643601</v>
      </c>
      <c r="BK89" s="810">
        <v>8.4269647498393802E-2</v>
      </c>
      <c r="BL89" s="810">
        <f t="shared" si="38"/>
        <v>0.91573035250160617</v>
      </c>
      <c r="BM89" s="810">
        <v>0.118295651604298</v>
      </c>
      <c r="BN89" s="810">
        <f t="shared" si="39"/>
        <v>0.881704348395702</v>
      </c>
      <c r="BO89" s="810">
        <v>2.9411085798732702E-2</v>
      </c>
      <c r="BP89" s="810">
        <f t="shared" si="40"/>
        <v>0.97058891420126725</v>
      </c>
      <c r="BQ89" s="810">
        <v>6.6860690060907654E-2</v>
      </c>
      <c r="BR89" s="810">
        <f t="shared" si="46"/>
        <v>0.93313930993909233</v>
      </c>
      <c r="BS89" s="809">
        <v>0.43746964008396605</v>
      </c>
      <c r="BT89" s="809">
        <v>0.56253035991603395</v>
      </c>
      <c r="BU89" s="812"/>
      <c r="BV89" s="758"/>
      <c r="BW89" s="758"/>
      <c r="BX89" s="758"/>
      <c r="BY89" s="758"/>
      <c r="BZ89" s="758"/>
      <c r="CA89" s="758"/>
      <c r="CB89" s="758"/>
      <c r="CC89" s="758"/>
      <c r="CD89" s="758"/>
      <c r="CE89" s="758"/>
      <c r="CF89" s="758"/>
      <c r="CG89" s="758"/>
      <c r="CH89" s="758"/>
      <c r="CI89" s="758"/>
      <c r="CJ89" s="758"/>
      <c r="CK89" s="758"/>
      <c r="CL89" s="758"/>
      <c r="CM89" s="758"/>
      <c r="CN89" s="758"/>
      <c r="CP89" s="5"/>
      <c r="CR89" s="5"/>
      <c r="CS89" s="5"/>
      <c r="CT89" s="5"/>
    </row>
    <row r="90" spans="2:98" ht="15">
      <c r="B90" s="758"/>
      <c r="C90" s="758"/>
      <c r="D90" s="758"/>
      <c r="E90" s="758"/>
      <c r="F90" s="758"/>
      <c r="G90" s="758"/>
      <c r="H90" s="758"/>
      <c r="I90" s="758"/>
      <c r="J90" s="758"/>
      <c r="K90" s="758"/>
      <c r="L90" s="758"/>
      <c r="M90" s="758"/>
      <c r="N90" s="758"/>
      <c r="O90" s="758"/>
      <c r="P90" s="758"/>
      <c r="Q90" s="758"/>
      <c r="R90" s="758"/>
      <c r="S90" s="758"/>
      <c r="T90" s="758"/>
      <c r="U90" s="758"/>
      <c r="V90" s="758"/>
      <c r="W90" s="758"/>
      <c r="X90" s="758"/>
      <c r="Y90" s="758"/>
      <c r="Z90" s="758"/>
      <c r="AA90" s="758"/>
      <c r="AB90" s="758"/>
      <c r="AC90" s="758"/>
      <c r="AD90" s="758"/>
      <c r="AE90" s="758"/>
      <c r="AF90" s="758"/>
      <c r="AG90" s="758"/>
      <c r="AH90" s="758"/>
      <c r="AI90" s="758"/>
      <c r="AJ90" s="758"/>
      <c r="AK90" s="758"/>
      <c r="AL90" s="780">
        <v>85</v>
      </c>
      <c r="AM90" s="792">
        <v>8.7071865143717495E-2</v>
      </c>
      <c r="AN90" s="792">
        <f t="shared" si="41"/>
        <v>0.91292813485628255</v>
      </c>
      <c r="AO90" s="792">
        <v>0.131091505999018</v>
      </c>
      <c r="AP90" s="792">
        <f t="shared" si="34"/>
        <v>0.86890849400098202</v>
      </c>
      <c r="AQ90" s="792">
        <v>3.0037879998604099E-2</v>
      </c>
      <c r="AR90" s="792">
        <f t="shared" si="35"/>
        <v>0.96996212000139592</v>
      </c>
      <c r="AS90" s="792">
        <f t="shared" si="42"/>
        <v>7.0960749373684448E-2</v>
      </c>
      <c r="AT90" s="792">
        <f t="shared" si="42"/>
        <v>0.92903925062631565</v>
      </c>
      <c r="AU90" s="808">
        <v>8.7323776102655806E-2</v>
      </c>
      <c r="AV90" s="808">
        <f t="shared" si="43"/>
        <v>0.91267622389734415</v>
      </c>
      <c r="AW90" s="808">
        <v>0.120826760816103</v>
      </c>
      <c r="AX90" s="808">
        <f t="shared" si="44"/>
        <v>0.879173239183897</v>
      </c>
      <c r="AY90" s="808">
        <v>3.1606627814945103E-2</v>
      </c>
      <c r="AZ90" s="808">
        <f t="shared" si="47"/>
        <v>0.96839337218505495</v>
      </c>
      <c r="BA90" s="808">
        <f t="shared" si="45"/>
        <v>6.9399574374401737E-2</v>
      </c>
      <c r="BB90" s="808">
        <f t="shared" si="45"/>
        <v>0.9306004256255983</v>
      </c>
      <c r="BC90" s="809">
        <v>8.6802395257108297E-2</v>
      </c>
      <c r="BD90" s="809">
        <f t="shared" si="48"/>
        <v>0.91319760474289169</v>
      </c>
      <c r="BE90" s="809">
        <v>0.121455313483034</v>
      </c>
      <c r="BF90" s="809">
        <f t="shared" si="48"/>
        <v>0.87854468651696604</v>
      </c>
      <c r="BG90" s="809">
        <v>3.1078855960925401E-2</v>
      </c>
      <c r="BH90" s="809">
        <f t="shared" si="37"/>
        <v>0.96892114403907459</v>
      </c>
      <c r="BI90" s="809">
        <v>6.9139738372827081E-2</v>
      </c>
      <c r="BJ90" s="809">
        <v>0.93086026162717284</v>
      </c>
      <c r="BK90" s="810">
        <v>8.4833579342012605E-2</v>
      </c>
      <c r="BL90" s="810">
        <f t="shared" si="38"/>
        <v>0.91516642065798737</v>
      </c>
      <c r="BM90" s="810">
        <v>0.119111307194129</v>
      </c>
      <c r="BN90" s="810">
        <f t="shared" si="39"/>
        <v>0.88088869280587101</v>
      </c>
      <c r="BO90" s="810">
        <v>2.9764138724779302E-2</v>
      </c>
      <c r="BP90" s="810">
        <f t="shared" si="40"/>
        <v>0.97023586127522066</v>
      </c>
      <c r="BQ90" s="810">
        <v>6.7385514064072061E-2</v>
      </c>
      <c r="BR90" s="810">
        <f t="shared" si="46"/>
        <v>0.93261448593592799</v>
      </c>
      <c r="BS90" s="809">
        <v>0.44077487267871196</v>
      </c>
      <c r="BT90" s="809">
        <v>0.55922512732128804</v>
      </c>
      <c r="BU90" s="812"/>
      <c r="BV90" s="758"/>
      <c r="BW90" s="758"/>
      <c r="BX90" s="758"/>
      <c r="BY90" s="758"/>
      <c r="BZ90" s="758"/>
      <c r="CA90" s="758"/>
      <c r="CB90" s="758"/>
      <c r="CC90" s="758"/>
      <c r="CD90" s="758"/>
      <c r="CE90" s="758"/>
      <c r="CF90" s="758"/>
      <c r="CG90" s="758"/>
      <c r="CH90" s="758"/>
      <c r="CI90" s="758"/>
      <c r="CJ90" s="758"/>
      <c r="CK90" s="758"/>
      <c r="CL90" s="758"/>
      <c r="CM90" s="758"/>
      <c r="CN90" s="758"/>
      <c r="CP90" s="5"/>
      <c r="CR90" s="5"/>
      <c r="CS90" s="5"/>
      <c r="CT90" s="5"/>
    </row>
    <row r="91" spans="2:98" ht="15">
      <c r="B91" s="758"/>
      <c r="C91" s="758"/>
      <c r="D91" s="758"/>
      <c r="E91" s="758"/>
      <c r="F91" s="758"/>
      <c r="G91" s="758"/>
      <c r="H91" s="758"/>
      <c r="I91" s="758"/>
      <c r="J91" s="758"/>
      <c r="K91" s="758"/>
      <c r="L91" s="758"/>
      <c r="M91" s="758"/>
      <c r="N91" s="758"/>
      <c r="O91" s="758"/>
      <c r="P91" s="758"/>
      <c r="Q91" s="758"/>
      <c r="R91" s="758"/>
      <c r="S91" s="758"/>
      <c r="T91" s="758"/>
      <c r="U91" s="758"/>
      <c r="V91" s="758"/>
      <c r="W91" s="758"/>
      <c r="X91" s="758"/>
      <c r="Y91" s="758"/>
      <c r="Z91" s="758"/>
      <c r="AA91" s="758"/>
      <c r="AB91" s="758"/>
      <c r="AC91" s="758"/>
      <c r="AD91" s="758"/>
      <c r="AE91" s="758"/>
      <c r="AF91" s="758"/>
      <c r="AG91" s="758"/>
      <c r="AH91" s="758"/>
      <c r="AI91" s="758"/>
      <c r="AJ91" s="758"/>
      <c r="AK91" s="758"/>
      <c r="AL91" s="780">
        <v>86</v>
      </c>
      <c r="AM91" s="792">
        <v>8.7685301252100306E-2</v>
      </c>
      <c r="AN91" s="792">
        <f t="shared" si="41"/>
        <v>0.91231469874789972</v>
      </c>
      <c r="AO91" s="792">
        <v>0.13190923399921001</v>
      </c>
      <c r="AP91" s="792">
        <f t="shared" si="34"/>
        <v>0.86809076600078994</v>
      </c>
      <c r="AQ91" s="792">
        <v>3.0387660314441099E-2</v>
      </c>
      <c r="AR91" s="792">
        <f t="shared" si="35"/>
        <v>0.96961233968555893</v>
      </c>
      <c r="AS91" s="792">
        <f t="shared" si="42"/>
        <v>7.1499890952612305E-2</v>
      </c>
      <c r="AT91" s="792">
        <f t="shared" si="42"/>
        <v>0.92850010904738767</v>
      </c>
      <c r="AU91" s="808">
        <v>8.7942553250802899E-2</v>
      </c>
      <c r="AV91" s="808">
        <f t="shared" si="43"/>
        <v>0.91205744674919709</v>
      </c>
      <c r="AW91" s="808">
        <v>0.121699239590932</v>
      </c>
      <c r="AX91" s="808">
        <f t="shared" si="44"/>
        <v>0.87830076040906802</v>
      </c>
      <c r="AY91" s="808">
        <v>3.1985986259306397E-2</v>
      </c>
      <c r="AZ91" s="808">
        <f t="shared" si="47"/>
        <v>0.96801401374069362</v>
      </c>
      <c r="BA91" s="808">
        <f t="shared" si="45"/>
        <v>6.9966570292944202E-2</v>
      </c>
      <c r="BB91" s="808">
        <f t="shared" si="45"/>
        <v>0.93003342970705583</v>
      </c>
      <c r="BC91" s="809">
        <v>8.7361903764756998E-2</v>
      </c>
      <c r="BD91" s="809">
        <f t="shared" si="48"/>
        <v>0.91263809623524295</v>
      </c>
      <c r="BE91" s="809">
        <v>0.122330285598769</v>
      </c>
      <c r="BF91" s="809">
        <f t="shared" si="48"/>
        <v>0.87766971440123098</v>
      </c>
      <c r="BG91" s="809">
        <v>3.1452390562322498E-2</v>
      </c>
      <c r="BH91" s="809">
        <f t="shared" si="37"/>
        <v>0.96854760943767748</v>
      </c>
      <c r="BI91" s="809">
        <v>6.9686255513459888E-2</v>
      </c>
      <c r="BJ91" s="809">
        <v>0.93031374448654014</v>
      </c>
      <c r="BK91" s="810">
        <v>8.5395805384466603E-2</v>
      </c>
      <c r="BL91" s="810">
        <f t="shared" si="38"/>
        <v>0.91460419461553344</v>
      </c>
      <c r="BM91" s="810">
        <v>0.119923785384208</v>
      </c>
      <c r="BN91" s="810">
        <f t="shared" si="39"/>
        <v>0.880076214615792</v>
      </c>
      <c r="BO91" s="810">
        <v>3.01171206326699E-2</v>
      </c>
      <c r="BP91" s="810">
        <f t="shared" si="40"/>
        <v>0.96988287936733009</v>
      </c>
      <c r="BQ91" s="810">
        <v>6.7909045798580647E-2</v>
      </c>
      <c r="BR91" s="810">
        <f t="shared" si="46"/>
        <v>0.93209095420141941</v>
      </c>
      <c r="BS91" s="809">
        <v>0.44405811545916396</v>
      </c>
      <c r="BT91" s="809">
        <v>0.55594188454083604</v>
      </c>
      <c r="BU91" s="812"/>
      <c r="BV91" s="758"/>
      <c r="BW91" s="758"/>
      <c r="BX91" s="758"/>
      <c r="BY91" s="758"/>
      <c r="BZ91" s="758"/>
      <c r="CA91" s="758"/>
      <c r="CB91" s="758"/>
      <c r="CC91" s="758"/>
      <c r="CD91" s="758"/>
      <c r="CE91" s="758"/>
      <c r="CF91" s="758"/>
      <c r="CG91" s="758"/>
      <c r="CH91" s="758"/>
      <c r="CI91" s="758"/>
      <c r="CJ91" s="758"/>
      <c r="CK91" s="758"/>
      <c r="CL91" s="758"/>
      <c r="CM91" s="758"/>
      <c r="CN91" s="758"/>
      <c r="CP91" s="5"/>
      <c r="CR91" s="5"/>
      <c r="CS91" s="5"/>
      <c r="CT91" s="5"/>
    </row>
    <row r="92" spans="2:98" ht="15">
      <c r="B92" s="758"/>
      <c r="C92" s="758"/>
      <c r="D92" s="758"/>
      <c r="E92" s="758"/>
      <c r="F92" s="758"/>
      <c r="G92" s="758"/>
      <c r="H92" s="758"/>
      <c r="I92" s="758"/>
      <c r="J92" s="758"/>
      <c r="K92" s="758"/>
      <c r="L92" s="758"/>
      <c r="M92" s="758"/>
      <c r="N92" s="758"/>
      <c r="O92" s="758"/>
      <c r="P92" s="758"/>
      <c r="Q92" s="758"/>
      <c r="R92" s="758"/>
      <c r="S92" s="758"/>
      <c r="T92" s="758"/>
      <c r="U92" s="758"/>
      <c r="V92" s="758"/>
      <c r="W92" s="758"/>
      <c r="X92" s="758"/>
      <c r="Y92" s="758"/>
      <c r="Z92" s="758"/>
      <c r="AA92" s="758"/>
      <c r="AB92" s="758"/>
      <c r="AC92" s="758"/>
      <c r="AD92" s="758"/>
      <c r="AE92" s="758"/>
      <c r="AF92" s="758"/>
      <c r="AG92" s="758"/>
      <c r="AH92" s="758"/>
      <c r="AI92" s="758"/>
      <c r="AJ92" s="758"/>
      <c r="AK92" s="758"/>
      <c r="AL92" s="780">
        <v>87</v>
      </c>
      <c r="AM92" s="792">
        <v>8.8295910470452002E-2</v>
      </c>
      <c r="AN92" s="792">
        <f t="shared" si="41"/>
        <v>0.91170408952954796</v>
      </c>
      <c r="AO92" s="792">
        <v>0.132719294459441</v>
      </c>
      <c r="AP92" s="792">
        <f t="shared" si="34"/>
        <v>0.86728070554055903</v>
      </c>
      <c r="AQ92" s="792">
        <v>3.0738586351445201E-2</v>
      </c>
      <c r="AR92" s="792">
        <f t="shared" si="35"/>
        <v>0.96926141364855478</v>
      </c>
      <c r="AS92" s="792">
        <f t="shared" si="42"/>
        <v>7.2036919693176341E-2</v>
      </c>
      <c r="AT92" s="792">
        <f t="shared" si="42"/>
        <v>0.92796308030682373</v>
      </c>
      <c r="AU92" s="808">
        <v>8.8559350372184306E-2</v>
      </c>
      <c r="AV92" s="808">
        <f t="shared" si="43"/>
        <v>0.91144064962781568</v>
      </c>
      <c r="AW92" s="808">
        <v>0.122567549323482</v>
      </c>
      <c r="AX92" s="808">
        <f t="shared" si="44"/>
        <v>0.87743245067651798</v>
      </c>
      <c r="AY92" s="808">
        <v>3.2365537306785597E-2</v>
      </c>
      <c r="AZ92" s="808">
        <f t="shared" si="47"/>
        <v>0.9676344626932144</v>
      </c>
      <c r="BA92" s="808">
        <f t="shared" si="45"/>
        <v>7.053208212089937E-2</v>
      </c>
      <c r="BB92" s="808">
        <f t="shared" si="45"/>
        <v>0.92946791787910066</v>
      </c>
      <c r="BC92" s="809">
        <v>8.79205519116871E-2</v>
      </c>
      <c r="BD92" s="809">
        <f t="shared" si="48"/>
        <v>0.91207944808831287</v>
      </c>
      <c r="BE92" s="809">
        <v>0.123199838437919</v>
      </c>
      <c r="BF92" s="809">
        <f t="shared" si="48"/>
        <v>0.87680016156208096</v>
      </c>
      <c r="BG92" s="809">
        <v>3.1826035934436399E-2</v>
      </c>
      <c r="BH92" s="809">
        <f t="shared" si="37"/>
        <v>0.96817396406556355</v>
      </c>
      <c r="BI92" s="809">
        <v>7.0231310463185107E-2</v>
      </c>
      <c r="BJ92" s="809">
        <v>0.92976868953681491</v>
      </c>
      <c r="BK92" s="810">
        <v>8.5956168731369298E-2</v>
      </c>
      <c r="BL92" s="810">
        <f t="shared" si="38"/>
        <v>0.91404383126863076</v>
      </c>
      <c r="BM92" s="810">
        <v>0.12073314893690799</v>
      </c>
      <c r="BN92" s="810">
        <f t="shared" si="39"/>
        <v>0.87926685106309199</v>
      </c>
      <c r="BO92" s="810">
        <v>3.0469939718053E-2</v>
      </c>
      <c r="BP92" s="810">
        <f t="shared" si="40"/>
        <v>0.96953006028194699</v>
      </c>
      <c r="BQ92" s="810">
        <v>6.8431208832517701E-2</v>
      </c>
      <c r="BR92" s="810">
        <f t="shared" si="46"/>
        <v>0.93156879116748237</v>
      </c>
      <c r="BS92" s="809">
        <v>0.44732080900342297</v>
      </c>
      <c r="BT92" s="809">
        <v>0.55267919099657703</v>
      </c>
      <c r="BU92" s="812"/>
      <c r="BV92" s="758"/>
      <c r="BW92" s="758"/>
      <c r="BX92" s="758"/>
      <c r="BY92" s="758"/>
      <c r="BZ92" s="758"/>
      <c r="CA92" s="758"/>
      <c r="CB92" s="758"/>
      <c r="CC92" s="758"/>
      <c r="CD92" s="758"/>
      <c r="CE92" s="758"/>
      <c r="CF92" s="758"/>
      <c r="CG92" s="758"/>
      <c r="CH92" s="758"/>
      <c r="CI92" s="758"/>
      <c r="CJ92" s="758"/>
      <c r="CK92" s="758"/>
      <c r="CL92" s="758"/>
      <c r="CM92" s="758"/>
      <c r="CN92" s="758"/>
      <c r="CP92" s="5"/>
      <c r="CR92" s="5"/>
      <c r="CS92" s="5"/>
      <c r="CT92" s="5"/>
    </row>
    <row r="93" spans="2:98" ht="15">
      <c r="B93" s="758"/>
      <c r="C93" s="758"/>
      <c r="D93" s="758"/>
      <c r="E93" s="758"/>
      <c r="F93" s="758"/>
      <c r="G93" s="758"/>
      <c r="H93" s="758"/>
      <c r="I93" s="758"/>
      <c r="J93" s="758"/>
      <c r="K93" s="758"/>
      <c r="L93" s="758"/>
      <c r="M93" s="758"/>
      <c r="N93" s="758"/>
      <c r="O93" s="758"/>
      <c r="P93" s="758"/>
      <c r="Q93" s="758"/>
      <c r="R93" s="758"/>
      <c r="S93" s="758"/>
      <c r="T93" s="758"/>
      <c r="U93" s="758"/>
      <c r="V93" s="758"/>
      <c r="W93" s="758"/>
      <c r="X93" s="758"/>
      <c r="Y93" s="758"/>
      <c r="Z93" s="758"/>
      <c r="AA93" s="758"/>
      <c r="AB93" s="758"/>
      <c r="AC93" s="758"/>
      <c r="AD93" s="758"/>
      <c r="AE93" s="758"/>
      <c r="AF93" s="758"/>
      <c r="AG93" s="758"/>
      <c r="AH93" s="758"/>
      <c r="AI93" s="758"/>
      <c r="AJ93" s="758"/>
      <c r="AK93" s="758"/>
      <c r="AL93" s="780">
        <v>88</v>
      </c>
      <c r="AM93" s="792">
        <v>8.8902615120237699E-2</v>
      </c>
      <c r="AN93" s="792">
        <f t="shared" si="41"/>
        <v>0.91109738487976233</v>
      </c>
      <c r="AO93" s="792">
        <v>0.133521340319669</v>
      </c>
      <c r="AP93" s="792">
        <f t="shared" si="34"/>
        <v>0.866478659680331</v>
      </c>
      <c r="AQ93" s="792">
        <v>3.1090834230671601E-2</v>
      </c>
      <c r="AR93" s="792">
        <f t="shared" si="35"/>
        <v>0.9689091657693284</v>
      </c>
      <c r="AS93" s="792">
        <f t="shared" si="42"/>
        <v>7.2571502706906488E-2</v>
      </c>
      <c r="AT93" s="792">
        <f t="shared" si="42"/>
        <v>0.92742849729309351</v>
      </c>
      <c r="AU93" s="808">
        <v>8.9174172894240705E-2</v>
      </c>
      <c r="AV93" s="808">
        <f t="shared" si="43"/>
        <v>0.91082582710575932</v>
      </c>
      <c r="AW93" s="808">
        <v>0.12343174233683001</v>
      </c>
      <c r="AX93" s="808">
        <f t="shared" si="44"/>
        <v>0.87656825766317004</v>
      </c>
      <c r="AY93" s="808">
        <v>3.2745280116342E-2</v>
      </c>
      <c r="AZ93" s="808">
        <f t="shared" si="47"/>
        <v>0.96725471988365797</v>
      </c>
      <c r="BA93" s="808">
        <f t="shared" si="45"/>
        <v>7.1096123188202853E-2</v>
      </c>
      <c r="BB93" s="808">
        <f t="shared" si="45"/>
        <v>0.9289038768117972</v>
      </c>
      <c r="BC93" s="809">
        <v>8.8478109620983306E-2</v>
      </c>
      <c r="BD93" s="809">
        <f t="shared" si="48"/>
        <v>0.91152189037901665</v>
      </c>
      <c r="BE93" s="809">
        <v>0.124063948107786</v>
      </c>
      <c r="BF93" s="809">
        <f t="shared" si="48"/>
        <v>0.87593605189221402</v>
      </c>
      <c r="BG93" s="809">
        <v>3.2199791918324297E-2</v>
      </c>
      <c r="BH93" s="809">
        <f t="shared" si="37"/>
        <v>0.96780020808167566</v>
      </c>
      <c r="BI93" s="809">
        <v>7.0774826329724788E-2</v>
      </c>
      <c r="BJ93" s="809">
        <v>0.92922517367027524</v>
      </c>
      <c r="BK93" s="810">
        <v>8.6514512488334E-2</v>
      </c>
      <c r="BL93" s="810">
        <f t="shared" si="38"/>
        <v>0.91348548751166603</v>
      </c>
      <c r="BM93" s="810">
        <v>0.1215394606146</v>
      </c>
      <c r="BN93" s="810">
        <f t="shared" si="39"/>
        <v>0.87846053938540003</v>
      </c>
      <c r="BO93" s="810">
        <v>3.0822504176577298E-2</v>
      </c>
      <c r="BP93" s="810">
        <f t="shared" si="40"/>
        <v>0.96917749582342272</v>
      </c>
      <c r="BQ93" s="810">
        <v>6.8951926733967092E-2</v>
      </c>
      <c r="BR93" s="810">
        <f t="shared" si="46"/>
        <v>0.93104807326603289</v>
      </c>
      <c r="BS93" s="809">
        <v>0.45056439388959202</v>
      </c>
      <c r="BT93" s="809">
        <v>0.54943560611040798</v>
      </c>
      <c r="BU93" s="812"/>
      <c r="BV93" s="758"/>
      <c r="BW93" s="758"/>
      <c r="BX93" s="758"/>
      <c r="BY93" s="758"/>
      <c r="BZ93" s="758"/>
      <c r="CA93" s="758"/>
      <c r="CB93" s="758"/>
      <c r="CC93" s="758"/>
      <c r="CD93" s="758"/>
      <c r="CE93" s="758"/>
      <c r="CF93" s="758"/>
      <c r="CG93" s="758"/>
      <c r="CH93" s="758"/>
      <c r="CI93" s="758"/>
      <c r="CJ93" s="758"/>
      <c r="CK93" s="758"/>
      <c r="CL93" s="758"/>
      <c r="CM93" s="758"/>
      <c r="CN93" s="758"/>
      <c r="CP93" s="5"/>
      <c r="CR93" s="5"/>
      <c r="CS93" s="5"/>
      <c r="CT93" s="5"/>
    </row>
    <row r="94" spans="2:98" ht="15">
      <c r="B94" s="758"/>
      <c r="C94" s="758"/>
      <c r="D94" s="758"/>
      <c r="E94" s="758"/>
      <c r="F94" s="758"/>
      <c r="G94" s="758"/>
      <c r="H94" s="758"/>
      <c r="I94" s="758"/>
      <c r="J94" s="758"/>
      <c r="K94" s="758"/>
      <c r="L94" s="758"/>
      <c r="M94" s="758"/>
      <c r="N94" s="758"/>
      <c r="O94" s="758"/>
      <c r="P94" s="758"/>
      <c r="Q94" s="758"/>
      <c r="R94" s="758"/>
      <c r="S94" s="758"/>
      <c r="T94" s="758"/>
      <c r="U94" s="758"/>
      <c r="V94" s="758"/>
      <c r="W94" s="758"/>
      <c r="X94" s="758"/>
      <c r="Y94" s="758"/>
      <c r="Z94" s="758"/>
      <c r="AA94" s="758"/>
      <c r="AB94" s="758"/>
      <c r="AC94" s="758"/>
      <c r="AD94" s="758"/>
      <c r="AE94" s="758"/>
      <c r="AF94" s="758"/>
      <c r="AG94" s="758"/>
      <c r="AH94" s="758"/>
      <c r="AI94" s="758"/>
      <c r="AJ94" s="758"/>
      <c r="AK94" s="758"/>
      <c r="AL94" s="780">
        <v>89</v>
      </c>
      <c r="AM94" s="792">
        <v>8.9504337522923097E-2</v>
      </c>
      <c r="AN94" s="792">
        <f t="shared" si="41"/>
        <v>0.91049566247707692</v>
      </c>
      <c r="AO94" s="792">
        <v>0.134315024519856</v>
      </c>
      <c r="AP94" s="792">
        <f t="shared" si="34"/>
        <v>0.865684975480144</v>
      </c>
      <c r="AQ94" s="792">
        <v>3.1444580073175001E-2</v>
      </c>
      <c r="AR94" s="792">
        <f t="shared" si="35"/>
        <v>0.96855541992682503</v>
      </c>
      <c r="AS94" s="792">
        <f t="shared" si="42"/>
        <v>7.310330710533354E-2</v>
      </c>
      <c r="AT94" s="792">
        <f t="shared" si="42"/>
        <v>0.92689669289466647</v>
      </c>
      <c r="AU94" s="808">
        <v>8.9787026244412996E-2</v>
      </c>
      <c r="AV94" s="808">
        <f t="shared" si="43"/>
        <v>0.91021297375558696</v>
      </c>
      <c r="AW94" s="808">
        <v>0.124291870954056</v>
      </c>
      <c r="AX94" s="808">
        <f t="shared" si="44"/>
        <v>0.87570812904594397</v>
      </c>
      <c r="AY94" s="808">
        <v>3.3125213846934801E-2</v>
      </c>
      <c r="AZ94" s="808">
        <f t="shared" si="47"/>
        <v>0.96687478615306521</v>
      </c>
      <c r="BA94" s="808">
        <f t="shared" si="45"/>
        <v>7.1658706824790919E-2</v>
      </c>
      <c r="BB94" s="808">
        <f t="shared" si="45"/>
        <v>0.92834129317520908</v>
      </c>
      <c r="BC94" s="809">
        <v>8.90343468157304E-2</v>
      </c>
      <c r="BD94" s="809">
        <f t="shared" si="48"/>
        <v>0.91096565318426959</v>
      </c>
      <c r="BE94" s="809">
        <v>0.12492259071567</v>
      </c>
      <c r="BF94" s="809">
        <f t="shared" si="48"/>
        <v>0.87507740928432998</v>
      </c>
      <c r="BG94" s="809">
        <v>3.2573658355043701E-2</v>
      </c>
      <c r="BH94" s="809">
        <f t="shared" si="37"/>
        <v>0.96742634164495633</v>
      </c>
      <c r="BI94" s="809">
        <v>7.1316726220800625E-2</v>
      </c>
      <c r="BJ94" s="809">
        <v>0.92868327377919946</v>
      </c>
      <c r="BK94" s="810">
        <v>8.7070679760973907E-2</v>
      </c>
      <c r="BL94" s="810">
        <f t="shared" si="38"/>
        <v>0.91292932023902607</v>
      </c>
      <c r="BM94" s="810">
        <v>0.12234278317965901</v>
      </c>
      <c r="BN94" s="810">
        <f t="shared" si="39"/>
        <v>0.87765721682034104</v>
      </c>
      <c r="BO94" s="810">
        <v>3.1174722203891201E-2</v>
      </c>
      <c r="BP94" s="810">
        <f t="shared" si="40"/>
        <v>0.96882527779610883</v>
      </c>
      <c r="BQ94" s="810">
        <v>6.9471123071013441E-2</v>
      </c>
      <c r="BR94" s="810">
        <f t="shared" si="46"/>
        <v>0.93052887692898656</v>
      </c>
      <c r="BS94" s="809">
        <v>0.45379031069577203</v>
      </c>
      <c r="BT94" s="809">
        <v>0.54620968930422797</v>
      </c>
      <c r="BU94" s="812"/>
      <c r="BV94" s="758"/>
      <c r="BW94" s="758"/>
      <c r="BX94" s="758"/>
      <c r="BY94" s="758"/>
      <c r="BZ94" s="758"/>
      <c r="CA94" s="758"/>
      <c r="CB94" s="758"/>
      <c r="CC94" s="758"/>
      <c r="CD94" s="758"/>
      <c r="CE94" s="758"/>
      <c r="CF94" s="758"/>
      <c r="CG94" s="758"/>
      <c r="CH94" s="758"/>
      <c r="CI94" s="758"/>
      <c r="CJ94" s="758"/>
      <c r="CK94" s="758"/>
      <c r="CL94" s="758"/>
      <c r="CM94" s="758"/>
      <c r="CN94" s="758"/>
      <c r="CP94" s="5"/>
      <c r="CR94" s="5"/>
      <c r="CS94" s="5"/>
      <c r="CT94" s="5"/>
    </row>
    <row r="95" spans="2:98" ht="15">
      <c r="B95" s="758"/>
      <c r="C95" s="758"/>
      <c r="D95" s="758"/>
      <c r="E95" s="758"/>
      <c r="F95" s="758"/>
      <c r="G95" s="758"/>
      <c r="H95" s="758"/>
      <c r="I95" s="758"/>
      <c r="J95" s="758"/>
      <c r="K95" s="758"/>
      <c r="L95" s="758"/>
      <c r="M95" s="758"/>
      <c r="N95" s="758"/>
      <c r="O95" s="758"/>
      <c r="P95" s="758"/>
      <c r="Q95" s="758"/>
      <c r="R95" s="758"/>
      <c r="S95" s="758"/>
      <c r="T95" s="758"/>
      <c r="U95" s="758"/>
      <c r="V95" s="758"/>
      <c r="W95" s="758"/>
      <c r="X95" s="758"/>
      <c r="Y95" s="758"/>
      <c r="Z95" s="758"/>
      <c r="AA95" s="758"/>
      <c r="AB95" s="758"/>
      <c r="AC95" s="758"/>
      <c r="AD95" s="758"/>
      <c r="AE95" s="758"/>
      <c r="AF95" s="758"/>
      <c r="AG95" s="758"/>
      <c r="AH95" s="758"/>
      <c r="AI95" s="758"/>
      <c r="AJ95" s="758"/>
      <c r="AK95" s="758"/>
      <c r="AL95" s="780">
        <v>90</v>
      </c>
      <c r="AM95" s="792">
        <v>9.0099999999973299E-2</v>
      </c>
      <c r="AN95" s="792">
        <f t="shared" si="41"/>
        <v>0.90990000000002669</v>
      </c>
      <c r="AO95" s="792">
        <v>0.135099999999962</v>
      </c>
      <c r="AP95" s="792">
        <f t="shared" si="34"/>
        <v>0.86490000000003797</v>
      </c>
      <c r="AQ95" s="792">
        <v>3.1800000000010598E-2</v>
      </c>
      <c r="AR95" s="792">
        <f t="shared" si="35"/>
        <v>0.9681999999999894</v>
      </c>
      <c r="AS95" s="792">
        <f t="shared" si="42"/>
        <v>7.363199999998786E-2</v>
      </c>
      <c r="AT95" s="792">
        <f t="shared" si="42"/>
        <v>0.92636800000001218</v>
      </c>
      <c r="AU95" s="808">
        <v>9.0397915850141702E-2</v>
      </c>
      <c r="AV95" s="808">
        <f t="shared" si="43"/>
        <v>0.90960208414985833</v>
      </c>
      <c r="AW95" s="808">
        <v>0.12514798749823799</v>
      </c>
      <c r="AX95" s="808">
        <f t="shared" si="44"/>
        <v>0.87485201250176203</v>
      </c>
      <c r="AY95" s="808">
        <v>3.35053376575234E-2</v>
      </c>
      <c r="AZ95" s="808">
        <f t="shared" si="47"/>
        <v>0.96649466234247661</v>
      </c>
      <c r="BA95" s="808">
        <f t="shared" si="45"/>
        <v>7.2219846360599443E-2</v>
      </c>
      <c r="BB95" s="808">
        <f t="shared" si="45"/>
        <v>0.92778015363940058</v>
      </c>
      <c r="BC95" s="809">
        <v>8.95890334190131E-2</v>
      </c>
      <c r="BD95" s="809">
        <f t="shared" si="48"/>
        <v>0.91041096658098686</v>
      </c>
      <c r="BE95" s="809">
        <v>0.12577574236887501</v>
      </c>
      <c r="BF95" s="809">
        <f t="shared" si="48"/>
        <v>0.87422425763112499</v>
      </c>
      <c r="BG95" s="809">
        <v>3.2947635085651801E-2</v>
      </c>
      <c r="BH95" s="809">
        <f t="shared" si="37"/>
        <v>0.96705236491434821</v>
      </c>
      <c r="BI95" s="809">
        <v>7.185693324413514E-2</v>
      </c>
      <c r="BJ95" s="809">
        <v>0.92814306675586478</v>
      </c>
      <c r="BK95" s="810">
        <v>8.7624513654902494E-2</v>
      </c>
      <c r="BL95" s="810">
        <f t="shared" si="38"/>
        <v>0.91237548634509746</v>
      </c>
      <c r="BM95" s="810">
        <v>0.123143179394455</v>
      </c>
      <c r="BN95" s="810">
        <f t="shared" si="39"/>
        <v>0.87685682060554504</v>
      </c>
      <c r="BO95" s="810">
        <v>3.1526501995643198E-2</v>
      </c>
      <c r="BP95" s="810">
        <f t="shared" si="40"/>
        <v>0.96847349800435678</v>
      </c>
      <c r="BQ95" s="810">
        <v>6.9988721411740298E-2</v>
      </c>
      <c r="BR95" s="810">
        <f t="shared" si="46"/>
        <v>0.93001127858825972</v>
      </c>
      <c r="BS95" s="809">
        <v>0.45700000000006502</v>
      </c>
      <c r="BT95" s="809">
        <v>0.54299999999993498</v>
      </c>
      <c r="BU95" s="812"/>
      <c r="BV95" s="573"/>
      <c r="BW95" s="758"/>
      <c r="BX95" s="758"/>
      <c r="BY95" s="758"/>
      <c r="BZ95" s="758"/>
      <c r="CA95" s="758"/>
      <c r="CB95" s="758"/>
      <c r="CC95" s="758"/>
      <c r="CD95" s="758"/>
      <c r="CE95" s="758"/>
      <c r="CF95" s="758"/>
      <c r="CG95" s="758"/>
      <c r="CH95" s="758"/>
      <c r="CI95" s="758"/>
      <c r="CJ95" s="758"/>
      <c r="CK95" s="758"/>
      <c r="CL95" s="758"/>
      <c r="CM95" s="758"/>
      <c r="CN95" s="758"/>
      <c r="CP95" s="5"/>
      <c r="CR95" s="5"/>
      <c r="CS95" s="5"/>
      <c r="CT95" s="5"/>
    </row>
    <row r="96" spans="2:98" ht="15">
      <c r="B96" s="758"/>
      <c r="C96" s="758"/>
      <c r="D96" s="758"/>
      <c r="E96" s="758"/>
      <c r="F96" s="758"/>
      <c r="G96" s="758"/>
      <c r="H96" s="758"/>
      <c r="I96" s="758"/>
      <c r="J96" s="758"/>
      <c r="K96" s="758"/>
      <c r="L96" s="758"/>
      <c r="M96" s="758"/>
      <c r="N96" s="758"/>
      <c r="O96" s="758"/>
      <c r="P96" s="758"/>
      <c r="Q96" s="758"/>
      <c r="R96" s="758"/>
      <c r="S96" s="758"/>
      <c r="T96" s="758"/>
      <c r="U96" s="758"/>
      <c r="V96" s="758"/>
      <c r="W96" s="758"/>
      <c r="X96" s="758"/>
      <c r="Y96" s="758"/>
      <c r="Z96" s="758"/>
      <c r="AA96" s="758"/>
      <c r="AB96" s="758"/>
      <c r="AC96" s="758"/>
      <c r="AD96" s="758"/>
      <c r="AE96" s="758"/>
      <c r="AF96" s="758"/>
      <c r="AG96" s="758"/>
      <c r="AH96" s="758"/>
      <c r="AI96" s="758"/>
      <c r="AJ96" s="758"/>
      <c r="AK96" s="758"/>
      <c r="AL96" s="780">
        <v>91</v>
      </c>
      <c r="AM96" s="792">
        <v>9.0688738633270899E-2</v>
      </c>
      <c r="AN96" s="792">
        <f t="shared" si="41"/>
        <v>0.90931126136672913</v>
      </c>
      <c r="AO96" s="792">
        <v>0.13587622527795901</v>
      </c>
      <c r="AP96" s="792">
        <f t="shared" si="34"/>
        <v>0.86412377472204094</v>
      </c>
      <c r="AQ96" s="792">
        <v>3.2157185111694603E-2</v>
      </c>
      <c r="AR96" s="792">
        <f t="shared" si="35"/>
        <v>0.96784281488830537</v>
      </c>
      <c r="AS96" s="792">
        <f t="shared" si="42"/>
        <v>7.415734594162407E-2</v>
      </c>
      <c r="AT96" s="792">
        <f t="shared" si="42"/>
        <v>0.92584265405837596</v>
      </c>
      <c r="AU96" s="808">
        <v>9.10068471388676E-2</v>
      </c>
      <c r="AV96" s="808">
        <f t="shared" si="43"/>
        <v>0.90899315286113236</v>
      </c>
      <c r="AW96" s="808">
        <v>0.12600014429245601</v>
      </c>
      <c r="AX96" s="808">
        <f t="shared" si="44"/>
        <v>0.87399985570754402</v>
      </c>
      <c r="AY96" s="808">
        <v>3.3885650707066998E-2</v>
      </c>
      <c r="AZ96" s="808">
        <f t="shared" si="47"/>
        <v>0.96611434929293305</v>
      </c>
      <c r="BA96" s="808">
        <f t="shared" si="45"/>
        <v>7.2779555125564652E-2</v>
      </c>
      <c r="BB96" s="808">
        <f t="shared" si="45"/>
        <v>0.92722044487443545</v>
      </c>
      <c r="BC96" s="809">
        <v>9.0141939353915998E-2</v>
      </c>
      <c r="BD96" s="809">
        <f t="shared" si="48"/>
        <v>0.90985806064608399</v>
      </c>
      <c r="BE96" s="809">
        <v>0.12662337917470101</v>
      </c>
      <c r="BF96" s="809">
        <f t="shared" si="48"/>
        <v>0.87337662082529899</v>
      </c>
      <c r="BG96" s="809">
        <v>3.3321721951206001E-2</v>
      </c>
      <c r="BH96" s="809">
        <f t="shared" si="37"/>
        <v>0.96667827804879403</v>
      </c>
      <c r="BI96" s="809">
        <v>7.2395370507449958E-2</v>
      </c>
      <c r="BJ96" s="809">
        <v>0.92760462949255007</v>
      </c>
      <c r="BK96" s="810">
        <v>8.8175857275733099E-2</v>
      </c>
      <c r="BL96" s="810">
        <f t="shared" si="38"/>
        <v>0.91182414272426693</v>
      </c>
      <c r="BM96" s="810">
        <v>0.123940712021363</v>
      </c>
      <c r="BN96" s="810">
        <f t="shared" si="39"/>
        <v>0.87605928797863697</v>
      </c>
      <c r="BO96" s="810">
        <v>3.1877751747482003E-2</v>
      </c>
      <c r="BP96" s="810">
        <f t="shared" si="40"/>
        <v>0.96812224825251803</v>
      </c>
      <c r="BQ96" s="810">
        <v>7.0504645324232479E-2</v>
      </c>
      <c r="BR96" s="810">
        <f t="shared" si="46"/>
        <v>0.9294953546757676</v>
      </c>
      <c r="BS96" s="809">
        <v>0.46019438107294997</v>
      </c>
      <c r="BT96" s="809">
        <v>0.53980561892705003</v>
      </c>
      <c r="BU96" s="812"/>
      <c r="BV96" s="758"/>
      <c r="BW96" s="758"/>
      <c r="BX96" s="758"/>
      <c r="BY96" s="758"/>
      <c r="BZ96" s="758"/>
      <c r="CA96" s="758"/>
      <c r="CB96" s="758"/>
      <c r="CC96" s="758"/>
      <c r="CD96" s="758"/>
      <c r="CE96" s="758"/>
      <c r="CF96" s="758"/>
      <c r="CG96" s="758"/>
      <c r="CH96" s="758"/>
      <c r="CI96" s="758"/>
      <c r="CJ96" s="758"/>
      <c r="CK96" s="758"/>
      <c r="CL96" s="758"/>
      <c r="CM96" s="758"/>
      <c r="CN96" s="758"/>
      <c r="CP96" s="5"/>
      <c r="CR96" s="5"/>
      <c r="CS96" s="5"/>
      <c r="CT96" s="5"/>
    </row>
    <row r="97" spans="2:98" ht="15">
      <c r="B97" s="758"/>
      <c r="C97" s="758"/>
      <c r="D97" s="758"/>
      <c r="E97" s="758"/>
      <c r="F97" s="758"/>
      <c r="G97" s="758"/>
      <c r="H97" s="758"/>
      <c r="I97" s="758"/>
      <c r="J97" s="758"/>
      <c r="K97" s="758"/>
      <c r="L97" s="758"/>
      <c r="M97" s="758"/>
      <c r="N97" s="758"/>
      <c r="O97" s="758"/>
      <c r="P97" s="758"/>
      <c r="Q97" s="758"/>
      <c r="R97" s="758"/>
      <c r="S97" s="758"/>
      <c r="T97" s="758"/>
      <c r="U97" s="758"/>
      <c r="V97" s="758"/>
      <c r="W97" s="758"/>
      <c r="X97" s="758"/>
      <c r="Y97" s="758"/>
      <c r="Z97" s="758"/>
      <c r="AA97" s="758"/>
      <c r="AB97" s="758"/>
      <c r="AC97" s="758"/>
      <c r="AD97" s="758"/>
      <c r="AE97" s="758"/>
      <c r="AF97" s="758"/>
      <c r="AG97" s="758"/>
      <c r="AH97" s="758"/>
      <c r="AI97" s="758"/>
      <c r="AJ97" s="758"/>
      <c r="AK97" s="758"/>
      <c r="AL97" s="780">
        <v>92</v>
      </c>
      <c r="AM97" s="792">
        <v>9.12705445463666E-2</v>
      </c>
      <c r="AN97" s="792">
        <f t="shared" si="41"/>
        <v>0.90872945545363337</v>
      </c>
      <c r="AO97" s="792">
        <v>0.13664488118387</v>
      </c>
      <c r="AP97" s="792">
        <f t="shared" si="34"/>
        <v>0.86335511881613003</v>
      </c>
      <c r="AQ97" s="792">
        <v>3.25158864265883E-2</v>
      </c>
      <c r="AR97" s="792">
        <f t="shared" si="35"/>
        <v>0.96748411357341169</v>
      </c>
      <c r="AS97" s="792">
        <f t="shared" si="42"/>
        <v>7.4679499237894367E-2</v>
      </c>
      <c r="AT97" s="792">
        <f t="shared" si="42"/>
        <v>0.9253205007621057</v>
      </c>
      <c r="AU97" s="808">
        <v>9.1613825538031601E-2</v>
      </c>
      <c r="AV97" s="808">
        <f t="shared" si="43"/>
        <v>0.90838617446196834</v>
      </c>
      <c r="AW97" s="808">
        <v>0.12684839365978701</v>
      </c>
      <c r="AX97" s="808">
        <f t="shared" si="44"/>
        <v>0.87315160634021294</v>
      </c>
      <c r="AY97" s="808">
        <v>3.4266152154524901E-2</v>
      </c>
      <c r="AZ97" s="808">
        <f t="shared" si="47"/>
        <v>0.96573384784547511</v>
      </c>
      <c r="BA97" s="808">
        <f t="shared" si="45"/>
        <v>7.3337846449622268E-2</v>
      </c>
      <c r="BB97" s="808">
        <f t="shared" si="45"/>
        <v>0.92666215355037762</v>
      </c>
      <c r="BC97" s="809">
        <v>9.0692834543524004E-2</v>
      </c>
      <c r="BD97" s="809">
        <f t="shared" si="48"/>
        <v>0.90930716545647594</v>
      </c>
      <c r="BE97" s="809">
        <v>0.12746547724045301</v>
      </c>
      <c r="BF97" s="809">
        <f t="shared" si="48"/>
        <v>0.87253452275954702</v>
      </c>
      <c r="BG97" s="809">
        <v>3.3695918792763603E-2</v>
      </c>
      <c r="BH97" s="809">
        <f t="shared" si="37"/>
        <v>0.96630408120723643</v>
      </c>
      <c r="BI97" s="809">
        <v>7.2931961118467892E-2</v>
      </c>
      <c r="BJ97" s="809">
        <v>0.92706803888153222</v>
      </c>
      <c r="BK97" s="810">
        <v>8.8724553729078906E-2</v>
      </c>
      <c r="BL97" s="810">
        <f t="shared" si="38"/>
        <v>0.91127544627092105</v>
      </c>
      <c r="BM97" s="810">
        <v>0.12473544382275401</v>
      </c>
      <c r="BN97" s="810">
        <f t="shared" si="39"/>
        <v>0.87526455617724597</v>
      </c>
      <c r="BO97" s="810">
        <v>3.22283796550559E-2</v>
      </c>
      <c r="BP97" s="810">
        <f t="shared" si="40"/>
        <v>0.96777162034494413</v>
      </c>
      <c r="BQ97" s="810">
        <v>7.1018818376573603E-2</v>
      </c>
      <c r="BR97" s="810">
        <f t="shared" si="46"/>
        <v>0.92898118162342636</v>
      </c>
      <c r="BS97" s="809">
        <v>0.46337228795442198</v>
      </c>
      <c r="BT97" s="809">
        <v>0.53662771204557802</v>
      </c>
      <c r="BU97" s="812"/>
      <c r="BV97" s="758"/>
      <c r="BW97" s="758"/>
      <c r="BX97" s="758"/>
      <c r="BY97" s="758"/>
      <c r="BZ97" s="758"/>
      <c r="CA97" s="758"/>
      <c r="CB97" s="758"/>
      <c r="CC97" s="758"/>
      <c r="CD97" s="758"/>
      <c r="CE97" s="758"/>
      <c r="CF97" s="758"/>
      <c r="CG97" s="758"/>
      <c r="CH97" s="758"/>
      <c r="CI97" s="758"/>
      <c r="CJ97" s="758"/>
      <c r="CK97" s="758"/>
      <c r="CL97" s="758"/>
      <c r="CM97" s="758"/>
      <c r="CN97" s="758"/>
      <c r="CP97" s="5"/>
      <c r="CR97" s="5"/>
      <c r="CS97" s="5"/>
      <c r="CT97" s="5"/>
    </row>
    <row r="98" spans="2:98" ht="15">
      <c r="B98" s="758"/>
      <c r="C98" s="758"/>
      <c r="D98" s="758"/>
      <c r="E98" s="758"/>
      <c r="F98" s="758"/>
      <c r="G98" s="758"/>
      <c r="H98" s="758"/>
      <c r="I98" s="758"/>
      <c r="J98" s="758"/>
      <c r="K98" s="758"/>
      <c r="L98" s="758"/>
      <c r="M98" s="758"/>
      <c r="N98" s="758"/>
      <c r="O98" s="758"/>
      <c r="P98" s="758"/>
      <c r="Q98" s="758"/>
      <c r="R98" s="758"/>
      <c r="S98" s="758"/>
      <c r="T98" s="758"/>
      <c r="U98" s="758"/>
      <c r="V98" s="758"/>
      <c r="W98" s="758"/>
      <c r="X98" s="758"/>
      <c r="Y98" s="758"/>
      <c r="Z98" s="758"/>
      <c r="AA98" s="758"/>
      <c r="AB98" s="758"/>
      <c r="AC98" s="758"/>
      <c r="AD98" s="758"/>
      <c r="AE98" s="758"/>
      <c r="AF98" s="758"/>
      <c r="AG98" s="758"/>
      <c r="AH98" s="758"/>
      <c r="AI98" s="758"/>
      <c r="AJ98" s="758"/>
      <c r="AK98" s="758"/>
      <c r="AL98" s="780">
        <v>93</v>
      </c>
      <c r="AM98" s="792">
        <v>9.1845622623228207E-2</v>
      </c>
      <c r="AN98" s="792">
        <f t="shared" si="41"/>
        <v>0.90815437737677174</v>
      </c>
      <c r="AO98" s="792">
        <v>0.137407454125727</v>
      </c>
      <c r="AP98" s="792">
        <f t="shared" si="34"/>
        <v>0.86259254587427303</v>
      </c>
      <c r="AQ98" s="792">
        <v>3.2875769942514302E-2</v>
      </c>
      <c r="AR98" s="792">
        <f t="shared" si="35"/>
        <v>0.96712423005748571</v>
      </c>
      <c r="AS98" s="792">
        <f t="shared" si="42"/>
        <v>7.5198711635674542E-2</v>
      </c>
      <c r="AT98" s="792">
        <f t="shared" si="42"/>
        <v>0.92480128836432551</v>
      </c>
      <c r="AU98" s="808">
        <v>9.2218856475074204E-2</v>
      </c>
      <c r="AV98" s="808">
        <f t="shared" si="43"/>
        <v>0.90778114352492578</v>
      </c>
      <c r="AW98" s="808">
        <v>0.12769278792331201</v>
      </c>
      <c r="AX98" s="808">
        <f t="shared" si="44"/>
        <v>0.87230721207668793</v>
      </c>
      <c r="AY98" s="808">
        <v>3.4646841158856398E-2</v>
      </c>
      <c r="AZ98" s="808">
        <f t="shared" si="47"/>
        <v>0.96535315884114359</v>
      </c>
      <c r="BA98" s="808">
        <f t="shared" si="45"/>
        <v>7.3894733662708711E-2</v>
      </c>
      <c r="BB98" s="808">
        <f t="shared" si="45"/>
        <v>0.92610526633729129</v>
      </c>
      <c r="BC98" s="809">
        <v>9.1241488910921806E-2</v>
      </c>
      <c r="BD98" s="809">
        <f t="shared" si="48"/>
        <v>0.90875851108907824</v>
      </c>
      <c r="BE98" s="809">
        <v>0.12830201267343</v>
      </c>
      <c r="BF98" s="809">
        <f t="shared" si="48"/>
        <v>0.87169798732657</v>
      </c>
      <c r="BG98" s="809">
        <v>3.4070225451382101E-2</v>
      </c>
      <c r="BH98" s="809">
        <f t="shared" si="37"/>
        <v>0.96592977454861795</v>
      </c>
      <c r="BI98" s="809">
        <v>7.3466628184910426E-2</v>
      </c>
      <c r="BJ98" s="809">
        <v>0.92653337181508966</v>
      </c>
      <c r="BK98" s="810">
        <v>8.9270446120553307E-2</v>
      </c>
      <c r="BL98" s="810">
        <f t="shared" si="38"/>
        <v>0.91072955387944665</v>
      </c>
      <c r="BM98" s="810">
        <v>0.12552743756100099</v>
      </c>
      <c r="BN98" s="810">
        <f t="shared" si="39"/>
        <v>0.87447256243899907</v>
      </c>
      <c r="BO98" s="810">
        <v>3.2578293914013699E-2</v>
      </c>
      <c r="BP98" s="810">
        <f t="shared" si="40"/>
        <v>0.96742170608598632</v>
      </c>
      <c r="BQ98" s="810">
        <v>7.1531164136848055E-2</v>
      </c>
      <c r="BR98" s="810">
        <f t="shared" si="46"/>
        <v>0.92846883586315199</v>
      </c>
      <c r="BS98" s="809">
        <v>0.46653203337685301</v>
      </c>
      <c r="BT98" s="809">
        <v>0.53346796662314699</v>
      </c>
      <c r="BU98" s="812"/>
      <c r="BV98" s="758"/>
      <c r="BW98" s="758"/>
      <c r="BX98" s="758"/>
      <c r="BY98" s="758"/>
      <c r="BZ98" s="758"/>
      <c r="CA98" s="758"/>
      <c r="CB98" s="758"/>
      <c r="CC98" s="758"/>
      <c r="CD98" s="758"/>
      <c r="CE98" s="758"/>
      <c r="CF98" s="758"/>
      <c r="CG98" s="758"/>
      <c r="CH98" s="758"/>
      <c r="CI98" s="758"/>
      <c r="CJ98" s="758"/>
      <c r="CK98" s="758"/>
      <c r="CL98" s="758"/>
      <c r="CM98" s="758"/>
      <c r="CN98" s="758"/>
      <c r="CP98" s="5"/>
      <c r="CR98" s="5"/>
      <c r="CS98" s="5"/>
      <c r="CT98" s="5"/>
    </row>
    <row r="99" spans="2:98" ht="15">
      <c r="B99" s="758"/>
      <c r="C99" s="758"/>
      <c r="D99" s="758"/>
      <c r="E99" s="758"/>
      <c r="F99" s="758"/>
      <c r="G99" s="758"/>
      <c r="H99" s="758"/>
      <c r="I99" s="758"/>
      <c r="J99" s="758"/>
      <c r="K99" s="758"/>
      <c r="L99" s="758"/>
      <c r="M99" s="758"/>
      <c r="N99" s="758"/>
      <c r="O99" s="758"/>
      <c r="P99" s="758"/>
      <c r="Q99" s="758"/>
      <c r="R99" s="758"/>
      <c r="S99" s="758"/>
      <c r="T99" s="758"/>
      <c r="U99" s="758"/>
      <c r="V99" s="758"/>
      <c r="W99" s="758"/>
      <c r="X99" s="758"/>
      <c r="Y99" s="758"/>
      <c r="Z99" s="758"/>
      <c r="AA99" s="758"/>
      <c r="AB99" s="758"/>
      <c r="AC99" s="758"/>
      <c r="AD99" s="758"/>
      <c r="AE99" s="758"/>
      <c r="AF99" s="758"/>
      <c r="AG99" s="758"/>
      <c r="AH99" s="758"/>
      <c r="AI99" s="758"/>
      <c r="AJ99" s="758"/>
      <c r="AK99" s="758"/>
      <c r="AL99" s="780">
        <v>94</v>
      </c>
      <c r="AM99" s="792">
        <v>9.2414177747823303E-2</v>
      </c>
      <c r="AN99" s="792">
        <f t="shared" si="41"/>
        <v>0.90758582225217665</v>
      </c>
      <c r="AO99" s="792">
        <v>0.13816543051156399</v>
      </c>
      <c r="AP99" s="792">
        <f t="shared" si="34"/>
        <v>0.86183456948843595</v>
      </c>
      <c r="AQ99" s="792">
        <v>3.3236501657294901E-2</v>
      </c>
      <c r="AR99" s="792">
        <f t="shared" si="35"/>
        <v>0.96676349834270514</v>
      </c>
      <c r="AS99" s="792">
        <f t="shared" si="42"/>
        <v>7.5715234881840593E-2</v>
      </c>
      <c r="AT99" s="792">
        <f t="shared" si="42"/>
        <v>0.92428476511815938</v>
      </c>
      <c r="AU99" s="808">
        <v>9.2821945377436196E-2</v>
      </c>
      <c r="AV99" s="808">
        <f t="shared" si="43"/>
        <v>0.90717805462256385</v>
      </c>
      <c r="AW99" s="808">
        <v>0.12853337940610801</v>
      </c>
      <c r="AX99" s="808">
        <f t="shared" si="44"/>
        <v>0.87146662059389202</v>
      </c>
      <c r="AY99" s="808">
        <v>3.5027716879020801E-2</v>
      </c>
      <c r="AZ99" s="808">
        <f t="shared" si="47"/>
        <v>0.96497228312097916</v>
      </c>
      <c r="BA99" s="808">
        <f t="shared" si="45"/>
        <v>7.4450230094759637E-2</v>
      </c>
      <c r="BB99" s="808">
        <f t="shared" si="45"/>
        <v>0.9255497699052404</v>
      </c>
      <c r="BC99" s="809">
        <v>9.1787672379194093E-2</v>
      </c>
      <c r="BD99" s="809">
        <f t="shared" si="48"/>
        <v>0.90821232762080595</v>
      </c>
      <c r="BE99" s="809">
        <v>0.12913296158093601</v>
      </c>
      <c r="BF99" s="809">
        <f t="shared" si="48"/>
        <v>0.87086703841906399</v>
      </c>
      <c r="BG99" s="809">
        <v>3.4444641768118602E-2</v>
      </c>
      <c r="BH99" s="809">
        <f t="shared" si="37"/>
        <v>0.96555535823188143</v>
      </c>
      <c r="BI99" s="809">
        <v>7.3999294814500016E-2</v>
      </c>
      <c r="BJ99" s="809">
        <v>0.92600070518550004</v>
      </c>
      <c r="BK99" s="810">
        <v>8.9813377555769597E-2</v>
      </c>
      <c r="BL99" s="810">
        <f t="shared" si="38"/>
        <v>0.91018662244423043</v>
      </c>
      <c r="BM99" s="810">
        <v>0.126316755998477</v>
      </c>
      <c r="BN99" s="810">
        <f t="shared" si="39"/>
        <v>0.87368324400152297</v>
      </c>
      <c r="BO99" s="810">
        <v>3.2927402720003801E-2</v>
      </c>
      <c r="BP99" s="810">
        <f t="shared" si="40"/>
        <v>0.96707259727999617</v>
      </c>
      <c r="BQ99" s="810">
        <v>7.2041606173140038E-2</v>
      </c>
      <c r="BR99" s="810">
        <f t="shared" si="46"/>
        <v>0.92795839382686007</v>
      </c>
      <c r="BS99" s="809">
        <v>0.46967193007261399</v>
      </c>
      <c r="BT99" s="809">
        <v>0.53032806992738601</v>
      </c>
      <c r="BU99" s="812"/>
      <c r="BV99" s="758"/>
      <c r="BW99" s="758"/>
      <c r="BX99" s="758"/>
      <c r="BY99" s="758"/>
      <c r="BZ99" s="758"/>
      <c r="CA99" s="758"/>
      <c r="CB99" s="758"/>
      <c r="CC99" s="758"/>
      <c r="CD99" s="758"/>
      <c r="CE99" s="758"/>
      <c r="CF99" s="758"/>
      <c r="CG99" s="758"/>
      <c r="CH99" s="758"/>
      <c r="CI99" s="758"/>
      <c r="CJ99" s="758"/>
      <c r="CK99" s="758"/>
      <c r="CL99" s="758"/>
      <c r="CM99" s="758"/>
      <c r="CN99" s="758"/>
      <c r="CP99" s="5"/>
      <c r="CR99" s="5"/>
      <c r="CS99" s="5"/>
      <c r="CT99" s="5"/>
    </row>
    <row r="100" spans="2:98" ht="15">
      <c r="B100" s="758"/>
      <c r="C100" s="758"/>
      <c r="D100" s="758"/>
      <c r="E100" s="758"/>
      <c r="F100" s="758"/>
      <c r="G100" s="758"/>
      <c r="H100" s="758"/>
      <c r="I100" s="758"/>
      <c r="J100" s="758"/>
      <c r="K100" s="758"/>
      <c r="L100" s="758"/>
      <c r="M100" s="758"/>
      <c r="N100" s="758"/>
      <c r="O100" s="758"/>
      <c r="P100" s="758"/>
      <c r="Q100" s="758"/>
      <c r="R100" s="758"/>
      <c r="S100" s="758"/>
      <c r="T100" s="758"/>
      <c r="U100" s="758"/>
      <c r="V100" s="758"/>
      <c r="W100" s="758"/>
      <c r="X100" s="758"/>
      <c r="Y100" s="758"/>
      <c r="Z100" s="758"/>
      <c r="AA100" s="758"/>
      <c r="AB100" s="758"/>
      <c r="AC100" s="758"/>
      <c r="AD100" s="758"/>
      <c r="AE100" s="758"/>
      <c r="AF100" s="758"/>
      <c r="AG100" s="758"/>
      <c r="AH100" s="758"/>
      <c r="AI100" s="758"/>
      <c r="AJ100" s="758"/>
      <c r="AK100" s="758"/>
      <c r="AL100" s="780">
        <v>95</v>
      </c>
      <c r="AM100" s="792">
        <v>9.2976414804119806E-2</v>
      </c>
      <c r="AN100" s="792">
        <f t="shared" si="41"/>
        <v>0.90702358519588022</v>
      </c>
      <c r="AO100" s="792">
        <v>0.138920296749415</v>
      </c>
      <c r="AP100" s="792">
        <f t="shared" si="34"/>
        <v>0.86107970325058503</v>
      </c>
      <c r="AQ100" s="792">
        <v>3.3597747568752903E-2</v>
      </c>
      <c r="AR100" s="792">
        <f t="shared" si="35"/>
        <v>0.96640225243124711</v>
      </c>
      <c r="AS100" s="792">
        <f t="shared" si="42"/>
        <v>7.6229320723268934E-2</v>
      </c>
      <c r="AT100" s="792">
        <f t="shared" si="42"/>
        <v>0.92377067927673118</v>
      </c>
      <c r="AU100" s="808">
        <v>9.3423097672558394E-2</v>
      </c>
      <c r="AV100" s="808">
        <f t="shared" si="43"/>
        <v>0.90657690232744159</v>
      </c>
      <c r="AW100" s="808">
        <v>0.12937022043125501</v>
      </c>
      <c r="AX100" s="808">
        <f t="shared" si="44"/>
        <v>0.87062977956874499</v>
      </c>
      <c r="AY100" s="808">
        <v>3.5408778473977297E-2</v>
      </c>
      <c r="AZ100" s="808">
        <f t="shared" si="47"/>
        <v>0.96459122152602272</v>
      </c>
      <c r="BA100" s="808">
        <f t="shared" si="45"/>
        <v>7.500434907571131E-2</v>
      </c>
      <c r="BB100" s="808">
        <f t="shared" si="45"/>
        <v>0.9249956509242887</v>
      </c>
      <c r="BC100" s="809">
        <v>9.2331154871425597E-2</v>
      </c>
      <c r="BD100" s="809">
        <f t="shared" si="48"/>
        <v>0.90766884512857438</v>
      </c>
      <c r="BE100" s="809">
        <v>0.12995830007027301</v>
      </c>
      <c r="BF100" s="809">
        <f t="shared" si="48"/>
        <v>0.87004169992972702</v>
      </c>
      <c r="BG100" s="809">
        <v>3.48191675840306E-2</v>
      </c>
      <c r="BH100" s="809">
        <f t="shared" si="37"/>
        <v>0.96518083241596941</v>
      </c>
      <c r="BI100" s="809">
        <v>7.4529884114958797E-2</v>
      </c>
      <c r="BJ100" s="809">
        <v>0.92547011588504124</v>
      </c>
      <c r="BK100" s="810">
        <v>9.0353191140341294E-2</v>
      </c>
      <c r="BL100" s="810">
        <f t="shared" si="38"/>
        <v>0.90964680885965876</v>
      </c>
      <c r="BM100" s="810">
        <v>0.127103461897554</v>
      </c>
      <c r="BN100" s="810">
        <f t="shared" si="39"/>
        <v>0.87289653810244605</v>
      </c>
      <c r="BO100" s="810">
        <v>3.3275614268674703E-2</v>
      </c>
      <c r="BP100" s="810">
        <f t="shared" si="40"/>
        <v>0.96672438573132524</v>
      </c>
      <c r="BQ100" s="810">
        <v>7.255006805353359E-2</v>
      </c>
      <c r="BR100" s="810">
        <f t="shared" si="46"/>
        <v>0.92744993194646641</v>
      </c>
      <c r="BS100" s="809">
        <v>0.47279029077407697</v>
      </c>
      <c r="BT100" s="809">
        <v>0.52720970922592303</v>
      </c>
      <c r="BU100" s="812"/>
      <c r="BV100" s="758"/>
      <c r="BW100" s="758"/>
      <c r="BX100" s="758"/>
      <c r="BY100" s="758"/>
      <c r="BZ100" s="758"/>
      <c r="CA100" s="758"/>
      <c r="CB100" s="758"/>
      <c r="CC100" s="758"/>
      <c r="CD100" s="758"/>
      <c r="CE100" s="758"/>
      <c r="CF100" s="758"/>
      <c r="CG100" s="758"/>
      <c r="CH100" s="758"/>
      <c r="CI100" s="758"/>
      <c r="CJ100" s="758"/>
      <c r="CK100" s="758"/>
      <c r="CL100" s="758"/>
      <c r="CM100" s="758"/>
      <c r="CN100" s="758"/>
      <c r="CP100" s="5"/>
      <c r="CR100" s="5"/>
      <c r="CS100" s="5"/>
      <c r="CT100" s="5"/>
    </row>
    <row r="101" spans="2:98" ht="15">
      <c r="B101" s="758"/>
      <c r="C101" s="758"/>
      <c r="D101" s="758"/>
      <c r="E101" s="758"/>
      <c r="F101" s="758"/>
      <c r="G101" s="758"/>
      <c r="H101" s="758"/>
      <c r="I101" s="758"/>
      <c r="J101" s="758"/>
      <c r="K101" s="758"/>
      <c r="L101" s="758"/>
      <c r="M101" s="758"/>
      <c r="N101" s="758"/>
      <c r="O101" s="758"/>
      <c r="P101" s="758"/>
      <c r="Q101" s="758"/>
      <c r="R101" s="758"/>
      <c r="S101" s="758"/>
      <c r="T101" s="758"/>
      <c r="U101" s="758"/>
      <c r="V101" s="758"/>
      <c r="W101" s="758"/>
      <c r="X101" s="758"/>
      <c r="Y101" s="758"/>
      <c r="Z101" s="758"/>
      <c r="AA101" s="758"/>
      <c r="AB101" s="758"/>
      <c r="AC101" s="758"/>
      <c r="AD101" s="758"/>
      <c r="AE101" s="758"/>
      <c r="AF101" s="758"/>
      <c r="AG101" s="758"/>
      <c r="AH101" s="758"/>
      <c r="AI101" s="758"/>
      <c r="AJ101" s="758"/>
      <c r="AK101" s="758"/>
      <c r="AL101" s="780">
        <v>96</v>
      </c>
      <c r="AM101" s="792">
        <v>9.3532538676085297E-2</v>
      </c>
      <c r="AN101" s="792">
        <f t="shared" si="41"/>
        <v>0.90646746132391476</v>
      </c>
      <c r="AO101" s="792">
        <v>0.13967353924731299</v>
      </c>
      <c r="AP101" s="792">
        <f t="shared" si="34"/>
        <v>0.86032646075268704</v>
      </c>
      <c r="AQ101" s="792">
        <v>3.3959173674710699E-2</v>
      </c>
      <c r="AR101" s="792">
        <f t="shared" si="35"/>
        <v>0.96604082632528931</v>
      </c>
      <c r="AS101" s="792">
        <f t="shared" si="42"/>
        <v>7.6741220906835356E-2</v>
      </c>
      <c r="AT101" s="792">
        <f t="shared" si="42"/>
        <v>0.92325877909316478</v>
      </c>
      <c r="AU101" s="808">
        <v>9.4022318787881407E-2</v>
      </c>
      <c r="AV101" s="808">
        <f t="shared" si="43"/>
        <v>0.90597768121211864</v>
      </c>
      <c r="AW101" s="808">
        <v>0.13020336332183</v>
      </c>
      <c r="AX101" s="808">
        <f t="shared" si="44"/>
        <v>0.86979663667816998</v>
      </c>
      <c r="AY101" s="808">
        <v>3.5790025102685301E-2</v>
      </c>
      <c r="AZ101" s="808">
        <f t="shared" si="47"/>
        <v>0.96420997489731475</v>
      </c>
      <c r="BA101" s="808">
        <f t="shared" si="45"/>
        <v>7.5557103935499373E-2</v>
      </c>
      <c r="BB101" s="808">
        <f t="shared" si="45"/>
        <v>0.9244428960645007</v>
      </c>
      <c r="BC101" s="809">
        <v>9.2871706310701102E-2</v>
      </c>
      <c r="BD101" s="809">
        <f t="shared" si="48"/>
        <v>0.90712829368929893</v>
      </c>
      <c r="BE101" s="809">
        <v>0.130778004248742</v>
      </c>
      <c r="BF101" s="809">
        <f t="shared" si="48"/>
        <v>0.86922199575125803</v>
      </c>
      <c r="BG101" s="809">
        <v>3.5193802740175403E-2</v>
      </c>
      <c r="BH101" s="809">
        <f t="shared" si="37"/>
        <v>0.96480619725982464</v>
      </c>
      <c r="BI101" s="809">
        <v>7.5058319194008682E-2</v>
      </c>
      <c r="BJ101" s="809">
        <v>0.92494168080599137</v>
      </c>
      <c r="BK101" s="810">
        <v>9.0889729979881401E-2</v>
      </c>
      <c r="BL101" s="810">
        <f t="shared" si="38"/>
        <v>0.90911027002011857</v>
      </c>
      <c r="BM101" s="810">
        <v>0.127887618020605</v>
      </c>
      <c r="BN101" s="810">
        <f t="shared" si="39"/>
        <v>0.872112381979395</v>
      </c>
      <c r="BO101" s="810">
        <v>3.3622836755675102E-2</v>
      </c>
      <c r="BP101" s="810">
        <f t="shared" si="40"/>
        <v>0.96637716324432488</v>
      </c>
      <c r="BQ101" s="810">
        <v>7.3056473346112927E-2</v>
      </c>
      <c r="BR101" s="810">
        <f t="shared" si="46"/>
        <v>0.92694352665388702</v>
      </c>
      <c r="BS101" s="809">
        <v>0.47588542821361501</v>
      </c>
      <c r="BT101" s="809">
        <v>0.52411457178638499</v>
      </c>
      <c r="BU101" s="812"/>
      <c r="BV101" s="758"/>
      <c r="BW101" s="758"/>
      <c r="BX101" s="758"/>
      <c r="BY101" s="758"/>
      <c r="BZ101" s="758"/>
      <c r="CA101" s="758"/>
      <c r="CB101" s="758"/>
      <c r="CC101" s="758"/>
      <c r="CD101" s="758"/>
      <c r="CE101" s="758"/>
      <c r="CF101" s="758"/>
      <c r="CG101" s="758"/>
      <c r="CH101" s="758"/>
      <c r="CI101" s="758"/>
      <c r="CJ101" s="758"/>
      <c r="CK101" s="758"/>
      <c r="CL101" s="758"/>
      <c r="CM101" s="758"/>
      <c r="CN101" s="758"/>
      <c r="CP101" s="5"/>
      <c r="CR101" s="5"/>
      <c r="CS101" s="5"/>
      <c r="CT101" s="5"/>
    </row>
    <row r="102" spans="2:98" ht="15">
      <c r="B102" s="758"/>
      <c r="C102" s="758"/>
      <c r="D102" s="758"/>
      <c r="E102" s="758"/>
      <c r="F102" s="758"/>
      <c r="G102" s="758"/>
      <c r="H102" s="758"/>
      <c r="I102" s="758"/>
      <c r="J102" s="758"/>
      <c r="K102" s="758"/>
      <c r="L102" s="758"/>
      <c r="M102" s="758"/>
      <c r="N102" s="758"/>
      <c r="O102" s="758"/>
      <c r="P102" s="758"/>
      <c r="Q102" s="758"/>
      <c r="R102" s="758"/>
      <c r="S102" s="758"/>
      <c r="T102" s="758"/>
      <c r="U102" s="758"/>
      <c r="V102" s="758"/>
      <c r="W102" s="758"/>
      <c r="X102" s="758"/>
      <c r="Y102" s="758"/>
      <c r="Z102" s="758"/>
      <c r="AA102" s="758"/>
      <c r="AB102" s="758"/>
      <c r="AC102" s="758"/>
      <c r="AD102" s="758"/>
      <c r="AE102" s="758"/>
      <c r="AF102" s="758"/>
      <c r="AG102" s="758"/>
      <c r="AH102" s="758"/>
      <c r="AI102" s="758"/>
      <c r="AJ102" s="758"/>
      <c r="AK102" s="758"/>
      <c r="AL102" s="780">
        <v>97</v>
      </c>
      <c r="AM102" s="792">
        <v>9.4082754247687694E-2</v>
      </c>
      <c r="AN102" s="792">
        <f t="shared" si="41"/>
        <v>0.90591724575231236</v>
      </c>
      <c r="AO102" s="792">
        <v>0.140426644413292</v>
      </c>
      <c r="AP102" s="792">
        <f t="shared" si="34"/>
        <v>0.859573355586708</v>
      </c>
      <c r="AQ102" s="792">
        <v>3.4320445972990901E-2</v>
      </c>
      <c r="AR102" s="792">
        <f t="shared" si="35"/>
        <v>0.96567955402700911</v>
      </c>
      <c r="AS102" s="792">
        <f t="shared" si="42"/>
        <v>7.7251187179416161E-2</v>
      </c>
      <c r="AT102" s="792">
        <f t="shared" si="42"/>
        <v>0.92274881282058385</v>
      </c>
      <c r="AU102" s="808">
        <v>9.4619614150846104E-2</v>
      </c>
      <c r="AV102" s="808">
        <f t="shared" si="43"/>
        <v>0.90538038584915392</v>
      </c>
      <c r="AW102" s="808">
        <v>0.131032860400914</v>
      </c>
      <c r="AX102" s="808">
        <f t="shared" si="44"/>
        <v>0.868967139599086</v>
      </c>
      <c r="AY102" s="808">
        <v>3.6171455924104E-2</v>
      </c>
      <c r="AZ102" s="808">
        <f t="shared" si="47"/>
        <v>0.96382854407589602</v>
      </c>
      <c r="BA102" s="808">
        <f t="shared" si="45"/>
        <v>7.6108508004060355E-2</v>
      </c>
      <c r="BB102" s="808">
        <f t="shared" si="45"/>
        <v>0.92389149199593967</v>
      </c>
      <c r="BC102" s="809">
        <v>9.3409096620105297E-2</v>
      </c>
      <c r="BD102" s="809">
        <f t="shared" si="48"/>
        <v>0.90659090337989467</v>
      </c>
      <c r="BE102" s="809">
        <v>0.13159205022364601</v>
      </c>
      <c r="BF102" s="809">
        <f t="shared" si="48"/>
        <v>0.86840794977635394</v>
      </c>
      <c r="BG102" s="809">
        <v>3.5568547077610299E-2</v>
      </c>
      <c r="BH102" s="809">
        <f t="shared" si="37"/>
        <v>0.96443145292238974</v>
      </c>
      <c r="BI102" s="809">
        <v>7.5584523159371961E-2</v>
      </c>
      <c r="BJ102" s="809">
        <v>0.92441547684062808</v>
      </c>
      <c r="BK102" s="810">
        <v>9.1422837180003505E-2</v>
      </c>
      <c r="BL102" s="810">
        <f t="shared" si="38"/>
        <v>0.90857716281999645</v>
      </c>
      <c r="BM102" s="810">
        <v>0.128669287130003</v>
      </c>
      <c r="BN102" s="810">
        <f t="shared" si="39"/>
        <v>0.87133071286999697</v>
      </c>
      <c r="BO102" s="810">
        <v>3.3968978376653303E-2</v>
      </c>
      <c r="BP102" s="810">
        <f t="shared" si="40"/>
        <v>0.96603102162334675</v>
      </c>
      <c r="BQ102" s="810">
        <v>7.3560745618962295E-2</v>
      </c>
      <c r="BR102" s="810">
        <f t="shared" si="46"/>
        <v>0.92643925438103769</v>
      </c>
      <c r="BS102" s="809">
        <v>0.47895565512359894</v>
      </c>
      <c r="BT102" s="809">
        <v>0.52104434487640106</v>
      </c>
      <c r="BU102" s="812"/>
      <c r="BV102" s="758"/>
      <c r="BW102" s="758"/>
      <c r="BX102" s="758"/>
      <c r="BY102" s="758"/>
      <c r="BZ102" s="758"/>
      <c r="CA102" s="758"/>
      <c r="CB102" s="758"/>
      <c r="CC102" s="758"/>
      <c r="CD102" s="758"/>
      <c r="CE102" s="758"/>
      <c r="CF102" s="758"/>
      <c r="CG102" s="758"/>
      <c r="CH102" s="758"/>
      <c r="CI102" s="758"/>
      <c r="CJ102" s="758"/>
      <c r="CK102" s="758"/>
      <c r="CL102" s="758"/>
      <c r="CM102" s="758"/>
      <c r="CN102" s="758"/>
      <c r="CP102" s="5"/>
      <c r="CR102" s="5"/>
      <c r="CS102" s="5"/>
      <c r="CT102" s="5"/>
    </row>
    <row r="103" spans="2:98" ht="15">
      <c r="B103" s="758"/>
      <c r="C103" s="758"/>
      <c r="D103" s="758"/>
      <c r="E103" s="758"/>
      <c r="F103" s="758"/>
      <c r="G103" s="758"/>
      <c r="H103" s="758"/>
      <c r="I103" s="758"/>
      <c r="J103" s="758"/>
      <c r="K103" s="758"/>
      <c r="L103" s="758"/>
      <c r="M103" s="758"/>
      <c r="N103" s="758"/>
      <c r="O103" s="758"/>
      <c r="P103" s="758"/>
      <c r="Q103" s="758"/>
      <c r="R103" s="758"/>
      <c r="S103" s="758"/>
      <c r="T103" s="758"/>
      <c r="U103" s="758"/>
      <c r="V103" s="758"/>
      <c r="W103" s="758"/>
      <c r="X103" s="758"/>
      <c r="Y103" s="758"/>
      <c r="Z103" s="758"/>
      <c r="AA103" s="758"/>
      <c r="AB103" s="758"/>
      <c r="AC103" s="758"/>
      <c r="AD103" s="758"/>
      <c r="AE103" s="758"/>
      <c r="AF103" s="758"/>
      <c r="AG103" s="758"/>
      <c r="AH103" s="758"/>
      <c r="AI103" s="758"/>
      <c r="AJ103" s="758"/>
      <c r="AK103" s="758"/>
      <c r="AL103" s="780">
        <v>98</v>
      </c>
      <c r="AM103" s="792">
        <v>9.4627266402894705E-2</v>
      </c>
      <c r="AN103" s="792">
        <f t="shared" si="41"/>
        <v>0.90537273359710535</v>
      </c>
      <c r="AO103" s="792">
        <v>0.141181098655385</v>
      </c>
      <c r="AP103" s="792">
        <f t="shared" si="34"/>
        <v>0.85881890134461503</v>
      </c>
      <c r="AQ103" s="792">
        <v>3.4681230461416003E-2</v>
      </c>
      <c r="AR103" s="792">
        <f t="shared" si="35"/>
        <v>0.96531876953858398</v>
      </c>
      <c r="AS103" s="792">
        <f t="shared" si="42"/>
        <v>7.7759471287887266E-2</v>
      </c>
      <c r="AT103" s="792">
        <f t="shared" si="42"/>
        <v>0.92224052871211271</v>
      </c>
      <c r="AU103" s="808">
        <v>9.5214989188893095E-2</v>
      </c>
      <c r="AV103" s="808">
        <f t="shared" si="43"/>
        <v>0.90478501081110685</v>
      </c>
      <c r="AW103" s="808">
        <v>0.131858763991584</v>
      </c>
      <c r="AX103" s="808">
        <f t="shared" si="44"/>
        <v>0.86814123600841597</v>
      </c>
      <c r="AY103" s="808">
        <v>3.6553070097192698E-2</v>
      </c>
      <c r="AZ103" s="808">
        <f t="shared" si="47"/>
        <v>0.96344692990280734</v>
      </c>
      <c r="BA103" s="808">
        <f t="shared" si="45"/>
        <v>7.6658574611329827E-2</v>
      </c>
      <c r="BB103" s="808">
        <f t="shared" si="45"/>
        <v>0.92334142538867026</v>
      </c>
      <c r="BC103" s="809">
        <v>9.3943095722722803E-2</v>
      </c>
      <c r="BD103" s="809">
        <f t="shared" si="48"/>
        <v>0.90605690427727725</v>
      </c>
      <c r="BE103" s="809">
        <v>0.13240041410228601</v>
      </c>
      <c r="BF103" s="809">
        <f t="shared" si="48"/>
        <v>0.86759958589771402</v>
      </c>
      <c r="BG103" s="809">
        <v>3.5943400437392699E-2</v>
      </c>
      <c r="BH103" s="809">
        <f t="shared" si="37"/>
        <v>0.96405659956260725</v>
      </c>
      <c r="BI103" s="809">
        <v>7.610841911877049E-2</v>
      </c>
      <c r="BJ103" s="809">
        <v>0.92389158088122958</v>
      </c>
      <c r="BK103" s="810">
        <v>9.1952355846320902E-2</v>
      </c>
      <c r="BL103" s="810">
        <f t="shared" si="38"/>
        <v>0.90804764415367911</v>
      </c>
      <c r="BM103" s="810">
        <v>0.12944853198811901</v>
      </c>
      <c r="BN103" s="810">
        <f t="shared" si="39"/>
        <v>0.87055146801188099</v>
      </c>
      <c r="BO103" s="810">
        <v>3.4313947327258003E-2</v>
      </c>
      <c r="BP103" s="810">
        <f t="shared" si="40"/>
        <v>0.96568605267274199</v>
      </c>
      <c r="BQ103" s="810">
        <v>7.4062808440165537E-2</v>
      </c>
      <c r="BR103" s="810">
        <f t="shared" si="46"/>
        <v>0.92593719155983445</v>
      </c>
      <c r="BS103" s="809">
        <v>0.48199928423640204</v>
      </c>
      <c r="BT103" s="809">
        <v>0.51800071576359796</v>
      </c>
      <c r="BU103" s="812"/>
      <c r="BV103" s="758"/>
      <c r="BW103" s="758"/>
      <c r="BX103" s="758"/>
      <c r="BY103" s="758"/>
      <c r="BZ103" s="758"/>
      <c r="CA103" s="758"/>
      <c r="CB103" s="758"/>
      <c r="CC103" s="758"/>
      <c r="CD103" s="758"/>
      <c r="CE103" s="758"/>
      <c r="CF103" s="758"/>
      <c r="CG103" s="758"/>
      <c r="CH103" s="758"/>
      <c r="CI103" s="758"/>
      <c r="CJ103" s="758"/>
      <c r="CK103" s="758"/>
      <c r="CL103" s="758"/>
      <c r="CM103" s="758"/>
      <c r="CN103" s="758"/>
      <c r="CP103" s="5"/>
      <c r="CR103" s="5"/>
      <c r="CS103" s="5"/>
      <c r="CT103" s="5"/>
    </row>
    <row r="104" spans="2:98" ht="15">
      <c r="B104" s="758"/>
      <c r="C104" s="758"/>
      <c r="D104" s="758"/>
      <c r="E104" s="758"/>
      <c r="F104" s="758"/>
      <c r="G104" s="758"/>
      <c r="H104" s="758"/>
      <c r="I104" s="758"/>
      <c r="J104" s="758"/>
      <c r="K104" s="758"/>
      <c r="L104" s="758"/>
      <c r="M104" s="758"/>
      <c r="N104" s="758"/>
      <c r="O104" s="758"/>
      <c r="P104" s="758"/>
      <c r="Q104" s="758"/>
      <c r="R104" s="758"/>
      <c r="S104" s="758"/>
      <c r="T104" s="758"/>
      <c r="U104" s="758"/>
      <c r="V104" s="758"/>
      <c r="W104" s="758"/>
      <c r="X104" s="758"/>
      <c r="Y104" s="758"/>
      <c r="Z104" s="758"/>
      <c r="AA104" s="758"/>
      <c r="AB104" s="758"/>
      <c r="AC104" s="758"/>
      <c r="AD104" s="758"/>
      <c r="AE104" s="758"/>
      <c r="AF104" s="758"/>
      <c r="AG104" s="758"/>
      <c r="AH104" s="758"/>
      <c r="AI104" s="758"/>
      <c r="AJ104" s="758"/>
      <c r="AK104" s="758"/>
      <c r="AL104" s="780">
        <v>99</v>
      </c>
      <c r="AM104" s="792">
        <v>9.5166280025673997E-2</v>
      </c>
      <c r="AN104" s="792">
        <f t="shared" si="41"/>
        <v>0.90483371997432605</v>
      </c>
      <c r="AO104" s="792">
        <v>0.14193838838162601</v>
      </c>
      <c r="AP104" s="792">
        <f t="shared" si="34"/>
        <v>0.85806161161837402</v>
      </c>
      <c r="AQ104" s="792">
        <v>3.5041193137808499E-2</v>
      </c>
      <c r="AR104" s="792">
        <f t="shared" si="35"/>
        <v>0.96495880686219149</v>
      </c>
      <c r="AS104" s="792">
        <f t="shared" si="42"/>
        <v>7.8266324979124835E-2</v>
      </c>
      <c r="AT104" s="792">
        <f t="shared" si="42"/>
        <v>0.92173367502087511</v>
      </c>
      <c r="AU104" s="808">
        <v>9.5808449329463197E-2</v>
      </c>
      <c r="AV104" s="808">
        <f t="shared" si="43"/>
        <v>0.9041915506705368</v>
      </c>
      <c r="AW104" s="808">
        <v>0.13268112641692001</v>
      </c>
      <c r="AX104" s="808">
        <f t="shared" si="44"/>
        <v>0.86731887358308002</v>
      </c>
      <c r="AY104" s="808">
        <v>3.6934866780910701E-2</v>
      </c>
      <c r="AZ104" s="808">
        <f t="shared" si="47"/>
        <v>0.96306513321908926</v>
      </c>
      <c r="BA104" s="808">
        <f t="shared" si="45"/>
        <v>7.7207317087244112E-2</v>
      </c>
      <c r="BB104" s="808">
        <f t="shared" si="45"/>
        <v>0.92279268291275596</v>
      </c>
      <c r="BC104" s="809">
        <v>9.4473473541638597E-2</v>
      </c>
      <c r="BD104" s="809">
        <f t="shared" si="48"/>
        <v>0.9055265264583614</v>
      </c>
      <c r="BE104" s="809">
        <v>0.13320307199196499</v>
      </c>
      <c r="BF104" s="809">
        <f t="shared" si="48"/>
        <v>0.86679692800803498</v>
      </c>
      <c r="BG104" s="809">
        <v>3.6318362660579799E-2</v>
      </c>
      <c r="BH104" s="809">
        <f t="shared" si="37"/>
        <v>0.96368163733942025</v>
      </c>
      <c r="BI104" s="809">
        <v>7.6629930179926628E-2</v>
      </c>
      <c r="BJ104" s="809">
        <v>0.92337006982007341</v>
      </c>
      <c r="BK104" s="810">
        <v>9.2478129084446706E-2</v>
      </c>
      <c r="BL104" s="810">
        <f t="shared" si="38"/>
        <v>0.90752187091555325</v>
      </c>
      <c r="BM104" s="810">
        <v>0.13022541535732701</v>
      </c>
      <c r="BN104" s="810">
        <f t="shared" si="39"/>
        <v>0.86977458464267299</v>
      </c>
      <c r="BO104" s="810">
        <v>3.46576518031377E-2</v>
      </c>
      <c r="BP104" s="810">
        <f t="shared" si="40"/>
        <v>0.96534234819686227</v>
      </c>
      <c r="BQ104" s="810">
        <v>7.4562585377807036E-2</v>
      </c>
      <c r="BR104" s="810">
        <f t="shared" si="46"/>
        <v>0.92543741462219298</v>
      </c>
      <c r="BS104" s="809">
        <v>0.48501462828439501</v>
      </c>
      <c r="BT104" s="809">
        <v>0.51498537171560499</v>
      </c>
      <c r="BU104" s="812"/>
      <c r="BV104" s="758"/>
      <c r="BW104" s="758"/>
      <c r="BX104" s="758"/>
      <c r="BY104" s="758"/>
      <c r="BZ104" s="758"/>
      <c r="CA104" s="758"/>
      <c r="CB104" s="758"/>
      <c r="CC104" s="758"/>
      <c r="CD104" s="758"/>
      <c r="CE104" s="758"/>
      <c r="CF104" s="758"/>
      <c r="CG104" s="758"/>
      <c r="CH104" s="758"/>
      <c r="CI104" s="758"/>
      <c r="CJ104" s="758"/>
      <c r="CK104" s="758"/>
      <c r="CL104" s="758"/>
      <c r="CM104" s="758"/>
      <c r="CN104" s="758"/>
      <c r="CP104" s="5"/>
      <c r="CR104" s="5"/>
      <c r="CS104" s="5"/>
      <c r="CT104" s="5"/>
    </row>
    <row r="105" spans="2:98" ht="15">
      <c r="B105" s="758"/>
      <c r="C105" s="758"/>
      <c r="D105" s="758"/>
      <c r="E105" s="758"/>
      <c r="F105" s="758"/>
      <c r="G105" s="758"/>
      <c r="H105" s="758"/>
      <c r="I105" s="758"/>
      <c r="J105" s="758"/>
      <c r="K105" s="758"/>
      <c r="L105" s="758"/>
      <c r="M105" s="758"/>
      <c r="N105" s="758"/>
      <c r="O105" s="758"/>
      <c r="P105" s="758"/>
      <c r="Q105" s="758"/>
      <c r="R105" s="758"/>
      <c r="S105" s="758"/>
      <c r="T105" s="758"/>
      <c r="U105" s="758"/>
      <c r="V105" s="758"/>
      <c r="W105" s="758"/>
      <c r="X105" s="758"/>
      <c r="Y105" s="758"/>
      <c r="Z105" s="758"/>
      <c r="AA105" s="758"/>
      <c r="AB105" s="758"/>
      <c r="AC105" s="758"/>
      <c r="AD105" s="758"/>
      <c r="AE105" s="758"/>
      <c r="AF105" s="758"/>
      <c r="AG105" s="758"/>
      <c r="AH105" s="758"/>
      <c r="AI105" s="758"/>
      <c r="AJ105" s="758"/>
      <c r="AK105" s="758"/>
      <c r="AL105" s="780">
        <v>100</v>
      </c>
      <c r="AM105" s="792">
        <v>9.5699999999993499E-2</v>
      </c>
      <c r="AN105" s="792">
        <f t="shared" si="41"/>
        <v>0.90430000000000654</v>
      </c>
      <c r="AO105" s="792">
        <v>0.14270000000004901</v>
      </c>
      <c r="AP105" s="792">
        <f t="shared" si="34"/>
        <v>0.85729999999995099</v>
      </c>
      <c r="AQ105" s="792">
        <v>3.5399999999990897E-2</v>
      </c>
      <c r="AR105" s="792">
        <f t="shared" si="35"/>
        <v>0.96460000000000912</v>
      </c>
      <c r="AS105" s="792">
        <f t="shared" si="42"/>
        <v>7.8772000000005074E-2</v>
      </c>
      <c r="AT105" s="792">
        <f>(AP105*0.23)+(AN105*0.31)+(AR105*0.46)</f>
        <v>0.92122799999999505</v>
      </c>
      <c r="AU105" s="808">
        <v>9.6399999999997002E-2</v>
      </c>
      <c r="AV105" s="808">
        <f t="shared" si="43"/>
        <v>0.90360000000000296</v>
      </c>
      <c r="AW105" s="808">
        <v>0.13350000000000001</v>
      </c>
      <c r="AX105" s="808">
        <f t="shared" si="44"/>
        <v>0.86650000000000005</v>
      </c>
      <c r="AY105" s="808">
        <v>3.7316845134217201E-2</v>
      </c>
      <c r="AZ105" s="808">
        <f t="shared" si="47"/>
        <v>0.96268315486578282</v>
      </c>
      <c r="BA105" s="808">
        <f t="shared" si="45"/>
        <v>7.775474876173899E-2</v>
      </c>
      <c r="BB105" s="808">
        <f t="shared" si="45"/>
        <v>0.92224525123826107</v>
      </c>
      <c r="BC105" s="809">
        <v>9.4999999999937301E-2</v>
      </c>
      <c r="BD105" s="809">
        <f t="shared" si="48"/>
        <v>0.90500000000006264</v>
      </c>
      <c r="BE105" s="809">
        <v>0.13399999999998399</v>
      </c>
      <c r="BF105" s="809">
        <f t="shared" si="48"/>
        <v>0.86600000000001598</v>
      </c>
      <c r="BG105" s="809">
        <v>3.6693433588229199E-2</v>
      </c>
      <c r="BH105" s="809">
        <f t="shared" si="37"/>
        <v>0.96330656641177081</v>
      </c>
      <c r="BI105" s="809">
        <v>7.7148979450562316E-2</v>
      </c>
      <c r="BJ105" s="809">
        <v>0.92285102054943768</v>
      </c>
      <c r="BK105" s="810">
        <v>9.2999999999994504E-2</v>
      </c>
      <c r="BL105" s="810">
        <f t="shared" si="38"/>
        <v>0.90700000000000547</v>
      </c>
      <c r="BM105" s="810">
        <v>0.13100000000000001</v>
      </c>
      <c r="BN105" s="810">
        <f t="shared" si="39"/>
        <v>0.86899999999999999</v>
      </c>
      <c r="BO105" s="810">
        <v>3.4999999999941002E-2</v>
      </c>
      <c r="BP105" s="810">
        <f t="shared" si="40"/>
        <v>0.96500000000005903</v>
      </c>
      <c r="BQ105" s="810">
        <v>7.5059999999971164E-2</v>
      </c>
      <c r="BR105" s="810">
        <f t="shared" si="46"/>
        <v>0.92494000000002885</v>
      </c>
      <c r="BS105" s="809">
        <v>0.48799999999995003</v>
      </c>
      <c r="BT105" s="809">
        <v>0.51200000000004997</v>
      </c>
      <c r="BU105" s="812"/>
      <c r="BV105" s="758"/>
      <c r="BW105" s="758"/>
      <c r="BX105" s="758"/>
      <c r="BY105" s="758"/>
      <c r="BZ105" s="758"/>
      <c r="CA105" s="758"/>
      <c r="CB105" s="758"/>
      <c r="CC105" s="758"/>
      <c r="CD105" s="758"/>
      <c r="CE105" s="758"/>
      <c r="CF105" s="758"/>
      <c r="CG105" s="758"/>
      <c r="CH105" s="758"/>
      <c r="CI105" s="758"/>
      <c r="CJ105" s="758"/>
      <c r="CK105" s="758"/>
      <c r="CL105" s="758"/>
      <c r="CM105" s="758"/>
      <c r="CN105" s="758"/>
      <c r="CP105" s="5"/>
      <c r="CR105" s="5"/>
      <c r="CS105" s="5"/>
      <c r="CT105" s="5"/>
    </row>
    <row r="106" spans="2:98" ht="15">
      <c r="B106" s="758"/>
      <c r="C106" s="758"/>
      <c r="D106" s="758"/>
      <c r="E106" s="758"/>
      <c r="F106" s="758"/>
      <c r="G106" s="758"/>
      <c r="H106" s="758"/>
      <c r="I106" s="758"/>
      <c r="J106" s="758"/>
      <c r="K106" s="758"/>
      <c r="L106" s="758"/>
      <c r="M106" s="758"/>
      <c r="N106" s="758"/>
      <c r="O106" s="758"/>
      <c r="P106" s="758"/>
      <c r="Q106" s="758"/>
      <c r="R106" s="758"/>
      <c r="S106" s="758"/>
      <c r="T106" s="758"/>
      <c r="U106" s="758"/>
      <c r="V106" s="758"/>
      <c r="W106" s="758"/>
      <c r="X106" s="758"/>
      <c r="Y106" s="758"/>
      <c r="Z106" s="758"/>
      <c r="AA106" s="758"/>
      <c r="AB106" s="758"/>
      <c r="AC106" s="758"/>
      <c r="AD106" s="758"/>
      <c r="AE106" s="758"/>
      <c r="AF106" s="758"/>
      <c r="AG106" s="758"/>
      <c r="AH106" s="758"/>
      <c r="AI106" s="758"/>
      <c r="AJ106" s="758"/>
      <c r="AK106" s="758"/>
      <c r="AL106" s="780">
        <v>101</v>
      </c>
      <c r="AM106" s="792">
        <v>9.6228683927993205E-2</v>
      </c>
      <c r="AN106" s="792">
        <f t="shared" si="41"/>
        <v>0.90377131607200678</v>
      </c>
      <c r="AO106" s="792">
        <v>0.14346702880642401</v>
      </c>
      <c r="AP106" s="792">
        <f t="shared" si="34"/>
        <v>0.85653297119357596</v>
      </c>
      <c r="AQ106" s="792">
        <v>3.5757389664172599E-2</v>
      </c>
      <c r="AR106" s="792">
        <f t="shared" si="35"/>
        <v>0.96424261033582737</v>
      </c>
      <c r="AS106" s="792">
        <f t="shared" si="42"/>
        <v>7.9276707888674816E-2</v>
      </c>
      <c r="AT106" s="792">
        <f t="shared" si="42"/>
        <v>0.9207232921113252</v>
      </c>
      <c r="AU106" s="808">
        <v>9.6989654330065206E-2</v>
      </c>
      <c r="AV106" s="808">
        <f t="shared" si="43"/>
        <v>0.90301034566993477</v>
      </c>
      <c r="AW106" s="808">
        <v>0.134315433889862</v>
      </c>
      <c r="AX106" s="808">
        <f t="shared" si="44"/>
        <v>0.865684566110138</v>
      </c>
      <c r="AY106" s="808">
        <v>3.7699003409011701E-2</v>
      </c>
      <c r="AZ106" s="808">
        <f t="shared" si="47"/>
        <v>0.96230099659098833</v>
      </c>
      <c r="BA106" s="808">
        <f t="shared" si="45"/>
        <v>7.8300884205133855E-2</v>
      </c>
      <c r="BB106" s="808">
        <f t="shared" si="45"/>
        <v>0.92169911579486619</v>
      </c>
      <c r="BC106" s="809">
        <v>9.5522524092580205E-2</v>
      </c>
      <c r="BD106" s="809">
        <f t="shared" si="48"/>
        <v>0.90447747590741978</v>
      </c>
      <c r="BE106" s="809">
        <v>0.13479121192236501</v>
      </c>
      <c r="BF106" s="809">
        <f t="shared" si="48"/>
        <v>0.86520878807763502</v>
      </c>
      <c r="BG106" s="809">
        <v>3.7068613403586401E-2</v>
      </c>
      <c r="BH106" s="809">
        <f t="shared" si="37"/>
        <v>0.96293138659641364</v>
      </c>
      <c r="BI106" s="809">
        <v>7.7665523376493559E-2</v>
      </c>
      <c r="BJ106" s="809">
        <v>0.92233447662350643</v>
      </c>
      <c r="BK106" s="810">
        <v>9.3517889659425701E-2</v>
      </c>
      <c r="BL106" s="810">
        <f t="shared" si="38"/>
        <v>0.90648211034057424</v>
      </c>
      <c r="BM106" s="810">
        <v>0.13177233547671799</v>
      </c>
      <c r="BN106" s="810">
        <f t="shared" si="39"/>
        <v>0.86822766452328204</v>
      </c>
      <c r="BO106" s="810">
        <v>3.5340972517487697E-2</v>
      </c>
      <c r="BP106" s="810">
        <f t="shared" si="40"/>
        <v>0.96465902748251231</v>
      </c>
      <c r="BQ106" s="810">
        <v>7.5555030312111443E-2</v>
      </c>
      <c r="BR106" s="810">
        <f t="shared" si="46"/>
        <v>0.92444496968788847</v>
      </c>
      <c r="BS106" s="809">
        <v>0.49095411025889701</v>
      </c>
      <c r="BT106" s="809">
        <v>0.50904588974110299</v>
      </c>
      <c r="BU106" s="812"/>
      <c r="BV106" s="758"/>
      <c r="BW106" s="758"/>
      <c r="BX106" s="758"/>
      <c r="BY106" s="758"/>
      <c r="BZ106" s="758"/>
      <c r="CA106" s="758"/>
      <c r="CB106" s="758"/>
      <c r="CC106" s="758"/>
      <c r="CD106" s="758"/>
      <c r="CE106" s="758"/>
      <c r="CF106" s="758"/>
      <c r="CG106" s="758"/>
      <c r="CH106" s="758"/>
      <c r="CI106" s="758"/>
      <c r="CJ106" s="758"/>
      <c r="CK106" s="758"/>
      <c r="CL106" s="758"/>
      <c r="CM106" s="758"/>
      <c r="CN106" s="758"/>
      <c r="CP106" s="5"/>
      <c r="CR106" s="5"/>
      <c r="CS106" s="5"/>
      <c r="CT106" s="5"/>
    </row>
    <row r="107" spans="2:98" ht="15">
      <c r="B107" s="758"/>
      <c r="C107" s="758"/>
      <c r="D107" s="758"/>
      <c r="E107" s="758"/>
      <c r="F107" s="758"/>
      <c r="G107" s="758"/>
      <c r="H107" s="758"/>
      <c r="I107" s="758"/>
      <c r="J107" s="758"/>
      <c r="K107" s="758"/>
      <c r="L107" s="758"/>
      <c r="M107" s="758"/>
      <c r="N107" s="758"/>
      <c r="O107" s="758"/>
      <c r="P107" s="758"/>
      <c r="Q107" s="758"/>
      <c r="R107" s="758"/>
      <c r="S107" s="758"/>
      <c r="T107" s="758"/>
      <c r="U107" s="758"/>
      <c r="V107" s="758"/>
      <c r="W107" s="758"/>
      <c r="X107" s="758"/>
      <c r="Y107" s="758"/>
      <c r="Z107" s="758"/>
      <c r="AA107" s="758"/>
      <c r="AB107" s="758"/>
      <c r="AC107" s="758"/>
      <c r="AD107" s="758"/>
      <c r="AE107" s="758"/>
      <c r="AF107" s="758"/>
      <c r="AG107" s="758"/>
      <c r="AH107" s="758"/>
      <c r="AI107" s="758"/>
      <c r="AJ107" s="758"/>
      <c r="AK107" s="758"/>
      <c r="AL107" s="780">
        <v>102</v>
      </c>
      <c r="AM107" s="792">
        <v>9.6752800284503504E-2</v>
      </c>
      <c r="AN107" s="792">
        <f t="shared" si="41"/>
        <v>0.9032471997154965</v>
      </c>
      <c r="AO107" s="792">
        <v>0.14423900564747399</v>
      </c>
      <c r="AP107" s="792">
        <f t="shared" si="34"/>
        <v>0.85576099435252595</v>
      </c>
      <c r="AQ107" s="792">
        <v>3.6113391220109703E-2</v>
      </c>
      <c r="AR107" s="792">
        <f t="shared" si="35"/>
        <v>0.9638866087798903</v>
      </c>
      <c r="AS107" s="792">
        <f t="shared" si="42"/>
        <v>7.9780499348365563E-2</v>
      </c>
      <c r="AT107" s="792">
        <f t="shared" si="42"/>
        <v>0.92021950065163449</v>
      </c>
      <c r="AU107" s="808">
        <v>9.7577456257757295E-2</v>
      </c>
      <c r="AV107" s="808">
        <f t="shared" si="43"/>
        <v>0.90242254374224273</v>
      </c>
      <c r="AW107" s="808">
        <v>0.13512746453937899</v>
      </c>
      <c r="AX107" s="808">
        <f t="shared" si="44"/>
        <v>0.86487253546062104</v>
      </c>
      <c r="AY107" s="808">
        <v>3.8081336228954002E-2</v>
      </c>
      <c r="AZ107" s="808">
        <f t="shared" si="47"/>
        <v>0.96191866377104596</v>
      </c>
      <c r="BA107" s="808">
        <f t="shared" si="45"/>
        <v>7.8845742949280762E-2</v>
      </c>
      <c r="BB107" s="808">
        <f t="shared" si="45"/>
        <v>0.92115425705071918</v>
      </c>
      <c r="BC107" s="809">
        <v>9.6041211102035395E-2</v>
      </c>
      <c r="BD107" s="809">
        <f t="shared" si="48"/>
        <v>0.90395878889796455</v>
      </c>
      <c r="BE107" s="809">
        <v>0.13557687230999699</v>
      </c>
      <c r="BF107" s="809">
        <f t="shared" si="48"/>
        <v>0.86442312769000296</v>
      </c>
      <c r="BG107" s="809">
        <v>3.74439036586511E-2</v>
      </c>
      <c r="BH107" s="809">
        <f t="shared" si="37"/>
        <v>0.96255609634134887</v>
      </c>
      <c r="BI107" s="809">
        <v>7.8179651755909782E-2</v>
      </c>
      <c r="BJ107" s="809">
        <v>0.92182034824409032</v>
      </c>
      <c r="BK107" s="810">
        <v>9.4032030972594896E-2</v>
      </c>
      <c r="BL107" s="810">
        <f t="shared" si="38"/>
        <v>0.90596796902740506</v>
      </c>
      <c r="BM107" s="810">
        <v>0.13254241854089399</v>
      </c>
      <c r="BN107" s="810">
        <f t="shared" si="39"/>
        <v>0.86745758145910601</v>
      </c>
      <c r="BO107" s="810">
        <v>3.5680839572283601E-2</v>
      </c>
      <c r="BP107" s="810">
        <f t="shared" si="40"/>
        <v>0.96431916042771637</v>
      </c>
      <c r="BQ107" s="810">
        <v>7.6047872069160499E-2</v>
      </c>
      <c r="BR107" s="810">
        <f t="shared" si="46"/>
        <v>0.92395212793083958</v>
      </c>
      <c r="BS107" s="809">
        <v>0.49387726251088504</v>
      </c>
      <c r="BT107" s="809">
        <v>0.50612273748911496</v>
      </c>
      <c r="BU107" s="812"/>
      <c r="BV107" s="758"/>
      <c r="BW107" s="758"/>
      <c r="BX107" s="758"/>
      <c r="BY107" s="758"/>
      <c r="BZ107" s="758"/>
      <c r="CA107" s="758"/>
      <c r="CB107" s="758"/>
      <c r="CC107" s="758"/>
      <c r="CD107" s="758"/>
      <c r="CE107" s="758"/>
      <c r="CF107" s="758"/>
      <c r="CG107" s="758"/>
      <c r="CH107" s="758"/>
      <c r="CI107" s="758"/>
      <c r="CJ107" s="758"/>
      <c r="CK107" s="758"/>
      <c r="CL107" s="758"/>
      <c r="CM107" s="758"/>
      <c r="CN107" s="758"/>
      <c r="CP107" s="5"/>
      <c r="CR107" s="5"/>
      <c r="CS107" s="5"/>
      <c r="CT107" s="5"/>
    </row>
    <row r="108" spans="2:98" ht="15">
      <c r="B108" s="758"/>
      <c r="C108" s="758"/>
      <c r="D108" s="758"/>
      <c r="E108" s="758"/>
      <c r="F108" s="758"/>
      <c r="G108" s="758"/>
      <c r="H108" s="758"/>
      <c r="I108" s="758"/>
      <c r="J108" s="758"/>
      <c r="K108" s="758"/>
      <c r="L108" s="758"/>
      <c r="M108" s="758"/>
      <c r="N108" s="758"/>
      <c r="O108" s="758"/>
      <c r="P108" s="758"/>
      <c r="Q108" s="758"/>
      <c r="R108" s="758"/>
      <c r="S108" s="758"/>
      <c r="T108" s="758"/>
      <c r="U108" s="758"/>
      <c r="V108" s="758"/>
      <c r="W108" s="758"/>
      <c r="X108" s="758"/>
      <c r="Y108" s="758"/>
      <c r="Z108" s="758"/>
      <c r="AA108" s="758"/>
      <c r="AB108" s="758"/>
      <c r="AC108" s="758"/>
      <c r="AD108" s="758"/>
      <c r="AE108" s="758"/>
      <c r="AF108" s="758"/>
      <c r="AG108" s="758"/>
      <c r="AH108" s="758"/>
      <c r="AI108" s="758"/>
      <c r="AJ108" s="758"/>
      <c r="AK108" s="758"/>
      <c r="AL108" s="780">
        <v>103</v>
      </c>
      <c r="AM108" s="792">
        <v>9.72728702625269E-2</v>
      </c>
      <c r="AN108" s="792">
        <f t="shared" si="41"/>
        <v>0.90272712973747304</v>
      </c>
      <c r="AO108" s="792">
        <v>0.145015070257659</v>
      </c>
      <c r="AP108" s="792">
        <f t="shared" si="34"/>
        <v>0.85498492974234097</v>
      </c>
      <c r="AQ108" s="792">
        <v>3.6468106375944997E-2</v>
      </c>
      <c r="AR108" s="792">
        <f t="shared" si="35"/>
        <v>0.963531893624055</v>
      </c>
      <c r="AS108" s="792">
        <f t="shared" si="42"/>
        <v>8.0283384873579611E-2</v>
      </c>
      <c r="AT108" s="792">
        <f t="shared" si="42"/>
        <v>0.91971661512642044</v>
      </c>
      <c r="AU108" s="808">
        <v>9.8163457423292702E-2</v>
      </c>
      <c r="AV108" s="808">
        <f t="shared" si="43"/>
        <v>0.90183654257670731</v>
      </c>
      <c r="AW108" s="808">
        <v>0.13593612522738299</v>
      </c>
      <c r="AX108" s="808">
        <f t="shared" si="44"/>
        <v>0.86406387477261704</v>
      </c>
      <c r="AY108" s="808">
        <v>3.8463837310643803E-2</v>
      </c>
      <c r="AZ108" s="808">
        <f t="shared" si="47"/>
        <v>0.96153616268935616</v>
      </c>
      <c r="BA108" s="808">
        <f t="shared" si="45"/>
        <v>7.9389345766414987E-2</v>
      </c>
      <c r="BB108" s="808">
        <f t="shared" si="45"/>
        <v>0.92061065423358501</v>
      </c>
      <c r="BC108" s="809">
        <v>9.6556305382647506E-2</v>
      </c>
      <c r="BD108" s="809">
        <f t="shared" si="48"/>
        <v>0.90344369461735252</v>
      </c>
      <c r="BE108" s="809">
        <v>0.13635718340249001</v>
      </c>
      <c r="BF108" s="809">
        <f t="shared" si="48"/>
        <v>0.86364281659750997</v>
      </c>
      <c r="BG108" s="809">
        <v>3.7819306247611401E-2</v>
      </c>
      <c r="BH108" s="809">
        <f t="shared" si="37"/>
        <v>0.96218069375238857</v>
      </c>
      <c r="BI108" s="809">
        <v>7.8691487725094683E-2</v>
      </c>
      <c r="BJ108" s="809">
        <v>0.9213085122749054</v>
      </c>
      <c r="BK108" s="810">
        <v>9.4542734810204906E-2</v>
      </c>
      <c r="BL108" s="810">
        <f t="shared" si="38"/>
        <v>0.90545726518979508</v>
      </c>
      <c r="BM108" s="810">
        <v>0.13331023274414999</v>
      </c>
      <c r="BN108" s="810">
        <f t="shared" si="39"/>
        <v>0.86668976725585001</v>
      </c>
      <c r="BO108" s="810">
        <v>3.6019943785005899E-2</v>
      </c>
      <c r="BP108" s="810">
        <f t="shared" si="40"/>
        <v>0.96398005621499405</v>
      </c>
      <c r="BQ108" s="810">
        <v>7.6538775463420736E-2</v>
      </c>
      <c r="BR108" s="810">
        <f t="shared" si="46"/>
        <v>0.92346122453657919</v>
      </c>
      <c r="BS108" s="809">
        <v>0.49677015834902505</v>
      </c>
      <c r="BT108" s="809">
        <v>0.50322984165097495</v>
      </c>
      <c r="BU108" s="812"/>
      <c r="BV108" s="758"/>
      <c r="BW108" s="758"/>
      <c r="BX108" s="758"/>
      <c r="BY108" s="758"/>
      <c r="BZ108" s="758"/>
      <c r="CA108" s="758"/>
      <c r="CB108" s="758"/>
      <c r="CC108" s="758"/>
      <c r="CD108" s="758"/>
      <c r="CE108" s="758"/>
      <c r="CF108" s="758"/>
      <c r="CG108" s="758"/>
      <c r="CH108" s="758"/>
      <c r="CI108" s="758"/>
      <c r="CJ108" s="758"/>
      <c r="CK108" s="758"/>
      <c r="CL108" s="758"/>
      <c r="CM108" s="758"/>
      <c r="CN108" s="758"/>
      <c r="CP108" s="5"/>
      <c r="CR108" s="5"/>
      <c r="CS108" s="5"/>
      <c r="CT108" s="5"/>
    </row>
    <row r="109" spans="2:98" ht="15">
      <c r="B109" s="758"/>
      <c r="C109" s="758"/>
      <c r="D109" s="758"/>
      <c r="E109" s="758"/>
      <c r="F109" s="758"/>
      <c r="G109" s="758"/>
      <c r="H109" s="758"/>
      <c r="I109" s="758"/>
      <c r="J109" s="758"/>
      <c r="K109" s="758"/>
      <c r="L109" s="758"/>
      <c r="M109" s="758"/>
      <c r="N109" s="758"/>
      <c r="O109" s="758"/>
      <c r="P109" s="758"/>
      <c r="Q109" s="758"/>
      <c r="R109" s="758"/>
      <c r="S109" s="758"/>
      <c r="T109" s="758"/>
      <c r="U109" s="758"/>
      <c r="V109" s="758"/>
      <c r="W109" s="758"/>
      <c r="X109" s="758"/>
      <c r="Y109" s="758"/>
      <c r="Z109" s="758"/>
      <c r="AA109" s="758"/>
      <c r="AB109" s="758"/>
      <c r="AC109" s="758"/>
      <c r="AD109" s="758"/>
      <c r="AE109" s="758"/>
      <c r="AF109" s="758"/>
      <c r="AG109" s="758"/>
      <c r="AH109" s="758"/>
      <c r="AI109" s="758"/>
      <c r="AJ109" s="758"/>
      <c r="AK109" s="758"/>
      <c r="AL109" s="780">
        <v>104</v>
      </c>
      <c r="AM109" s="792">
        <v>9.7789415055066206E-2</v>
      </c>
      <c r="AN109" s="792">
        <f t="shared" si="41"/>
        <v>0.90221058494493378</v>
      </c>
      <c r="AO109" s="792">
        <v>0.145794362371438</v>
      </c>
      <c r="AP109" s="792">
        <f t="shared" si="34"/>
        <v>0.85420563762856205</v>
      </c>
      <c r="AQ109" s="792">
        <v>3.6821636839821398E-2</v>
      </c>
      <c r="AR109" s="792">
        <f t="shared" si="35"/>
        <v>0.96317836316017857</v>
      </c>
      <c r="AS109" s="792">
        <f t="shared" si="42"/>
        <v>8.0785374958819101E-2</v>
      </c>
      <c r="AT109" s="792">
        <f t="shared" si="42"/>
        <v>0.91921462504118101</v>
      </c>
      <c r="AU109" s="808">
        <v>9.8747709466890807E-2</v>
      </c>
      <c r="AV109" s="808">
        <f t="shared" si="43"/>
        <v>0.90125229053310918</v>
      </c>
      <c r="AW109" s="808">
        <v>0.13674144923270601</v>
      </c>
      <c r="AX109" s="808">
        <f t="shared" si="44"/>
        <v>0.86325855076729396</v>
      </c>
      <c r="AY109" s="808">
        <v>3.88465003706812E-2</v>
      </c>
      <c r="AZ109" s="808">
        <f t="shared" si="47"/>
        <v>0.96115349962931884</v>
      </c>
      <c r="BA109" s="808">
        <f t="shared" si="45"/>
        <v>7.9931713428771894E-2</v>
      </c>
      <c r="BB109" s="808">
        <f t="shared" si="45"/>
        <v>0.92006828657122819</v>
      </c>
      <c r="BC109" s="809">
        <v>9.7068051288761295E-2</v>
      </c>
      <c r="BD109" s="809">
        <f t="shared" si="48"/>
        <v>0.90293194871123872</v>
      </c>
      <c r="BE109" s="809">
        <v>0.13713234743945399</v>
      </c>
      <c r="BF109" s="809">
        <f t="shared" si="48"/>
        <v>0.86286765256054598</v>
      </c>
      <c r="BG109" s="809">
        <v>3.8194823064655402E-2</v>
      </c>
      <c r="BH109" s="809">
        <f t="shared" si="37"/>
        <v>0.96180517693534462</v>
      </c>
      <c r="BI109" s="809">
        <v>7.9201154420331904E-2</v>
      </c>
      <c r="BJ109" s="809">
        <v>0.92079884557966807</v>
      </c>
      <c r="BK109" s="810">
        <v>9.5050312042958399E-2</v>
      </c>
      <c r="BL109" s="810">
        <f t="shared" si="38"/>
        <v>0.90494968795704156</v>
      </c>
      <c r="BM109" s="810">
        <v>0.134075761638107</v>
      </c>
      <c r="BN109" s="810">
        <f t="shared" si="39"/>
        <v>0.86592423836189303</v>
      </c>
      <c r="BO109" s="810">
        <v>3.6358627776331497E-2</v>
      </c>
      <c r="BP109" s="810">
        <f t="shared" si="40"/>
        <v>0.96364137222366852</v>
      </c>
      <c r="BQ109" s="810">
        <v>7.7027990687194209E-2</v>
      </c>
      <c r="BR109" s="810">
        <f t="shared" si="46"/>
        <v>0.92297200931280576</v>
      </c>
      <c r="BS109" s="809">
        <v>0.49963349936642198</v>
      </c>
      <c r="BT109" s="809">
        <v>0.50036650063357802</v>
      </c>
      <c r="BU109" s="812"/>
      <c r="BV109" s="758"/>
      <c r="BW109" s="758"/>
      <c r="BX109" s="758"/>
      <c r="BY109" s="758"/>
      <c r="BZ109" s="758"/>
      <c r="CA109" s="758"/>
      <c r="CB109" s="758"/>
      <c r="CC109" s="758"/>
      <c r="CD109" s="758"/>
      <c r="CE109" s="758"/>
      <c r="CF109" s="758"/>
      <c r="CG109" s="758"/>
      <c r="CH109" s="758"/>
      <c r="CI109" s="758"/>
      <c r="CJ109" s="758"/>
      <c r="CK109" s="758"/>
      <c r="CL109" s="758"/>
      <c r="CM109" s="758"/>
      <c r="CN109" s="758"/>
      <c r="CP109" s="5"/>
      <c r="CR109" s="5"/>
      <c r="CS109" s="5"/>
      <c r="CT109" s="5"/>
    </row>
    <row r="110" spans="2:98" ht="15">
      <c r="B110" s="758"/>
      <c r="C110" s="758"/>
      <c r="D110" s="758"/>
      <c r="E110" s="758"/>
      <c r="F110" s="758"/>
      <c r="G110" s="758"/>
      <c r="H110" s="758"/>
      <c r="I110" s="758"/>
      <c r="J110" s="758"/>
      <c r="K110" s="758"/>
      <c r="L110" s="758"/>
      <c r="M110" s="758"/>
      <c r="N110" s="758"/>
      <c r="O110" s="758"/>
      <c r="P110" s="758"/>
      <c r="Q110" s="758"/>
      <c r="R110" s="758"/>
      <c r="S110" s="758"/>
      <c r="T110" s="758"/>
      <c r="U110" s="758"/>
      <c r="V110" s="758"/>
      <c r="W110" s="758"/>
      <c r="X110" s="758"/>
      <c r="Y110" s="758"/>
      <c r="Z110" s="758"/>
      <c r="AA110" s="758"/>
      <c r="AB110" s="758"/>
      <c r="AC110" s="758"/>
      <c r="AD110" s="758"/>
      <c r="AE110" s="758"/>
      <c r="AF110" s="758"/>
      <c r="AG110" s="758"/>
      <c r="AH110" s="758"/>
      <c r="AI110" s="758"/>
      <c r="AJ110" s="758"/>
      <c r="AK110" s="758"/>
      <c r="AL110" s="780">
        <v>105</v>
      </c>
      <c r="AM110" s="792">
        <v>9.8302955855123997E-2</v>
      </c>
      <c r="AN110" s="792">
        <f t="shared" si="41"/>
        <v>0.90169704414487595</v>
      </c>
      <c r="AO110" s="792">
        <v>0.146576021723272</v>
      </c>
      <c r="AP110" s="792">
        <f t="shared" si="34"/>
        <v>0.853423978276728</v>
      </c>
      <c r="AQ110" s="792">
        <v>3.7174084319881701E-2</v>
      </c>
      <c r="AR110" s="792">
        <f t="shared" si="35"/>
        <v>0.96282591568011833</v>
      </c>
      <c r="AS110" s="792">
        <f t="shared" si="42"/>
        <v>8.1286480098586578E-2</v>
      </c>
      <c r="AT110" s="792">
        <f t="shared" si="42"/>
        <v>0.91871351990141337</v>
      </c>
      <c r="AU110" s="808">
        <v>9.9330264028770904E-2</v>
      </c>
      <c r="AV110" s="808">
        <f t="shared" si="43"/>
        <v>0.90066973597122912</v>
      </c>
      <c r="AW110" s="808">
        <v>0.13754346983417901</v>
      </c>
      <c r="AX110" s="808">
        <f t="shared" si="44"/>
        <v>0.86245653016582102</v>
      </c>
      <c r="AY110" s="808">
        <v>3.92293191256659E-2</v>
      </c>
      <c r="AZ110" s="808">
        <f t="shared" si="47"/>
        <v>0.96077068087433415</v>
      </c>
      <c r="BA110" s="808">
        <f t="shared" si="45"/>
        <v>8.0472866708586471E-2</v>
      </c>
      <c r="BB110" s="808">
        <f t="shared" si="45"/>
        <v>0.91952713329141367</v>
      </c>
      <c r="BC110" s="809">
        <v>9.7576693174721202E-2</v>
      </c>
      <c r="BD110" s="809">
        <f t="shared" si="48"/>
        <v>0.90242330682527883</v>
      </c>
      <c r="BE110" s="809">
        <v>0.13790256666049799</v>
      </c>
      <c r="BF110" s="809">
        <f t="shared" si="48"/>
        <v>0.86209743333950195</v>
      </c>
      <c r="BG110" s="809">
        <v>3.8570456003971E-2</v>
      </c>
      <c r="BH110" s="809">
        <f t="shared" si="37"/>
        <v>0.96142954399602898</v>
      </c>
      <c r="BI110" s="809">
        <v>7.9708774977904767E-2</v>
      </c>
      <c r="BJ110" s="809">
        <v>0.92029122502209526</v>
      </c>
      <c r="BK110" s="810">
        <v>9.5555073541558302E-2</v>
      </c>
      <c r="BL110" s="810">
        <f t="shared" si="38"/>
        <v>0.90444492645844166</v>
      </c>
      <c r="BM110" s="810">
        <v>0.13483898877438799</v>
      </c>
      <c r="BN110" s="810">
        <f t="shared" si="39"/>
        <v>0.86516101122561206</v>
      </c>
      <c r="BO110" s="810">
        <v>3.6697234166937501E-2</v>
      </c>
      <c r="BP110" s="810">
        <f t="shared" si="40"/>
        <v>0.96330276583306251</v>
      </c>
      <c r="BQ110" s="810">
        <v>7.7515767932783558E-2</v>
      </c>
      <c r="BR110" s="810">
        <f t="shared" si="46"/>
        <v>0.92248423206721653</v>
      </c>
      <c r="BS110" s="809">
        <v>0.50246798715618601</v>
      </c>
      <c r="BT110" s="809">
        <v>0.49753201284381399</v>
      </c>
      <c r="BU110" s="812"/>
      <c r="BV110" s="758"/>
      <c r="BW110" s="758"/>
      <c r="BX110" s="758"/>
      <c r="BY110" s="758"/>
      <c r="BZ110" s="758"/>
      <c r="CA110" s="758"/>
      <c r="CB110" s="758"/>
      <c r="CC110" s="758"/>
      <c r="CD110" s="758"/>
      <c r="CE110" s="758"/>
      <c r="CF110" s="758"/>
      <c r="CG110" s="758"/>
      <c r="CH110" s="758"/>
      <c r="CI110" s="758"/>
      <c r="CJ110" s="758"/>
      <c r="CK110" s="758"/>
      <c r="CL110" s="758"/>
      <c r="CM110" s="758"/>
      <c r="CN110" s="758"/>
      <c r="CP110" s="5"/>
      <c r="CR110" s="5"/>
      <c r="CS110" s="5"/>
      <c r="CT110" s="5"/>
    </row>
    <row r="111" spans="2:98" ht="15">
      <c r="B111" s="758"/>
      <c r="C111" s="758"/>
      <c r="D111" s="758"/>
      <c r="E111" s="758"/>
      <c r="F111" s="758"/>
      <c r="G111" s="758"/>
      <c r="H111" s="758"/>
      <c r="I111" s="758"/>
      <c r="J111" s="758"/>
      <c r="K111" s="758"/>
      <c r="L111" s="758"/>
      <c r="M111" s="758"/>
      <c r="N111" s="758"/>
      <c r="O111" s="758"/>
      <c r="P111" s="758"/>
      <c r="Q111" s="758"/>
      <c r="R111" s="758"/>
      <c r="S111" s="758"/>
      <c r="T111" s="758"/>
      <c r="U111" s="758"/>
      <c r="V111" s="758"/>
      <c r="W111" s="758"/>
      <c r="X111" s="758"/>
      <c r="Y111" s="758"/>
      <c r="Z111" s="758"/>
      <c r="AA111" s="758"/>
      <c r="AB111" s="758"/>
      <c r="AC111" s="758"/>
      <c r="AD111" s="758"/>
      <c r="AE111" s="758"/>
      <c r="AF111" s="758"/>
      <c r="AG111" s="758"/>
      <c r="AH111" s="758"/>
      <c r="AI111" s="758"/>
      <c r="AJ111" s="758"/>
      <c r="AK111" s="758"/>
      <c r="AL111" s="780">
        <v>106</v>
      </c>
      <c r="AM111" s="792">
        <v>9.8814013855702904E-2</v>
      </c>
      <c r="AN111" s="792">
        <f t="shared" si="41"/>
        <v>0.90118598614429712</v>
      </c>
      <c r="AO111" s="792">
        <v>0.14735918804761999</v>
      </c>
      <c r="AP111" s="792">
        <f t="shared" si="34"/>
        <v>0.85264081195238006</v>
      </c>
      <c r="AQ111" s="792">
        <v>3.7525550524268897E-2</v>
      </c>
      <c r="AR111" s="792">
        <f t="shared" si="35"/>
        <v>0.96247444947573113</v>
      </c>
      <c r="AS111" s="792">
        <f t="shared" si="42"/>
        <v>8.1786710787384198E-2</v>
      </c>
      <c r="AT111" s="792">
        <f t="shared" si="42"/>
        <v>0.9182132892126158</v>
      </c>
      <c r="AU111" s="808">
        <v>9.9911172749152594E-2</v>
      </c>
      <c r="AV111" s="808">
        <f t="shared" si="43"/>
        <v>0.90008882725084738</v>
      </c>
      <c r="AW111" s="808">
        <v>0.13834222031063401</v>
      </c>
      <c r="AX111" s="808">
        <f t="shared" si="44"/>
        <v>0.86165777968936597</v>
      </c>
      <c r="AY111" s="808">
        <v>3.9612287292197901E-2</v>
      </c>
      <c r="AZ111" s="808">
        <f t="shared" si="47"/>
        <v>0.9603877127078021</v>
      </c>
      <c r="BA111" s="808">
        <f t="shared" si="45"/>
        <v>8.1012826378094163E-2</v>
      </c>
      <c r="BB111" s="808">
        <f t="shared" si="45"/>
        <v>0.91898717362190585</v>
      </c>
      <c r="BC111" s="809">
        <v>9.8082475394872096E-2</v>
      </c>
      <c r="BD111" s="809">
        <f t="shared" si="48"/>
        <v>0.90191752460512786</v>
      </c>
      <c r="BE111" s="809">
        <v>0.138668043305231</v>
      </c>
      <c r="BF111" s="809">
        <f t="shared" si="48"/>
        <v>0.86133195669476903</v>
      </c>
      <c r="BG111" s="809">
        <v>3.8946206959746398E-2</v>
      </c>
      <c r="BH111" s="809">
        <f t="shared" si="37"/>
        <v>0.96105379304025362</v>
      </c>
      <c r="BI111" s="809">
        <v>8.0214472534096831E-2</v>
      </c>
      <c r="BJ111" s="809">
        <v>0.91978552746590325</v>
      </c>
      <c r="BK111" s="810">
        <v>9.6057330176707298E-2</v>
      </c>
      <c r="BL111" s="810">
        <f t="shared" si="38"/>
        <v>0.90394266982329274</v>
      </c>
      <c r="BM111" s="810">
        <v>0.135599897704613</v>
      </c>
      <c r="BN111" s="810">
        <f t="shared" si="39"/>
        <v>0.864400102295387</v>
      </c>
      <c r="BO111" s="810">
        <v>3.7036105577501199E-2</v>
      </c>
      <c r="BP111" s="810">
        <f t="shared" si="40"/>
        <v>0.96296389442249875</v>
      </c>
      <c r="BQ111" s="810">
        <v>7.8002357392490812E-2</v>
      </c>
      <c r="BR111" s="810">
        <f t="shared" si="46"/>
        <v>0.92199764260750916</v>
      </c>
      <c r="BS111" s="809">
        <v>0.50527432331142408</v>
      </c>
      <c r="BT111" s="809">
        <v>0.49472567668857598</v>
      </c>
      <c r="BU111" s="812"/>
      <c r="BV111" s="758"/>
      <c r="BW111" s="758"/>
      <c r="BX111" s="758"/>
      <c r="BY111" s="758"/>
      <c r="BZ111" s="758"/>
      <c r="CA111" s="758"/>
      <c r="CB111" s="758"/>
      <c r="CC111" s="758"/>
      <c r="CD111" s="758"/>
      <c r="CE111" s="758"/>
      <c r="CF111" s="758"/>
      <c r="CG111" s="758"/>
      <c r="CH111" s="758"/>
      <c r="CI111" s="758"/>
      <c r="CJ111" s="758"/>
      <c r="CK111" s="758"/>
      <c r="CL111" s="758"/>
      <c r="CM111" s="758"/>
      <c r="CN111" s="758"/>
      <c r="CP111" s="5"/>
      <c r="CR111" s="5"/>
      <c r="CS111" s="5"/>
      <c r="CT111" s="5"/>
    </row>
    <row r="112" spans="2:98" ht="15">
      <c r="B112" s="758"/>
      <c r="C112" s="758"/>
      <c r="D112" s="758"/>
      <c r="E112" s="758"/>
      <c r="F112" s="758"/>
      <c r="G112" s="758"/>
      <c r="H112" s="758"/>
      <c r="I112" s="758"/>
      <c r="J112" s="758"/>
      <c r="K112" s="758"/>
      <c r="L112" s="758"/>
      <c r="M112" s="758"/>
      <c r="N112" s="758"/>
      <c r="O112" s="758"/>
      <c r="P112" s="758"/>
      <c r="Q112" s="758"/>
      <c r="R112" s="758"/>
      <c r="S112" s="758"/>
      <c r="T112" s="758"/>
      <c r="U112" s="758"/>
      <c r="V112" s="758"/>
      <c r="W112" s="758"/>
      <c r="X112" s="758"/>
      <c r="Y112" s="758"/>
      <c r="Z112" s="758"/>
      <c r="AA112" s="758"/>
      <c r="AB112" s="758"/>
      <c r="AC112" s="758"/>
      <c r="AD112" s="758"/>
      <c r="AE112" s="758"/>
      <c r="AF112" s="758"/>
      <c r="AG112" s="758"/>
      <c r="AH112" s="758"/>
      <c r="AI112" s="758"/>
      <c r="AJ112" s="758"/>
      <c r="AK112" s="758"/>
      <c r="AL112" s="780">
        <v>107</v>
      </c>
      <c r="AM112" s="792">
        <v>9.9323110249805696E-2</v>
      </c>
      <c r="AN112" s="792">
        <f t="shared" si="41"/>
        <v>0.90067688975019433</v>
      </c>
      <c r="AO112" s="792">
        <v>0.14814300107894099</v>
      </c>
      <c r="AP112" s="792">
        <f t="shared" si="34"/>
        <v>0.85185699892105904</v>
      </c>
      <c r="AQ112" s="792">
        <v>3.78761371611257E-2</v>
      </c>
      <c r="AR112" s="792">
        <f t="shared" si="35"/>
        <v>0.9621238628388743</v>
      </c>
      <c r="AS112" s="792">
        <f t="shared" si="42"/>
        <v>8.2286077519714021E-2</v>
      </c>
      <c r="AT112" s="792">
        <f t="shared" si="42"/>
        <v>0.91771392248028605</v>
      </c>
      <c r="AU112" s="808">
        <v>0.100490487268255</v>
      </c>
      <c r="AV112" s="808">
        <f t="shared" si="43"/>
        <v>0.89950951273174495</v>
      </c>
      <c r="AW112" s="808">
        <v>0.13913773394090401</v>
      </c>
      <c r="AX112" s="808">
        <f t="shared" si="44"/>
        <v>0.86086226605909599</v>
      </c>
      <c r="AY112" s="808">
        <v>3.9995398586877E-2</v>
      </c>
      <c r="AZ112" s="808">
        <f t="shared" si="47"/>
        <v>0.96000460141312305</v>
      </c>
      <c r="BA112" s="808">
        <f t="shared" si="45"/>
        <v>8.1551613209530402E-2</v>
      </c>
      <c r="BB112" s="808">
        <f t="shared" si="45"/>
        <v>0.91844838679046958</v>
      </c>
      <c r="BC112" s="809">
        <v>9.8585642303558402E-2</v>
      </c>
      <c r="BD112" s="809">
        <f t="shared" si="48"/>
        <v>0.90141435769644163</v>
      </c>
      <c r="BE112" s="809">
        <v>0.13942897961326201</v>
      </c>
      <c r="BF112" s="809">
        <f t="shared" si="48"/>
        <v>0.86057102038673805</v>
      </c>
      <c r="BG112" s="809">
        <v>3.9322077826169498E-2</v>
      </c>
      <c r="BH112" s="809">
        <f t="shared" si="37"/>
        <v>0.96067792217383052</v>
      </c>
      <c r="BI112" s="809">
        <v>8.0718370225191349E-2</v>
      </c>
      <c r="BJ112" s="809">
        <v>0.91928162977480876</v>
      </c>
      <c r="BK112" s="810">
        <v>9.6557392819108107E-2</v>
      </c>
      <c r="BL112" s="810">
        <f t="shared" si="38"/>
        <v>0.90344260718089187</v>
      </c>
      <c r="BM112" s="810">
        <v>0.13635847198040399</v>
      </c>
      <c r="BN112" s="810">
        <f t="shared" si="39"/>
        <v>0.86364152801959604</v>
      </c>
      <c r="BO112" s="810">
        <v>3.7375584628699603E-2</v>
      </c>
      <c r="BP112" s="810">
        <f t="shared" si="40"/>
        <v>0.96262441537130039</v>
      </c>
      <c r="BQ112" s="810">
        <v>7.8488009258618235E-2</v>
      </c>
      <c r="BR112" s="810">
        <f t="shared" si="46"/>
        <v>0.92151199074138179</v>
      </c>
      <c r="BS112" s="809">
        <v>0.50805320942524501</v>
      </c>
      <c r="BT112" s="809">
        <v>0.49194679057475499</v>
      </c>
      <c r="BU112" s="812"/>
      <c r="BV112" s="758"/>
      <c r="BW112" s="758"/>
      <c r="BX112" s="758"/>
      <c r="BY112" s="758"/>
      <c r="BZ112" s="758"/>
      <c r="CA112" s="758"/>
      <c r="CB112" s="758"/>
      <c r="CC112" s="758"/>
      <c r="CD112" s="758"/>
      <c r="CE112" s="758"/>
      <c r="CF112" s="758"/>
      <c r="CG112" s="758"/>
      <c r="CH112" s="758"/>
      <c r="CI112" s="758"/>
      <c r="CJ112" s="758"/>
      <c r="CK112" s="758"/>
      <c r="CL112" s="758"/>
      <c r="CM112" s="758"/>
      <c r="CN112" s="758"/>
      <c r="CP112" s="5"/>
      <c r="CR112" s="5"/>
      <c r="CS112" s="5"/>
      <c r="CT112" s="5"/>
    </row>
    <row r="113" spans="2:98" ht="15">
      <c r="B113" s="758"/>
      <c r="C113" s="758"/>
      <c r="D113" s="758"/>
      <c r="E113" s="758"/>
      <c r="F113" s="758"/>
      <c r="G113" s="758"/>
      <c r="H113" s="758"/>
      <c r="I113" s="758"/>
      <c r="J113" s="758"/>
      <c r="K113" s="758"/>
      <c r="L113" s="758"/>
      <c r="M113" s="758"/>
      <c r="N113" s="758"/>
      <c r="O113" s="758"/>
      <c r="P113" s="758"/>
      <c r="Q113" s="758"/>
      <c r="R113" s="758"/>
      <c r="S113" s="758"/>
      <c r="T113" s="758"/>
      <c r="U113" s="758"/>
      <c r="V113" s="758"/>
      <c r="W113" s="758"/>
      <c r="X113" s="758"/>
      <c r="Y113" s="758"/>
      <c r="Z113" s="758"/>
      <c r="AA113" s="758"/>
      <c r="AB113" s="758"/>
      <c r="AC113" s="758"/>
      <c r="AD113" s="758"/>
      <c r="AE113" s="758"/>
      <c r="AF113" s="758"/>
      <c r="AG113" s="758"/>
      <c r="AH113" s="758"/>
      <c r="AI113" s="758"/>
      <c r="AJ113" s="758"/>
      <c r="AK113" s="758"/>
      <c r="AL113" s="780">
        <v>108</v>
      </c>
      <c r="AM113" s="792">
        <v>9.9830766230435006E-2</v>
      </c>
      <c r="AN113" s="792">
        <f t="shared" si="41"/>
        <v>0.90016923376956504</v>
      </c>
      <c r="AO113" s="792">
        <v>0.14892660055169701</v>
      </c>
      <c r="AP113" s="792">
        <f t="shared" si="34"/>
        <v>0.85107339944830296</v>
      </c>
      <c r="AQ113" s="792">
        <v>3.82259459385949E-2</v>
      </c>
      <c r="AR113" s="792">
        <f t="shared" si="35"/>
        <v>0.96177405406140515</v>
      </c>
      <c r="AS113" s="792">
        <f t="shared" si="42"/>
        <v>8.2784590790078827E-2</v>
      </c>
      <c r="AT113" s="792">
        <f t="shared" si="42"/>
        <v>0.91721540920992117</v>
      </c>
      <c r="AU113" s="808">
        <v>0.101068259226298</v>
      </c>
      <c r="AV113" s="808">
        <f t="shared" si="43"/>
        <v>0.89893174077370197</v>
      </c>
      <c r="AW113" s="808">
        <v>0.139930044003819</v>
      </c>
      <c r="AX113" s="808">
        <f t="shared" si="44"/>
        <v>0.86006995599618097</v>
      </c>
      <c r="AY113" s="808">
        <v>4.0378646726303202E-2</v>
      </c>
      <c r="AZ113" s="808">
        <f t="shared" si="47"/>
        <v>0.9596213532736968</v>
      </c>
      <c r="BA113" s="808">
        <f t="shared" si="45"/>
        <v>8.2089247975130231E-2</v>
      </c>
      <c r="BB113" s="808">
        <f t="shared" si="45"/>
        <v>0.91791075202486982</v>
      </c>
      <c r="BC113" s="809">
        <v>9.9086438255125003E-2</v>
      </c>
      <c r="BD113" s="809">
        <f t="shared" si="48"/>
        <v>0.90091356174487502</v>
      </c>
      <c r="BE113" s="809">
        <v>0.14018557782419999</v>
      </c>
      <c r="BF113" s="809">
        <f t="shared" si="48"/>
        <v>0.85981442217579995</v>
      </c>
      <c r="BG113" s="809">
        <v>3.9698070497428399E-2</v>
      </c>
      <c r="BH113" s="809">
        <f t="shared" si="37"/>
        <v>0.96030192950257165</v>
      </c>
      <c r="BI113" s="809">
        <v>8.1220591187471811E-2</v>
      </c>
      <c r="BJ113" s="809">
        <v>0.91877940881252818</v>
      </c>
      <c r="BK113" s="810">
        <v>9.70555723394637E-2</v>
      </c>
      <c r="BL113" s="810">
        <f t="shared" si="38"/>
        <v>0.90294442766053629</v>
      </c>
      <c r="BM113" s="810">
        <v>0.13711469515338301</v>
      </c>
      <c r="BN113" s="810">
        <f t="shared" si="39"/>
        <v>0.86288530484661696</v>
      </c>
      <c r="BO113" s="810">
        <v>3.7716013941209797E-2</v>
      </c>
      <c r="BP113" s="810">
        <f t="shared" si="40"/>
        <v>0.96228398605879018</v>
      </c>
      <c r="BQ113" s="810">
        <v>7.8972973723468343E-2</v>
      </c>
      <c r="BR113" s="810">
        <f t="shared" si="46"/>
        <v>0.92102702627653166</v>
      </c>
      <c r="BS113" s="809">
        <v>0.51080534709075498</v>
      </c>
      <c r="BT113" s="809">
        <v>0.48919465290924502</v>
      </c>
      <c r="BU113" s="812"/>
      <c r="BV113" s="758"/>
      <c r="BW113" s="758"/>
      <c r="BX113" s="758"/>
      <c r="BY113" s="758"/>
      <c r="BZ113" s="758"/>
      <c r="CA113" s="758"/>
      <c r="CB113" s="758"/>
      <c r="CC113" s="758"/>
      <c r="CD113" s="758"/>
      <c r="CE113" s="758"/>
      <c r="CF113" s="758"/>
      <c r="CG113" s="758"/>
      <c r="CH113" s="758"/>
      <c r="CI113" s="758"/>
      <c r="CJ113" s="758"/>
      <c r="CK113" s="758"/>
      <c r="CL113" s="758"/>
      <c r="CM113" s="758"/>
      <c r="CN113" s="758"/>
      <c r="CP113" s="5"/>
      <c r="CR113" s="5"/>
      <c r="CS113" s="5"/>
      <c r="CT113" s="5"/>
    </row>
    <row r="114" spans="2:98" ht="15">
      <c r="B114" s="758"/>
      <c r="C114" s="758"/>
      <c r="D114" s="758"/>
      <c r="E114" s="758"/>
      <c r="F114" s="758"/>
      <c r="G114" s="758"/>
      <c r="H114" s="758"/>
      <c r="I114" s="758"/>
      <c r="J114" s="758"/>
      <c r="K114" s="758"/>
      <c r="L114" s="758"/>
      <c r="M114" s="758"/>
      <c r="N114" s="758"/>
      <c r="O114" s="758"/>
      <c r="P114" s="758"/>
      <c r="Q114" s="758"/>
      <c r="R114" s="758"/>
      <c r="S114" s="758"/>
      <c r="T114" s="758"/>
      <c r="U114" s="758"/>
      <c r="V114" s="758"/>
      <c r="W114" s="758"/>
      <c r="X114" s="758"/>
      <c r="Y114" s="758"/>
      <c r="Z114" s="758"/>
      <c r="AA114" s="758"/>
      <c r="AB114" s="758"/>
      <c r="AC114" s="758"/>
      <c r="AD114" s="758"/>
      <c r="AE114" s="758"/>
      <c r="AF114" s="758"/>
      <c r="AG114" s="758"/>
      <c r="AH114" s="758"/>
      <c r="AI114" s="758"/>
      <c r="AJ114" s="758"/>
      <c r="AK114" s="758"/>
      <c r="AL114" s="780">
        <v>109</v>
      </c>
      <c r="AM114" s="792">
        <v>0.10033750299059301</v>
      </c>
      <c r="AN114" s="792">
        <f t="shared" si="41"/>
        <v>0.89966249700940704</v>
      </c>
      <c r="AO114" s="792">
        <v>0.14970912620034599</v>
      </c>
      <c r="AP114" s="792">
        <f t="shared" si="34"/>
        <v>0.85029087379965396</v>
      </c>
      <c r="AQ114" s="792">
        <v>3.85750785648196E-2</v>
      </c>
      <c r="AR114" s="792">
        <f t="shared" si="35"/>
        <v>0.96142492143518044</v>
      </c>
      <c r="AS114" s="792">
        <f t="shared" si="42"/>
        <v>8.3282261092980425E-2</v>
      </c>
      <c r="AT114" s="792">
        <f t="shared" si="42"/>
        <v>0.91671773890701957</v>
      </c>
      <c r="AU114" s="808">
        <v>0.10164454026350001</v>
      </c>
      <c r="AV114" s="808">
        <f t="shared" si="43"/>
        <v>0.89835545973649999</v>
      </c>
      <c r="AW114" s="808">
        <v>0.14071918377821299</v>
      </c>
      <c r="AX114" s="808">
        <f t="shared" si="44"/>
        <v>0.85928081622178698</v>
      </c>
      <c r="AY114" s="808">
        <v>4.0762025427076201E-2</v>
      </c>
      <c r="AZ114" s="808">
        <f t="shared" si="47"/>
        <v>0.95923797457292381</v>
      </c>
      <c r="BA114" s="808">
        <f t="shared" si="45"/>
        <v>8.2625751447129026E-2</v>
      </c>
      <c r="BB114" s="808">
        <f t="shared" si="45"/>
        <v>0.91737424855287097</v>
      </c>
      <c r="BC114" s="809">
        <v>9.9585107603916395E-2</v>
      </c>
      <c r="BD114" s="809">
        <f t="shared" si="48"/>
        <v>0.90041489239608363</v>
      </c>
      <c r="BE114" s="809">
        <v>0.14093804017765599</v>
      </c>
      <c r="BF114" s="809">
        <f t="shared" si="48"/>
        <v>0.85906195982234401</v>
      </c>
      <c r="BG114" s="809">
        <v>4.0074186867711199E-2</v>
      </c>
      <c r="BH114" s="809">
        <f t="shared" si="37"/>
        <v>0.95992581313228875</v>
      </c>
      <c r="BI114" s="809">
        <v>8.1721258557222121E-2</v>
      </c>
      <c r="BJ114" s="809">
        <v>0.91827874144277799</v>
      </c>
      <c r="BK114" s="810">
        <v>9.7552179608476702E-2</v>
      </c>
      <c r="BL114" s="810">
        <f t="shared" si="38"/>
        <v>0.90244782039152327</v>
      </c>
      <c r="BM114" s="810">
        <v>0.13786855077517099</v>
      </c>
      <c r="BN114" s="810">
        <f t="shared" si="39"/>
        <v>0.86213144922482898</v>
      </c>
      <c r="BO114" s="810">
        <v>3.8057736135708897E-2</v>
      </c>
      <c r="BP114" s="810">
        <f t="shared" si="40"/>
        <v>0.96194226386429116</v>
      </c>
      <c r="BQ114" s="810">
        <v>7.945750097934319E-2</v>
      </c>
      <c r="BR114" s="810">
        <f t="shared" si="46"/>
        <v>0.92054249902065688</v>
      </c>
      <c r="BS114" s="809">
        <v>0.51353143790106404</v>
      </c>
      <c r="BT114" s="809">
        <v>0.48646856209893602</v>
      </c>
      <c r="BU114" s="812"/>
      <c r="BV114" s="758"/>
      <c r="BW114" s="758"/>
      <c r="BX114" s="758"/>
      <c r="BY114" s="758"/>
      <c r="BZ114" s="758"/>
      <c r="CA114" s="758"/>
      <c r="CB114" s="758"/>
      <c r="CC114" s="758"/>
      <c r="CD114" s="758"/>
      <c r="CE114" s="758"/>
      <c r="CF114" s="758"/>
      <c r="CG114" s="758"/>
      <c r="CH114" s="758"/>
      <c r="CI114" s="758"/>
      <c r="CJ114" s="758"/>
      <c r="CK114" s="758"/>
      <c r="CL114" s="758"/>
      <c r="CM114" s="758"/>
      <c r="CN114" s="758"/>
      <c r="CP114" s="5"/>
      <c r="CR114" s="5"/>
      <c r="CS114" s="5"/>
      <c r="CT114" s="5"/>
    </row>
    <row r="115" spans="2:98" ht="15">
      <c r="B115" s="758"/>
      <c r="C115" s="758"/>
      <c r="D115" s="758"/>
      <c r="E115" s="758"/>
      <c r="F115" s="758"/>
      <c r="G115" s="758"/>
      <c r="H115" s="758"/>
      <c r="I115" s="758"/>
      <c r="J115" s="758"/>
      <c r="K115" s="758"/>
      <c r="L115" s="758"/>
      <c r="M115" s="758"/>
      <c r="N115" s="758"/>
      <c r="O115" s="758"/>
      <c r="P115" s="758"/>
      <c r="Q115" s="758"/>
      <c r="R115" s="758"/>
      <c r="S115" s="758"/>
      <c r="T115" s="758"/>
      <c r="U115" s="758"/>
      <c r="V115" s="758"/>
      <c r="W115" s="758"/>
      <c r="X115" s="758"/>
      <c r="Y115" s="758"/>
      <c r="Z115" s="758"/>
      <c r="AA115" s="758"/>
      <c r="AB115" s="758"/>
      <c r="AC115" s="758"/>
      <c r="AD115" s="758"/>
      <c r="AE115" s="758"/>
      <c r="AF115" s="758"/>
      <c r="AG115" s="758"/>
      <c r="AH115" s="758"/>
      <c r="AI115" s="758"/>
      <c r="AJ115" s="758"/>
      <c r="AK115" s="758"/>
      <c r="AL115" s="780">
        <v>110</v>
      </c>
      <c r="AM115" s="792">
        <v>0.10084384172328401</v>
      </c>
      <c r="AN115" s="792">
        <f t="shared" si="41"/>
        <v>0.89915615827671602</v>
      </c>
      <c r="AO115" s="792">
        <v>0.150489717759348</v>
      </c>
      <c r="AP115" s="792">
        <f t="shared" si="34"/>
        <v>0.84951028224065195</v>
      </c>
      <c r="AQ115" s="792">
        <v>3.8923636747942497E-2</v>
      </c>
      <c r="AR115" s="792">
        <f t="shared" si="35"/>
        <v>0.96107636325205748</v>
      </c>
      <c r="AS115" s="792">
        <f t="shared" si="42"/>
        <v>8.3779098922921624E-2</v>
      </c>
      <c r="AT115" s="792">
        <f t="shared" si="42"/>
        <v>0.91622090107707832</v>
      </c>
      <c r="AU115" s="808">
        <v>0.102219382020081</v>
      </c>
      <c r="AV115" s="808">
        <f t="shared" si="43"/>
        <v>0.89778061797991904</v>
      </c>
      <c r="AW115" s="808">
        <v>0.14150518654291699</v>
      </c>
      <c r="AX115" s="808">
        <f t="shared" si="44"/>
        <v>0.85849481345708301</v>
      </c>
      <c r="AY115" s="808">
        <v>4.1145528405796002E-2</v>
      </c>
      <c r="AZ115" s="808">
        <f t="shared" si="47"/>
        <v>0.95885447159420401</v>
      </c>
      <c r="BA115" s="808">
        <f t="shared" si="45"/>
        <v>8.3161144397762191E-2</v>
      </c>
      <c r="BB115" s="808">
        <f t="shared" si="45"/>
        <v>0.91683885560223788</v>
      </c>
      <c r="BC115" s="809">
        <v>0.100081894704277</v>
      </c>
      <c r="BD115" s="809">
        <f t="shared" si="48"/>
        <v>0.89991810529572303</v>
      </c>
      <c r="BE115" s="809">
        <v>0.141686568913237</v>
      </c>
      <c r="BF115" s="809">
        <f t="shared" si="48"/>
        <v>0.85831343108676306</v>
      </c>
      <c r="BG115" s="809">
        <v>4.0450428831206003E-2</v>
      </c>
      <c r="BH115" s="809">
        <f t="shared" si="37"/>
        <v>0.95954957116879402</v>
      </c>
      <c r="BI115" s="809">
        <v>8.2220495470725158E-2</v>
      </c>
      <c r="BJ115" s="809">
        <v>0.91777950452927493</v>
      </c>
      <c r="BK115" s="810">
        <v>9.8047525496850002E-2</v>
      </c>
      <c r="BL115" s="810">
        <f t="shared" si="38"/>
        <v>0.90195247450314997</v>
      </c>
      <c r="BM115" s="810">
        <v>0.13862002239738899</v>
      </c>
      <c r="BN115" s="810">
        <f t="shared" si="39"/>
        <v>0.86137997760261098</v>
      </c>
      <c r="BO115" s="810">
        <v>3.8401093832874003E-2</v>
      </c>
      <c r="BP115" s="810">
        <f t="shared" si="40"/>
        <v>0.96159890616712596</v>
      </c>
      <c r="BQ115" s="810">
        <v>7.9941841218545015E-2</v>
      </c>
      <c r="BR115" s="810">
        <f t="shared" si="46"/>
        <v>0.92005815878145492</v>
      </c>
      <c r="BS115" s="809">
        <v>0.51623218344927901</v>
      </c>
      <c r="BT115" s="809">
        <v>0.48376781655072099</v>
      </c>
      <c r="BU115" s="812"/>
      <c r="BV115" s="758"/>
      <c r="BW115" s="758"/>
      <c r="BX115" s="758"/>
      <c r="BY115" s="758"/>
      <c r="BZ115" s="758"/>
      <c r="CA115" s="758"/>
      <c r="CB115" s="758"/>
      <c r="CC115" s="758"/>
      <c r="CD115" s="758"/>
      <c r="CE115" s="758"/>
      <c r="CF115" s="758"/>
      <c r="CG115" s="758"/>
      <c r="CH115" s="758"/>
      <c r="CI115" s="758"/>
      <c r="CJ115" s="758"/>
      <c r="CK115" s="758"/>
      <c r="CL115" s="758"/>
      <c r="CM115" s="758"/>
      <c r="CN115" s="758"/>
      <c r="CP115" s="5"/>
      <c r="CR115" s="5"/>
      <c r="CS115" s="5"/>
      <c r="CT115" s="5"/>
    </row>
    <row r="116" spans="2:98" ht="15">
      <c r="B116" s="758"/>
      <c r="C116" s="758"/>
      <c r="D116" s="758"/>
      <c r="E116" s="758"/>
      <c r="F116" s="758"/>
      <c r="G116" s="758"/>
      <c r="H116" s="758"/>
      <c r="I116" s="758"/>
      <c r="J116" s="758"/>
      <c r="K116" s="758"/>
      <c r="L116" s="758"/>
      <c r="M116" s="758"/>
      <c r="N116" s="758"/>
      <c r="O116" s="758"/>
      <c r="P116" s="758"/>
      <c r="Q116" s="758"/>
      <c r="R116" s="758"/>
      <c r="S116" s="758"/>
      <c r="T116" s="758"/>
      <c r="U116" s="758"/>
      <c r="V116" s="758"/>
      <c r="W116" s="758"/>
      <c r="X116" s="758"/>
      <c r="Y116" s="758"/>
      <c r="Z116" s="758"/>
      <c r="AA116" s="758"/>
      <c r="AB116" s="758"/>
      <c r="AC116" s="758"/>
      <c r="AD116" s="758"/>
      <c r="AE116" s="758"/>
      <c r="AF116" s="758"/>
      <c r="AG116" s="758"/>
      <c r="AH116" s="758"/>
      <c r="AI116" s="758"/>
      <c r="AJ116" s="758"/>
      <c r="AK116" s="758"/>
      <c r="AL116" s="780">
        <v>111</v>
      </c>
      <c r="AM116" s="792">
        <v>0.101350303621508</v>
      </c>
      <c r="AN116" s="792">
        <f t="shared" si="41"/>
        <v>0.89864969637849201</v>
      </c>
      <c r="AO116" s="792">
        <v>0.15126751496316301</v>
      </c>
      <c r="AP116" s="792">
        <f t="shared" si="34"/>
        <v>0.84873248503683696</v>
      </c>
      <c r="AQ116" s="792">
        <v>3.9271722196106501E-2</v>
      </c>
      <c r="AR116" s="792">
        <f t="shared" si="35"/>
        <v>0.96072827780389347</v>
      </c>
      <c r="AS116" s="792">
        <f t="shared" si="42"/>
        <v>8.427511477440397E-2</v>
      </c>
      <c r="AT116" s="792">
        <f t="shared" si="42"/>
        <v>0.91572488522559603</v>
      </c>
      <c r="AU116" s="808">
        <v>0.102792836136261</v>
      </c>
      <c r="AV116" s="808">
        <f t="shared" si="43"/>
        <v>0.897207163863739</v>
      </c>
      <c r="AW116" s="808">
        <v>0.14228808557676201</v>
      </c>
      <c r="AX116" s="808">
        <f t="shared" si="44"/>
        <v>0.85771191442323802</v>
      </c>
      <c r="AY116" s="808">
        <v>4.1529149379062498E-2</v>
      </c>
      <c r="AZ116" s="808">
        <f t="shared" si="47"/>
        <v>0.95847085062093751</v>
      </c>
      <c r="BA116" s="808">
        <f t="shared" si="45"/>
        <v>8.3695447599264922E-2</v>
      </c>
      <c r="BB116" s="808">
        <f t="shared" si="45"/>
        <v>0.91630455240073516</v>
      </c>
      <c r="BC116" s="809">
        <v>0.100577043910552</v>
      </c>
      <c r="BD116" s="809">
        <f t="shared" si="48"/>
        <v>0.899422956089448</v>
      </c>
      <c r="BE116" s="809">
        <v>0.142431366270554</v>
      </c>
      <c r="BF116" s="809">
        <f t="shared" si="48"/>
        <v>0.85756863372944603</v>
      </c>
      <c r="BG116" s="809">
        <v>4.0826798282100701E-2</v>
      </c>
      <c r="BH116" s="809">
        <f t="shared" si="37"/>
        <v>0.95917320171789933</v>
      </c>
      <c r="BI116" s="809">
        <v>8.2718425064264856E-2</v>
      </c>
      <c r="BJ116" s="809">
        <v>0.91728157493573526</v>
      </c>
      <c r="BK116" s="810">
        <v>9.8541920875286307E-2</v>
      </c>
      <c r="BL116" s="810">
        <f t="shared" si="38"/>
        <v>0.90145807912471365</v>
      </c>
      <c r="BM116" s="810">
        <v>0.13936909357166</v>
      </c>
      <c r="BN116" s="810">
        <f t="shared" si="39"/>
        <v>0.86063090642833995</v>
      </c>
      <c r="BO116" s="810">
        <v>3.8746429653382201E-2</v>
      </c>
      <c r="BP116" s="810">
        <f t="shared" si="40"/>
        <v>0.96125357034661785</v>
      </c>
      <c r="BQ116" s="810">
        <v>8.0426244633376359E-2</v>
      </c>
      <c r="BR116" s="810">
        <f t="shared" si="46"/>
        <v>0.91957375536662367</v>
      </c>
      <c r="BS116" s="809">
        <v>0.51890828532850808</v>
      </c>
      <c r="BT116" s="809">
        <v>0.48109171467149198</v>
      </c>
      <c r="BU116" s="812"/>
      <c r="BV116" s="758"/>
      <c r="BW116" s="758"/>
      <c r="BX116" s="758"/>
      <c r="BY116" s="758"/>
      <c r="BZ116" s="758"/>
      <c r="CA116" s="758"/>
      <c r="CB116" s="758"/>
      <c r="CC116" s="758"/>
      <c r="CD116" s="758"/>
      <c r="CE116" s="758"/>
      <c r="CF116" s="758"/>
      <c r="CG116" s="758"/>
      <c r="CH116" s="758"/>
      <c r="CI116" s="758"/>
      <c r="CJ116" s="758"/>
      <c r="CK116" s="758"/>
      <c r="CL116" s="758"/>
      <c r="CM116" s="758"/>
      <c r="CN116" s="758"/>
      <c r="CP116" s="5"/>
      <c r="CR116" s="5"/>
      <c r="CS116" s="5"/>
      <c r="CT116" s="5"/>
    </row>
    <row r="117" spans="2:98" ht="15">
      <c r="B117" s="758"/>
      <c r="C117" s="758"/>
      <c r="D117" s="758"/>
      <c r="E117" s="758"/>
      <c r="F117" s="758"/>
      <c r="G117" s="758"/>
      <c r="H117" s="758"/>
      <c r="I117" s="758"/>
      <c r="J117" s="758"/>
      <c r="K117" s="758"/>
      <c r="L117" s="758"/>
      <c r="M117" s="758"/>
      <c r="N117" s="758"/>
      <c r="O117" s="758"/>
      <c r="P117" s="758"/>
      <c r="Q117" s="758"/>
      <c r="R117" s="758"/>
      <c r="S117" s="758"/>
      <c r="T117" s="758"/>
      <c r="U117" s="758"/>
      <c r="V117" s="758"/>
      <c r="W117" s="758"/>
      <c r="X117" s="758"/>
      <c r="Y117" s="758"/>
      <c r="Z117" s="758"/>
      <c r="AA117" s="758"/>
      <c r="AB117" s="758"/>
      <c r="AC117" s="758"/>
      <c r="AD117" s="758"/>
      <c r="AE117" s="758"/>
      <c r="AF117" s="758"/>
      <c r="AG117" s="758"/>
      <c r="AH117" s="758"/>
      <c r="AI117" s="758"/>
      <c r="AJ117" s="758"/>
      <c r="AK117" s="758"/>
      <c r="AL117" s="780">
        <v>112</v>
      </c>
      <c r="AM117" s="792">
        <v>0.10185740987826999</v>
      </c>
      <c r="AN117" s="792">
        <f t="shared" si="41"/>
        <v>0.89814259012173003</v>
      </c>
      <c r="AO117" s="792">
        <v>0.15204165754625201</v>
      </c>
      <c r="AP117" s="792">
        <f t="shared" si="34"/>
        <v>0.84795834245374802</v>
      </c>
      <c r="AQ117" s="792">
        <v>3.9619436617454498E-2</v>
      </c>
      <c r="AR117" s="792">
        <f t="shared" si="35"/>
        <v>0.96038056338254552</v>
      </c>
      <c r="AS117" s="792">
        <f t="shared" si="42"/>
        <v>8.4770319141930728E-2</v>
      </c>
      <c r="AT117" s="792">
        <f t="shared" si="42"/>
        <v>0.91522968085806933</v>
      </c>
      <c r="AU117" s="808">
        <v>0.103364954252258</v>
      </c>
      <c r="AV117" s="808">
        <f t="shared" si="43"/>
        <v>0.896635045747742</v>
      </c>
      <c r="AW117" s="808">
        <v>0.143067914158581</v>
      </c>
      <c r="AX117" s="808">
        <f t="shared" si="44"/>
        <v>0.856932085841419</v>
      </c>
      <c r="AY117" s="808">
        <v>4.1912882063475501E-2</v>
      </c>
      <c r="AZ117" s="808">
        <f t="shared" si="47"/>
        <v>0.95808711793652446</v>
      </c>
      <c r="BA117" s="808">
        <f t="shared" si="45"/>
        <v>8.4228681823872345E-2</v>
      </c>
      <c r="BB117" s="808">
        <f t="shared" si="45"/>
        <v>0.91577131817612767</v>
      </c>
      <c r="BC117" s="809">
        <v>0.10107079957708601</v>
      </c>
      <c r="BD117" s="809">
        <f t="shared" si="48"/>
        <v>0.89892920042291402</v>
      </c>
      <c r="BE117" s="809">
        <v>0.14317263448921499</v>
      </c>
      <c r="BF117" s="809">
        <f t="shared" si="48"/>
        <v>0.85682736551078498</v>
      </c>
      <c r="BG117" s="809">
        <v>4.1203297114583398E-2</v>
      </c>
      <c r="BH117" s="809">
        <f t="shared" si="37"/>
        <v>0.95879670288541663</v>
      </c>
      <c r="BI117" s="809">
        <v>8.3215170474124467E-2</v>
      </c>
      <c r="BJ117" s="809">
        <v>0.91678482952587559</v>
      </c>
      <c r="BK117" s="810">
        <v>9.9035676614488297E-2</v>
      </c>
      <c r="BL117" s="810">
        <f t="shared" si="38"/>
        <v>0.90096432338551169</v>
      </c>
      <c r="BM117" s="810">
        <v>0.14011574784960501</v>
      </c>
      <c r="BN117" s="810">
        <f t="shared" si="39"/>
        <v>0.85988425215039499</v>
      </c>
      <c r="BO117" s="810">
        <v>3.9094086217910697E-2</v>
      </c>
      <c r="BP117" s="810">
        <f t="shared" si="40"/>
        <v>0.96090591378208934</v>
      </c>
      <c r="BQ117" s="810">
        <v>8.0910961416139446E-2</v>
      </c>
      <c r="BR117" s="810">
        <f t="shared" si="46"/>
        <v>0.9190890385838606</v>
      </c>
      <c r="BS117" s="809">
        <v>0.52156044513185895</v>
      </c>
      <c r="BT117" s="809">
        <v>0.47843955486814099</v>
      </c>
      <c r="BU117" s="812"/>
      <c r="BV117" s="758"/>
      <c r="BW117" s="758"/>
      <c r="BX117" s="758"/>
      <c r="BY117" s="758"/>
      <c r="BZ117" s="758"/>
      <c r="CA117" s="758"/>
      <c r="CB117" s="758"/>
      <c r="CC117" s="758"/>
      <c r="CD117" s="758"/>
      <c r="CE117" s="758"/>
      <c r="CF117" s="758"/>
      <c r="CG117" s="758"/>
      <c r="CH117" s="758"/>
      <c r="CI117" s="758"/>
      <c r="CJ117" s="758"/>
      <c r="CK117" s="758"/>
      <c r="CL117" s="758"/>
      <c r="CM117" s="758"/>
      <c r="CN117" s="758"/>
      <c r="CP117" s="5"/>
      <c r="CR117" s="5"/>
      <c r="CS117" s="5"/>
      <c r="CT117" s="5"/>
    </row>
    <row r="118" spans="2:98" ht="15">
      <c r="B118" s="758"/>
      <c r="C118" s="758"/>
      <c r="D118" s="758"/>
      <c r="E118" s="758"/>
      <c r="F118" s="758"/>
      <c r="G118" s="758"/>
      <c r="H118" s="758"/>
      <c r="I118" s="758"/>
      <c r="J118" s="758"/>
      <c r="K118" s="758"/>
      <c r="L118" s="758"/>
      <c r="M118" s="758"/>
      <c r="N118" s="758"/>
      <c r="O118" s="758"/>
      <c r="P118" s="758"/>
      <c r="Q118" s="758"/>
      <c r="R118" s="758"/>
      <c r="S118" s="758"/>
      <c r="T118" s="758"/>
      <c r="U118" s="758"/>
      <c r="V118" s="758"/>
      <c r="W118" s="758"/>
      <c r="X118" s="758"/>
      <c r="Y118" s="758"/>
      <c r="Z118" s="758"/>
      <c r="AA118" s="758"/>
      <c r="AB118" s="758"/>
      <c r="AC118" s="758"/>
      <c r="AD118" s="758"/>
      <c r="AE118" s="758"/>
      <c r="AF118" s="758"/>
      <c r="AG118" s="758"/>
      <c r="AH118" s="758"/>
      <c r="AI118" s="758"/>
      <c r="AJ118" s="758"/>
      <c r="AK118" s="758"/>
      <c r="AL118" s="780">
        <v>113</v>
      </c>
      <c r="AM118" s="792">
        <v>0.10236568168657199</v>
      </c>
      <c r="AN118" s="792">
        <f t="shared" si="41"/>
        <v>0.89763431831342799</v>
      </c>
      <c r="AO118" s="792">
        <v>0.152811285243073</v>
      </c>
      <c r="AP118" s="792">
        <f t="shared" si="34"/>
        <v>0.84718871475692703</v>
      </c>
      <c r="AQ118" s="792">
        <v>3.9966881720129299E-2</v>
      </c>
      <c r="AR118" s="792">
        <f t="shared" si="35"/>
        <v>0.9600331182798707</v>
      </c>
      <c r="AS118" s="792">
        <f t="shared" si="42"/>
        <v>8.5264722520003597E-2</v>
      </c>
      <c r="AT118" s="792">
        <f t="shared" si="42"/>
        <v>0.91473527747999639</v>
      </c>
      <c r="AU118" s="808">
        <v>0.10393578800829301</v>
      </c>
      <c r="AV118" s="808">
        <f t="shared" si="43"/>
        <v>0.89606421199170705</v>
      </c>
      <c r="AW118" s="808">
        <v>0.14384470556720499</v>
      </c>
      <c r="AX118" s="808">
        <f t="shared" si="44"/>
        <v>0.85615529443279503</v>
      </c>
      <c r="AY118" s="808">
        <v>4.2296720175635003E-2</v>
      </c>
      <c r="AZ118" s="808">
        <f t="shared" si="47"/>
        <v>0.95770327982436498</v>
      </c>
      <c r="BA118" s="808">
        <f t="shared" si="45"/>
        <v>8.4760867843820087E-2</v>
      </c>
      <c r="BB118" s="808">
        <f t="shared" si="45"/>
        <v>0.91523913215617991</v>
      </c>
      <c r="BC118" s="809">
        <v>0.101563406058223</v>
      </c>
      <c r="BD118" s="809">
        <f t="shared" si="48"/>
        <v>0.898436593941777</v>
      </c>
      <c r="BE118" s="809">
        <v>0.14391057580882899</v>
      </c>
      <c r="BF118" s="809">
        <f t="shared" si="48"/>
        <v>0.85608942419117096</v>
      </c>
      <c r="BG118" s="809">
        <v>4.1579927222842199E-2</v>
      </c>
      <c r="BH118" s="809">
        <f t="shared" si="37"/>
        <v>0.95842007277715779</v>
      </c>
      <c r="BI118" s="809">
        <v>8.3710854836587217E-2</v>
      </c>
      <c r="BJ118" s="809">
        <v>0.91628914516341287</v>
      </c>
      <c r="BK118" s="810">
        <v>9.9529103585158998E-2</v>
      </c>
      <c r="BL118" s="810">
        <f t="shared" si="38"/>
        <v>0.90047089641484102</v>
      </c>
      <c r="BM118" s="810">
        <v>0.14085996878284501</v>
      </c>
      <c r="BN118" s="810">
        <f t="shared" si="39"/>
        <v>0.85914003121715499</v>
      </c>
      <c r="BO118" s="810">
        <v>3.9444406147136402E-2</v>
      </c>
      <c r="BP118" s="810">
        <f t="shared" si="40"/>
        <v>0.9605555938528636</v>
      </c>
      <c r="BQ118" s="810">
        <v>8.1396241759136387E-2</v>
      </c>
      <c r="BR118" s="810">
        <f t="shared" si="46"/>
        <v>0.91860375824086371</v>
      </c>
      <c r="BS118" s="809">
        <v>0.52418936445244002</v>
      </c>
      <c r="BT118" s="809">
        <v>0.47581063554755998</v>
      </c>
      <c r="BU118" s="812"/>
      <c r="BV118" s="758"/>
      <c r="BW118" s="758"/>
      <c r="BX118" s="758"/>
      <c r="BY118" s="758"/>
      <c r="BZ118" s="758"/>
      <c r="CA118" s="758"/>
      <c r="CB118" s="758"/>
      <c r="CC118" s="758"/>
      <c r="CD118" s="758"/>
      <c r="CE118" s="758"/>
      <c r="CF118" s="758"/>
      <c r="CG118" s="758"/>
      <c r="CH118" s="758"/>
      <c r="CI118" s="758"/>
      <c r="CJ118" s="758"/>
      <c r="CK118" s="758"/>
      <c r="CL118" s="758"/>
      <c r="CM118" s="758"/>
      <c r="CN118" s="758"/>
      <c r="CP118" s="5"/>
      <c r="CR118" s="5"/>
      <c r="CS118" s="5"/>
      <c r="CT118" s="5"/>
    </row>
    <row r="119" spans="2:98" ht="15">
      <c r="B119" s="758"/>
      <c r="C119" s="758"/>
      <c r="D119" s="758"/>
      <c r="E119" s="758"/>
      <c r="F119" s="758"/>
      <c r="G119" s="758"/>
      <c r="H119" s="758"/>
      <c r="I119" s="758"/>
      <c r="J119" s="758"/>
      <c r="K119" s="758"/>
      <c r="L119" s="758"/>
      <c r="M119" s="758"/>
      <c r="N119" s="758"/>
      <c r="O119" s="758"/>
      <c r="P119" s="758"/>
      <c r="Q119" s="758"/>
      <c r="R119" s="758"/>
      <c r="S119" s="758"/>
      <c r="T119" s="758"/>
      <c r="U119" s="758"/>
      <c r="V119" s="758"/>
      <c r="W119" s="758"/>
      <c r="X119" s="758"/>
      <c r="Y119" s="758"/>
      <c r="Z119" s="758"/>
      <c r="AA119" s="758"/>
      <c r="AB119" s="758"/>
      <c r="AC119" s="758"/>
      <c r="AD119" s="758"/>
      <c r="AE119" s="758"/>
      <c r="AF119" s="758"/>
      <c r="AG119" s="758"/>
      <c r="AH119" s="758"/>
      <c r="AI119" s="758"/>
      <c r="AJ119" s="758"/>
      <c r="AK119" s="758"/>
      <c r="AL119" s="780">
        <v>114</v>
      </c>
      <c r="AM119" s="792">
        <v>0.10287564023941601</v>
      </c>
      <c r="AN119" s="792">
        <f t="shared" si="41"/>
        <v>0.89712435976058402</v>
      </c>
      <c r="AO119" s="792">
        <v>0.153575537788087</v>
      </c>
      <c r="AP119" s="792">
        <f t="shared" si="34"/>
        <v>0.84642446221191303</v>
      </c>
      <c r="AQ119" s="792">
        <v>4.0314159212273701E-2</v>
      </c>
      <c r="AR119" s="792">
        <f t="shared" si="35"/>
        <v>0.95968584078772634</v>
      </c>
      <c r="AS119" s="792">
        <f t="shared" si="42"/>
        <v>8.5758335403124872E-2</v>
      </c>
      <c r="AT119" s="792">
        <f t="shared" si="42"/>
        <v>0.91424166459687517</v>
      </c>
      <c r="AU119" s="808">
        <v>0.10450538904458399</v>
      </c>
      <c r="AV119" s="808">
        <f t="shared" si="43"/>
        <v>0.89549461095541605</v>
      </c>
      <c r="AW119" s="808">
        <v>0.14461849308146599</v>
      </c>
      <c r="AX119" s="808">
        <f t="shared" si="44"/>
        <v>0.85538150691853398</v>
      </c>
      <c r="AY119" s="808">
        <v>4.2680657432140702E-2</v>
      </c>
      <c r="AZ119" s="808">
        <f t="shared" si="47"/>
        <v>0.95731934256785933</v>
      </c>
      <c r="BA119" s="808">
        <f t="shared" si="45"/>
        <v>8.529202643134294E-2</v>
      </c>
      <c r="BB119" s="808">
        <f t="shared" si="45"/>
        <v>0.91470797356865718</v>
      </c>
      <c r="BC119" s="809">
        <v>0.102055107708309</v>
      </c>
      <c r="BD119" s="809">
        <f t="shared" si="48"/>
        <v>0.89794489229169105</v>
      </c>
      <c r="BE119" s="809">
        <v>0.14464539246900701</v>
      </c>
      <c r="BF119" s="809">
        <f t="shared" si="48"/>
        <v>0.85535460753099302</v>
      </c>
      <c r="BG119" s="809">
        <v>4.1956690501065097E-2</v>
      </c>
      <c r="BH119" s="809">
        <f t="shared" si="37"/>
        <v>0.9580433094989349</v>
      </c>
      <c r="BI119" s="809">
        <v>8.4205601287937359E-2</v>
      </c>
      <c r="BJ119" s="809">
        <v>0.9157943987120627</v>
      </c>
      <c r="BK119" s="810">
        <v>0.10002251265800099</v>
      </c>
      <c r="BL119" s="810">
        <f t="shared" si="38"/>
        <v>0.89997748734199901</v>
      </c>
      <c r="BM119" s="810">
        <v>0.14160173992300101</v>
      </c>
      <c r="BN119" s="810">
        <f t="shared" si="39"/>
        <v>0.85839826007699904</v>
      </c>
      <c r="BO119" s="810">
        <v>3.9797732061736597E-2</v>
      </c>
      <c r="BP119" s="810">
        <f t="shared" si="40"/>
        <v>0.96020226793826335</v>
      </c>
      <c r="BQ119" s="810">
        <v>8.1882335854669364E-2</v>
      </c>
      <c r="BR119" s="810">
        <f t="shared" si="46"/>
        <v>0.91811766414533058</v>
      </c>
      <c r="BS119" s="809">
        <v>0.52679574488335901</v>
      </c>
      <c r="BT119" s="809">
        <v>0.47320425511664099</v>
      </c>
      <c r="BU119" s="812"/>
      <c r="BV119" s="758"/>
      <c r="BW119" s="758"/>
      <c r="BX119" s="758"/>
      <c r="BY119" s="758"/>
      <c r="BZ119" s="758"/>
      <c r="CA119" s="758"/>
      <c r="CB119" s="758"/>
      <c r="CC119" s="758"/>
      <c r="CD119" s="758"/>
      <c r="CE119" s="758"/>
      <c r="CF119" s="758"/>
      <c r="CG119" s="758"/>
      <c r="CH119" s="758"/>
      <c r="CI119" s="758"/>
      <c r="CJ119" s="758"/>
      <c r="CK119" s="758"/>
      <c r="CL119" s="758"/>
      <c r="CM119" s="758"/>
      <c r="CN119" s="758"/>
      <c r="CP119" s="5"/>
      <c r="CR119" s="5"/>
      <c r="CS119" s="5"/>
      <c r="CT119" s="5"/>
    </row>
    <row r="120" spans="2:98" ht="15">
      <c r="B120" s="758"/>
      <c r="C120" s="758"/>
      <c r="D120" s="758"/>
      <c r="E120" s="758"/>
      <c r="F120" s="758"/>
      <c r="G120" s="758"/>
      <c r="H120" s="758"/>
      <c r="I120" s="758"/>
      <c r="J120" s="758"/>
      <c r="K120" s="758"/>
      <c r="L120" s="758"/>
      <c r="M120" s="758"/>
      <c r="N120" s="758"/>
      <c r="O120" s="758"/>
      <c r="P120" s="758"/>
      <c r="Q120" s="758"/>
      <c r="R120" s="758"/>
      <c r="S120" s="758"/>
      <c r="T120" s="758"/>
      <c r="U120" s="758"/>
      <c r="V120" s="758"/>
      <c r="W120" s="758"/>
      <c r="X120" s="758"/>
      <c r="Y120" s="758"/>
      <c r="Z120" s="758"/>
      <c r="AA120" s="758"/>
      <c r="AB120" s="758"/>
      <c r="AC120" s="758"/>
      <c r="AD120" s="758"/>
      <c r="AE120" s="758"/>
      <c r="AF120" s="758"/>
      <c r="AG120" s="758"/>
      <c r="AH120" s="758"/>
      <c r="AI120" s="758"/>
      <c r="AJ120" s="758"/>
      <c r="AK120" s="758"/>
      <c r="AL120" s="780">
        <v>115</v>
      </c>
      <c r="AM120" s="792">
        <v>0.10338780672980501</v>
      </c>
      <c r="AN120" s="792">
        <f t="shared" si="41"/>
        <v>0.89661219327019503</v>
      </c>
      <c r="AO120" s="792">
        <v>0.15433355491575301</v>
      </c>
      <c r="AP120" s="792">
        <f t="shared" si="34"/>
        <v>0.84566644508424704</v>
      </c>
      <c r="AQ120" s="792">
        <v>4.0661370802030597E-2</v>
      </c>
      <c r="AR120" s="792">
        <f t="shared" si="35"/>
        <v>0.95933862919796942</v>
      </c>
      <c r="AS120" s="792">
        <f t="shared" si="42"/>
        <v>8.625116828579682E-2</v>
      </c>
      <c r="AT120" s="792">
        <f t="shared" si="42"/>
        <v>0.91374883171420329</v>
      </c>
      <c r="AU120" s="808">
        <v>0.10507380900135101</v>
      </c>
      <c r="AV120" s="808">
        <f t="shared" si="43"/>
        <v>0.89492619099864901</v>
      </c>
      <c r="AW120" s="808">
        <v>0.145389309980196</v>
      </c>
      <c r="AX120" s="808">
        <f t="shared" si="44"/>
        <v>0.85461069001980405</v>
      </c>
      <c r="AY120" s="808">
        <v>4.3064687549592598E-2</v>
      </c>
      <c r="AZ120" s="808">
        <f t="shared" si="47"/>
        <v>0.95693531245040742</v>
      </c>
      <c r="BA120" s="808">
        <f t="shared" si="45"/>
        <v>8.5822178358676476E-2</v>
      </c>
      <c r="BB120" s="808">
        <f t="shared" si="45"/>
        <v>0.91417782164132366</v>
      </c>
      <c r="BC120" s="809">
        <v>0.102546148881687</v>
      </c>
      <c r="BD120" s="809">
        <f t="shared" si="48"/>
        <v>0.897453851118313</v>
      </c>
      <c r="BE120" s="809">
        <v>0.14537728670935701</v>
      </c>
      <c r="BF120" s="809">
        <f t="shared" si="48"/>
        <v>0.85462271329064299</v>
      </c>
      <c r="BG120" s="809">
        <v>4.2333588843440198E-2</v>
      </c>
      <c r="BH120" s="809">
        <f t="shared" si="37"/>
        <v>0.95766641115655982</v>
      </c>
      <c r="BI120" s="809">
        <v>8.4699532964457577E-2</v>
      </c>
      <c r="BJ120" s="809">
        <v>0.91530046703554246</v>
      </c>
      <c r="BK120" s="810">
        <v>0.10051621470371699</v>
      </c>
      <c r="BL120" s="810">
        <f t="shared" si="38"/>
        <v>0.89948378529628303</v>
      </c>
      <c r="BM120" s="810">
        <v>0.14234104482169599</v>
      </c>
      <c r="BN120" s="810">
        <f t="shared" si="39"/>
        <v>0.85765895517830404</v>
      </c>
      <c r="BO120" s="810">
        <v>4.0154406582388301E-2</v>
      </c>
      <c r="BP120" s="810">
        <f t="shared" si="40"/>
        <v>0.95984559341761166</v>
      </c>
      <c r="BQ120" s="810">
        <v>8.236949389504096E-2</v>
      </c>
      <c r="BR120" s="810">
        <f t="shared" si="46"/>
        <v>0.917630506104959</v>
      </c>
      <c r="BS120" s="809">
        <v>0.52938028801772408</v>
      </c>
      <c r="BT120" s="809">
        <v>0.47061971198227598</v>
      </c>
      <c r="BU120" s="812"/>
      <c r="BV120" s="758"/>
      <c r="BW120" s="758"/>
      <c r="BX120" s="758"/>
      <c r="BY120" s="758"/>
      <c r="BZ120" s="758"/>
      <c r="CA120" s="758"/>
      <c r="CB120" s="758"/>
      <c r="CC120" s="758"/>
      <c r="CD120" s="758"/>
      <c r="CE120" s="758"/>
      <c r="CF120" s="758"/>
      <c r="CG120" s="758"/>
      <c r="CH120" s="758"/>
      <c r="CI120" s="758"/>
      <c r="CJ120" s="758"/>
      <c r="CK120" s="758"/>
      <c r="CL120" s="758"/>
      <c r="CM120" s="758"/>
      <c r="CN120" s="758"/>
      <c r="CP120" s="5"/>
      <c r="CR120" s="5"/>
      <c r="CS120" s="5"/>
      <c r="CT120" s="5"/>
    </row>
    <row r="121" spans="2:98" ht="15">
      <c r="B121" s="758"/>
      <c r="C121" s="758"/>
      <c r="D121" s="758"/>
      <c r="E121" s="758"/>
      <c r="F121" s="758"/>
      <c r="G121" s="758"/>
      <c r="H121" s="758"/>
      <c r="I121" s="758"/>
      <c r="J121" s="758"/>
      <c r="K121" s="758"/>
      <c r="L121" s="758"/>
      <c r="M121" s="758"/>
      <c r="N121" s="758"/>
      <c r="O121" s="758"/>
      <c r="P121" s="758"/>
      <c r="Q121" s="758"/>
      <c r="R121" s="758"/>
      <c r="S121" s="758"/>
      <c r="T121" s="758"/>
      <c r="U121" s="758"/>
      <c r="V121" s="758"/>
      <c r="W121" s="758"/>
      <c r="X121" s="758"/>
      <c r="Y121" s="758"/>
      <c r="Z121" s="758"/>
      <c r="AA121" s="758"/>
      <c r="AB121" s="758"/>
      <c r="AC121" s="758"/>
      <c r="AD121" s="758"/>
      <c r="AE121" s="758"/>
      <c r="AF121" s="758"/>
      <c r="AG121" s="758"/>
      <c r="AH121" s="758"/>
      <c r="AI121" s="758"/>
      <c r="AJ121" s="758"/>
      <c r="AK121" s="758"/>
      <c r="AL121" s="780">
        <v>116</v>
      </c>
      <c r="AM121" s="792">
        <v>0.103902702350743</v>
      </c>
      <c r="AN121" s="792">
        <f t="shared" si="41"/>
        <v>0.89609729764925694</v>
      </c>
      <c r="AO121" s="792">
        <v>0.15508447636053199</v>
      </c>
      <c r="AP121" s="792">
        <f t="shared" si="34"/>
        <v>0.84491552363946798</v>
      </c>
      <c r="AQ121" s="792">
        <v>4.1008618197542999E-2</v>
      </c>
      <c r="AR121" s="792">
        <f t="shared" si="35"/>
        <v>0.95899138180245702</v>
      </c>
      <c r="AS121" s="792">
        <f t="shared" si="42"/>
        <v>8.6743231662522471E-2</v>
      </c>
      <c r="AT121" s="792">
        <f t="shared" si="42"/>
        <v>0.91325676833747749</v>
      </c>
      <c r="AU121" s="808">
        <v>0.10564109951881299</v>
      </c>
      <c r="AV121" s="808">
        <f t="shared" si="43"/>
        <v>0.89435890048118705</v>
      </c>
      <c r="AW121" s="808">
        <v>0.14615718954222801</v>
      </c>
      <c r="AX121" s="808">
        <f t="shared" si="44"/>
        <v>0.85384281045777199</v>
      </c>
      <c r="AY121" s="808">
        <v>4.3448804244590598E-2</v>
      </c>
      <c r="AZ121" s="808">
        <f t="shared" si="47"/>
        <v>0.95655119575540937</v>
      </c>
      <c r="BA121" s="808">
        <f t="shared" si="45"/>
        <v>8.635134439805614E-2</v>
      </c>
      <c r="BB121" s="808">
        <f t="shared" si="45"/>
        <v>0.91364865560194386</v>
      </c>
      <c r="BC121" s="809">
        <v>0.103036773932703</v>
      </c>
      <c r="BD121" s="809">
        <f t="shared" si="48"/>
        <v>0.89696322606729706</v>
      </c>
      <c r="BE121" s="809">
        <v>0.14610646076948899</v>
      </c>
      <c r="BF121" s="809">
        <f t="shared" si="48"/>
        <v>0.85389353923051103</v>
      </c>
      <c r="BG121" s="809">
        <v>4.2710624144155503E-2</v>
      </c>
      <c r="BH121" s="809">
        <f t="shared" si="37"/>
        <v>0.9572893758558445</v>
      </c>
      <c r="BI121" s="809">
        <v>8.5192773002431929E-2</v>
      </c>
      <c r="BJ121" s="809">
        <v>0.91480722699756811</v>
      </c>
      <c r="BK121" s="810">
        <v>0.10101052059300999</v>
      </c>
      <c r="BL121" s="810">
        <f t="shared" si="38"/>
        <v>0.89898947940699003</v>
      </c>
      <c r="BM121" s="810">
        <v>0.143077867030551</v>
      </c>
      <c r="BN121" s="810">
        <f t="shared" si="39"/>
        <v>0.85692213296944897</v>
      </c>
      <c r="BO121" s="810">
        <v>4.0514772329768703E-2</v>
      </c>
      <c r="BP121" s="810">
        <f t="shared" si="40"/>
        <v>0.95948522767023126</v>
      </c>
      <c r="BQ121" s="810">
        <v>8.2857966072553441E-2</v>
      </c>
      <c r="BR121" s="810">
        <f t="shared" si="46"/>
        <v>0.91714203392744653</v>
      </c>
      <c r="BS121" s="809">
        <v>0.53194369544864295</v>
      </c>
      <c r="BT121" s="809">
        <v>0.46805630455135699</v>
      </c>
      <c r="BU121" s="812"/>
      <c r="BV121" s="758"/>
      <c r="BW121" s="758"/>
      <c r="BX121" s="758"/>
      <c r="BY121" s="758"/>
      <c r="BZ121" s="758"/>
      <c r="CA121" s="758"/>
      <c r="CB121" s="758"/>
      <c r="CC121" s="758"/>
      <c r="CD121" s="758"/>
      <c r="CE121" s="758"/>
      <c r="CF121" s="758"/>
      <c r="CG121" s="758"/>
      <c r="CH121" s="758"/>
      <c r="CI121" s="758"/>
      <c r="CJ121" s="758"/>
      <c r="CK121" s="758"/>
      <c r="CL121" s="758"/>
      <c r="CM121" s="758"/>
      <c r="CN121" s="758"/>
      <c r="CP121" s="5"/>
      <c r="CR121" s="5"/>
      <c r="CS121" s="5"/>
      <c r="CT121" s="5"/>
    </row>
    <row r="122" spans="2:98" ht="15">
      <c r="B122" s="758"/>
      <c r="C122" s="758"/>
      <c r="D122" s="758"/>
      <c r="E122" s="758"/>
      <c r="F122" s="758"/>
      <c r="G122" s="758"/>
      <c r="H122" s="758"/>
      <c r="I122" s="758"/>
      <c r="J122" s="758"/>
      <c r="K122" s="758"/>
      <c r="L122" s="758"/>
      <c r="M122" s="758"/>
      <c r="N122" s="758"/>
      <c r="O122" s="758"/>
      <c r="P122" s="758"/>
      <c r="Q122" s="758"/>
      <c r="R122" s="758"/>
      <c r="S122" s="758"/>
      <c r="T122" s="758"/>
      <c r="U122" s="758"/>
      <c r="V122" s="758"/>
      <c r="W122" s="758"/>
      <c r="X122" s="758"/>
      <c r="Y122" s="758"/>
      <c r="Z122" s="758"/>
      <c r="AA122" s="758"/>
      <c r="AB122" s="758"/>
      <c r="AC122" s="758"/>
      <c r="AD122" s="758"/>
      <c r="AE122" s="758"/>
      <c r="AF122" s="758"/>
      <c r="AG122" s="758"/>
      <c r="AH122" s="758"/>
      <c r="AI122" s="758"/>
      <c r="AJ122" s="758"/>
      <c r="AK122" s="758"/>
      <c r="AL122" s="780">
        <v>117</v>
      </c>
      <c r="AM122" s="792">
        <v>0.10442084829523</v>
      </c>
      <c r="AN122" s="792">
        <f t="shared" si="41"/>
        <v>0.89557915170476998</v>
      </c>
      <c r="AO122" s="792">
        <v>0.15582744185688199</v>
      </c>
      <c r="AP122" s="792">
        <f t="shared" si="34"/>
        <v>0.84417255814311798</v>
      </c>
      <c r="AQ122" s="792">
        <v>4.1356003106953601E-2</v>
      </c>
      <c r="AR122" s="792">
        <f t="shared" si="35"/>
        <v>0.95864399689304636</v>
      </c>
      <c r="AS122" s="792">
        <f t="shared" si="42"/>
        <v>8.7234536027802817E-2</v>
      </c>
      <c r="AT122" s="792">
        <f t="shared" si="42"/>
        <v>0.91276546397219716</v>
      </c>
      <c r="AU122" s="808">
        <v>0.10620731223719</v>
      </c>
      <c r="AV122" s="808">
        <f t="shared" si="43"/>
        <v>0.89379268776280996</v>
      </c>
      <c r="AW122" s="808">
        <v>0.14692216504639199</v>
      </c>
      <c r="AX122" s="808">
        <f t="shared" si="44"/>
        <v>0.85307783495360801</v>
      </c>
      <c r="AY122" s="808">
        <v>4.3833001233734598E-2</v>
      </c>
      <c r="AZ122" s="808">
        <f t="shared" si="47"/>
        <v>0.95616699876626543</v>
      </c>
      <c r="BA122" s="808">
        <f t="shared" si="45"/>
        <v>8.6879545321716989E-2</v>
      </c>
      <c r="BB122" s="808">
        <f t="shared" si="45"/>
        <v>0.91312045467828307</v>
      </c>
      <c r="BC122" s="809">
        <v>0.1035272272157</v>
      </c>
      <c r="BD122" s="809">
        <f t="shared" si="48"/>
        <v>0.89647277278430004</v>
      </c>
      <c r="BE122" s="809">
        <v>0.14683311688901199</v>
      </c>
      <c r="BF122" s="809">
        <f t="shared" si="48"/>
        <v>0.85316688311098798</v>
      </c>
      <c r="BG122" s="809">
        <v>4.3087798297399102E-2</v>
      </c>
      <c r="BH122" s="809">
        <f t="shared" si="37"/>
        <v>0.95691220170260094</v>
      </c>
      <c r="BI122" s="809">
        <v>8.5685444538143349E-2</v>
      </c>
      <c r="BJ122" s="809">
        <v>0.9143145554618568</v>
      </c>
      <c r="BK122" s="810">
        <v>0.101505741196583</v>
      </c>
      <c r="BL122" s="810">
        <f t="shared" si="38"/>
        <v>0.89849425880341705</v>
      </c>
      <c r="BM122" s="810">
        <v>0.14381219010118701</v>
      </c>
      <c r="BN122" s="810">
        <f t="shared" si="39"/>
        <v>0.85618780989881293</v>
      </c>
      <c r="BO122" s="810">
        <v>4.08791719245548E-2</v>
      </c>
      <c r="BP122" s="810">
        <f t="shared" si="40"/>
        <v>0.95912082807544519</v>
      </c>
      <c r="BQ122" s="810">
        <v>8.3348002579508945E-2</v>
      </c>
      <c r="BR122" s="810">
        <f t="shared" si="46"/>
        <v>0.91665199742049108</v>
      </c>
      <c r="BS122" s="809">
        <v>0.53448666876922302</v>
      </c>
      <c r="BT122" s="809">
        <v>0.46551333123077698</v>
      </c>
      <c r="BU122" s="812"/>
      <c r="BV122" s="758"/>
      <c r="BW122" s="758"/>
      <c r="BX122" s="758"/>
      <c r="BY122" s="758"/>
      <c r="BZ122" s="758"/>
      <c r="CA122" s="758"/>
      <c r="CB122" s="758"/>
      <c r="CC122" s="758"/>
      <c r="CD122" s="758"/>
      <c r="CE122" s="758"/>
      <c r="CF122" s="758"/>
      <c r="CG122" s="758"/>
      <c r="CH122" s="758"/>
      <c r="CI122" s="758"/>
      <c r="CJ122" s="758"/>
      <c r="CK122" s="758"/>
      <c r="CL122" s="758"/>
      <c r="CM122" s="758"/>
      <c r="CN122" s="758"/>
      <c r="CP122" s="5"/>
      <c r="CR122" s="5"/>
      <c r="CS122" s="5"/>
      <c r="CT122" s="5"/>
    </row>
    <row r="123" spans="2:98" ht="15">
      <c r="B123" s="758"/>
      <c r="C123" s="758"/>
      <c r="D123" s="758"/>
      <c r="E123" s="758"/>
      <c r="F123" s="758"/>
      <c r="G123" s="758"/>
      <c r="H123" s="758"/>
      <c r="I123" s="758"/>
      <c r="J123" s="758"/>
      <c r="K123" s="758"/>
      <c r="L123" s="758"/>
      <c r="M123" s="758"/>
      <c r="N123" s="758"/>
      <c r="O123" s="758"/>
      <c r="P123" s="758"/>
      <c r="Q123" s="758"/>
      <c r="R123" s="758"/>
      <c r="S123" s="758"/>
      <c r="T123" s="758"/>
      <c r="U123" s="758"/>
      <c r="V123" s="758"/>
      <c r="W123" s="758"/>
      <c r="X123" s="758"/>
      <c r="Y123" s="758"/>
      <c r="Z123" s="758"/>
      <c r="AA123" s="758"/>
      <c r="AB123" s="758"/>
      <c r="AC123" s="758"/>
      <c r="AD123" s="758"/>
      <c r="AE123" s="758"/>
      <c r="AF123" s="758"/>
      <c r="AG123" s="758"/>
      <c r="AH123" s="758"/>
      <c r="AI123" s="758"/>
      <c r="AJ123" s="758"/>
      <c r="AK123" s="758"/>
      <c r="AL123" s="780">
        <v>118</v>
      </c>
      <c r="AM123" s="792">
        <v>0.104942765756271</v>
      </c>
      <c r="AN123" s="792">
        <f t="shared" si="41"/>
        <v>0.89505723424372896</v>
      </c>
      <c r="AO123" s="792">
        <v>0.15656159113926499</v>
      </c>
      <c r="AP123" s="792">
        <f t="shared" si="34"/>
        <v>0.84343840886073496</v>
      </c>
      <c r="AQ123" s="792">
        <v>4.1703627238405303E-2</v>
      </c>
      <c r="AR123" s="792">
        <f t="shared" si="35"/>
        <v>0.95829637276159474</v>
      </c>
      <c r="AS123" s="792">
        <f t="shared" si="42"/>
        <v>8.7725091876141387E-2</v>
      </c>
      <c r="AT123" s="792">
        <f t="shared" si="42"/>
        <v>0.91227490812385859</v>
      </c>
      <c r="AU123" s="808">
        <v>0.106772498796701</v>
      </c>
      <c r="AV123" s="808">
        <f t="shared" si="43"/>
        <v>0.89322750120329897</v>
      </c>
      <c r="AW123" s="808">
        <v>0.14768426977152099</v>
      </c>
      <c r="AX123" s="808">
        <f t="shared" si="44"/>
        <v>0.85231573022847895</v>
      </c>
      <c r="AY123" s="808">
        <v>4.4217272233624302E-2</v>
      </c>
      <c r="AZ123" s="808">
        <f t="shared" si="47"/>
        <v>0.95578272776637574</v>
      </c>
      <c r="BA123" s="808">
        <f t="shared" si="45"/>
        <v>8.7406801901894329E-2</v>
      </c>
      <c r="BB123" s="808">
        <f t="shared" si="45"/>
        <v>0.91259319809810568</v>
      </c>
      <c r="BC123" s="809">
        <v>0.10401775308502501</v>
      </c>
      <c r="BD123" s="809">
        <f t="shared" si="48"/>
        <v>0.89598224691497497</v>
      </c>
      <c r="BE123" s="809">
        <v>0.147557457307534</v>
      </c>
      <c r="BF123" s="809">
        <f t="shared" si="48"/>
        <v>0.852442542692466</v>
      </c>
      <c r="BG123" s="809">
        <v>4.3465113197358997E-2</v>
      </c>
      <c r="BH123" s="809">
        <f t="shared" si="37"/>
        <v>0.95653488680264098</v>
      </c>
      <c r="BI123" s="809">
        <v>8.6177670707875714E-2</v>
      </c>
      <c r="BJ123" s="809">
        <v>0.91382232929212437</v>
      </c>
      <c r="BK123" s="810">
        <v>0.102002187385138</v>
      </c>
      <c r="BL123" s="810">
        <f t="shared" si="38"/>
        <v>0.897997812614862</v>
      </c>
      <c r="BM123" s="810">
        <v>0.14454399758522701</v>
      </c>
      <c r="BN123" s="810">
        <f t="shared" si="39"/>
        <v>0.85545600241477304</v>
      </c>
      <c r="BO123" s="810">
        <v>4.1247947987423698E-2</v>
      </c>
      <c r="BP123" s="810">
        <f t="shared" si="40"/>
        <v>0.95875205201257629</v>
      </c>
      <c r="BQ123" s="810">
        <v>8.3839853608209891E-2</v>
      </c>
      <c r="BR123" s="810">
        <f t="shared" si="46"/>
        <v>0.91616014639179011</v>
      </c>
      <c r="BS123" s="809">
        <v>0.537009909572573</v>
      </c>
      <c r="BT123" s="809">
        <v>0.462990090427427</v>
      </c>
      <c r="BU123" s="812"/>
      <c r="BV123" s="758"/>
      <c r="BW123" s="758"/>
      <c r="BX123" s="758"/>
      <c r="BY123" s="758"/>
      <c r="BZ123" s="758"/>
      <c r="CA123" s="758"/>
      <c r="CB123" s="758"/>
      <c r="CC123" s="758"/>
      <c r="CD123" s="758"/>
      <c r="CE123" s="758"/>
      <c r="CF123" s="758"/>
      <c r="CG123" s="758"/>
      <c r="CH123" s="758"/>
      <c r="CI123" s="758"/>
      <c r="CJ123" s="758"/>
      <c r="CK123" s="758"/>
      <c r="CL123" s="758"/>
      <c r="CM123" s="758"/>
      <c r="CN123" s="758"/>
      <c r="CP123" s="5"/>
      <c r="CR123" s="5"/>
      <c r="CS123" s="5"/>
      <c r="CT123" s="5"/>
    </row>
    <row r="124" spans="2:98" ht="15">
      <c r="B124" s="758"/>
      <c r="C124" s="758"/>
      <c r="D124" s="758"/>
      <c r="E124" s="758"/>
      <c r="F124" s="758"/>
      <c r="G124" s="758"/>
      <c r="H124" s="758"/>
      <c r="I124" s="758"/>
      <c r="J124" s="758"/>
      <c r="K124" s="758"/>
      <c r="L124" s="758"/>
      <c r="M124" s="758"/>
      <c r="N124" s="758"/>
      <c r="O124" s="758"/>
      <c r="P124" s="758"/>
      <c r="Q124" s="758"/>
      <c r="R124" s="758"/>
      <c r="S124" s="758"/>
      <c r="T124" s="758"/>
      <c r="U124" s="758"/>
      <c r="V124" s="758"/>
      <c r="W124" s="758"/>
      <c r="X124" s="758"/>
      <c r="Y124" s="758"/>
      <c r="Z124" s="758"/>
      <c r="AA124" s="758"/>
      <c r="AB124" s="758"/>
      <c r="AC124" s="758"/>
      <c r="AD124" s="758"/>
      <c r="AE124" s="758"/>
      <c r="AF124" s="758"/>
      <c r="AG124" s="758"/>
      <c r="AH124" s="758"/>
      <c r="AI124" s="758"/>
      <c r="AJ124" s="758"/>
      <c r="AK124" s="758"/>
      <c r="AL124" s="780">
        <v>119</v>
      </c>
      <c r="AM124" s="792">
        <v>0.10546897592686701</v>
      </c>
      <c r="AN124" s="792">
        <f t="shared" si="41"/>
        <v>0.89453102407313301</v>
      </c>
      <c r="AO124" s="792">
        <v>0.15728606394213901</v>
      </c>
      <c r="AP124" s="792">
        <f t="shared" si="34"/>
        <v>0.84271393605786105</v>
      </c>
      <c r="AQ124" s="792">
        <v>4.2051592300040901E-2</v>
      </c>
      <c r="AR124" s="792">
        <f t="shared" si="35"/>
        <v>0.95794840769995915</v>
      </c>
      <c r="AS124" s="792">
        <f t="shared" si="42"/>
        <v>8.8214909702039573E-2</v>
      </c>
      <c r="AT124" s="792">
        <f t="shared" si="42"/>
        <v>0.91178509029796051</v>
      </c>
      <c r="AU124" s="808">
        <v>0.107336710837566</v>
      </c>
      <c r="AV124" s="808">
        <f t="shared" si="43"/>
        <v>0.89266328916243398</v>
      </c>
      <c r="AW124" s="808">
        <v>0.148443536996446</v>
      </c>
      <c r="AX124" s="808">
        <f t="shared" si="44"/>
        <v>0.85155646300355403</v>
      </c>
      <c r="AY124" s="808">
        <v>4.4601610960859801E-2</v>
      </c>
      <c r="AZ124" s="808">
        <f t="shared" si="47"/>
        <v>0.95539838903914021</v>
      </c>
      <c r="BA124" s="808">
        <f t="shared" si="45"/>
        <v>8.7933134910823552E-2</v>
      </c>
      <c r="BB124" s="808">
        <f t="shared" si="45"/>
        <v>0.91206686508917645</v>
      </c>
      <c r="BC124" s="809">
        <v>0.10450859589502</v>
      </c>
      <c r="BD124" s="809">
        <f t="shared" si="48"/>
        <v>0.89549140410497996</v>
      </c>
      <c r="BE124" s="809">
        <v>0.14827968426466601</v>
      </c>
      <c r="BF124" s="809">
        <f t="shared" si="48"/>
        <v>0.85172031573533402</v>
      </c>
      <c r="BG124" s="809">
        <v>4.3842570738223299E-2</v>
      </c>
      <c r="BH124" s="809">
        <f t="shared" si="37"/>
        <v>0.95615742926177671</v>
      </c>
      <c r="BI124" s="809">
        <v>8.6669574647912098E-2</v>
      </c>
      <c r="BJ124" s="809">
        <v>0.91333042535208797</v>
      </c>
      <c r="BK124" s="810">
        <v>0.102500170029379</v>
      </c>
      <c r="BL124" s="810">
        <f t="shared" si="38"/>
        <v>0.89749982997062094</v>
      </c>
      <c r="BM124" s="810">
        <v>0.14527327303429</v>
      </c>
      <c r="BN124" s="810">
        <f t="shared" si="39"/>
        <v>0.85472672696570995</v>
      </c>
      <c r="BO124" s="810">
        <v>4.1621443139052597E-2</v>
      </c>
      <c r="BP124" s="810">
        <f t="shared" si="40"/>
        <v>0.95837855686094742</v>
      </c>
      <c r="BQ124" s="810">
        <v>8.4333769350958376E-2</v>
      </c>
      <c r="BR124" s="810">
        <f t="shared" si="46"/>
        <v>0.91566623064904162</v>
      </c>
      <c r="BS124" s="809">
        <v>0.53951411945180094</v>
      </c>
      <c r="BT124" s="809">
        <v>0.460485880548199</v>
      </c>
      <c r="BU124" s="812"/>
      <c r="BV124" s="758"/>
      <c r="BW124" s="758"/>
      <c r="BX124" s="758"/>
      <c r="BY124" s="758"/>
      <c r="BZ124" s="758"/>
      <c r="CA124" s="758"/>
      <c r="CB124" s="758"/>
      <c r="CC124" s="758"/>
      <c r="CD124" s="758"/>
      <c r="CE124" s="758"/>
      <c r="CF124" s="758"/>
      <c r="CG124" s="758"/>
      <c r="CH124" s="758"/>
      <c r="CI124" s="758"/>
      <c r="CJ124" s="758"/>
      <c r="CK124" s="758"/>
      <c r="CL124" s="758"/>
      <c r="CM124" s="758"/>
      <c r="CN124" s="758"/>
      <c r="CP124" s="5"/>
      <c r="CR124" s="5"/>
      <c r="CS124" s="5"/>
      <c r="CT124" s="5"/>
    </row>
    <row r="125" spans="2:98" ht="15">
      <c r="B125" s="758"/>
      <c r="C125" s="758"/>
      <c r="D125" s="758"/>
      <c r="E125" s="758"/>
      <c r="F125" s="758"/>
      <c r="G125" s="758"/>
      <c r="H125" s="758"/>
      <c r="I125" s="758"/>
      <c r="J125" s="758"/>
      <c r="K125" s="758"/>
      <c r="L125" s="758"/>
      <c r="M125" s="758"/>
      <c r="N125" s="758"/>
      <c r="O125" s="758"/>
      <c r="P125" s="758"/>
      <c r="Q125" s="758"/>
      <c r="R125" s="758"/>
      <c r="S125" s="758"/>
      <c r="T125" s="758"/>
      <c r="U125" s="758"/>
      <c r="V125" s="758"/>
      <c r="W125" s="758"/>
      <c r="X125" s="758"/>
      <c r="Y125" s="758"/>
      <c r="Z125" s="758"/>
      <c r="AA125" s="758"/>
      <c r="AB125" s="758"/>
      <c r="AC125" s="758"/>
      <c r="AD125" s="758"/>
      <c r="AE125" s="758"/>
      <c r="AF125" s="758"/>
      <c r="AG125" s="758"/>
      <c r="AH125" s="758"/>
      <c r="AI125" s="758"/>
      <c r="AJ125" s="758"/>
      <c r="AK125" s="758"/>
      <c r="AL125" s="780">
        <v>120</v>
      </c>
      <c r="AM125" s="792">
        <v>0.10600000000002199</v>
      </c>
      <c r="AN125" s="792">
        <f t="shared" si="41"/>
        <v>0.89399999999997803</v>
      </c>
      <c r="AO125" s="792">
        <v>0.157999999999965</v>
      </c>
      <c r="AP125" s="792">
        <f t="shared" si="34"/>
        <v>0.84200000000003494</v>
      </c>
      <c r="AQ125" s="792">
        <v>4.24000000000034E-2</v>
      </c>
      <c r="AR125" s="792">
        <f t="shared" si="35"/>
        <v>0.95759999999999657</v>
      </c>
      <c r="AS125" s="792">
        <f t="shared" si="42"/>
        <v>8.8704000000000324E-2</v>
      </c>
      <c r="AT125" s="792">
        <f t="shared" si="42"/>
        <v>0.91129599999999966</v>
      </c>
      <c r="AU125" s="808">
        <v>0.10790000000000299</v>
      </c>
      <c r="AV125" s="808">
        <f t="shared" si="43"/>
        <v>0.89209999999999701</v>
      </c>
      <c r="AW125" s="808">
        <v>0.1492</v>
      </c>
      <c r="AX125" s="808">
        <f t="shared" si="44"/>
        <v>0.8508</v>
      </c>
      <c r="AY125" s="808">
        <v>4.4986011132040898E-2</v>
      </c>
      <c r="AZ125" s="808">
        <f t="shared" si="47"/>
        <v>0.95501398886795907</v>
      </c>
      <c r="BA125" s="808">
        <f t="shared" si="45"/>
        <v>8.8458565120739754E-2</v>
      </c>
      <c r="BB125" s="808">
        <f t="shared" si="45"/>
        <v>0.91154143487926031</v>
      </c>
      <c r="BC125" s="809">
        <v>0.105000000000032</v>
      </c>
      <c r="BD125" s="809">
        <f t="shared" si="48"/>
        <v>0.89499999999996804</v>
      </c>
      <c r="BE125" s="809">
        <v>0.14900000000001601</v>
      </c>
      <c r="BF125" s="809">
        <f t="shared" si="48"/>
        <v>0.85099999999998399</v>
      </c>
      <c r="BG125" s="809">
        <v>4.4220172814179899E-2</v>
      </c>
      <c r="BH125" s="809">
        <f t="shared" si="37"/>
        <v>0.95577982718582011</v>
      </c>
      <c r="BI125" s="809">
        <v>8.7161279494536364E-2</v>
      </c>
      <c r="BJ125" s="809">
        <v>0.91283872050546366</v>
      </c>
      <c r="BK125" s="810">
        <v>0.103000000000008</v>
      </c>
      <c r="BL125" s="810">
        <f t="shared" si="38"/>
        <v>0.89699999999999203</v>
      </c>
      <c r="BM125" s="810">
        <v>0.14599999999999999</v>
      </c>
      <c r="BN125" s="810">
        <f t="shared" si="39"/>
        <v>0.85399999999999998</v>
      </c>
      <c r="BO125" s="810">
        <v>4.2000000000118602E-2</v>
      </c>
      <c r="BP125" s="810">
        <f t="shared" si="40"/>
        <v>0.95799999999988139</v>
      </c>
      <c r="BQ125" s="810">
        <v>8.483000000005704E-2</v>
      </c>
      <c r="BR125" s="810">
        <f t="shared" si="46"/>
        <v>0.91516999999994297</v>
      </c>
      <c r="BS125" s="809">
        <v>0.54200000000001503</v>
      </c>
      <c r="BT125" s="809">
        <v>0.45799999999998497</v>
      </c>
      <c r="BU125" s="812"/>
      <c r="BV125" s="758"/>
      <c r="BW125" s="758"/>
      <c r="BX125" s="758"/>
      <c r="BY125" s="758"/>
      <c r="BZ125" s="758"/>
      <c r="CA125" s="758"/>
      <c r="CB125" s="758"/>
      <c r="CC125" s="758"/>
      <c r="CD125" s="758"/>
      <c r="CE125" s="758"/>
      <c r="CF125" s="758"/>
      <c r="CG125" s="758"/>
      <c r="CH125" s="758"/>
      <c r="CI125" s="758"/>
      <c r="CJ125" s="758"/>
      <c r="CK125" s="758"/>
      <c r="CL125" s="758"/>
      <c r="CM125" s="758"/>
      <c r="CN125" s="758"/>
      <c r="CP125" s="5"/>
      <c r="CR125" s="5"/>
      <c r="CS125" s="5"/>
      <c r="CT125" s="5"/>
    </row>
    <row r="126" spans="2:98" ht="15">
      <c r="B126" s="758"/>
      <c r="C126" s="758"/>
      <c r="D126" s="758"/>
      <c r="E126" s="758"/>
      <c r="F126" s="758"/>
      <c r="G126" s="758"/>
      <c r="H126" s="758"/>
      <c r="I126" s="758"/>
      <c r="J126" s="758"/>
      <c r="K126" s="758"/>
      <c r="L126" s="758"/>
      <c r="M126" s="758"/>
      <c r="N126" s="758"/>
      <c r="O126" s="758"/>
      <c r="P126" s="758"/>
      <c r="Q126" s="758"/>
      <c r="R126" s="758"/>
      <c r="S126" s="758"/>
      <c r="T126" s="758"/>
      <c r="U126" s="758"/>
      <c r="V126" s="758"/>
      <c r="W126" s="758"/>
      <c r="X126" s="758"/>
      <c r="Y126" s="758"/>
      <c r="Z126" s="758"/>
      <c r="AA126" s="758"/>
      <c r="AB126" s="758"/>
      <c r="AC126" s="758"/>
      <c r="AD126" s="758"/>
      <c r="AE126" s="758"/>
      <c r="AF126" s="758"/>
      <c r="AG126" s="758"/>
      <c r="AH126" s="758"/>
      <c r="AI126" s="758"/>
      <c r="AJ126" s="758"/>
      <c r="AK126" s="758"/>
      <c r="AL126" s="780">
        <v>121</v>
      </c>
      <c r="AM126" s="792">
        <v>0.10653617991396</v>
      </c>
      <c r="AN126" s="792">
        <f t="shared" si="41"/>
        <v>0.89346382008603997</v>
      </c>
      <c r="AO126" s="792">
        <v>0.15870282139773101</v>
      </c>
      <c r="AP126" s="792">
        <f t="shared" si="34"/>
        <v>0.84129717860226894</v>
      </c>
      <c r="AQ126" s="792">
        <v>4.2748924829112002E-2</v>
      </c>
      <c r="AR126" s="792">
        <f t="shared" si="35"/>
        <v>0.95725107517088803</v>
      </c>
      <c r="AS126" s="792">
        <f t="shared" si="42"/>
        <v>8.9192370116197253E-2</v>
      </c>
      <c r="AT126" s="792">
        <f t="shared" si="42"/>
        <v>0.91080762988380282</v>
      </c>
      <c r="AU126" s="808">
        <v>0.10846240905492199</v>
      </c>
      <c r="AV126" s="808">
        <f t="shared" si="43"/>
        <v>0.89153759094507801</v>
      </c>
      <c r="AW126" s="808">
        <v>0.14995368829383299</v>
      </c>
      <c r="AX126" s="808">
        <f t="shared" si="44"/>
        <v>0.85004631170616696</v>
      </c>
      <c r="AY126" s="808">
        <v>4.5370467216658598E-2</v>
      </c>
      <c r="AZ126" s="808">
        <f t="shared" si="47"/>
        <v>0.95462953278334139</v>
      </c>
      <c r="BA126" s="808">
        <f t="shared" si="45"/>
        <v>8.8983110034270368E-2</v>
      </c>
      <c r="BB126" s="808">
        <f t="shared" si="45"/>
        <v>0.9110168899657296</v>
      </c>
      <c r="BC126" s="809">
        <v>0.105492169471936</v>
      </c>
      <c r="BD126" s="809">
        <f t="shared" si="48"/>
        <v>0.89450783052806404</v>
      </c>
      <c r="BE126" s="809">
        <v>0.149718567202303</v>
      </c>
      <c r="BF126" s="809">
        <f t="shared" si="48"/>
        <v>0.85028143279769697</v>
      </c>
      <c r="BG126" s="809">
        <v>4.4597921073366201E-2</v>
      </c>
      <c r="BH126" s="809">
        <f t="shared" si="37"/>
        <v>0.95540207892663376</v>
      </c>
      <c r="BI126" s="809">
        <v>8.7652886686578307E-2</v>
      </c>
      <c r="BJ126" s="809">
        <v>0.91234711331342178</v>
      </c>
      <c r="BK126" s="810">
        <v>0.10350188025787301</v>
      </c>
      <c r="BL126" s="810">
        <f t="shared" si="38"/>
        <v>0.89649811974212701</v>
      </c>
      <c r="BM126" s="810">
        <v>0.14672416528056401</v>
      </c>
      <c r="BN126" s="810">
        <f t="shared" si="39"/>
        <v>0.85327583471943602</v>
      </c>
      <c r="BO126" s="810">
        <v>4.2383815974792897E-2</v>
      </c>
      <c r="BP126" s="810">
        <f t="shared" si="40"/>
        <v>0.9576161840252071</v>
      </c>
      <c r="BQ126" s="810">
        <v>8.5328696242875077E-2</v>
      </c>
      <c r="BR126" s="810">
        <f t="shared" si="46"/>
        <v>0.91467130375712502</v>
      </c>
      <c r="BS126" s="809">
        <v>0.54446813419721707</v>
      </c>
      <c r="BT126" s="809">
        <v>0.45553186580278299</v>
      </c>
      <c r="BU126" s="812"/>
      <c r="BV126" s="758"/>
      <c r="BW126" s="758"/>
      <c r="BX126" s="758"/>
      <c r="BY126" s="758"/>
      <c r="BZ126" s="758"/>
      <c r="CA126" s="758"/>
      <c r="CB126" s="758"/>
      <c r="CC126" s="758"/>
      <c r="CD126" s="758"/>
      <c r="CE126" s="758"/>
      <c r="CF126" s="758"/>
      <c r="CG126" s="758"/>
      <c r="CH126" s="758"/>
      <c r="CI126" s="758"/>
      <c r="CJ126" s="758"/>
      <c r="CK126" s="758"/>
      <c r="CL126" s="758"/>
      <c r="CM126" s="758"/>
      <c r="CN126" s="758"/>
      <c r="CP126" s="5"/>
      <c r="CR126" s="5"/>
      <c r="CS126" s="5"/>
      <c r="CT126" s="5"/>
    </row>
    <row r="127" spans="2:98" ht="15">
      <c r="B127" s="758"/>
      <c r="C127" s="758"/>
      <c r="D127" s="758"/>
      <c r="E127" s="758"/>
      <c r="F127" s="758"/>
      <c r="G127" s="758"/>
      <c r="H127" s="758"/>
      <c r="I127" s="758"/>
      <c r="J127" s="758"/>
      <c r="K127" s="758"/>
      <c r="L127" s="758"/>
      <c r="M127" s="758"/>
      <c r="N127" s="758"/>
      <c r="O127" s="758"/>
      <c r="P127" s="758"/>
      <c r="Q127" s="758"/>
      <c r="R127" s="758"/>
      <c r="S127" s="758"/>
      <c r="T127" s="758"/>
      <c r="U127" s="758"/>
      <c r="V127" s="758"/>
      <c r="W127" s="758"/>
      <c r="X127" s="758"/>
      <c r="Y127" s="758"/>
      <c r="Z127" s="758"/>
      <c r="AA127" s="758"/>
      <c r="AB127" s="758"/>
      <c r="AC127" s="758"/>
      <c r="AD127" s="758"/>
      <c r="AE127" s="758"/>
      <c r="AF127" s="758"/>
      <c r="AG127" s="758"/>
      <c r="AH127" s="758"/>
      <c r="AI127" s="758"/>
      <c r="AJ127" s="758"/>
      <c r="AK127" s="758"/>
      <c r="AL127" s="780">
        <v>122</v>
      </c>
      <c r="AM127" s="792">
        <v>0.107077140587794</v>
      </c>
      <c r="AN127" s="792">
        <f t="shared" si="41"/>
        <v>0.89292285941220606</v>
      </c>
      <c r="AO127" s="792">
        <v>0.15939507962254601</v>
      </c>
      <c r="AP127" s="792">
        <f t="shared" si="34"/>
        <v>0.84060492037745393</v>
      </c>
      <c r="AQ127" s="792">
        <v>4.3098332408892298E-2</v>
      </c>
      <c r="AR127" s="792">
        <f t="shared" si="35"/>
        <v>0.95690166759110773</v>
      </c>
      <c r="AS127" s="792">
        <f t="shared" si="42"/>
        <v>8.9680014803492178E-2</v>
      </c>
      <c r="AT127" s="792">
        <f t="shared" si="42"/>
        <v>0.91031998519650781</v>
      </c>
      <c r="AU127" s="808">
        <v>0.109023945295986</v>
      </c>
      <c r="AV127" s="808">
        <f t="shared" si="43"/>
        <v>0.89097605470401398</v>
      </c>
      <c r="AW127" s="808">
        <v>0.15070461632087001</v>
      </c>
      <c r="AX127" s="808">
        <f t="shared" si="44"/>
        <v>0.84929538367912993</v>
      </c>
      <c r="AY127" s="808">
        <v>4.5754976695768799E-2</v>
      </c>
      <c r="AZ127" s="808">
        <f t="shared" si="47"/>
        <v>0.95424502330423122</v>
      </c>
      <c r="BA127" s="808">
        <f t="shared" si="45"/>
        <v>8.9506774075609419E-2</v>
      </c>
      <c r="BB127" s="808">
        <f t="shared" si="45"/>
        <v>0.91049322592439064</v>
      </c>
      <c r="BC127" s="809">
        <v>0.105985147252738</v>
      </c>
      <c r="BD127" s="809">
        <f t="shared" si="48"/>
        <v>0.894014852747262</v>
      </c>
      <c r="BE127" s="809">
        <v>0.15043539035667799</v>
      </c>
      <c r="BF127" s="809">
        <f t="shared" si="48"/>
        <v>0.84956460964332203</v>
      </c>
      <c r="BG127" s="809">
        <v>4.4975816179715598E-2</v>
      </c>
      <c r="BH127" s="809">
        <f t="shared" si="37"/>
        <v>0.95502418382028442</v>
      </c>
      <c r="BI127" s="809">
        <v>8.8144410873053886E-2</v>
      </c>
      <c r="BJ127" s="809">
        <v>0.9118555891269462</v>
      </c>
      <c r="BK127" s="810">
        <v>0.104005582124404</v>
      </c>
      <c r="BL127" s="810">
        <f t="shared" si="38"/>
        <v>0.89599441787559597</v>
      </c>
      <c r="BM127" s="810">
        <v>0.14744576866053599</v>
      </c>
      <c r="BN127" s="810">
        <f t="shared" si="39"/>
        <v>0.85255423133946406</v>
      </c>
      <c r="BO127" s="810">
        <v>4.2772507601223898E-2</v>
      </c>
      <c r="BP127" s="810">
        <f t="shared" si="40"/>
        <v>0.95722749239877614</v>
      </c>
      <c r="BQ127" s="810">
        <v>8.5829610747051505E-2</v>
      </c>
      <c r="BR127" s="810">
        <f t="shared" si="46"/>
        <v>0.91417038925294847</v>
      </c>
      <c r="BS127" s="809">
        <v>0.54691863057099299</v>
      </c>
      <c r="BT127" s="809">
        <v>0.45308136942900701</v>
      </c>
      <c r="BU127" s="812"/>
      <c r="BV127" s="758"/>
      <c r="BW127" s="758"/>
      <c r="BX127" s="758"/>
      <c r="BY127" s="758"/>
      <c r="BZ127" s="758"/>
      <c r="CA127" s="758"/>
      <c r="CB127" s="758"/>
      <c r="CC127" s="758"/>
      <c r="CD127" s="758"/>
      <c r="CE127" s="758"/>
      <c r="CF127" s="758"/>
      <c r="CG127" s="758"/>
      <c r="CH127" s="758"/>
      <c r="CI127" s="758"/>
      <c r="CJ127" s="758"/>
      <c r="CK127" s="758"/>
      <c r="CL127" s="758"/>
      <c r="CM127" s="758"/>
      <c r="CN127" s="758"/>
      <c r="CP127" s="5"/>
      <c r="CR127" s="5"/>
      <c r="CS127" s="5"/>
      <c r="CT127" s="5"/>
    </row>
    <row r="128" spans="2:98" ht="15">
      <c r="B128" s="758"/>
      <c r="C128" s="758"/>
      <c r="D128" s="758"/>
      <c r="E128" s="758"/>
      <c r="F128" s="758"/>
      <c r="G128" s="758"/>
      <c r="H128" s="758"/>
      <c r="I128" s="758"/>
      <c r="J128" s="758"/>
      <c r="K128" s="758"/>
      <c r="L128" s="758"/>
      <c r="M128" s="758"/>
      <c r="N128" s="758"/>
      <c r="O128" s="758"/>
      <c r="P128" s="758"/>
      <c r="Q128" s="758"/>
      <c r="R128" s="758"/>
      <c r="S128" s="758"/>
      <c r="T128" s="758"/>
      <c r="U128" s="758"/>
      <c r="V128" s="758"/>
      <c r="W128" s="758"/>
      <c r="X128" s="758"/>
      <c r="Y128" s="758"/>
      <c r="Z128" s="758"/>
      <c r="AA128" s="758"/>
      <c r="AB128" s="758"/>
      <c r="AC128" s="758"/>
      <c r="AD128" s="758"/>
      <c r="AE128" s="758"/>
      <c r="AF128" s="758"/>
      <c r="AG128" s="758"/>
      <c r="AH128" s="758"/>
      <c r="AI128" s="758"/>
      <c r="AJ128" s="758"/>
      <c r="AK128" s="758"/>
      <c r="AL128" s="780">
        <v>123</v>
      </c>
      <c r="AM128" s="792">
        <v>0.107622327685857</v>
      </c>
      <c r="AN128" s="792">
        <f t="shared" si="41"/>
        <v>0.892377672314143</v>
      </c>
      <c r="AO128" s="792">
        <v>0.160077608512044</v>
      </c>
      <c r="AP128" s="792">
        <f t="shared" si="34"/>
        <v>0.839922391487956</v>
      </c>
      <c r="AQ128" s="792">
        <v>4.3448161143546098E-2</v>
      </c>
      <c r="AR128" s="792">
        <f t="shared" si="35"/>
        <v>0.9565518388564539</v>
      </c>
      <c r="AS128" s="792">
        <f t="shared" si="42"/>
        <v>9.0166925666417E-2</v>
      </c>
      <c r="AT128" s="792">
        <f t="shared" si="42"/>
        <v>0.90983307433358296</v>
      </c>
      <c r="AU128" s="808">
        <v>0.109584607147549</v>
      </c>
      <c r="AV128" s="808">
        <f t="shared" si="43"/>
        <v>0.89041539285245097</v>
      </c>
      <c r="AW128" s="808">
        <v>0.151452794756854</v>
      </c>
      <c r="AX128" s="808">
        <f t="shared" si="44"/>
        <v>0.84854720524314597</v>
      </c>
      <c r="AY128" s="808">
        <v>4.61395378033186E-2</v>
      </c>
      <c r="AZ128" s="808">
        <f t="shared" si="47"/>
        <v>0.95386046219668141</v>
      </c>
      <c r="BA128" s="808">
        <f t="shared" si="45"/>
        <v>9.0029558399343165E-2</v>
      </c>
      <c r="BB128" s="808">
        <f t="shared" si="45"/>
        <v>0.90997044160065688</v>
      </c>
      <c r="BC128" s="809">
        <v>0.106478936001973</v>
      </c>
      <c r="BD128" s="809">
        <f t="shared" si="48"/>
        <v>0.893521063998027</v>
      </c>
      <c r="BE128" s="809">
        <v>0.151150434397403</v>
      </c>
      <c r="BF128" s="809">
        <f t="shared" si="48"/>
        <v>0.84884956560259694</v>
      </c>
      <c r="BG128" s="809">
        <v>4.5353858551111001E-2</v>
      </c>
      <c r="BH128" s="809">
        <f t="shared" si="37"/>
        <v>0.95464614144888904</v>
      </c>
      <c r="BI128" s="809">
        <v>8.863584500552539E-2</v>
      </c>
      <c r="BJ128" s="809">
        <v>0.91136415499447465</v>
      </c>
      <c r="BK128" s="810">
        <v>0.10451076901117699</v>
      </c>
      <c r="BL128" s="810">
        <f t="shared" si="38"/>
        <v>0.89548923098882305</v>
      </c>
      <c r="BM128" s="810">
        <v>0.14816481317105901</v>
      </c>
      <c r="BN128" s="810">
        <f t="shared" si="39"/>
        <v>0.85183518682894099</v>
      </c>
      <c r="BO128" s="810">
        <v>4.3165546201054297E-2</v>
      </c>
      <c r="BP128" s="810">
        <f t="shared" si="40"/>
        <v>0.95683445379894572</v>
      </c>
      <c r="BQ128" s="810">
        <v>8.6332396675293424E-2</v>
      </c>
      <c r="BR128" s="810">
        <f t="shared" si="46"/>
        <v>0.91366760332470665</v>
      </c>
      <c r="BS128" s="809">
        <v>0.54935147903582293</v>
      </c>
      <c r="BT128" s="809">
        <v>0.45064852096417701</v>
      </c>
      <c r="BU128" s="812"/>
      <c r="BV128" s="758"/>
      <c r="BW128" s="758"/>
      <c r="BX128" s="758"/>
      <c r="BY128" s="758"/>
      <c r="BZ128" s="758"/>
      <c r="CA128" s="758"/>
      <c r="CB128" s="758"/>
      <c r="CC128" s="758"/>
      <c r="CD128" s="758"/>
      <c r="CE128" s="758"/>
      <c r="CF128" s="758"/>
      <c r="CG128" s="758"/>
      <c r="CH128" s="758"/>
      <c r="CI128" s="758"/>
      <c r="CJ128" s="758"/>
      <c r="CK128" s="758"/>
      <c r="CL128" s="758"/>
      <c r="CM128" s="758"/>
      <c r="CN128" s="758"/>
      <c r="CP128" s="5"/>
      <c r="CR128" s="5"/>
      <c r="CS128" s="5"/>
      <c r="CT128" s="5"/>
    </row>
    <row r="129" spans="2:98" ht="15">
      <c r="B129" s="758"/>
      <c r="C129" s="758"/>
      <c r="D129" s="758"/>
      <c r="E129" s="758"/>
      <c r="F129" s="758"/>
      <c r="G129" s="758"/>
      <c r="H129" s="758"/>
      <c r="I129" s="758"/>
      <c r="J129" s="758"/>
      <c r="K129" s="758"/>
      <c r="L129" s="758"/>
      <c r="M129" s="758"/>
      <c r="N129" s="758"/>
      <c r="O129" s="758"/>
      <c r="P129" s="758"/>
      <c r="Q129" s="758"/>
      <c r="R129" s="758"/>
      <c r="S129" s="758"/>
      <c r="T129" s="758"/>
      <c r="U129" s="758"/>
      <c r="V129" s="758"/>
      <c r="W129" s="758"/>
      <c r="X129" s="758"/>
      <c r="Y129" s="758"/>
      <c r="Z129" s="758"/>
      <c r="AA129" s="758"/>
      <c r="AB129" s="758"/>
      <c r="AC129" s="758"/>
      <c r="AD129" s="758"/>
      <c r="AE129" s="758"/>
      <c r="AF129" s="758"/>
      <c r="AG129" s="758"/>
      <c r="AH129" s="758"/>
      <c r="AI129" s="758"/>
      <c r="AJ129" s="758"/>
      <c r="AK129" s="758"/>
      <c r="AL129" s="780">
        <v>124</v>
      </c>
      <c r="AM129" s="792">
        <v>0.108171186872484</v>
      </c>
      <c r="AN129" s="792">
        <f t="shared" si="41"/>
        <v>0.89182881312751605</v>
      </c>
      <c r="AO129" s="792">
        <v>0.160751241903864</v>
      </c>
      <c r="AP129" s="792">
        <f t="shared" si="34"/>
        <v>0.83924875809613597</v>
      </c>
      <c r="AQ129" s="792">
        <v>4.3798349437275501E-2</v>
      </c>
      <c r="AR129" s="792">
        <f t="shared" si="35"/>
        <v>0.95620165056272455</v>
      </c>
      <c r="AS129" s="792">
        <f t="shared" si="42"/>
        <v>9.0653094309505494E-2</v>
      </c>
      <c r="AT129" s="792">
        <f t="shared" si="42"/>
        <v>0.90934690569049459</v>
      </c>
      <c r="AU129" s="808">
        <v>0.11014439303396301</v>
      </c>
      <c r="AV129" s="808">
        <f t="shared" si="43"/>
        <v>0.88985560696603705</v>
      </c>
      <c r="AW129" s="808">
        <v>0.15219823427752999</v>
      </c>
      <c r="AX129" s="808">
        <f t="shared" si="44"/>
        <v>0.84780176572247001</v>
      </c>
      <c r="AY129" s="808">
        <v>4.6524148773254899E-2</v>
      </c>
      <c r="AZ129" s="808">
        <f t="shared" si="47"/>
        <v>0.95347585122674505</v>
      </c>
      <c r="BA129" s="808">
        <f t="shared" si="45"/>
        <v>9.0551464160057688E-2</v>
      </c>
      <c r="BB129" s="808">
        <f t="shared" si="45"/>
        <v>0.90944853583994234</v>
      </c>
      <c r="BC129" s="809">
        <v>0.106973538379177</v>
      </c>
      <c r="BD129" s="809">
        <f t="shared" si="48"/>
        <v>0.893026461620823</v>
      </c>
      <c r="BE129" s="809">
        <v>0.15186366425873901</v>
      </c>
      <c r="BF129" s="809">
        <f t="shared" si="48"/>
        <v>0.84813633574126102</v>
      </c>
      <c r="BG129" s="809">
        <v>4.5732048605434998E-2</v>
      </c>
      <c r="BH129" s="809">
        <f t="shared" si="37"/>
        <v>0.95426795139456499</v>
      </c>
      <c r="BI129" s="809">
        <v>8.9127182035554947E-2</v>
      </c>
      <c r="BJ129" s="809">
        <v>0.91087281796444508</v>
      </c>
      <c r="BK129" s="810">
        <v>0.10501710432976701</v>
      </c>
      <c r="BL129" s="810">
        <f t="shared" si="38"/>
        <v>0.89498289567023304</v>
      </c>
      <c r="BM129" s="810">
        <v>0.148881301843273</v>
      </c>
      <c r="BN129" s="810">
        <f t="shared" si="39"/>
        <v>0.85111869815672703</v>
      </c>
      <c r="BO129" s="810">
        <v>4.3562403095926398E-2</v>
      </c>
      <c r="BP129" s="810">
        <f t="shared" si="40"/>
        <v>0.95643759690407359</v>
      </c>
      <c r="BQ129" s="810">
        <v>8.68367071903067E-2</v>
      </c>
      <c r="BR129" s="810">
        <f t="shared" si="46"/>
        <v>0.91316329280969333</v>
      </c>
      <c r="BS129" s="809">
        <v>0.55176666950618503</v>
      </c>
      <c r="BT129" s="809">
        <v>0.44823333049381497</v>
      </c>
      <c r="BU129" s="812"/>
      <c r="BV129" s="758"/>
      <c r="BW129" s="758"/>
      <c r="BX129" s="758"/>
      <c r="BY129" s="758"/>
      <c r="BZ129" s="758"/>
      <c r="CA129" s="758"/>
      <c r="CB129" s="758"/>
      <c r="CC129" s="758"/>
      <c r="CD129" s="758"/>
      <c r="CE129" s="758"/>
      <c r="CF129" s="758"/>
      <c r="CG129" s="758"/>
      <c r="CH129" s="758"/>
      <c r="CI129" s="758"/>
      <c r="CJ129" s="758"/>
      <c r="CK129" s="758"/>
      <c r="CL129" s="758"/>
      <c r="CM129" s="758"/>
      <c r="CN129" s="758"/>
      <c r="CP129" s="5"/>
      <c r="CR129" s="5"/>
      <c r="CS129" s="5"/>
      <c r="CT129" s="5"/>
    </row>
    <row r="130" spans="2:98" ht="15">
      <c r="B130" s="758"/>
      <c r="C130" s="758"/>
      <c r="D130" s="758"/>
      <c r="E130" s="758"/>
      <c r="F130" s="758"/>
      <c r="G130" s="758"/>
      <c r="H130" s="758"/>
      <c r="I130" s="758"/>
      <c r="J130" s="758"/>
      <c r="K130" s="758"/>
      <c r="L130" s="758"/>
      <c r="M130" s="758"/>
      <c r="N130" s="758"/>
      <c r="O130" s="758"/>
      <c r="P130" s="758"/>
      <c r="Q130" s="758"/>
      <c r="R130" s="758"/>
      <c r="S130" s="758"/>
      <c r="T130" s="758"/>
      <c r="U130" s="758"/>
      <c r="V130" s="758"/>
      <c r="W130" s="758"/>
      <c r="X130" s="758"/>
      <c r="Y130" s="758"/>
      <c r="Z130" s="758"/>
      <c r="AA130" s="758"/>
      <c r="AB130" s="758"/>
      <c r="AC130" s="758"/>
      <c r="AD130" s="758"/>
      <c r="AE130" s="758"/>
      <c r="AF130" s="758"/>
      <c r="AG130" s="758"/>
      <c r="AH130" s="758"/>
      <c r="AI130" s="758"/>
      <c r="AJ130" s="758"/>
      <c r="AK130" s="758"/>
      <c r="AL130" s="780">
        <v>125</v>
      </c>
      <c r="AM130" s="792">
        <v>0.108723163812009</v>
      </c>
      <c r="AN130" s="792">
        <f t="shared" si="41"/>
        <v>0.89127683618799103</v>
      </c>
      <c r="AO130" s="792">
        <v>0.161416813635641</v>
      </c>
      <c r="AP130" s="792">
        <f t="shared" si="34"/>
        <v>0.83858318636435902</v>
      </c>
      <c r="AQ130" s="792">
        <v>4.4148835694282303E-2</v>
      </c>
      <c r="AR130" s="792">
        <f t="shared" si="35"/>
        <v>0.9558511643057177</v>
      </c>
      <c r="AS130" s="792">
        <f t="shared" si="42"/>
        <v>9.1138512337290076E-2</v>
      </c>
      <c r="AT130" s="792">
        <f t="shared" si="42"/>
        <v>0.90886148766270991</v>
      </c>
      <c r="AU130" s="808">
        <v>0.11070330137958299</v>
      </c>
      <c r="AV130" s="808">
        <f t="shared" si="43"/>
        <v>0.88929669862041705</v>
      </c>
      <c r="AW130" s="808">
        <v>0.15294094555863999</v>
      </c>
      <c r="AX130" s="808">
        <f t="shared" si="44"/>
        <v>0.84705905444135998</v>
      </c>
      <c r="AY130" s="808">
        <v>4.6908807839524898E-2</v>
      </c>
      <c r="AZ130" s="808">
        <f t="shared" si="47"/>
        <v>0.95309119216047511</v>
      </c>
      <c r="BA130" s="808">
        <f t="shared" si="45"/>
        <v>9.107249251233937E-2</v>
      </c>
      <c r="BB130" s="808">
        <f t="shared" si="45"/>
        <v>0.9089275074876606</v>
      </c>
      <c r="BC130" s="809">
        <v>0.10746895704388799</v>
      </c>
      <c r="BD130" s="809">
        <f t="shared" si="48"/>
        <v>0.89253104295611196</v>
      </c>
      <c r="BE130" s="809">
        <v>0.152575044874945</v>
      </c>
      <c r="BF130" s="809">
        <f t="shared" si="48"/>
        <v>0.847424955125055</v>
      </c>
      <c r="BG130" s="809">
        <v>4.6110386760570297E-2</v>
      </c>
      <c r="BH130" s="809">
        <f t="shared" si="37"/>
        <v>0.95388961323942967</v>
      </c>
      <c r="BI130" s="809">
        <v>8.9618414914704958E-2</v>
      </c>
      <c r="BJ130" s="809">
        <v>0.91038158508529499</v>
      </c>
      <c r="BK130" s="810">
        <v>0.105524251491751</v>
      </c>
      <c r="BL130" s="810">
        <f t="shared" si="38"/>
        <v>0.89447574850824896</v>
      </c>
      <c r="BM130" s="810">
        <v>0.14959523770832001</v>
      </c>
      <c r="BN130" s="810">
        <f t="shared" si="39"/>
        <v>0.85040476229167994</v>
      </c>
      <c r="BO130" s="810">
        <v>4.3962549607482901E-2</v>
      </c>
      <c r="BP130" s="810">
        <f t="shared" si="40"/>
        <v>0.95603745039251709</v>
      </c>
      <c r="BQ130" s="810">
        <v>8.7342195454798557E-2</v>
      </c>
      <c r="BR130" s="810">
        <f t="shared" si="46"/>
        <v>0.9126578045452014</v>
      </c>
      <c r="BS130" s="809">
        <v>0.55416419189656008</v>
      </c>
      <c r="BT130" s="809">
        <v>0.44583580810343998</v>
      </c>
      <c r="BU130" s="812"/>
      <c r="BV130" s="573"/>
      <c r="BW130" s="573"/>
      <c r="BX130" s="758"/>
      <c r="BY130" s="758"/>
      <c r="BZ130" s="758"/>
      <c r="CA130" s="758"/>
      <c r="CB130" s="758"/>
      <c r="CC130" s="758"/>
      <c r="CD130" s="758"/>
      <c r="CE130" s="758"/>
      <c r="CF130" s="758"/>
      <c r="CG130" s="758"/>
      <c r="CH130" s="758"/>
      <c r="CI130" s="758"/>
      <c r="CJ130" s="758"/>
      <c r="CK130" s="758"/>
      <c r="CL130" s="758"/>
      <c r="CM130" s="758"/>
      <c r="CN130" s="758"/>
      <c r="CP130" s="5"/>
      <c r="CR130" s="5"/>
      <c r="CS130" s="5"/>
      <c r="CT130" s="5"/>
    </row>
    <row r="131" spans="2:98" ht="15">
      <c r="B131" s="758"/>
      <c r="C131" s="758"/>
      <c r="D131" s="758"/>
      <c r="E131" s="758"/>
      <c r="F131" s="758"/>
      <c r="G131" s="758"/>
      <c r="H131" s="758"/>
      <c r="I131" s="758"/>
      <c r="J131" s="758"/>
      <c r="K131" s="758"/>
      <c r="L131" s="758"/>
      <c r="M131" s="758"/>
      <c r="N131" s="758"/>
      <c r="O131" s="758"/>
      <c r="P131" s="758"/>
      <c r="Q131" s="758"/>
      <c r="R131" s="758"/>
      <c r="S131" s="758"/>
      <c r="T131" s="758"/>
      <c r="U131" s="758"/>
      <c r="V131" s="758"/>
      <c r="W131" s="758"/>
      <c r="X131" s="758"/>
      <c r="Y131" s="758"/>
      <c r="Z131" s="758"/>
      <c r="AA131" s="758"/>
      <c r="AB131" s="758"/>
      <c r="AC131" s="758"/>
      <c r="AD131" s="758"/>
      <c r="AE131" s="758"/>
      <c r="AF131" s="758"/>
      <c r="AG131" s="758"/>
      <c r="AH131" s="758"/>
      <c r="AI131" s="758"/>
      <c r="AJ131" s="758"/>
      <c r="AK131" s="758"/>
      <c r="AL131" s="780">
        <v>126</v>
      </c>
      <c r="AM131" s="792">
        <v>0.109277704168767</v>
      </c>
      <c r="AN131" s="792">
        <f t="shared" si="41"/>
        <v>0.89072229583123297</v>
      </c>
      <c r="AO131" s="792">
        <v>0.16207515754501201</v>
      </c>
      <c r="AP131" s="792">
        <f t="shared" si="34"/>
        <v>0.83792484245498799</v>
      </c>
      <c r="AQ131" s="792">
        <v>4.4499558318768402E-2</v>
      </c>
      <c r="AR131" s="792">
        <f t="shared" si="35"/>
        <v>0.9555004416812316</v>
      </c>
      <c r="AS131" s="792">
        <f t="shared" si="42"/>
        <v>9.1623171354304006E-2</v>
      </c>
      <c r="AT131" s="792">
        <f t="shared" si="42"/>
        <v>0.90837682864569602</v>
      </c>
      <c r="AU131" s="808">
        <v>0.11126133060876101</v>
      </c>
      <c r="AV131" s="808">
        <f t="shared" si="43"/>
        <v>0.88873866939123902</v>
      </c>
      <c r="AW131" s="808">
        <v>0.15368093927592899</v>
      </c>
      <c r="AX131" s="808">
        <f t="shared" si="44"/>
        <v>0.84631906072407104</v>
      </c>
      <c r="AY131" s="808">
        <v>4.7293513236075502E-2</v>
      </c>
      <c r="AZ131" s="808">
        <f t="shared" si="47"/>
        <v>0.95270648676392455</v>
      </c>
      <c r="BA131" s="808">
        <f t="shared" si="45"/>
        <v>9.1592644610774307E-2</v>
      </c>
      <c r="BB131" s="808">
        <f t="shared" si="45"/>
        <v>0.90840735538922579</v>
      </c>
      <c r="BC131" s="809">
        <v>0.107965194655642</v>
      </c>
      <c r="BD131" s="809">
        <f t="shared" si="48"/>
        <v>0.89203480534435797</v>
      </c>
      <c r="BE131" s="809">
        <v>0.15328454118028401</v>
      </c>
      <c r="BF131" s="809">
        <f t="shared" si="48"/>
        <v>0.84671545881971599</v>
      </c>
      <c r="BG131" s="809">
        <v>4.6488873434399697E-2</v>
      </c>
      <c r="BH131" s="809">
        <f t="shared" si="37"/>
        <v>0.95351112656560033</v>
      </c>
      <c r="BI131" s="809">
        <v>9.0109536594538214E-2</v>
      </c>
      <c r="BJ131" s="809">
        <v>0.90989046340546187</v>
      </c>
      <c r="BK131" s="810">
        <v>0.106031873908703</v>
      </c>
      <c r="BL131" s="810">
        <f t="shared" si="38"/>
        <v>0.89396812609129706</v>
      </c>
      <c r="BM131" s="810">
        <v>0.150306623797341</v>
      </c>
      <c r="BN131" s="810">
        <f t="shared" si="39"/>
        <v>0.84969337620265906</v>
      </c>
      <c r="BO131" s="810">
        <v>4.4365457057366303E-2</v>
      </c>
      <c r="BP131" s="810">
        <f t="shared" si="40"/>
        <v>0.95563454294263372</v>
      </c>
      <c r="BQ131" s="810">
        <v>8.7848514631474861E-2</v>
      </c>
      <c r="BR131" s="810">
        <f t="shared" si="46"/>
        <v>0.91215148536852519</v>
      </c>
      <c r="BS131" s="809">
        <v>0.556544036121428</v>
      </c>
      <c r="BT131" s="809">
        <v>0.443455963878572</v>
      </c>
      <c r="BU131" s="812"/>
      <c r="BV131" s="758"/>
      <c r="BW131" s="758"/>
      <c r="BX131" s="758"/>
      <c r="BY131" s="758"/>
      <c r="BZ131" s="758"/>
      <c r="CA131" s="758"/>
      <c r="CB131" s="758"/>
      <c r="CC131" s="758"/>
      <c r="CD131" s="758"/>
      <c r="CE131" s="758"/>
      <c r="CF131" s="758"/>
      <c r="CG131" s="758"/>
      <c r="CH131" s="758"/>
      <c r="CI131" s="758"/>
      <c r="CJ131" s="758"/>
      <c r="CK131" s="758"/>
      <c r="CL131" s="758"/>
      <c r="CM131" s="758"/>
      <c r="CN131" s="758"/>
      <c r="CP131" s="5"/>
      <c r="CR131" s="5"/>
      <c r="CS131" s="5"/>
      <c r="CT131" s="5"/>
    </row>
    <row r="132" spans="2:98" ht="15">
      <c r="B132" s="758"/>
      <c r="C132" s="758"/>
      <c r="D132" s="758"/>
      <c r="E132" s="758"/>
      <c r="F132" s="758"/>
      <c r="G132" s="758"/>
      <c r="H132" s="758"/>
      <c r="I132" s="758"/>
      <c r="J132" s="758"/>
      <c r="K132" s="758"/>
      <c r="L132" s="758"/>
      <c r="M132" s="758"/>
      <c r="N132" s="758"/>
      <c r="O132" s="758"/>
      <c r="P132" s="758"/>
      <c r="Q132" s="758"/>
      <c r="R132" s="758"/>
      <c r="S132" s="758"/>
      <c r="T132" s="758"/>
      <c r="U132" s="758"/>
      <c r="V132" s="758"/>
      <c r="W132" s="758"/>
      <c r="X132" s="758"/>
      <c r="Y132" s="758"/>
      <c r="Z132" s="758"/>
      <c r="AA132" s="758"/>
      <c r="AB132" s="758"/>
      <c r="AC132" s="758"/>
      <c r="AD132" s="758"/>
      <c r="AE132" s="758"/>
      <c r="AF132" s="758"/>
      <c r="AG132" s="758"/>
      <c r="AH132" s="758"/>
      <c r="AI132" s="758"/>
      <c r="AJ132" s="758"/>
      <c r="AK132" s="758"/>
      <c r="AL132" s="780">
        <v>127</v>
      </c>
      <c r="AM132" s="792">
        <v>0.109834253607091</v>
      </c>
      <c r="AN132" s="792">
        <f t="shared" si="41"/>
        <v>0.89016574639290902</v>
      </c>
      <c r="AO132" s="792">
        <v>0.162727107469614</v>
      </c>
      <c r="AP132" s="792">
        <f t="shared" si="34"/>
        <v>0.83727289253038606</v>
      </c>
      <c r="AQ132" s="792">
        <v>4.48504557149359E-2</v>
      </c>
      <c r="AR132" s="792">
        <f t="shared" si="35"/>
        <v>0.95514954428506416</v>
      </c>
      <c r="AS132" s="792">
        <f t="shared" si="42"/>
        <v>9.210706296507995E-2</v>
      </c>
      <c r="AT132" s="792">
        <f t="shared" si="42"/>
        <v>0.90789293703492013</v>
      </c>
      <c r="AU132" s="808">
        <v>0.111818479145851</v>
      </c>
      <c r="AV132" s="808">
        <f t="shared" si="43"/>
        <v>0.88818152085414903</v>
      </c>
      <c r="AW132" s="808">
        <v>0.154418226105141</v>
      </c>
      <c r="AX132" s="808">
        <f t="shared" si="44"/>
        <v>0.845581773894859</v>
      </c>
      <c r="AY132" s="808">
        <v>4.7678263196853803E-2</v>
      </c>
      <c r="AZ132" s="808">
        <f t="shared" si="47"/>
        <v>0.95232173680314625</v>
      </c>
      <c r="BA132" s="808">
        <f t="shared" si="45"/>
        <v>9.2111921609948993E-2</v>
      </c>
      <c r="BB132" s="808">
        <f t="shared" si="45"/>
        <v>0.90788807839005115</v>
      </c>
      <c r="BC132" s="809">
        <v>0.108462253873974</v>
      </c>
      <c r="BD132" s="809">
        <f t="shared" si="48"/>
        <v>0.89153774612602599</v>
      </c>
      <c r="BE132" s="809">
        <v>0.153992118109016</v>
      </c>
      <c r="BF132" s="809">
        <f t="shared" si="48"/>
        <v>0.84600788189098397</v>
      </c>
      <c r="BG132" s="809">
        <v>4.68675090448058E-2</v>
      </c>
      <c r="BH132" s="809">
        <f t="shared" si="37"/>
        <v>0.95313249095519414</v>
      </c>
      <c r="BI132" s="809">
        <v>9.0600540026616286E-2</v>
      </c>
      <c r="BJ132" s="809">
        <v>0.90939945997338367</v>
      </c>
      <c r="BK132" s="810">
        <v>0.106539634992198</v>
      </c>
      <c r="BL132" s="810">
        <f t="shared" si="38"/>
        <v>0.89346036500780202</v>
      </c>
      <c r="BM132" s="810">
        <v>0.15101546314147599</v>
      </c>
      <c r="BN132" s="810">
        <f t="shared" si="39"/>
        <v>0.84898453685852404</v>
      </c>
      <c r="BO132" s="810">
        <v>4.4770596767219201E-2</v>
      </c>
      <c r="BP132" s="810">
        <f t="shared" si="40"/>
        <v>0.95522940323278083</v>
      </c>
      <c r="BQ132" s="810">
        <v>8.8355317883041684E-2</v>
      </c>
      <c r="BR132" s="810">
        <f t="shared" si="46"/>
        <v>0.91164468211695837</v>
      </c>
      <c r="BS132" s="809">
        <v>0.55890619209526804</v>
      </c>
      <c r="BT132" s="809">
        <v>0.44109380790473202</v>
      </c>
      <c r="BU132" s="812"/>
      <c r="BV132" s="758"/>
      <c r="BW132" s="758"/>
      <c r="BX132" s="758"/>
      <c r="BY132" s="758"/>
      <c r="BZ132" s="758"/>
      <c r="CA132" s="758"/>
      <c r="CB132" s="758"/>
      <c r="CC132" s="758"/>
      <c r="CD132" s="758"/>
      <c r="CE132" s="758"/>
      <c r="CF132" s="758"/>
      <c r="CG132" s="758"/>
      <c r="CH132" s="758"/>
      <c r="CI132" s="758"/>
      <c r="CJ132" s="758"/>
      <c r="CK132" s="758"/>
      <c r="CL132" s="758"/>
      <c r="CM132" s="758"/>
      <c r="CN132" s="758"/>
      <c r="CP132" s="5"/>
      <c r="CR132" s="5"/>
      <c r="CS132" s="5"/>
      <c r="CT132" s="5"/>
    </row>
    <row r="133" spans="2:98" ht="15">
      <c r="B133" s="758"/>
      <c r="C133" s="758"/>
      <c r="D133" s="758"/>
      <c r="E133" s="758"/>
      <c r="F133" s="758"/>
      <c r="G133" s="758"/>
      <c r="H133" s="758"/>
      <c r="I133" s="758"/>
      <c r="J133" s="758"/>
      <c r="K133" s="758"/>
      <c r="L133" s="758"/>
      <c r="M133" s="758"/>
      <c r="N133" s="758"/>
      <c r="O133" s="758"/>
      <c r="P133" s="758"/>
      <c r="Q133" s="758"/>
      <c r="R133" s="758"/>
      <c r="S133" s="758"/>
      <c r="T133" s="758"/>
      <c r="U133" s="758"/>
      <c r="V133" s="758"/>
      <c r="W133" s="758"/>
      <c r="X133" s="758"/>
      <c r="Y133" s="758"/>
      <c r="Z133" s="758"/>
      <c r="AA133" s="758"/>
      <c r="AB133" s="758"/>
      <c r="AC133" s="758"/>
      <c r="AD133" s="758"/>
      <c r="AE133" s="758"/>
      <c r="AF133" s="758"/>
      <c r="AG133" s="758"/>
      <c r="AH133" s="758"/>
      <c r="AI133" s="758"/>
      <c r="AJ133" s="758"/>
      <c r="AK133" s="758"/>
      <c r="AL133" s="780">
        <v>128</v>
      </c>
      <c r="AM133" s="792">
        <v>0.11039225779131701</v>
      </c>
      <c r="AN133" s="792">
        <f t="shared" si="41"/>
        <v>0.88960774220868299</v>
      </c>
      <c r="AO133" s="792">
        <v>0.163373497247082</v>
      </c>
      <c r="AP133" s="792">
        <f t="shared" si="34"/>
        <v>0.83662650275291806</v>
      </c>
      <c r="AQ133" s="792">
        <v>4.5201466286986701E-2</v>
      </c>
      <c r="AR133" s="792">
        <f t="shared" si="35"/>
        <v>0.95479853371301326</v>
      </c>
      <c r="AS133" s="792">
        <f t="shared" si="42"/>
        <v>9.2590178774151016E-2</v>
      </c>
      <c r="AT133" s="792">
        <f t="shared" si="42"/>
        <v>0.90740982122584901</v>
      </c>
      <c r="AU133" s="808">
        <v>0.11237474541520499</v>
      </c>
      <c r="AV133" s="808">
        <f t="shared" si="43"/>
        <v>0.88762525458479502</v>
      </c>
      <c r="AW133" s="808">
        <v>0.155152816722019</v>
      </c>
      <c r="AX133" s="808">
        <f t="shared" si="44"/>
        <v>0.84484718327798103</v>
      </c>
      <c r="AY133" s="808">
        <v>4.8063055955806802E-2</v>
      </c>
      <c r="AZ133" s="808">
        <f t="shared" si="47"/>
        <v>0.95193694404419316</v>
      </c>
      <c r="BA133" s="808">
        <f t="shared" si="45"/>
        <v>9.2630324664449051E-2</v>
      </c>
      <c r="BB133" s="808">
        <f t="shared" si="45"/>
        <v>0.90736967533555091</v>
      </c>
      <c r="BC133" s="809">
        <v>0.108960137358422</v>
      </c>
      <c r="BD133" s="809">
        <f t="shared" si="48"/>
        <v>0.89103986264157797</v>
      </c>
      <c r="BE133" s="809">
        <v>0.15469774059540201</v>
      </c>
      <c r="BF133" s="809">
        <f t="shared" si="48"/>
        <v>0.84530225940459802</v>
      </c>
      <c r="BG133" s="809">
        <v>4.7246294009671501E-2</v>
      </c>
      <c r="BH133" s="809">
        <f t="shared" si="37"/>
        <v>0.95275370599032849</v>
      </c>
      <c r="BI133" s="809">
        <v>9.1091418162502186E-2</v>
      </c>
      <c r="BJ133" s="809">
        <v>0.90890858183749779</v>
      </c>
      <c r="BK133" s="810">
        <v>0.107047198153813</v>
      </c>
      <c r="BL133" s="810">
        <f t="shared" si="38"/>
        <v>0.89295280184618697</v>
      </c>
      <c r="BM133" s="810">
        <v>0.151721758771869</v>
      </c>
      <c r="BN133" s="810">
        <f t="shared" si="39"/>
        <v>0.848278241228131</v>
      </c>
      <c r="BO133" s="810">
        <v>4.5177440058684099E-2</v>
      </c>
      <c r="BP133" s="810">
        <f t="shared" si="40"/>
        <v>0.95482255994131593</v>
      </c>
      <c r="BQ133" s="810">
        <v>8.8862258372206585E-2</v>
      </c>
      <c r="BR133" s="810">
        <f t="shared" si="46"/>
        <v>0.91113774162779348</v>
      </c>
      <c r="BS133" s="809">
        <v>0.561250649732561</v>
      </c>
      <c r="BT133" s="809">
        <v>0.438749350267439</v>
      </c>
      <c r="BU133" s="812"/>
      <c r="BV133" s="758"/>
      <c r="BW133" s="758"/>
      <c r="BX133" s="758"/>
      <c r="BY133" s="758"/>
      <c r="BZ133" s="758"/>
      <c r="CA133" s="758"/>
      <c r="CB133" s="758"/>
      <c r="CC133" s="758"/>
      <c r="CD133" s="758"/>
      <c r="CE133" s="758"/>
      <c r="CF133" s="758"/>
      <c r="CG133" s="758"/>
      <c r="CH133" s="758"/>
      <c r="CI133" s="758"/>
      <c r="CJ133" s="758"/>
      <c r="CK133" s="758"/>
      <c r="CL133" s="758"/>
      <c r="CM133" s="758"/>
      <c r="CN133" s="758"/>
      <c r="CP133" s="5"/>
      <c r="CR133" s="5"/>
      <c r="CS133" s="5"/>
      <c r="CT133" s="5"/>
    </row>
    <row r="134" spans="2:98" ht="15">
      <c r="B134" s="758"/>
      <c r="C134" s="758"/>
      <c r="D134" s="758"/>
      <c r="E134" s="758"/>
      <c r="F134" s="758"/>
      <c r="G134" s="758"/>
      <c r="H134" s="758"/>
      <c r="I134" s="758"/>
      <c r="J134" s="758"/>
      <c r="K134" s="758"/>
      <c r="L134" s="758"/>
      <c r="M134" s="758"/>
      <c r="N134" s="758"/>
      <c r="O134" s="758"/>
      <c r="P134" s="758"/>
      <c r="Q134" s="758"/>
      <c r="R134" s="758"/>
      <c r="S134" s="758"/>
      <c r="T134" s="758"/>
      <c r="U134" s="758"/>
      <c r="V134" s="758"/>
      <c r="W134" s="758"/>
      <c r="X134" s="758"/>
      <c r="Y134" s="758"/>
      <c r="Z134" s="758"/>
      <c r="AA134" s="758"/>
      <c r="AB134" s="758"/>
      <c r="AC134" s="758"/>
      <c r="AD134" s="758"/>
      <c r="AE134" s="758"/>
      <c r="AF134" s="758"/>
      <c r="AG134" s="758"/>
      <c r="AH134" s="758"/>
      <c r="AI134" s="758"/>
      <c r="AJ134" s="758"/>
      <c r="AK134" s="758"/>
      <c r="AL134" s="780">
        <v>129</v>
      </c>
      <c r="AM134" s="792">
        <v>0.110951162385778</v>
      </c>
      <c r="AN134" s="792">
        <f t="shared" si="41"/>
        <v>0.88904883761422204</v>
      </c>
      <c r="AO134" s="792">
        <v>0.16401516071505401</v>
      </c>
      <c r="AP134" s="792">
        <f t="shared" ref="AP134:AP197" si="49">1-AO134</f>
        <v>0.83598483928494605</v>
      </c>
      <c r="AQ134" s="792">
        <v>4.5552528439122698E-2</v>
      </c>
      <c r="AR134" s="792">
        <f t="shared" ref="AR134:AR197" si="50">1-AQ134</f>
        <v>0.95444747156087728</v>
      </c>
      <c r="AS134" s="792">
        <f t="shared" si="42"/>
        <v>9.307251038605005E-2</v>
      </c>
      <c r="AT134" s="792">
        <f t="shared" si="42"/>
        <v>0.90692748961395009</v>
      </c>
      <c r="AU134" s="808">
        <v>0.11293012784117699</v>
      </c>
      <c r="AV134" s="808">
        <f t="shared" si="43"/>
        <v>0.88706987215882305</v>
      </c>
      <c r="AW134" s="808">
        <v>0.155884721802306</v>
      </c>
      <c r="AX134" s="808">
        <f t="shared" si="44"/>
        <v>0.84411527819769394</v>
      </c>
      <c r="AY134" s="808">
        <v>4.8447889746881502E-2</v>
      </c>
      <c r="AZ134" s="808">
        <f t="shared" si="47"/>
        <v>0.95155211025311848</v>
      </c>
      <c r="BA134" s="808">
        <f t="shared" si="45"/>
        <v>9.314785492886074E-2</v>
      </c>
      <c r="BB134" s="808">
        <f t="shared" si="45"/>
        <v>0.90685214507113932</v>
      </c>
      <c r="BC134" s="809">
        <v>0.10945884776852099</v>
      </c>
      <c r="BD134" s="809">
        <f t="shared" si="48"/>
        <v>0.89054115223147901</v>
      </c>
      <c r="BE134" s="809">
        <v>0.15540137357370301</v>
      </c>
      <c r="BF134" s="809">
        <f t="shared" si="48"/>
        <v>0.84459862642629702</v>
      </c>
      <c r="BG134" s="809">
        <v>4.76252287468793E-2</v>
      </c>
      <c r="BH134" s="809">
        <f t="shared" ref="BH134:BH197" si="51">1-BG134</f>
        <v>0.95237477125312076</v>
      </c>
      <c r="BI134" s="809">
        <v>9.1582163953757692E-2</v>
      </c>
      <c r="BJ134" s="809">
        <v>0.90841783604624238</v>
      </c>
      <c r="BK134" s="810">
        <v>0.107554226805123</v>
      </c>
      <c r="BL134" s="810">
        <f t="shared" ref="BL134:BL197" si="52">1-BK134</f>
        <v>0.89244577319487695</v>
      </c>
      <c r="BM134" s="810">
        <v>0.15242551371965801</v>
      </c>
      <c r="BN134" s="810">
        <f t="shared" ref="BN134:BN197" si="53">1-BM134</f>
        <v>0.84757448628034204</v>
      </c>
      <c r="BO134" s="810">
        <v>4.5585458253403599E-2</v>
      </c>
      <c r="BP134" s="810">
        <f t="shared" ref="BP134:BP197" si="54">1-BO134</f>
        <v>0.95441454174659635</v>
      </c>
      <c r="BQ134" s="810">
        <v>8.9368989261675122E-2</v>
      </c>
      <c r="BR134" s="810">
        <f t="shared" si="46"/>
        <v>0.91063101073832486</v>
      </c>
      <c r="BS134" s="809">
        <v>0.56357739894778502</v>
      </c>
      <c r="BT134" s="809">
        <v>0.43642260105221498</v>
      </c>
      <c r="BU134" s="812"/>
      <c r="BV134" s="758"/>
      <c r="BW134" s="758"/>
      <c r="BX134" s="758"/>
      <c r="BY134" s="758"/>
      <c r="BZ134" s="758"/>
      <c r="CA134" s="758"/>
      <c r="CB134" s="758"/>
      <c r="CC134" s="758"/>
      <c r="CD134" s="758"/>
      <c r="CE134" s="758"/>
      <c r="CF134" s="758"/>
      <c r="CG134" s="758"/>
      <c r="CH134" s="758"/>
      <c r="CI134" s="758"/>
      <c r="CJ134" s="758"/>
      <c r="CK134" s="758"/>
      <c r="CL134" s="758"/>
      <c r="CM134" s="758"/>
      <c r="CN134" s="758"/>
      <c r="CP134" s="5"/>
      <c r="CR134" s="5"/>
      <c r="CS134" s="5"/>
      <c r="CT134" s="5"/>
    </row>
    <row r="135" spans="2:98" ht="15">
      <c r="B135" s="758"/>
      <c r="C135" s="758"/>
      <c r="D135" s="758"/>
      <c r="E135" s="758"/>
      <c r="F135" s="758"/>
      <c r="G135" s="758"/>
      <c r="H135" s="758"/>
      <c r="I135" s="758"/>
      <c r="J135" s="758"/>
      <c r="K135" s="758"/>
      <c r="L135" s="758"/>
      <c r="M135" s="758"/>
      <c r="N135" s="758"/>
      <c r="O135" s="758"/>
      <c r="P135" s="758"/>
      <c r="Q135" s="758"/>
      <c r="R135" s="758"/>
      <c r="S135" s="758"/>
      <c r="T135" s="758"/>
      <c r="U135" s="758"/>
      <c r="V135" s="758"/>
      <c r="W135" s="758"/>
      <c r="X135" s="758"/>
      <c r="Y135" s="758"/>
      <c r="Z135" s="758"/>
      <c r="AA135" s="758"/>
      <c r="AB135" s="758"/>
      <c r="AC135" s="758"/>
      <c r="AD135" s="758"/>
      <c r="AE135" s="758"/>
      <c r="AF135" s="758"/>
      <c r="AG135" s="758"/>
      <c r="AH135" s="758"/>
      <c r="AI135" s="758"/>
      <c r="AJ135" s="758"/>
      <c r="AK135" s="758"/>
      <c r="AL135" s="780">
        <v>130</v>
      </c>
      <c r="AM135" s="792">
        <v>0.11151041305480799</v>
      </c>
      <c r="AN135" s="792">
        <f t="shared" ref="AN135:AN198" si="55">1-AM135</f>
        <v>0.88848958694519198</v>
      </c>
      <c r="AO135" s="792">
        <v>0.16465293171116699</v>
      </c>
      <c r="AP135" s="792">
        <f t="shared" si="49"/>
        <v>0.83534706828883298</v>
      </c>
      <c r="AQ135" s="792">
        <v>4.5903580575545798E-2</v>
      </c>
      <c r="AR135" s="792">
        <f t="shared" si="50"/>
        <v>0.95409641942445422</v>
      </c>
      <c r="AS135" s="792">
        <f t="shared" ref="AS135:AT198" si="56">(AO135*0.23)+(AM135*0.31)+(AQ135*0.46)</f>
        <v>9.3554049405309966E-2</v>
      </c>
      <c r="AT135" s="792">
        <f t="shared" si="56"/>
        <v>0.90644595059469002</v>
      </c>
      <c r="AU135" s="808">
        <v>0.113484624848121</v>
      </c>
      <c r="AV135" s="808">
        <f t="shared" ref="AV135:AV198" si="57">1-AU135</f>
        <v>0.88651537515187906</v>
      </c>
      <c r="AW135" s="808">
        <v>0.15661395202174699</v>
      </c>
      <c r="AX135" s="808">
        <f t="shared" ref="AX135:AX198" si="58">1-AW135</f>
        <v>0.84338604797825301</v>
      </c>
      <c r="AY135" s="808">
        <v>4.8832762804025098E-2</v>
      </c>
      <c r="AZ135" s="808">
        <f t="shared" si="47"/>
        <v>0.95116723719597496</v>
      </c>
      <c r="BA135" s="808">
        <f t="shared" ref="BA135:BB198" si="59">(AW135*0.23)+(AU135*0.31)+(AY135*0.46)</f>
        <v>9.3664513557770862E-2</v>
      </c>
      <c r="BB135" s="808">
        <f t="shared" si="59"/>
        <v>0.90633548644222928</v>
      </c>
      <c r="BC135" s="809">
        <v>0.10995838776380901</v>
      </c>
      <c r="BD135" s="809">
        <f t="shared" si="48"/>
        <v>0.89004161223619094</v>
      </c>
      <c r="BE135" s="809">
        <v>0.15610298197817901</v>
      </c>
      <c r="BF135" s="809">
        <f t="shared" si="48"/>
        <v>0.84389701802182104</v>
      </c>
      <c r="BG135" s="809">
        <v>4.8004313674312099E-2</v>
      </c>
      <c r="BH135" s="809">
        <f t="shared" si="51"/>
        <v>0.95199568632568787</v>
      </c>
      <c r="BI135" s="809">
        <v>9.2072770351945527E-2</v>
      </c>
      <c r="BJ135" s="809">
        <v>0.9079272296480545</v>
      </c>
      <c r="BK135" s="810">
        <v>0.108060384357703</v>
      </c>
      <c r="BL135" s="810">
        <f t="shared" si="52"/>
        <v>0.89193961564229696</v>
      </c>
      <c r="BM135" s="810">
        <v>0.15312673101598701</v>
      </c>
      <c r="BN135" s="810">
        <f t="shared" si="53"/>
        <v>0.84687326898401305</v>
      </c>
      <c r="BO135" s="810">
        <v>4.5994122673020298E-2</v>
      </c>
      <c r="BP135" s="810">
        <f t="shared" si="54"/>
        <v>0.95400587732697972</v>
      </c>
      <c r="BQ135" s="810">
        <v>8.9875163714154285E-2</v>
      </c>
      <c r="BR135" s="810">
        <f t="shared" ref="BR135:BR198" si="60">(BN135*0.23)+(BL135*0.31)+(BP135*0.46)</f>
        <v>0.91012483628584584</v>
      </c>
      <c r="BS135" s="809">
        <v>0.56588642965542202</v>
      </c>
      <c r="BT135" s="809">
        <v>0.43411357034457798</v>
      </c>
      <c r="BU135" s="812"/>
      <c r="BV135" s="758"/>
      <c r="BW135" s="758"/>
      <c r="BX135" s="758"/>
      <c r="BY135" s="758"/>
      <c r="BZ135" s="758"/>
      <c r="CA135" s="758"/>
      <c r="CB135" s="758"/>
      <c r="CC135" s="758"/>
      <c r="CD135" s="758"/>
      <c r="CE135" s="758"/>
      <c r="CF135" s="758"/>
      <c r="CG135" s="758"/>
      <c r="CH135" s="758"/>
      <c r="CI135" s="758"/>
      <c r="CJ135" s="758"/>
      <c r="CK135" s="758"/>
      <c r="CL135" s="758"/>
      <c r="CM135" s="758"/>
      <c r="CN135" s="758"/>
      <c r="CP135" s="5"/>
      <c r="CR135" s="5"/>
      <c r="CS135" s="5"/>
      <c r="CT135" s="5"/>
    </row>
    <row r="136" spans="2:98" ht="15">
      <c r="B136" s="758"/>
      <c r="C136" s="758"/>
      <c r="D136" s="758"/>
      <c r="E136" s="758"/>
      <c r="F136" s="758"/>
      <c r="G136" s="758"/>
      <c r="H136" s="758"/>
      <c r="I136" s="758"/>
      <c r="J136" s="758"/>
      <c r="K136" s="758"/>
      <c r="L136" s="758"/>
      <c r="M136" s="758"/>
      <c r="N136" s="758"/>
      <c r="O136" s="758"/>
      <c r="P136" s="758"/>
      <c r="Q136" s="758"/>
      <c r="R136" s="758"/>
      <c r="S136" s="758"/>
      <c r="T136" s="758"/>
      <c r="U136" s="758"/>
      <c r="V136" s="758"/>
      <c r="W136" s="758"/>
      <c r="X136" s="758"/>
      <c r="Y136" s="758"/>
      <c r="Z136" s="758"/>
      <c r="AA136" s="758"/>
      <c r="AB136" s="758"/>
      <c r="AC136" s="758"/>
      <c r="AD136" s="758"/>
      <c r="AE136" s="758"/>
      <c r="AF136" s="758"/>
      <c r="AG136" s="758"/>
      <c r="AH136" s="758"/>
      <c r="AI136" s="758"/>
      <c r="AJ136" s="758"/>
      <c r="AK136" s="758"/>
      <c r="AL136" s="780">
        <v>131</v>
      </c>
      <c r="AM136" s="792">
        <v>0.112069455462742</v>
      </c>
      <c r="AN136" s="792">
        <f t="shared" si="55"/>
        <v>0.88793054453725806</v>
      </c>
      <c r="AO136" s="792">
        <v>0.16528764407305599</v>
      </c>
      <c r="AP136" s="792">
        <f t="shared" si="49"/>
        <v>0.83471235592694404</v>
      </c>
      <c r="AQ136" s="792">
        <v>4.6254561100458003E-2</v>
      </c>
      <c r="AR136" s="792">
        <f t="shared" si="50"/>
        <v>0.953745438899542</v>
      </c>
      <c r="AS136" s="792">
        <f t="shared" si="56"/>
        <v>9.4034787436463582E-2</v>
      </c>
      <c r="AT136" s="792">
        <f t="shared" si="56"/>
        <v>0.90596521256353646</v>
      </c>
      <c r="AU136" s="808">
        <v>0.114038234860389</v>
      </c>
      <c r="AV136" s="808">
        <f t="shared" si="57"/>
        <v>0.885961765139611</v>
      </c>
      <c r="AW136" s="808">
        <v>0.15734051805608501</v>
      </c>
      <c r="AX136" s="808">
        <f t="shared" si="58"/>
        <v>0.84265948194391505</v>
      </c>
      <c r="AY136" s="808">
        <v>4.9217673361184502E-2</v>
      </c>
      <c r="AZ136" s="808">
        <f t="shared" si="47"/>
        <v>0.95078232663881546</v>
      </c>
      <c r="BA136" s="808">
        <f t="shared" si="59"/>
        <v>9.4180301705765024E-2</v>
      </c>
      <c r="BB136" s="808">
        <f t="shared" si="59"/>
        <v>0.90581969829423503</v>
      </c>
      <c r="BC136" s="809">
        <v>0.110458760003821</v>
      </c>
      <c r="BD136" s="809">
        <f t="shared" si="48"/>
        <v>0.88954123999617896</v>
      </c>
      <c r="BE136" s="809">
        <v>0.156802530743092</v>
      </c>
      <c r="BF136" s="809">
        <f t="shared" si="48"/>
        <v>0.84319746925690797</v>
      </c>
      <c r="BG136" s="809">
        <v>4.8383549209852598E-2</v>
      </c>
      <c r="BH136" s="809">
        <f t="shared" si="51"/>
        <v>0.95161645079014745</v>
      </c>
      <c r="BI136" s="809">
        <v>9.256323030862787E-2</v>
      </c>
      <c r="BJ136" s="809">
        <v>0.90743676969137221</v>
      </c>
      <c r="BK136" s="810">
        <v>0.10856533422313</v>
      </c>
      <c r="BL136" s="810">
        <f t="shared" si="52"/>
        <v>0.89143466577687003</v>
      </c>
      <c r="BM136" s="810">
        <v>0.15382541369199601</v>
      </c>
      <c r="BN136" s="810">
        <f t="shared" si="53"/>
        <v>0.84617458630800402</v>
      </c>
      <c r="BO136" s="810">
        <v>4.6402904639176602E-2</v>
      </c>
      <c r="BP136" s="810">
        <f t="shared" si="54"/>
        <v>0.95359709536082338</v>
      </c>
      <c r="BQ136" s="810">
        <v>9.038043489235062E-2</v>
      </c>
      <c r="BR136" s="810">
        <f t="shared" si="60"/>
        <v>0.90961956510764952</v>
      </c>
      <c r="BS136" s="809">
        <v>0.56817773176995001</v>
      </c>
      <c r="BT136" s="809">
        <v>0.43182226823004999</v>
      </c>
      <c r="BU136" s="812"/>
      <c r="BV136" s="758"/>
      <c r="BW136" s="758"/>
      <c r="BX136" s="758"/>
      <c r="BY136" s="758"/>
      <c r="BZ136" s="758"/>
      <c r="CA136" s="758"/>
      <c r="CB136" s="758"/>
      <c r="CC136" s="758"/>
      <c r="CD136" s="758"/>
      <c r="CE136" s="758"/>
      <c r="CF136" s="758"/>
      <c r="CG136" s="758"/>
      <c r="CH136" s="758"/>
      <c r="CI136" s="758"/>
      <c r="CJ136" s="758"/>
      <c r="CK136" s="758"/>
      <c r="CL136" s="758"/>
      <c r="CM136" s="758"/>
      <c r="CN136" s="758"/>
      <c r="CP136" s="5"/>
      <c r="CR136" s="5"/>
      <c r="CS136" s="5"/>
      <c r="CT136" s="5"/>
    </row>
    <row r="137" spans="2:98" ht="15">
      <c r="B137" s="758"/>
      <c r="C137" s="758"/>
      <c r="D137" s="758"/>
      <c r="E137" s="758"/>
      <c r="F137" s="758"/>
      <c r="G137" s="758"/>
      <c r="H137" s="758"/>
      <c r="I137" s="758"/>
      <c r="J137" s="758"/>
      <c r="K137" s="758"/>
      <c r="L137" s="758"/>
      <c r="M137" s="758"/>
      <c r="N137" s="758"/>
      <c r="O137" s="758"/>
      <c r="P137" s="758"/>
      <c r="Q137" s="758"/>
      <c r="R137" s="758"/>
      <c r="S137" s="758"/>
      <c r="T137" s="758"/>
      <c r="U137" s="758"/>
      <c r="V137" s="758"/>
      <c r="W137" s="758"/>
      <c r="X137" s="758"/>
      <c r="Y137" s="758"/>
      <c r="Z137" s="758"/>
      <c r="AA137" s="758"/>
      <c r="AB137" s="758"/>
      <c r="AC137" s="758"/>
      <c r="AD137" s="758"/>
      <c r="AE137" s="758"/>
      <c r="AF137" s="758"/>
      <c r="AG137" s="758"/>
      <c r="AH137" s="758"/>
      <c r="AI137" s="758"/>
      <c r="AJ137" s="758"/>
      <c r="AK137" s="758"/>
      <c r="AL137" s="780">
        <v>132</v>
      </c>
      <c r="AM137" s="792">
        <v>0.11262773527391499</v>
      </c>
      <c r="AN137" s="792">
        <f t="shared" si="55"/>
        <v>0.88737226472608499</v>
      </c>
      <c r="AO137" s="792">
        <v>0.165920131638358</v>
      </c>
      <c r="AP137" s="792">
        <f t="shared" si="49"/>
        <v>0.83407986836164194</v>
      </c>
      <c r="AQ137" s="792">
        <v>4.6605408418061198E-2</v>
      </c>
      <c r="AR137" s="792">
        <f t="shared" si="50"/>
        <v>0.95339459158193884</v>
      </c>
      <c r="AS137" s="792">
        <f t="shared" si="56"/>
        <v>9.4514716084044131E-2</v>
      </c>
      <c r="AT137" s="792">
        <f t="shared" si="56"/>
        <v>0.90548528391595595</v>
      </c>
      <c r="AU137" s="808">
        <v>0.114590956302334</v>
      </c>
      <c r="AV137" s="808">
        <f t="shared" si="57"/>
        <v>0.88540904369766604</v>
      </c>
      <c r="AW137" s="808">
        <v>0.15806443058106401</v>
      </c>
      <c r="AX137" s="808">
        <f t="shared" si="58"/>
        <v>0.84193556941893599</v>
      </c>
      <c r="AY137" s="808">
        <v>4.9602619652306702E-2</v>
      </c>
      <c r="AZ137" s="808">
        <f t="shared" ref="AZ137:AZ200" si="61">1-AY137</f>
        <v>0.95039738034769328</v>
      </c>
      <c r="BA137" s="808">
        <f t="shared" si="59"/>
        <v>9.4695220527429347E-2</v>
      </c>
      <c r="BB137" s="808">
        <f t="shared" si="59"/>
        <v>0.90530477947257071</v>
      </c>
      <c r="BC137" s="809">
        <v>0.110959967148094</v>
      </c>
      <c r="BD137" s="809">
        <f t="shared" si="48"/>
        <v>0.88904003285190603</v>
      </c>
      <c r="BE137" s="809">
        <v>0.157499984802703</v>
      </c>
      <c r="BF137" s="809">
        <f t="shared" si="48"/>
        <v>0.842500015197297</v>
      </c>
      <c r="BG137" s="809">
        <v>4.8762935771383402E-2</v>
      </c>
      <c r="BH137" s="809">
        <f t="shared" si="51"/>
        <v>0.95123706422861665</v>
      </c>
      <c r="BI137" s="809">
        <v>9.3053536775367207E-2</v>
      </c>
      <c r="BJ137" s="809">
        <v>0.9069464632246329</v>
      </c>
      <c r="BK137" s="810">
        <v>0.109068739812978</v>
      </c>
      <c r="BL137" s="810">
        <f t="shared" si="52"/>
        <v>0.89093126018702196</v>
      </c>
      <c r="BM137" s="810">
        <v>0.154521564778827</v>
      </c>
      <c r="BN137" s="810">
        <f t="shared" si="53"/>
        <v>0.84547843522117305</v>
      </c>
      <c r="BO137" s="810">
        <v>4.6811275473515199E-2</v>
      </c>
      <c r="BP137" s="810">
        <f t="shared" si="54"/>
        <v>0.95318872452648484</v>
      </c>
      <c r="BQ137" s="810">
        <v>9.0884455958970392E-2</v>
      </c>
      <c r="BR137" s="810">
        <f t="shared" si="60"/>
        <v>0.90911554404102968</v>
      </c>
      <c r="BS137" s="809">
        <v>0.57045129520585003</v>
      </c>
      <c r="BT137" s="809">
        <v>0.42954870479415003</v>
      </c>
      <c r="BU137" s="812"/>
      <c r="BV137" s="758"/>
      <c r="BW137" s="758"/>
      <c r="BX137" s="758"/>
      <c r="BY137" s="758"/>
      <c r="BZ137" s="758"/>
      <c r="CA137" s="758"/>
      <c r="CB137" s="758"/>
      <c r="CC137" s="758"/>
      <c r="CD137" s="758"/>
      <c r="CE137" s="758"/>
      <c r="CF137" s="758"/>
      <c r="CG137" s="758"/>
      <c r="CH137" s="758"/>
      <c r="CI137" s="758"/>
      <c r="CJ137" s="758"/>
      <c r="CK137" s="758"/>
      <c r="CL137" s="758"/>
      <c r="CM137" s="758"/>
      <c r="CN137" s="758"/>
      <c r="CP137" s="5"/>
      <c r="CR137" s="5"/>
      <c r="CS137" s="5"/>
      <c r="CT137" s="5"/>
    </row>
    <row r="138" spans="2:98" ht="15">
      <c r="B138" s="758"/>
      <c r="C138" s="758"/>
      <c r="D138" s="758"/>
      <c r="E138" s="758"/>
      <c r="F138" s="758"/>
      <c r="G138" s="758"/>
      <c r="H138" s="758"/>
      <c r="I138" s="758"/>
      <c r="J138" s="758"/>
      <c r="K138" s="758"/>
      <c r="L138" s="758"/>
      <c r="M138" s="758"/>
      <c r="N138" s="758"/>
      <c r="O138" s="758"/>
      <c r="P138" s="758"/>
      <c r="Q138" s="758"/>
      <c r="R138" s="758"/>
      <c r="S138" s="758"/>
      <c r="T138" s="758"/>
      <c r="U138" s="758"/>
      <c r="V138" s="758"/>
      <c r="W138" s="758"/>
      <c r="X138" s="758"/>
      <c r="Y138" s="758"/>
      <c r="Z138" s="758"/>
      <c r="AA138" s="758"/>
      <c r="AB138" s="758"/>
      <c r="AC138" s="758"/>
      <c r="AD138" s="758"/>
      <c r="AE138" s="758"/>
      <c r="AF138" s="758"/>
      <c r="AG138" s="758"/>
      <c r="AH138" s="758"/>
      <c r="AI138" s="758"/>
      <c r="AJ138" s="758"/>
      <c r="AK138" s="758"/>
      <c r="AL138" s="780">
        <v>133</v>
      </c>
      <c r="AM138" s="792">
        <v>0.11318469815266</v>
      </c>
      <c r="AN138" s="792">
        <f t="shared" si="55"/>
        <v>0.88681530184734003</v>
      </c>
      <c r="AO138" s="792">
        <v>0.16655122824471</v>
      </c>
      <c r="AP138" s="792">
        <f t="shared" si="49"/>
        <v>0.83344877175528997</v>
      </c>
      <c r="AQ138" s="792">
        <v>4.69560609325574E-2</v>
      </c>
      <c r="AR138" s="792">
        <f t="shared" si="50"/>
        <v>0.95304393906744256</v>
      </c>
      <c r="AS138" s="792">
        <f t="shared" si="56"/>
        <v>9.499382695258432E-2</v>
      </c>
      <c r="AT138" s="792">
        <f t="shared" si="56"/>
        <v>0.90500617304741571</v>
      </c>
      <c r="AU138" s="808">
        <v>0.11514278759831099</v>
      </c>
      <c r="AV138" s="808">
        <f t="shared" si="57"/>
        <v>0.88485721240168902</v>
      </c>
      <c r="AW138" s="808">
        <v>0.158785700272427</v>
      </c>
      <c r="AX138" s="808">
        <f t="shared" si="58"/>
        <v>0.841214299727573</v>
      </c>
      <c r="AY138" s="808">
        <v>4.9987599911338797E-2</v>
      </c>
      <c r="AZ138" s="808">
        <f t="shared" si="61"/>
        <v>0.95001240008866117</v>
      </c>
      <c r="BA138" s="808">
        <f t="shared" si="59"/>
        <v>9.5209271177350452E-2</v>
      </c>
      <c r="BB138" s="808">
        <f t="shared" si="59"/>
        <v>0.90479072882264955</v>
      </c>
      <c r="BC138" s="809">
        <v>0.111462011856164</v>
      </c>
      <c r="BD138" s="809">
        <f t="shared" si="48"/>
        <v>0.888537988143836</v>
      </c>
      <c r="BE138" s="809">
        <v>0.158195309091272</v>
      </c>
      <c r="BF138" s="809">
        <f t="shared" si="48"/>
        <v>0.841804690908728</v>
      </c>
      <c r="BG138" s="809">
        <v>4.91424737767873E-2</v>
      </c>
      <c r="BH138" s="809">
        <f t="shared" si="51"/>
        <v>0.95085752622321273</v>
      </c>
      <c r="BI138" s="809">
        <v>9.3543682703725553E-2</v>
      </c>
      <c r="BJ138" s="809">
        <v>0.90645631729627452</v>
      </c>
      <c r="BK138" s="810">
        <v>0.109570264538822</v>
      </c>
      <c r="BL138" s="810">
        <f t="shared" si="52"/>
        <v>0.89042973546117798</v>
      </c>
      <c r="BM138" s="810">
        <v>0.15521518730762099</v>
      </c>
      <c r="BN138" s="810">
        <f t="shared" si="53"/>
        <v>0.84478481269237904</v>
      </c>
      <c r="BO138" s="810">
        <v>4.7218706497678599E-2</v>
      </c>
      <c r="BP138" s="810">
        <f t="shared" si="54"/>
        <v>0.95278129350232144</v>
      </c>
      <c r="BQ138" s="810">
        <v>9.1386880076719801E-2</v>
      </c>
      <c r="BR138" s="810">
        <f t="shared" si="60"/>
        <v>0.90861311992328031</v>
      </c>
      <c r="BS138" s="809">
        <v>0.57270710987760098</v>
      </c>
      <c r="BT138" s="809">
        <v>0.42729289012239902</v>
      </c>
      <c r="BU138" s="812"/>
      <c r="BV138" s="758"/>
      <c r="BW138" s="758"/>
      <c r="BX138" s="758"/>
      <c r="BY138" s="758"/>
      <c r="BZ138" s="758"/>
      <c r="CA138" s="758"/>
      <c r="CB138" s="758"/>
      <c r="CC138" s="758"/>
      <c r="CD138" s="758"/>
      <c r="CE138" s="758"/>
      <c r="CF138" s="758"/>
      <c r="CG138" s="758"/>
      <c r="CH138" s="758"/>
      <c r="CI138" s="758"/>
      <c r="CJ138" s="758"/>
      <c r="CK138" s="758"/>
      <c r="CL138" s="758"/>
      <c r="CM138" s="758"/>
      <c r="CN138" s="758"/>
      <c r="CP138" s="5"/>
      <c r="CR138" s="5"/>
      <c r="CS138" s="5"/>
      <c r="CT138" s="5"/>
    </row>
    <row r="139" spans="2:98" ht="15">
      <c r="B139" s="758"/>
      <c r="C139" s="758"/>
      <c r="D139" s="758"/>
      <c r="E139" s="758"/>
      <c r="F139" s="758"/>
      <c r="G139" s="758"/>
      <c r="H139" s="758"/>
      <c r="I139" s="758"/>
      <c r="J139" s="758"/>
      <c r="K139" s="758"/>
      <c r="L139" s="758"/>
      <c r="M139" s="758"/>
      <c r="N139" s="758"/>
      <c r="O139" s="758"/>
      <c r="P139" s="758"/>
      <c r="Q139" s="758"/>
      <c r="R139" s="758"/>
      <c r="S139" s="758"/>
      <c r="T139" s="758"/>
      <c r="U139" s="758"/>
      <c r="V139" s="758"/>
      <c r="W139" s="758"/>
      <c r="X139" s="758"/>
      <c r="Y139" s="758"/>
      <c r="Z139" s="758"/>
      <c r="AA139" s="758"/>
      <c r="AB139" s="758"/>
      <c r="AC139" s="758"/>
      <c r="AD139" s="758"/>
      <c r="AE139" s="758"/>
      <c r="AF139" s="758"/>
      <c r="AG139" s="758"/>
      <c r="AH139" s="758"/>
      <c r="AI139" s="758"/>
      <c r="AJ139" s="758"/>
      <c r="AK139" s="758"/>
      <c r="AL139" s="780">
        <v>134</v>
      </c>
      <c r="AM139" s="792">
        <v>0.11373978976331101</v>
      </c>
      <c r="AN139" s="792">
        <f t="shared" si="55"/>
        <v>0.88626021023668899</v>
      </c>
      <c r="AO139" s="792">
        <v>0.16718176772974799</v>
      </c>
      <c r="AP139" s="792">
        <f t="shared" si="49"/>
        <v>0.83281823227025198</v>
      </c>
      <c r="AQ139" s="792">
        <v>4.7306457048148599E-2</v>
      </c>
      <c r="AR139" s="792">
        <f t="shared" si="50"/>
        <v>0.95269354295185138</v>
      </c>
      <c r="AS139" s="792">
        <f t="shared" si="56"/>
        <v>9.5472111646616814E-2</v>
      </c>
      <c r="AT139" s="792">
        <f t="shared" si="56"/>
        <v>0.90452788835338316</v>
      </c>
      <c r="AU139" s="808">
        <v>0.115693727172671</v>
      </c>
      <c r="AV139" s="808">
        <f t="shared" si="57"/>
        <v>0.88430627282732899</v>
      </c>
      <c r="AW139" s="808">
        <v>0.159504337805918</v>
      </c>
      <c r="AX139" s="808">
        <f t="shared" si="58"/>
        <v>0.840495662194082</v>
      </c>
      <c r="AY139" s="808">
        <v>5.0372612372227898E-2</v>
      </c>
      <c r="AZ139" s="808">
        <f t="shared" si="61"/>
        <v>0.9496273876277721</v>
      </c>
      <c r="BA139" s="808">
        <f t="shared" si="59"/>
        <v>9.5722454810113988E-2</v>
      </c>
      <c r="BB139" s="808">
        <f t="shared" si="59"/>
        <v>0.90427754518988601</v>
      </c>
      <c r="BC139" s="809">
        <v>0.11196489678756801</v>
      </c>
      <c r="BD139" s="809">
        <f t="shared" si="48"/>
        <v>0.88803510321243195</v>
      </c>
      <c r="BE139" s="809">
        <v>0.15888846854305999</v>
      </c>
      <c r="BF139" s="809">
        <f t="shared" si="48"/>
        <v>0.84111153145693995</v>
      </c>
      <c r="BG139" s="809">
        <v>4.9522163643947001E-2</v>
      </c>
      <c r="BH139" s="809">
        <f t="shared" si="51"/>
        <v>0.95047783635605299</v>
      </c>
      <c r="BI139" s="809">
        <v>9.4033661045265504E-2</v>
      </c>
      <c r="BJ139" s="809">
        <v>0.90596633895473455</v>
      </c>
      <c r="BK139" s="810">
        <v>0.110069571812239</v>
      </c>
      <c r="BL139" s="810">
        <f t="shared" si="52"/>
        <v>0.88993042818776102</v>
      </c>
      <c r="BM139" s="810">
        <v>0.155906284309518</v>
      </c>
      <c r="BN139" s="810">
        <f t="shared" si="53"/>
        <v>0.84409371569048197</v>
      </c>
      <c r="BO139" s="810">
        <v>4.7624669033309301E-2</v>
      </c>
      <c r="BP139" s="810">
        <f t="shared" si="54"/>
        <v>0.95237533096669069</v>
      </c>
      <c r="BQ139" s="810">
        <v>9.1887360408305516E-2</v>
      </c>
      <c r="BR139" s="810">
        <f t="shared" si="60"/>
        <v>0.90811263959169453</v>
      </c>
      <c r="BS139" s="809">
        <v>0.57494516569968301</v>
      </c>
      <c r="BT139" s="809">
        <v>0.42505483430031699</v>
      </c>
      <c r="BU139" s="812"/>
      <c r="BV139" s="758"/>
      <c r="BW139" s="758"/>
      <c r="BX139" s="758"/>
      <c r="BY139" s="758"/>
      <c r="BZ139" s="758"/>
      <c r="CA139" s="758"/>
      <c r="CB139" s="758"/>
      <c r="CC139" s="758"/>
      <c r="CD139" s="758"/>
      <c r="CE139" s="758"/>
      <c r="CF139" s="758"/>
      <c r="CG139" s="758"/>
      <c r="CH139" s="758"/>
      <c r="CI139" s="758"/>
      <c r="CJ139" s="758"/>
      <c r="CK139" s="758"/>
      <c r="CL139" s="758"/>
      <c r="CM139" s="758"/>
      <c r="CN139" s="758"/>
      <c r="CP139" s="5"/>
      <c r="CR139" s="5"/>
      <c r="CS139" s="5"/>
      <c r="CT139" s="5"/>
    </row>
    <row r="140" spans="2:98" ht="15">
      <c r="B140" s="758"/>
      <c r="C140" s="758"/>
      <c r="D140" s="758"/>
      <c r="E140" s="758"/>
      <c r="F140" s="758"/>
      <c r="G140" s="758"/>
      <c r="H140" s="758"/>
      <c r="I140" s="758"/>
      <c r="J140" s="758"/>
      <c r="K140" s="758"/>
      <c r="L140" s="758"/>
      <c r="M140" s="758"/>
      <c r="N140" s="758"/>
      <c r="O140" s="758"/>
      <c r="P140" s="758"/>
      <c r="Q140" s="758"/>
      <c r="R140" s="758"/>
      <c r="S140" s="758"/>
      <c r="T140" s="758"/>
      <c r="U140" s="758"/>
      <c r="V140" s="758"/>
      <c r="W140" s="758"/>
      <c r="X140" s="758"/>
      <c r="Y140" s="758"/>
      <c r="Z140" s="758"/>
      <c r="AA140" s="758"/>
      <c r="AB140" s="758"/>
      <c r="AC140" s="758"/>
      <c r="AD140" s="758"/>
      <c r="AE140" s="758"/>
      <c r="AF140" s="758"/>
      <c r="AG140" s="758"/>
      <c r="AH140" s="758"/>
      <c r="AI140" s="758"/>
      <c r="AJ140" s="758"/>
      <c r="AK140" s="758"/>
      <c r="AL140" s="780">
        <v>135</v>
      </c>
      <c r="AM140" s="792">
        <v>0.114292455770204</v>
      </c>
      <c r="AN140" s="792">
        <f t="shared" si="55"/>
        <v>0.88570754422979603</v>
      </c>
      <c r="AO140" s="792">
        <v>0.16781258393110901</v>
      </c>
      <c r="AP140" s="792">
        <f t="shared" si="49"/>
        <v>0.83218741606889102</v>
      </c>
      <c r="AQ140" s="792">
        <v>4.76565351690365E-2</v>
      </c>
      <c r="AR140" s="792">
        <f t="shared" si="50"/>
        <v>0.95234346483096355</v>
      </c>
      <c r="AS140" s="792">
        <f t="shared" si="56"/>
        <v>9.594956177067511E-2</v>
      </c>
      <c r="AT140" s="792">
        <f t="shared" si="56"/>
        <v>0.90405043822932507</v>
      </c>
      <c r="AU140" s="808">
        <v>0.11624377344976899</v>
      </c>
      <c r="AV140" s="808">
        <f t="shared" si="57"/>
        <v>0.88375622655023101</v>
      </c>
      <c r="AW140" s="808">
        <v>0.16022035385728201</v>
      </c>
      <c r="AX140" s="808">
        <f t="shared" si="58"/>
        <v>0.83977964614271805</v>
      </c>
      <c r="AY140" s="808">
        <v>5.0757655268920898E-2</v>
      </c>
      <c r="AZ140" s="808">
        <f t="shared" si="61"/>
        <v>0.94924234473107916</v>
      </c>
      <c r="BA140" s="808">
        <f t="shared" si="59"/>
        <v>9.6234772580306854E-2</v>
      </c>
      <c r="BB140" s="808">
        <f t="shared" si="59"/>
        <v>0.90376522741969323</v>
      </c>
      <c r="BC140" s="809">
        <v>0.112468624601841</v>
      </c>
      <c r="BD140" s="809">
        <f t="shared" si="48"/>
        <v>0.88753137539815896</v>
      </c>
      <c r="BE140" s="809">
        <v>0.159579428092328</v>
      </c>
      <c r="BF140" s="809">
        <f t="shared" si="48"/>
        <v>0.84042057190767205</v>
      </c>
      <c r="BG140" s="809">
        <v>4.9902005790745198E-2</v>
      </c>
      <c r="BH140" s="809">
        <f t="shared" si="51"/>
        <v>0.95009799420925478</v>
      </c>
      <c r="BI140" s="809">
        <v>9.4523464751548936E-2</v>
      </c>
      <c r="BJ140" s="809">
        <v>0.90547653524845106</v>
      </c>
      <c r="BK140" s="810">
        <v>0.110566325044805</v>
      </c>
      <c r="BL140" s="810">
        <f t="shared" si="52"/>
        <v>0.88943367495519499</v>
      </c>
      <c r="BM140" s="810">
        <v>0.15659485881566099</v>
      </c>
      <c r="BN140" s="810">
        <f t="shared" si="53"/>
        <v>0.84340514118433907</v>
      </c>
      <c r="BO140" s="810">
        <v>4.8028634402049901E-2</v>
      </c>
      <c r="BP140" s="810">
        <f t="shared" si="54"/>
        <v>0.95197136559795015</v>
      </c>
      <c r="BQ140" s="810">
        <v>9.2385550116434539E-2</v>
      </c>
      <c r="BR140" s="810">
        <f t="shared" si="60"/>
        <v>0.90761444988356554</v>
      </c>
      <c r="BS140" s="809">
        <v>0.57716545258657592</v>
      </c>
      <c r="BT140" s="809">
        <v>0.42283454741342402</v>
      </c>
      <c r="BU140" s="812"/>
      <c r="BV140" s="758"/>
      <c r="BW140" s="758"/>
      <c r="BX140" s="758"/>
      <c r="BY140" s="758"/>
      <c r="BZ140" s="758"/>
      <c r="CA140" s="758"/>
      <c r="CB140" s="758"/>
      <c r="CC140" s="758"/>
      <c r="CD140" s="758"/>
      <c r="CE140" s="758"/>
      <c r="CF140" s="758"/>
      <c r="CG140" s="758"/>
      <c r="CH140" s="758"/>
      <c r="CI140" s="758"/>
      <c r="CJ140" s="758"/>
      <c r="CK140" s="758"/>
      <c r="CL140" s="758"/>
      <c r="CM140" s="758"/>
      <c r="CN140" s="758"/>
      <c r="CP140" s="5"/>
      <c r="CR140" s="5"/>
      <c r="CS140" s="5"/>
      <c r="CT140" s="5"/>
    </row>
    <row r="141" spans="2:98" ht="15">
      <c r="B141" s="758"/>
      <c r="C141" s="758"/>
      <c r="D141" s="758"/>
      <c r="E141" s="758"/>
      <c r="F141" s="758"/>
      <c r="G141" s="758"/>
      <c r="H141" s="758"/>
      <c r="I141" s="758"/>
      <c r="J141" s="758"/>
      <c r="K141" s="758"/>
      <c r="L141" s="758"/>
      <c r="M141" s="758"/>
      <c r="N141" s="758"/>
      <c r="O141" s="758"/>
      <c r="P141" s="758"/>
      <c r="Q141" s="758"/>
      <c r="R141" s="758"/>
      <c r="S141" s="758"/>
      <c r="T141" s="758"/>
      <c r="U141" s="758"/>
      <c r="V141" s="758"/>
      <c r="W141" s="758"/>
      <c r="X141" s="758"/>
      <c r="Y141" s="758"/>
      <c r="Z141" s="758"/>
      <c r="AA141" s="758"/>
      <c r="AB141" s="758"/>
      <c r="AC141" s="758"/>
      <c r="AD141" s="758"/>
      <c r="AE141" s="758"/>
      <c r="AF141" s="758"/>
      <c r="AG141" s="758"/>
      <c r="AH141" s="758"/>
      <c r="AI141" s="758"/>
      <c r="AJ141" s="758"/>
      <c r="AK141" s="758"/>
      <c r="AL141" s="780">
        <v>136</v>
      </c>
      <c r="AM141" s="792">
        <v>0.114842141837671</v>
      </c>
      <c r="AN141" s="792">
        <f t="shared" si="55"/>
        <v>0.88515785816232895</v>
      </c>
      <c r="AO141" s="792">
        <v>0.16844451068642899</v>
      </c>
      <c r="AP141" s="792">
        <f t="shared" si="49"/>
        <v>0.83155548931357104</v>
      </c>
      <c r="AQ141" s="792">
        <v>4.8006233699423299E-2</v>
      </c>
      <c r="AR141" s="792">
        <f t="shared" si="50"/>
        <v>0.95199376630057675</v>
      </c>
      <c r="AS141" s="792">
        <f t="shared" si="56"/>
        <v>9.64261689292914E-2</v>
      </c>
      <c r="AT141" s="792">
        <f t="shared" si="56"/>
        <v>0.90357383107070866</v>
      </c>
      <c r="AU141" s="808">
        <v>0.11679292485395799</v>
      </c>
      <c r="AV141" s="808">
        <f t="shared" si="57"/>
        <v>0.88320707514604202</v>
      </c>
      <c r="AW141" s="808">
        <v>0.16093375910226099</v>
      </c>
      <c r="AX141" s="808">
        <f t="shared" si="58"/>
        <v>0.83906624089773896</v>
      </c>
      <c r="AY141" s="808">
        <v>5.1142726835364902E-2</v>
      </c>
      <c r="AZ141" s="808">
        <f t="shared" si="61"/>
        <v>0.94885727316463508</v>
      </c>
      <c r="BA141" s="808">
        <f t="shared" si="59"/>
        <v>9.6746225642514866E-2</v>
      </c>
      <c r="BB141" s="808">
        <f t="shared" si="59"/>
        <v>0.90325377435748522</v>
      </c>
      <c r="BC141" s="809">
        <v>0.112973197958522</v>
      </c>
      <c r="BD141" s="809">
        <f t="shared" si="48"/>
        <v>0.88702680204147799</v>
      </c>
      <c r="BE141" s="809">
        <v>0.16026815267333699</v>
      </c>
      <c r="BF141" s="809">
        <f t="shared" si="48"/>
        <v>0.83973184732666306</v>
      </c>
      <c r="BG141" s="809">
        <v>5.0282000635064703E-2</v>
      </c>
      <c r="BH141" s="809">
        <f t="shared" si="51"/>
        <v>0.94971799936493528</v>
      </c>
      <c r="BI141" s="809">
        <v>9.5013086774139083E-2</v>
      </c>
      <c r="BJ141" s="809">
        <v>0.904986913225861</v>
      </c>
      <c r="BK141" s="810">
        <v>0.111060187648093</v>
      </c>
      <c r="BL141" s="810">
        <f t="shared" si="52"/>
        <v>0.888939812351907</v>
      </c>
      <c r="BM141" s="810">
        <v>0.15728091385719001</v>
      </c>
      <c r="BN141" s="810">
        <f t="shared" si="53"/>
        <v>0.84271908614280999</v>
      </c>
      <c r="BO141" s="810">
        <v>4.8430073925543E-2</v>
      </c>
      <c r="BP141" s="810">
        <f t="shared" si="54"/>
        <v>0.95156992607445701</v>
      </c>
      <c r="BQ141" s="810">
        <v>9.2881102363812321E-2</v>
      </c>
      <c r="BR141" s="810">
        <f t="shared" si="60"/>
        <v>0.90711889763618769</v>
      </c>
      <c r="BS141" s="809">
        <v>0.57936796045275907</v>
      </c>
      <c r="BT141" s="809">
        <v>0.42063203954724099</v>
      </c>
      <c r="BU141" s="812"/>
      <c r="BV141" s="758"/>
      <c r="BW141" s="758"/>
      <c r="BX141" s="758"/>
      <c r="BY141" s="758"/>
      <c r="BZ141" s="758"/>
      <c r="CA141" s="758"/>
      <c r="CB141" s="758"/>
      <c r="CC141" s="758"/>
      <c r="CD141" s="758"/>
      <c r="CE141" s="758"/>
      <c r="CF141" s="758"/>
      <c r="CG141" s="758"/>
      <c r="CH141" s="758"/>
      <c r="CI141" s="758"/>
      <c r="CJ141" s="758"/>
      <c r="CK141" s="758"/>
      <c r="CL141" s="758"/>
      <c r="CM141" s="758"/>
      <c r="CN141" s="758"/>
      <c r="CP141" s="5"/>
      <c r="CR141" s="5"/>
      <c r="CS141" s="5"/>
      <c r="CT141" s="5"/>
    </row>
    <row r="142" spans="2:98" ht="15">
      <c r="B142" s="758"/>
      <c r="C142" s="758"/>
      <c r="D142" s="758"/>
      <c r="E142" s="758"/>
      <c r="F142" s="758"/>
      <c r="G142" s="758"/>
      <c r="H142" s="758"/>
      <c r="I142" s="758"/>
      <c r="J142" s="758"/>
      <c r="K142" s="758"/>
      <c r="L142" s="758"/>
      <c r="M142" s="758"/>
      <c r="N142" s="758"/>
      <c r="O142" s="758"/>
      <c r="P142" s="758"/>
      <c r="Q142" s="758"/>
      <c r="R142" s="758"/>
      <c r="S142" s="758"/>
      <c r="T142" s="758"/>
      <c r="U142" s="758"/>
      <c r="V142" s="758"/>
      <c r="W142" s="758"/>
      <c r="X142" s="758"/>
      <c r="Y142" s="758"/>
      <c r="Z142" s="758"/>
      <c r="AA142" s="758"/>
      <c r="AB142" s="758"/>
      <c r="AC142" s="758"/>
      <c r="AD142" s="758"/>
      <c r="AE142" s="758"/>
      <c r="AF142" s="758"/>
      <c r="AG142" s="758"/>
      <c r="AH142" s="758"/>
      <c r="AI142" s="758"/>
      <c r="AJ142" s="758"/>
      <c r="AK142" s="758"/>
      <c r="AL142" s="780">
        <v>137</v>
      </c>
      <c r="AM142" s="792">
        <v>0.115388293630048</v>
      </c>
      <c r="AN142" s="792">
        <f t="shared" si="55"/>
        <v>0.88461170636995201</v>
      </c>
      <c r="AO142" s="792">
        <v>0.169078381833345</v>
      </c>
      <c r="AP142" s="792">
        <f t="shared" si="49"/>
        <v>0.830921618166655</v>
      </c>
      <c r="AQ142" s="792">
        <v>4.83554910435108E-2</v>
      </c>
      <c r="AR142" s="792">
        <f t="shared" si="50"/>
        <v>0.95164450895648922</v>
      </c>
      <c r="AS142" s="792">
        <f t="shared" si="56"/>
        <v>9.6901924726999183E-2</v>
      </c>
      <c r="AT142" s="792">
        <f t="shared" si="56"/>
        <v>0.9030980752730009</v>
      </c>
      <c r="AU142" s="808">
        <v>0.11734117980959</v>
      </c>
      <c r="AV142" s="808">
        <f t="shared" si="57"/>
        <v>0.88265882019040998</v>
      </c>
      <c r="AW142" s="808">
        <v>0.16164456421659901</v>
      </c>
      <c r="AX142" s="808">
        <f t="shared" si="58"/>
        <v>0.83835543578340099</v>
      </c>
      <c r="AY142" s="808">
        <v>5.1527825305507001E-2</v>
      </c>
      <c r="AZ142" s="808">
        <f t="shared" si="61"/>
        <v>0.94847217469449296</v>
      </c>
      <c r="BA142" s="808">
        <f t="shared" si="59"/>
        <v>9.7256815151323894E-2</v>
      </c>
      <c r="BB142" s="808">
        <f t="shared" si="59"/>
        <v>0.90274318484867622</v>
      </c>
      <c r="BC142" s="809">
        <v>0.113478619517145</v>
      </c>
      <c r="BD142" s="809">
        <f t="shared" si="48"/>
        <v>0.886521380482855</v>
      </c>
      <c r="BE142" s="809">
        <v>0.16095460722034799</v>
      </c>
      <c r="BF142" s="809">
        <f t="shared" si="48"/>
        <v>0.83904539277965196</v>
      </c>
      <c r="BG142" s="809">
        <v>5.0662148594788098E-2</v>
      </c>
      <c r="BH142" s="809">
        <f t="shared" si="51"/>
        <v>0.94933785140521187</v>
      </c>
      <c r="BI142" s="809">
        <v>9.5502520064597501E-2</v>
      </c>
      <c r="BJ142" s="809">
        <v>0.90449747993540253</v>
      </c>
      <c r="BK142" s="810">
        <v>0.111550823033681</v>
      </c>
      <c r="BL142" s="810">
        <f t="shared" si="52"/>
        <v>0.88844917696631898</v>
      </c>
      <c r="BM142" s="810">
        <v>0.15796445246524801</v>
      </c>
      <c r="BN142" s="810">
        <f t="shared" si="53"/>
        <v>0.84203554753475196</v>
      </c>
      <c r="BO142" s="810">
        <v>4.8828458925431098E-2</v>
      </c>
      <c r="BP142" s="810">
        <f t="shared" si="54"/>
        <v>0.95117154107456892</v>
      </c>
      <c r="BQ142" s="810">
        <v>9.3373670313146445E-2</v>
      </c>
      <c r="BR142" s="810">
        <f t="shared" si="60"/>
        <v>0.90662632968685353</v>
      </c>
      <c r="BS142" s="809">
        <v>0.58155267921271392</v>
      </c>
      <c r="BT142" s="809">
        <v>0.41844732078728603</v>
      </c>
      <c r="BU142" s="812"/>
      <c r="BV142" s="758"/>
      <c r="BW142" s="758"/>
      <c r="BX142" s="758"/>
      <c r="BY142" s="758"/>
      <c r="BZ142" s="758"/>
      <c r="CA142" s="758"/>
      <c r="CB142" s="758"/>
      <c r="CC142" s="758"/>
      <c r="CD142" s="758"/>
      <c r="CE142" s="758"/>
      <c r="CF142" s="758"/>
      <c r="CG142" s="758"/>
      <c r="CH142" s="758"/>
      <c r="CI142" s="758"/>
      <c r="CJ142" s="758"/>
      <c r="CK142" s="758"/>
      <c r="CL142" s="758"/>
      <c r="CM142" s="758"/>
      <c r="CN142" s="758"/>
      <c r="CP142" s="5"/>
      <c r="CR142" s="5"/>
      <c r="CS142" s="5"/>
      <c r="CT142" s="5"/>
    </row>
    <row r="143" spans="2:98" ht="15">
      <c r="B143" s="758"/>
      <c r="C143" s="758"/>
      <c r="D143" s="758"/>
      <c r="E143" s="758"/>
      <c r="F143" s="758"/>
      <c r="G143" s="758"/>
      <c r="H143" s="758"/>
      <c r="I143" s="758"/>
      <c r="J143" s="758"/>
      <c r="K143" s="758"/>
      <c r="L143" s="758"/>
      <c r="M143" s="758"/>
      <c r="N143" s="758"/>
      <c r="O143" s="758"/>
      <c r="P143" s="758"/>
      <c r="Q143" s="758"/>
      <c r="R143" s="758"/>
      <c r="S143" s="758"/>
      <c r="T143" s="758"/>
      <c r="U143" s="758"/>
      <c r="V143" s="758"/>
      <c r="W143" s="758"/>
      <c r="X143" s="758"/>
      <c r="Y143" s="758"/>
      <c r="Z143" s="758"/>
      <c r="AA143" s="758"/>
      <c r="AB143" s="758"/>
      <c r="AC143" s="758"/>
      <c r="AD143" s="758"/>
      <c r="AE143" s="758"/>
      <c r="AF143" s="758"/>
      <c r="AG143" s="758"/>
      <c r="AH143" s="758"/>
      <c r="AI143" s="758"/>
      <c r="AJ143" s="758"/>
      <c r="AK143" s="758"/>
      <c r="AL143" s="780">
        <v>138</v>
      </c>
      <c r="AM143" s="792">
        <v>0.11593035681166899</v>
      </c>
      <c r="AN143" s="792">
        <f t="shared" si="55"/>
        <v>0.88406964318833103</v>
      </c>
      <c r="AO143" s="792">
        <v>0.16971503120949299</v>
      </c>
      <c r="AP143" s="792">
        <f t="shared" si="49"/>
        <v>0.83028496879050695</v>
      </c>
      <c r="AQ143" s="792">
        <v>4.8704245605500997E-2</v>
      </c>
      <c r="AR143" s="792">
        <f t="shared" si="50"/>
        <v>0.95129575439449898</v>
      </c>
      <c r="AS143" s="792">
        <f t="shared" si="56"/>
        <v>9.7376820768331235E-2</v>
      </c>
      <c r="AT143" s="792">
        <f t="shared" si="56"/>
        <v>0.90262317923166879</v>
      </c>
      <c r="AU143" s="808">
        <v>0.117888536741019</v>
      </c>
      <c r="AV143" s="808">
        <f t="shared" si="57"/>
        <v>0.88211146325898104</v>
      </c>
      <c r="AW143" s="808">
        <v>0.16235277987603999</v>
      </c>
      <c r="AX143" s="808">
        <f t="shared" si="58"/>
        <v>0.83764722012395998</v>
      </c>
      <c r="AY143" s="808">
        <v>5.1912948913294198E-2</v>
      </c>
      <c r="AZ143" s="808">
        <f t="shared" si="61"/>
        <v>0.94808705108670577</v>
      </c>
      <c r="BA143" s="808">
        <f t="shared" si="59"/>
        <v>9.7766542261320422E-2</v>
      </c>
      <c r="BB143" s="808">
        <f t="shared" si="59"/>
        <v>0.90223345773867958</v>
      </c>
      <c r="BC143" s="809">
        <v>0.11398489193724699</v>
      </c>
      <c r="BD143" s="809">
        <f t="shared" si="48"/>
        <v>0.88601510806275297</v>
      </c>
      <c r="BE143" s="809">
        <v>0.16163875666762201</v>
      </c>
      <c r="BF143" s="809">
        <f t="shared" si="48"/>
        <v>0.83836124333237794</v>
      </c>
      <c r="BG143" s="809">
        <v>5.1042450087798202E-2</v>
      </c>
      <c r="BH143" s="809">
        <f t="shared" si="51"/>
        <v>0.94895754991220183</v>
      </c>
      <c r="BI143" s="809">
        <v>9.5991757574486802E-2</v>
      </c>
      <c r="BJ143" s="809">
        <v>0.90400824242551325</v>
      </c>
      <c r="BK143" s="810">
        <v>0.11203789461314299</v>
      </c>
      <c r="BL143" s="810">
        <f t="shared" si="52"/>
        <v>0.88796210538685705</v>
      </c>
      <c r="BM143" s="810">
        <v>0.15864547767097401</v>
      </c>
      <c r="BN143" s="810">
        <f t="shared" si="53"/>
        <v>0.84135452232902597</v>
      </c>
      <c r="BO143" s="810">
        <v>4.9223260723356803E-2</v>
      </c>
      <c r="BP143" s="810">
        <f t="shared" si="54"/>
        <v>0.95077673927664319</v>
      </c>
      <c r="BQ143" s="810">
        <v>9.3862907127142486E-2</v>
      </c>
      <c r="BR143" s="810">
        <f t="shared" si="60"/>
        <v>0.9061370928728576</v>
      </c>
      <c r="BS143" s="809">
        <v>0.58371959878091806</v>
      </c>
      <c r="BT143" s="809">
        <v>0.416280401219082</v>
      </c>
      <c r="BU143" s="812"/>
      <c r="BV143" s="758"/>
      <c r="BW143" s="758"/>
      <c r="BX143" s="758"/>
      <c r="BY143" s="758"/>
      <c r="BZ143" s="758"/>
      <c r="CA143" s="758"/>
      <c r="CB143" s="758"/>
      <c r="CC143" s="758"/>
      <c r="CD143" s="758"/>
      <c r="CE143" s="758"/>
      <c r="CF143" s="758"/>
      <c r="CG143" s="758"/>
      <c r="CH143" s="758"/>
      <c r="CI143" s="758"/>
      <c r="CJ143" s="758"/>
      <c r="CK143" s="758"/>
      <c r="CL143" s="758"/>
      <c r="CM143" s="758"/>
      <c r="CN143" s="758"/>
      <c r="CP143" s="5"/>
      <c r="CR143" s="5"/>
      <c r="CS143" s="5"/>
      <c r="CT143" s="5"/>
    </row>
    <row r="144" spans="2:98" ht="15">
      <c r="B144" s="758"/>
      <c r="C144" s="758"/>
      <c r="D144" s="758"/>
      <c r="E144" s="758"/>
      <c r="F144" s="758"/>
      <c r="G144" s="758"/>
      <c r="H144" s="758"/>
      <c r="I144" s="758"/>
      <c r="J144" s="758"/>
      <c r="K144" s="758"/>
      <c r="L144" s="758"/>
      <c r="M144" s="758"/>
      <c r="N144" s="758"/>
      <c r="O144" s="758"/>
      <c r="P144" s="758"/>
      <c r="Q144" s="758"/>
      <c r="R144" s="758"/>
      <c r="S144" s="758"/>
      <c r="T144" s="758"/>
      <c r="U144" s="758"/>
      <c r="V144" s="758"/>
      <c r="W144" s="758"/>
      <c r="X144" s="758"/>
      <c r="Y144" s="758"/>
      <c r="Z144" s="758"/>
      <c r="AA144" s="758"/>
      <c r="AB144" s="758"/>
      <c r="AC144" s="758"/>
      <c r="AD144" s="758"/>
      <c r="AE144" s="758"/>
      <c r="AF144" s="758"/>
      <c r="AG144" s="758"/>
      <c r="AH144" s="758"/>
      <c r="AI144" s="758"/>
      <c r="AJ144" s="758"/>
      <c r="AK144" s="758"/>
      <c r="AL144" s="780">
        <v>139</v>
      </c>
      <c r="AM144" s="792">
        <v>0.116467777046868</v>
      </c>
      <c r="AN144" s="792">
        <f t="shared" si="55"/>
        <v>0.88353222295313194</v>
      </c>
      <c r="AO144" s="792">
        <v>0.17035529265251001</v>
      </c>
      <c r="AP144" s="792">
        <f t="shared" si="49"/>
        <v>0.82964470734748996</v>
      </c>
      <c r="AQ144" s="792">
        <v>4.9052435789595901E-2</v>
      </c>
      <c r="AR144" s="792">
        <f t="shared" si="50"/>
        <v>0.95094756421040405</v>
      </c>
      <c r="AS144" s="792">
        <f t="shared" si="56"/>
        <v>9.7850848657820497E-2</v>
      </c>
      <c r="AT144" s="792">
        <f t="shared" si="56"/>
        <v>0.90214915134217943</v>
      </c>
      <c r="AU144" s="808">
        <v>0.118434994072598</v>
      </c>
      <c r="AV144" s="808">
        <f t="shared" si="57"/>
        <v>0.88156500592740206</v>
      </c>
      <c r="AW144" s="808">
        <v>0.16305841675632701</v>
      </c>
      <c r="AX144" s="808">
        <f t="shared" si="58"/>
        <v>0.83694158324367296</v>
      </c>
      <c r="AY144" s="808">
        <v>5.2298095892673403E-2</v>
      </c>
      <c r="AZ144" s="808">
        <f t="shared" si="61"/>
        <v>0.94770190410732658</v>
      </c>
      <c r="BA144" s="808">
        <f t="shared" si="59"/>
        <v>9.8275408127090361E-2</v>
      </c>
      <c r="BB144" s="808">
        <f t="shared" si="59"/>
        <v>0.90172459187290976</v>
      </c>
      <c r="BC144" s="809">
        <v>0.11449201787836499</v>
      </c>
      <c r="BD144" s="809">
        <f t="shared" si="48"/>
        <v>0.88550798212163495</v>
      </c>
      <c r="BE144" s="809">
        <v>0.16232056594941999</v>
      </c>
      <c r="BF144" s="809">
        <f t="shared" si="48"/>
        <v>0.83767943405057999</v>
      </c>
      <c r="BG144" s="809">
        <v>5.1422905531977703E-2</v>
      </c>
      <c r="BH144" s="809">
        <f t="shared" si="51"/>
        <v>0.9485770944680223</v>
      </c>
      <c r="BI144" s="809">
        <v>9.6480792255369485E-2</v>
      </c>
      <c r="BJ144" s="809">
        <v>0.90351920774463057</v>
      </c>
      <c r="BK144" s="810">
        <v>0.112521065798055</v>
      </c>
      <c r="BL144" s="810">
        <f t="shared" si="52"/>
        <v>0.88747893420194501</v>
      </c>
      <c r="BM144" s="810">
        <v>0.15932399250551099</v>
      </c>
      <c r="BN144" s="810">
        <f t="shared" si="53"/>
        <v>0.84067600749448901</v>
      </c>
      <c r="BO144" s="810">
        <v>4.9613950640962599E-2</v>
      </c>
      <c r="BP144" s="810">
        <f t="shared" si="54"/>
        <v>0.95038604935903737</v>
      </c>
      <c r="BQ144" s="810">
        <v>9.4348465968507378E-2</v>
      </c>
      <c r="BR144" s="810">
        <f t="shared" si="60"/>
        <v>0.90565153403149257</v>
      </c>
      <c r="BS144" s="809">
        <v>0.58586870907185307</v>
      </c>
      <c r="BT144" s="809">
        <v>0.41413129092814699</v>
      </c>
      <c r="BU144" s="812"/>
      <c r="BV144" s="758"/>
      <c r="BW144" s="758"/>
      <c r="BX144" s="758"/>
      <c r="BY144" s="758"/>
      <c r="BZ144" s="758"/>
      <c r="CA144" s="758"/>
      <c r="CB144" s="758"/>
      <c r="CC144" s="758"/>
      <c r="CD144" s="758"/>
      <c r="CE144" s="758"/>
      <c r="CF144" s="758"/>
      <c r="CG144" s="758"/>
      <c r="CH144" s="758"/>
      <c r="CI144" s="758"/>
      <c r="CJ144" s="758"/>
      <c r="CK144" s="758"/>
      <c r="CL144" s="758"/>
      <c r="CM144" s="758"/>
      <c r="CN144" s="758"/>
      <c r="CP144" s="5"/>
      <c r="CR144" s="5"/>
      <c r="CS144" s="5"/>
      <c r="CT144" s="5"/>
    </row>
    <row r="145" spans="2:98" ht="15">
      <c r="B145" s="758"/>
      <c r="C145" s="758"/>
      <c r="D145" s="758"/>
      <c r="E145" s="758"/>
      <c r="F145" s="758"/>
      <c r="G145" s="758"/>
      <c r="H145" s="758"/>
      <c r="I145" s="758"/>
      <c r="J145" s="758"/>
      <c r="K145" s="758"/>
      <c r="L145" s="758"/>
      <c r="M145" s="758"/>
      <c r="N145" s="758"/>
      <c r="O145" s="758"/>
      <c r="P145" s="758"/>
      <c r="Q145" s="758"/>
      <c r="R145" s="758"/>
      <c r="S145" s="758"/>
      <c r="T145" s="758"/>
      <c r="U145" s="758"/>
      <c r="V145" s="758"/>
      <c r="W145" s="758"/>
      <c r="X145" s="758"/>
      <c r="Y145" s="758"/>
      <c r="Z145" s="758"/>
      <c r="AA145" s="758"/>
      <c r="AB145" s="758"/>
      <c r="AC145" s="758"/>
      <c r="AD145" s="758"/>
      <c r="AE145" s="758"/>
      <c r="AF145" s="758"/>
      <c r="AG145" s="758"/>
      <c r="AH145" s="758"/>
      <c r="AI145" s="758"/>
      <c r="AJ145" s="758"/>
      <c r="AK145" s="758"/>
      <c r="AL145" s="780">
        <v>140</v>
      </c>
      <c r="AM145" s="792">
        <v>0.11699999999998</v>
      </c>
      <c r="AN145" s="792">
        <f t="shared" si="55"/>
        <v>0.88300000000001999</v>
      </c>
      <c r="AO145" s="792">
        <v>0.17100000000003299</v>
      </c>
      <c r="AP145" s="792">
        <f t="shared" si="49"/>
        <v>0.82899999999996699</v>
      </c>
      <c r="AQ145" s="792">
        <v>4.93999999999973E-2</v>
      </c>
      <c r="AR145" s="792">
        <f t="shared" si="50"/>
        <v>0.95060000000000267</v>
      </c>
      <c r="AS145" s="792">
        <f t="shared" si="56"/>
        <v>9.8324000000000147E-2</v>
      </c>
      <c r="AT145" s="792">
        <f t="shared" si="56"/>
        <v>0.90167599999999981</v>
      </c>
      <c r="AU145" s="808">
        <v>0.11898055022868</v>
      </c>
      <c r="AV145" s="808">
        <f t="shared" si="57"/>
        <v>0.88101944977131996</v>
      </c>
      <c r="AW145" s="808">
        <v>0.16376148553320499</v>
      </c>
      <c r="AX145" s="808">
        <f t="shared" si="58"/>
        <v>0.83623851446679498</v>
      </c>
      <c r="AY145" s="808">
        <v>5.26832644775918E-2</v>
      </c>
      <c r="AZ145" s="808">
        <f t="shared" si="61"/>
        <v>0.94731673552240825</v>
      </c>
      <c r="BA145" s="808">
        <f t="shared" si="59"/>
        <v>9.878341390322018E-2</v>
      </c>
      <c r="BB145" s="808">
        <f t="shared" si="59"/>
        <v>0.90121658609677979</v>
      </c>
      <c r="BC145" s="809">
        <v>0.11500000000003401</v>
      </c>
      <c r="BD145" s="809">
        <f t="shared" si="48"/>
        <v>0.88499999999996604</v>
      </c>
      <c r="BE145" s="809">
        <v>0.163000000000002</v>
      </c>
      <c r="BF145" s="809">
        <f t="shared" si="48"/>
        <v>0.83699999999999797</v>
      </c>
      <c r="BG145" s="809">
        <v>5.18035153452093E-2</v>
      </c>
      <c r="BH145" s="809">
        <f t="shared" si="51"/>
        <v>0.94819648465479067</v>
      </c>
      <c r="BI145" s="809">
        <v>9.6969617058807273E-2</v>
      </c>
      <c r="BJ145" s="809">
        <v>0.90303038294119276</v>
      </c>
      <c r="BK145" s="810">
        <v>0.11299999999999299</v>
      </c>
      <c r="BL145" s="810">
        <f t="shared" si="52"/>
        <v>0.88700000000000701</v>
      </c>
      <c r="BM145" s="810">
        <v>0.16</v>
      </c>
      <c r="BN145" s="810">
        <f t="shared" si="53"/>
        <v>0.84</v>
      </c>
      <c r="BO145" s="810">
        <v>4.9999999999891E-2</v>
      </c>
      <c r="BP145" s="810">
        <f t="shared" si="54"/>
        <v>0.95000000000010898</v>
      </c>
      <c r="BQ145" s="810">
        <v>9.4829999999947678E-2</v>
      </c>
      <c r="BR145" s="810">
        <f t="shared" si="60"/>
        <v>0.90517000000005232</v>
      </c>
      <c r="BS145" s="809">
        <v>0.58799999999999808</v>
      </c>
      <c r="BT145" s="809">
        <v>0.41200000000000198</v>
      </c>
      <c r="BU145" s="812"/>
      <c r="BV145" s="758"/>
      <c r="BW145" s="758"/>
      <c r="BX145" s="758"/>
      <c r="BY145" s="758"/>
      <c r="BZ145" s="758"/>
      <c r="CA145" s="758"/>
      <c r="CB145" s="758"/>
      <c r="CC145" s="758"/>
      <c r="CD145" s="758"/>
      <c r="CE145" s="758"/>
      <c r="CF145" s="758"/>
      <c r="CG145" s="758"/>
      <c r="CH145" s="758"/>
      <c r="CI145" s="758"/>
      <c r="CJ145" s="758"/>
      <c r="CK145" s="758"/>
      <c r="CL145" s="758"/>
      <c r="CM145" s="758"/>
      <c r="CN145" s="758"/>
      <c r="CP145" s="5"/>
      <c r="CR145" s="5"/>
      <c r="CS145" s="5"/>
      <c r="CT145" s="5"/>
    </row>
    <row r="146" spans="2:98" ht="15">
      <c r="B146" s="758"/>
      <c r="C146" s="758"/>
      <c r="D146" s="758"/>
      <c r="E146" s="758"/>
      <c r="F146" s="758"/>
      <c r="G146" s="758"/>
      <c r="H146" s="758"/>
      <c r="I146" s="758"/>
      <c r="J146" s="758"/>
      <c r="K146" s="758"/>
      <c r="L146" s="758"/>
      <c r="M146" s="758"/>
      <c r="N146" s="758"/>
      <c r="O146" s="758"/>
      <c r="P146" s="758"/>
      <c r="Q146" s="758"/>
      <c r="R146" s="758"/>
      <c r="S146" s="758"/>
      <c r="T146" s="758"/>
      <c r="U146" s="758"/>
      <c r="V146" s="758"/>
      <c r="W146" s="758"/>
      <c r="X146" s="758"/>
      <c r="Y146" s="758"/>
      <c r="Z146" s="758"/>
      <c r="AA146" s="758"/>
      <c r="AB146" s="758"/>
      <c r="AC146" s="758"/>
      <c r="AD146" s="758"/>
      <c r="AE146" s="758"/>
      <c r="AF146" s="758"/>
      <c r="AG146" s="758"/>
      <c r="AH146" s="758"/>
      <c r="AI146" s="758"/>
      <c r="AJ146" s="758"/>
      <c r="AK146" s="758"/>
      <c r="AL146" s="780">
        <v>141</v>
      </c>
      <c r="AM146" s="792">
        <v>0.117526633916225</v>
      </c>
      <c r="AN146" s="792">
        <f t="shared" si="55"/>
        <v>0.88247336608377502</v>
      </c>
      <c r="AO146" s="792">
        <v>0.17164972310259</v>
      </c>
      <c r="AP146" s="792">
        <f t="shared" si="49"/>
        <v>0.82835027689741003</v>
      </c>
      <c r="AQ146" s="792">
        <v>4.9746898519381702E-2</v>
      </c>
      <c r="AR146" s="792">
        <f t="shared" si="50"/>
        <v>0.95025310148061826</v>
      </c>
      <c r="AS146" s="792">
        <f t="shared" si="56"/>
        <v>9.8796266146541023E-2</v>
      </c>
      <c r="AT146" s="792">
        <f t="shared" si="56"/>
        <v>0.90120373385345898</v>
      </c>
      <c r="AU146" s="808">
        <v>0.119525203633619</v>
      </c>
      <c r="AV146" s="808">
        <f t="shared" si="57"/>
        <v>0.88047479636638104</v>
      </c>
      <c r="AW146" s="808">
        <v>0.164461996882417</v>
      </c>
      <c r="AX146" s="808">
        <f t="shared" si="58"/>
        <v>0.83553800311758297</v>
      </c>
      <c r="AY146" s="808">
        <v>5.3068452901996403E-2</v>
      </c>
      <c r="AZ146" s="808">
        <f t="shared" si="61"/>
        <v>0.94693154709800365</v>
      </c>
      <c r="BA146" s="808">
        <f t="shared" si="59"/>
        <v>9.9290560744296152E-2</v>
      </c>
      <c r="BB146" s="808">
        <f t="shared" si="59"/>
        <v>0.9007094392557039</v>
      </c>
      <c r="BC146" s="809">
        <v>0.115508798019788</v>
      </c>
      <c r="BD146" s="809">
        <f t="shared" si="48"/>
        <v>0.88449120198021203</v>
      </c>
      <c r="BE146" s="809">
        <v>0.163677019268477</v>
      </c>
      <c r="BF146" s="809">
        <f t="shared" si="48"/>
        <v>0.836322980731523</v>
      </c>
      <c r="BG146" s="809">
        <v>5.2184280165153203E-2</v>
      </c>
      <c r="BH146" s="809">
        <f t="shared" si="51"/>
        <v>0.9478157198348468</v>
      </c>
      <c r="BI146" s="809">
        <v>9.7458210693854463E-2</v>
      </c>
      <c r="BJ146" s="809">
        <v>0.90254178930614559</v>
      </c>
      <c r="BK146" s="810">
        <v>0.11347446430910101</v>
      </c>
      <c r="BL146" s="810">
        <f t="shared" si="52"/>
        <v>0.88652553569089898</v>
      </c>
      <c r="BM146" s="810">
        <v>0.16067350340102701</v>
      </c>
      <c r="BN146" s="810">
        <f t="shared" si="53"/>
        <v>0.83932649659897296</v>
      </c>
      <c r="BO146" s="810">
        <v>5.0381013583636503E-2</v>
      </c>
      <c r="BP146" s="810">
        <f t="shared" si="54"/>
        <v>0.94961898641636355</v>
      </c>
      <c r="BQ146" s="810">
        <v>9.5307255966530335E-2</v>
      </c>
      <c r="BR146" s="810">
        <f t="shared" si="60"/>
        <v>0.90469274403346978</v>
      </c>
      <c r="BS146" s="809">
        <v>0.590113477952248</v>
      </c>
      <c r="BT146" s="809">
        <v>0.409886522047752</v>
      </c>
      <c r="BU146" s="812"/>
      <c r="BV146" s="758"/>
      <c r="BW146" s="758"/>
      <c r="BX146" s="758"/>
      <c r="BY146" s="758"/>
      <c r="BZ146" s="758"/>
      <c r="CA146" s="758"/>
      <c r="CB146" s="758"/>
      <c r="CC146" s="758"/>
      <c r="CD146" s="758"/>
      <c r="CE146" s="758"/>
      <c r="CF146" s="758"/>
      <c r="CG146" s="758"/>
      <c r="CH146" s="758"/>
      <c r="CI146" s="758"/>
      <c r="CJ146" s="758"/>
      <c r="CK146" s="758"/>
      <c r="CL146" s="758"/>
      <c r="CM146" s="758"/>
      <c r="CN146" s="758"/>
      <c r="CP146" s="5"/>
      <c r="CR146" s="5"/>
      <c r="CS146" s="5"/>
      <c r="CT146" s="5"/>
    </row>
    <row r="147" spans="2:98" ht="15">
      <c r="B147" s="758"/>
      <c r="C147" s="758"/>
      <c r="D147" s="758"/>
      <c r="E147" s="758"/>
      <c r="F147" s="758"/>
      <c r="G147" s="758"/>
      <c r="H147" s="758"/>
      <c r="I147" s="758"/>
      <c r="J147" s="758"/>
      <c r="K147" s="758"/>
      <c r="L147" s="758"/>
      <c r="M147" s="758"/>
      <c r="N147" s="758"/>
      <c r="O147" s="758"/>
      <c r="P147" s="758"/>
      <c r="Q147" s="758"/>
      <c r="R147" s="758"/>
      <c r="S147" s="758"/>
      <c r="T147" s="758"/>
      <c r="U147" s="758"/>
      <c r="V147" s="758"/>
      <c r="W147" s="758"/>
      <c r="X147" s="758"/>
      <c r="Y147" s="758"/>
      <c r="Z147" s="758"/>
      <c r="AA147" s="758"/>
      <c r="AB147" s="758"/>
      <c r="AC147" s="758"/>
      <c r="AD147" s="758"/>
      <c r="AE147" s="758"/>
      <c r="AF147" s="758"/>
      <c r="AG147" s="758"/>
      <c r="AH147" s="758"/>
      <c r="AI147" s="758"/>
      <c r="AJ147" s="758"/>
      <c r="AK147" s="758"/>
      <c r="AL147" s="780">
        <v>142</v>
      </c>
      <c r="AM147" s="792">
        <v>0.11804793736437801</v>
      </c>
      <c r="AN147" s="792">
        <f t="shared" si="55"/>
        <v>0.88195206263562198</v>
      </c>
      <c r="AO147" s="792">
        <v>0.17230397586228399</v>
      </c>
      <c r="AP147" s="792">
        <f t="shared" si="49"/>
        <v>0.82769602413771604</v>
      </c>
      <c r="AQ147" s="792">
        <v>5.0093179144324103E-2</v>
      </c>
      <c r="AR147" s="792">
        <f t="shared" si="50"/>
        <v>0.9499068208556759</v>
      </c>
      <c r="AS147" s="792">
        <f t="shared" si="56"/>
        <v>9.9267637437671585E-2</v>
      </c>
      <c r="AT147" s="792">
        <f t="shared" si="56"/>
        <v>0.90073236256232847</v>
      </c>
      <c r="AU147" s="808">
        <v>0.120068952711768</v>
      </c>
      <c r="AV147" s="808">
        <f t="shared" si="57"/>
        <v>0.87993104728823202</v>
      </c>
      <c r="AW147" s="808">
        <v>0.16515996147970599</v>
      </c>
      <c r="AX147" s="808">
        <f t="shared" si="58"/>
        <v>0.83484003852029398</v>
      </c>
      <c r="AY147" s="808">
        <v>5.3453659399834201E-2</v>
      </c>
      <c r="AZ147" s="808">
        <f t="shared" si="61"/>
        <v>0.94654634060016585</v>
      </c>
      <c r="BA147" s="808">
        <f t="shared" si="59"/>
        <v>9.9796849804904192E-2</v>
      </c>
      <c r="BB147" s="808">
        <f t="shared" si="59"/>
        <v>0.90020315019509578</v>
      </c>
      <c r="BC147" s="809">
        <v>0.116018199887139</v>
      </c>
      <c r="BD147" s="809">
        <f t="shared" si="48"/>
        <v>0.88398180011286098</v>
      </c>
      <c r="BE147" s="809">
        <v>0.16435156626334499</v>
      </c>
      <c r="BF147" s="809">
        <f t="shared" si="48"/>
        <v>0.83564843373665498</v>
      </c>
      <c r="BG147" s="809">
        <v>5.25652015085794E-2</v>
      </c>
      <c r="BH147" s="809">
        <f t="shared" si="51"/>
        <v>0.94743479849142065</v>
      </c>
      <c r="BI147" s="809">
        <v>9.794649489952896E-2</v>
      </c>
      <c r="BJ147" s="809">
        <v>0.902053505100471</v>
      </c>
      <c r="BK147" s="810">
        <v>0.113944640529806</v>
      </c>
      <c r="BL147" s="810">
        <f t="shared" si="52"/>
        <v>0.88605535947019398</v>
      </c>
      <c r="BM147" s="810">
        <v>0.16134450681696</v>
      </c>
      <c r="BN147" s="810">
        <f t="shared" si="53"/>
        <v>0.83865549318304</v>
      </c>
      <c r="BO147" s="810">
        <v>5.0757130023100401E-2</v>
      </c>
      <c r="BP147" s="810">
        <f t="shared" si="54"/>
        <v>0.94924286997689955</v>
      </c>
      <c r="BQ147" s="810">
        <v>9.5780354942766849E-2</v>
      </c>
      <c r="BR147" s="810">
        <f t="shared" si="60"/>
        <v>0.90421964505723318</v>
      </c>
      <c r="BS147" s="809">
        <v>0.59220921520516101</v>
      </c>
      <c r="BT147" s="809">
        <v>0.40779078479483899</v>
      </c>
      <c r="BU147" s="812"/>
      <c r="BV147" s="758"/>
      <c r="BW147" s="758"/>
      <c r="BX147" s="758"/>
      <c r="BY147" s="758"/>
      <c r="BZ147" s="758"/>
      <c r="CA147" s="758"/>
      <c r="CB147" s="758"/>
      <c r="CC147" s="758"/>
      <c r="CD147" s="758"/>
      <c r="CE147" s="758"/>
      <c r="CF147" s="758"/>
      <c r="CG147" s="758"/>
      <c r="CH147" s="758"/>
      <c r="CI147" s="758"/>
      <c r="CJ147" s="758"/>
      <c r="CK147" s="758"/>
      <c r="CL147" s="758"/>
      <c r="CM147" s="758"/>
      <c r="CN147" s="758"/>
      <c r="CP147" s="5"/>
      <c r="CR147" s="5"/>
      <c r="CS147" s="5"/>
      <c r="CT147" s="5"/>
    </row>
    <row r="148" spans="2:98" ht="15">
      <c r="B148" s="758"/>
      <c r="C148" s="758"/>
      <c r="D148" s="758"/>
      <c r="E148" s="758"/>
      <c r="F148" s="758"/>
      <c r="G148" s="758"/>
      <c r="H148" s="758"/>
      <c r="I148" s="758"/>
      <c r="J148" s="758"/>
      <c r="K148" s="758"/>
      <c r="L148" s="758"/>
      <c r="M148" s="758"/>
      <c r="N148" s="758"/>
      <c r="O148" s="758"/>
      <c r="P148" s="758"/>
      <c r="Q148" s="758"/>
      <c r="R148" s="758"/>
      <c r="S148" s="758"/>
      <c r="T148" s="758"/>
      <c r="U148" s="758"/>
      <c r="V148" s="758"/>
      <c r="W148" s="758"/>
      <c r="X148" s="758"/>
      <c r="Y148" s="758"/>
      <c r="Z148" s="758"/>
      <c r="AA148" s="758"/>
      <c r="AB148" s="758"/>
      <c r="AC148" s="758"/>
      <c r="AD148" s="758"/>
      <c r="AE148" s="758"/>
      <c r="AF148" s="758"/>
      <c r="AG148" s="758"/>
      <c r="AH148" s="758"/>
      <c r="AI148" s="758"/>
      <c r="AJ148" s="758"/>
      <c r="AK148" s="758"/>
      <c r="AL148" s="780">
        <v>143</v>
      </c>
      <c r="AM148" s="792">
        <v>0.11856433149409799</v>
      </c>
      <c r="AN148" s="792">
        <f t="shared" si="55"/>
        <v>0.88143566850590205</v>
      </c>
      <c r="AO148" s="792">
        <v>0.17296200819410701</v>
      </c>
      <c r="AP148" s="792">
        <f t="shared" si="49"/>
        <v>0.82703799180589299</v>
      </c>
      <c r="AQ148" s="792">
        <v>5.0438911549873802E-2</v>
      </c>
      <c r="AR148" s="792">
        <f t="shared" si="50"/>
        <v>0.94956108845012621</v>
      </c>
      <c r="AS148" s="792">
        <f t="shared" si="56"/>
        <v>9.9738103960756941E-2</v>
      </c>
      <c r="AT148" s="792">
        <f t="shared" si="56"/>
        <v>0.90026189603924311</v>
      </c>
      <c r="AU148" s="808">
        <v>0.12061179588748</v>
      </c>
      <c r="AV148" s="808">
        <f t="shared" si="57"/>
        <v>0.87938820411252006</v>
      </c>
      <c r="AW148" s="808">
        <v>0.165855390000817</v>
      </c>
      <c r="AX148" s="808">
        <f t="shared" si="58"/>
        <v>0.83414460999918294</v>
      </c>
      <c r="AY148" s="808">
        <v>5.3838882205052299E-2</v>
      </c>
      <c r="AZ148" s="808">
        <f t="shared" si="61"/>
        <v>0.94616111779494771</v>
      </c>
      <c r="BA148" s="808">
        <f t="shared" si="59"/>
        <v>0.10030228223963077</v>
      </c>
      <c r="BB148" s="808">
        <f t="shared" si="59"/>
        <v>0.89969771776036933</v>
      </c>
      <c r="BC148" s="809">
        <v>0.116527950609599</v>
      </c>
      <c r="BD148" s="809">
        <f t="shared" si="48"/>
        <v>0.88347204939040103</v>
      </c>
      <c r="BE148" s="809">
        <v>0.165023579007952</v>
      </c>
      <c r="BF148" s="809">
        <f t="shared" si="48"/>
        <v>0.83497642099204805</v>
      </c>
      <c r="BG148" s="809">
        <v>5.29462811120354E-2</v>
      </c>
      <c r="BH148" s="809">
        <f t="shared" si="51"/>
        <v>0.94705371888796464</v>
      </c>
      <c r="BI148" s="809">
        <v>9.8434377172340937E-2</v>
      </c>
      <c r="BJ148" s="809">
        <v>0.90156562282765917</v>
      </c>
      <c r="BK148" s="810">
        <v>0.114410814145103</v>
      </c>
      <c r="BL148" s="810">
        <f t="shared" si="52"/>
        <v>0.88558918585489699</v>
      </c>
      <c r="BM148" s="810">
        <v>0.16201301457161299</v>
      </c>
      <c r="BN148" s="810">
        <f t="shared" si="53"/>
        <v>0.83798698542838701</v>
      </c>
      <c r="BO148" s="810">
        <v>5.1128621411036003E-2</v>
      </c>
      <c r="BP148" s="810">
        <f t="shared" si="54"/>
        <v>0.94887137858896398</v>
      </c>
      <c r="BQ148" s="810">
        <v>9.6249511585529496E-2</v>
      </c>
      <c r="BR148" s="810">
        <f t="shared" si="60"/>
        <v>0.90375048841447048</v>
      </c>
      <c r="BS148" s="809">
        <v>0.59428730050770895</v>
      </c>
      <c r="BT148" s="809">
        <v>0.405712699492291</v>
      </c>
      <c r="BU148" s="812"/>
      <c r="BV148" s="758"/>
      <c r="BW148" s="758"/>
      <c r="BX148" s="758"/>
      <c r="BY148" s="758"/>
      <c r="BZ148" s="758"/>
      <c r="CA148" s="758"/>
      <c r="CB148" s="758"/>
      <c r="CC148" s="758"/>
      <c r="CD148" s="758"/>
      <c r="CE148" s="758"/>
      <c r="CF148" s="758"/>
      <c r="CG148" s="758"/>
      <c r="CH148" s="758"/>
      <c r="CI148" s="758"/>
      <c r="CJ148" s="758"/>
      <c r="CK148" s="758"/>
      <c r="CL148" s="758"/>
      <c r="CM148" s="758"/>
      <c r="CN148" s="758"/>
      <c r="CP148" s="5"/>
      <c r="CR148" s="5"/>
      <c r="CS148" s="5"/>
      <c r="CT148" s="5"/>
    </row>
    <row r="149" spans="2:98" ht="15">
      <c r="B149" s="758"/>
      <c r="C149" s="758"/>
      <c r="D149" s="758"/>
      <c r="E149" s="758"/>
      <c r="F149" s="758"/>
      <c r="G149" s="758"/>
      <c r="H149" s="758"/>
      <c r="I149" s="758"/>
      <c r="J149" s="758"/>
      <c r="K149" s="758"/>
      <c r="L149" s="758"/>
      <c r="M149" s="758"/>
      <c r="N149" s="758"/>
      <c r="O149" s="758"/>
      <c r="P149" s="758"/>
      <c r="Q149" s="758"/>
      <c r="R149" s="758"/>
      <c r="S149" s="758"/>
      <c r="T149" s="758"/>
      <c r="U149" s="758"/>
      <c r="V149" s="758"/>
      <c r="W149" s="758"/>
      <c r="X149" s="758"/>
      <c r="Y149" s="758"/>
      <c r="Z149" s="758"/>
      <c r="AA149" s="758"/>
      <c r="AB149" s="758"/>
      <c r="AC149" s="758"/>
      <c r="AD149" s="758"/>
      <c r="AE149" s="758"/>
      <c r="AF149" s="758"/>
      <c r="AG149" s="758"/>
      <c r="AH149" s="758"/>
      <c r="AI149" s="758"/>
      <c r="AJ149" s="758"/>
      <c r="AK149" s="758"/>
      <c r="AL149" s="780">
        <v>144</v>
      </c>
      <c r="AM149" s="792">
        <v>0.119076237455045</v>
      </c>
      <c r="AN149" s="792">
        <f t="shared" si="55"/>
        <v>0.88092376254495497</v>
      </c>
      <c r="AO149" s="792">
        <v>0.17362307001305299</v>
      </c>
      <c r="AP149" s="792">
        <f t="shared" si="49"/>
        <v>0.82637692998694701</v>
      </c>
      <c r="AQ149" s="792">
        <v>5.0784165411080197E-2</v>
      </c>
      <c r="AR149" s="792">
        <f t="shared" si="50"/>
        <v>0.94921583458891978</v>
      </c>
      <c r="AS149" s="792">
        <f t="shared" si="56"/>
        <v>0.10020765580316304</v>
      </c>
      <c r="AT149" s="792">
        <f t="shared" si="56"/>
        <v>0.89979234419683696</v>
      </c>
      <c r="AU149" s="808">
        <v>0.121153731585109</v>
      </c>
      <c r="AV149" s="808">
        <f t="shared" si="57"/>
        <v>0.878846268414891</v>
      </c>
      <c r="AW149" s="808">
        <v>0.166548293121493</v>
      </c>
      <c r="AX149" s="808">
        <f t="shared" si="58"/>
        <v>0.833451706878507</v>
      </c>
      <c r="AY149" s="808">
        <v>5.4224119551597602E-2</v>
      </c>
      <c r="AZ149" s="808">
        <f t="shared" si="61"/>
        <v>0.94577588044840244</v>
      </c>
      <c r="BA149" s="808">
        <f t="shared" si="59"/>
        <v>0.10080685920306209</v>
      </c>
      <c r="BB149" s="808">
        <f t="shared" si="59"/>
        <v>0.89919314079693802</v>
      </c>
      <c r="BC149" s="809">
        <v>0.117037795194676</v>
      </c>
      <c r="BD149" s="809">
        <f t="shared" si="48"/>
        <v>0.88296220480532406</v>
      </c>
      <c r="BE149" s="809">
        <v>0.16569299552564701</v>
      </c>
      <c r="BF149" s="809">
        <f t="shared" si="48"/>
        <v>0.83430700447435302</v>
      </c>
      <c r="BG149" s="809">
        <v>5.3327520712068602E-2</v>
      </c>
      <c r="BH149" s="809">
        <f t="shared" si="51"/>
        <v>0.94667247928793141</v>
      </c>
      <c r="BI149" s="809">
        <v>9.8921765008799928E-2</v>
      </c>
      <c r="BJ149" s="809">
        <v>0.9010782349912001</v>
      </c>
      <c r="BK149" s="810">
        <v>0.114873270637986</v>
      </c>
      <c r="BL149" s="810">
        <f t="shared" si="52"/>
        <v>0.88512672936201398</v>
      </c>
      <c r="BM149" s="810">
        <v>0.16267903098879899</v>
      </c>
      <c r="BN149" s="810">
        <f t="shared" si="53"/>
        <v>0.83732096901120101</v>
      </c>
      <c r="BO149" s="810">
        <v>5.1495759840196699E-2</v>
      </c>
      <c r="BP149" s="810">
        <f t="shared" si="54"/>
        <v>0.94850424015980328</v>
      </c>
      <c r="BQ149" s="810">
        <v>9.6714940551689915E-2</v>
      </c>
      <c r="BR149" s="810">
        <f t="shared" si="60"/>
        <v>0.90328505944831017</v>
      </c>
      <c r="BS149" s="809">
        <v>0.59634782260886599</v>
      </c>
      <c r="BT149" s="809">
        <v>0.40365217739113401</v>
      </c>
      <c r="BU149" s="812"/>
      <c r="BV149" s="758"/>
      <c r="BW149" s="758"/>
      <c r="BX149" s="758"/>
      <c r="BY149" s="758"/>
      <c r="BZ149" s="758"/>
      <c r="CA149" s="758"/>
      <c r="CB149" s="758"/>
      <c r="CC149" s="758"/>
      <c r="CD149" s="758"/>
      <c r="CE149" s="758"/>
      <c r="CF149" s="758"/>
      <c r="CG149" s="758"/>
      <c r="CH149" s="758"/>
      <c r="CI149" s="758"/>
      <c r="CJ149" s="758"/>
      <c r="CK149" s="758"/>
      <c r="CL149" s="758"/>
      <c r="CM149" s="758"/>
      <c r="CN149" s="758"/>
      <c r="CP149" s="5"/>
      <c r="CR149" s="5"/>
      <c r="CS149" s="5"/>
      <c r="CT149" s="5"/>
    </row>
    <row r="150" spans="2:98" ht="15">
      <c r="B150" s="758"/>
      <c r="C150" s="758"/>
      <c r="D150" s="758"/>
      <c r="E150" s="758"/>
      <c r="F150" s="758"/>
      <c r="G150" s="758"/>
      <c r="H150" s="758"/>
      <c r="I150" s="758"/>
      <c r="J150" s="758"/>
      <c r="K150" s="758"/>
      <c r="L150" s="758"/>
      <c r="M150" s="758"/>
      <c r="N150" s="758"/>
      <c r="O150" s="758"/>
      <c r="P150" s="758"/>
      <c r="Q150" s="758"/>
      <c r="R150" s="758"/>
      <c r="S150" s="758"/>
      <c r="T150" s="758"/>
      <c r="U150" s="758"/>
      <c r="V150" s="758"/>
      <c r="W150" s="758"/>
      <c r="X150" s="758"/>
      <c r="Y150" s="758"/>
      <c r="Z150" s="758"/>
      <c r="AA150" s="758"/>
      <c r="AB150" s="758"/>
      <c r="AC150" s="758"/>
      <c r="AD150" s="758"/>
      <c r="AE150" s="758"/>
      <c r="AF150" s="758"/>
      <c r="AG150" s="758"/>
      <c r="AH150" s="758"/>
      <c r="AI150" s="758"/>
      <c r="AJ150" s="758"/>
      <c r="AK150" s="758"/>
      <c r="AL150" s="780">
        <v>145</v>
      </c>
      <c r="AM150" s="792">
        <v>0.119584076396881</v>
      </c>
      <c r="AN150" s="792">
        <f t="shared" si="55"/>
        <v>0.88041592360311904</v>
      </c>
      <c r="AO150" s="792">
        <v>0.17428641123411701</v>
      </c>
      <c r="AP150" s="792">
        <f t="shared" si="49"/>
        <v>0.82571358876588297</v>
      </c>
      <c r="AQ150" s="792">
        <v>5.11290104029926E-2</v>
      </c>
      <c r="AR150" s="792">
        <f t="shared" si="50"/>
        <v>0.94887098959700744</v>
      </c>
      <c r="AS150" s="792">
        <f t="shared" si="56"/>
        <v>0.10067628305225662</v>
      </c>
      <c r="AT150" s="792">
        <f t="shared" si="56"/>
        <v>0.89932371694774349</v>
      </c>
      <c r="AU150" s="808">
        <v>0.12169475822900699</v>
      </c>
      <c r="AV150" s="808">
        <f t="shared" si="57"/>
        <v>0.87830524177099301</v>
      </c>
      <c r="AW150" s="808">
        <v>0.16723868151747801</v>
      </c>
      <c r="AX150" s="808">
        <f t="shared" si="58"/>
        <v>0.83276131848252199</v>
      </c>
      <c r="AY150" s="808">
        <v>5.4609369673417299E-2</v>
      </c>
      <c r="AZ150" s="808">
        <f t="shared" si="61"/>
        <v>0.94539063032658266</v>
      </c>
      <c r="BA150" s="808">
        <f t="shared" si="59"/>
        <v>0.10131058184978407</v>
      </c>
      <c r="BB150" s="808">
        <f t="shared" si="59"/>
        <v>0.89868941815021586</v>
      </c>
      <c r="BC150" s="809">
        <v>0.11754747864988099</v>
      </c>
      <c r="BD150" s="809">
        <f t="shared" ref="BD150:BF213" si="62">1-BC150</f>
        <v>0.88245252135011898</v>
      </c>
      <c r="BE150" s="809">
        <v>0.166359753839776</v>
      </c>
      <c r="BF150" s="809">
        <f t="shared" si="62"/>
        <v>0.83364024616022403</v>
      </c>
      <c r="BG150" s="809">
        <v>5.3708922045226502E-2</v>
      </c>
      <c r="BH150" s="809">
        <f t="shared" si="51"/>
        <v>0.94629107795477352</v>
      </c>
      <c r="BI150" s="809">
        <v>9.9408565905415788E-2</v>
      </c>
      <c r="BJ150" s="809">
        <v>0.9005914340945842</v>
      </c>
      <c r="BK150" s="810">
        <v>0.11533229549145101</v>
      </c>
      <c r="BL150" s="810">
        <f t="shared" si="52"/>
        <v>0.88466770450854904</v>
      </c>
      <c r="BM150" s="810">
        <v>0.163342560392332</v>
      </c>
      <c r="BN150" s="810">
        <f t="shared" si="53"/>
        <v>0.83665743960766803</v>
      </c>
      <c r="BO150" s="810">
        <v>5.1858817403335498E-2</v>
      </c>
      <c r="BP150" s="810">
        <f t="shared" si="54"/>
        <v>0.94814118259666447</v>
      </c>
      <c r="BQ150" s="810">
        <v>9.7176856498120495E-2</v>
      </c>
      <c r="BR150" s="810">
        <f t="shared" si="60"/>
        <v>0.90282314350187953</v>
      </c>
      <c r="BS150" s="809">
        <v>0.59839087025760396</v>
      </c>
      <c r="BT150" s="809">
        <v>0.40160912974239599</v>
      </c>
      <c r="BU150" s="812"/>
      <c r="BV150" s="758"/>
      <c r="BW150" s="758"/>
      <c r="BX150" s="758"/>
      <c r="BY150" s="758"/>
      <c r="BZ150" s="758"/>
      <c r="CA150" s="758"/>
      <c r="CB150" s="758"/>
      <c r="CC150" s="758"/>
      <c r="CD150" s="758"/>
      <c r="CE150" s="758"/>
      <c r="CF150" s="758"/>
      <c r="CG150" s="758"/>
      <c r="CH150" s="758"/>
      <c r="CI150" s="758"/>
      <c r="CJ150" s="758"/>
      <c r="CK150" s="758"/>
      <c r="CL150" s="758"/>
      <c r="CM150" s="758"/>
      <c r="CN150" s="758"/>
      <c r="CP150" s="5"/>
      <c r="CR150" s="5"/>
      <c r="CS150" s="5"/>
      <c r="CT150" s="5"/>
    </row>
    <row r="151" spans="2:98" ht="15">
      <c r="B151" s="758"/>
      <c r="C151" s="758"/>
      <c r="D151" s="758"/>
      <c r="E151" s="758"/>
      <c r="F151" s="758"/>
      <c r="G151" s="758"/>
      <c r="H151" s="758"/>
      <c r="I151" s="758"/>
      <c r="J151" s="758"/>
      <c r="K151" s="758"/>
      <c r="L151" s="758"/>
      <c r="M151" s="758"/>
      <c r="N151" s="758"/>
      <c r="O151" s="758"/>
      <c r="P151" s="758"/>
      <c r="Q151" s="758"/>
      <c r="R151" s="758"/>
      <c r="S151" s="758"/>
      <c r="T151" s="758"/>
      <c r="U151" s="758"/>
      <c r="V151" s="758"/>
      <c r="W151" s="758"/>
      <c r="X151" s="758"/>
      <c r="Y151" s="758"/>
      <c r="Z151" s="758"/>
      <c r="AA151" s="758"/>
      <c r="AB151" s="758"/>
      <c r="AC151" s="758"/>
      <c r="AD151" s="758"/>
      <c r="AE151" s="758"/>
      <c r="AF151" s="758"/>
      <c r="AG151" s="758"/>
      <c r="AH151" s="758"/>
      <c r="AI151" s="758"/>
      <c r="AJ151" s="758"/>
      <c r="AK151" s="758"/>
      <c r="AL151" s="780">
        <v>146</v>
      </c>
      <c r="AM151" s="792">
        <v>0.120088269469265</v>
      </c>
      <c r="AN151" s="792">
        <f t="shared" si="55"/>
        <v>0.87991173053073501</v>
      </c>
      <c r="AO151" s="792">
        <v>0.17495128177229199</v>
      </c>
      <c r="AP151" s="792">
        <f t="shared" si="49"/>
        <v>0.82504871822770798</v>
      </c>
      <c r="AQ151" s="792">
        <v>5.1473516200660603E-2</v>
      </c>
      <c r="AR151" s="792">
        <f t="shared" si="50"/>
        <v>0.94852648379933935</v>
      </c>
      <c r="AS151" s="792">
        <f t="shared" si="56"/>
        <v>0.10114397579540318</v>
      </c>
      <c r="AT151" s="792">
        <f t="shared" si="56"/>
        <v>0.89885602420459687</v>
      </c>
      <c r="AU151" s="808">
        <v>0.122234874243527</v>
      </c>
      <c r="AV151" s="808">
        <f t="shared" si="57"/>
        <v>0.87776512575647303</v>
      </c>
      <c r="AW151" s="808">
        <v>0.16792656586451499</v>
      </c>
      <c r="AX151" s="808">
        <f t="shared" si="58"/>
        <v>0.83207343413548496</v>
      </c>
      <c r="AY151" s="808">
        <v>5.4994630804458301E-2</v>
      </c>
      <c r="AZ151" s="808">
        <f t="shared" si="61"/>
        <v>0.94500536919554168</v>
      </c>
      <c r="BA151" s="808">
        <f t="shared" si="59"/>
        <v>0.10181345133438263</v>
      </c>
      <c r="BB151" s="808">
        <f t="shared" si="59"/>
        <v>0.89818654866561742</v>
      </c>
      <c r="BC151" s="809">
        <v>0.118056745982723</v>
      </c>
      <c r="BD151" s="809">
        <f t="shared" si="62"/>
        <v>0.88194325401727702</v>
      </c>
      <c r="BE151" s="809">
        <v>0.167023791973687</v>
      </c>
      <c r="BF151" s="809">
        <f t="shared" si="62"/>
        <v>0.832976208026313</v>
      </c>
      <c r="BG151" s="809">
        <v>5.4090486848056701E-2</v>
      </c>
      <c r="BH151" s="809">
        <f t="shared" si="51"/>
        <v>0.94590951315194327</v>
      </c>
      <c r="BI151" s="809">
        <v>9.9894687358698234E-2</v>
      </c>
      <c r="BJ151" s="809">
        <v>0.90010531264130189</v>
      </c>
      <c r="BK151" s="810">
        <v>0.11578817418849301</v>
      </c>
      <c r="BL151" s="810">
        <f t="shared" si="52"/>
        <v>0.88421182581150704</v>
      </c>
      <c r="BM151" s="810">
        <v>0.16400360710602499</v>
      </c>
      <c r="BN151" s="810">
        <f t="shared" si="53"/>
        <v>0.83599639289397498</v>
      </c>
      <c r="BO151" s="810">
        <v>5.2218066193205799E-2</v>
      </c>
      <c r="BP151" s="810">
        <f t="shared" si="54"/>
        <v>0.94778193380679421</v>
      </c>
      <c r="BQ151" s="810">
        <v>9.7635474081693263E-2</v>
      </c>
      <c r="BR151" s="810">
        <f t="shared" si="60"/>
        <v>0.90236452591830685</v>
      </c>
      <c r="BS151" s="809">
        <v>0.60041653220289604</v>
      </c>
      <c r="BT151" s="809">
        <v>0.39958346779710402</v>
      </c>
      <c r="BU151" s="812"/>
      <c r="BV151" s="758"/>
      <c r="BW151" s="758"/>
      <c r="BX151" s="758"/>
      <c r="BY151" s="758"/>
      <c r="BZ151" s="758"/>
      <c r="CA151" s="758"/>
      <c r="CB151" s="758"/>
      <c r="CC151" s="758"/>
      <c r="CD151" s="758"/>
      <c r="CE151" s="758"/>
      <c r="CF151" s="758"/>
      <c r="CG151" s="758"/>
      <c r="CH151" s="758"/>
      <c r="CI151" s="758"/>
      <c r="CJ151" s="758"/>
      <c r="CK151" s="758"/>
      <c r="CL151" s="758"/>
      <c r="CM151" s="758"/>
      <c r="CN151" s="758"/>
      <c r="CP151" s="5"/>
      <c r="CR151" s="5"/>
      <c r="CS151" s="5"/>
      <c r="CT151" s="5"/>
    </row>
    <row r="152" spans="2:98" ht="15">
      <c r="B152" s="758"/>
      <c r="C152" s="758"/>
      <c r="D152" s="758"/>
      <c r="E152" s="758"/>
      <c r="F152" s="758"/>
      <c r="G152" s="758"/>
      <c r="H152" s="758"/>
      <c r="I152" s="758"/>
      <c r="J152" s="758"/>
      <c r="K152" s="758"/>
      <c r="L152" s="758"/>
      <c r="M152" s="758"/>
      <c r="N152" s="758"/>
      <c r="O152" s="758"/>
      <c r="P152" s="758"/>
      <c r="Q152" s="758"/>
      <c r="R152" s="758"/>
      <c r="S152" s="758"/>
      <c r="T152" s="758"/>
      <c r="U152" s="758"/>
      <c r="V152" s="758"/>
      <c r="W152" s="758"/>
      <c r="X152" s="758"/>
      <c r="Y152" s="758"/>
      <c r="Z152" s="758"/>
      <c r="AA152" s="758"/>
      <c r="AB152" s="758"/>
      <c r="AC152" s="758"/>
      <c r="AD152" s="758"/>
      <c r="AE152" s="758"/>
      <c r="AF152" s="758"/>
      <c r="AG152" s="758"/>
      <c r="AH152" s="758"/>
      <c r="AI152" s="758"/>
      <c r="AJ152" s="758"/>
      <c r="AK152" s="758"/>
      <c r="AL152" s="780">
        <v>147</v>
      </c>
      <c r="AM152" s="792">
        <v>0.120589237821857</v>
      </c>
      <c r="AN152" s="792">
        <f t="shared" si="55"/>
        <v>0.87941076217814296</v>
      </c>
      <c r="AO152" s="792">
        <v>0.17561693154257199</v>
      </c>
      <c r="AP152" s="792">
        <f t="shared" si="49"/>
        <v>0.82438306845742804</v>
      </c>
      <c r="AQ152" s="792">
        <v>5.1817752479133498E-2</v>
      </c>
      <c r="AR152" s="792">
        <f t="shared" si="50"/>
        <v>0.94818224752086655</v>
      </c>
      <c r="AS152" s="792">
        <f t="shared" si="56"/>
        <v>0.10161072411996863</v>
      </c>
      <c r="AT152" s="792">
        <f t="shared" si="56"/>
        <v>0.89838927588003137</v>
      </c>
      <c r="AU152" s="808">
        <v>0.122774078053023</v>
      </c>
      <c r="AV152" s="808">
        <f t="shared" si="57"/>
        <v>0.87722592194697702</v>
      </c>
      <c r="AW152" s="808">
        <v>0.16861195683834801</v>
      </c>
      <c r="AX152" s="808">
        <f t="shared" si="58"/>
        <v>0.83138804316165205</v>
      </c>
      <c r="AY152" s="808">
        <v>5.5379901178667701E-2</v>
      </c>
      <c r="AZ152" s="808">
        <f t="shared" si="61"/>
        <v>0.94462009882133224</v>
      </c>
      <c r="BA152" s="808">
        <f t="shared" si="59"/>
        <v>0.10231546881144432</v>
      </c>
      <c r="BB152" s="808">
        <f t="shared" si="59"/>
        <v>0.89768453118855573</v>
      </c>
      <c r="BC152" s="809">
        <v>0.11856534220071201</v>
      </c>
      <c r="BD152" s="809">
        <f t="shared" si="62"/>
        <v>0.88143465779928798</v>
      </c>
      <c r="BE152" s="809">
        <v>0.167685047950727</v>
      </c>
      <c r="BF152" s="809">
        <f t="shared" si="62"/>
        <v>0.83231495204927297</v>
      </c>
      <c r="BG152" s="809">
        <v>5.4472216857106501E-2</v>
      </c>
      <c r="BH152" s="809">
        <f t="shared" si="51"/>
        <v>0.94552778314289354</v>
      </c>
      <c r="BI152" s="809">
        <v>0.10038003686515692</v>
      </c>
      <c r="BJ152" s="809">
        <v>0.89961996313484316</v>
      </c>
      <c r="BK152" s="810">
        <v>0.11624119221210701</v>
      </c>
      <c r="BL152" s="810">
        <f t="shared" si="52"/>
        <v>0.88375880778789295</v>
      </c>
      <c r="BM152" s="810">
        <v>0.16466217545369</v>
      </c>
      <c r="BN152" s="810">
        <f t="shared" si="53"/>
        <v>0.83533782454631</v>
      </c>
      <c r="BO152" s="810">
        <v>5.2573778302560797E-2</v>
      </c>
      <c r="BP152" s="810">
        <f t="shared" si="54"/>
        <v>0.94742622169743917</v>
      </c>
      <c r="BQ152" s="810">
        <v>9.8091007959279844E-2</v>
      </c>
      <c r="BR152" s="810">
        <f t="shared" si="60"/>
        <v>0.90190899204072017</v>
      </c>
      <c r="BS152" s="809">
        <v>0.60242489719371495</v>
      </c>
      <c r="BT152" s="809">
        <v>0.397575102806285</v>
      </c>
      <c r="BU152" s="812"/>
      <c r="BV152" s="758"/>
      <c r="BW152" s="758"/>
      <c r="BX152" s="758"/>
      <c r="BY152" s="758"/>
      <c r="BZ152" s="758"/>
      <c r="CA152" s="758"/>
      <c r="CB152" s="758"/>
      <c r="CC152" s="758"/>
      <c r="CD152" s="758"/>
      <c r="CE152" s="758"/>
      <c r="CF152" s="758"/>
      <c r="CG152" s="758"/>
      <c r="CH152" s="758"/>
      <c r="CI152" s="758"/>
      <c r="CJ152" s="758"/>
      <c r="CK152" s="758"/>
      <c r="CL152" s="758"/>
      <c r="CM152" s="758"/>
      <c r="CN152" s="758"/>
      <c r="CP152" s="5"/>
      <c r="CR152" s="5"/>
      <c r="CS152" s="5"/>
      <c r="CT152" s="5"/>
    </row>
    <row r="153" spans="2:98" ht="15">
      <c r="B153" s="758"/>
      <c r="C153" s="758"/>
      <c r="D153" s="758"/>
      <c r="E153" s="758"/>
      <c r="F153" s="758"/>
      <c r="G153" s="758"/>
      <c r="H153" s="758"/>
      <c r="I153" s="758"/>
      <c r="J153" s="758"/>
      <c r="K153" s="758"/>
      <c r="L153" s="758"/>
      <c r="M153" s="758"/>
      <c r="N153" s="758"/>
      <c r="O153" s="758"/>
      <c r="P153" s="758"/>
      <c r="Q153" s="758"/>
      <c r="R153" s="758"/>
      <c r="S153" s="758"/>
      <c r="T153" s="758"/>
      <c r="U153" s="758"/>
      <c r="V153" s="758"/>
      <c r="W153" s="758"/>
      <c r="X153" s="758"/>
      <c r="Y153" s="758"/>
      <c r="Z153" s="758"/>
      <c r="AA153" s="758"/>
      <c r="AB153" s="758"/>
      <c r="AC153" s="758"/>
      <c r="AD153" s="758"/>
      <c r="AE153" s="758"/>
      <c r="AF153" s="758"/>
      <c r="AG153" s="758"/>
      <c r="AH153" s="758"/>
      <c r="AI153" s="758"/>
      <c r="AJ153" s="758"/>
      <c r="AK153" s="758"/>
      <c r="AL153" s="780">
        <v>148</v>
      </c>
      <c r="AM153" s="792">
        <v>0.12108740260431899</v>
      </c>
      <c r="AN153" s="792">
        <f t="shared" si="55"/>
        <v>0.87891259739568106</v>
      </c>
      <c r="AO153" s="792">
        <v>0.176282610459951</v>
      </c>
      <c r="AP153" s="792">
        <f t="shared" si="49"/>
        <v>0.82371738954004903</v>
      </c>
      <c r="AQ153" s="792">
        <v>5.2161788913460697E-2</v>
      </c>
      <c r="AR153" s="792">
        <f t="shared" si="50"/>
        <v>0.94783821108653932</v>
      </c>
      <c r="AS153" s="792">
        <f t="shared" si="56"/>
        <v>0.10207651811331954</v>
      </c>
      <c r="AT153" s="792">
        <f t="shared" si="56"/>
        <v>0.89792348188668059</v>
      </c>
      <c r="AU153" s="808">
        <v>0.12331236808184901</v>
      </c>
      <c r="AV153" s="808">
        <f t="shared" si="57"/>
        <v>0.87668763191815102</v>
      </c>
      <c r="AW153" s="808">
        <v>0.169294865114721</v>
      </c>
      <c r="AX153" s="808">
        <f t="shared" si="58"/>
        <v>0.83070513488527897</v>
      </c>
      <c r="AY153" s="808">
        <v>5.5765179029992597E-2</v>
      </c>
      <c r="AZ153" s="808">
        <f t="shared" si="61"/>
        <v>0.94423482097000744</v>
      </c>
      <c r="BA153" s="808">
        <f t="shared" si="59"/>
        <v>0.10281663543555561</v>
      </c>
      <c r="BB153" s="808">
        <f t="shared" si="59"/>
        <v>0.89718336456444447</v>
      </c>
      <c r="BC153" s="809">
        <v>0.119073012311359</v>
      </c>
      <c r="BD153" s="809">
        <f t="shared" si="62"/>
        <v>0.88092698768864097</v>
      </c>
      <c r="BE153" s="809">
        <v>0.16834345979424301</v>
      </c>
      <c r="BF153" s="809">
        <f t="shared" si="62"/>
        <v>0.83165654020575697</v>
      </c>
      <c r="BG153" s="809">
        <v>5.4854113808923403E-2</v>
      </c>
      <c r="BH153" s="809">
        <f t="shared" si="51"/>
        <v>0.94514588619107665</v>
      </c>
      <c r="BI153" s="809">
        <v>0.10086452192130195</v>
      </c>
      <c r="BJ153" s="809">
        <v>0.89913547807869809</v>
      </c>
      <c r="BK153" s="810">
        <v>0.116691635045289</v>
      </c>
      <c r="BL153" s="810">
        <f t="shared" si="52"/>
        <v>0.88330836495471099</v>
      </c>
      <c r="BM153" s="810">
        <v>0.16531826975914299</v>
      </c>
      <c r="BN153" s="810">
        <f t="shared" si="53"/>
        <v>0.83468173024085701</v>
      </c>
      <c r="BO153" s="810">
        <v>5.2926225824153697E-2</v>
      </c>
      <c r="BP153" s="810">
        <f t="shared" si="54"/>
        <v>0.94707377417584626</v>
      </c>
      <c r="BQ153" s="810">
        <v>9.8543672787753181E-2</v>
      </c>
      <c r="BR153" s="810">
        <f t="shared" si="60"/>
        <v>0.90145632721224689</v>
      </c>
      <c r="BS153" s="809">
        <v>0.60441605397903397</v>
      </c>
      <c r="BT153" s="809">
        <v>0.39558394602096603</v>
      </c>
      <c r="BU153" s="812"/>
      <c r="BV153" s="758"/>
      <c r="BW153" s="758"/>
      <c r="BX153" s="758"/>
      <c r="BY153" s="758"/>
      <c r="BZ153" s="758"/>
      <c r="CA153" s="758"/>
      <c r="CB153" s="758"/>
      <c r="CC153" s="758"/>
      <c r="CD153" s="758"/>
      <c r="CE153" s="758"/>
      <c r="CF153" s="758"/>
      <c r="CG153" s="758"/>
      <c r="CH153" s="758"/>
      <c r="CI153" s="758"/>
      <c r="CJ153" s="758"/>
      <c r="CK153" s="758"/>
      <c r="CL153" s="758"/>
      <c r="CM153" s="758"/>
      <c r="CN153" s="758"/>
      <c r="CP153" s="5"/>
      <c r="CR153" s="5"/>
      <c r="CS153" s="5"/>
      <c r="CT153" s="5"/>
    </row>
    <row r="154" spans="2:98" ht="15">
      <c r="B154" s="758"/>
      <c r="C154" s="758"/>
      <c r="D154" s="758"/>
      <c r="E154" s="758"/>
      <c r="F154" s="758"/>
      <c r="G154" s="758"/>
      <c r="H154" s="758"/>
      <c r="I154" s="758"/>
      <c r="J154" s="758"/>
      <c r="K154" s="758"/>
      <c r="L154" s="758"/>
      <c r="M154" s="758"/>
      <c r="N154" s="758"/>
      <c r="O154" s="758"/>
      <c r="P154" s="758"/>
      <c r="Q154" s="758"/>
      <c r="R154" s="758"/>
      <c r="S154" s="758"/>
      <c r="T154" s="758"/>
      <c r="U154" s="758"/>
      <c r="V154" s="758"/>
      <c r="W154" s="758"/>
      <c r="X154" s="758"/>
      <c r="Y154" s="758"/>
      <c r="Z154" s="758"/>
      <c r="AA154" s="758"/>
      <c r="AB154" s="758"/>
      <c r="AC154" s="758"/>
      <c r="AD154" s="758"/>
      <c r="AE154" s="758"/>
      <c r="AF154" s="758"/>
      <c r="AG154" s="758"/>
      <c r="AH154" s="758"/>
      <c r="AI154" s="758"/>
      <c r="AJ154" s="758"/>
      <c r="AK154" s="758"/>
      <c r="AL154" s="780">
        <v>149</v>
      </c>
      <c r="AM154" s="792">
        <v>0.12158318496631</v>
      </c>
      <c r="AN154" s="792">
        <f t="shared" si="55"/>
        <v>0.87841681503368996</v>
      </c>
      <c r="AO154" s="792">
        <v>0.176947568439423</v>
      </c>
      <c r="AP154" s="792">
        <f t="shared" si="49"/>
        <v>0.82305243156057695</v>
      </c>
      <c r="AQ154" s="792">
        <v>5.2505695178691497E-2</v>
      </c>
      <c r="AR154" s="792">
        <f t="shared" si="50"/>
        <v>0.94749430482130848</v>
      </c>
      <c r="AS154" s="792">
        <f t="shared" si="56"/>
        <v>0.10254134786282149</v>
      </c>
      <c r="AT154" s="792">
        <f t="shared" si="56"/>
        <v>0.89745865213717846</v>
      </c>
      <c r="AU154" s="808">
        <v>0.12384974275435701</v>
      </c>
      <c r="AV154" s="808">
        <f t="shared" si="57"/>
        <v>0.87615025724564299</v>
      </c>
      <c r="AW154" s="808">
        <v>0.169975301369377</v>
      </c>
      <c r="AX154" s="808">
        <f t="shared" si="58"/>
        <v>0.830024698630623</v>
      </c>
      <c r="AY154" s="808">
        <v>5.61504625923799E-2</v>
      </c>
      <c r="AZ154" s="808">
        <f t="shared" si="61"/>
        <v>0.94384953740762012</v>
      </c>
      <c r="BA154" s="808">
        <f t="shared" si="59"/>
        <v>0.10331695236130214</v>
      </c>
      <c r="BB154" s="808">
        <f t="shared" si="59"/>
        <v>0.89668304763869799</v>
      </c>
      <c r="BC154" s="809">
        <v>0.119579501322172</v>
      </c>
      <c r="BD154" s="809">
        <f t="shared" si="62"/>
        <v>0.88042049867782801</v>
      </c>
      <c r="BE154" s="809">
        <v>0.16899896552758301</v>
      </c>
      <c r="BF154" s="809">
        <f t="shared" si="62"/>
        <v>0.83100103447241702</v>
      </c>
      <c r="BG154" s="809">
        <v>5.5236179440054899E-2</v>
      </c>
      <c r="BH154" s="809">
        <f t="shared" si="51"/>
        <v>0.94476382055994512</v>
      </c>
      <c r="BI154" s="809">
        <v>0.10134805002364267</v>
      </c>
      <c r="BJ154" s="809">
        <v>0.89865194997635733</v>
      </c>
      <c r="BK154" s="810">
        <v>0.117139788171034</v>
      </c>
      <c r="BL154" s="810">
        <f t="shared" si="52"/>
        <v>0.88286021182896601</v>
      </c>
      <c r="BM154" s="810">
        <v>0.165971894346195</v>
      </c>
      <c r="BN154" s="810">
        <f t="shared" si="53"/>
        <v>0.83402810565380503</v>
      </c>
      <c r="BO154" s="810">
        <v>5.3275680850737903E-2</v>
      </c>
      <c r="BP154" s="810">
        <f t="shared" si="54"/>
        <v>0.94672431914926214</v>
      </c>
      <c r="BQ154" s="810">
        <v>9.899368322398483E-2</v>
      </c>
      <c r="BR154" s="810">
        <f t="shared" si="60"/>
        <v>0.90100631677601517</v>
      </c>
      <c r="BS154" s="809">
        <v>0.60639009130782706</v>
      </c>
      <c r="BT154" s="809">
        <v>0.39360990869217299</v>
      </c>
      <c r="BU154" s="812"/>
      <c r="BV154" s="758"/>
      <c r="BW154" s="758"/>
      <c r="BX154" s="758"/>
      <c r="BY154" s="758"/>
      <c r="BZ154" s="758"/>
      <c r="CA154" s="758"/>
      <c r="CB154" s="758"/>
      <c r="CC154" s="758"/>
      <c r="CD154" s="758"/>
      <c r="CE154" s="758"/>
      <c r="CF154" s="758"/>
      <c r="CG154" s="758"/>
      <c r="CH154" s="758"/>
      <c r="CI154" s="758"/>
      <c r="CJ154" s="758"/>
      <c r="CK154" s="758"/>
      <c r="CL154" s="758"/>
      <c r="CM154" s="758"/>
      <c r="CN154" s="758"/>
      <c r="CP154" s="5"/>
      <c r="CR154" s="5"/>
      <c r="CS154" s="5"/>
      <c r="CT154" s="5"/>
    </row>
    <row r="155" spans="2:98" ht="15">
      <c r="B155" s="758"/>
      <c r="C155" s="758"/>
      <c r="D155" s="758"/>
      <c r="E155" s="758"/>
      <c r="F155" s="758"/>
      <c r="G155" s="758"/>
      <c r="H155" s="758"/>
      <c r="I155" s="758"/>
      <c r="J155" s="758"/>
      <c r="K155" s="758"/>
      <c r="L155" s="758"/>
      <c r="M155" s="758"/>
      <c r="N155" s="758"/>
      <c r="O155" s="758"/>
      <c r="P155" s="758"/>
      <c r="Q155" s="758"/>
      <c r="R155" s="758"/>
      <c r="S155" s="758"/>
      <c r="T155" s="758"/>
      <c r="U155" s="758"/>
      <c r="V155" s="758"/>
      <c r="W155" s="758"/>
      <c r="X155" s="758"/>
      <c r="Y155" s="758"/>
      <c r="Z155" s="758"/>
      <c r="AA155" s="758"/>
      <c r="AB155" s="758"/>
      <c r="AC155" s="758"/>
      <c r="AD155" s="758"/>
      <c r="AE155" s="758"/>
      <c r="AF155" s="758"/>
      <c r="AG155" s="758"/>
      <c r="AH155" s="758"/>
      <c r="AI155" s="758"/>
      <c r="AJ155" s="758"/>
      <c r="AK155" s="758"/>
      <c r="AL155" s="780">
        <v>150</v>
      </c>
      <c r="AM155" s="792">
        <v>0.122077006057491</v>
      </c>
      <c r="AN155" s="792">
        <f t="shared" si="55"/>
        <v>0.87792299394250906</v>
      </c>
      <c r="AO155" s="792">
        <v>0.17761105539598099</v>
      </c>
      <c r="AP155" s="792">
        <f t="shared" si="49"/>
        <v>0.82238894460401901</v>
      </c>
      <c r="AQ155" s="792">
        <v>5.2849540949875498E-2</v>
      </c>
      <c r="AR155" s="792">
        <f t="shared" si="50"/>
        <v>0.94715045905012452</v>
      </c>
      <c r="AS155" s="792">
        <f t="shared" si="56"/>
        <v>0.10300520345584058</v>
      </c>
      <c r="AT155" s="792">
        <f t="shared" si="56"/>
        <v>0.89699479654415959</v>
      </c>
      <c r="AU155" s="808">
        <v>0.1243862004949</v>
      </c>
      <c r="AV155" s="808">
        <f t="shared" si="57"/>
        <v>0.87561379950509999</v>
      </c>
      <c r="AW155" s="808">
        <v>0.17065327627806101</v>
      </c>
      <c r="AX155" s="808">
        <f t="shared" si="58"/>
        <v>0.82934672372193896</v>
      </c>
      <c r="AY155" s="808">
        <v>5.6535750099776703E-2</v>
      </c>
      <c r="AZ155" s="808">
        <f t="shared" si="61"/>
        <v>0.94346424990022326</v>
      </c>
      <c r="BA155" s="808">
        <f t="shared" si="59"/>
        <v>0.10381642074327031</v>
      </c>
      <c r="BB155" s="808">
        <f t="shared" si="59"/>
        <v>0.89618357925672965</v>
      </c>
      <c r="BC155" s="809">
        <v>0.120084554240662</v>
      </c>
      <c r="BD155" s="816">
        <f t="shared" si="62"/>
        <v>0.879915445759338</v>
      </c>
      <c r="BE155" s="809">
        <v>0.169651503174093</v>
      </c>
      <c r="BF155" s="809">
        <f t="shared" si="62"/>
        <v>0.83034849682590695</v>
      </c>
      <c r="BG155" s="809">
        <v>5.5618415487048503E-2</v>
      </c>
      <c r="BH155" s="809">
        <f t="shared" si="51"/>
        <v>0.94438158451295151</v>
      </c>
      <c r="BI155" s="809">
        <v>0.10183052866868893</v>
      </c>
      <c r="BJ155" s="809">
        <v>0.89816947133131109</v>
      </c>
      <c r="BK155" s="810">
        <v>0.117585937072337</v>
      </c>
      <c r="BL155" s="810">
        <f t="shared" si="52"/>
        <v>0.882414062927663</v>
      </c>
      <c r="BM155" s="810">
        <v>0.166623053538661</v>
      </c>
      <c r="BN155" s="810">
        <f t="shared" si="53"/>
        <v>0.83337694646133897</v>
      </c>
      <c r="BO155" s="810">
        <v>5.3622415475066403E-2</v>
      </c>
      <c r="BP155" s="810">
        <f t="shared" si="54"/>
        <v>0.94637758452493359</v>
      </c>
      <c r="BQ155" s="810">
        <v>9.944125392484704E-2</v>
      </c>
      <c r="BR155" s="810">
        <f t="shared" si="60"/>
        <v>0.90055874607515296</v>
      </c>
      <c r="BS155" s="809">
        <v>0.60834709792906394</v>
      </c>
      <c r="BT155" s="809">
        <v>0.391652902070936</v>
      </c>
      <c r="BU155" s="812"/>
      <c r="BV155" s="758"/>
      <c r="BW155" s="758"/>
      <c r="BX155" s="758"/>
      <c r="BY155" s="758"/>
      <c r="BZ155" s="758"/>
      <c r="CA155" s="758"/>
      <c r="CB155" s="758"/>
      <c r="CC155" s="758"/>
      <c r="CD155" s="758"/>
      <c r="CE155" s="758"/>
      <c r="CF155" s="758"/>
      <c r="CG155" s="758"/>
      <c r="CH155" s="758"/>
      <c r="CI155" s="758"/>
      <c r="CJ155" s="758"/>
      <c r="CK155" s="758"/>
      <c r="CL155" s="758"/>
      <c r="CM155" s="758"/>
      <c r="CN155" s="758"/>
      <c r="CP155" s="5"/>
      <c r="CR155" s="5"/>
      <c r="CS155" s="5"/>
      <c r="CT155" s="5"/>
    </row>
    <row r="156" spans="2:98" ht="15">
      <c r="B156" s="758"/>
      <c r="C156" s="758"/>
      <c r="D156" s="758"/>
      <c r="E156" s="758"/>
      <c r="F156" s="758"/>
      <c r="G156" s="758"/>
      <c r="H156" s="758"/>
      <c r="I156" s="758"/>
      <c r="J156" s="758"/>
      <c r="K156" s="758"/>
      <c r="L156" s="758"/>
      <c r="M156" s="758"/>
      <c r="N156" s="758"/>
      <c r="O156" s="758"/>
      <c r="P156" s="758"/>
      <c r="Q156" s="758"/>
      <c r="R156" s="758"/>
      <c r="S156" s="758"/>
      <c r="T156" s="758"/>
      <c r="U156" s="758"/>
      <c r="V156" s="758"/>
      <c r="W156" s="758"/>
      <c r="X156" s="758"/>
      <c r="Y156" s="758"/>
      <c r="Z156" s="758"/>
      <c r="AA156" s="758"/>
      <c r="AB156" s="758"/>
      <c r="AC156" s="758"/>
      <c r="AD156" s="758"/>
      <c r="AE156" s="758"/>
      <c r="AF156" s="758"/>
      <c r="AG156" s="758"/>
      <c r="AH156" s="758"/>
      <c r="AI156" s="758"/>
      <c r="AJ156" s="758"/>
      <c r="AK156" s="758"/>
      <c r="AL156" s="780">
        <v>151</v>
      </c>
      <c r="AM156" s="792">
        <v>0.122569287027522</v>
      </c>
      <c r="AN156" s="792">
        <f t="shared" si="55"/>
        <v>0.87743071297247799</v>
      </c>
      <c r="AO156" s="792">
        <v>0.17827232124462</v>
      </c>
      <c r="AP156" s="792">
        <f t="shared" si="49"/>
        <v>0.82172767875538</v>
      </c>
      <c r="AQ156" s="792">
        <v>5.3193395902061902E-2</v>
      </c>
      <c r="AR156" s="792">
        <f t="shared" si="50"/>
        <v>0.94680660409793815</v>
      </c>
      <c r="AS156" s="792">
        <f t="shared" si="56"/>
        <v>0.10346807497974289</v>
      </c>
      <c r="AT156" s="792">
        <f t="shared" si="56"/>
        <v>0.89653192502025725</v>
      </c>
      <c r="AU156" s="808">
        <v>0.12492173972783201</v>
      </c>
      <c r="AV156" s="808">
        <f t="shared" si="57"/>
        <v>0.87507826027216795</v>
      </c>
      <c r="AW156" s="808">
        <v>0.171328800516515</v>
      </c>
      <c r="AX156" s="808">
        <f t="shared" si="58"/>
        <v>0.828671199483485</v>
      </c>
      <c r="AY156" s="808">
        <v>5.6921039786130001E-2</v>
      </c>
      <c r="AZ156" s="808">
        <f t="shared" si="61"/>
        <v>0.94307896021387005</v>
      </c>
      <c r="BA156" s="808">
        <f t="shared" si="59"/>
        <v>0.10431504173604617</v>
      </c>
      <c r="BB156" s="808">
        <f t="shared" si="59"/>
        <v>0.89568495826395389</v>
      </c>
      <c r="BC156" s="809">
        <v>0.120587916074338</v>
      </c>
      <c r="BD156" s="809">
        <f t="shared" si="62"/>
        <v>0.87941208392566206</v>
      </c>
      <c r="BE156" s="809">
        <v>0.17030101075712101</v>
      </c>
      <c r="BF156" s="809">
        <f t="shared" si="62"/>
        <v>0.82969898924287899</v>
      </c>
      <c r="BG156" s="809">
        <v>5.6000823686451602E-2</v>
      </c>
      <c r="BH156" s="809">
        <f t="shared" si="51"/>
        <v>0.94399917631354835</v>
      </c>
      <c r="BI156" s="809">
        <v>0.10231186535295035</v>
      </c>
      <c r="BJ156" s="809">
        <v>0.89768813464704955</v>
      </c>
      <c r="BK156" s="810">
        <v>0.118030367232193</v>
      </c>
      <c r="BL156" s="810">
        <f t="shared" si="52"/>
        <v>0.88196963276780704</v>
      </c>
      <c r="BM156" s="810">
        <v>0.16727175166035399</v>
      </c>
      <c r="BN156" s="810">
        <f t="shared" si="53"/>
        <v>0.83272824833964598</v>
      </c>
      <c r="BO156" s="810">
        <v>5.3966701789892699E-2</v>
      </c>
      <c r="BP156" s="810">
        <f t="shared" si="54"/>
        <v>0.94603329821010729</v>
      </c>
      <c r="BQ156" s="810">
        <v>9.9886599547211893E-2</v>
      </c>
      <c r="BR156" s="810">
        <f t="shared" si="60"/>
        <v>0.90011340045278809</v>
      </c>
      <c r="BS156" s="809">
        <v>0.610287162591721</v>
      </c>
      <c r="BT156" s="809">
        <v>0.389712837408279</v>
      </c>
      <c r="BU156" s="812"/>
      <c r="BV156" s="758"/>
      <c r="BW156" s="758"/>
      <c r="BX156" s="758"/>
      <c r="BY156" s="758"/>
      <c r="BZ156" s="758"/>
      <c r="CA156" s="758"/>
      <c r="CB156" s="758"/>
      <c r="CC156" s="758"/>
      <c r="CD156" s="758"/>
      <c r="CE156" s="758"/>
      <c r="CF156" s="758"/>
      <c r="CG156" s="758"/>
      <c r="CH156" s="758"/>
      <c r="CI156" s="758"/>
      <c r="CJ156" s="758"/>
      <c r="CK156" s="758"/>
      <c r="CL156" s="758"/>
      <c r="CM156" s="758"/>
      <c r="CN156" s="758"/>
      <c r="CP156" s="5"/>
      <c r="CR156" s="5"/>
      <c r="CS156" s="5"/>
      <c r="CT156" s="5"/>
    </row>
    <row r="157" spans="2:98" ht="15">
      <c r="B157" s="758"/>
      <c r="C157" s="758"/>
      <c r="D157" s="758"/>
      <c r="E157" s="758"/>
      <c r="F157" s="758"/>
      <c r="G157" s="758"/>
      <c r="H157" s="758"/>
      <c r="I157" s="758"/>
      <c r="J157" s="758"/>
      <c r="K157" s="758"/>
      <c r="L157" s="758"/>
      <c r="M157" s="758"/>
      <c r="N157" s="758"/>
      <c r="O157" s="758"/>
      <c r="P157" s="758"/>
      <c r="Q157" s="758"/>
      <c r="R157" s="758"/>
      <c r="S157" s="758"/>
      <c r="T157" s="758"/>
      <c r="U157" s="758"/>
      <c r="V157" s="758"/>
      <c r="W157" s="758"/>
      <c r="X157" s="758"/>
      <c r="Y157" s="758"/>
      <c r="Z157" s="758"/>
      <c r="AA157" s="758"/>
      <c r="AB157" s="758"/>
      <c r="AC157" s="758"/>
      <c r="AD157" s="758"/>
      <c r="AE157" s="758"/>
      <c r="AF157" s="758"/>
      <c r="AG157" s="758"/>
      <c r="AH157" s="758"/>
      <c r="AI157" s="758"/>
      <c r="AJ157" s="758"/>
      <c r="AK157" s="758"/>
      <c r="AL157" s="780">
        <v>152</v>
      </c>
      <c r="AM157" s="792">
        <v>0.123060449026064</v>
      </c>
      <c r="AN157" s="792">
        <f t="shared" si="55"/>
        <v>0.87693955097393594</v>
      </c>
      <c r="AO157" s="792">
        <v>0.17893061590033299</v>
      </c>
      <c r="AP157" s="792">
        <f t="shared" si="49"/>
        <v>0.82106938409966701</v>
      </c>
      <c r="AQ157" s="792">
        <v>5.3537329710300299E-2</v>
      </c>
      <c r="AR157" s="792">
        <f t="shared" si="50"/>
        <v>0.94646267028969966</v>
      </c>
      <c r="AS157" s="792">
        <f t="shared" si="56"/>
        <v>0.10392995252189458</v>
      </c>
      <c r="AT157" s="792">
        <f t="shared" si="56"/>
        <v>0.89607004747810537</v>
      </c>
      <c r="AU157" s="808">
        <v>0.125456358877507</v>
      </c>
      <c r="AV157" s="808">
        <f t="shared" si="57"/>
        <v>0.87454364112249294</v>
      </c>
      <c r="AW157" s="808">
        <v>0.172001884760484</v>
      </c>
      <c r="AX157" s="808">
        <f t="shared" si="58"/>
        <v>0.82799811523951594</v>
      </c>
      <c r="AY157" s="808">
        <v>5.7306329885387003E-2</v>
      </c>
      <c r="AZ157" s="808">
        <f t="shared" si="61"/>
        <v>0.94269367011461302</v>
      </c>
      <c r="BA157" s="808">
        <f t="shared" si="59"/>
        <v>0.1048128164942165</v>
      </c>
      <c r="BB157" s="808">
        <f t="shared" si="59"/>
        <v>0.89518718350578352</v>
      </c>
      <c r="BC157" s="809">
        <v>0.12108933183071</v>
      </c>
      <c r="BD157" s="809">
        <f t="shared" si="62"/>
        <v>0.87891066816928998</v>
      </c>
      <c r="BE157" s="809">
        <v>0.170947426300014</v>
      </c>
      <c r="BF157" s="809">
        <f t="shared" si="62"/>
        <v>0.82905257369998597</v>
      </c>
      <c r="BG157" s="809">
        <v>5.6383405774811803E-2</v>
      </c>
      <c r="BH157" s="809">
        <f t="shared" si="51"/>
        <v>0.94361659422518818</v>
      </c>
      <c r="BI157" s="809">
        <v>0.10279196757293675</v>
      </c>
      <c r="BJ157" s="809">
        <v>0.89720803242706326</v>
      </c>
      <c r="BK157" s="810">
        <v>0.11847336413359701</v>
      </c>
      <c r="BL157" s="810">
        <f t="shared" si="52"/>
        <v>0.88152663586640301</v>
      </c>
      <c r="BM157" s="810">
        <v>0.167917993035087</v>
      </c>
      <c r="BN157" s="810">
        <f t="shared" si="53"/>
        <v>0.83208200696491297</v>
      </c>
      <c r="BO157" s="810">
        <v>5.4308811887969898E-2</v>
      </c>
      <c r="BP157" s="810">
        <f t="shared" si="54"/>
        <v>0.94569118811203012</v>
      </c>
      <c r="BQ157" s="810">
        <v>0.10032993474795124</v>
      </c>
      <c r="BR157" s="810">
        <f t="shared" si="60"/>
        <v>0.89967006525204885</v>
      </c>
      <c r="BS157" s="809">
        <v>0.61221037404476908</v>
      </c>
      <c r="BT157" s="809">
        <v>0.38778962595523098</v>
      </c>
      <c r="BU157" s="812"/>
      <c r="BV157" s="758"/>
      <c r="BW157" s="758"/>
      <c r="BX157" s="758"/>
      <c r="BY157" s="758"/>
      <c r="BZ157" s="758"/>
      <c r="CA157" s="758"/>
      <c r="CB157" s="758"/>
      <c r="CC157" s="758"/>
      <c r="CD157" s="758"/>
      <c r="CE157" s="758"/>
      <c r="CF157" s="758"/>
      <c r="CG157" s="758"/>
      <c r="CH157" s="758"/>
      <c r="CI157" s="758"/>
      <c r="CJ157" s="758"/>
      <c r="CK157" s="758"/>
      <c r="CL157" s="758"/>
      <c r="CM157" s="758"/>
      <c r="CN157" s="758"/>
      <c r="CP157" s="5"/>
      <c r="CR157" s="5"/>
      <c r="CS157" s="5"/>
      <c r="CT157" s="5"/>
    </row>
    <row r="158" spans="2:98" ht="15">
      <c r="B158" s="758"/>
      <c r="C158" s="758"/>
      <c r="D158" s="758"/>
      <c r="E158" s="758"/>
      <c r="F158" s="758"/>
      <c r="G158" s="758"/>
      <c r="H158" s="758"/>
      <c r="I158" s="758"/>
      <c r="J158" s="758"/>
      <c r="K158" s="758"/>
      <c r="L158" s="758"/>
      <c r="M158" s="758"/>
      <c r="N158" s="758"/>
      <c r="O158" s="758"/>
      <c r="P158" s="758"/>
      <c r="Q158" s="758"/>
      <c r="R158" s="758"/>
      <c r="S158" s="758"/>
      <c r="T158" s="758"/>
      <c r="U158" s="758"/>
      <c r="V158" s="758"/>
      <c r="W158" s="758"/>
      <c r="X158" s="758"/>
      <c r="Y158" s="758"/>
      <c r="Z158" s="758"/>
      <c r="AA158" s="758"/>
      <c r="AB158" s="758"/>
      <c r="AC158" s="758"/>
      <c r="AD158" s="758"/>
      <c r="AE158" s="758"/>
      <c r="AF158" s="758"/>
      <c r="AG158" s="758"/>
      <c r="AH158" s="758"/>
      <c r="AI158" s="758"/>
      <c r="AJ158" s="758"/>
      <c r="AK158" s="758"/>
      <c r="AL158" s="780">
        <v>153</v>
      </c>
      <c r="AM158" s="792">
        <v>0.123550913202776</v>
      </c>
      <c r="AN158" s="792">
        <f t="shared" si="55"/>
        <v>0.876449086797224</v>
      </c>
      <c r="AO158" s="792">
        <v>0.17958518927811401</v>
      </c>
      <c r="AP158" s="792">
        <f t="shared" si="49"/>
        <v>0.82041481072188605</v>
      </c>
      <c r="AQ158" s="792">
        <v>5.38814120496399E-2</v>
      </c>
      <c r="AR158" s="792">
        <f t="shared" si="50"/>
        <v>0.94611858795036008</v>
      </c>
      <c r="AS158" s="792">
        <f t="shared" si="56"/>
        <v>0.10439082616966114</v>
      </c>
      <c r="AT158" s="792">
        <f t="shared" si="56"/>
        <v>0.89560917383033889</v>
      </c>
      <c r="AU158" s="808">
        <v>0.12599005636827601</v>
      </c>
      <c r="AV158" s="808">
        <f t="shared" si="57"/>
        <v>0.87400994363172402</v>
      </c>
      <c r="AW158" s="808">
        <v>0.172672539685711</v>
      </c>
      <c r="AX158" s="808">
        <f t="shared" si="58"/>
        <v>0.82732746031428905</v>
      </c>
      <c r="AY158" s="808">
        <v>5.7691618631494503E-2</v>
      </c>
      <c r="AZ158" s="808">
        <f t="shared" si="61"/>
        <v>0.94230838136850548</v>
      </c>
      <c r="BA158" s="808">
        <f t="shared" si="59"/>
        <v>0.10530974617236658</v>
      </c>
      <c r="BB158" s="808">
        <f t="shared" si="59"/>
        <v>0.89469025382763345</v>
      </c>
      <c r="BC158" s="809">
        <v>0.121588546517289</v>
      </c>
      <c r="BD158" s="809">
        <f t="shared" si="62"/>
        <v>0.87841145348271099</v>
      </c>
      <c r="BE158" s="809">
        <v>0.17159068782612</v>
      </c>
      <c r="BF158" s="809">
        <f t="shared" si="62"/>
        <v>0.82840931217388003</v>
      </c>
      <c r="BG158" s="809">
        <v>5.6766163488676497E-2</v>
      </c>
      <c r="BH158" s="809">
        <f t="shared" si="51"/>
        <v>0.94323383651132353</v>
      </c>
      <c r="BI158" s="809">
        <v>0.10327074282515837</v>
      </c>
      <c r="BJ158" s="809">
        <v>0.89672925717484164</v>
      </c>
      <c r="BK158" s="810">
        <v>0.118915213259546</v>
      </c>
      <c r="BL158" s="810">
        <f t="shared" si="52"/>
        <v>0.88108478674045398</v>
      </c>
      <c r="BM158" s="810">
        <v>0.16856178198667299</v>
      </c>
      <c r="BN158" s="810">
        <f t="shared" si="53"/>
        <v>0.83143821801332707</v>
      </c>
      <c r="BO158" s="810">
        <v>5.46490178620513E-2</v>
      </c>
      <c r="BP158" s="810">
        <f t="shared" si="54"/>
        <v>0.94535098213794866</v>
      </c>
      <c r="BQ158" s="810">
        <v>0.10077147418393764</v>
      </c>
      <c r="BR158" s="810">
        <f t="shared" si="60"/>
        <v>0.89922852581606239</v>
      </c>
      <c r="BS158" s="809">
        <v>0.61411682103718102</v>
      </c>
      <c r="BT158" s="809">
        <v>0.38588317896281898</v>
      </c>
      <c r="BU158" s="812"/>
      <c r="BV158" s="758"/>
      <c r="BW158" s="758"/>
      <c r="BX158" s="758"/>
      <c r="BY158" s="758"/>
      <c r="BZ158" s="758"/>
      <c r="CA158" s="758"/>
      <c r="CB158" s="758"/>
      <c r="CC158" s="758"/>
      <c r="CD158" s="758"/>
      <c r="CE158" s="758"/>
      <c r="CF158" s="758"/>
      <c r="CG158" s="758"/>
      <c r="CH158" s="758"/>
      <c r="CI158" s="758"/>
      <c r="CJ158" s="758"/>
      <c r="CK158" s="758"/>
      <c r="CL158" s="758"/>
      <c r="CM158" s="758"/>
      <c r="CN158" s="758"/>
      <c r="CP158" s="5"/>
      <c r="CR158" s="5"/>
      <c r="CS158" s="5"/>
      <c r="CT158" s="5"/>
    </row>
    <row r="159" spans="2:98" ht="15">
      <c r="B159" s="758"/>
      <c r="C159" s="758"/>
      <c r="D159" s="758"/>
      <c r="E159" s="758"/>
      <c r="F159" s="758"/>
      <c r="G159" s="758"/>
      <c r="H159" s="758"/>
      <c r="I159" s="758"/>
      <c r="J159" s="758"/>
      <c r="K159" s="758"/>
      <c r="L159" s="758"/>
      <c r="M159" s="758"/>
      <c r="N159" s="758"/>
      <c r="O159" s="758"/>
      <c r="P159" s="758"/>
      <c r="Q159" s="758"/>
      <c r="R159" s="758"/>
      <c r="S159" s="758"/>
      <c r="T159" s="758"/>
      <c r="U159" s="758"/>
      <c r="V159" s="758"/>
      <c r="W159" s="758"/>
      <c r="X159" s="758"/>
      <c r="Y159" s="758"/>
      <c r="Z159" s="758"/>
      <c r="AA159" s="758"/>
      <c r="AB159" s="758"/>
      <c r="AC159" s="758"/>
      <c r="AD159" s="758"/>
      <c r="AE159" s="758"/>
      <c r="AF159" s="758"/>
      <c r="AG159" s="758"/>
      <c r="AH159" s="758"/>
      <c r="AI159" s="758"/>
      <c r="AJ159" s="758"/>
      <c r="AK159" s="758"/>
      <c r="AL159" s="780">
        <v>154</v>
      </c>
      <c r="AM159" s="792">
        <v>0.12404110070732</v>
      </c>
      <c r="AN159" s="792">
        <f t="shared" si="55"/>
        <v>0.87595889929268</v>
      </c>
      <c r="AO159" s="792">
        <v>0.18023529129295701</v>
      </c>
      <c r="AP159" s="792">
        <f t="shared" si="49"/>
        <v>0.81976470870704299</v>
      </c>
      <c r="AQ159" s="792">
        <v>5.4225712595130197E-2</v>
      </c>
      <c r="AR159" s="792">
        <f t="shared" si="50"/>
        <v>0.9457742874048698</v>
      </c>
      <c r="AS159" s="792">
        <f t="shared" si="56"/>
        <v>0.1048506860104092</v>
      </c>
      <c r="AT159" s="792">
        <f t="shared" si="56"/>
        <v>0.89514931398959074</v>
      </c>
      <c r="AU159" s="808">
        <v>0.12652283062449399</v>
      </c>
      <c r="AV159" s="808">
        <f t="shared" si="57"/>
        <v>0.87347716937550601</v>
      </c>
      <c r="AW159" s="808">
        <v>0.17334077596794001</v>
      </c>
      <c r="AX159" s="808">
        <f t="shared" si="58"/>
        <v>0.82665922403206005</v>
      </c>
      <c r="AY159" s="808">
        <v>5.8076904258399703E-2</v>
      </c>
      <c r="AZ159" s="808">
        <f t="shared" si="61"/>
        <v>0.94192309574160027</v>
      </c>
      <c r="BA159" s="808">
        <f t="shared" si="59"/>
        <v>0.10580583192508319</v>
      </c>
      <c r="BB159" s="808">
        <f t="shared" si="59"/>
        <v>0.89419416807491681</v>
      </c>
      <c r="BC159" s="809">
        <v>0.122085305141583</v>
      </c>
      <c r="BD159" s="809">
        <f t="shared" si="62"/>
        <v>0.877914694858417</v>
      </c>
      <c r="BE159" s="809">
        <v>0.172230733358785</v>
      </c>
      <c r="BF159" s="809">
        <f t="shared" si="62"/>
        <v>0.82776926664121497</v>
      </c>
      <c r="BG159" s="809">
        <v>5.7149098564593E-2</v>
      </c>
      <c r="BH159" s="809">
        <f t="shared" si="51"/>
        <v>0.94285090143540695</v>
      </c>
      <c r="BI159" s="809">
        <v>0.10374809860612408</v>
      </c>
      <c r="BJ159" s="809">
        <v>0.89625190139387589</v>
      </c>
      <c r="BK159" s="810">
        <v>0.11935620009303299</v>
      </c>
      <c r="BL159" s="810">
        <f t="shared" si="52"/>
        <v>0.88064379990696695</v>
      </c>
      <c r="BM159" s="810">
        <v>0.169203122838926</v>
      </c>
      <c r="BN159" s="810">
        <f t="shared" si="53"/>
        <v>0.83079687716107398</v>
      </c>
      <c r="BO159" s="810">
        <v>5.4987591804890198E-2</v>
      </c>
      <c r="BP159" s="810">
        <f t="shared" si="54"/>
        <v>0.94501240819510979</v>
      </c>
      <c r="BQ159" s="810">
        <v>0.1012114325120427</v>
      </c>
      <c r="BR159" s="810">
        <f t="shared" si="60"/>
        <v>0.89878856748795732</v>
      </c>
      <c r="BS159" s="809">
        <v>0.61600659231793098</v>
      </c>
      <c r="BT159" s="809">
        <v>0.38399340768206902</v>
      </c>
      <c r="BU159" s="812"/>
      <c r="BV159" s="758"/>
      <c r="BW159" s="758"/>
      <c r="BX159" s="758"/>
      <c r="BY159" s="758"/>
      <c r="BZ159" s="758"/>
      <c r="CA159" s="758"/>
      <c r="CB159" s="758"/>
      <c r="CC159" s="758"/>
      <c r="CD159" s="758"/>
      <c r="CE159" s="758"/>
      <c r="CF159" s="758"/>
      <c r="CG159" s="758"/>
      <c r="CH159" s="758"/>
      <c r="CI159" s="758"/>
      <c r="CJ159" s="758"/>
      <c r="CK159" s="758"/>
      <c r="CL159" s="758"/>
      <c r="CM159" s="758"/>
      <c r="CN159" s="758"/>
      <c r="CP159" s="5"/>
      <c r="CR159" s="5"/>
      <c r="CS159" s="5"/>
      <c r="CT159" s="5"/>
    </row>
    <row r="160" spans="2:98" ht="15">
      <c r="B160" s="758"/>
      <c r="C160" s="758"/>
      <c r="D160" s="758"/>
      <c r="E160" s="758"/>
      <c r="F160" s="758"/>
      <c r="G160" s="758"/>
      <c r="H160" s="758"/>
      <c r="I160" s="758"/>
      <c r="J160" s="758"/>
      <c r="K160" s="758"/>
      <c r="L160" s="758"/>
      <c r="M160" s="758"/>
      <c r="N160" s="758"/>
      <c r="O160" s="758"/>
      <c r="P160" s="758"/>
      <c r="Q160" s="758"/>
      <c r="R160" s="758"/>
      <c r="S160" s="758"/>
      <c r="T160" s="758"/>
      <c r="U160" s="758"/>
      <c r="V160" s="758"/>
      <c r="W160" s="758"/>
      <c r="X160" s="758"/>
      <c r="Y160" s="758"/>
      <c r="Z160" s="758"/>
      <c r="AA160" s="758"/>
      <c r="AB160" s="758"/>
      <c r="AC160" s="758"/>
      <c r="AD160" s="758"/>
      <c r="AE160" s="758"/>
      <c r="AF160" s="758"/>
      <c r="AG160" s="758"/>
      <c r="AH160" s="758"/>
      <c r="AI160" s="758"/>
      <c r="AJ160" s="758"/>
      <c r="AK160" s="758"/>
      <c r="AL160" s="780">
        <v>155</v>
      </c>
      <c r="AM160" s="792">
        <v>0.124531432689355</v>
      </c>
      <c r="AN160" s="792">
        <f t="shared" si="55"/>
        <v>0.87546856731064504</v>
      </c>
      <c r="AO160" s="792">
        <v>0.180880171859855</v>
      </c>
      <c r="AP160" s="792">
        <f t="shared" si="49"/>
        <v>0.81911982814014506</v>
      </c>
      <c r="AQ160" s="792">
        <v>5.4570301021820602E-2</v>
      </c>
      <c r="AR160" s="792">
        <f t="shared" si="50"/>
        <v>0.94542969897817941</v>
      </c>
      <c r="AS160" s="792">
        <f t="shared" si="56"/>
        <v>0.10530952213150419</v>
      </c>
      <c r="AT160" s="792">
        <f t="shared" si="56"/>
        <v>0.89469047786849587</v>
      </c>
      <c r="AU160" s="808">
        <v>0.12705468007051399</v>
      </c>
      <c r="AV160" s="808">
        <f t="shared" si="57"/>
        <v>0.87294531992948599</v>
      </c>
      <c r="AW160" s="808">
        <v>0.17400660428291401</v>
      </c>
      <c r="AX160" s="808">
        <f t="shared" si="58"/>
        <v>0.82599339571708597</v>
      </c>
      <c r="AY160" s="808">
        <v>5.8462185000049599E-2</v>
      </c>
      <c r="AZ160" s="808">
        <f t="shared" si="61"/>
        <v>0.94153781499995037</v>
      </c>
      <c r="BA160" s="808">
        <f t="shared" si="59"/>
        <v>0.10630107490695237</v>
      </c>
      <c r="BB160" s="808">
        <f t="shared" si="59"/>
        <v>0.8936989250930476</v>
      </c>
      <c r="BC160" s="809">
        <v>0.122579352711103</v>
      </c>
      <c r="BD160" s="809">
        <f t="shared" si="62"/>
        <v>0.87742064728889702</v>
      </c>
      <c r="BE160" s="809">
        <v>0.172867500921357</v>
      </c>
      <c r="BF160" s="809">
        <f t="shared" si="62"/>
        <v>0.82713249907864306</v>
      </c>
      <c r="BG160" s="809">
        <v>5.75322127391091E-2</v>
      </c>
      <c r="BH160" s="809">
        <f t="shared" si="51"/>
        <v>0.94246778726089087</v>
      </c>
      <c r="BI160" s="809">
        <v>0.10422394241234423</v>
      </c>
      <c r="BJ160" s="809">
        <v>0.89577605758765577</v>
      </c>
      <c r="BK160" s="810">
        <v>0.119796610117054</v>
      </c>
      <c r="BL160" s="810">
        <f t="shared" si="52"/>
        <v>0.880203389882946</v>
      </c>
      <c r="BM160" s="810">
        <v>0.16984201991566</v>
      </c>
      <c r="BN160" s="810">
        <f t="shared" si="53"/>
        <v>0.83015798008433994</v>
      </c>
      <c r="BO160" s="810">
        <v>5.5324805809239701E-2</v>
      </c>
      <c r="BP160" s="810">
        <f t="shared" si="54"/>
        <v>0.94467519419076029</v>
      </c>
      <c r="BQ160" s="810">
        <v>0.10165002438913881</v>
      </c>
      <c r="BR160" s="810">
        <f t="shared" si="60"/>
        <v>0.89834997561086127</v>
      </c>
      <c r="BS160" s="809">
        <v>0.61787977663599092</v>
      </c>
      <c r="BT160" s="809">
        <v>0.38212022336400903</v>
      </c>
      <c r="BU160" s="812"/>
      <c r="BV160" s="758"/>
      <c r="BW160" s="758"/>
      <c r="BX160" s="758"/>
      <c r="BY160" s="758"/>
      <c r="BZ160" s="758"/>
      <c r="CA160" s="758"/>
      <c r="CB160" s="758"/>
      <c r="CC160" s="758"/>
      <c r="CD160" s="758"/>
      <c r="CE160" s="758"/>
      <c r="CF160" s="758"/>
      <c r="CG160" s="758"/>
      <c r="CH160" s="758"/>
      <c r="CI160" s="758"/>
      <c r="CJ160" s="758"/>
      <c r="CK160" s="758"/>
      <c r="CL160" s="758"/>
      <c r="CM160" s="758"/>
      <c r="CN160" s="758"/>
      <c r="CP160" s="5"/>
      <c r="CR160" s="5"/>
      <c r="CS160" s="5"/>
      <c r="CT160" s="5"/>
    </row>
    <row r="161" spans="2:98" ht="15">
      <c r="B161" s="758"/>
      <c r="C161" s="758"/>
      <c r="D161" s="758"/>
      <c r="E161" s="758"/>
      <c r="F161" s="758"/>
      <c r="G161" s="758"/>
      <c r="H161" s="758"/>
      <c r="I161" s="758"/>
      <c r="J161" s="758"/>
      <c r="K161" s="758"/>
      <c r="L161" s="758"/>
      <c r="M161" s="758"/>
      <c r="N161" s="758"/>
      <c r="O161" s="758"/>
      <c r="P161" s="758"/>
      <c r="Q161" s="758"/>
      <c r="R161" s="758"/>
      <c r="S161" s="758"/>
      <c r="T161" s="758"/>
      <c r="U161" s="758"/>
      <c r="V161" s="758"/>
      <c r="W161" s="758"/>
      <c r="X161" s="758"/>
      <c r="Y161" s="758"/>
      <c r="Z161" s="758"/>
      <c r="AA161" s="758"/>
      <c r="AB161" s="758"/>
      <c r="AC161" s="758"/>
      <c r="AD161" s="758"/>
      <c r="AE161" s="758"/>
      <c r="AF161" s="758"/>
      <c r="AG161" s="758"/>
      <c r="AH161" s="758"/>
      <c r="AI161" s="758"/>
      <c r="AJ161" s="758"/>
      <c r="AK161" s="758"/>
      <c r="AL161" s="780">
        <v>156</v>
      </c>
      <c r="AM161" s="792">
        <v>0.12502233029854201</v>
      </c>
      <c r="AN161" s="792">
        <f t="shared" si="55"/>
        <v>0.87497766970145796</v>
      </c>
      <c r="AO161" s="792">
        <v>0.181519080893804</v>
      </c>
      <c r="AP161" s="792">
        <f t="shared" si="49"/>
        <v>0.81848091910619603</v>
      </c>
      <c r="AQ161" s="792">
        <v>5.4915247004760498E-2</v>
      </c>
      <c r="AR161" s="792">
        <f t="shared" si="50"/>
        <v>0.94508475299523953</v>
      </c>
      <c r="AS161" s="792">
        <f t="shared" si="56"/>
        <v>0.10576732462031277</v>
      </c>
      <c r="AT161" s="792">
        <f t="shared" si="56"/>
        <v>0.8942326753796872</v>
      </c>
      <c r="AU161" s="808">
        <v>0.12758560313068801</v>
      </c>
      <c r="AV161" s="808">
        <f t="shared" si="57"/>
        <v>0.87241439686931199</v>
      </c>
      <c r="AW161" s="808">
        <v>0.17467003530637801</v>
      </c>
      <c r="AX161" s="808">
        <f t="shared" si="58"/>
        <v>0.82532996469362196</v>
      </c>
      <c r="AY161" s="808">
        <v>5.8847459090391102E-2</v>
      </c>
      <c r="AZ161" s="808">
        <f t="shared" si="61"/>
        <v>0.94115254090960887</v>
      </c>
      <c r="BA161" s="808">
        <f t="shared" si="59"/>
        <v>0.10679547627256013</v>
      </c>
      <c r="BB161" s="808">
        <f t="shared" si="59"/>
        <v>0.89320452372743997</v>
      </c>
      <c r="BC161" s="809">
        <v>0.12307043423335801</v>
      </c>
      <c r="BD161" s="809">
        <f t="shared" si="62"/>
        <v>0.87692956576664205</v>
      </c>
      <c r="BE161" s="809">
        <v>0.17350092853718399</v>
      </c>
      <c r="BF161" s="809">
        <f t="shared" si="62"/>
        <v>0.82649907146281598</v>
      </c>
      <c r="BG161" s="809">
        <v>5.7915507748772001E-2</v>
      </c>
      <c r="BH161" s="809">
        <f t="shared" si="51"/>
        <v>0.94208449225122803</v>
      </c>
      <c r="BI161" s="809">
        <v>0.10469818174032841</v>
      </c>
      <c r="BJ161" s="809">
        <v>0.8953018182596717</v>
      </c>
      <c r="BK161" s="810">
        <v>0.120236728814604</v>
      </c>
      <c r="BL161" s="810">
        <f t="shared" si="52"/>
        <v>0.87976327118539599</v>
      </c>
      <c r="BM161" s="810">
        <v>0.17047847754068701</v>
      </c>
      <c r="BN161" s="810">
        <f t="shared" si="53"/>
        <v>0.82952152245931299</v>
      </c>
      <c r="BO161" s="810">
        <v>5.56609319678531E-2</v>
      </c>
      <c r="BP161" s="810">
        <f t="shared" si="54"/>
        <v>0.94433906803214684</v>
      </c>
      <c r="BQ161" s="810">
        <v>0.1020874644720977</v>
      </c>
      <c r="BR161" s="810">
        <f t="shared" si="60"/>
        <v>0.89791253552790229</v>
      </c>
      <c r="BS161" s="809">
        <v>0.619736462740334</v>
      </c>
      <c r="BT161" s="809">
        <v>0.380263537259666</v>
      </c>
      <c r="BU161" s="812"/>
      <c r="BV161" s="758"/>
      <c r="BW161" s="758"/>
      <c r="BX161" s="758"/>
      <c r="BY161" s="758"/>
      <c r="BZ161" s="758"/>
      <c r="CA161" s="758"/>
      <c r="CB161" s="758"/>
      <c r="CC161" s="758"/>
      <c r="CD161" s="758"/>
      <c r="CE161" s="758"/>
      <c r="CF161" s="758"/>
      <c r="CG161" s="758"/>
      <c r="CH161" s="758"/>
      <c r="CI161" s="758"/>
      <c r="CJ161" s="758"/>
      <c r="CK161" s="758"/>
      <c r="CL161" s="758"/>
      <c r="CM161" s="758"/>
      <c r="CN161" s="758"/>
      <c r="CP161" s="5"/>
      <c r="CR161" s="5"/>
      <c r="CS161" s="5"/>
      <c r="CT161" s="5"/>
    </row>
    <row r="162" spans="2:98" ht="15">
      <c r="B162" s="758"/>
      <c r="C162" s="758"/>
      <c r="D162" s="758"/>
      <c r="E162" s="758"/>
      <c r="F162" s="758"/>
      <c r="G162" s="758"/>
      <c r="H162" s="758"/>
      <c r="I162" s="758"/>
      <c r="J162" s="758"/>
      <c r="K162" s="758"/>
      <c r="L162" s="758"/>
      <c r="M162" s="758"/>
      <c r="N162" s="758"/>
      <c r="O162" s="758"/>
      <c r="P162" s="758"/>
      <c r="Q162" s="758"/>
      <c r="R162" s="758"/>
      <c r="S162" s="758"/>
      <c r="T162" s="758"/>
      <c r="U162" s="758"/>
      <c r="V162" s="758"/>
      <c r="W162" s="758"/>
      <c r="X162" s="758"/>
      <c r="Y162" s="758"/>
      <c r="Z162" s="758"/>
      <c r="AA162" s="758"/>
      <c r="AB162" s="758"/>
      <c r="AC162" s="758"/>
      <c r="AD162" s="758"/>
      <c r="AE162" s="758"/>
      <c r="AF162" s="758"/>
      <c r="AG162" s="758"/>
      <c r="AH162" s="758"/>
      <c r="AI162" s="758"/>
      <c r="AJ162" s="758"/>
      <c r="AK162" s="758"/>
      <c r="AL162" s="780">
        <v>157</v>
      </c>
      <c r="AM162" s="792">
        <v>0.12551421468454099</v>
      </c>
      <c r="AN162" s="792">
        <f t="shared" si="55"/>
        <v>0.87448578531545906</v>
      </c>
      <c r="AO162" s="792">
        <v>0.182151268309796</v>
      </c>
      <c r="AP162" s="792">
        <f t="shared" si="49"/>
        <v>0.817848731690204</v>
      </c>
      <c r="AQ162" s="792">
        <v>5.5260620218999301E-2</v>
      </c>
      <c r="AR162" s="792">
        <f t="shared" si="50"/>
        <v>0.94473937978100064</v>
      </c>
      <c r="AS162" s="792">
        <f t="shared" si="56"/>
        <v>0.10622408356420049</v>
      </c>
      <c r="AT162" s="792">
        <f t="shared" si="56"/>
        <v>0.89377591643579957</v>
      </c>
      <c r="AU162" s="808">
        <v>0.12811559822937099</v>
      </c>
      <c r="AV162" s="808">
        <f t="shared" si="57"/>
        <v>0.87188440177062898</v>
      </c>
      <c r="AW162" s="808">
        <v>0.17533107971407499</v>
      </c>
      <c r="AX162" s="808">
        <f t="shared" si="58"/>
        <v>0.82466892028592498</v>
      </c>
      <c r="AY162" s="808">
        <v>5.9232724763371498E-2</v>
      </c>
      <c r="AZ162" s="808">
        <f t="shared" si="61"/>
        <v>0.94076727523662851</v>
      </c>
      <c r="BA162" s="808">
        <f t="shared" si="59"/>
        <v>0.10728903717649313</v>
      </c>
      <c r="BB162" s="808">
        <f t="shared" si="59"/>
        <v>0.89271096282350682</v>
      </c>
      <c r="BC162" s="809">
        <v>0.123558294715859</v>
      </c>
      <c r="BD162" s="809">
        <f t="shared" si="62"/>
        <v>0.876441705284141</v>
      </c>
      <c r="BE162" s="809">
        <v>0.174130954229612</v>
      </c>
      <c r="BF162" s="809">
        <f t="shared" si="62"/>
        <v>0.825869045770388</v>
      </c>
      <c r="BG162" s="809">
        <v>5.8298985330129303E-2</v>
      </c>
      <c r="BH162" s="809">
        <f t="shared" si="51"/>
        <v>0.94170101466987066</v>
      </c>
      <c r="BI162" s="809">
        <v>0.10517072408658654</v>
      </c>
      <c r="BJ162" s="809">
        <v>0.89482927591341355</v>
      </c>
      <c r="BK162" s="810">
        <v>0.12067684166867899</v>
      </c>
      <c r="BL162" s="810">
        <f t="shared" si="52"/>
        <v>0.87932315833132102</v>
      </c>
      <c r="BM162" s="810">
        <v>0.171112500037821</v>
      </c>
      <c r="BN162" s="810">
        <f t="shared" si="53"/>
        <v>0.82888749996217903</v>
      </c>
      <c r="BO162" s="810">
        <v>5.5996242373483697E-2</v>
      </c>
      <c r="BP162" s="810">
        <f t="shared" si="54"/>
        <v>0.94400375762651634</v>
      </c>
      <c r="BQ162" s="810">
        <v>0.10252396741779182</v>
      </c>
      <c r="BR162" s="810">
        <f t="shared" si="60"/>
        <v>0.89747603258220821</v>
      </c>
      <c r="BS162" s="809">
        <v>0.62157673937993208</v>
      </c>
      <c r="BT162" s="809">
        <v>0.37842326062006798</v>
      </c>
      <c r="BU162" s="812"/>
      <c r="BV162" s="758"/>
      <c r="BW162" s="758"/>
      <c r="BX162" s="758"/>
      <c r="BY162" s="758"/>
      <c r="BZ162" s="758"/>
      <c r="CA162" s="758"/>
      <c r="CB162" s="758"/>
      <c r="CC162" s="758"/>
      <c r="CD162" s="758"/>
      <c r="CE162" s="758"/>
      <c r="CF162" s="758"/>
      <c r="CG162" s="758"/>
      <c r="CH162" s="758"/>
      <c r="CI162" s="758"/>
      <c r="CJ162" s="758"/>
      <c r="CK162" s="758"/>
      <c r="CL162" s="758"/>
      <c r="CM162" s="758"/>
      <c r="CN162" s="758"/>
      <c r="CP162" s="5"/>
      <c r="CR162" s="5"/>
      <c r="CS162" s="5"/>
      <c r="CT162" s="5"/>
    </row>
    <row r="163" spans="2:98" ht="15">
      <c r="B163" s="758"/>
      <c r="C163" s="758"/>
      <c r="D163" s="758"/>
      <c r="E163" s="758"/>
      <c r="F163" s="758"/>
      <c r="G163" s="758"/>
      <c r="H163" s="758"/>
      <c r="I163" s="758"/>
      <c r="J163" s="758"/>
      <c r="K163" s="758"/>
      <c r="L163" s="758"/>
      <c r="M163" s="758"/>
      <c r="N163" s="758"/>
      <c r="O163" s="758"/>
      <c r="P163" s="758"/>
      <c r="Q163" s="758"/>
      <c r="R163" s="758"/>
      <c r="S163" s="758"/>
      <c r="T163" s="758"/>
      <c r="U163" s="758"/>
      <c r="V163" s="758"/>
      <c r="W163" s="758"/>
      <c r="X163" s="758"/>
      <c r="Y163" s="758"/>
      <c r="Z163" s="758"/>
      <c r="AA163" s="758"/>
      <c r="AB163" s="758"/>
      <c r="AC163" s="758"/>
      <c r="AD163" s="758"/>
      <c r="AE163" s="758"/>
      <c r="AF163" s="758"/>
      <c r="AG163" s="758"/>
      <c r="AH163" s="758"/>
      <c r="AI163" s="758"/>
      <c r="AJ163" s="758"/>
      <c r="AK163" s="758"/>
      <c r="AL163" s="780">
        <v>158</v>
      </c>
      <c r="AM163" s="792">
        <v>0.12600750699701299</v>
      </c>
      <c r="AN163" s="792">
        <f t="shared" si="55"/>
        <v>0.87399249300298698</v>
      </c>
      <c r="AO163" s="792">
        <v>0.18277598402282499</v>
      </c>
      <c r="AP163" s="792">
        <f t="shared" si="49"/>
        <v>0.81722401597717498</v>
      </c>
      <c r="AQ163" s="792">
        <v>5.5606490339586298E-2</v>
      </c>
      <c r="AR163" s="792">
        <f t="shared" si="50"/>
        <v>0.94439350966041369</v>
      </c>
      <c r="AS163" s="792">
        <f t="shared" si="56"/>
        <v>0.10667978905053348</v>
      </c>
      <c r="AT163" s="792">
        <f t="shared" si="56"/>
        <v>0.89332021094946656</v>
      </c>
      <c r="AU163" s="808">
        <v>0.12864466379091499</v>
      </c>
      <c r="AV163" s="808">
        <f t="shared" si="57"/>
        <v>0.87135533620908501</v>
      </c>
      <c r="AW163" s="808">
        <v>0.17598974818174801</v>
      </c>
      <c r="AX163" s="808">
        <f t="shared" si="58"/>
        <v>0.82401025181825194</v>
      </c>
      <c r="AY163" s="808">
        <v>5.9617980252937602E-2</v>
      </c>
      <c r="AZ163" s="808">
        <f t="shared" si="61"/>
        <v>0.94038201974706237</v>
      </c>
      <c r="BA163" s="808">
        <f t="shared" si="59"/>
        <v>0.107781758773337</v>
      </c>
      <c r="BB163" s="808">
        <f t="shared" si="59"/>
        <v>0.89221824122666304</v>
      </c>
      <c r="BC163" s="809">
        <v>0.124042679166115</v>
      </c>
      <c r="BD163" s="809">
        <f t="shared" si="62"/>
        <v>0.875957320833885</v>
      </c>
      <c r="BE163" s="809">
        <v>0.174757516021988</v>
      </c>
      <c r="BF163" s="809">
        <f t="shared" si="62"/>
        <v>0.82524248397801203</v>
      </c>
      <c r="BG163" s="809">
        <v>5.8682647219728497E-2</v>
      </c>
      <c r="BH163" s="809">
        <f t="shared" si="51"/>
        <v>0.94131735278027151</v>
      </c>
      <c r="BI163" s="809">
        <v>0.105641476947628</v>
      </c>
      <c r="BJ163" s="809">
        <v>0.89435852305237207</v>
      </c>
      <c r="BK163" s="810">
        <v>0.121117234162274</v>
      </c>
      <c r="BL163" s="810">
        <f t="shared" si="52"/>
        <v>0.87888276583772595</v>
      </c>
      <c r="BM163" s="810">
        <v>0.17174409173087599</v>
      </c>
      <c r="BN163" s="810">
        <f t="shared" si="53"/>
        <v>0.82825590826912399</v>
      </c>
      <c r="BO163" s="810">
        <v>5.6331009118884799E-2</v>
      </c>
      <c r="BP163" s="810">
        <f t="shared" si="54"/>
        <v>0.94366899088111522</v>
      </c>
      <c r="BQ163" s="810">
        <v>0.10295974788309342</v>
      </c>
      <c r="BR163" s="810">
        <f t="shared" si="60"/>
        <v>0.89704025211690663</v>
      </c>
      <c r="BS163" s="809">
        <v>0.62340069530376008</v>
      </c>
      <c r="BT163" s="809">
        <v>0.37659930469623998</v>
      </c>
      <c r="BU163" s="812"/>
      <c r="BV163" s="758"/>
      <c r="BW163" s="758"/>
      <c r="BX163" s="758"/>
      <c r="BY163" s="758"/>
      <c r="BZ163" s="758"/>
      <c r="CA163" s="758"/>
      <c r="CB163" s="758"/>
      <c r="CC163" s="758"/>
      <c r="CD163" s="758"/>
      <c r="CE163" s="758"/>
      <c r="CF163" s="758"/>
      <c r="CG163" s="758"/>
      <c r="CH163" s="758"/>
      <c r="CI163" s="758"/>
      <c r="CJ163" s="758"/>
      <c r="CK163" s="758"/>
      <c r="CL163" s="758"/>
      <c r="CM163" s="758"/>
      <c r="CN163" s="758"/>
      <c r="CP163" s="5"/>
      <c r="CR163" s="5"/>
      <c r="CS163" s="5"/>
      <c r="CT163" s="5"/>
    </row>
    <row r="164" spans="2:98" ht="15">
      <c r="B164" s="758"/>
      <c r="C164" s="758"/>
      <c r="D164" s="758"/>
      <c r="E164" s="758"/>
      <c r="F164" s="758"/>
      <c r="G164" s="758"/>
      <c r="H164" s="758"/>
      <c r="I164" s="758"/>
      <c r="J164" s="758"/>
      <c r="K164" s="758"/>
      <c r="L164" s="758"/>
      <c r="M164" s="758"/>
      <c r="N164" s="758"/>
      <c r="O164" s="758"/>
      <c r="P164" s="758"/>
      <c r="Q164" s="758"/>
      <c r="R164" s="758"/>
      <c r="S164" s="758"/>
      <c r="T164" s="758"/>
      <c r="U164" s="758"/>
      <c r="V164" s="758"/>
      <c r="W164" s="758"/>
      <c r="X164" s="758"/>
      <c r="Y164" s="758"/>
      <c r="Z164" s="758"/>
      <c r="AA164" s="758"/>
      <c r="AB164" s="758"/>
      <c r="AC164" s="758"/>
      <c r="AD164" s="758"/>
      <c r="AE164" s="758"/>
      <c r="AF164" s="758"/>
      <c r="AG164" s="758"/>
      <c r="AH164" s="758"/>
      <c r="AI164" s="758"/>
      <c r="AJ164" s="758"/>
      <c r="AK164" s="758"/>
      <c r="AL164" s="780">
        <v>159</v>
      </c>
      <c r="AM164" s="792">
        <v>0.12650262838561799</v>
      </c>
      <c r="AN164" s="792">
        <f t="shared" si="55"/>
        <v>0.87349737161438201</v>
      </c>
      <c r="AO164" s="792">
        <v>0.18339247794788499</v>
      </c>
      <c r="AP164" s="792">
        <f t="shared" si="49"/>
        <v>0.81660752205211495</v>
      </c>
      <c r="AQ164" s="792">
        <v>5.5952927041571003E-2</v>
      </c>
      <c r="AR164" s="792">
        <f t="shared" si="50"/>
        <v>0.94404707295842905</v>
      </c>
      <c r="AS164" s="792">
        <f t="shared" si="56"/>
        <v>0.10713443116667778</v>
      </c>
      <c r="AT164" s="792">
        <f t="shared" si="56"/>
        <v>0.89286556883332224</v>
      </c>
      <c r="AU164" s="808">
        <v>0.12917279823967301</v>
      </c>
      <c r="AV164" s="808">
        <f t="shared" si="57"/>
        <v>0.87082720176032702</v>
      </c>
      <c r="AW164" s="808">
        <v>0.176646051385142</v>
      </c>
      <c r="AX164" s="808">
        <f t="shared" si="58"/>
        <v>0.823353948614858</v>
      </c>
      <c r="AY164" s="808">
        <v>6.0003223793036499E-2</v>
      </c>
      <c r="AZ164" s="808">
        <f t="shared" si="61"/>
        <v>0.93999677620696354</v>
      </c>
      <c r="BA164" s="808">
        <f t="shared" si="59"/>
        <v>0.10827364221767809</v>
      </c>
      <c r="BB164" s="808">
        <f t="shared" si="59"/>
        <v>0.89172635778232201</v>
      </c>
      <c r="BC164" s="809">
        <v>0.12452333259163501</v>
      </c>
      <c r="BD164" s="809">
        <f t="shared" si="62"/>
        <v>0.87547666740836494</v>
      </c>
      <c r="BE164" s="809">
        <v>0.175380551937661</v>
      </c>
      <c r="BF164" s="809">
        <f t="shared" si="62"/>
        <v>0.824619448062339</v>
      </c>
      <c r="BG164" s="809">
        <v>5.9066495154117001E-2</v>
      </c>
      <c r="BH164" s="809">
        <f t="shared" si="51"/>
        <v>0.94093350484588301</v>
      </c>
      <c r="BI164" s="809">
        <v>0.1061103478199627</v>
      </c>
      <c r="BJ164" s="809">
        <v>0.89388965218003724</v>
      </c>
      <c r="BK164" s="810">
        <v>0.12155819177838401</v>
      </c>
      <c r="BL164" s="810">
        <f t="shared" si="52"/>
        <v>0.87844180822161599</v>
      </c>
      <c r="BM164" s="810">
        <v>0.17237325694366401</v>
      </c>
      <c r="BN164" s="810">
        <f t="shared" si="53"/>
        <v>0.82762674305633599</v>
      </c>
      <c r="BO164" s="810">
        <v>5.6665504296809499E-2</v>
      </c>
      <c r="BP164" s="810">
        <f t="shared" si="54"/>
        <v>0.9433344957031905</v>
      </c>
      <c r="BQ164" s="810">
        <v>0.10339502052487415</v>
      </c>
      <c r="BR164" s="810">
        <f t="shared" si="60"/>
        <v>0.89660497947512596</v>
      </c>
      <c r="BS164" s="809">
        <v>0.62520841926078896</v>
      </c>
      <c r="BT164" s="809">
        <v>0.37479158073921098</v>
      </c>
      <c r="BU164" s="812"/>
      <c r="BV164" s="758"/>
      <c r="BW164" s="758"/>
      <c r="BX164" s="758"/>
      <c r="BY164" s="758"/>
      <c r="BZ164" s="758"/>
      <c r="CA164" s="758"/>
      <c r="CB164" s="758"/>
      <c r="CC164" s="758"/>
      <c r="CD164" s="758"/>
      <c r="CE164" s="758"/>
      <c r="CF164" s="758"/>
      <c r="CG164" s="758"/>
      <c r="CH164" s="758"/>
      <c r="CI164" s="758"/>
      <c r="CJ164" s="758"/>
      <c r="CK164" s="758"/>
      <c r="CL164" s="758"/>
      <c r="CM164" s="758"/>
      <c r="CN164" s="758"/>
      <c r="CP164" s="5"/>
      <c r="CR164" s="5"/>
      <c r="CS164" s="5"/>
      <c r="CT164" s="5"/>
    </row>
    <row r="165" spans="2:98" ht="15">
      <c r="B165" s="758"/>
      <c r="C165" s="758"/>
      <c r="D165" s="758"/>
      <c r="E165" s="758"/>
      <c r="F165" s="758"/>
      <c r="G165" s="758"/>
      <c r="H165" s="758"/>
      <c r="I165" s="758"/>
      <c r="J165" s="758"/>
      <c r="K165" s="758"/>
      <c r="L165" s="758"/>
      <c r="M165" s="758"/>
      <c r="N165" s="758"/>
      <c r="O165" s="758"/>
      <c r="P165" s="758"/>
      <c r="Q165" s="758"/>
      <c r="R165" s="758"/>
      <c r="S165" s="758"/>
      <c r="T165" s="758"/>
      <c r="U165" s="758"/>
      <c r="V165" s="758"/>
      <c r="W165" s="758"/>
      <c r="X165" s="758"/>
      <c r="Y165" s="758"/>
      <c r="Z165" s="758"/>
      <c r="AA165" s="758"/>
      <c r="AB165" s="758"/>
      <c r="AC165" s="758"/>
      <c r="AD165" s="758"/>
      <c r="AE165" s="758"/>
      <c r="AF165" s="758"/>
      <c r="AG165" s="758"/>
      <c r="AH165" s="758"/>
      <c r="AI165" s="758"/>
      <c r="AJ165" s="758"/>
      <c r="AK165" s="758"/>
      <c r="AL165" s="780">
        <v>160</v>
      </c>
      <c r="AM165" s="792">
        <v>0.12700000000001699</v>
      </c>
      <c r="AN165" s="792">
        <f t="shared" si="55"/>
        <v>0.87299999999998301</v>
      </c>
      <c r="AO165" s="792">
        <v>0.18399999999997099</v>
      </c>
      <c r="AP165" s="792">
        <f t="shared" si="49"/>
        <v>0.81600000000002904</v>
      </c>
      <c r="AQ165" s="792">
        <v>5.6300000000002799E-2</v>
      </c>
      <c r="AR165" s="792">
        <f t="shared" si="50"/>
        <v>0.94369999999999721</v>
      </c>
      <c r="AS165" s="792">
        <f t="shared" si="56"/>
        <v>0.10758799999999988</v>
      </c>
      <c r="AT165" s="792">
        <f t="shared" si="56"/>
        <v>0.89241200000000009</v>
      </c>
      <c r="AU165" s="808">
        <v>0.12969999999999901</v>
      </c>
      <c r="AV165" s="808">
        <f t="shared" si="57"/>
        <v>0.87030000000000096</v>
      </c>
      <c r="AW165" s="808">
        <v>0.17730000000000001</v>
      </c>
      <c r="AX165" s="808">
        <f t="shared" si="58"/>
        <v>0.82269999999999999</v>
      </c>
      <c r="AY165" s="808">
        <v>6.0388453617615301E-2</v>
      </c>
      <c r="AZ165" s="808">
        <f t="shared" si="61"/>
        <v>0.93961154638238464</v>
      </c>
      <c r="BA165" s="808">
        <f t="shared" si="59"/>
        <v>0.10876468866410274</v>
      </c>
      <c r="BB165" s="808">
        <f t="shared" si="59"/>
        <v>0.89123531133589728</v>
      </c>
      <c r="BC165" s="809">
        <v>0.124999999999931</v>
      </c>
      <c r="BD165" s="809">
        <f t="shared" si="62"/>
        <v>0.87500000000006906</v>
      </c>
      <c r="BE165" s="809">
        <v>0.17599999999997601</v>
      </c>
      <c r="BF165" s="809">
        <f t="shared" si="62"/>
        <v>0.82400000000002405</v>
      </c>
      <c r="BG165" s="809">
        <v>5.94505308698422E-2</v>
      </c>
      <c r="BH165" s="809">
        <f t="shared" si="51"/>
        <v>0.9405494691301578</v>
      </c>
      <c r="BI165" s="809">
        <v>0.10657724420010051</v>
      </c>
      <c r="BJ165" s="809">
        <v>0.8934227557998996</v>
      </c>
      <c r="BK165" s="810">
        <v>0.12200000000000399</v>
      </c>
      <c r="BL165" s="810">
        <f t="shared" si="52"/>
        <v>0.87799999999999601</v>
      </c>
      <c r="BM165" s="810">
        <v>0.17299999999999999</v>
      </c>
      <c r="BN165" s="810">
        <f t="shared" si="53"/>
        <v>0.82699999999999996</v>
      </c>
      <c r="BO165" s="810">
        <v>5.7000000000011097E-2</v>
      </c>
      <c r="BP165" s="810">
        <f t="shared" si="54"/>
        <v>0.94299999999998896</v>
      </c>
      <c r="BQ165" s="810">
        <v>0.10383000000000633</v>
      </c>
      <c r="BR165" s="810">
        <f t="shared" si="60"/>
        <v>0.89616999999999369</v>
      </c>
      <c r="BS165" s="809">
        <v>0.62699999999999301</v>
      </c>
      <c r="BT165" s="809">
        <v>0.37300000000000699</v>
      </c>
      <c r="BU165" s="812"/>
      <c r="BV165" s="758"/>
      <c r="BW165" s="758"/>
      <c r="BX165" s="758"/>
      <c r="BY165" s="758"/>
      <c r="BZ165" s="758"/>
      <c r="CA165" s="758"/>
      <c r="CB165" s="758"/>
      <c r="CC165" s="758"/>
      <c r="CD165" s="758"/>
      <c r="CE165" s="758"/>
      <c r="CF165" s="758"/>
      <c r="CG165" s="758"/>
      <c r="CH165" s="758"/>
      <c r="CI165" s="758"/>
      <c r="CJ165" s="758"/>
      <c r="CK165" s="758"/>
      <c r="CL165" s="758"/>
      <c r="CM165" s="758"/>
      <c r="CN165" s="758"/>
      <c r="CP165" s="5"/>
      <c r="CR165" s="5"/>
      <c r="CS165" s="5"/>
      <c r="CT165" s="5"/>
    </row>
    <row r="166" spans="2:98" ht="15">
      <c r="B166" s="758"/>
      <c r="C166" s="758"/>
      <c r="D166" s="758"/>
      <c r="E166" s="758"/>
      <c r="F166" s="758"/>
      <c r="G166" s="758"/>
      <c r="H166" s="758"/>
      <c r="I166" s="758"/>
      <c r="J166" s="758"/>
      <c r="K166" s="758"/>
      <c r="L166" s="758"/>
      <c r="M166" s="758"/>
      <c r="N166" s="758"/>
      <c r="O166" s="758"/>
      <c r="P166" s="758"/>
      <c r="Q166" s="758"/>
      <c r="R166" s="758"/>
      <c r="S166" s="758"/>
      <c r="T166" s="758"/>
      <c r="U166" s="758"/>
      <c r="V166" s="758"/>
      <c r="W166" s="758"/>
      <c r="X166" s="758"/>
      <c r="Y166" s="758"/>
      <c r="Z166" s="758"/>
      <c r="AA166" s="758"/>
      <c r="AB166" s="758"/>
      <c r="AC166" s="758"/>
      <c r="AD166" s="758"/>
      <c r="AE166" s="758"/>
      <c r="AF166" s="758"/>
      <c r="AG166" s="758"/>
      <c r="AH166" s="758"/>
      <c r="AI166" s="758"/>
      <c r="AJ166" s="758"/>
      <c r="AK166" s="758"/>
      <c r="AL166" s="780">
        <v>161</v>
      </c>
      <c r="AM166" s="792">
        <v>0.12749990942109601</v>
      </c>
      <c r="AN166" s="792">
        <f t="shared" si="55"/>
        <v>0.87250009057890399</v>
      </c>
      <c r="AO166" s="792">
        <v>0.18459803619197401</v>
      </c>
      <c r="AP166" s="792">
        <f t="shared" si="49"/>
        <v>0.81540196380802599</v>
      </c>
      <c r="AQ166" s="792">
        <v>5.6647756093356302E-2</v>
      </c>
      <c r="AR166" s="792">
        <f t="shared" si="50"/>
        <v>0.94335224390664374</v>
      </c>
      <c r="AS166" s="792">
        <f t="shared" si="56"/>
        <v>0.10804048804763769</v>
      </c>
      <c r="AT166" s="792">
        <f t="shared" si="56"/>
        <v>0.89195951195236234</v>
      </c>
      <c r="AU166" s="808">
        <v>0.130226268977849</v>
      </c>
      <c r="AV166" s="808">
        <f t="shared" si="57"/>
        <v>0.86977373102215094</v>
      </c>
      <c r="AW166" s="808">
        <v>0.17795160548738501</v>
      </c>
      <c r="AX166" s="808">
        <f t="shared" si="58"/>
        <v>0.82204839451261502</v>
      </c>
      <c r="AY166" s="808">
        <v>6.0773668583612002E-2</v>
      </c>
      <c r="AZ166" s="808">
        <f t="shared" si="61"/>
        <v>0.93922633141638801</v>
      </c>
      <c r="BA166" s="808">
        <f t="shared" si="59"/>
        <v>0.10925490019369326</v>
      </c>
      <c r="BB166" s="808">
        <f t="shared" si="59"/>
        <v>0.89074509980630678</v>
      </c>
      <c r="BC166" s="809">
        <v>0.12547251344899599</v>
      </c>
      <c r="BD166" s="809">
        <f t="shared" si="62"/>
        <v>0.87452748655100399</v>
      </c>
      <c r="BE166" s="809">
        <v>0.17661585572378299</v>
      </c>
      <c r="BF166" s="809">
        <f t="shared" si="62"/>
        <v>0.82338414427621698</v>
      </c>
      <c r="BG166" s="809">
        <v>5.9834755600969299E-2</v>
      </c>
      <c r="BH166" s="809">
        <f t="shared" si="51"/>
        <v>0.94016524439903071</v>
      </c>
      <c r="BI166" s="809">
        <v>0.10704211356210473</v>
      </c>
      <c r="BJ166" s="809">
        <v>0.89295788643789531</v>
      </c>
      <c r="BK166" s="810">
        <v>0.12244288750570401</v>
      </c>
      <c r="BL166" s="810">
        <f t="shared" si="52"/>
        <v>0.87755711249429602</v>
      </c>
      <c r="BM166" s="810">
        <v>0.173624321115328</v>
      </c>
      <c r="BN166" s="810">
        <f t="shared" si="53"/>
        <v>0.826375678884672</v>
      </c>
      <c r="BO166" s="810">
        <v>5.73347546903413E-2</v>
      </c>
      <c r="BP166" s="810">
        <f t="shared" si="54"/>
        <v>0.94266524530965867</v>
      </c>
      <c r="BQ166" s="810">
        <v>0.10426487614085068</v>
      </c>
      <c r="BR166" s="810">
        <f t="shared" si="60"/>
        <v>0.89573512385914933</v>
      </c>
      <c r="BS166" s="809">
        <v>0.628775578993788</v>
      </c>
      <c r="BT166" s="809">
        <v>0.371224421006212</v>
      </c>
      <c r="BU166" s="812"/>
      <c r="BV166" s="758"/>
      <c r="BW166" s="758"/>
      <c r="BX166" s="758"/>
      <c r="BY166" s="758"/>
      <c r="BZ166" s="758"/>
      <c r="CA166" s="758"/>
      <c r="CB166" s="758"/>
      <c r="CC166" s="758"/>
      <c r="CD166" s="758"/>
      <c r="CE166" s="758"/>
      <c r="CF166" s="758"/>
      <c r="CG166" s="758"/>
      <c r="CH166" s="758"/>
      <c r="CI166" s="758"/>
      <c r="CJ166" s="758"/>
      <c r="CK166" s="758"/>
      <c r="CL166" s="758"/>
      <c r="CM166" s="758"/>
      <c r="CN166" s="758"/>
      <c r="CP166" s="5"/>
      <c r="CR166" s="5"/>
      <c r="CS166" s="5"/>
      <c r="CT166" s="5"/>
    </row>
    <row r="167" spans="2:98" ht="15">
      <c r="B167" s="758"/>
      <c r="C167" s="758"/>
      <c r="D167" s="758"/>
      <c r="E167" s="758"/>
      <c r="F167" s="758"/>
      <c r="G167" s="758"/>
      <c r="H167" s="758"/>
      <c r="I167" s="758"/>
      <c r="J167" s="758"/>
      <c r="K167" s="758"/>
      <c r="L167" s="758"/>
      <c r="M167" s="758"/>
      <c r="N167" s="758"/>
      <c r="O167" s="758"/>
      <c r="P167" s="758"/>
      <c r="Q167" s="758"/>
      <c r="R167" s="758"/>
      <c r="S167" s="758"/>
      <c r="T167" s="758"/>
      <c r="U167" s="758"/>
      <c r="V167" s="758"/>
      <c r="W167" s="758"/>
      <c r="X167" s="758"/>
      <c r="Y167" s="758"/>
      <c r="Z167" s="758"/>
      <c r="AA167" s="758"/>
      <c r="AB167" s="758"/>
      <c r="AC167" s="758"/>
      <c r="AD167" s="758"/>
      <c r="AE167" s="758"/>
      <c r="AF167" s="758"/>
      <c r="AG167" s="758"/>
      <c r="AH167" s="758"/>
      <c r="AI167" s="758"/>
      <c r="AJ167" s="758"/>
      <c r="AK167" s="758"/>
      <c r="AL167" s="780">
        <v>162</v>
      </c>
      <c r="AM167" s="792">
        <v>0.128002109954653</v>
      </c>
      <c r="AN167" s="792">
        <f t="shared" si="55"/>
        <v>0.871997890045347</v>
      </c>
      <c r="AO167" s="792">
        <v>0.18518701692838399</v>
      </c>
      <c r="AP167" s="792">
        <f t="shared" si="49"/>
        <v>0.81481298307161598</v>
      </c>
      <c r="AQ167" s="792">
        <v>5.6996151013806701E-2</v>
      </c>
      <c r="AR167" s="792">
        <f t="shared" si="50"/>
        <v>0.94300384898619327</v>
      </c>
      <c r="AS167" s="792">
        <f t="shared" si="56"/>
        <v>0.10849189744582183</v>
      </c>
      <c r="AT167" s="792">
        <f t="shared" si="56"/>
        <v>0.89150810255417823</v>
      </c>
      <c r="AU167" s="808">
        <v>0.130751611005584</v>
      </c>
      <c r="AV167" s="808">
        <f t="shared" si="57"/>
        <v>0.86924838899441603</v>
      </c>
      <c r="AW167" s="808">
        <v>0.17860088244964101</v>
      </c>
      <c r="AX167" s="808">
        <f t="shared" si="58"/>
        <v>0.82139911755035899</v>
      </c>
      <c r="AY167" s="808">
        <v>6.1158870039929002E-2</v>
      </c>
      <c r="AZ167" s="808">
        <f t="shared" si="61"/>
        <v>0.93884112996007096</v>
      </c>
      <c r="BA167" s="808">
        <f t="shared" si="59"/>
        <v>0.1097442825935158</v>
      </c>
      <c r="BB167" s="808">
        <f t="shared" si="59"/>
        <v>0.89025571740648424</v>
      </c>
      <c r="BC167" s="809">
        <v>0.125941053198771</v>
      </c>
      <c r="BD167" s="809">
        <f t="shared" si="62"/>
        <v>0.87405894680122898</v>
      </c>
      <c r="BE167" s="809">
        <v>0.17722834458993</v>
      </c>
      <c r="BF167" s="809">
        <f t="shared" si="62"/>
        <v>0.82277165541007002</v>
      </c>
      <c r="BG167" s="809">
        <v>6.0219168571633501E-2</v>
      </c>
      <c r="BH167" s="809">
        <f t="shared" si="51"/>
        <v>0.93978083142836655</v>
      </c>
      <c r="BI167" s="809">
        <v>0.10750506329025432</v>
      </c>
      <c r="BJ167" s="809">
        <v>0.89249493670974567</v>
      </c>
      <c r="BK167" s="810">
        <v>0.122886855756353</v>
      </c>
      <c r="BL167" s="810">
        <f t="shared" si="52"/>
        <v>0.87711314424364706</v>
      </c>
      <c r="BM167" s="810">
        <v>0.174246204071622</v>
      </c>
      <c r="BN167" s="810">
        <f t="shared" si="53"/>
        <v>0.82575379592837805</v>
      </c>
      <c r="BO167" s="810">
        <v>5.7669972306045897E-2</v>
      </c>
      <c r="BP167" s="810">
        <f t="shared" si="54"/>
        <v>0.94233002769395413</v>
      </c>
      <c r="BQ167" s="810">
        <v>0.10469973948172361</v>
      </c>
      <c r="BR167" s="810">
        <f t="shared" si="60"/>
        <v>0.89530026051827649</v>
      </c>
      <c r="BS167" s="809">
        <v>0.63053550860835794</v>
      </c>
      <c r="BT167" s="809">
        <v>0.369464491391642</v>
      </c>
      <c r="BU167" s="812"/>
      <c r="BV167" s="758"/>
      <c r="BW167" s="758"/>
      <c r="BX167" s="758"/>
      <c r="BY167" s="758"/>
      <c r="BZ167" s="758"/>
      <c r="CA167" s="758"/>
      <c r="CB167" s="758"/>
      <c r="CC167" s="758"/>
      <c r="CD167" s="758"/>
      <c r="CE167" s="758"/>
      <c r="CF167" s="758"/>
      <c r="CG167" s="758"/>
      <c r="CH167" s="758"/>
      <c r="CI167" s="758"/>
      <c r="CJ167" s="758"/>
      <c r="CK167" s="758"/>
      <c r="CL167" s="758"/>
      <c r="CM167" s="758"/>
      <c r="CN167" s="758"/>
      <c r="CP167" s="5"/>
      <c r="CR167" s="5"/>
      <c r="CS167" s="5"/>
      <c r="CT167" s="5"/>
    </row>
    <row r="168" spans="2:98" ht="15">
      <c r="B168" s="758"/>
      <c r="C168" s="758"/>
      <c r="D168" s="758"/>
      <c r="E168" s="758"/>
      <c r="F168" s="758"/>
      <c r="G168" s="758"/>
      <c r="H168" s="758"/>
      <c r="I168" s="758"/>
      <c r="J168" s="758"/>
      <c r="K168" s="758"/>
      <c r="L168" s="758"/>
      <c r="M168" s="758"/>
      <c r="N168" s="758"/>
      <c r="O168" s="758"/>
      <c r="P168" s="758"/>
      <c r="Q168" s="758"/>
      <c r="R168" s="758"/>
      <c r="S168" s="758"/>
      <c r="T168" s="758"/>
      <c r="U168" s="758"/>
      <c r="V168" s="758"/>
      <c r="W168" s="758"/>
      <c r="X168" s="758"/>
      <c r="Y168" s="758"/>
      <c r="Z168" s="758"/>
      <c r="AA168" s="758"/>
      <c r="AB168" s="758"/>
      <c r="AC168" s="758"/>
      <c r="AD168" s="758"/>
      <c r="AE168" s="758"/>
      <c r="AF168" s="758"/>
      <c r="AG168" s="758"/>
      <c r="AH168" s="758"/>
      <c r="AI168" s="758"/>
      <c r="AJ168" s="758"/>
      <c r="AK168" s="758"/>
      <c r="AL168" s="780">
        <v>163</v>
      </c>
      <c r="AM168" s="792">
        <v>0.128506221337713</v>
      </c>
      <c r="AN168" s="792">
        <f t="shared" si="55"/>
        <v>0.87149377866228694</v>
      </c>
      <c r="AO168" s="792">
        <v>0.18576760871159001</v>
      </c>
      <c r="AP168" s="792">
        <f t="shared" si="49"/>
        <v>0.81423239128840996</v>
      </c>
      <c r="AQ168" s="792">
        <v>5.7345117656954499E-2</v>
      </c>
      <c r="AR168" s="792">
        <f t="shared" si="50"/>
        <v>0.94265488234304551</v>
      </c>
      <c r="AS168" s="792">
        <f t="shared" si="56"/>
        <v>0.1089422327405558</v>
      </c>
      <c r="AT168" s="792">
        <f t="shared" si="56"/>
        <v>0.89105776725944419</v>
      </c>
      <c r="AU168" s="808">
        <v>0.13127603339717001</v>
      </c>
      <c r="AV168" s="808">
        <f t="shared" si="57"/>
        <v>0.86872396660283002</v>
      </c>
      <c r="AW168" s="808">
        <v>0.179247846274429</v>
      </c>
      <c r="AX168" s="808">
        <f t="shared" si="58"/>
        <v>0.82075215372557098</v>
      </c>
      <c r="AY168" s="808">
        <v>6.1544059958459497E-2</v>
      </c>
      <c r="AZ168" s="808">
        <f t="shared" si="61"/>
        <v>0.93845594004154054</v>
      </c>
      <c r="BA168" s="808">
        <f t="shared" si="59"/>
        <v>0.11023284257713273</v>
      </c>
      <c r="BB168" s="808">
        <f t="shared" si="59"/>
        <v>0.88976715742286727</v>
      </c>
      <c r="BC168" s="809">
        <v>0.12640588655967999</v>
      </c>
      <c r="BD168" s="809">
        <f t="shared" si="62"/>
        <v>0.87359411344032001</v>
      </c>
      <c r="BE168" s="809">
        <v>0.177837749570769</v>
      </c>
      <c r="BF168" s="809">
        <f t="shared" si="62"/>
        <v>0.82216225042923097</v>
      </c>
      <c r="BG168" s="809">
        <v>6.0603768503487497E-2</v>
      </c>
      <c r="BH168" s="809">
        <f t="shared" si="51"/>
        <v>0.93939623149651252</v>
      </c>
      <c r="BI168" s="809">
        <v>0.10796624074638192</v>
      </c>
      <c r="BJ168" s="809">
        <v>0.89203375925361816</v>
      </c>
      <c r="BK168" s="810">
        <v>0.12333184940839501</v>
      </c>
      <c r="BL168" s="810">
        <f t="shared" si="52"/>
        <v>0.87666815059160497</v>
      </c>
      <c r="BM168" s="810">
        <v>0.17486562854248699</v>
      </c>
      <c r="BN168" s="810">
        <f t="shared" si="53"/>
        <v>0.82513437145751301</v>
      </c>
      <c r="BO168" s="810">
        <v>5.8005843154468897E-2</v>
      </c>
      <c r="BP168" s="810">
        <f t="shared" si="54"/>
        <v>0.94199415684553112</v>
      </c>
      <c r="BQ168" s="810">
        <v>0.10513465573243015</v>
      </c>
      <c r="BR168" s="810">
        <f t="shared" si="60"/>
        <v>0.89486534426756981</v>
      </c>
      <c r="BS168" s="809">
        <v>0.63228019393333301</v>
      </c>
      <c r="BT168" s="809">
        <v>0.36771980606666699</v>
      </c>
      <c r="BU168" s="812"/>
      <c r="BV168" s="758"/>
      <c r="BW168" s="758"/>
      <c r="BX168" s="758"/>
      <c r="BY168" s="758"/>
      <c r="BZ168" s="758"/>
      <c r="CA168" s="758"/>
      <c r="CB168" s="758"/>
      <c r="CC168" s="758"/>
      <c r="CD168" s="758"/>
      <c r="CE168" s="758"/>
      <c r="CF168" s="758"/>
      <c r="CG168" s="758"/>
      <c r="CH168" s="758"/>
      <c r="CI168" s="758"/>
      <c r="CJ168" s="758"/>
      <c r="CK168" s="758"/>
      <c r="CL168" s="758"/>
      <c r="CM168" s="758"/>
      <c r="CN168" s="758"/>
      <c r="CP168" s="5"/>
      <c r="CR168" s="5"/>
      <c r="CS168" s="5"/>
      <c r="CT168" s="5"/>
    </row>
    <row r="169" spans="2:98" ht="15">
      <c r="B169" s="758"/>
      <c r="C169" s="758"/>
      <c r="D169" s="758"/>
      <c r="E169" s="758"/>
      <c r="F169" s="758"/>
      <c r="G169" s="758"/>
      <c r="H169" s="758"/>
      <c r="I169" s="758"/>
      <c r="J169" s="758"/>
      <c r="K169" s="758"/>
      <c r="L169" s="758"/>
      <c r="M169" s="758"/>
      <c r="N169" s="758"/>
      <c r="O169" s="758"/>
      <c r="P169" s="758"/>
      <c r="Q169" s="758"/>
      <c r="R169" s="758"/>
      <c r="S169" s="758"/>
      <c r="T169" s="758"/>
      <c r="U169" s="758"/>
      <c r="V169" s="758"/>
      <c r="W169" s="758"/>
      <c r="X169" s="758"/>
      <c r="Y169" s="758"/>
      <c r="Z169" s="758"/>
      <c r="AA169" s="758"/>
      <c r="AB169" s="758"/>
      <c r="AC169" s="758"/>
      <c r="AD169" s="758"/>
      <c r="AE169" s="758"/>
      <c r="AF169" s="758"/>
      <c r="AG169" s="758"/>
      <c r="AH169" s="758"/>
      <c r="AI169" s="758"/>
      <c r="AJ169" s="758"/>
      <c r="AK169" s="758"/>
      <c r="AL169" s="780">
        <v>164</v>
      </c>
      <c r="AM169" s="792">
        <v>0.129011863307298</v>
      </c>
      <c r="AN169" s="792">
        <f t="shared" si="55"/>
        <v>0.87098813669270203</v>
      </c>
      <c r="AO169" s="792">
        <v>0.18634047804397999</v>
      </c>
      <c r="AP169" s="792">
        <f t="shared" si="49"/>
        <v>0.81365952195601998</v>
      </c>
      <c r="AQ169" s="792">
        <v>5.76945889184E-2</v>
      </c>
      <c r="AR169" s="792">
        <f t="shared" si="50"/>
        <v>0.94230541108160004</v>
      </c>
      <c r="AS169" s="792">
        <f t="shared" si="56"/>
        <v>0.1093914984778418</v>
      </c>
      <c r="AT169" s="792">
        <f t="shared" si="56"/>
        <v>0.89060850152215831</v>
      </c>
      <c r="AU169" s="808">
        <v>0.13179954346657299</v>
      </c>
      <c r="AV169" s="808">
        <f t="shared" si="57"/>
        <v>0.86820045653342703</v>
      </c>
      <c r="AW169" s="808">
        <v>0.179892512349413</v>
      </c>
      <c r="AX169" s="808">
        <f t="shared" si="58"/>
        <v>0.82010748765058694</v>
      </c>
      <c r="AY169" s="808">
        <v>6.1929240311096999E-2</v>
      </c>
      <c r="AZ169" s="808">
        <f t="shared" si="61"/>
        <v>0.93807075968890297</v>
      </c>
      <c r="BA169" s="808">
        <f t="shared" si="59"/>
        <v>0.11072058685810723</v>
      </c>
      <c r="BB169" s="808">
        <f t="shared" si="59"/>
        <v>0.88927941314189274</v>
      </c>
      <c r="BC169" s="809">
        <v>0.12686728084214699</v>
      </c>
      <c r="BD169" s="809">
        <f t="shared" si="62"/>
        <v>0.87313271915785307</v>
      </c>
      <c r="BE169" s="809">
        <v>0.178444353638648</v>
      </c>
      <c r="BF169" s="809">
        <f t="shared" si="62"/>
        <v>0.82155564636135203</v>
      </c>
      <c r="BG169" s="809">
        <v>6.0988554118184303E-2</v>
      </c>
      <c r="BH169" s="809">
        <f t="shared" si="51"/>
        <v>0.93901144588181573</v>
      </c>
      <c r="BI169" s="809">
        <v>0.10842579329231938</v>
      </c>
      <c r="BJ169" s="809">
        <v>0.89157420670768062</v>
      </c>
      <c r="BK169" s="810">
        <v>0.123777813118273</v>
      </c>
      <c r="BL169" s="810">
        <f t="shared" si="52"/>
        <v>0.87622218688172704</v>
      </c>
      <c r="BM169" s="810">
        <v>0.17548257420152899</v>
      </c>
      <c r="BN169" s="810">
        <f t="shared" si="53"/>
        <v>0.82451742579847098</v>
      </c>
      <c r="BO169" s="810">
        <v>5.8342557542954601E-2</v>
      </c>
      <c r="BP169" s="810">
        <f t="shared" si="54"/>
        <v>0.94165744245704541</v>
      </c>
      <c r="BQ169" s="810">
        <v>0.10556969060277543</v>
      </c>
      <c r="BR169" s="810">
        <f t="shared" si="60"/>
        <v>0.89443030939722468</v>
      </c>
      <c r="BS169" s="809">
        <v>0.63401004005834105</v>
      </c>
      <c r="BT169" s="809">
        <v>0.365989959941659</v>
      </c>
      <c r="BU169" s="812"/>
      <c r="BV169" s="758"/>
      <c r="BW169" s="758"/>
      <c r="BX169" s="758"/>
      <c r="BY169" s="758"/>
      <c r="BZ169" s="758"/>
      <c r="CA169" s="758"/>
      <c r="CB169" s="758"/>
      <c r="CC169" s="758"/>
      <c r="CD169" s="758"/>
      <c r="CE169" s="758"/>
      <c r="CF169" s="758"/>
      <c r="CG169" s="758"/>
      <c r="CH169" s="758"/>
      <c r="CI169" s="758"/>
      <c r="CJ169" s="758"/>
      <c r="CK169" s="758"/>
      <c r="CL169" s="758"/>
      <c r="CM169" s="758"/>
      <c r="CN169" s="758"/>
      <c r="CP169" s="5"/>
      <c r="CR169" s="5"/>
      <c r="CS169" s="5"/>
      <c r="CT169" s="5"/>
    </row>
    <row r="170" spans="2:98" ht="15">
      <c r="B170" s="758"/>
      <c r="C170" s="758"/>
      <c r="D170" s="758"/>
      <c r="E170" s="758"/>
      <c r="F170" s="758"/>
      <c r="G170" s="758"/>
      <c r="H170" s="758"/>
      <c r="I170" s="758"/>
      <c r="J170" s="758"/>
      <c r="K170" s="758"/>
      <c r="L170" s="758"/>
      <c r="M170" s="758"/>
      <c r="N170" s="758"/>
      <c r="O170" s="758"/>
      <c r="P170" s="758"/>
      <c r="Q170" s="758"/>
      <c r="R170" s="758"/>
      <c r="S170" s="758"/>
      <c r="T170" s="758"/>
      <c r="U170" s="758"/>
      <c r="V170" s="758"/>
      <c r="W170" s="758"/>
      <c r="X170" s="758"/>
      <c r="Y170" s="758"/>
      <c r="Z170" s="758"/>
      <c r="AA170" s="758"/>
      <c r="AB170" s="758"/>
      <c r="AC170" s="758"/>
      <c r="AD170" s="758"/>
      <c r="AE170" s="758"/>
      <c r="AF170" s="758"/>
      <c r="AG170" s="758"/>
      <c r="AH170" s="758"/>
      <c r="AI170" s="758"/>
      <c r="AJ170" s="758"/>
      <c r="AK170" s="758"/>
      <c r="AL170" s="780">
        <v>165</v>
      </c>
      <c r="AM170" s="792">
        <v>0.12951865560043399</v>
      </c>
      <c r="AN170" s="792">
        <f t="shared" si="55"/>
        <v>0.87048134439956604</v>
      </c>
      <c r="AO170" s="792">
        <v>0.18690629142794099</v>
      </c>
      <c r="AP170" s="792">
        <f t="shared" si="49"/>
        <v>0.81309370857205898</v>
      </c>
      <c r="AQ170" s="792">
        <v>5.8044497693743903E-2</v>
      </c>
      <c r="AR170" s="792">
        <f t="shared" si="50"/>
        <v>0.94195550230625613</v>
      </c>
      <c r="AS170" s="792">
        <f t="shared" si="56"/>
        <v>0.10983969920368317</v>
      </c>
      <c r="AT170" s="792">
        <f t="shared" si="56"/>
        <v>0.89016030079631681</v>
      </c>
      <c r="AU170" s="808">
        <v>0.13232214852775701</v>
      </c>
      <c r="AV170" s="808">
        <f t="shared" si="57"/>
        <v>0.86767785147224297</v>
      </c>
      <c r="AW170" s="808">
        <v>0.18053489606225401</v>
      </c>
      <c r="AX170" s="808">
        <f t="shared" si="58"/>
        <v>0.81946510393774596</v>
      </c>
      <c r="AY170" s="808">
        <v>6.2314413069734703E-2</v>
      </c>
      <c r="AZ170" s="808">
        <f t="shared" si="61"/>
        <v>0.93768558693026527</v>
      </c>
      <c r="BA170" s="808">
        <f t="shared" si="59"/>
        <v>0.11120752215000106</v>
      </c>
      <c r="BB170" s="808">
        <f t="shared" si="59"/>
        <v>0.88879247784999893</v>
      </c>
      <c r="BC170" s="809">
        <v>0.12732550335659701</v>
      </c>
      <c r="BD170" s="809">
        <f t="shared" si="62"/>
        <v>0.87267449664340302</v>
      </c>
      <c r="BE170" s="809">
        <v>0.179048439765918</v>
      </c>
      <c r="BF170" s="809">
        <f t="shared" si="62"/>
        <v>0.820951560234082</v>
      </c>
      <c r="BG170" s="809">
        <v>6.1373524137376699E-2</v>
      </c>
      <c r="BH170" s="809">
        <f t="shared" si="51"/>
        <v>0.93862647586262327</v>
      </c>
      <c r="BI170" s="809">
        <v>0.10888386828989949</v>
      </c>
      <c r="BJ170" s="809">
        <v>0.89111613171010062</v>
      </c>
      <c r="BK170" s="810">
        <v>0.124224691542431</v>
      </c>
      <c r="BL170" s="810">
        <f t="shared" si="52"/>
        <v>0.87577530845756901</v>
      </c>
      <c r="BM170" s="810">
        <v>0.17609702072235101</v>
      </c>
      <c r="BN170" s="810">
        <f t="shared" si="53"/>
        <v>0.82390297927764899</v>
      </c>
      <c r="BO170" s="810">
        <v>5.8680305778846899E-2</v>
      </c>
      <c r="BP170" s="810">
        <f t="shared" si="54"/>
        <v>0.94131969422115314</v>
      </c>
      <c r="BQ170" s="810">
        <v>0.10600490980256391</v>
      </c>
      <c r="BR170" s="810">
        <f t="shared" si="60"/>
        <v>0.89399509019743606</v>
      </c>
      <c r="BS170" s="809">
        <v>0.63572545207301201</v>
      </c>
      <c r="BT170" s="809">
        <v>0.36427454792698799</v>
      </c>
      <c r="BU170" s="812"/>
      <c r="BV170" s="758"/>
      <c r="BW170" s="758"/>
      <c r="BX170" s="758"/>
      <c r="BY170" s="758"/>
      <c r="BZ170" s="758"/>
      <c r="CA170" s="758"/>
      <c r="CB170" s="758"/>
      <c r="CC170" s="758"/>
      <c r="CD170" s="758"/>
      <c r="CE170" s="758"/>
      <c r="CF170" s="758"/>
      <c r="CG170" s="758"/>
      <c r="CH170" s="758"/>
      <c r="CI170" s="758"/>
      <c r="CJ170" s="758"/>
      <c r="CK170" s="758"/>
      <c r="CL170" s="758"/>
      <c r="CM170" s="758"/>
      <c r="CN170" s="758"/>
      <c r="CP170" s="5"/>
      <c r="CR170" s="5"/>
      <c r="CS170" s="5"/>
      <c r="CT170" s="5"/>
    </row>
    <row r="171" spans="2:98" ht="15">
      <c r="B171" s="758"/>
      <c r="C171" s="758"/>
      <c r="D171" s="758"/>
      <c r="E171" s="758"/>
      <c r="F171" s="758"/>
      <c r="G171" s="758"/>
      <c r="H171" s="758"/>
      <c r="I171" s="758"/>
      <c r="J171" s="758"/>
      <c r="K171" s="758"/>
      <c r="L171" s="758"/>
      <c r="M171" s="758"/>
      <c r="N171" s="758"/>
      <c r="O171" s="758"/>
      <c r="P171" s="758"/>
      <c r="Q171" s="758"/>
      <c r="R171" s="758"/>
      <c r="S171" s="758"/>
      <c r="T171" s="758"/>
      <c r="U171" s="758"/>
      <c r="V171" s="758"/>
      <c r="W171" s="758"/>
      <c r="X171" s="758"/>
      <c r="Y171" s="758"/>
      <c r="Z171" s="758"/>
      <c r="AA171" s="758"/>
      <c r="AB171" s="758"/>
      <c r="AC171" s="758"/>
      <c r="AD171" s="758"/>
      <c r="AE171" s="758"/>
      <c r="AF171" s="758"/>
      <c r="AG171" s="758"/>
      <c r="AH171" s="758"/>
      <c r="AI171" s="758"/>
      <c r="AJ171" s="758"/>
      <c r="AK171" s="758"/>
      <c r="AL171" s="780">
        <v>166</v>
      </c>
      <c r="AM171" s="792">
        <v>0.13002621795414501</v>
      </c>
      <c r="AN171" s="792">
        <f t="shared" si="55"/>
        <v>0.86997378204585496</v>
      </c>
      <c r="AO171" s="792">
        <v>0.18746571536586301</v>
      </c>
      <c r="AP171" s="792">
        <f t="shared" si="49"/>
        <v>0.81253428463413702</v>
      </c>
      <c r="AQ171" s="792">
        <v>5.83947768785864E-2</v>
      </c>
      <c r="AR171" s="792">
        <f t="shared" si="50"/>
        <v>0.94160522312141359</v>
      </c>
      <c r="AS171" s="792">
        <f t="shared" si="56"/>
        <v>0.11028683946408319</v>
      </c>
      <c r="AT171" s="792">
        <f t="shared" si="56"/>
        <v>0.88971316053591687</v>
      </c>
      <c r="AU171" s="808">
        <v>0.132843855894687</v>
      </c>
      <c r="AV171" s="808">
        <f t="shared" si="57"/>
        <v>0.86715614410531305</v>
      </c>
      <c r="AW171" s="808">
        <v>0.18117501280061599</v>
      </c>
      <c r="AX171" s="808">
        <f t="shared" si="58"/>
        <v>0.81882498719938401</v>
      </c>
      <c r="AY171" s="808">
        <v>6.2699580206265995E-2</v>
      </c>
      <c r="AZ171" s="808">
        <f t="shared" si="61"/>
        <v>0.93730041979373402</v>
      </c>
      <c r="BA171" s="808">
        <f t="shared" si="59"/>
        <v>0.11169365516637701</v>
      </c>
      <c r="BB171" s="808">
        <f t="shared" si="59"/>
        <v>0.88830634483362303</v>
      </c>
      <c r="BC171" s="809">
        <v>0.12778082141345401</v>
      </c>
      <c r="BD171" s="809">
        <f t="shared" si="62"/>
        <v>0.87221917858654596</v>
      </c>
      <c r="BE171" s="809">
        <v>0.17965029092493001</v>
      </c>
      <c r="BF171" s="809">
        <f t="shared" si="62"/>
        <v>0.82034970907506999</v>
      </c>
      <c r="BG171" s="809">
        <v>6.1758677282717403E-2</v>
      </c>
      <c r="BH171" s="809">
        <f t="shared" si="51"/>
        <v>0.93824132271728256</v>
      </c>
      <c r="BI171" s="809">
        <v>0.10934061310095466</v>
      </c>
      <c r="BJ171" s="809">
        <v>0.89065938689904534</v>
      </c>
      <c r="BK171" s="810">
        <v>0.124672429337312</v>
      </c>
      <c r="BL171" s="810">
        <f t="shared" si="52"/>
        <v>0.87532757066268796</v>
      </c>
      <c r="BM171" s="810">
        <v>0.176708947778561</v>
      </c>
      <c r="BN171" s="810">
        <f t="shared" si="53"/>
        <v>0.82329105222143895</v>
      </c>
      <c r="BO171" s="810">
        <v>5.9019278169490201E-2</v>
      </c>
      <c r="BP171" s="810">
        <f t="shared" si="54"/>
        <v>0.94098072183050985</v>
      </c>
      <c r="BQ171" s="810">
        <v>0.10644037904160124</v>
      </c>
      <c r="BR171" s="810">
        <f t="shared" si="60"/>
        <v>0.89355962095839891</v>
      </c>
      <c r="BS171" s="809">
        <v>0.63742683506697295</v>
      </c>
      <c r="BT171" s="809">
        <v>0.36257316493302699</v>
      </c>
      <c r="BU171" s="812"/>
      <c r="BV171" s="758"/>
      <c r="BW171" s="758"/>
      <c r="BX171" s="758"/>
      <c r="BY171" s="758"/>
      <c r="BZ171" s="758"/>
      <c r="CA171" s="758"/>
      <c r="CB171" s="758"/>
      <c r="CC171" s="758"/>
      <c r="CD171" s="758"/>
      <c r="CE171" s="758"/>
      <c r="CF171" s="758"/>
      <c r="CG171" s="758"/>
      <c r="CH171" s="758"/>
      <c r="CI171" s="758"/>
      <c r="CJ171" s="758"/>
      <c r="CK171" s="758"/>
      <c r="CL171" s="758"/>
      <c r="CM171" s="758"/>
      <c r="CN171" s="758"/>
      <c r="CP171" s="5"/>
      <c r="CR171" s="5"/>
      <c r="CS171" s="5"/>
      <c r="CT171" s="5"/>
    </row>
    <row r="172" spans="2:98" ht="15">
      <c r="B172" s="758"/>
      <c r="C172" s="758"/>
      <c r="D172" s="758"/>
      <c r="E172" s="758"/>
      <c r="F172" s="758"/>
      <c r="G172" s="758"/>
      <c r="H172" s="758"/>
      <c r="I172" s="758"/>
      <c r="J172" s="758"/>
      <c r="K172" s="758"/>
      <c r="L172" s="758"/>
      <c r="M172" s="758"/>
      <c r="N172" s="758"/>
      <c r="O172" s="758"/>
      <c r="P172" s="758"/>
      <c r="Q172" s="758"/>
      <c r="R172" s="758"/>
      <c r="S172" s="758"/>
      <c r="T172" s="758"/>
      <c r="U172" s="758"/>
      <c r="V172" s="758"/>
      <c r="W172" s="758"/>
      <c r="X172" s="758"/>
      <c r="Y172" s="758"/>
      <c r="Z172" s="758"/>
      <c r="AA172" s="758"/>
      <c r="AB172" s="758"/>
      <c r="AC172" s="758"/>
      <c r="AD172" s="758"/>
      <c r="AE172" s="758"/>
      <c r="AF172" s="758"/>
      <c r="AG172" s="758"/>
      <c r="AH172" s="758"/>
      <c r="AI172" s="758"/>
      <c r="AJ172" s="758"/>
      <c r="AK172" s="758"/>
      <c r="AL172" s="780">
        <v>167</v>
      </c>
      <c r="AM172" s="792">
        <v>0.13053417010545401</v>
      </c>
      <c r="AN172" s="792">
        <f t="shared" si="55"/>
        <v>0.86946582989454602</v>
      </c>
      <c r="AO172" s="792">
        <v>0.188019416360133</v>
      </c>
      <c r="AP172" s="792">
        <f t="shared" si="49"/>
        <v>0.81198058363986703</v>
      </c>
      <c r="AQ172" s="792">
        <v>5.8745359368528198E-2</v>
      </c>
      <c r="AR172" s="792">
        <f t="shared" si="50"/>
        <v>0.9412546406314718</v>
      </c>
      <c r="AS172" s="792">
        <f t="shared" si="56"/>
        <v>0.11073292380504431</v>
      </c>
      <c r="AT172" s="792">
        <f t="shared" si="56"/>
        <v>0.88926707619495571</v>
      </c>
      <c r="AU172" s="808">
        <v>0.133364672881328</v>
      </c>
      <c r="AV172" s="808">
        <f t="shared" si="57"/>
        <v>0.86663532711867197</v>
      </c>
      <c r="AW172" s="808">
        <v>0.18181287795216</v>
      </c>
      <c r="AX172" s="808">
        <f t="shared" si="58"/>
        <v>0.81818712204784005</v>
      </c>
      <c r="AY172" s="808">
        <v>6.30847436925841E-2</v>
      </c>
      <c r="AZ172" s="808">
        <f t="shared" si="61"/>
        <v>0.9369152563074159</v>
      </c>
      <c r="BA172" s="808">
        <f t="shared" si="59"/>
        <v>0.11217899262079717</v>
      </c>
      <c r="BB172" s="808">
        <f t="shared" si="59"/>
        <v>0.88782100737920289</v>
      </c>
      <c r="BC172" s="809">
        <v>0.12823350232314401</v>
      </c>
      <c r="BD172" s="809">
        <f t="shared" si="62"/>
        <v>0.87176649767685599</v>
      </c>
      <c r="BE172" s="809">
        <v>0.180250190088033</v>
      </c>
      <c r="BF172" s="809">
        <f t="shared" si="62"/>
        <v>0.819749809911967</v>
      </c>
      <c r="BG172" s="809">
        <v>6.2144012275859299E-2</v>
      </c>
      <c r="BH172" s="809">
        <f t="shared" si="51"/>
        <v>0.93785598772414069</v>
      </c>
      <c r="BI172" s="809">
        <v>0.10979617508731752</v>
      </c>
      <c r="BJ172" s="809">
        <v>0.89020382491268246</v>
      </c>
      <c r="BK172" s="810">
        <v>0.12512097115935999</v>
      </c>
      <c r="BL172" s="810">
        <f t="shared" si="52"/>
        <v>0.87487902884064006</v>
      </c>
      <c r="BM172" s="810">
        <v>0.17731833504376199</v>
      </c>
      <c r="BN172" s="810">
        <f t="shared" si="53"/>
        <v>0.82268166495623807</v>
      </c>
      <c r="BO172" s="810">
        <v>5.9359665022228503E-2</v>
      </c>
      <c r="BP172" s="810">
        <f t="shared" si="54"/>
        <v>0.94064033497777144</v>
      </c>
      <c r="BQ172" s="810">
        <v>0.10687616402969198</v>
      </c>
      <c r="BR172" s="810">
        <f t="shared" si="60"/>
        <v>0.89312383597030798</v>
      </c>
      <c r="BS172" s="809">
        <v>0.63911459412985394</v>
      </c>
      <c r="BT172" s="809">
        <v>0.360885405870146</v>
      </c>
      <c r="BU172" s="812"/>
      <c r="BV172" s="758"/>
      <c r="BW172" s="758"/>
      <c r="BX172" s="758"/>
      <c r="BY172" s="758"/>
      <c r="BZ172" s="758"/>
      <c r="CA172" s="758"/>
      <c r="CB172" s="758"/>
      <c r="CC172" s="758"/>
      <c r="CD172" s="758"/>
      <c r="CE172" s="758"/>
      <c r="CF172" s="758"/>
      <c r="CG172" s="758"/>
      <c r="CH172" s="758"/>
      <c r="CI172" s="758"/>
      <c r="CJ172" s="758"/>
      <c r="CK172" s="758"/>
      <c r="CL172" s="758"/>
      <c r="CM172" s="758"/>
      <c r="CN172" s="758"/>
      <c r="CP172" s="5"/>
      <c r="CR172" s="5"/>
      <c r="CS172" s="5"/>
      <c r="CT172" s="5"/>
    </row>
    <row r="173" spans="2:98" ht="15">
      <c r="B173" s="758"/>
      <c r="C173" s="758"/>
      <c r="D173" s="758"/>
      <c r="E173" s="758"/>
      <c r="F173" s="758"/>
      <c r="G173" s="758"/>
      <c r="H173" s="758"/>
      <c r="I173" s="758"/>
      <c r="J173" s="758"/>
      <c r="K173" s="758"/>
      <c r="L173" s="758"/>
      <c r="M173" s="758"/>
      <c r="N173" s="758"/>
      <c r="O173" s="758"/>
      <c r="P173" s="758"/>
      <c r="Q173" s="758"/>
      <c r="R173" s="758"/>
      <c r="S173" s="758"/>
      <c r="T173" s="758"/>
      <c r="U173" s="758"/>
      <c r="V173" s="758"/>
      <c r="W173" s="758"/>
      <c r="X173" s="758"/>
      <c r="Y173" s="758"/>
      <c r="Z173" s="758"/>
      <c r="AA173" s="758"/>
      <c r="AB173" s="758"/>
      <c r="AC173" s="758"/>
      <c r="AD173" s="758"/>
      <c r="AE173" s="758"/>
      <c r="AF173" s="758"/>
      <c r="AG173" s="758"/>
      <c r="AH173" s="758"/>
      <c r="AI173" s="758"/>
      <c r="AJ173" s="758"/>
      <c r="AK173" s="758"/>
      <c r="AL173" s="780">
        <v>168</v>
      </c>
      <c r="AM173" s="792">
        <v>0.13104213179138699</v>
      </c>
      <c r="AN173" s="792">
        <f t="shared" si="55"/>
        <v>0.86895786820861298</v>
      </c>
      <c r="AO173" s="792">
        <v>0.18856806091313999</v>
      </c>
      <c r="AP173" s="792">
        <f t="shared" si="49"/>
        <v>0.81143193908686007</v>
      </c>
      <c r="AQ173" s="792">
        <v>5.9096178059169502E-2</v>
      </c>
      <c r="AR173" s="792">
        <f t="shared" si="50"/>
        <v>0.94090382194083055</v>
      </c>
      <c r="AS173" s="792">
        <f t="shared" si="56"/>
        <v>0.11117795677257014</v>
      </c>
      <c r="AT173" s="792">
        <f t="shared" si="56"/>
        <v>0.88882204322742986</v>
      </c>
      <c r="AU173" s="808">
        <v>0.13388460680164599</v>
      </c>
      <c r="AV173" s="808">
        <f t="shared" si="57"/>
        <v>0.86611539319835407</v>
      </c>
      <c r="AW173" s="808">
        <v>0.18244850690455</v>
      </c>
      <c r="AX173" s="808">
        <f t="shared" si="58"/>
        <v>0.81755149309544994</v>
      </c>
      <c r="AY173" s="808">
        <v>6.3469905500582596E-2</v>
      </c>
      <c r="AZ173" s="808">
        <f t="shared" si="61"/>
        <v>0.93653009449941738</v>
      </c>
      <c r="BA173" s="808">
        <f t="shared" si="59"/>
        <v>0.11266354122682476</v>
      </c>
      <c r="BB173" s="808">
        <f t="shared" si="59"/>
        <v>0.88733645877317524</v>
      </c>
      <c r="BC173" s="809">
        <v>0.128683813396091</v>
      </c>
      <c r="BD173" s="809">
        <f t="shared" si="62"/>
        <v>0.87131618660390897</v>
      </c>
      <c r="BE173" s="809">
        <v>0.18084842022757799</v>
      </c>
      <c r="BF173" s="809">
        <f t="shared" si="62"/>
        <v>0.81915157977242203</v>
      </c>
      <c r="BG173" s="809">
        <v>6.2529527838455196E-2</v>
      </c>
      <c r="BH173" s="809">
        <f t="shared" si="51"/>
        <v>0.93747047216154478</v>
      </c>
      <c r="BI173" s="809">
        <v>0.11025070161082054</v>
      </c>
      <c r="BJ173" s="809">
        <v>0.88974929838917949</v>
      </c>
      <c r="BK173" s="810">
        <v>0.125570261665018</v>
      </c>
      <c r="BL173" s="810">
        <f t="shared" si="52"/>
        <v>0.87442973833498194</v>
      </c>
      <c r="BM173" s="810">
        <v>0.17792516219155999</v>
      </c>
      <c r="BN173" s="810">
        <f t="shared" si="53"/>
        <v>0.82207483780844004</v>
      </c>
      <c r="BO173" s="810">
        <v>5.9701656644406097E-2</v>
      </c>
      <c r="BP173" s="810">
        <f t="shared" si="54"/>
        <v>0.94029834335559392</v>
      </c>
      <c r="BQ173" s="810">
        <v>0.10731233047664118</v>
      </c>
      <c r="BR173" s="810">
        <f t="shared" si="60"/>
        <v>0.89268766952335887</v>
      </c>
      <c r="BS173" s="809">
        <v>0.64078913435128304</v>
      </c>
      <c r="BT173" s="809">
        <v>0.35921086564871701</v>
      </c>
      <c r="BU173" s="812"/>
      <c r="BV173" s="758"/>
      <c r="BW173" s="758"/>
      <c r="BX173" s="758"/>
      <c r="BY173" s="758"/>
      <c r="BZ173" s="758"/>
      <c r="CA173" s="758"/>
      <c r="CB173" s="758"/>
      <c r="CC173" s="758"/>
      <c r="CD173" s="758"/>
      <c r="CE173" s="758"/>
      <c r="CF173" s="758"/>
      <c r="CG173" s="758"/>
      <c r="CH173" s="758"/>
      <c r="CI173" s="758"/>
      <c r="CJ173" s="758"/>
      <c r="CK173" s="758"/>
      <c r="CL173" s="758"/>
      <c r="CM173" s="758"/>
      <c r="CN173" s="758"/>
      <c r="CP173" s="5"/>
      <c r="CR173" s="5"/>
      <c r="CS173" s="5"/>
      <c r="CT173" s="5"/>
    </row>
    <row r="174" spans="2:98" ht="15">
      <c r="B174" s="758"/>
      <c r="C174" s="758"/>
      <c r="D174" s="758"/>
      <c r="E174" s="758"/>
      <c r="F174" s="758"/>
      <c r="G174" s="758"/>
      <c r="H174" s="758"/>
      <c r="I174" s="758"/>
      <c r="J174" s="758"/>
      <c r="K174" s="758"/>
      <c r="L174" s="758"/>
      <c r="M174" s="758"/>
      <c r="N174" s="758"/>
      <c r="O174" s="758"/>
      <c r="P174" s="758"/>
      <c r="Q174" s="758"/>
      <c r="R174" s="758"/>
      <c r="S174" s="758"/>
      <c r="T174" s="758"/>
      <c r="U174" s="758"/>
      <c r="V174" s="758"/>
      <c r="W174" s="758"/>
      <c r="X174" s="758"/>
      <c r="Y174" s="758"/>
      <c r="Z174" s="758"/>
      <c r="AA174" s="758"/>
      <c r="AB174" s="758"/>
      <c r="AC174" s="758"/>
      <c r="AD174" s="758"/>
      <c r="AE174" s="758"/>
      <c r="AF174" s="758"/>
      <c r="AG174" s="758"/>
      <c r="AH174" s="758"/>
      <c r="AI174" s="758"/>
      <c r="AJ174" s="758"/>
      <c r="AK174" s="758"/>
      <c r="AL174" s="780">
        <v>169</v>
      </c>
      <c r="AM174" s="792">
        <v>0.13154972274896701</v>
      </c>
      <c r="AN174" s="792">
        <f t="shared" si="55"/>
        <v>0.86845027725103296</v>
      </c>
      <c r="AO174" s="792">
        <v>0.18911231552727201</v>
      </c>
      <c r="AP174" s="792">
        <f t="shared" si="49"/>
        <v>0.81088768447272797</v>
      </c>
      <c r="AQ174" s="792">
        <v>5.94471658461109E-2</v>
      </c>
      <c r="AR174" s="792">
        <f t="shared" si="50"/>
        <v>0.94055283415388913</v>
      </c>
      <c r="AS174" s="792">
        <f t="shared" si="56"/>
        <v>0.11162194291266336</v>
      </c>
      <c r="AT174" s="792">
        <f t="shared" si="56"/>
        <v>0.88837805708733664</v>
      </c>
      <c r="AU174" s="808">
        <v>0.13440366496960601</v>
      </c>
      <c r="AV174" s="808">
        <f t="shared" si="57"/>
        <v>0.86559633503039402</v>
      </c>
      <c r="AW174" s="808">
        <v>0.18308191504544799</v>
      </c>
      <c r="AX174" s="808">
        <f t="shared" si="58"/>
        <v>0.81691808495455198</v>
      </c>
      <c r="AY174" s="808">
        <v>6.3855067602154605E-2</v>
      </c>
      <c r="AZ174" s="808">
        <f t="shared" si="61"/>
        <v>0.93614493239784535</v>
      </c>
      <c r="BA174" s="808">
        <f t="shared" si="59"/>
        <v>0.113147307698022</v>
      </c>
      <c r="BB174" s="808">
        <f t="shared" si="59"/>
        <v>0.88685269230197794</v>
      </c>
      <c r="BC174" s="809">
        <v>0.129132021942719</v>
      </c>
      <c r="BD174" s="809">
        <f t="shared" si="62"/>
        <v>0.870867978057281</v>
      </c>
      <c r="BE174" s="809">
        <v>0.18144526431591501</v>
      </c>
      <c r="BF174" s="809">
        <f t="shared" si="62"/>
        <v>0.81855473568408499</v>
      </c>
      <c r="BG174" s="809">
        <v>6.2915222692158004E-2</v>
      </c>
      <c r="BH174" s="809">
        <f t="shared" si="51"/>
        <v>0.93708477730784201</v>
      </c>
      <c r="BI174" s="809">
        <v>0.11070434003329602</v>
      </c>
      <c r="BJ174" s="809">
        <v>0.8892956599667039</v>
      </c>
      <c r="BK174" s="810">
        <v>0.12602024551073099</v>
      </c>
      <c r="BL174" s="810">
        <f t="shared" si="52"/>
        <v>0.87397975448926901</v>
      </c>
      <c r="BM174" s="810">
        <v>0.17852940889555999</v>
      </c>
      <c r="BN174" s="810">
        <f t="shared" si="53"/>
        <v>0.82147059110443998</v>
      </c>
      <c r="BO174" s="810">
        <v>6.0045443343366998E-2</v>
      </c>
      <c r="BP174" s="810">
        <f t="shared" si="54"/>
        <v>0.93995455665663297</v>
      </c>
      <c r="BQ174" s="810">
        <v>0.10774894409225423</v>
      </c>
      <c r="BR174" s="810">
        <f t="shared" si="60"/>
        <v>0.89225105590774578</v>
      </c>
      <c r="BS174" s="809">
        <v>0.64245086082088898</v>
      </c>
      <c r="BT174" s="809">
        <v>0.35754913917911102</v>
      </c>
      <c r="BU174" s="812"/>
      <c r="BV174" s="758"/>
      <c r="BW174" s="758"/>
      <c r="BX174" s="758"/>
      <c r="BY174" s="758"/>
      <c r="BZ174" s="758"/>
      <c r="CA174" s="758"/>
      <c r="CB174" s="758"/>
      <c r="CC174" s="758"/>
      <c r="CD174" s="758"/>
      <c r="CE174" s="758"/>
      <c r="CF174" s="758"/>
      <c r="CG174" s="758"/>
      <c r="CH174" s="758"/>
      <c r="CI174" s="758"/>
      <c r="CJ174" s="758"/>
      <c r="CK174" s="758"/>
      <c r="CL174" s="758"/>
      <c r="CM174" s="758"/>
      <c r="CN174" s="758"/>
      <c r="CP174" s="5"/>
      <c r="CR174" s="5"/>
      <c r="CS174" s="5"/>
      <c r="CT174" s="5"/>
    </row>
    <row r="175" spans="2:98" ht="15">
      <c r="B175" s="758"/>
      <c r="C175" s="758"/>
      <c r="D175" s="758"/>
      <c r="E175" s="758"/>
      <c r="F175" s="758"/>
      <c r="G175" s="758"/>
      <c r="H175" s="758"/>
      <c r="I175" s="758"/>
      <c r="J175" s="758"/>
      <c r="K175" s="758"/>
      <c r="L175" s="758"/>
      <c r="M175" s="758"/>
      <c r="N175" s="758"/>
      <c r="O175" s="758"/>
      <c r="P175" s="758"/>
      <c r="Q175" s="758"/>
      <c r="R175" s="758"/>
      <c r="S175" s="758"/>
      <c r="T175" s="758"/>
      <c r="U175" s="758"/>
      <c r="V175" s="758"/>
      <c r="W175" s="758"/>
      <c r="X175" s="758"/>
      <c r="Y175" s="758"/>
      <c r="Z175" s="758"/>
      <c r="AA175" s="758"/>
      <c r="AB175" s="758"/>
      <c r="AC175" s="758"/>
      <c r="AD175" s="758"/>
      <c r="AE175" s="758"/>
      <c r="AF175" s="758"/>
      <c r="AG175" s="758"/>
      <c r="AH175" s="758"/>
      <c r="AI175" s="758"/>
      <c r="AJ175" s="758"/>
      <c r="AK175" s="758"/>
      <c r="AL175" s="780">
        <v>170</v>
      </c>
      <c r="AM175" s="792">
        <v>0.13205656271521801</v>
      </c>
      <c r="AN175" s="792">
        <f t="shared" si="55"/>
        <v>0.86794343728478196</v>
      </c>
      <c r="AO175" s="792">
        <v>0.189652846704918</v>
      </c>
      <c r="AP175" s="792">
        <f t="shared" si="49"/>
        <v>0.810347153295082</v>
      </c>
      <c r="AQ175" s="792">
        <v>5.9798255624952799E-2</v>
      </c>
      <c r="AR175" s="792">
        <f t="shared" si="50"/>
        <v>0.94020174437504722</v>
      </c>
      <c r="AS175" s="792">
        <f t="shared" si="56"/>
        <v>0.11206488677132702</v>
      </c>
      <c r="AT175" s="792">
        <f t="shared" si="56"/>
        <v>0.88793511322867302</v>
      </c>
      <c r="AU175" s="808">
        <v>0.13492185469917201</v>
      </c>
      <c r="AV175" s="808">
        <f t="shared" si="57"/>
        <v>0.86507814530082805</v>
      </c>
      <c r="AW175" s="808">
        <v>0.183713117762517</v>
      </c>
      <c r="AX175" s="808">
        <f t="shared" si="58"/>
        <v>0.81628688223748302</v>
      </c>
      <c r="AY175" s="808">
        <v>6.4240231969193595E-2</v>
      </c>
      <c r="AZ175" s="808">
        <f t="shared" si="61"/>
        <v>0.9357597680308064</v>
      </c>
      <c r="BA175" s="808">
        <f t="shared" si="59"/>
        <v>0.11363029874795129</v>
      </c>
      <c r="BB175" s="808">
        <f t="shared" si="59"/>
        <v>0.88636970125204884</v>
      </c>
      <c r="BC175" s="809">
        <v>0.129578395273453</v>
      </c>
      <c r="BD175" s="809">
        <f t="shared" si="62"/>
        <v>0.87042160472654695</v>
      </c>
      <c r="BE175" s="809">
        <v>0.182041005325394</v>
      </c>
      <c r="BF175" s="809">
        <f t="shared" si="62"/>
        <v>0.81795899467460598</v>
      </c>
      <c r="BG175" s="809">
        <v>6.3301095558620499E-2</v>
      </c>
      <c r="BH175" s="809">
        <f t="shared" si="51"/>
        <v>0.93669890444137949</v>
      </c>
      <c r="BI175" s="809">
        <v>0.11115723771657647</v>
      </c>
      <c r="BJ175" s="809">
        <v>0.88884276228342352</v>
      </c>
      <c r="BK175" s="810">
        <v>0.126470867352941</v>
      </c>
      <c r="BL175" s="810">
        <f t="shared" si="52"/>
        <v>0.873529132647059</v>
      </c>
      <c r="BM175" s="810">
        <v>0.179131054829368</v>
      </c>
      <c r="BN175" s="810">
        <f t="shared" si="53"/>
        <v>0.82086894517063203</v>
      </c>
      <c r="BO175" s="810">
        <v>6.0391215426455397E-2</v>
      </c>
      <c r="BP175" s="810">
        <f t="shared" si="54"/>
        <v>0.93960878457354458</v>
      </c>
      <c r="BQ175" s="810">
        <v>0.10818607058633584</v>
      </c>
      <c r="BR175" s="810">
        <f t="shared" si="60"/>
        <v>0.89181392941366422</v>
      </c>
      <c r="BS175" s="809">
        <v>0.64410017862830005</v>
      </c>
      <c r="BT175" s="809">
        <v>0.35589982137170001</v>
      </c>
      <c r="BU175" s="812"/>
      <c r="BV175" s="758"/>
      <c r="BW175" s="758"/>
      <c r="BX175" s="758"/>
      <c r="BY175" s="758"/>
      <c r="BZ175" s="758"/>
      <c r="CA175" s="758"/>
      <c r="CB175" s="758"/>
      <c r="CC175" s="758"/>
      <c r="CD175" s="758"/>
      <c r="CE175" s="758"/>
      <c r="CF175" s="758"/>
      <c r="CG175" s="758"/>
      <c r="CH175" s="758"/>
      <c r="CI175" s="758"/>
      <c r="CJ175" s="758"/>
      <c r="CK175" s="758"/>
      <c r="CL175" s="758"/>
      <c r="CM175" s="758"/>
      <c r="CN175" s="758"/>
      <c r="CP175" s="5"/>
      <c r="CR175" s="5"/>
      <c r="CS175" s="5"/>
      <c r="CT175" s="5"/>
    </row>
    <row r="176" spans="2:98" ht="15">
      <c r="B176" s="758"/>
      <c r="C176" s="758"/>
      <c r="D176" s="758"/>
      <c r="E176" s="758"/>
      <c r="F176" s="758"/>
      <c r="G176" s="758"/>
      <c r="H176" s="758"/>
      <c r="I176" s="758"/>
      <c r="J176" s="758"/>
      <c r="K176" s="758"/>
      <c r="L176" s="758"/>
      <c r="M176" s="758"/>
      <c r="N176" s="758"/>
      <c r="O176" s="758"/>
      <c r="P176" s="758"/>
      <c r="Q176" s="758"/>
      <c r="R176" s="758"/>
      <c r="S176" s="758"/>
      <c r="T176" s="758"/>
      <c r="U176" s="758"/>
      <c r="V176" s="758"/>
      <c r="W176" s="758"/>
      <c r="X176" s="758"/>
      <c r="Y176" s="758"/>
      <c r="Z176" s="758"/>
      <c r="AA176" s="758"/>
      <c r="AB176" s="758"/>
      <c r="AC176" s="758"/>
      <c r="AD176" s="758"/>
      <c r="AE176" s="758"/>
      <c r="AF176" s="758"/>
      <c r="AG176" s="758"/>
      <c r="AH176" s="758"/>
      <c r="AI176" s="758"/>
      <c r="AJ176" s="758"/>
      <c r="AK176" s="758"/>
      <c r="AL176" s="780">
        <v>171</v>
      </c>
      <c r="AM176" s="792">
        <v>0.13256227142716501</v>
      </c>
      <c r="AN176" s="792">
        <f t="shared" si="55"/>
        <v>0.86743772857283497</v>
      </c>
      <c r="AO176" s="792">
        <v>0.190190320948465</v>
      </c>
      <c r="AP176" s="792">
        <f t="shared" si="49"/>
        <v>0.809809679051535</v>
      </c>
      <c r="AQ176" s="792">
        <v>6.0149380291295601E-2</v>
      </c>
      <c r="AR176" s="792">
        <f t="shared" si="50"/>
        <v>0.93985061970870443</v>
      </c>
      <c r="AS176" s="792">
        <f t="shared" si="56"/>
        <v>0.11250679289456408</v>
      </c>
      <c r="AT176" s="792">
        <f t="shared" si="56"/>
        <v>0.887493207105436</v>
      </c>
      <c r="AU176" s="808">
        <v>0.13543918330431001</v>
      </c>
      <c r="AV176" s="808">
        <f t="shared" si="57"/>
        <v>0.86456081669568996</v>
      </c>
      <c r="AW176" s="808">
        <v>0.18434213044341799</v>
      </c>
      <c r="AX176" s="808">
        <f t="shared" si="58"/>
        <v>0.81565786955658204</v>
      </c>
      <c r="AY176" s="808">
        <v>6.4625400573592895E-2</v>
      </c>
      <c r="AZ176" s="808">
        <f t="shared" si="61"/>
        <v>0.93537459942640711</v>
      </c>
      <c r="BA176" s="808">
        <f t="shared" si="59"/>
        <v>0.11411252109017497</v>
      </c>
      <c r="BB176" s="808">
        <f t="shared" si="59"/>
        <v>0.885887478909825</v>
      </c>
      <c r="BC176" s="809">
        <v>0.13002320069871801</v>
      </c>
      <c r="BD176" s="809">
        <f t="shared" si="62"/>
        <v>0.86997679930128202</v>
      </c>
      <c r="BE176" s="809">
        <v>0.182635926228365</v>
      </c>
      <c r="BF176" s="809">
        <f t="shared" si="62"/>
        <v>0.817364073771635</v>
      </c>
      <c r="BG176" s="809">
        <v>6.3687145159495404E-2</v>
      </c>
      <c r="BH176" s="809">
        <f t="shared" si="51"/>
        <v>0.93631285484050464</v>
      </c>
      <c r="BI176" s="809">
        <v>0.11160954202249442</v>
      </c>
      <c r="BJ176" s="809">
        <v>0.88839045797750571</v>
      </c>
      <c r="BK176" s="810">
        <v>0.12692207184809201</v>
      </c>
      <c r="BL176" s="810">
        <f t="shared" si="52"/>
        <v>0.87307792815190799</v>
      </c>
      <c r="BM176" s="810">
        <v>0.17973007966658799</v>
      </c>
      <c r="BN176" s="810">
        <f t="shared" si="53"/>
        <v>0.82026992033341206</v>
      </c>
      <c r="BO176" s="810">
        <v>6.0739163201015398E-2</v>
      </c>
      <c r="BP176" s="810">
        <f t="shared" si="54"/>
        <v>0.93926083679898464</v>
      </c>
      <c r="BQ176" s="810">
        <v>0.10862377566869084</v>
      </c>
      <c r="BR176" s="810">
        <f t="shared" si="60"/>
        <v>0.89137622433130914</v>
      </c>
      <c r="BS176" s="809">
        <v>0.64573749286314497</v>
      </c>
      <c r="BT176" s="809">
        <v>0.35426250713685498</v>
      </c>
      <c r="BU176" s="812"/>
      <c r="BV176" s="758"/>
      <c r="BW176" s="758"/>
      <c r="BX176" s="758"/>
      <c r="BY176" s="758"/>
      <c r="BZ176" s="758"/>
      <c r="CA176" s="758"/>
      <c r="CB176" s="758"/>
      <c r="CC176" s="758"/>
      <c r="CD176" s="758"/>
      <c r="CE176" s="758"/>
      <c r="CF176" s="758"/>
      <c r="CG176" s="758"/>
      <c r="CH176" s="758"/>
      <c r="CI176" s="758"/>
      <c r="CJ176" s="758"/>
      <c r="CK176" s="758"/>
      <c r="CL176" s="758"/>
      <c r="CM176" s="758"/>
      <c r="CN176" s="758"/>
      <c r="CP176" s="5"/>
      <c r="CR176" s="5"/>
      <c r="CS176" s="5"/>
      <c r="CT176" s="5"/>
    </row>
    <row r="177" spans="2:98" ht="15">
      <c r="B177" s="758"/>
      <c r="C177" s="758"/>
      <c r="D177" s="758"/>
      <c r="E177" s="758"/>
      <c r="F177" s="758"/>
      <c r="G177" s="758"/>
      <c r="H177" s="758"/>
      <c r="I177" s="758"/>
      <c r="J177" s="758"/>
      <c r="K177" s="758"/>
      <c r="L177" s="758"/>
      <c r="M177" s="758"/>
      <c r="N177" s="758"/>
      <c r="O177" s="758"/>
      <c r="P177" s="758"/>
      <c r="Q177" s="758"/>
      <c r="R177" s="758"/>
      <c r="S177" s="758"/>
      <c r="T177" s="758"/>
      <c r="U177" s="758"/>
      <c r="V177" s="758"/>
      <c r="W177" s="758"/>
      <c r="X177" s="758"/>
      <c r="Y177" s="758"/>
      <c r="Z177" s="758"/>
      <c r="AA177" s="758"/>
      <c r="AB177" s="758"/>
      <c r="AC177" s="758"/>
      <c r="AD177" s="758"/>
      <c r="AE177" s="758"/>
      <c r="AF177" s="758"/>
      <c r="AG177" s="758"/>
      <c r="AH177" s="758"/>
      <c r="AI177" s="758"/>
      <c r="AJ177" s="758"/>
      <c r="AK177" s="758"/>
      <c r="AL177" s="780">
        <v>172</v>
      </c>
      <c r="AM177" s="792">
        <v>0.133066468621832</v>
      </c>
      <c r="AN177" s="792">
        <f t="shared" si="55"/>
        <v>0.86693353137816798</v>
      </c>
      <c r="AO177" s="792">
        <v>0.190725404760301</v>
      </c>
      <c r="AP177" s="792">
        <f t="shared" si="49"/>
        <v>0.80927459523969902</v>
      </c>
      <c r="AQ177" s="792">
        <v>6.0500472740739802E-2</v>
      </c>
      <c r="AR177" s="792">
        <f t="shared" si="50"/>
        <v>0.93949952725926023</v>
      </c>
      <c r="AS177" s="792">
        <f t="shared" si="56"/>
        <v>0.11294766582837747</v>
      </c>
      <c r="AT177" s="792">
        <f t="shared" si="56"/>
        <v>0.88705233417162255</v>
      </c>
      <c r="AU177" s="808">
        <v>0.13595565809898499</v>
      </c>
      <c r="AV177" s="808">
        <f t="shared" si="57"/>
        <v>0.86404434190101498</v>
      </c>
      <c r="AW177" s="808">
        <v>0.18496896847581501</v>
      </c>
      <c r="AX177" s="808">
        <f t="shared" si="58"/>
        <v>0.81503103152418499</v>
      </c>
      <c r="AY177" s="808">
        <v>6.5010575387245695E-2</v>
      </c>
      <c r="AZ177" s="808">
        <f t="shared" si="61"/>
        <v>0.93498942461275436</v>
      </c>
      <c r="BA177" s="808">
        <f t="shared" si="59"/>
        <v>0.11459398143825583</v>
      </c>
      <c r="BB177" s="808">
        <f t="shared" si="59"/>
        <v>0.88540601856174428</v>
      </c>
      <c r="BC177" s="809">
        <v>0.13046670552893799</v>
      </c>
      <c r="BD177" s="809">
        <f t="shared" si="62"/>
        <v>0.86953329447106198</v>
      </c>
      <c r="BE177" s="809">
        <v>0.18323030999717899</v>
      </c>
      <c r="BF177" s="809">
        <f t="shared" si="62"/>
        <v>0.81676969000282096</v>
      </c>
      <c r="BG177" s="809">
        <v>6.4073370216435596E-2</v>
      </c>
      <c r="BH177" s="809">
        <f t="shared" si="51"/>
        <v>0.93592662978356445</v>
      </c>
      <c r="BI177" s="809">
        <v>0.11206140031288231</v>
      </c>
      <c r="BJ177" s="809">
        <v>0.88793859968711764</v>
      </c>
      <c r="BK177" s="810">
        <v>0.12737380365262799</v>
      </c>
      <c r="BL177" s="810">
        <f t="shared" si="52"/>
        <v>0.87262619634737204</v>
      </c>
      <c r="BM177" s="810">
        <v>0.180326463080827</v>
      </c>
      <c r="BN177" s="810">
        <f t="shared" si="53"/>
        <v>0.819673536919173</v>
      </c>
      <c r="BO177" s="810">
        <v>6.1089476974391203E-2</v>
      </c>
      <c r="BP177" s="810">
        <f t="shared" si="54"/>
        <v>0.93891052302560885</v>
      </c>
      <c r="BQ177" s="810">
        <v>0.10906212504912484</v>
      </c>
      <c r="BR177" s="810">
        <f t="shared" si="60"/>
        <v>0.89093787495087517</v>
      </c>
      <c r="BS177" s="809">
        <v>0.64736320861505292</v>
      </c>
      <c r="BT177" s="809">
        <v>0.35263679138494702</v>
      </c>
      <c r="BU177" s="812"/>
      <c r="BV177" s="758"/>
      <c r="BW177" s="758"/>
      <c r="BX177" s="758"/>
      <c r="BY177" s="758"/>
      <c r="BZ177" s="758"/>
      <c r="CA177" s="758"/>
      <c r="CB177" s="758"/>
      <c r="CC177" s="758"/>
      <c r="CD177" s="758"/>
      <c r="CE177" s="758"/>
      <c r="CF177" s="758"/>
      <c r="CG177" s="758"/>
      <c r="CH177" s="758"/>
      <c r="CI177" s="758"/>
      <c r="CJ177" s="758"/>
      <c r="CK177" s="758"/>
      <c r="CL177" s="758"/>
      <c r="CM177" s="758"/>
      <c r="CN177" s="758"/>
      <c r="CP177" s="5"/>
      <c r="CR177" s="5"/>
      <c r="CS177" s="5"/>
      <c r="CT177" s="5"/>
    </row>
    <row r="178" spans="2:98" ht="15">
      <c r="B178" s="758"/>
      <c r="C178" s="758"/>
      <c r="D178" s="758"/>
      <c r="E178" s="758"/>
      <c r="F178" s="758"/>
      <c r="G178" s="758"/>
      <c r="H178" s="758"/>
      <c r="I178" s="758"/>
      <c r="J178" s="758"/>
      <c r="K178" s="758"/>
      <c r="L178" s="758"/>
      <c r="M178" s="758"/>
      <c r="N178" s="758"/>
      <c r="O178" s="758"/>
      <c r="P178" s="758"/>
      <c r="Q178" s="758"/>
      <c r="R178" s="758"/>
      <c r="S178" s="758"/>
      <c r="T178" s="758"/>
      <c r="U178" s="758"/>
      <c r="V178" s="758"/>
      <c r="W178" s="758"/>
      <c r="X178" s="758"/>
      <c r="Y178" s="758"/>
      <c r="Z178" s="758"/>
      <c r="AA178" s="758"/>
      <c r="AB178" s="758"/>
      <c r="AC178" s="758"/>
      <c r="AD178" s="758"/>
      <c r="AE178" s="758"/>
      <c r="AF178" s="758"/>
      <c r="AG178" s="758"/>
      <c r="AH178" s="758"/>
      <c r="AI178" s="758"/>
      <c r="AJ178" s="758"/>
      <c r="AK178" s="758"/>
      <c r="AL178" s="780">
        <v>173</v>
      </c>
      <c r="AM178" s="792">
        <v>0.13356877403624301</v>
      </c>
      <c r="AN178" s="792">
        <f t="shared" si="55"/>
        <v>0.86643122596375699</v>
      </c>
      <c r="AO178" s="792">
        <v>0.19125876464281599</v>
      </c>
      <c r="AP178" s="792">
        <f t="shared" si="49"/>
        <v>0.80874123535718401</v>
      </c>
      <c r="AQ178" s="792">
        <v>6.0851465868885901E-2</v>
      </c>
      <c r="AR178" s="792">
        <f t="shared" si="50"/>
        <v>0.9391485341311141</v>
      </c>
      <c r="AS178" s="792">
        <f t="shared" si="56"/>
        <v>0.11338751011877053</v>
      </c>
      <c r="AT178" s="792">
        <f t="shared" si="56"/>
        <v>0.88661248988122954</v>
      </c>
      <c r="AU178" s="808">
        <v>0.13647128639716199</v>
      </c>
      <c r="AV178" s="808">
        <f t="shared" si="57"/>
        <v>0.86352871360283801</v>
      </c>
      <c r="AW178" s="808">
        <v>0.18559364724737001</v>
      </c>
      <c r="AX178" s="808">
        <f t="shared" si="58"/>
        <v>0.81440635275262996</v>
      </c>
      <c r="AY178" s="808">
        <v>6.5395758382045505E-2</v>
      </c>
      <c r="AZ178" s="808">
        <f t="shared" si="61"/>
        <v>0.93460424161795452</v>
      </c>
      <c r="BA178" s="808">
        <f t="shared" si="59"/>
        <v>0.11507468650575627</v>
      </c>
      <c r="BB178" s="808">
        <f t="shared" si="59"/>
        <v>0.88492531349424386</v>
      </c>
      <c r="BC178" s="809">
        <v>0.130909177074538</v>
      </c>
      <c r="BD178" s="809">
        <f t="shared" si="62"/>
        <v>0.86909082292546203</v>
      </c>
      <c r="BE178" s="809">
        <v>0.18382443960418601</v>
      </c>
      <c r="BF178" s="809">
        <f t="shared" si="62"/>
        <v>0.81617556039581396</v>
      </c>
      <c r="BG178" s="809">
        <v>6.4459769451093996E-2</v>
      </c>
      <c r="BH178" s="809">
        <f t="shared" si="51"/>
        <v>0.935540230548906</v>
      </c>
      <c r="BI178" s="809">
        <v>0.1125129599495728</v>
      </c>
      <c r="BJ178" s="809">
        <v>0.88748704005042722</v>
      </c>
      <c r="BK178" s="810">
        <v>0.12782600742299299</v>
      </c>
      <c r="BL178" s="810">
        <f t="shared" si="52"/>
        <v>0.87217399257700701</v>
      </c>
      <c r="BM178" s="810">
        <v>0.180920184745688</v>
      </c>
      <c r="BN178" s="810">
        <f t="shared" si="53"/>
        <v>0.81907981525431195</v>
      </c>
      <c r="BO178" s="810">
        <v>6.1442347053927003E-2</v>
      </c>
      <c r="BP178" s="810">
        <f t="shared" si="54"/>
        <v>0.93855765294607296</v>
      </c>
      <c r="BQ178" s="810">
        <v>0.10950118443744249</v>
      </c>
      <c r="BR178" s="810">
        <f t="shared" si="60"/>
        <v>0.8904988155625575</v>
      </c>
      <c r="BS178" s="809">
        <v>0.64897773097365197</v>
      </c>
      <c r="BT178" s="809">
        <v>0.35102226902634798</v>
      </c>
      <c r="BU178" s="812"/>
      <c r="BV178" s="758"/>
      <c r="BW178" s="758"/>
      <c r="BX178" s="758"/>
      <c r="BY178" s="758"/>
      <c r="BZ178" s="758"/>
      <c r="CA178" s="758"/>
      <c r="CB178" s="758"/>
      <c r="CC178" s="758"/>
      <c r="CD178" s="758"/>
      <c r="CE178" s="758"/>
      <c r="CF178" s="758"/>
      <c r="CG178" s="758"/>
      <c r="CH178" s="758"/>
      <c r="CI178" s="758"/>
      <c r="CJ178" s="758"/>
      <c r="CK178" s="758"/>
      <c r="CL178" s="758"/>
      <c r="CM178" s="758"/>
      <c r="CN178" s="758"/>
      <c r="CP178" s="5"/>
      <c r="CR178" s="5"/>
      <c r="CS178" s="5"/>
      <c r="CT178" s="5"/>
    </row>
    <row r="179" spans="2:98" ht="15">
      <c r="B179" s="758"/>
      <c r="C179" s="758"/>
      <c r="D179" s="758"/>
      <c r="E179" s="758"/>
      <c r="F179" s="758"/>
      <c r="G179" s="758"/>
      <c r="H179" s="758"/>
      <c r="I179" s="758"/>
      <c r="J179" s="758"/>
      <c r="K179" s="758"/>
      <c r="L179" s="758"/>
      <c r="M179" s="758"/>
      <c r="N179" s="758"/>
      <c r="O179" s="758"/>
      <c r="P179" s="758"/>
      <c r="Q179" s="758"/>
      <c r="R179" s="758"/>
      <c r="S179" s="758"/>
      <c r="T179" s="758"/>
      <c r="U179" s="758"/>
      <c r="V179" s="758"/>
      <c r="W179" s="758"/>
      <c r="X179" s="758"/>
      <c r="Y179" s="758"/>
      <c r="Z179" s="758"/>
      <c r="AA179" s="758"/>
      <c r="AB179" s="758"/>
      <c r="AC179" s="758"/>
      <c r="AD179" s="758"/>
      <c r="AE179" s="758"/>
      <c r="AF179" s="758"/>
      <c r="AG179" s="758"/>
      <c r="AH179" s="758"/>
      <c r="AI179" s="758"/>
      <c r="AJ179" s="758"/>
      <c r="AK179" s="758"/>
      <c r="AL179" s="780">
        <v>174</v>
      </c>
      <c r="AM179" s="792">
        <v>0.134068807407422</v>
      </c>
      <c r="AN179" s="792">
        <f t="shared" si="55"/>
        <v>0.865931192592578</v>
      </c>
      <c r="AO179" s="792">
        <v>0.19179106709839699</v>
      </c>
      <c r="AP179" s="792">
        <f t="shared" si="49"/>
        <v>0.80820893290160301</v>
      </c>
      <c r="AQ179" s="792">
        <v>6.1202292571334298E-2</v>
      </c>
      <c r="AR179" s="792">
        <f t="shared" si="50"/>
        <v>0.93879770742866575</v>
      </c>
      <c r="AS179" s="792">
        <f t="shared" si="56"/>
        <v>0.11382633031174591</v>
      </c>
      <c r="AT179" s="792">
        <f t="shared" si="56"/>
        <v>0.88617366968825417</v>
      </c>
      <c r="AU179" s="808">
        <v>0.13698607551280501</v>
      </c>
      <c r="AV179" s="808">
        <f t="shared" si="57"/>
        <v>0.86301392448719505</v>
      </c>
      <c r="AW179" s="808">
        <v>0.18621618214574601</v>
      </c>
      <c r="AX179" s="808">
        <f t="shared" si="58"/>
        <v>0.81378381785425402</v>
      </c>
      <c r="AY179" s="808">
        <v>6.5780951529885501E-2</v>
      </c>
      <c r="AZ179" s="808">
        <f t="shared" si="61"/>
        <v>0.9342190484701145</v>
      </c>
      <c r="BA179" s="808">
        <f t="shared" si="59"/>
        <v>0.11555464300623847</v>
      </c>
      <c r="BB179" s="808">
        <f t="shared" si="59"/>
        <v>0.88444535699376159</v>
      </c>
      <c r="BC179" s="809">
        <v>0.131350882645943</v>
      </c>
      <c r="BD179" s="809">
        <f t="shared" si="62"/>
        <v>0.86864911735405703</v>
      </c>
      <c r="BE179" s="809">
        <v>0.18441859802173499</v>
      </c>
      <c r="BF179" s="809">
        <f t="shared" si="62"/>
        <v>0.81558140197826501</v>
      </c>
      <c r="BG179" s="809">
        <v>6.4846341585123299E-2</v>
      </c>
      <c r="BH179" s="809">
        <f t="shared" si="51"/>
        <v>0.93515365841487674</v>
      </c>
      <c r="BI179" s="809">
        <v>0.1129643682943981</v>
      </c>
      <c r="BJ179" s="809">
        <v>0.88703563170560185</v>
      </c>
      <c r="BK179" s="810">
        <v>0.12827862781562899</v>
      </c>
      <c r="BL179" s="810">
        <f t="shared" si="52"/>
        <v>0.87172137218437107</v>
      </c>
      <c r="BM179" s="810">
        <v>0.18151122433477701</v>
      </c>
      <c r="BN179" s="810">
        <f t="shared" si="53"/>
        <v>0.81848877566522305</v>
      </c>
      <c r="BO179" s="810">
        <v>6.1797963746966902E-2</v>
      </c>
      <c r="BP179" s="810">
        <f t="shared" si="54"/>
        <v>0.93820203625303311</v>
      </c>
      <c r="BQ179" s="810">
        <v>0.10994101954344848</v>
      </c>
      <c r="BR179" s="810">
        <f t="shared" si="60"/>
        <v>0.89005898045655152</v>
      </c>
      <c r="BS179" s="809">
        <v>0.65058146502857195</v>
      </c>
      <c r="BT179" s="809">
        <v>0.349418534971428</v>
      </c>
      <c r="BU179" s="812"/>
      <c r="BV179" s="758"/>
      <c r="BW179" s="758"/>
      <c r="BX179" s="758"/>
      <c r="BY179" s="758"/>
      <c r="BZ179" s="758"/>
      <c r="CA179" s="758"/>
      <c r="CB179" s="758"/>
      <c r="CC179" s="758"/>
      <c r="CD179" s="758"/>
      <c r="CE179" s="758"/>
      <c r="CF179" s="758"/>
      <c r="CG179" s="758"/>
      <c r="CH179" s="758"/>
      <c r="CI179" s="758"/>
      <c r="CJ179" s="758"/>
      <c r="CK179" s="758"/>
      <c r="CL179" s="758"/>
      <c r="CM179" s="758"/>
      <c r="CN179" s="758"/>
      <c r="CP179" s="5"/>
      <c r="CR179" s="5"/>
      <c r="CS179" s="5"/>
      <c r="CT179" s="5"/>
    </row>
    <row r="180" spans="2:98" ht="15">
      <c r="B180" s="758"/>
      <c r="C180" s="758"/>
      <c r="D180" s="758"/>
      <c r="E180" s="758"/>
      <c r="F180" s="758"/>
      <c r="G180" s="758"/>
      <c r="H180" s="758"/>
      <c r="I180" s="758"/>
      <c r="J180" s="758"/>
      <c r="K180" s="758"/>
      <c r="L180" s="758"/>
      <c r="M180" s="758"/>
      <c r="N180" s="758"/>
      <c r="O180" s="758"/>
      <c r="P180" s="758"/>
      <c r="Q180" s="758"/>
      <c r="R180" s="758"/>
      <c r="S180" s="758"/>
      <c r="T180" s="758"/>
      <c r="U180" s="758"/>
      <c r="V180" s="758"/>
      <c r="W180" s="758"/>
      <c r="X180" s="758"/>
      <c r="Y180" s="758"/>
      <c r="Z180" s="758"/>
      <c r="AA180" s="758"/>
      <c r="AB180" s="758"/>
      <c r="AC180" s="758"/>
      <c r="AD180" s="758"/>
      <c r="AE180" s="758"/>
      <c r="AF180" s="758"/>
      <c r="AG180" s="758"/>
      <c r="AH180" s="758"/>
      <c r="AI180" s="758"/>
      <c r="AJ180" s="758"/>
      <c r="AK180" s="758"/>
      <c r="AL180" s="780">
        <v>175</v>
      </c>
      <c r="AM180" s="792">
        <v>0.13456618847239399</v>
      </c>
      <c r="AN180" s="792">
        <f t="shared" si="55"/>
        <v>0.86543381152760601</v>
      </c>
      <c r="AO180" s="792">
        <v>0.19232297862943301</v>
      </c>
      <c r="AP180" s="792">
        <f t="shared" si="49"/>
        <v>0.80767702137056696</v>
      </c>
      <c r="AQ180" s="792">
        <v>6.15528857436854E-2</v>
      </c>
      <c r="AR180" s="792">
        <f t="shared" si="50"/>
        <v>0.93844711425631455</v>
      </c>
      <c r="AS180" s="792">
        <f t="shared" si="56"/>
        <v>0.11426413095330701</v>
      </c>
      <c r="AT180" s="792">
        <f t="shared" si="56"/>
        <v>0.88573586904669299</v>
      </c>
      <c r="AU180" s="808">
        <v>0.13750003275988101</v>
      </c>
      <c r="AV180" s="808">
        <f t="shared" si="57"/>
        <v>0.86249996724011901</v>
      </c>
      <c r="AW180" s="808">
        <v>0.18683658855860499</v>
      </c>
      <c r="AX180" s="808">
        <f t="shared" si="58"/>
        <v>0.81316341144139503</v>
      </c>
      <c r="AY180" s="808">
        <v>6.6166156802659207E-2</v>
      </c>
      <c r="AZ180" s="808">
        <f t="shared" si="61"/>
        <v>0.93383384319734075</v>
      </c>
      <c r="BA180" s="808">
        <f t="shared" si="59"/>
        <v>0.11603385765326549</v>
      </c>
      <c r="BB180" s="808">
        <f t="shared" si="59"/>
        <v>0.88396614234673454</v>
      </c>
      <c r="BC180" s="809">
        <v>0.13179208955357599</v>
      </c>
      <c r="BD180" s="809">
        <f t="shared" si="62"/>
        <v>0.86820791044642398</v>
      </c>
      <c r="BE180" s="809">
        <v>0.185013068222177</v>
      </c>
      <c r="BF180" s="809">
        <f t="shared" si="62"/>
        <v>0.814986931777823</v>
      </c>
      <c r="BG180" s="809">
        <v>6.5233085340176494E-2</v>
      </c>
      <c r="BH180" s="809">
        <f t="shared" si="51"/>
        <v>0.93476691465982353</v>
      </c>
      <c r="BI180" s="809">
        <v>0.11341577270919045</v>
      </c>
      <c r="BJ180" s="809">
        <v>0.88658422729080955</v>
      </c>
      <c r="BK180" s="810">
        <v>0.12873160948698101</v>
      </c>
      <c r="BL180" s="810">
        <f t="shared" si="52"/>
        <v>0.87126839051301896</v>
      </c>
      <c r="BM180" s="810">
        <v>0.18209956152170101</v>
      </c>
      <c r="BN180" s="810">
        <f t="shared" si="53"/>
        <v>0.81790043847829896</v>
      </c>
      <c r="BO180" s="810">
        <v>6.2156517360855E-2</v>
      </c>
      <c r="BP180" s="810">
        <f t="shared" si="54"/>
        <v>0.93784348263914497</v>
      </c>
      <c r="BQ180" s="810">
        <v>0.11038169607694864</v>
      </c>
      <c r="BR180" s="810">
        <f t="shared" si="60"/>
        <v>0.88961830392305141</v>
      </c>
      <c r="BS180" s="809">
        <v>0.65217481586944004</v>
      </c>
      <c r="BT180" s="809">
        <v>0.34782518413056002</v>
      </c>
      <c r="BU180" s="812"/>
      <c r="BV180" s="758"/>
      <c r="BW180" s="758"/>
      <c r="BX180" s="758"/>
      <c r="BY180" s="758"/>
      <c r="BZ180" s="758"/>
      <c r="CA180" s="758"/>
      <c r="CB180" s="758"/>
      <c r="CC180" s="758"/>
      <c r="CD180" s="758"/>
      <c r="CE180" s="758"/>
      <c r="CF180" s="758"/>
      <c r="CG180" s="758"/>
      <c r="CH180" s="758"/>
      <c r="CI180" s="758"/>
      <c r="CJ180" s="758"/>
      <c r="CK180" s="758"/>
      <c r="CL180" s="758"/>
      <c r="CM180" s="758"/>
      <c r="CN180" s="758"/>
      <c r="CP180" s="5"/>
      <c r="CR180" s="5"/>
      <c r="CS180" s="5"/>
      <c r="CT180" s="5"/>
    </row>
    <row r="181" spans="2:98" ht="15">
      <c r="B181" s="758"/>
      <c r="C181" s="758"/>
      <c r="D181" s="758"/>
      <c r="E181" s="758"/>
      <c r="F181" s="758"/>
      <c r="G181" s="758"/>
      <c r="H181" s="758"/>
      <c r="I181" s="758"/>
      <c r="J181" s="758"/>
      <c r="K181" s="758"/>
      <c r="L181" s="758"/>
      <c r="M181" s="758"/>
      <c r="N181" s="758"/>
      <c r="O181" s="758"/>
      <c r="P181" s="758"/>
      <c r="Q181" s="758"/>
      <c r="R181" s="758"/>
      <c r="S181" s="758"/>
      <c r="T181" s="758"/>
      <c r="U181" s="758"/>
      <c r="V181" s="758"/>
      <c r="W181" s="758"/>
      <c r="X181" s="758"/>
      <c r="Y181" s="758"/>
      <c r="Z181" s="758"/>
      <c r="AA181" s="758"/>
      <c r="AB181" s="758"/>
      <c r="AC181" s="758"/>
      <c r="AD181" s="758"/>
      <c r="AE181" s="758"/>
      <c r="AF181" s="758"/>
      <c r="AG181" s="758"/>
      <c r="AH181" s="758"/>
      <c r="AI181" s="758"/>
      <c r="AJ181" s="758"/>
      <c r="AK181" s="758"/>
      <c r="AL181" s="780">
        <v>176</v>
      </c>
      <c r="AM181" s="792">
        <v>0.13506053696818199</v>
      </c>
      <c r="AN181" s="792">
        <f t="shared" si="55"/>
        <v>0.86493946303181801</v>
      </c>
      <c r="AO181" s="792">
        <v>0.19285516573831199</v>
      </c>
      <c r="AP181" s="792">
        <f t="shared" si="49"/>
        <v>0.80714483426168804</v>
      </c>
      <c r="AQ181" s="792">
        <v>6.1903178281539697E-2</v>
      </c>
      <c r="AR181" s="792">
        <f t="shared" si="50"/>
        <v>0.93809682171846032</v>
      </c>
      <c r="AS181" s="792">
        <f t="shared" si="56"/>
        <v>0.11470091658945644</v>
      </c>
      <c r="AT181" s="792">
        <f t="shared" si="56"/>
        <v>0.88529908341054364</v>
      </c>
      <c r="AU181" s="808">
        <v>0.13801316545235301</v>
      </c>
      <c r="AV181" s="808">
        <f t="shared" si="57"/>
        <v>0.86198683454764702</v>
      </c>
      <c r="AW181" s="808">
        <v>0.18745488187360901</v>
      </c>
      <c r="AX181" s="808">
        <f t="shared" si="58"/>
        <v>0.81254511812639096</v>
      </c>
      <c r="AY181" s="808">
        <v>6.6551376172259896E-2</v>
      </c>
      <c r="AZ181" s="808">
        <f t="shared" si="61"/>
        <v>0.93344862382774008</v>
      </c>
      <c r="BA181" s="808">
        <f t="shared" si="59"/>
        <v>0.11651233716039906</v>
      </c>
      <c r="BB181" s="808">
        <f t="shared" si="59"/>
        <v>0.8834876628396009</v>
      </c>
      <c r="BC181" s="809">
        <v>0.13223306510786401</v>
      </c>
      <c r="BD181" s="809">
        <f t="shared" si="62"/>
        <v>0.86776693489213597</v>
      </c>
      <c r="BE181" s="809">
        <v>0.18560813317786301</v>
      </c>
      <c r="BF181" s="809">
        <f t="shared" si="62"/>
        <v>0.81439186682213704</v>
      </c>
      <c r="BG181" s="809">
        <v>6.5619999437906196E-2</v>
      </c>
      <c r="BH181" s="809">
        <f t="shared" si="51"/>
        <v>0.9343800005620938</v>
      </c>
      <c r="BI181" s="809">
        <v>0.11386732055578319</v>
      </c>
      <c r="BJ181" s="809">
        <v>0.88613267944421681</v>
      </c>
      <c r="BK181" s="810">
        <v>0.12918489709349301</v>
      </c>
      <c r="BL181" s="810">
        <f t="shared" si="52"/>
        <v>0.87081510290650699</v>
      </c>
      <c r="BM181" s="810">
        <v>0.18268517598006201</v>
      </c>
      <c r="BN181" s="810">
        <f t="shared" si="53"/>
        <v>0.81731482401993794</v>
      </c>
      <c r="BO181" s="810">
        <v>6.2518198202935499E-2</v>
      </c>
      <c r="BP181" s="810">
        <f t="shared" si="54"/>
        <v>0.93748180179706453</v>
      </c>
      <c r="BQ181" s="810">
        <v>0.11082327974774744</v>
      </c>
      <c r="BR181" s="810">
        <f t="shared" si="60"/>
        <v>0.88917672025225258</v>
      </c>
      <c r="BS181" s="809">
        <v>0.65375818858588497</v>
      </c>
      <c r="BT181" s="809">
        <v>0.34624181141411497</v>
      </c>
      <c r="BU181" s="812"/>
      <c r="BV181" s="758"/>
      <c r="BW181" s="758"/>
      <c r="BX181" s="758"/>
      <c r="BY181" s="758"/>
      <c r="BZ181" s="758"/>
      <c r="CA181" s="758"/>
      <c r="CB181" s="758"/>
      <c r="CC181" s="758"/>
      <c r="CD181" s="758"/>
      <c r="CE181" s="758"/>
      <c r="CF181" s="758"/>
      <c r="CG181" s="758"/>
      <c r="CH181" s="758"/>
      <c r="CI181" s="758"/>
      <c r="CJ181" s="758"/>
      <c r="CK181" s="758"/>
      <c r="CL181" s="758"/>
      <c r="CM181" s="758"/>
      <c r="CN181" s="758"/>
      <c r="CP181" s="5"/>
      <c r="CR181" s="5"/>
      <c r="CS181" s="5"/>
      <c r="CT181" s="5"/>
    </row>
    <row r="182" spans="2:98" ht="15">
      <c r="B182" s="758"/>
      <c r="C182" s="758"/>
      <c r="D182" s="758"/>
      <c r="E182" s="758"/>
      <c r="F182" s="758"/>
      <c r="G182" s="758"/>
      <c r="H182" s="758"/>
      <c r="I182" s="758"/>
      <c r="J182" s="758"/>
      <c r="K182" s="758"/>
      <c r="L182" s="758"/>
      <c r="M182" s="758"/>
      <c r="N182" s="758"/>
      <c r="O182" s="758"/>
      <c r="P182" s="758"/>
      <c r="Q182" s="758"/>
      <c r="R182" s="758"/>
      <c r="S182" s="758"/>
      <c r="T182" s="758"/>
      <c r="U182" s="758"/>
      <c r="V182" s="758"/>
      <c r="W182" s="758"/>
      <c r="X182" s="758"/>
      <c r="Y182" s="758"/>
      <c r="Z182" s="758"/>
      <c r="AA182" s="758"/>
      <c r="AB182" s="758"/>
      <c r="AC182" s="758"/>
      <c r="AD182" s="758"/>
      <c r="AE182" s="758"/>
      <c r="AF182" s="758"/>
      <c r="AG182" s="758"/>
      <c r="AH182" s="758"/>
      <c r="AI182" s="758"/>
      <c r="AJ182" s="758"/>
      <c r="AK182" s="758"/>
      <c r="AL182" s="780">
        <v>177</v>
      </c>
      <c r="AM182" s="792">
        <v>0.135551472631811</v>
      </c>
      <c r="AN182" s="792">
        <f t="shared" si="55"/>
        <v>0.864448527368189</v>
      </c>
      <c r="AO182" s="792">
        <v>0.19338829492742199</v>
      </c>
      <c r="AP182" s="792">
        <f t="shared" si="49"/>
        <v>0.80661170507257807</v>
      </c>
      <c r="AQ182" s="792">
        <v>6.2253103080497599E-2</v>
      </c>
      <c r="AR182" s="792">
        <f t="shared" si="50"/>
        <v>0.93774689691950242</v>
      </c>
      <c r="AS182" s="792">
        <f t="shared" si="56"/>
        <v>0.11513669176619737</v>
      </c>
      <c r="AT182" s="792">
        <f t="shared" si="56"/>
        <v>0.88486330823380266</v>
      </c>
      <c r="AU182" s="808">
        <v>0.13852548090418801</v>
      </c>
      <c r="AV182" s="808">
        <f t="shared" si="57"/>
        <v>0.86147451909581196</v>
      </c>
      <c r="AW182" s="808">
        <v>0.188071077478422</v>
      </c>
      <c r="AX182" s="808">
        <f t="shared" si="58"/>
        <v>0.811928922521578</v>
      </c>
      <c r="AY182" s="808">
        <v>6.6936611610580801E-2</v>
      </c>
      <c r="AZ182" s="808">
        <f t="shared" si="61"/>
        <v>0.93306338838941916</v>
      </c>
      <c r="BA182" s="808">
        <f t="shared" si="59"/>
        <v>0.11699008824120251</v>
      </c>
      <c r="BB182" s="808">
        <f t="shared" si="59"/>
        <v>0.88300991175879751</v>
      </c>
      <c r="BC182" s="809">
        <v>0.13267407661923</v>
      </c>
      <c r="BD182" s="809">
        <f t="shared" si="62"/>
        <v>0.86732592338076997</v>
      </c>
      <c r="BE182" s="809">
        <v>0.18620407586114199</v>
      </c>
      <c r="BF182" s="809">
        <f t="shared" si="62"/>
        <v>0.81379592413885804</v>
      </c>
      <c r="BG182" s="809">
        <v>6.6007082599965294E-2</v>
      </c>
      <c r="BH182" s="809">
        <f t="shared" si="51"/>
        <v>0.93399291740003476</v>
      </c>
      <c r="BI182" s="809">
        <v>0.11431915919600801</v>
      </c>
      <c r="BJ182" s="809">
        <v>0.88568084080399212</v>
      </c>
      <c r="BK182" s="810">
        <v>0.12963843529160601</v>
      </c>
      <c r="BL182" s="810">
        <f t="shared" si="52"/>
        <v>0.87036156470839399</v>
      </c>
      <c r="BM182" s="810">
        <v>0.183268047383468</v>
      </c>
      <c r="BN182" s="810">
        <f t="shared" si="53"/>
        <v>0.81673195261653198</v>
      </c>
      <c r="BO182" s="810">
        <v>6.2883196580552594E-2</v>
      </c>
      <c r="BP182" s="810">
        <f t="shared" si="54"/>
        <v>0.93711680341944736</v>
      </c>
      <c r="BQ182" s="810">
        <v>0.1112658362656497</v>
      </c>
      <c r="BR182" s="810">
        <f t="shared" si="60"/>
        <v>0.88873416373435032</v>
      </c>
      <c r="BS182" s="809">
        <v>0.65533198826753603</v>
      </c>
      <c r="BT182" s="809">
        <v>0.34466801173246397</v>
      </c>
      <c r="BU182" s="812"/>
      <c r="BV182" s="758"/>
      <c r="BW182" s="758"/>
      <c r="BX182" s="758"/>
      <c r="BY182" s="758"/>
      <c r="BZ182" s="758"/>
      <c r="CA182" s="758"/>
      <c r="CB182" s="758"/>
      <c r="CC182" s="758"/>
      <c r="CD182" s="758"/>
      <c r="CE182" s="758"/>
      <c r="CF182" s="758"/>
      <c r="CG182" s="758"/>
      <c r="CH182" s="758"/>
      <c r="CI182" s="758"/>
      <c r="CJ182" s="758"/>
      <c r="CK182" s="758"/>
      <c r="CL182" s="758"/>
      <c r="CM182" s="758"/>
      <c r="CN182" s="758"/>
      <c r="CP182" s="5"/>
      <c r="CR182" s="5"/>
      <c r="CS182" s="5"/>
      <c r="CT182" s="5"/>
    </row>
    <row r="183" spans="2:98" ht="15">
      <c r="B183" s="758"/>
      <c r="C183" s="758"/>
      <c r="D183" s="758"/>
      <c r="E183" s="758"/>
      <c r="F183" s="758"/>
      <c r="G183" s="758"/>
      <c r="H183" s="758"/>
      <c r="I183" s="758"/>
      <c r="J183" s="758"/>
      <c r="K183" s="758"/>
      <c r="L183" s="758"/>
      <c r="M183" s="758"/>
      <c r="N183" s="758"/>
      <c r="O183" s="758"/>
      <c r="P183" s="758"/>
      <c r="Q183" s="758"/>
      <c r="R183" s="758"/>
      <c r="S183" s="758"/>
      <c r="T183" s="758"/>
      <c r="U183" s="758"/>
      <c r="V183" s="758"/>
      <c r="W183" s="758"/>
      <c r="X183" s="758"/>
      <c r="Y183" s="758"/>
      <c r="Z183" s="758"/>
      <c r="AA183" s="758"/>
      <c r="AB183" s="758"/>
      <c r="AC183" s="758"/>
      <c r="AD183" s="758"/>
      <c r="AE183" s="758"/>
      <c r="AF183" s="758"/>
      <c r="AG183" s="758"/>
      <c r="AH183" s="758"/>
      <c r="AI183" s="758"/>
      <c r="AJ183" s="758"/>
      <c r="AK183" s="758"/>
      <c r="AL183" s="780">
        <v>178</v>
      </c>
      <c r="AM183" s="792">
        <v>0.136038615200305</v>
      </c>
      <c r="AN183" s="792">
        <f t="shared" si="55"/>
        <v>0.86396138479969498</v>
      </c>
      <c r="AO183" s="792">
        <v>0.19392303269915201</v>
      </c>
      <c r="AP183" s="792">
        <f t="shared" si="49"/>
        <v>0.80607696730084799</v>
      </c>
      <c r="AQ183" s="792">
        <v>6.2602593036159601E-2</v>
      </c>
      <c r="AR183" s="792">
        <f t="shared" si="50"/>
        <v>0.93739740696384044</v>
      </c>
      <c r="AS183" s="792">
        <f t="shared" si="56"/>
        <v>0.11557146102953292</v>
      </c>
      <c r="AT183" s="792">
        <f t="shared" si="56"/>
        <v>0.88442853897046714</v>
      </c>
      <c r="AU183" s="808">
        <v>0.13903698642935</v>
      </c>
      <c r="AV183" s="808">
        <f t="shared" si="57"/>
        <v>0.86096301357064997</v>
      </c>
      <c r="AW183" s="808">
        <v>0.188685190760706</v>
      </c>
      <c r="AX183" s="808">
        <f t="shared" si="58"/>
        <v>0.811314809239294</v>
      </c>
      <c r="AY183" s="808">
        <v>6.7321865089515404E-2</v>
      </c>
      <c r="AZ183" s="808">
        <f t="shared" si="61"/>
        <v>0.93267813491048457</v>
      </c>
      <c r="BA183" s="808">
        <f t="shared" si="59"/>
        <v>0.11746711760923798</v>
      </c>
      <c r="BB183" s="808">
        <f t="shared" si="59"/>
        <v>0.88253288239076211</v>
      </c>
      <c r="BC183" s="809">
        <v>0.133115391398099</v>
      </c>
      <c r="BD183" s="809">
        <f t="shared" si="62"/>
        <v>0.86688460860190097</v>
      </c>
      <c r="BE183" s="809">
        <v>0.18680117924436501</v>
      </c>
      <c r="BF183" s="809">
        <f t="shared" si="62"/>
        <v>0.81319882075563499</v>
      </c>
      <c r="BG183" s="809">
        <v>6.6394333548006695E-2</v>
      </c>
      <c r="BH183" s="809">
        <f t="shared" si="51"/>
        <v>0.93360566645199328</v>
      </c>
      <c r="BI183" s="809">
        <v>0.11477143599169772</v>
      </c>
      <c r="BJ183" s="809">
        <v>0.8852285640083023</v>
      </c>
      <c r="BK183" s="810">
        <v>0.13009216873776699</v>
      </c>
      <c r="BL183" s="810">
        <f t="shared" si="52"/>
        <v>0.86990783126223303</v>
      </c>
      <c r="BM183" s="810">
        <v>0.18384815540552299</v>
      </c>
      <c r="BN183" s="810">
        <f t="shared" si="53"/>
        <v>0.81615184459447698</v>
      </c>
      <c r="BO183" s="810">
        <v>6.3251702801050302E-2</v>
      </c>
      <c r="BP183" s="810">
        <f t="shared" si="54"/>
        <v>0.9367482971989497</v>
      </c>
      <c r="BQ183" s="810">
        <v>0.1117094313404612</v>
      </c>
      <c r="BR183" s="810">
        <f t="shared" si="60"/>
        <v>0.88829056865953882</v>
      </c>
      <c r="BS183" s="809">
        <v>0.65689662000402205</v>
      </c>
      <c r="BT183" s="809">
        <v>0.34310337999597801</v>
      </c>
      <c r="BU183" s="812"/>
      <c r="BV183" s="758"/>
      <c r="BW183" s="758"/>
      <c r="BX183" s="758"/>
      <c r="BY183" s="758"/>
      <c r="BZ183" s="758"/>
      <c r="CA183" s="758"/>
      <c r="CB183" s="758"/>
      <c r="CC183" s="758"/>
      <c r="CD183" s="758"/>
      <c r="CE183" s="758"/>
      <c r="CF183" s="758"/>
      <c r="CG183" s="758"/>
      <c r="CH183" s="758"/>
      <c r="CI183" s="758"/>
      <c r="CJ183" s="758"/>
      <c r="CK183" s="758"/>
      <c r="CL183" s="758"/>
      <c r="CM183" s="758"/>
      <c r="CN183" s="758"/>
      <c r="CP183" s="5"/>
      <c r="CR183" s="5"/>
      <c r="CS183" s="5"/>
      <c r="CT183" s="5"/>
    </row>
    <row r="184" spans="2:98" ht="15">
      <c r="B184" s="758"/>
      <c r="C184" s="758"/>
      <c r="D184" s="758"/>
      <c r="E184" s="758"/>
      <c r="F184" s="758"/>
      <c r="G184" s="758"/>
      <c r="H184" s="758"/>
      <c r="I184" s="758"/>
      <c r="J184" s="758"/>
      <c r="K184" s="758"/>
      <c r="L184" s="758"/>
      <c r="M184" s="758"/>
      <c r="N184" s="758"/>
      <c r="O184" s="758"/>
      <c r="P184" s="758"/>
      <c r="Q184" s="758"/>
      <c r="R184" s="758"/>
      <c r="S184" s="758"/>
      <c r="T184" s="758"/>
      <c r="U184" s="758"/>
      <c r="V184" s="758"/>
      <c r="W184" s="758"/>
      <c r="X184" s="758"/>
      <c r="Y184" s="758"/>
      <c r="Z184" s="758"/>
      <c r="AA184" s="758"/>
      <c r="AB184" s="758"/>
      <c r="AC184" s="758"/>
      <c r="AD184" s="758"/>
      <c r="AE184" s="758"/>
      <c r="AF184" s="758"/>
      <c r="AG184" s="758"/>
      <c r="AH184" s="758"/>
      <c r="AI184" s="758"/>
      <c r="AJ184" s="758"/>
      <c r="AK184" s="758"/>
      <c r="AL184" s="780">
        <v>179</v>
      </c>
      <c r="AM184" s="792">
        <v>0.13652158441068801</v>
      </c>
      <c r="AN184" s="792">
        <f t="shared" si="55"/>
        <v>0.86347841558931204</v>
      </c>
      <c r="AO184" s="792">
        <v>0.194460045555889</v>
      </c>
      <c r="AP184" s="792">
        <f t="shared" si="49"/>
        <v>0.80553995444411097</v>
      </c>
      <c r="AQ184" s="792">
        <v>6.2951581044126098E-2</v>
      </c>
      <c r="AR184" s="792">
        <f t="shared" si="50"/>
        <v>0.93704841895587387</v>
      </c>
      <c r="AS184" s="792">
        <f t="shared" si="56"/>
        <v>0.11600522892546576</v>
      </c>
      <c r="AT184" s="792">
        <f t="shared" si="56"/>
        <v>0.88399477107453428</v>
      </c>
      <c r="AU184" s="808">
        <v>0.139547689341804</v>
      </c>
      <c r="AV184" s="808">
        <f t="shared" si="57"/>
        <v>0.86045231065819605</v>
      </c>
      <c r="AW184" s="808">
        <v>0.18929723710812199</v>
      </c>
      <c r="AX184" s="808">
        <f t="shared" si="58"/>
        <v>0.81070276289187804</v>
      </c>
      <c r="AY184" s="808">
        <v>6.7707138580956894E-2</v>
      </c>
      <c r="AZ184" s="808">
        <f t="shared" si="61"/>
        <v>0.93229286141904311</v>
      </c>
      <c r="BA184" s="808">
        <f t="shared" si="59"/>
        <v>0.11794343197806746</v>
      </c>
      <c r="BB184" s="808">
        <f t="shared" si="59"/>
        <v>0.88205656802193255</v>
      </c>
      <c r="BC184" s="809">
        <v>0.13355727675489501</v>
      </c>
      <c r="BD184" s="809">
        <f t="shared" si="62"/>
        <v>0.86644272324510496</v>
      </c>
      <c r="BE184" s="809">
        <v>0.187399726299881</v>
      </c>
      <c r="BF184" s="809">
        <f t="shared" si="62"/>
        <v>0.812600273700119</v>
      </c>
      <c r="BG184" s="809">
        <v>6.6781751003683207E-2</v>
      </c>
      <c r="BH184" s="809">
        <f t="shared" si="51"/>
        <v>0.93321824899631678</v>
      </c>
      <c r="BI184" s="809">
        <v>0.11522429830468436</v>
      </c>
      <c r="BJ184" s="809">
        <v>0.88477570169531572</v>
      </c>
      <c r="BK184" s="810">
        <v>0.130546042088417</v>
      </c>
      <c r="BL184" s="810">
        <f t="shared" si="52"/>
        <v>0.86945395791158298</v>
      </c>
      <c r="BM184" s="810">
        <v>0.184425479719832</v>
      </c>
      <c r="BN184" s="810">
        <f t="shared" si="53"/>
        <v>0.81557452028016797</v>
      </c>
      <c r="BO184" s="810">
        <v>6.3623907171772895E-2</v>
      </c>
      <c r="BP184" s="810">
        <f t="shared" si="54"/>
        <v>0.93637609282822709</v>
      </c>
      <c r="BQ184" s="810">
        <v>0.11215413068198617</v>
      </c>
      <c r="BR184" s="810">
        <f t="shared" si="60"/>
        <v>0.88784586931801379</v>
      </c>
      <c r="BS184" s="809">
        <v>0.65845248888497099</v>
      </c>
      <c r="BT184" s="809">
        <v>0.34154751111502901</v>
      </c>
      <c r="BU184" s="812"/>
      <c r="BV184" s="758"/>
      <c r="BW184" s="758"/>
      <c r="BX184" s="758"/>
      <c r="BY184" s="758"/>
      <c r="BZ184" s="758"/>
      <c r="CA184" s="758"/>
      <c r="CB184" s="758"/>
      <c r="CC184" s="758"/>
      <c r="CD184" s="758"/>
      <c r="CE184" s="758"/>
      <c r="CF184" s="758"/>
      <c r="CG184" s="758"/>
      <c r="CH184" s="758"/>
      <c r="CI184" s="758"/>
      <c r="CJ184" s="758"/>
      <c r="CK184" s="758"/>
      <c r="CL184" s="758"/>
      <c r="CM184" s="758"/>
      <c r="CN184" s="758"/>
      <c r="CP184" s="5"/>
      <c r="CR184" s="5"/>
      <c r="CS184" s="5"/>
      <c r="CT184" s="5"/>
    </row>
    <row r="185" spans="2:98" ht="15">
      <c r="B185" s="758"/>
      <c r="C185" s="758"/>
      <c r="D185" s="758"/>
      <c r="E185" s="758"/>
      <c r="F185" s="758"/>
      <c r="G185" s="758"/>
      <c r="H185" s="758"/>
      <c r="I185" s="758"/>
      <c r="J185" s="758"/>
      <c r="K185" s="758"/>
      <c r="L185" s="758"/>
      <c r="M185" s="758"/>
      <c r="N185" s="758"/>
      <c r="O185" s="758"/>
      <c r="P185" s="758"/>
      <c r="Q185" s="758"/>
      <c r="R185" s="758"/>
      <c r="S185" s="758"/>
      <c r="T185" s="758"/>
      <c r="U185" s="758"/>
      <c r="V185" s="758"/>
      <c r="W185" s="758"/>
      <c r="X185" s="758"/>
      <c r="Y185" s="758"/>
      <c r="Z185" s="758"/>
      <c r="AA185" s="758"/>
      <c r="AB185" s="758"/>
      <c r="AC185" s="758"/>
      <c r="AD185" s="758"/>
      <c r="AE185" s="758"/>
      <c r="AF185" s="758"/>
      <c r="AG185" s="758"/>
      <c r="AH185" s="758"/>
      <c r="AI185" s="758"/>
      <c r="AJ185" s="758"/>
      <c r="AK185" s="758"/>
      <c r="AL185" s="780">
        <v>180</v>
      </c>
      <c r="AM185" s="792">
        <v>0.13699999999998499</v>
      </c>
      <c r="AN185" s="792">
        <f t="shared" si="55"/>
        <v>0.86300000000001498</v>
      </c>
      <c r="AO185" s="792">
        <v>0.19500000000002199</v>
      </c>
      <c r="AP185" s="792">
        <f t="shared" si="49"/>
        <v>0.80499999999997796</v>
      </c>
      <c r="AQ185" s="792">
        <v>6.3299999999997594E-2</v>
      </c>
      <c r="AR185" s="792">
        <f t="shared" si="50"/>
        <v>0.93670000000000242</v>
      </c>
      <c r="AS185" s="792">
        <f t="shared" si="56"/>
        <v>0.11643799999999929</v>
      </c>
      <c r="AT185" s="792">
        <f t="shared" si="56"/>
        <v>0.88356200000000074</v>
      </c>
      <c r="AU185" s="808">
        <v>0.14005759695551501</v>
      </c>
      <c r="AV185" s="808">
        <f t="shared" si="57"/>
        <v>0.85994240304448499</v>
      </c>
      <c r="AW185" s="808">
        <v>0.189907231908335</v>
      </c>
      <c r="AX185" s="808">
        <f t="shared" si="58"/>
        <v>0.81009276809166497</v>
      </c>
      <c r="AY185" s="808">
        <v>6.8092434056798795E-2</v>
      </c>
      <c r="AZ185" s="808">
        <f t="shared" si="61"/>
        <v>0.93190756594320123</v>
      </c>
      <c r="BA185" s="808">
        <f t="shared" si="59"/>
        <v>0.11841903806125414</v>
      </c>
      <c r="BB185" s="808">
        <f t="shared" si="59"/>
        <v>0.8815809619387458</v>
      </c>
      <c r="BC185" s="809">
        <v>0.134000000000044</v>
      </c>
      <c r="BD185" s="809">
        <f t="shared" si="62"/>
        <v>0.86599999999995603</v>
      </c>
      <c r="BE185" s="809">
        <v>0.188000000000041</v>
      </c>
      <c r="BF185" s="809">
        <f t="shared" si="62"/>
        <v>0.81199999999995898</v>
      </c>
      <c r="BG185" s="809">
        <v>6.7169333688647498E-2</v>
      </c>
      <c r="BH185" s="809">
        <f t="shared" si="51"/>
        <v>0.93283066631135247</v>
      </c>
      <c r="BI185" s="809">
        <v>0.11567789349680092</v>
      </c>
      <c r="BJ185" s="809">
        <v>0.8843221065031992</v>
      </c>
      <c r="BK185" s="810">
        <v>0.13100000000000001</v>
      </c>
      <c r="BL185" s="810">
        <f t="shared" si="52"/>
        <v>0.86899999999999999</v>
      </c>
      <c r="BM185" s="810">
        <v>0.185</v>
      </c>
      <c r="BN185" s="810">
        <f t="shared" si="53"/>
        <v>0.81499999999999995</v>
      </c>
      <c r="BO185" s="810">
        <v>6.4000000000064505E-2</v>
      </c>
      <c r="BP185" s="810">
        <f t="shared" si="54"/>
        <v>0.93599999999993555</v>
      </c>
      <c r="BQ185" s="810">
        <v>0.11260000000002969</v>
      </c>
      <c r="BR185" s="810">
        <f t="shared" si="60"/>
        <v>0.88739999999997043</v>
      </c>
      <c r="BS185" s="809">
        <v>0.66000000000001302</v>
      </c>
      <c r="BT185" s="809">
        <v>0.33999999999998698</v>
      </c>
      <c r="BU185" s="812"/>
      <c r="BV185" s="758"/>
      <c r="BW185" s="758"/>
      <c r="BX185" s="758"/>
      <c r="BY185" s="758"/>
      <c r="BZ185" s="758"/>
      <c r="CA185" s="758"/>
      <c r="CB185" s="758"/>
      <c r="CC185" s="758"/>
      <c r="CD185" s="758"/>
      <c r="CE185" s="758"/>
      <c r="CF185" s="758"/>
      <c r="CG185" s="758"/>
      <c r="CH185" s="758"/>
      <c r="CI185" s="758"/>
      <c r="CJ185" s="758"/>
      <c r="CK185" s="758"/>
      <c r="CL185" s="758"/>
      <c r="CM185" s="758"/>
      <c r="CN185" s="758"/>
      <c r="CP185" s="5"/>
      <c r="CR185" s="5"/>
      <c r="CS185" s="5"/>
      <c r="CT185" s="5"/>
    </row>
    <row r="186" spans="2:98" ht="15">
      <c r="B186" s="758"/>
      <c r="C186" s="758"/>
      <c r="D186" s="758"/>
      <c r="E186" s="758"/>
      <c r="F186" s="758"/>
      <c r="G186" s="758"/>
      <c r="H186" s="758"/>
      <c r="I186" s="758"/>
      <c r="J186" s="758"/>
      <c r="K186" s="758"/>
      <c r="L186" s="758"/>
      <c r="M186" s="758"/>
      <c r="N186" s="758"/>
      <c r="O186" s="758"/>
      <c r="P186" s="758"/>
      <c r="Q186" s="758"/>
      <c r="R186" s="758"/>
      <c r="S186" s="758"/>
      <c r="T186" s="758"/>
      <c r="U186" s="758"/>
      <c r="V186" s="758"/>
      <c r="W186" s="758"/>
      <c r="X186" s="758"/>
      <c r="Y186" s="758"/>
      <c r="Z186" s="758"/>
      <c r="AA186" s="758"/>
      <c r="AB186" s="758"/>
      <c r="AC186" s="758"/>
      <c r="AD186" s="758"/>
      <c r="AE186" s="758"/>
      <c r="AF186" s="758"/>
      <c r="AG186" s="758"/>
      <c r="AH186" s="758"/>
      <c r="AI186" s="758"/>
      <c r="AJ186" s="758"/>
      <c r="AK186" s="758"/>
      <c r="AL186" s="780">
        <v>181</v>
      </c>
      <c r="AM186" s="792">
        <v>0.137473603399422</v>
      </c>
      <c r="AN186" s="792">
        <f t="shared" si="55"/>
        <v>0.86252639660057806</v>
      </c>
      <c r="AO186" s="792">
        <v>0.19554338212945099</v>
      </c>
      <c r="AP186" s="792">
        <f t="shared" si="49"/>
        <v>0.80445661787054901</v>
      </c>
      <c r="AQ186" s="792">
        <v>6.3647802107199197E-2</v>
      </c>
      <c r="AR186" s="792">
        <f t="shared" si="50"/>
        <v>0.93635219789280077</v>
      </c>
      <c r="AS186" s="792">
        <f t="shared" si="56"/>
        <v>0.11686978391290619</v>
      </c>
      <c r="AT186" s="792">
        <f t="shared" si="56"/>
        <v>0.88313021608709374</v>
      </c>
      <c r="AU186" s="808">
        <v>0.140566716584449</v>
      </c>
      <c r="AV186" s="808">
        <f t="shared" si="57"/>
        <v>0.85943328341555103</v>
      </c>
      <c r="AW186" s="808">
        <v>0.19051519054900601</v>
      </c>
      <c r="AX186" s="808">
        <f t="shared" si="58"/>
        <v>0.80948480945099399</v>
      </c>
      <c r="AY186" s="808">
        <v>6.8477753488934298E-2</v>
      </c>
      <c r="AZ186" s="808">
        <f t="shared" si="61"/>
        <v>0.93152224651106574</v>
      </c>
      <c r="BA186" s="808">
        <f t="shared" si="59"/>
        <v>0.11889394257236036</v>
      </c>
      <c r="BB186" s="808">
        <f t="shared" si="59"/>
        <v>0.8811060574276397</v>
      </c>
      <c r="BC186" s="809">
        <v>0.134443773184031</v>
      </c>
      <c r="BD186" s="809">
        <f t="shared" si="62"/>
        <v>0.865556226815969</v>
      </c>
      <c r="BE186" s="809">
        <v>0.188602182836346</v>
      </c>
      <c r="BF186" s="809">
        <f t="shared" si="62"/>
        <v>0.811397817163654</v>
      </c>
      <c r="BG186" s="809">
        <v>6.7557080137949199E-2</v>
      </c>
      <c r="BH186" s="809">
        <f t="shared" si="51"/>
        <v>0.93244291986205075</v>
      </c>
      <c r="BI186" s="809">
        <v>0.11613232860286582</v>
      </c>
      <c r="BJ186" s="809">
        <v>0.88386767139713418</v>
      </c>
      <c r="BK186" s="810">
        <v>0.13145398566809199</v>
      </c>
      <c r="BL186" s="810">
        <f t="shared" si="52"/>
        <v>0.86854601433190803</v>
      </c>
      <c r="BM186" s="810">
        <v>0.18557171213765999</v>
      </c>
      <c r="BN186" s="810">
        <f t="shared" si="53"/>
        <v>0.81442828786234001</v>
      </c>
      <c r="BO186" s="810">
        <v>6.4380092655023494E-2</v>
      </c>
      <c r="BP186" s="810">
        <f t="shared" si="54"/>
        <v>0.93561990734497646</v>
      </c>
      <c r="BQ186" s="810">
        <v>0.11304707197008113</v>
      </c>
      <c r="BR186" s="810">
        <f t="shared" si="60"/>
        <v>0.88695292802991887</v>
      </c>
      <c r="BS186" s="809">
        <v>0.66153945607258802</v>
      </c>
      <c r="BT186" s="809">
        <v>0.33846054392741198</v>
      </c>
      <c r="BU186" s="812"/>
      <c r="BV186" s="758"/>
      <c r="BW186" s="758"/>
      <c r="BX186" s="758"/>
      <c r="BY186" s="758"/>
      <c r="BZ186" s="758"/>
      <c r="CA186" s="758"/>
      <c r="CB186" s="758"/>
      <c r="CC186" s="758"/>
      <c r="CD186" s="758"/>
      <c r="CE186" s="758"/>
      <c r="CF186" s="758"/>
      <c r="CG186" s="758"/>
      <c r="CH186" s="758"/>
      <c r="CI186" s="758"/>
      <c r="CJ186" s="758"/>
      <c r="CK186" s="758"/>
      <c r="CL186" s="758"/>
      <c r="CM186" s="758"/>
      <c r="CN186" s="758"/>
      <c r="CP186" s="5"/>
      <c r="CR186" s="5"/>
      <c r="CS186" s="5"/>
      <c r="CT186" s="5"/>
    </row>
    <row r="187" spans="2:98" ht="15">
      <c r="B187" s="758"/>
      <c r="C187" s="758"/>
      <c r="D187" s="758"/>
      <c r="E187" s="758"/>
      <c r="F187" s="758"/>
      <c r="G187" s="758"/>
      <c r="H187" s="758"/>
      <c r="I187" s="758"/>
      <c r="J187" s="758"/>
      <c r="K187" s="758"/>
      <c r="L187" s="758"/>
      <c r="M187" s="758"/>
      <c r="N187" s="758"/>
      <c r="O187" s="758"/>
      <c r="P187" s="758"/>
      <c r="Q187" s="758"/>
      <c r="R187" s="758"/>
      <c r="S187" s="758"/>
      <c r="T187" s="758"/>
      <c r="U187" s="758"/>
      <c r="V187" s="758"/>
      <c r="W187" s="758"/>
      <c r="X187" s="758"/>
      <c r="Y187" s="758"/>
      <c r="Z187" s="758"/>
      <c r="AA187" s="758"/>
      <c r="AB187" s="758"/>
      <c r="AC187" s="758"/>
      <c r="AD187" s="758"/>
      <c r="AE187" s="758"/>
      <c r="AF187" s="758"/>
      <c r="AG187" s="758"/>
      <c r="AH187" s="758"/>
      <c r="AI187" s="758"/>
      <c r="AJ187" s="758"/>
      <c r="AK187" s="758"/>
      <c r="AL187" s="780">
        <v>182</v>
      </c>
      <c r="AM187" s="792">
        <v>0.13794262281704001</v>
      </c>
      <c r="AN187" s="792">
        <f t="shared" si="55"/>
        <v>0.86205737718296005</v>
      </c>
      <c r="AO187" s="792">
        <v>0.196089956424116</v>
      </c>
      <c r="AP187" s="792">
        <f t="shared" si="49"/>
        <v>0.80391004357588403</v>
      </c>
      <c r="AQ187" s="792">
        <v>6.3995016800455107E-2</v>
      </c>
      <c r="AR187" s="792">
        <f t="shared" si="50"/>
        <v>0.93600498319954495</v>
      </c>
      <c r="AS187" s="792">
        <f t="shared" si="56"/>
        <v>0.11730061077903843</v>
      </c>
      <c r="AT187" s="792">
        <f t="shared" si="56"/>
        <v>0.88269938922096158</v>
      </c>
      <c r="AU187" s="808">
        <v>0.14107505554257099</v>
      </c>
      <c r="AV187" s="808">
        <f t="shared" si="57"/>
        <v>0.85892494445742895</v>
      </c>
      <c r="AW187" s="808">
        <v>0.19112112841779699</v>
      </c>
      <c r="AX187" s="808">
        <f t="shared" si="58"/>
        <v>0.80887887158220306</v>
      </c>
      <c r="AY187" s="808">
        <v>6.8863098849256704E-2</v>
      </c>
      <c r="AZ187" s="808">
        <f t="shared" si="61"/>
        <v>0.93113690115074332</v>
      </c>
      <c r="BA187" s="808">
        <f t="shared" si="59"/>
        <v>0.1193681522249484</v>
      </c>
      <c r="BB187" s="808">
        <f t="shared" si="59"/>
        <v>0.88063184777505166</v>
      </c>
      <c r="BC187" s="809">
        <v>0.13488858731758599</v>
      </c>
      <c r="BD187" s="809">
        <f t="shared" si="62"/>
        <v>0.86511141268241398</v>
      </c>
      <c r="BE187" s="809">
        <v>0.189206055376896</v>
      </c>
      <c r="BF187" s="809">
        <f t="shared" si="62"/>
        <v>0.81079394462310406</v>
      </c>
      <c r="BG187" s="809">
        <v>6.7944988140223705E-2</v>
      </c>
      <c r="BH187" s="809">
        <f t="shared" si="51"/>
        <v>0.93205501185977635</v>
      </c>
      <c r="BI187" s="809">
        <v>0.11658754934964066</v>
      </c>
      <c r="BJ187" s="809">
        <v>0.88341245065035945</v>
      </c>
      <c r="BK187" s="810">
        <v>0.13190793644479101</v>
      </c>
      <c r="BL187" s="810">
        <f t="shared" si="52"/>
        <v>0.86809206355520896</v>
      </c>
      <c r="BM187" s="810">
        <v>0.18614067689655001</v>
      </c>
      <c r="BN187" s="810">
        <f t="shared" si="53"/>
        <v>0.81385932310344999</v>
      </c>
      <c r="BO187" s="810">
        <v>6.4763980752765807E-2</v>
      </c>
      <c r="BP187" s="810">
        <f t="shared" si="54"/>
        <v>0.93523601924723421</v>
      </c>
      <c r="BQ187" s="810">
        <v>0.11349524713036399</v>
      </c>
      <c r="BR187" s="810">
        <f t="shared" si="60"/>
        <v>0.88650475286963615</v>
      </c>
      <c r="BS187" s="809">
        <v>0.66307075036139707</v>
      </c>
      <c r="BT187" s="809">
        <v>0.33692924963860299</v>
      </c>
      <c r="BU187" s="812"/>
      <c r="BV187" s="758"/>
      <c r="BW187" s="758"/>
      <c r="BX187" s="758"/>
      <c r="BY187" s="758"/>
      <c r="BZ187" s="758"/>
      <c r="CA187" s="758"/>
      <c r="CB187" s="758"/>
      <c r="CC187" s="758"/>
      <c r="CD187" s="758"/>
      <c r="CE187" s="758"/>
      <c r="CF187" s="758"/>
      <c r="CG187" s="758"/>
      <c r="CH187" s="758"/>
      <c r="CI187" s="758"/>
      <c r="CJ187" s="758"/>
      <c r="CK187" s="758"/>
      <c r="CL187" s="758"/>
      <c r="CM187" s="758"/>
      <c r="CN187" s="758"/>
      <c r="CP187" s="5"/>
      <c r="CR187" s="5"/>
      <c r="CS187" s="5"/>
      <c r="CT187" s="5"/>
    </row>
    <row r="188" spans="2:98" ht="15">
      <c r="B188" s="758"/>
      <c r="C188" s="758"/>
      <c r="D188" s="758"/>
      <c r="E188" s="758"/>
      <c r="F188" s="758"/>
      <c r="G188" s="758"/>
      <c r="H188" s="758"/>
      <c r="I188" s="758"/>
      <c r="J188" s="758"/>
      <c r="K188" s="758"/>
      <c r="L188" s="758"/>
      <c r="M188" s="758"/>
      <c r="N188" s="758"/>
      <c r="O188" s="758"/>
      <c r="P188" s="758"/>
      <c r="Q188" s="758"/>
      <c r="R188" s="758"/>
      <c r="S188" s="758"/>
      <c r="T188" s="758"/>
      <c r="U188" s="758"/>
      <c r="V188" s="758"/>
      <c r="W188" s="758"/>
      <c r="X188" s="758"/>
      <c r="Y188" s="758"/>
      <c r="Z188" s="758"/>
      <c r="AA188" s="758"/>
      <c r="AB188" s="758"/>
      <c r="AC188" s="758"/>
      <c r="AD188" s="758"/>
      <c r="AE188" s="758"/>
      <c r="AF188" s="758"/>
      <c r="AG188" s="758"/>
      <c r="AH188" s="758"/>
      <c r="AI188" s="758"/>
      <c r="AJ188" s="758"/>
      <c r="AK188" s="758"/>
      <c r="AL188" s="780">
        <v>183</v>
      </c>
      <c r="AM188" s="792">
        <v>0.13840740815508201</v>
      </c>
      <c r="AN188" s="792">
        <f t="shared" si="55"/>
        <v>0.86159259184491799</v>
      </c>
      <c r="AO188" s="792">
        <v>0.19663930695947199</v>
      </c>
      <c r="AP188" s="792">
        <f t="shared" si="49"/>
        <v>0.80336069304052804</v>
      </c>
      <c r="AQ188" s="792">
        <v>6.4341692822314098E-2</v>
      </c>
      <c r="AR188" s="792">
        <f t="shared" si="50"/>
        <v>0.93565830717768594</v>
      </c>
      <c r="AS188" s="792">
        <f t="shared" si="56"/>
        <v>0.11773051582701848</v>
      </c>
      <c r="AT188" s="792">
        <f t="shared" si="56"/>
        <v>0.88226948417298157</v>
      </c>
      <c r="AU188" s="808">
        <v>0.14158262114384501</v>
      </c>
      <c r="AV188" s="808">
        <f t="shared" si="57"/>
        <v>0.85841737885615499</v>
      </c>
      <c r="AW188" s="808">
        <v>0.19172506090237201</v>
      </c>
      <c r="AX188" s="808">
        <f t="shared" si="58"/>
        <v>0.80827493909762804</v>
      </c>
      <c r="AY188" s="808">
        <v>6.9248472109659495E-2</v>
      </c>
      <c r="AZ188" s="808">
        <f t="shared" si="61"/>
        <v>0.93075152789034055</v>
      </c>
      <c r="BA188" s="808">
        <f t="shared" si="59"/>
        <v>0.11984167373258088</v>
      </c>
      <c r="BB188" s="808">
        <f t="shared" si="59"/>
        <v>0.88015832626741908</v>
      </c>
      <c r="BC188" s="809">
        <v>0.13533437815150001</v>
      </c>
      <c r="BD188" s="809">
        <f t="shared" si="62"/>
        <v>0.86466562184850004</v>
      </c>
      <c r="BE188" s="809">
        <v>0.189811297708945</v>
      </c>
      <c r="BF188" s="809">
        <f t="shared" si="62"/>
        <v>0.810188702291055</v>
      </c>
      <c r="BG188" s="809">
        <v>6.8333055297503401E-2</v>
      </c>
      <c r="BH188" s="809">
        <f t="shared" si="51"/>
        <v>0.93166694470249656</v>
      </c>
      <c r="BI188" s="809">
        <v>0.11704346113687392</v>
      </c>
      <c r="BJ188" s="809">
        <v>0.88295653886312619</v>
      </c>
      <c r="BK188" s="810">
        <v>0.13236178822132799</v>
      </c>
      <c r="BL188" s="810">
        <f t="shared" si="52"/>
        <v>0.86763821177867206</v>
      </c>
      <c r="BM188" s="810">
        <v>0.18670697125843699</v>
      </c>
      <c r="BN188" s="810">
        <f t="shared" si="53"/>
        <v>0.81329302874156295</v>
      </c>
      <c r="BO188" s="810">
        <v>6.5151380971161396E-2</v>
      </c>
      <c r="BP188" s="810">
        <f t="shared" si="54"/>
        <v>0.93484861902883865</v>
      </c>
      <c r="BQ188" s="810">
        <v>0.11394439298478642</v>
      </c>
      <c r="BR188" s="810">
        <f t="shared" si="60"/>
        <v>0.88605560701521358</v>
      </c>
      <c r="BS188" s="809">
        <v>0.66459367375895195</v>
      </c>
      <c r="BT188" s="809">
        <v>0.33540632624104799</v>
      </c>
      <c r="BU188" s="812"/>
      <c r="BV188" s="758"/>
      <c r="BW188" s="758"/>
      <c r="BX188" s="758"/>
      <c r="BY188" s="758"/>
      <c r="BZ188" s="758"/>
      <c r="CA188" s="758"/>
      <c r="CB188" s="758"/>
      <c r="CC188" s="758"/>
      <c r="CD188" s="758"/>
      <c r="CE188" s="758"/>
      <c r="CF188" s="758"/>
      <c r="CG188" s="758"/>
      <c r="CH188" s="758"/>
      <c r="CI188" s="758"/>
      <c r="CJ188" s="758"/>
      <c r="CK188" s="758"/>
      <c r="CL188" s="758"/>
      <c r="CM188" s="758"/>
      <c r="CN188" s="758"/>
      <c r="CP188" s="5"/>
      <c r="CR188" s="5"/>
      <c r="CS188" s="5"/>
      <c r="CT188" s="5"/>
    </row>
    <row r="189" spans="2:98" ht="15">
      <c r="B189" s="758"/>
      <c r="C189" s="758"/>
      <c r="D189" s="758"/>
      <c r="E189" s="758"/>
      <c r="F189" s="758"/>
      <c r="G189" s="758"/>
      <c r="H189" s="758"/>
      <c r="I189" s="758"/>
      <c r="J189" s="758"/>
      <c r="K189" s="758"/>
      <c r="L189" s="758"/>
      <c r="M189" s="758"/>
      <c r="N189" s="758"/>
      <c r="O189" s="758"/>
      <c r="P189" s="758"/>
      <c r="Q189" s="758"/>
      <c r="R189" s="758"/>
      <c r="S189" s="758"/>
      <c r="T189" s="758"/>
      <c r="U189" s="758"/>
      <c r="V189" s="758"/>
      <c r="W189" s="758"/>
      <c r="X189" s="758"/>
      <c r="Y189" s="758"/>
      <c r="Z189" s="758"/>
      <c r="AA189" s="758"/>
      <c r="AB189" s="758"/>
      <c r="AC189" s="758"/>
      <c r="AD189" s="758"/>
      <c r="AE189" s="758"/>
      <c r="AF189" s="758"/>
      <c r="AG189" s="758"/>
      <c r="AH189" s="758"/>
      <c r="AI189" s="758"/>
      <c r="AJ189" s="758"/>
      <c r="AK189" s="758"/>
      <c r="AL189" s="780">
        <v>184</v>
      </c>
      <c r="AM189" s="792">
        <v>0.138868309315789</v>
      </c>
      <c r="AN189" s="792">
        <f t="shared" si="55"/>
        <v>0.86113169068421103</v>
      </c>
      <c r="AO189" s="792">
        <v>0.19719101781097101</v>
      </c>
      <c r="AP189" s="792">
        <f t="shared" si="49"/>
        <v>0.80280898218902896</v>
      </c>
      <c r="AQ189" s="792">
        <v>6.4687878915324903E-2</v>
      </c>
      <c r="AR189" s="792">
        <f t="shared" si="50"/>
        <v>0.9353121210846751</v>
      </c>
      <c r="AS189" s="792">
        <f t="shared" si="56"/>
        <v>0.11815953428546738</v>
      </c>
      <c r="AT189" s="792">
        <f t="shared" si="56"/>
        <v>0.88184046571453267</v>
      </c>
      <c r="AU189" s="808">
        <v>0.14208942070223601</v>
      </c>
      <c r="AV189" s="808">
        <f t="shared" si="57"/>
        <v>0.85791057929776393</v>
      </c>
      <c r="AW189" s="808">
        <v>0.19232700339039299</v>
      </c>
      <c r="AX189" s="808">
        <f t="shared" si="58"/>
        <v>0.80767299660960701</v>
      </c>
      <c r="AY189" s="808">
        <v>6.9633875242036E-2</v>
      </c>
      <c r="AZ189" s="808">
        <f t="shared" si="61"/>
        <v>0.93036612475796399</v>
      </c>
      <c r="BA189" s="808">
        <f t="shared" si="59"/>
        <v>0.12031451380882011</v>
      </c>
      <c r="BB189" s="808">
        <f t="shared" si="59"/>
        <v>0.87968548619117981</v>
      </c>
      <c r="BC189" s="809">
        <v>0.135781081436566</v>
      </c>
      <c r="BD189" s="809">
        <f t="shared" si="62"/>
        <v>0.86421891856343402</v>
      </c>
      <c r="BE189" s="809">
        <v>0.190417589919743</v>
      </c>
      <c r="BF189" s="809">
        <f t="shared" si="62"/>
        <v>0.809582410080257</v>
      </c>
      <c r="BG189" s="809">
        <v>6.8721279211820502E-2</v>
      </c>
      <c r="BH189" s="809">
        <f t="shared" si="51"/>
        <v>0.93127872078817953</v>
      </c>
      <c r="BI189" s="809">
        <v>0.1174999693643138</v>
      </c>
      <c r="BJ189" s="809">
        <v>0.88250003063568627</v>
      </c>
      <c r="BK189" s="810">
        <v>0.132815476888933</v>
      </c>
      <c r="BL189" s="810">
        <f t="shared" si="52"/>
        <v>0.86718452311106697</v>
      </c>
      <c r="BM189" s="810">
        <v>0.187270672205086</v>
      </c>
      <c r="BN189" s="810">
        <f t="shared" si="53"/>
        <v>0.81272932779491402</v>
      </c>
      <c r="BO189" s="810">
        <v>6.5542009988080394E-2</v>
      </c>
      <c r="BP189" s="810">
        <f t="shared" si="54"/>
        <v>0.93445799001191965</v>
      </c>
      <c r="BQ189" s="810">
        <v>0.114394377037256</v>
      </c>
      <c r="BR189" s="810">
        <f t="shared" si="60"/>
        <v>0.88560562296274403</v>
      </c>
      <c r="BS189" s="809">
        <v>0.66610801715776402</v>
      </c>
      <c r="BT189" s="809">
        <v>0.33389198284223598</v>
      </c>
      <c r="BU189" s="812"/>
      <c r="BV189" s="758"/>
      <c r="BW189" s="758"/>
      <c r="BX189" s="758"/>
      <c r="BY189" s="758"/>
      <c r="BZ189" s="758"/>
      <c r="CA189" s="758"/>
      <c r="CB189" s="758"/>
      <c r="CC189" s="758"/>
      <c r="CD189" s="758"/>
      <c r="CE189" s="758"/>
      <c r="CF189" s="758"/>
      <c r="CG189" s="758"/>
      <c r="CH189" s="758"/>
      <c r="CI189" s="758"/>
      <c r="CJ189" s="758"/>
      <c r="CK189" s="758"/>
      <c r="CL189" s="758"/>
      <c r="CM189" s="758"/>
      <c r="CN189" s="758"/>
      <c r="CP189" s="5"/>
      <c r="CR189" s="5"/>
      <c r="CS189" s="5"/>
      <c r="CT189" s="5"/>
    </row>
    <row r="190" spans="2:98" ht="15">
      <c r="B190" s="758"/>
      <c r="C190" s="758"/>
      <c r="D190" s="758"/>
      <c r="E190" s="758"/>
      <c r="F190" s="758"/>
      <c r="G190" s="758"/>
      <c r="H190" s="758"/>
      <c r="I190" s="758"/>
      <c r="J190" s="758"/>
      <c r="K190" s="758"/>
      <c r="L190" s="758"/>
      <c r="M190" s="758"/>
      <c r="N190" s="758"/>
      <c r="O190" s="758"/>
      <c r="P190" s="758"/>
      <c r="Q190" s="758"/>
      <c r="R190" s="758"/>
      <c r="S190" s="758"/>
      <c r="T190" s="758"/>
      <c r="U190" s="758"/>
      <c r="V190" s="758"/>
      <c r="W190" s="758"/>
      <c r="X190" s="758"/>
      <c r="Y190" s="758"/>
      <c r="Z190" s="758"/>
      <c r="AA190" s="758"/>
      <c r="AB190" s="758"/>
      <c r="AC190" s="758"/>
      <c r="AD190" s="758"/>
      <c r="AE190" s="758"/>
      <c r="AF190" s="758"/>
      <c r="AG190" s="758"/>
      <c r="AH190" s="758"/>
      <c r="AI190" s="758"/>
      <c r="AJ190" s="758"/>
      <c r="AK190" s="758"/>
      <c r="AL190" s="780">
        <v>185</v>
      </c>
      <c r="AM190" s="792">
        <v>0.13932567620140701</v>
      </c>
      <c r="AN190" s="792">
        <f t="shared" si="55"/>
        <v>0.86067432379859299</v>
      </c>
      <c r="AO190" s="792">
        <v>0.19774467305406501</v>
      </c>
      <c r="AP190" s="792">
        <f t="shared" si="49"/>
        <v>0.80225532694593493</v>
      </c>
      <c r="AQ190" s="792">
        <v>6.5033623822036493E-2</v>
      </c>
      <c r="AR190" s="792">
        <f t="shared" si="50"/>
        <v>0.93496637617796352</v>
      </c>
      <c r="AS190" s="792">
        <f t="shared" si="56"/>
        <v>0.11858770138300792</v>
      </c>
      <c r="AT190" s="792">
        <f t="shared" si="56"/>
        <v>0.88141229861699211</v>
      </c>
      <c r="AU190" s="808">
        <v>0.14259546153171099</v>
      </c>
      <c r="AV190" s="808">
        <f t="shared" si="57"/>
        <v>0.85740453846828901</v>
      </c>
      <c r="AW190" s="808">
        <v>0.19292697126952299</v>
      </c>
      <c r="AX190" s="808">
        <f t="shared" si="58"/>
        <v>0.80707302873047704</v>
      </c>
      <c r="AY190" s="808">
        <v>7.0019310218279396E-2</v>
      </c>
      <c r="AZ190" s="808">
        <f t="shared" si="61"/>
        <v>0.92998068978172066</v>
      </c>
      <c r="BA190" s="808">
        <f t="shared" si="59"/>
        <v>0.12078667916722921</v>
      </c>
      <c r="BB190" s="808">
        <f t="shared" si="59"/>
        <v>0.87921332083277082</v>
      </c>
      <c r="BC190" s="809">
        <v>0.13622863292357501</v>
      </c>
      <c r="BD190" s="809">
        <f t="shared" si="62"/>
        <v>0.86377136707642499</v>
      </c>
      <c r="BE190" s="809">
        <v>0.19102461209654301</v>
      </c>
      <c r="BF190" s="809">
        <f t="shared" si="62"/>
        <v>0.80897538790345702</v>
      </c>
      <c r="BG190" s="809">
        <v>6.9109657485207004E-2</v>
      </c>
      <c r="BH190" s="809">
        <f t="shared" si="51"/>
        <v>0.93089034251479297</v>
      </c>
      <c r="BI190" s="809">
        <v>0.11795697943170838</v>
      </c>
      <c r="BJ190" s="809">
        <v>0.88204302056829165</v>
      </c>
      <c r="BK190" s="810">
        <v>0.13326893833883799</v>
      </c>
      <c r="BL190" s="810">
        <f t="shared" si="52"/>
        <v>0.86673106166116198</v>
      </c>
      <c r="BM190" s="810">
        <v>0.187831856718263</v>
      </c>
      <c r="BN190" s="810">
        <f t="shared" si="53"/>
        <v>0.81216814328173703</v>
      </c>
      <c r="BO190" s="810">
        <v>6.5935584481392806E-2</v>
      </c>
      <c r="BP190" s="810">
        <f t="shared" si="54"/>
        <v>0.93406441551860719</v>
      </c>
      <c r="BQ190" s="810">
        <v>0.11484506679168097</v>
      </c>
      <c r="BR190" s="810">
        <f t="shared" si="60"/>
        <v>0.88515493320831906</v>
      </c>
      <c r="BS190" s="809">
        <v>0.66761357145034705</v>
      </c>
      <c r="BT190" s="809">
        <v>0.332386428549653</v>
      </c>
      <c r="BU190" s="812"/>
      <c r="BV190" s="758"/>
      <c r="BW190" s="758"/>
      <c r="BX190" s="758"/>
      <c r="BY190" s="758"/>
      <c r="BZ190" s="758"/>
      <c r="CA190" s="758"/>
      <c r="CB190" s="758"/>
      <c r="CC190" s="758"/>
      <c r="CD190" s="758"/>
      <c r="CE190" s="758"/>
      <c r="CF190" s="758"/>
      <c r="CG190" s="758"/>
      <c r="CH190" s="758"/>
      <c r="CI190" s="758"/>
      <c r="CJ190" s="758"/>
      <c r="CK190" s="758"/>
      <c r="CL190" s="758"/>
      <c r="CM190" s="758"/>
      <c r="CN190" s="758"/>
      <c r="CP190" s="5"/>
      <c r="CR190" s="5"/>
      <c r="CS190" s="5"/>
      <c r="CT190" s="5"/>
    </row>
    <row r="191" spans="2:98" ht="15">
      <c r="B191" s="758"/>
      <c r="C191" s="758"/>
      <c r="D191" s="758"/>
      <c r="E191" s="758"/>
      <c r="F191" s="758"/>
      <c r="G191" s="758"/>
      <c r="H191" s="758"/>
      <c r="I191" s="758"/>
      <c r="J191" s="758"/>
      <c r="K191" s="758"/>
      <c r="L191" s="758"/>
      <c r="M191" s="758"/>
      <c r="N191" s="758"/>
      <c r="O191" s="758"/>
      <c r="P191" s="758"/>
      <c r="Q191" s="758"/>
      <c r="R191" s="758"/>
      <c r="S191" s="758"/>
      <c r="T191" s="758"/>
      <c r="U191" s="758"/>
      <c r="V191" s="758"/>
      <c r="W191" s="758"/>
      <c r="X191" s="758"/>
      <c r="Y191" s="758"/>
      <c r="Z191" s="758"/>
      <c r="AA191" s="758"/>
      <c r="AB191" s="758"/>
      <c r="AC191" s="758"/>
      <c r="AD191" s="758"/>
      <c r="AE191" s="758"/>
      <c r="AF191" s="758"/>
      <c r="AG191" s="758"/>
      <c r="AH191" s="758"/>
      <c r="AI191" s="758"/>
      <c r="AJ191" s="758"/>
      <c r="AK191" s="758"/>
      <c r="AL191" s="780">
        <v>186</v>
      </c>
      <c r="AM191" s="792">
        <v>0.139779858714176</v>
      </c>
      <c r="AN191" s="792">
        <f t="shared" si="55"/>
        <v>0.86022014128582402</v>
      </c>
      <c r="AO191" s="792">
        <v>0.198299856764209</v>
      </c>
      <c r="AP191" s="792">
        <f t="shared" si="49"/>
        <v>0.80170014323579097</v>
      </c>
      <c r="AQ191" s="792">
        <v>6.5378976284997697E-2</v>
      </c>
      <c r="AR191" s="792">
        <f t="shared" si="50"/>
        <v>0.93462102371500233</v>
      </c>
      <c r="AS191" s="792">
        <f t="shared" si="56"/>
        <v>0.11901505234826157</v>
      </c>
      <c r="AT191" s="792">
        <f t="shared" si="56"/>
        <v>0.8809849476517384</v>
      </c>
      <c r="AU191" s="808">
        <v>0.14310075094623301</v>
      </c>
      <c r="AV191" s="808">
        <f t="shared" si="57"/>
        <v>0.85689924905376702</v>
      </c>
      <c r="AW191" s="808">
        <v>0.19352497992742301</v>
      </c>
      <c r="AX191" s="808">
        <f t="shared" si="58"/>
        <v>0.80647502007257699</v>
      </c>
      <c r="AY191" s="808">
        <v>7.0404779010283206E-2</v>
      </c>
      <c r="AZ191" s="808">
        <f t="shared" si="61"/>
        <v>0.92959522098971681</v>
      </c>
      <c r="BA191" s="808">
        <f t="shared" si="59"/>
        <v>0.1212581765213698</v>
      </c>
      <c r="BB191" s="808">
        <f t="shared" si="59"/>
        <v>0.87874182347863028</v>
      </c>
      <c r="BC191" s="809">
        <v>0.136676968363317</v>
      </c>
      <c r="BD191" s="809">
        <f t="shared" si="62"/>
        <v>0.863323031636683</v>
      </c>
      <c r="BE191" s="809">
        <v>0.191632044326596</v>
      </c>
      <c r="BF191" s="809">
        <f t="shared" si="62"/>
        <v>0.80836795567340403</v>
      </c>
      <c r="BG191" s="809">
        <v>6.9498187719695306E-2</v>
      </c>
      <c r="BH191" s="809">
        <f t="shared" si="51"/>
        <v>0.93050181228030471</v>
      </c>
      <c r="BI191" s="809">
        <v>0.11841439673880519</v>
      </c>
      <c r="BJ191" s="809">
        <v>0.88158560326119484</v>
      </c>
      <c r="BK191" s="810">
        <v>0.133722108462272</v>
      </c>
      <c r="BL191" s="810">
        <f t="shared" si="52"/>
        <v>0.86627789153772805</v>
      </c>
      <c r="BM191" s="810">
        <v>0.18839060177973299</v>
      </c>
      <c r="BN191" s="810">
        <f t="shared" si="53"/>
        <v>0.81160939822026701</v>
      </c>
      <c r="BO191" s="810">
        <v>6.6331821128968793E-2</v>
      </c>
      <c r="BP191" s="810">
        <f t="shared" si="54"/>
        <v>0.93366817887103126</v>
      </c>
      <c r="BQ191" s="810">
        <v>0.11529632975196856</v>
      </c>
      <c r="BR191" s="810">
        <f t="shared" si="60"/>
        <v>0.88470367024803154</v>
      </c>
      <c r="BS191" s="809">
        <v>0.66911012752921195</v>
      </c>
      <c r="BT191" s="809">
        <v>0.33088987247078799</v>
      </c>
      <c r="BU191" s="812"/>
      <c r="BV191" s="758"/>
      <c r="BW191" s="758"/>
      <c r="BX191" s="758"/>
      <c r="BY191" s="758"/>
      <c r="BZ191" s="758"/>
      <c r="CA191" s="758"/>
      <c r="CB191" s="758"/>
      <c r="CC191" s="758"/>
      <c r="CD191" s="758"/>
      <c r="CE191" s="758"/>
      <c r="CF191" s="758"/>
      <c r="CG191" s="758"/>
      <c r="CH191" s="758"/>
      <c r="CI191" s="758"/>
      <c r="CJ191" s="758"/>
      <c r="CK191" s="758"/>
      <c r="CL191" s="758"/>
      <c r="CM191" s="758"/>
      <c r="CN191" s="758"/>
      <c r="CP191" s="5"/>
      <c r="CR191" s="5"/>
      <c r="CS191" s="5"/>
      <c r="CT191" s="5"/>
    </row>
    <row r="192" spans="2:98" ht="15">
      <c r="B192" s="758"/>
      <c r="C192" s="758"/>
      <c r="D192" s="758"/>
      <c r="E192" s="758"/>
      <c r="F192" s="758"/>
      <c r="G192" s="758"/>
      <c r="H192" s="758"/>
      <c r="I192" s="758"/>
      <c r="J192" s="758"/>
      <c r="K192" s="758"/>
      <c r="L192" s="758"/>
      <c r="M192" s="758"/>
      <c r="N192" s="758"/>
      <c r="O192" s="758"/>
      <c r="P192" s="758"/>
      <c r="Q192" s="758"/>
      <c r="R192" s="758"/>
      <c r="S192" s="758"/>
      <c r="T192" s="758"/>
      <c r="U192" s="758"/>
      <c r="V192" s="758"/>
      <c r="W192" s="758"/>
      <c r="X192" s="758"/>
      <c r="Y192" s="758"/>
      <c r="Z192" s="758"/>
      <c r="AA192" s="758"/>
      <c r="AB192" s="758"/>
      <c r="AC192" s="758"/>
      <c r="AD192" s="758"/>
      <c r="AE192" s="758"/>
      <c r="AF192" s="758"/>
      <c r="AG192" s="758"/>
      <c r="AH192" s="758"/>
      <c r="AI192" s="758"/>
      <c r="AJ192" s="758"/>
      <c r="AK192" s="758"/>
      <c r="AL192" s="780">
        <v>187</v>
      </c>
      <c r="AM192" s="792">
        <v>0.14023120675634199</v>
      </c>
      <c r="AN192" s="792">
        <f t="shared" si="55"/>
        <v>0.85976879324365796</v>
      </c>
      <c r="AO192" s="792">
        <v>0.198856153016855</v>
      </c>
      <c r="AP192" s="792">
        <f t="shared" si="49"/>
        <v>0.801143846983145</v>
      </c>
      <c r="AQ192" s="792">
        <v>6.5723985046757194E-2</v>
      </c>
      <c r="AR192" s="792">
        <f t="shared" si="50"/>
        <v>0.93427601495324275</v>
      </c>
      <c r="AS192" s="792">
        <f t="shared" si="56"/>
        <v>0.11944162240985097</v>
      </c>
      <c r="AT192" s="792">
        <f t="shared" si="56"/>
        <v>0.8805583775901491</v>
      </c>
      <c r="AU192" s="808">
        <v>0.14360529625976801</v>
      </c>
      <c r="AV192" s="808">
        <f t="shared" si="57"/>
        <v>0.85639470374023197</v>
      </c>
      <c r="AW192" s="808">
        <v>0.19412104475175701</v>
      </c>
      <c r="AX192" s="808">
        <f t="shared" si="58"/>
        <v>0.80587895524824305</v>
      </c>
      <c r="AY192" s="808">
        <v>7.0790283589940606E-2</v>
      </c>
      <c r="AZ192" s="808">
        <f t="shared" si="61"/>
        <v>0.92920971641005945</v>
      </c>
      <c r="BA192" s="808">
        <f t="shared" si="59"/>
        <v>0.12172901258480488</v>
      </c>
      <c r="BB192" s="808">
        <f t="shared" si="59"/>
        <v>0.87827098741519516</v>
      </c>
      <c r="BC192" s="809">
        <v>0.13712602350658501</v>
      </c>
      <c r="BD192" s="809">
        <f t="shared" si="62"/>
        <v>0.86287397649341502</v>
      </c>
      <c r="BE192" s="809">
        <v>0.192239566697154</v>
      </c>
      <c r="BF192" s="809">
        <f t="shared" si="62"/>
        <v>0.80776043330284597</v>
      </c>
      <c r="BG192" s="809">
        <v>6.9886867517317597E-2</v>
      </c>
      <c r="BH192" s="809">
        <f t="shared" si="51"/>
        <v>0.93011313248268235</v>
      </c>
      <c r="BI192" s="809">
        <v>0.11887212668535287</v>
      </c>
      <c r="BJ192" s="809">
        <v>0.88112787331464715</v>
      </c>
      <c r="BK192" s="810">
        <v>0.134174923150466</v>
      </c>
      <c r="BL192" s="810">
        <f t="shared" si="52"/>
        <v>0.86582507684953403</v>
      </c>
      <c r="BM192" s="810">
        <v>0.188946984371263</v>
      </c>
      <c r="BN192" s="810">
        <f t="shared" si="53"/>
        <v>0.811053015628737</v>
      </c>
      <c r="BO192" s="810">
        <v>6.6730436608678501E-2</v>
      </c>
      <c r="BP192" s="810">
        <f t="shared" si="54"/>
        <v>0.9332695633913215</v>
      </c>
      <c r="BQ192" s="810">
        <v>0.11574803342202705</v>
      </c>
      <c r="BR192" s="810">
        <f t="shared" si="60"/>
        <v>0.88425196657797289</v>
      </c>
      <c r="BS192" s="809">
        <v>0.67059747628687294</v>
      </c>
      <c r="BT192" s="809">
        <v>0.329402523713127</v>
      </c>
      <c r="BU192" s="812"/>
      <c r="BV192" s="758"/>
      <c r="BW192" s="758"/>
      <c r="BX192" s="758"/>
      <c r="BY192" s="758"/>
      <c r="BZ192" s="758"/>
      <c r="CA192" s="758"/>
      <c r="CB192" s="758"/>
      <c r="CC192" s="758"/>
      <c r="CD192" s="758"/>
      <c r="CE192" s="758"/>
      <c r="CF192" s="758"/>
      <c r="CG192" s="758"/>
      <c r="CH192" s="758"/>
      <c r="CI192" s="758"/>
      <c r="CJ192" s="758"/>
      <c r="CK192" s="758"/>
      <c r="CL192" s="758"/>
      <c r="CM192" s="758"/>
      <c r="CN192" s="758"/>
      <c r="CP192" s="5"/>
      <c r="CR192" s="5"/>
      <c r="CS192" s="5"/>
      <c r="CT192" s="5"/>
    </row>
    <row r="193" spans="2:98" ht="15">
      <c r="B193" s="758"/>
      <c r="C193" s="758"/>
      <c r="D193" s="758"/>
      <c r="E193" s="758"/>
      <c r="F193" s="758"/>
      <c r="G193" s="758"/>
      <c r="H193" s="758"/>
      <c r="I193" s="758"/>
      <c r="J193" s="758"/>
      <c r="K193" s="758"/>
      <c r="L193" s="758"/>
      <c r="M193" s="758"/>
      <c r="N193" s="758"/>
      <c r="O193" s="758"/>
      <c r="P193" s="758"/>
      <c r="Q193" s="758"/>
      <c r="R193" s="758"/>
      <c r="S193" s="758"/>
      <c r="T193" s="758"/>
      <c r="U193" s="758"/>
      <c r="V193" s="758"/>
      <c r="W193" s="758"/>
      <c r="X193" s="758"/>
      <c r="Y193" s="758"/>
      <c r="Z193" s="758"/>
      <c r="AA193" s="758"/>
      <c r="AB193" s="758"/>
      <c r="AC193" s="758"/>
      <c r="AD193" s="758"/>
      <c r="AE193" s="758"/>
      <c r="AF193" s="758"/>
      <c r="AG193" s="758"/>
      <c r="AH193" s="758"/>
      <c r="AI193" s="758"/>
      <c r="AJ193" s="758"/>
      <c r="AK193" s="758"/>
      <c r="AL193" s="780">
        <v>188</v>
      </c>
      <c r="AM193" s="792">
        <v>0.140680070230145</v>
      </c>
      <c r="AN193" s="792">
        <f t="shared" si="55"/>
        <v>0.85931992976985505</v>
      </c>
      <c r="AO193" s="792">
        <v>0.19941314588745501</v>
      </c>
      <c r="AP193" s="792">
        <f t="shared" si="49"/>
        <v>0.80058685411254493</v>
      </c>
      <c r="AQ193" s="792">
        <v>6.6068698849863994E-2</v>
      </c>
      <c r="AR193" s="792">
        <f t="shared" si="50"/>
        <v>0.93393130115013601</v>
      </c>
      <c r="AS193" s="792">
        <f t="shared" si="56"/>
        <v>0.11986744679639705</v>
      </c>
      <c r="AT193" s="792">
        <f t="shared" si="56"/>
        <v>0.88013255320360295</v>
      </c>
      <c r="AU193" s="808">
        <v>0.144109104786281</v>
      </c>
      <c r="AV193" s="808">
        <f t="shared" si="57"/>
        <v>0.85589089521371897</v>
      </c>
      <c r="AW193" s="808">
        <v>0.19471518113018699</v>
      </c>
      <c r="AX193" s="808">
        <f t="shared" si="58"/>
        <v>0.80528481886981296</v>
      </c>
      <c r="AY193" s="808">
        <v>7.1175825929145106E-2</v>
      </c>
      <c r="AZ193" s="808">
        <f t="shared" si="61"/>
        <v>0.92882417407085494</v>
      </c>
      <c r="BA193" s="808">
        <f t="shared" si="59"/>
        <v>0.12219919407109686</v>
      </c>
      <c r="BB193" s="808">
        <f t="shared" si="59"/>
        <v>0.87780080592890308</v>
      </c>
      <c r="BC193" s="809">
        <v>0.13757573410417001</v>
      </c>
      <c r="BD193" s="809">
        <f t="shared" si="62"/>
        <v>0.86242426589582999</v>
      </c>
      <c r="BE193" s="809">
        <v>0.19284685929546899</v>
      </c>
      <c r="BF193" s="809">
        <f t="shared" si="62"/>
        <v>0.80715314070453104</v>
      </c>
      <c r="BG193" s="809">
        <v>7.0275694480105899E-2</v>
      </c>
      <c r="BH193" s="809">
        <f t="shared" si="51"/>
        <v>0.92972430551989405</v>
      </c>
      <c r="BI193" s="809">
        <v>0.11933007467109928</v>
      </c>
      <c r="BJ193" s="809">
        <v>0.88066992532890076</v>
      </c>
      <c r="BK193" s="810">
        <v>0.13462731829464999</v>
      </c>
      <c r="BL193" s="810">
        <f t="shared" si="52"/>
        <v>0.86537268170534998</v>
      </c>
      <c r="BM193" s="810">
        <v>0.189501081474618</v>
      </c>
      <c r="BN193" s="810">
        <f t="shared" si="53"/>
        <v>0.81049891852538203</v>
      </c>
      <c r="BO193" s="810">
        <v>6.7131147598392005E-2</v>
      </c>
      <c r="BP193" s="810">
        <f t="shared" si="54"/>
        <v>0.932868852401608</v>
      </c>
      <c r="BQ193" s="810">
        <v>0.11620004530576397</v>
      </c>
      <c r="BR193" s="810">
        <f t="shared" si="60"/>
        <v>0.883799954694236</v>
      </c>
      <c r="BS193" s="809">
        <v>0.67207540861584203</v>
      </c>
      <c r="BT193" s="809">
        <v>0.32792459138415803</v>
      </c>
      <c r="BU193" s="812"/>
      <c r="BV193" s="758"/>
      <c r="BW193" s="758"/>
      <c r="BX193" s="758"/>
      <c r="BY193" s="758"/>
      <c r="BZ193" s="758"/>
      <c r="CA193" s="758"/>
      <c r="CB193" s="758"/>
      <c r="CC193" s="758"/>
      <c r="CD193" s="758"/>
      <c r="CE193" s="758"/>
      <c r="CF193" s="758"/>
      <c r="CG193" s="758"/>
      <c r="CH193" s="758"/>
      <c r="CI193" s="758"/>
      <c r="CJ193" s="758"/>
      <c r="CK193" s="758"/>
      <c r="CL193" s="758"/>
      <c r="CM193" s="758"/>
      <c r="CN193" s="758"/>
      <c r="CP193" s="5"/>
      <c r="CR193" s="5"/>
      <c r="CS193" s="5"/>
      <c r="CT193" s="5"/>
    </row>
    <row r="194" spans="2:98" ht="15">
      <c r="B194" s="758"/>
      <c r="C194" s="758"/>
      <c r="D194" s="758"/>
      <c r="E194" s="758"/>
      <c r="F194" s="758"/>
      <c r="G194" s="758"/>
      <c r="H194" s="758"/>
      <c r="I194" s="758"/>
      <c r="J194" s="758"/>
      <c r="K194" s="758"/>
      <c r="L194" s="758"/>
      <c r="M194" s="758"/>
      <c r="N194" s="758"/>
      <c r="O194" s="758"/>
      <c r="P194" s="758"/>
      <c r="Q194" s="758"/>
      <c r="R194" s="758"/>
      <c r="S194" s="758"/>
      <c r="T194" s="758"/>
      <c r="U194" s="758"/>
      <c r="V194" s="758"/>
      <c r="W194" s="758"/>
      <c r="X194" s="758"/>
      <c r="Y194" s="758"/>
      <c r="Z194" s="758"/>
      <c r="AA194" s="758"/>
      <c r="AB194" s="758"/>
      <c r="AC194" s="758"/>
      <c r="AD194" s="758"/>
      <c r="AE194" s="758"/>
      <c r="AF194" s="758"/>
      <c r="AG194" s="758"/>
      <c r="AH194" s="758"/>
      <c r="AI194" s="758"/>
      <c r="AJ194" s="758"/>
      <c r="AK194" s="758"/>
      <c r="AL194" s="780">
        <v>189</v>
      </c>
      <c r="AM194" s="792">
        <v>0.14112679903782999</v>
      </c>
      <c r="AN194" s="792">
        <f t="shared" si="55"/>
        <v>0.85887320096217001</v>
      </c>
      <c r="AO194" s="792">
        <v>0.19997041945146299</v>
      </c>
      <c r="AP194" s="792">
        <f t="shared" si="49"/>
        <v>0.80002958054853701</v>
      </c>
      <c r="AQ194" s="792">
        <v>6.6413166436866802E-2</v>
      </c>
      <c r="AR194" s="792">
        <f t="shared" si="50"/>
        <v>0.93358683356313321</v>
      </c>
      <c r="AS194" s="792">
        <f t="shared" si="56"/>
        <v>0.12029256073652252</v>
      </c>
      <c r="AT194" s="792">
        <f t="shared" si="56"/>
        <v>0.8797074392634775</v>
      </c>
      <c r="AU194" s="808">
        <v>0.14461218383973701</v>
      </c>
      <c r="AV194" s="808">
        <f t="shared" si="57"/>
        <v>0.85538781616026305</v>
      </c>
      <c r="AW194" s="808">
        <v>0.195307404450376</v>
      </c>
      <c r="AX194" s="808">
        <f t="shared" si="58"/>
        <v>0.80469259554962402</v>
      </c>
      <c r="AY194" s="808">
        <v>7.1561407999789897E-2</v>
      </c>
      <c r="AZ194" s="808">
        <f t="shared" si="61"/>
        <v>0.92843859200021006</v>
      </c>
      <c r="BA194" s="808">
        <f t="shared" si="59"/>
        <v>0.12266872769380831</v>
      </c>
      <c r="BB194" s="808">
        <f t="shared" si="59"/>
        <v>0.87733127230619168</v>
      </c>
      <c r="BC194" s="809">
        <v>0.13802603590686399</v>
      </c>
      <c r="BD194" s="809">
        <f t="shared" si="62"/>
        <v>0.86197396409313598</v>
      </c>
      <c r="BE194" s="809">
        <v>0.19345360220879301</v>
      </c>
      <c r="BF194" s="809">
        <f t="shared" si="62"/>
        <v>0.80654639779120696</v>
      </c>
      <c r="BG194" s="809">
        <v>7.0664666210092694E-2</v>
      </c>
      <c r="BH194" s="809">
        <f t="shared" si="51"/>
        <v>0.92933533378990729</v>
      </c>
      <c r="BI194" s="809">
        <v>0.11978814609579287</v>
      </c>
      <c r="BJ194" s="809">
        <v>0.88021185390420709</v>
      </c>
      <c r="BK194" s="810">
        <v>0.13507922978605399</v>
      </c>
      <c r="BL194" s="810">
        <f t="shared" si="52"/>
        <v>0.86492077021394598</v>
      </c>
      <c r="BM194" s="810">
        <v>0.19005297007156399</v>
      </c>
      <c r="BN194" s="810">
        <f t="shared" si="53"/>
        <v>0.80994702992843604</v>
      </c>
      <c r="BO194" s="810">
        <v>6.7533670775979202E-2</v>
      </c>
      <c r="BP194" s="810">
        <f t="shared" si="54"/>
        <v>0.93246632922402084</v>
      </c>
      <c r="BQ194" s="810">
        <v>0.11665223290708689</v>
      </c>
      <c r="BR194" s="810">
        <f t="shared" si="60"/>
        <v>0.88334776709291318</v>
      </c>
      <c r="BS194" s="809">
        <v>0.67354371540863001</v>
      </c>
      <c r="BT194" s="809">
        <v>0.32645628459136999</v>
      </c>
      <c r="BU194" s="812"/>
      <c r="BV194" s="758"/>
      <c r="BW194" s="758"/>
      <c r="BX194" s="758"/>
      <c r="BY194" s="758"/>
      <c r="BZ194" s="758"/>
      <c r="CA194" s="758"/>
      <c r="CB194" s="758"/>
      <c r="CC194" s="758"/>
      <c r="CD194" s="758"/>
      <c r="CE194" s="758"/>
      <c r="CF194" s="758"/>
      <c r="CG194" s="758"/>
      <c r="CH194" s="758"/>
      <c r="CI194" s="758"/>
      <c r="CJ194" s="758"/>
      <c r="CK194" s="758"/>
      <c r="CL194" s="758"/>
      <c r="CM194" s="758"/>
      <c r="CN194" s="758"/>
      <c r="CP194" s="5"/>
      <c r="CR194" s="5"/>
      <c r="CS194" s="5"/>
      <c r="CT194" s="5"/>
    </row>
    <row r="195" spans="2:98" ht="15">
      <c r="B195" s="758"/>
      <c r="C195" s="758"/>
      <c r="D195" s="758"/>
      <c r="E195" s="758"/>
      <c r="F195" s="758"/>
      <c r="G195" s="758"/>
      <c r="H195" s="758"/>
      <c r="I195" s="758"/>
      <c r="J195" s="758"/>
      <c r="K195" s="758"/>
      <c r="L195" s="758"/>
      <c r="M195" s="758"/>
      <c r="N195" s="758"/>
      <c r="O195" s="758"/>
      <c r="P195" s="758"/>
      <c r="Q195" s="758"/>
      <c r="R195" s="758"/>
      <c r="S195" s="758"/>
      <c r="T195" s="758"/>
      <c r="U195" s="758"/>
      <c r="V195" s="758"/>
      <c r="W195" s="758"/>
      <c r="X195" s="758"/>
      <c r="Y195" s="758"/>
      <c r="Z195" s="758"/>
      <c r="AA195" s="758"/>
      <c r="AB195" s="758"/>
      <c r="AC195" s="758"/>
      <c r="AD195" s="758"/>
      <c r="AE195" s="758"/>
      <c r="AF195" s="758"/>
      <c r="AG195" s="758"/>
      <c r="AH195" s="758"/>
      <c r="AI195" s="758"/>
      <c r="AJ195" s="758"/>
      <c r="AK195" s="758"/>
      <c r="AL195" s="780">
        <v>190</v>
      </c>
      <c r="AM195" s="792">
        <v>0.141571743081638</v>
      </c>
      <c r="AN195" s="792">
        <f t="shared" si="55"/>
        <v>0.858428256918362</v>
      </c>
      <c r="AO195" s="792">
        <v>0.20052755778433101</v>
      </c>
      <c r="AP195" s="792">
        <f t="shared" si="49"/>
        <v>0.79947244221566893</v>
      </c>
      <c r="AQ195" s="792">
        <v>6.6757436550314395E-2</v>
      </c>
      <c r="AR195" s="792">
        <f t="shared" si="50"/>
        <v>0.93324256344968559</v>
      </c>
      <c r="AS195" s="792">
        <f t="shared" si="56"/>
        <v>0.12071699945884853</v>
      </c>
      <c r="AT195" s="792">
        <f t="shared" si="56"/>
        <v>0.87928300054115149</v>
      </c>
      <c r="AU195" s="808">
        <v>0.14511454073410099</v>
      </c>
      <c r="AV195" s="808">
        <f t="shared" si="57"/>
        <v>0.85488545926589898</v>
      </c>
      <c r="AW195" s="808">
        <v>0.19589773009998501</v>
      </c>
      <c r="AX195" s="808">
        <f t="shared" si="58"/>
        <v>0.80410226990001499</v>
      </c>
      <c r="AY195" s="808">
        <v>7.1947031773768294E-2</v>
      </c>
      <c r="AZ195" s="808">
        <f t="shared" si="61"/>
        <v>0.92805296822623173</v>
      </c>
      <c r="BA195" s="808">
        <f t="shared" si="59"/>
        <v>0.12313762016650127</v>
      </c>
      <c r="BB195" s="808">
        <f t="shared" si="59"/>
        <v>0.8768623798334988</v>
      </c>
      <c r="BC195" s="809">
        <v>0.138476864665457</v>
      </c>
      <c r="BD195" s="809">
        <f t="shared" si="62"/>
        <v>0.86152313533454294</v>
      </c>
      <c r="BE195" s="809">
        <v>0.19405947552437799</v>
      </c>
      <c r="BF195" s="809">
        <f t="shared" si="62"/>
        <v>0.80594052447562203</v>
      </c>
      <c r="BG195" s="809">
        <v>7.1053780309309894E-2</v>
      </c>
      <c r="BH195" s="809">
        <f t="shared" si="51"/>
        <v>0.92894621969069013</v>
      </c>
      <c r="BI195" s="809">
        <v>0.12024624635918116</v>
      </c>
      <c r="BJ195" s="809">
        <v>0.87975375364081887</v>
      </c>
      <c r="BK195" s="810">
        <v>0.13553059351591101</v>
      </c>
      <c r="BL195" s="810">
        <f t="shared" si="52"/>
        <v>0.86446940648408899</v>
      </c>
      <c r="BM195" s="810">
        <v>0.190602727143867</v>
      </c>
      <c r="BN195" s="810">
        <f t="shared" si="53"/>
        <v>0.80939727285613294</v>
      </c>
      <c r="BO195" s="810">
        <v>6.7937722819310306E-2</v>
      </c>
      <c r="BP195" s="810">
        <f t="shared" si="54"/>
        <v>0.93206227718068968</v>
      </c>
      <c r="BQ195" s="810">
        <v>0.11710446372990457</v>
      </c>
      <c r="BR195" s="810">
        <f t="shared" si="60"/>
        <v>0.88289553627009543</v>
      </c>
      <c r="BS195" s="809">
        <v>0.67500218755775099</v>
      </c>
      <c r="BT195" s="809">
        <v>0.32499781244224901</v>
      </c>
      <c r="BU195" s="812"/>
      <c r="BV195" s="758"/>
      <c r="BW195" s="758"/>
      <c r="BX195" s="758"/>
      <c r="BY195" s="758"/>
      <c r="BZ195" s="758"/>
      <c r="CA195" s="758"/>
      <c r="CB195" s="758"/>
      <c r="CC195" s="758"/>
      <c r="CD195" s="758"/>
      <c r="CE195" s="758"/>
      <c r="CF195" s="758"/>
      <c r="CG195" s="758"/>
      <c r="CH195" s="758"/>
      <c r="CI195" s="758"/>
      <c r="CJ195" s="758"/>
      <c r="CK195" s="758"/>
      <c r="CL195" s="758"/>
      <c r="CM195" s="758"/>
      <c r="CN195" s="758"/>
      <c r="CP195" s="5"/>
      <c r="CR195" s="5"/>
      <c r="CS195" s="5"/>
      <c r="CT195" s="5"/>
    </row>
    <row r="196" spans="2:98" ht="15">
      <c r="B196" s="758"/>
      <c r="C196" s="758"/>
      <c r="D196" s="758"/>
      <c r="E196" s="758"/>
      <c r="F196" s="758"/>
      <c r="G196" s="758"/>
      <c r="H196" s="758"/>
      <c r="I196" s="758"/>
      <c r="J196" s="758"/>
      <c r="K196" s="758"/>
      <c r="L196" s="758"/>
      <c r="M196" s="758"/>
      <c r="N196" s="758"/>
      <c r="O196" s="758"/>
      <c r="P196" s="758"/>
      <c r="Q196" s="758"/>
      <c r="R196" s="758"/>
      <c r="S196" s="758"/>
      <c r="T196" s="758"/>
      <c r="U196" s="758"/>
      <c r="V196" s="758"/>
      <c r="W196" s="758"/>
      <c r="X196" s="758"/>
      <c r="Y196" s="758"/>
      <c r="Z196" s="758"/>
      <c r="AA196" s="758"/>
      <c r="AB196" s="758"/>
      <c r="AC196" s="758"/>
      <c r="AD196" s="758"/>
      <c r="AE196" s="758"/>
      <c r="AF196" s="758"/>
      <c r="AG196" s="758"/>
      <c r="AH196" s="758"/>
      <c r="AI196" s="758"/>
      <c r="AJ196" s="758"/>
      <c r="AK196" s="758"/>
      <c r="AL196" s="780">
        <v>191</v>
      </c>
      <c r="AM196" s="792">
        <v>0.14201525226381401</v>
      </c>
      <c r="AN196" s="792">
        <f t="shared" si="55"/>
        <v>0.85798474773618594</v>
      </c>
      <c r="AO196" s="792">
        <v>0.201084144961513</v>
      </c>
      <c r="AP196" s="792">
        <f t="shared" si="49"/>
        <v>0.79891585503848694</v>
      </c>
      <c r="AQ196" s="792">
        <v>6.7101557932755795E-2</v>
      </c>
      <c r="AR196" s="792">
        <f t="shared" si="50"/>
        <v>0.93289844206724415</v>
      </c>
      <c r="AS196" s="792">
        <f t="shared" si="56"/>
        <v>0.12114079819199799</v>
      </c>
      <c r="AT196" s="792">
        <f t="shared" si="56"/>
        <v>0.87885920180800192</v>
      </c>
      <c r="AU196" s="808">
        <v>0.14561618278333799</v>
      </c>
      <c r="AV196" s="808">
        <f t="shared" si="57"/>
        <v>0.85438381721666201</v>
      </c>
      <c r="AW196" s="808">
        <v>0.19648617346667899</v>
      </c>
      <c r="AX196" s="808">
        <f t="shared" si="58"/>
        <v>0.80351382653332104</v>
      </c>
      <c r="AY196" s="808">
        <v>7.2332699222973806E-2</v>
      </c>
      <c r="AZ196" s="808">
        <f t="shared" si="61"/>
        <v>0.92766730077702619</v>
      </c>
      <c r="BA196" s="808">
        <f t="shared" si="59"/>
        <v>0.12360587820273891</v>
      </c>
      <c r="BB196" s="808">
        <f t="shared" si="59"/>
        <v>0.87639412179726106</v>
      </c>
      <c r="BC196" s="809">
        <v>0.138928156130741</v>
      </c>
      <c r="BD196" s="809">
        <f t="shared" si="62"/>
        <v>0.86107184386925906</v>
      </c>
      <c r="BE196" s="809">
        <v>0.19466415932947601</v>
      </c>
      <c r="BF196" s="809">
        <f t="shared" si="62"/>
        <v>0.80533584067052399</v>
      </c>
      <c r="BG196" s="809">
        <v>7.1443034379789994E-2</v>
      </c>
      <c r="BH196" s="809">
        <f t="shared" si="51"/>
        <v>0.92855696562020995</v>
      </c>
      <c r="BI196" s="809">
        <v>0.12070428086101259</v>
      </c>
      <c r="BJ196" s="809">
        <v>0.87929571913898741</v>
      </c>
      <c r="BK196" s="810">
        <v>0.13598134537544901</v>
      </c>
      <c r="BL196" s="810">
        <f t="shared" si="52"/>
        <v>0.86401865462455096</v>
      </c>
      <c r="BM196" s="810">
        <v>0.19115042967329299</v>
      </c>
      <c r="BN196" s="810">
        <f t="shared" si="53"/>
        <v>0.80884957032670701</v>
      </c>
      <c r="BO196" s="810">
        <v>6.8343020406255506E-2</v>
      </c>
      <c r="BP196" s="810">
        <f t="shared" si="54"/>
        <v>0.93165697959374449</v>
      </c>
      <c r="BQ196" s="810">
        <v>0.11755660527812412</v>
      </c>
      <c r="BR196" s="810">
        <f t="shared" si="60"/>
        <v>0.88244339472187594</v>
      </c>
      <c r="BS196" s="809">
        <v>0.67645061595571798</v>
      </c>
      <c r="BT196" s="809">
        <v>0.32354938404428202</v>
      </c>
      <c r="BU196" s="812"/>
      <c r="BV196" s="758"/>
      <c r="BW196" s="758"/>
      <c r="BX196" s="758"/>
      <c r="BY196" s="758"/>
      <c r="BZ196" s="758"/>
      <c r="CA196" s="758"/>
      <c r="CB196" s="758"/>
      <c r="CC196" s="758"/>
      <c r="CD196" s="758"/>
      <c r="CE196" s="758"/>
      <c r="CF196" s="758"/>
      <c r="CG196" s="758"/>
      <c r="CH196" s="758"/>
      <c r="CI196" s="758"/>
      <c r="CJ196" s="758"/>
      <c r="CK196" s="758"/>
      <c r="CL196" s="758"/>
      <c r="CM196" s="758"/>
      <c r="CN196" s="758"/>
      <c r="CP196" s="5"/>
      <c r="CR196" s="5"/>
      <c r="CS196" s="5"/>
      <c r="CT196" s="5"/>
    </row>
    <row r="197" spans="2:98" ht="15">
      <c r="B197" s="758"/>
      <c r="C197" s="758"/>
      <c r="D197" s="758"/>
      <c r="E197" s="758"/>
      <c r="F197" s="758"/>
      <c r="G197" s="758"/>
      <c r="H197" s="758"/>
      <c r="I197" s="758"/>
      <c r="J197" s="758"/>
      <c r="K197" s="758"/>
      <c r="L197" s="758"/>
      <c r="M197" s="758"/>
      <c r="N197" s="758"/>
      <c r="O197" s="758"/>
      <c r="P197" s="758"/>
      <c r="Q197" s="758"/>
      <c r="R197" s="758"/>
      <c r="S197" s="758"/>
      <c r="T197" s="758"/>
      <c r="U197" s="758"/>
      <c r="V197" s="758"/>
      <c r="W197" s="758"/>
      <c r="X197" s="758"/>
      <c r="Y197" s="758"/>
      <c r="Z197" s="758"/>
      <c r="AA197" s="758"/>
      <c r="AB197" s="758"/>
      <c r="AC197" s="758"/>
      <c r="AD197" s="758"/>
      <c r="AE197" s="758"/>
      <c r="AF197" s="758"/>
      <c r="AG197" s="758"/>
      <c r="AH197" s="758"/>
      <c r="AI197" s="758"/>
      <c r="AJ197" s="758"/>
      <c r="AK197" s="758"/>
      <c r="AL197" s="780">
        <v>192</v>
      </c>
      <c r="AM197" s="792">
        <v>0.14245767648660099</v>
      </c>
      <c r="AN197" s="792">
        <f t="shared" si="55"/>
        <v>0.85754232351339899</v>
      </c>
      <c r="AO197" s="792">
        <v>0.20163976505846101</v>
      </c>
      <c r="AP197" s="792">
        <f t="shared" si="49"/>
        <v>0.79836023494153896</v>
      </c>
      <c r="AQ197" s="792">
        <v>6.7445579326739696E-2</v>
      </c>
      <c r="AR197" s="792">
        <f t="shared" si="50"/>
        <v>0.93255442067326033</v>
      </c>
      <c r="AS197" s="792">
        <f t="shared" si="56"/>
        <v>0.1215639921645926</v>
      </c>
      <c r="AT197" s="792">
        <f t="shared" si="56"/>
        <v>0.87843600783540743</v>
      </c>
      <c r="AU197" s="808">
        <v>0.146117117301413</v>
      </c>
      <c r="AV197" s="808">
        <f t="shared" si="57"/>
        <v>0.85388288269858703</v>
      </c>
      <c r="AW197" s="808">
        <v>0.19707274993811799</v>
      </c>
      <c r="AX197" s="808">
        <f t="shared" si="58"/>
        <v>0.80292725006188204</v>
      </c>
      <c r="AY197" s="808">
        <v>7.2718412319299694E-2</v>
      </c>
      <c r="AZ197" s="808">
        <f t="shared" si="61"/>
        <v>0.92728158768070035</v>
      </c>
      <c r="BA197" s="808">
        <f t="shared" si="59"/>
        <v>0.12407350851608304</v>
      </c>
      <c r="BB197" s="808">
        <f t="shared" si="59"/>
        <v>0.87592649148391699</v>
      </c>
      <c r="BC197" s="809">
        <v>0.13937984605350801</v>
      </c>
      <c r="BD197" s="809">
        <f t="shared" si="62"/>
        <v>0.86062015394649194</v>
      </c>
      <c r="BE197" s="809">
        <v>0.195267333711337</v>
      </c>
      <c r="BF197" s="809">
        <f t="shared" si="62"/>
        <v>0.80473266628866302</v>
      </c>
      <c r="BG197" s="809">
        <v>7.1832426023565002E-2</v>
      </c>
      <c r="BH197" s="809">
        <f t="shared" si="51"/>
        <v>0.92816757397643501</v>
      </c>
      <c r="BI197" s="809">
        <v>0.1211621550010349</v>
      </c>
      <c r="BJ197" s="809">
        <v>0.87883784499896511</v>
      </c>
      <c r="BK197" s="810">
        <v>0.13643142125589899</v>
      </c>
      <c r="BL197" s="810">
        <f t="shared" si="52"/>
        <v>0.86356857874410098</v>
      </c>
      <c r="BM197" s="810">
        <v>0.191696154641607</v>
      </c>
      <c r="BN197" s="810">
        <f t="shared" si="53"/>
        <v>0.80830384535839306</v>
      </c>
      <c r="BO197" s="810">
        <v>6.8749280214684697E-2</v>
      </c>
      <c r="BP197" s="810">
        <f t="shared" si="54"/>
        <v>0.93125071978531526</v>
      </c>
      <c r="BQ197" s="810">
        <v>0.11800852505565326</v>
      </c>
      <c r="BR197" s="810">
        <f t="shared" si="60"/>
        <v>0.88199147494434671</v>
      </c>
      <c r="BS197" s="809">
        <v>0.677888791495042</v>
      </c>
      <c r="BT197" s="809">
        <v>0.322111208504958</v>
      </c>
      <c r="BU197" s="812"/>
      <c r="BV197" s="758"/>
      <c r="BW197" s="758"/>
      <c r="BX197" s="758"/>
      <c r="BY197" s="758"/>
      <c r="BZ197" s="758"/>
      <c r="CA197" s="758"/>
      <c r="CB197" s="758"/>
      <c r="CC197" s="758"/>
      <c r="CD197" s="758"/>
      <c r="CE197" s="758"/>
      <c r="CF197" s="758"/>
      <c r="CG197" s="758"/>
      <c r="CH197" s="758"/>
      <c r="CI197" s="758"/>
      <c r="CJ197" s="758"/>
      <c r="CK197" s="758"/>
      <c r="CL197" s="758"/>
      <c r="CM197" s="758"/>
      <c r="CN197" s="758"/>
      <c r="CP197" s="5"/>
      <c r="CR197" s="5"/>
      <c r="CS197" s="5"/>
      <c r="CT197" s="5"/>
    </row>
    <row r="198" spans="2:98" ht="15">
      <c r="B198" s="758"/>
      <c r="C198" s="758"/>
      <c r="D198" s="758"/>
      <c r="E198" s="758"/>
      <c r="F198" s="758"/>
      <c r="G198" s="758"/>
      <c r="H198" s="758"/>
      <c r="I198" s="758"/>
      <c r="J198" s="758"/>
      <c r="K198" s="758"/>
      <c r="L198" s="758"/>
      <c r="M198" s="758"/>
      <c r="N198" s="758"/>
      <c r="O198" s="758"/>
      <c r="P198" s="758"/>
      <c r="Q198" s="758"/>
      <c r="R198" s="758"/>
      <c r="S198" s="758"/>
      <c r="T198" s="758"/>
      <c r="U198" s="758"/>
      <c r="V198" s="758"/>
      <c r="W198" s="758"/>
      <c r="X198" s="758"/>
      <c r="Y198" s="758"/>
      <c r="Z198" s="758"/>
      <c r="AA198" s="758"/>
      <c r="AB198" s="758"/>
      <c r="AC198" s="758"/>
      <c r="AD198" s="758"/>
      <c r="AE198" s="758"/>
      <c r="AF198" s="758"/>
      <c r="AG198" s="758"/>
      <c r="AH198" s="758"/>
      <c r="AI198" s="758"/>
      <c r="AJ198" s="758"/>
      <c r="AK198" s="758"/>
      <c r="AL198" s="780">
        <v>193</v>
      </c>
      <c r="AM198" s="792">
        <v>0.14289936565224001</v>
      </c>
      <c r="AN198" s="792">
        <f t="shared" si="55"/>
        <v>0.85710063434775996</v>
      </c>
      <c r="AO198" s="792">
        <v>0.20219400215062899</v>
      </c>
      <c r="AP198" s="792">
        <f t="shared" ref="AP198:AP261" si="63">1-AO198</f>
        <v>0.79780599784937101</v>
      </c>
      <c r="AQ198" s="792">
        <v>6.7789549474814997E-2</v>
      </c>
      <c r="AR198" s="792">
        <f t="shared" ref="AR198:AR261" si="64">1-AQ198</f>
        <v>0.93221045052518503</v>
      </c>
      <c r="AS198" s="792">
        <f t="shared" si="56"/>
        <v>0.12198661660525396</v>
      </c>
      <c r="AT198" s="792">
        <f t="shared" si="56"/>
        <v>0.87801338339474599</v>
      </c>
      <c r="AU198" s="808">
        <v>0.146617351602292</v>
      </c>
      <c r="AV198" s="808">
        <f t="shared" si="57"/>
        <v>0.85338264839770805</v>
      </c>
      <c r="AW198" s="808">
        <v>0.197657474901966</v>
      </c>
      <c r="AX198" s="808">
        <f t="shared" si="58"/>
        <v>0.80234252509803405</v>
      </c>
      <c r="AY198" s="808">
        <v>7.3104173034639203E-2</v>
      </c>
      <c r="AZ198" s="808">
        <f t="shared" si="61"/>
        <v>0.92689582696536077</v>
      </c>
      <c r="BA198" s="808">
        <f t="shared" si="59"/>
        <v>0.12454051782009673</v>
      </c>
      <c r="BB198" s="808">
        <f t="shared" si="59"/>
        <v>0.87545948217990333</v>
      </c>
      <c r="BC198" s="809">
        <v>0.13983187018454901</v>
      </c>
      <c r="BD198" s="809">
        <f t="shared" si="62"/>
        <v>0.86016812981545099</v>
      </c>
      <c r="BE198" s="809">
        <v>0.195868678757216</v>
      </c>
      <c r="BF198" s="809">
        <f t="shared" si="62"/>
        <v>0.80413132124278397</v>
      </c>
      <c r="BG198" s="809">
        <v>7.2221952842667206E-2</v>
      </c>
      <c r="BH198" s="809">
        <f t="shared" ref="BH198:BH261" si="65">1-BG198</f>
        <v>0.92777804715733281</v>
      </c>
      <c r="BI198" s="809">
        <v>0.12161977417899679</v>
      </c>
      <c r="BJ198" s="809">
        <v>0.87838022582100317</v>
      </c>
      <c r="BK198" s="810">
        <v>0.13688075704849201</v>
      </c>
      <c r="BL198" s="810">
        <f t="shared" ref="BL198:BL261" si="66">1-BK198</f>
        <v>0.86311924295150799</v>
      </c>
      <c r="BM198" s="810">
        <v>0.19223997903057599</v>
      </c>
      <c r="BN198" s="810">
        <f t="shared" ref="BN198:BN261" si="67">1-BM198</f>
        <v>0.80776002096942401</v>
      </c>
      <c r="BO198" s="810">
        <v>6.9156218922468093E-2</v>
      </c>
      <c r="BP198" s="810">
        <f t="shared" ref="BP198:BP261" si="68">1-BO198</f>
        <v>0.93084378107753185</v>
      </c>
      <c r="BQ198" s="810">
        <v>0.11846009056640032</v>
      </c>
      <c r="BR198" s="810">
        <f t="shared" si="60"/>
        <v>0.88153990943359972</v>
      </c>
      <c r="BS198" s="809">
        <v>0.67931650506823504</v>
      </c>
      <c r="BT198" s="809">
        <v>0.32068349493176501</v>
      </c>
      <c r="BU198" s="812"/>
      <c r="BV198" s="758"/>
      <c r="BW198" s="758"/>
      <c r="BX198" s="758"/>
      <c r="BY198" s="758"/>
      <c r="BZ198" s="758"/>
      <c r="CA198" s="758"/>
      <c r="CB198" s="758"/>
      <c r="CC198" s="758"/>
      <c r="CD198" s="758"/>
      <c r="CE198" s="758"/>
      <c r="CF198" s="758"/>
      <c r="CG198" s="758"/>
      <c r="CH198" s="758"/>
      <c r="CI198" s="758"/>
      <c r="CJ198" s="758"/>
      <c r="CK198" s="758"/>
      <c r="CL198" s="758"/>
      <c r="CM198" s="758"/>
      <c r="CN198" s="758"/>
      <c r="CP198" s="5"/>
      <c r="CR198" s="5"/>
      <c r="CS198" s="5"/>
      <c r="CT198" s="5"/>
    </row>
    <row r="199" spans="2:98" ht="15">
      <c r="B199" s="758"/>
      <c r="C199" s="758"/>
      <c r="D199" s="758"/>
      <c r="E199" s="758"/>
      <c r="F199" s="758"/>
      <c r="G199" s="758"/>
      <c r="H199" s="758"/>
      <c r="I199" s="758"/>
      <c r="J199" s="758"/>
      <c r="K199" s="758"/>
      <c r="L199" s="758"/>
      <c r="M199" s="758"/>
      <c r="N199" s="758"/>
      <c r="O199" s="758"/>
      <c r="P199" s="758"/>
      <c r="Q199" s="758"/>
      <c r="R199" s="758"/>
      <c r="S199" s="758"/>
      <c r="T199" s="758"/>
      <c r="U199" s="758"/>
      <c r="V199" s="758"/>
      <c r="W199" s="758"/>
      <c r="X199" s="758"/>
      <c r="Y199" s="758"/>
      <c r="Z199" s="758"/>
      <c r="AA199" s="758"/>
      <c r="AB199" s="758"/>
      <c r="AC199" s="758"/>
      <c r="AD199" s="758"/>
      <c r="AE199" s="758"/>
      <c r="AF199" s="758"/>
      <c r="AG199" s="758"/>
      <c r="AH199" s="758"/>
      <c r="AI199" s="758"/>
      <c r="AJ199" s="758"/>
      <c r="AK199" s="758"/>
      <c r="AL199" s="780">
        <v>194</v>
      </c>
      <c r="AM199" s="792">
        <v>0.14334066966297501</v>
      </c>
      <c r="AN199" s="792">
        <f t="shared" ref="AN199:AN262" si="69">1-AM199</f>
        <v>0.85665933033702502</v>
      </c>
      <c r="AO199" s="792">
        <v>0.202746440313469</v>
      </c>
      <c r="AP199" s="792">
        <f t="shared" si="63"/>
        <v>0.797253559686531</v>
      </c>
      <c r="AQ199" s="792">
        <v>6.8133517119530404E-2</v>
      </c>
      <c r="AR199" s="792">
        <f t="shared" si="64"/>
        <v>0.93186648288046958</v>
      </c>
      <c r="AS199" s="792">
        <f t="shared" ref="AS199:AT262" si="70">(AO199*0.23)+(AM199*0.31)+(AQ199*0.46)</f>
        <v>0.12240870674260411</v>
      </c>
      <c r="AT199" s="792">
        <f t="shared" si="70"/>
        <v>0.87759129325739593</v>
      </c>
      <c r="AU199" s="808">
        <v>0.14711689299993899</v>
      </c>
      <c r="AV199" s="808">
        <f t="shared" ref="AV199:AV262" si="71">1-AU199</f>
        <v>0.85288310700006098</v>
      </c>
      <c r="AW199" s="808">
        <v>0.19824036374588599</v>
      </c>
      <c r="AX199" s="808">
        <f t="shared" ref="AX199:AX262" si="72">1-AW199</f>
        <v>0.80175963625411395</v>
      </c>
      <c r="AY199" s="808">
        <v>7.3489983340885801E-2</v>
      </c>
      <c r="AZ199" s="808">
        <f t="shared" si="61"/>
        <v>0.92651001665911425</v>
      </c>
      <c r="BA199" s="808">
        <f t="shared" ref="BA199:BB262" si="73">(AW199*0.23)+(AU199*0.31)+(AY199*0.46)</f>
        <v>0.12500691282834234</v>
      </c>
      <c r="BB199" s="808">
        <f t="shared" si="73"/>
        <v>0.87499308717165758</v>
      </c>
      <c r="BC199" s="809">
        <v>0.14028416427465601</v>
      </c>
      <c r="BD199" s="809">
        <f t="shared" si="62"/>
        <v>0.85971583572534405</v>
      </c>
      <c r="BE199" s="809">
        <v>0.19646787455436199</v>
      </c>
      <c r="BF199" s="809">
        <f t="shared" si="62"/>
        <v>0.80353212544563801</v>
      </c>
      <c r="BG199" s="809">
        <v>7.2611612439128698E-2</v>
      </c>
      <c r="BH199" s="809">
        <f t="shared" si="65"/>
        <v>0.92738838756087127</v>
      </c>
      <c r="BI199" s="809">
        <v>0.12207704379464585</v>
      </c>
      <c r="BJ199" s="809">
        <v>0.87792295620535421</v>
      </c>
      <c r="BK199" s="810">
        <v>0.13732928864445801</v>
      </c>
      <c r="BL199" s="810">
        <f t="shared" si="66"/>
        <v>0.86267071135554196</v>
      </c>
      <c r="BM199" s="810">
        <v>0.19278197982196399</v>
      </c>
      <c r="BN199" s="810">
        <f t="shared" si="67"/>
        <v>0.80721802017803601</v>
      </c>
      <c r="BO199" s="810">
        <v>6.9563553207475801E-2</v>
      </c>
      <c r="BP199" s="810">
        <f t="shared" si="68"/>
        <v>0.93043644679252424</v>
      </c>
      <c r="BQ199" s="810">
        <v>0.11891116931427256</v>
      </c>
      <c r="BR199" s="810">
        <f t="shared" ref="BR199:BR262" si="74">(BN199*0.23)+(BL199*0.31)+(BP199*0.46)</f>
        <v>0.88108883068572741</v>
      </c>
      <c r="BS199" s="809">
        <v>0.68073354756781101</v>
      </c>
      <c r="BT199" s="809">
        <v>0.31926645243218899</v>
      </c>
      <c r="BU199" s="812"/>
      <c r="BV199" s="758"/>
      <c r="BW199" s="758"/>
      <c r="BX199" s="758"/>
      <c r="BY199" s="758"/>
      <c r="BZ199" s="758"/>
      <c r="CA199" s="758"/>
      <c r="CB199" s="758"/>
      <c r="CC199" s="758"/>
      <c r="CD199" s="758"/>
      <c r="CE199" s="758"/>
      <c r="CF199" s="758"/>
      <c r="CG199" s="758"/>
      <c r="CH199" s="758"/>
      <c r="CI199" s="758"/>
      <c r="CJ199" s="758"/>
      <c r="CK199" s="758"/>
      <c r="CL199" s="758"/>
      <c r="CM199" s="758"/>
      <c r="CN199" s="758"/>
      <c r="CP199" s="5"/>
      <c r="CR199" s="5"/>
      <c r="CS199" s="5"/>
      <c r="CT199" s="5"/>
    </row>
    <row r="200" spans="2:98" ht="15">
      <c r="B200" s="758"/>
      <c r="C200" s="758"/>
      <c r="D200" s="758"/>
      <c r="E200" s="758"/>
      <c r="F200" s="758"/>
      <c r="G200" s="758"/>
      <c r="H200" s="758"/>
      <c r="I200" s="758"/>
      <c r="J200" s="758"/>
      <c r="K200" s="758"/>
      <c r="L200" s="758"/>
      <c r="M200" s="758"/>
      <c r="N200" s="758"/>
      <c r="O200" s="758"/>
      <c r="P200" s="758"/>
      <c r="Q200" s="758"/>
      <c r="R200" s="758"/>
      <c r="S200" s="758"/>
      <c r="T200" s="758"/>
      <c r="U200" s="758"/>
      <c r="V200" s="758"/>
      <c r="W200" s="758"/>
      <c r="X200" s="758"/>
      <c r="Y200" s="758"/>
      <c r="Z200" s="758"/>
      <c r="AA200" s="758"/>
      <c r="AB200" s="758"/>
      <c r="AC200" s="758"/>
      <c r="AD200" s="758"/>
      <c r="AE200" s="758"/>
      <c r="AF200" s="758"/>
      <c r="AG200" s="758"/>
      <c r="AH200" s="758"/>
      <c r="AI200" s="758"/>
      <c r="AJ200" s="758"/>
      <c r="AK200" s="758"/>
      <c r="AL200" s="780">
        <v>195</v>
      </c>
      <c r="AM200" s="792">
        <v>0.143781938421049</v>
      </c>
      <c r="AN200" s="792">
        <f t="shared" si="69"/>
        <v>0.85621806157895097</v>
      </c>
      <c r="AO200" s="792">
        <v>0.20329666362243401</v>
      </c>
      <c r="AP200" s="792">
        <f t="shared" si="63"/>
        <v>0.79670333637756596</v>
      </c>
      <c r="AQ200" s="792">
        <v>6.8477531003434802E-2</v>
      </c>
      <c r="AR200" s="792">
        <f t="shared" si="64"/>
        <v>0.93152246899656521</v>
      </c>
      <c r="AS200" s="792">
        <f t="shared" si="70"/>
        <v>0.12283029780526503</v>
      </c>
      <c r="AT200" s="792">
        <f t="shared" si="70"/>
        <v>0.87716970219473489</v>
      </c>
      <c r="AU200" s="808">
        <v>0.14761574880831899</v>
      </c>
      <c r="AV200" s="808">
        <f t="shared" si="71"/>
        <v>0.85238425119168104</v>
      </c>
      <c r="AW200" s="808">
        <v>0.198821431857539</v>
      </c>
      <c r="AX200" s="808">
        <f t="shared" si="72"/>
        <v>0.80117856814246102</v>
      </c>
      <c r="AY200" s="808">
        <v>7.3875845209932706E-2</v>
      </c>
      <c r="AZ200" s="808">
        <f t="shared" si="61"/>
        <v>0.92612415479006727</v>
      </c>
      <c r="BA200" s="808">
        <f t="shared" si="73"/>
        <v>0.1254727002543819</v>
      </c>
      <c r="BB200" s="808">
        <f t="shared" si="73"/>
        <v>0.87452729974561816</v>
      </c>
      <c r="BC200" s="809">
        <v>0.14073666407461999</v>
      </c>
      <c r="BD200" s="809">
        <f t="shared" si="62"/>
        <v>0.85926333592538007</v>
      </c>
      <c r="BE200" s="809">
        <v>0.197064601190028</v>
      </c>
      <c r="BF200" s="809">
        <f t="shared" si="62"/>
        <v>0.802935398809972</v>
      </c>
      <c r="BG200" s="809">
        <v>7.3001402414981806E-2</v>
      </c>
      <c r="BH200" s="809">
        <f t="shared" si="65"/>
        <v>0.92699859758501824</v>
      </c>
      <c r="BI200" s="809">
        <v>0.12253386924773027</v>
      </c>
      <c r="BJ200" s="809">
        <v>0.87746613075226976</v>
      </c>
      <c r="BK200" s="810">
        <v>0.13777695193502801</v>
      </c>
      <c r="BL200" s="810">
        <f t="shared" si="66"/>
        <v>0.86222304806497196</v>
      </c>
      <c r="BM200" s="810">
        <v>0.19332223399753801</v>
      </c>
      <c r="BN200" s="810">
        <f t="shared" si="67"/>
        <v>0.80667776600246199</v>
      </c>
      <c r="BO200" s="810">
        <v>6.9970999747577797E-2</v>
      </c>
      <c r="BP200" s="810">
        <f t="shared" si="68"/>
        <v>0.93002900025242219</v>
      </c>
      <c r="BQ200" s="810">
        <v>0.11936162880317822</v>
      </c>
      <c r="BR200" s="810">
        <f t="shared" si="74"/>
        <v>0.88063837119682176</v>
      </c>
      <c r="BS200" s="809">
        <v>0.68213970988628203</v>
      </c>
      <c r="BT200" s="809">
        <v>0.31786029011371802</v>
      </c>
      <c r="BU200" s="812"/>
      <c r="BV200" s="758"/>
      <c r="BW200" s="758"/>
      <c r="BX200" s="758"/>
      <c r="BY200" s="758"/>
      <c r="BZ200" s="758"/>
      <c r="CA200" s="758"/>
      <c r="CB200" s="758"/>
      <c r="CC200" s="758"/>
      <c r="CD200" s="758"/>
      <c r="CE200" s="758"/>
      <c r="CF200" s="758"/>
      <c r="CG200" s="758"/>
      <c r="CH200" s="758"/>
      <c r="CI200" s="758"/>
      <c r="CJ200" s="758"/>
      <c r="CK200" s="758"/>
      <c r="CL200" s="758"/>
      <c r="CM200" s="758"/>
      <c r="CN200" s="758"/>
      <c r="CP200" s="5"/>
      <c r="CR200" s="5"/>
      <c r="CS200" s="5"/>
      <c r="CT200" s="5"/>
    </row>
    <row r="201" spans="2:98" ht="15">
      <c r="B201" s="758"/>
      <c r="C201" s="758"/>
      <c r="D201" s="758"/>
      <c r="E201" s="758"/>
      <c r="F201" s="758"/>
      <c r="G201" s="758"/>
      <c r="H201" s="758"/>
      <c r="I201" s="758"/>
      <c r="J201" s="758"/>
      <c r="K201" s="758"/>
      <c r="L201" s="758"/>
      <c r="M201" s="758"/>
      <c r="N201" s="758"/>
      <c r="O201" s="758"/>
      <c r="P201" s="758"/>
      <c r="Q201" s="758"/>
      <c r="R201" s="758"/>
      <c r="S201" s="758"/>
      <c r="T201" s="758"/>
      <c r="U201" s="758"/>
      <c r="V201" s="758"/>
      <c r="W201" s="758"/>
      <c r="X201" s="758"/>
      <c r="Y201" s="758"/>
      <c r="Z201" s="758"/>
      <c r="AA201" s="758"/>
      <c r="AB201" s="758"/>
      <c r="AC201" s="758"/>
      <c r="AD201" s="758"/>
      <c r="AE201" s="758"/>
      <c r="AF201" s="758"/>
      <c r="AG201" s="758"/>
      <c r="AH201" s="758"/>
      <c r="AI201" s="758"/>
      <c r="AJ201" s="758"/>
      <c r="AK201" s="758"/>
      <c r="AL201" s="780">
        <v>196</v>
      </c>
      <c r="AM201" s="792">
        <v>0.14422352182870599</v>
      </c>
      <c r="AN201" s="792">
        <f t="shared" si="69"/>
        <v>0.85577647817129399</v>
      </c>
      <c r="AO201" s="792">
        <v>0.20384425615297699</v>
      </c>
      <c r="AP201" s="792">
        <f t="shared" si="63"/>
        <v>0.79615574384702303</v>
      </c>
      <c r="AQ201" s="792">
        <v>6.8821639869077106E-2</v>
      </c>
      <c r="AR201" s="792">
        <f t="shared" si="64"/>
        <v>0.93117836013092292</v>
      </c>
      <c r="AS201" s="792">
        <f t="shared" si="70"/>
        <v>0.12325142502185904</v>
      </c>
      <c r="AT201" s="792">
        <f t="shared" si="70"/>
        <v>0.87674857497814096</v>
      </c>
      <c r="AU201" s="808">
        <v>0.148113926341398</v>
      </c>
      <c r="AV201" s="808">
        <f t="shared" si="71"/>
        <v>0.85188607365860203</v>
      </c>
      <c r="AW201" s="808">
        <v>0.19940069462458901</v>
      </c>
      <c r="AX201" s="808">
        <f t="shared" si="72"/>
        <v>0.80059930537541102</v>
      </c>
      <c r="AY201" s="808">
        <v>7.42617606136734E-2</v>
      </c>
      <c r="AZ201" s="808">
        <f t="shared" ref="AZ201:AZ264" si="75">1-AY201</f>
        <v>0.9257382393863266</v>
      </c>
      <c r="BA201" s="808">
        <f t="shared" si="73"/>
        <v>0.12593788681177862</v>
      </c>
      <c r="BB201" s="808">
        <f t="shared" si="73"/>
        <v>0.87406211318822147</v>
      </c>
      <c r="BC201" s="809">
        <v>0.141189305335232</v>
      </c>
      <c r="BD201" s="809">
        <f t="shared" si="62"/>
        <v>0.858810694664768</v>
      </c>
      <c r="BE201" s="809">
        <v>0.197658538751466</v>
      </c>
      <c r="BF201" s="809">
        <f t="shared" si="62"/>
        <v>0.802341461248534</v>
      </c>
      <c r="BG201" s="809">
        <v>7.3391320372258706E-2</v>
      </c>
      <c r="BH201" s="809">
        <f t="shared" si="65"/>
        <v>0.92660867962774129</v>
      </c>
      <c r="BI201" s="809">
        <v>0.1229901559379981</v>
      </c>
      <c r="BJ201" s="809">
        <v>0.87700984406200189</v>
      </c>
      <c r="BK201" s="810">
        <v>0.13822368281143199</v>
      </c>
      <c r="BL201" s="810">
        <f t="shared" si="66"/>
        <v>0.86177631718856795</v>
      </c>
      <c r="BM201" s="810">
        <v>0.19386081853906401</v>
      </c>
      <c r="BN201" s="810">
        <f t="shared" si="67"/>
        <v>0.80613918146093599</v>
      </c>
      <c r="BO201" s="810">
        <v>7.0378275220644201E-2</v>
      </c>
      <c r="BP201" s="810">
        <f t="shared" si="68"/>
        <v>0.92962172477935578</v>
      </c>
      <c r="BQ201" s="810">
        <v>0.11981133653702497</v>
      </c>
      <c r="BR201" s="810">
        <f t="shared" si="74"/>
        <v>0.88018866346297497</v>
      </c>
      <c r="BS201" s="809">
        <v>0.68353478291615999</v>
      </c>
      <c r="BT201" s="809">
        <v>0.31646521708384001</v>
      </c>
      <c r="BU201" s="812"/>
      <c r="BV201" s="758"/>
      <c r="BW201" s="758"/>
      <c r="BX201" s="758"/>
      <c r="BY201" s="758"/>
      <c r="BZ201" s="758"/>
      <c r="CA201" s="758"/>
      <c r="CB201" s="758"/>
      <c r="CC201" s="758"/>
      <c r="CD201" s="758"/>
      <c r="CE201" s="758"/>
      <c r="CF201" s="758"/>
      <c r="CG201" s="758"/>
      <c r="CH201" s="758"/>
      <c r="CI201" s="758"/>
      <c r="CJ201" s="758"/>
      <c r="CK201" s="758"/>
      <c r="CL201" s="758"/>
      <c r="CM201" s="758"/>
      <c r="CN201" s="758"/>
      <c r="CP201" s="5"/>
      <c r="CR201" s="5"/>
      <c r="CS201" s="5"/>
      <c r="CT201" s="5"/>
    </row>
    <row r="202" spans="2:98" ht="15">
      <c r="B202" s="758"/>
      <c r="C202" s="758"/>
      <c r="D202" s="758"/>
      <c r="E202" s="758"/>
      <c r="F202" s="758"/>
      <c r="G202" s="758"/>
      <c r="H202" s="758"/>
      <c r="I202" s="758"/>
      <c r="J202" s="758"/>
      <c r="K202" s="758"/>
      <c r="L202" s="758"/>
      <c r="M202" s="758"/>
      <c r="N202" s="758"/>
      <c r="O202" s="758"/>
      <c r="P202" s="758"/>
      <c r="Q202" s="758"/>
      <c r="R202" s="758"/>
      <c r="S202" s="758"/>
      <c r="T202" s="758"/>
      <c r="U202" s="758"/>
      <c r="V202" s="758"/>
      <c r="W202" s="758"/>
      <c r="X202" s="758"/>
      <c r="Y202" s="758"/>
      <c r="Z202" s="758"/>
      <c r="AA202" s="758"/>
      <c r="AB202" s="758"/>
      <c r="AC202" s="758"/>
      <c r="AD202" s="758"/>
      <c r="AE202" s="758"/>
      <c r="AF202" s="758"/>
      <c r="AG202" s="758"/>
      <c r="AH202" s="758"/>
      <c r="AI202" s="758"/>
      <c r="AJ202" s="758"/>
      <c r="AK202" s="758"/>
      <c r="AL202" s="780">
        <v>197</v>
      </c>
      <c r="AM202" s="792">
        <v>0.14466576978818699</v>
      </c>
      <c r="AN202" s="792">
        <f t="shared" si="69"/>
        <v>0.85533423021181298</v>
      </c>
      <c r="AO202" s="792">
        <v>0.20438880198055101</v>
      </c>
      <c r="AP202" s="792">
        <f t="shared" si="63"/>
        <v>0.79561119801944902</v>
      </c>
      <c r="AQ202" s="792">
        <v>6.9165892459006104E-2</v>
      </c>
      <c r="AR202" s="792">
        <f t="shared" si="64"/>
        <v>0.93083410754099394</v>
      </c>
      <c r="AS202" s="792">
        <f t="shared" si="70"/>
        <v>0.12367212362100752</v>
      </c>
      <c r="AT202" s="792">
        <f t="shared" si="70"/>
        <v>0.87632787637899257</v>
      </c>
      <c r="AU202" s="808">
        <v>0.148611432913141</v>
      </c>
      <c r="AV202" s="808">
        <f t="shared" si="71"/>
        <v>0.85138856708685906</v>
      </c>
      <c r="AW202" s="808">
        <v>0.19997816743469701</v>
      </c>
      <c r="AX202" s="808">
        <f t="shared" si="72"/>
        <v>0.80002183256530301</v>
      </c>
      <c r="AY202" s="808">
        <v>7.4647731524001004E-2</v>
      </c>
      <c r="AZ202" s="808">
        <f t="shared" si="75"/>
        <v>0.92535226847599894</v>
      </c>
      <c r="BA202" s="808">
        <f t="shared" si="73"/>
        <v>0.12640247921409448</v>
      </c>
      <c r="BB202" s="808">
        <f t="shared" si="73"/>
        <v>0.87359752078590558</v>
      </c>
      <c r="BC202" s="809">
        <v>0.141642023807284</v>
      </c>
      <c r="BD202" s="809">
        <f t="shared" si="62"/>
        <v>0.85835797619271603</v>
      </c>
      <c r="BE202" s="809">
        <v>0.19824936732592799</v>
      </c>
      <c r="BF202" s="809">
        <f t="shared" si="62"/>
        <v>0.80175063267407198</v>
      </c>
      <c r="BG202" s="809">
        <v>7.3781363912991602E-2</v>
      </c>
      <c r="BH202" s="809">
        <f t="shared" si="65"/>
        <v>0.92621863608700838</v>
      </c>
      <c r="BI202" s="809">
        <v>0.1234458092651976</v>
      </c>
      <c r="BJ202" s="809">
        <v>0.87655419073480245</v>
      </c>
      <c r="BK202" s="810">
        <v>0.1386694171649</v>
      </c>
      <c r="BL202" s="810">
        <f t="shared" si="66"/>
        <v>0.8613305828351</v>
      </c>
      <c r="BM202" s="810">
        <v>0.194397810428308</v>
      </c>
      <c r="BN202" s="810">
        <f t="shared" si="67"/>
        <v>0.80560218957169205</v>
      </c>
      <c r="BO202" s="810">
        <v>7.07850963045452E-2</v>
      </c>
      <c r="BP202" s="810">
        <f t="shared" si="68"/>
        <v>0.92921490369545479</v>
      </c>
      <c r="BQ202" s="810">
        <v>0.12026016001972065</v>
      </c>
      <c r="BR202" s="810">
        <f t="shared" si="74"/>
        <v>0.87973983998027938</v>
      </c>
      <c r="BS202" s="809">
        <v>0.68491855754995801</v>
      </c>
      <c r="BT202" s="809">
        <v>0.31508144245004199</v>
      </c>
      <c r="BU202" s="812"/>
      <c r="BV202" s="758"/>
      <c r="BW202" s="758"/>
      <c r="BX202" s="758"/>
      <c r="BY202" s="758"/>
      <c r="BZ202" s="758"/>
      <c r="CA202" s="758"/>
      <c r="CB202" s="758"/>
      <c r="CC202" s="758"/>
      <c r="CD202" s="758"/>
      <c r="CE202" s="758"/>
      <c r="CF202" s="758"/>
      <c r="CG202" s="758"/>
      <c r="CH202" s="758"/>
      <c r="CI202" s="758"/>
      <c r="CJ202" s="758"/>
      <c r="CK202" s="758"/>
      <c r="CL202" s="758"/>
      <c r="CM202" s="758"/>
      <c r="CN202" s="758"/>
      <c r="CP202" s="5"/>
      <c r="CR202" s="5"/>
      <c r="CS202" s="5"/>
      <c r="CT202" s="5"/>
    </row>
    <row r="203" spans="2:98" ht="15">
      <c r="B203" s="758"/>
      <c r="C203" s="758"/>
      <c r="D203" s="758"/>
      <c r="E203" s="758"/>
      <c r="F203" s="758"/>
      <c r="G203" s="758"/>
      <c r="H203" s="758"/>
      <c r="I203" s="758"/>
      <c r="J203" s="758"/>
      <c r="K203" s="758"/>
      <c r="L203" s="758"/>
      <c r="M203" s="758"/>
      <c r="N203" s="758"/>
      <c r="O203" s="758"/>
      <c r="P203" s="758"/>
      <c r="Q203" s="758"/>
      <c r="R203" s="758"/>
      <c r="S203" s="758"/>
      <c r="T203" s="758"/>
      <c r="U203" s="758"/>
      <c r="V203" s="758"/>
      <c r="W203" s="758"/>
      <c r="X203" s="758"/>
      <c r="Y203" s="758"/>
      <c r="Z203" s="758"/>
      <c r="AA203" s="758"/>
      <c r="AB203" s="758"/>
      <c r="AC203" s="758"/>
      <c r="AD203" s="758"/>
      <c r="AE203" s="758"/>
      <c r="AF203" s="758"/>
      <c r="AG203" s="758"/>
      <c r="AH203" s="758"/>
      <c r="AI203" s="758"/>
      <c r="AJ203" s="758"/>
      <c r="AK203" s="758"/>
      <c r="AL203" s="780">
        <v>198</v>
      </c>
      <c r="AM203" s="792">
        <v>0.14510903220173599</v>
      </c>
      <c r="AN203" s="792">
        <f t="shared" si="69"/>
        <v>0.85489096779826401</v>
      </c>
      <c r="AO203" s="792">
        <v>0.20492988518060901</v>
      </c>
      <c r="AP203" s="792">
        <f t="shared" si="63"/>
        <v>0.79507011481939105</v>
      </c>
      <c r="AQ203" s="792">
        <v>6.9510337515770501E-2</v>
      </c>
      <c r="AR203" s="792">
        <f t="shared" si="64"/>
        <v>0.93048966248422948</v>
      </c>
      <c r="AS203" s="792">
        <f t="shared" si="70"/>
        <v>0.12409242883133266</v>
      </c>
      <c r="AT203" s="792">
        <f t="shared" si="70"/>
        <v>0.87590757116866735</v>
      </c>
      <c r="AU203" s="808">
        <v>0.14910827583751199</v>
      </c>
      <c r="AV203" s="808">
        <f t="shared" si="71"/>
        <v>0.85089172416248804</v>
      </c>
      <c r="AW203" s="808">
        <v>0.20055386567552599</v>
      </c>
      <c r="AX203" s="808">
        <f t="shared" si="72"/>
        <v>0.79944613432447398</v>
      </c>
      <c r="AY203" s="808">
        <v>7.5033759912809098E-2</v>
      </c>
      <c r="AZ203" s="808">
        <f t="shared" si="75"/>
        <v>0.92496624008719086</v>
      </c>
      <c r="BA203" s="808">
        <f t="shared" si="73"/>
        <v>0.12686648417489188</v>
      </c>
      <c r="BB203" s="808">
        <f t="shared" si="73"/>
        <v>0.87313351582510812</v>
      </c>
      <c r="BC203" s="809">
        <v>0.14209475524156701</v>
      </c>
      <c r="BD203" s="809">
        <f t="shared" si="62"/>
        <v>0.85790524475843299</v>
      </c>
      <c r="BE203" s="809">
        <v>0.19883676700066499</v>
      </c>
      <c r="BF203" s="809">
        <f t="shared" si="62"/>
        <v>0.80116323299933501</v>
      </c>
      <c r="BG203" s="809">
        <v>7.4171530639212696E-2</v>
      </c>
      <c r="BH203" s="809">
        <f t="shared" si="65"/>
        <v>0.92582846936078733</v>
      </c>
      <c r="BI203" s="809">
        <v>0.12390073462907655</v>
      </c>
      <c r="BJ203" s="809">
        <v>0.87609926537092342</v>
      </c>
      <c r="BK203" s="810">
        <v>0.13911409088666399</v>
      </c>
      <c r="BL203" s="810">
        <f t="shared" si="66"/>
        <v>0.86088590911333607</v>
      </c>
      <c r="BM203" s="810">
        <v>0.19493328664703399</v>
      </c>
      <c r="BN203" s="810">
        <f t="shared" si="67"/>
        <v>0.80506671335296598</v>
      </c>
      <c r="BO203" s="810">
        <v>7.1191179677150704E-2</v>
      </c>
      <c r="BP203" s="810">
        <f t="shared" si="68"/>
        <v>0.92880882032284928</v>
      </c>
      <c r="BQ203" s="810">
        <v>0.12070796675517298</v>
      </c>
      <c r="BR203" s="810">
        <f t="shared" si="74"/>
        <v>0.87929203324482708</v>
      </c>
      <c r="BS203" s="809">
        <v>0.68629082468018698</v>
      </c>
      <c r="BT203" s="809">
        <v>0.31370917531981302</v>
      </c>
      <c r="BU203" s="812"/>
      <c r="BV203" s="758"/>
      <c r="BW203" s="758"/>
      <c r="BX203" s="758"/>
      <c r="BY203" s="758"/>
      <c r="BZ203" s="758"/>
      <c r="CA203" s="758"/>
      <c r="CB203" s="758"/>
      <c r="CC203" s="758"/>
      <c r="CD203" s="758"/>
      <c r="CE203" s="758"/>
      <c r="CF203" s="758"/>
      <c r="CG203" s="758"/>
      <c r="CH203" s="758"/>
      <c r="CI203" s="758"/>
      <c r="CJ203" s="758"/>
      <c r="CK203" s="758"/>
      <c r="CL203" s="758"/>
      <c r="CM203" s="758"/>
      <c r="CN203" s="758"/>
      <c r="CP203" s="5"/>
      <c r="CR203" s="5"/>
      <c r="CS203" s="5"/>
      <c r="CT203" s="5"/>
    </row>
    <row r="204" spans="2:98" ht="15">
      <c r="B204" s="758"/>
      <c r="C204" s="758"/>
      <c r="D204" s="758"/>
      <c r="E204" s="758"/>
      <c r="F204" s="758"/>
      <c r="G204" s="758"/>
      <c r="H204" s="758"/>
      <c r="I204" s="758"/>
      <c r="J204" s="758"/>
      <c r="K204" s="758"/>
      <c r="L204" s="758"/>
      <c r="M204" s="758"/>
      <c r="N204" s="758"/>
      <c r="O204" s="758"/>
      <c r="P204" s="758"/>
      <c r="Q204" s="758"/>
      <c r="R204" s="758"/>
      <c r="S204" s="758"/>
      <c r="T204" s="758"/>
      <c r="U204" s="758"/>
      <c r="V204" s="758"/>
      <c r="W204" s="758"/>
      <c r="X204" s="758"/>
      <c r="Y204" s="758"/>
      <c r="Z204" s="758"/>
      <c r="AA204" s="758"/>
      <c r="AB204" s="758"/>
      <c r="AC204" s="758"/>
      <c r="AD204" s="758"/>
      <c r="AE204" s="758"/>
      <c r="AF204" s="758"/>
      <c r="AG204" s="758"/>
      <c r="AH204" s="758"/>
      <c r="AI204" s="758"/>
      <c r="AJ204" s="758"/>
      <c r="AK204" s="758"/>
      <c r="AL204" s="780">
        <v>199</v>
      </c>
      <c r="AM204" s="792">
        <v>0.145553658971596</v>
      </c>
      <c r="AN204" s="792">
        <f t="shared" si="69"/>
        <v>0.854446341028404</v>
      </c>
      <c r="AO204" s="792">
        <v>0.20546708982860401</v>
      </c>
      <c r="AP204" s="792">
        <f t="shared" si="63"/>
        <v>0.79453291017139605</v>
      </c>
      <c r="AQ204" s="792">
        <v>6.9855023781919295E-2</v>
      </c>
      <c r="AR204" s="792">
        <f t="shared" si="64"/>
        <v>0.93014497621808068</v>
      </c>
      <c r="AS204" s="792">
        <f t="shared" si="70"/>
        <v>0.12451237588145656</v>
      </c>
      <c r="AT204" s="792">
        <f t="shared" si="70"/>
        <v>0.87548762411854342</v>
      </c>
      <c r="AU204" s="808">
        <v>0.149604462428477</v>
      </c>
      <c r="AV204" s="808">
        <f t="shared" si="71"/>
        <v>0.85039553757152297</v>
      </c>
      <c r="AW204" s="808">
        <v>0.20112780473474001</v>
      </c>
      <c r="AX204" s="808">
        <f t="shared" si="72"/>
        <v>0.79887219526525999</v>
      </c>
      <c r="AY204" s="808">
        <v>7.5419847751990898E-2</v>
      </c>
      <c r="AZ204" s="808">
        <f t="shared" si="75"/>
        <v>0.92458015224800905</v>
      </c>
      <c r="BA204" s="808">
        <f t="shared" si="73"/>
        <v>0.12732990840773389</v>
      </c>
      <c r="BB204" s="808">
        <f t="shared" si="73"/>
        <v>0.87267009159226605</v>
      </c>
      <c r="BC204" s="809">
        <v>0.14254743538887399</v>
      </c>
      <c r="BD204" s="809">
        <f t="shared" si="62"/>
        <v>0.85745256461112596</v>
      </c>
      <c r="BE204" s="809">
        <v>0.19942041786292899</v>
      </c>
      <c r="BF204" s="809">
        <f t="shared" si="62"/>
        <v>0.80057958213707103</v>
      </c>
      <c r="BG204" s="809">
        <v>7.4561818152954096E-2</v>
      </c>
      <c r="BH204" s="809">
        <f t="shared" si="65"/>
        <v>0.92543818184704585</v>
      </c>
      <c r="BI204" s="809">
        <v>0.12435483742938348</v>
      </c>
      <c r="BJ204" s="809">
        <v>0.87564516257061653</v>
      </c>
      <c r="BK204" s="810">
        <v>0.139557639867954</v>
      </c>
      <c r="BL204" s="810">
        <f t="shared" si="66"/>
        <v>0.860442360132046</v>
      </c>
      <c r="BM204" s="810">
        <v>0.19546732417700999</v>
      </c>
      <c r="BN204" s="810">
        <f t="shared" si="67"/>
        <v>0.80453267582299004</v>
      </c>
      <c r="BO204" s="810">
        <v>7.1596242016330996E-2</v>
      </c>
      <c r="BP204" s="810">
        <f t="shared" si="68"/>
        <v>0.92840375798366903</v>
      </c>
      <c r="BQ204" s="810">
        <v>0.12115462424729029</v>
      </c>
      <c r="BR204" s="810">
        <f t="shared" si="74"/>
        <v>0.87884537575270971</v>
      </c>
      <c r="BS204" s="809">
        <v>0.68765137519936093</v>
      </c>
      <c r="BT204" s="809">
        <v>0.31234862480063902</v>
      </c>
      <c r="BU204" s="812"/>
      <c r="BV204" s="758"/>
      <c r="BW204" s="758"/>
      <c r="BX204" s="758"/>
      <c r="BY204" s="758"/>
      <c r="BZ204" s="758"/>
      <c r="CA204" s="758"/>
      <c r="CB204" s="758"/>
      <c r="CC204" s="758"/>
      <c r="CD204" s="758"/>
      <c r="CE204" s="758"/>
      <c r="CF204" s="758"/>
      <c r="CG204" s="758"/>
      <c r="CH204" s="758"/>
      <c r="CI204" s="758"/>
      <c r="CJ204" s="758"/>
      <c r="CK204" s="758"/>
      <c r="CL204" s="758"/>
      <c r="CM204" s="758"/>
      <c r="CN204" s="758"/>
      <c r="CP204" s="5"/>
      <c r="CR204" s="5"/>
      <c r="CS204" s="5"/>
      <c r="CT204" s="5"/>
    </row>
    <row r="205" spans="2:98" ht="15">
      <c r="B205" s="758"/>
      <c r="C205" s="758"/>
      <c r="D205" s="758"/>
      <c r="E205" s="758"/>
      <c r="F205" s="758"/>
      <c r="G205" s="758"/>
      <c r="H205" s="758"/>
      <c r="I205" s="758"/>
      <c r="J205" s="758"/>
      <c r="K205" s="758"/>
      <c r="L205" s="758"/>
      <c r="M205" s="758"/>
      <c r="N205" s="758"/>
      <c r="O205" s="758"/>
      <c r="P205" s="758"/>
      <c r="Q205" s="758"/>
      <c r="R205" s="758"/>
      <c r="S205" s="758"/>
      <c r="T205" s="758"/>
      <c r="U205" s="758"/>
      <c r="V205" s="758"/>
      <c r="W205" s="758"/>
      <c r="X205" s="758"/>
      <c r="Y205" s="758"/>
      <c r="Z205" s="758"/>
      <c r="AA205" s="758"/>
      <c r="AB205" s="758"/>
      <c r="AC205" s="758"/>
      <c r="AD205" s="758"/>
      <c r="AE205" s="758"/>
      <c r="AF205" s="758"/>
      <c r="AG205" s="758"/>
      <c r="AH205" s="758"/>
      <c r="AI205" s="758"/>
      <c r="AJ205" s="758"/>
      <c r="AK205" s="758"/>
      <c r="AL205" s="780">
        <v>200</v>
      </c>
      <c r="AM205" s="792">
        <v>0.14600000000000901</v>
      </c>
      <c r="AN205" s="792">
        <f t="shared" si="69"/>
        <v>0.85399999999999099</v>
      </c>
      <c r="AO205" s="792">
        <v>0.205999999999989</v>
      </c>
      <c r="AP205" s="792">
        <f t="shared" si="63"/>
        <v>0.79400000000001103</v>
      </c>
      <c r="AQ205" s="792">
        <v>7.0200000000001206E-2</v>
      </c>
      <c r="AR205" s="792">
        <f t="shared" si="64"/>
        <v>0.92979999999999885</v>
      </c>
      <c r="AS205" s="792">
        <f t="shared" si="70"/>
        <v>0.12493200000000082</v>
      </c>
      <c r="AT205" s="792">
        <f t="shared" si="70"/>
        <v>0.87506799999999929</v>
      </c>
      <c r="AU205" s="808">
        <v>0.15010000000000001</v>
      </c>
      <c r="AV205" s="808">
        <f t="shared" si="71"/>
        <v>0.84989999999999999</v>
      </c>
      <c r="AW205" s="808">
        <v>0.20169999999999999</v>
      </c>
      <c r="AX205" s="808">
        <f t="shared" si="72"/>
        <v>0.79830000000000001</v>
      </c>
      <c r="AY205" s="808">
        <v>7.5805997013439805E-2</v>
      </c>
      <c r="AZ205" s="808">
        <f t="shared" si="75"/>
        <v>0.92419400298656018</v>
      </c>
      <c r="BA205" s="808">
        <f t="shared" si="73"/>
        <v>0.12779275862618231</v>
      </c>
      <c r="BB205" s="808">
        <f t="shared" si="73"/>
        <v>0.87220724137381778</v>
      </c>
      <c r="BC205" s="809">
        <v>0.14299999999999399</v>
      </c>
      <c r="BD205" s="809">
        <f t="shared" si="62"/>
        <v>0.85700000000000598</v>
      </c>
      <c r="BE205" s="809">
        <v>0.199999999999973</v>
      </c>
      <c r="BF205" s="809">
        <f t="shared" si="62"/>
        <v>0.80000000000002702</v>
      </c>
      <c r="BG205" s="809">
        <v>7.4952224056248198E-2</v>
      </c>
      <c r="BH205" s="809">
        <f t="shared" si="65"/>
        <v>0.92504777594375176</v>
      </c>
      <c r="BI205" s="809">
        <v>0.12480802306586611</v>
      </c>
      <c r="BJ205" s="809">
        <v>0.87519197693413386</v>
      </c>
      <c r="BK205" s="810">
        <v>0.13999999999999899</v>
      </c>
      <c r="BL205" s="810">
        <f t="shared" si="66"/>
        <v>0.86000000000000099</v>
      </c>
      <c r="BM205" s="810">
        <v>0.19600000000000001</v>
      </c>
      <c r="BN205" s="810">
        <f t="shared" si="67"/>
        <v>0.80400000000000005</v>
      </c>
      <c r="BO205" s="810">
        <v>7.1999999999956002E-2</v>
      </c>
      <c r="BP205" s="810">
        <f t="shared" si="68"/>
        <v>0.92800000000004401</v>
      </c>
      <c r="BQ205" s="810">
        <v>0.12159999999997946</v>
      </c>
      <c r="BR205" s="810">
        <f t="shared" si="74"/>
        <v>0.8784000000000205</v>
      </c>
      <c r="BS205" s="809">
        <v>0.68899999999999295</v>
      </c>
      <c r="BT205" s="809">
        <v>0.31100000000000699</v>
      </c>
      <c r="BU205" s="812"/>
      <c r="BV205" s="758"/>
      <c r="BW205" s="758"/>
      <c r="BX205" s="758"/>
      <c r="BY205" s="758"/>
      <c r="BZ205" s="758"/>
      <c r="CA205" s="758"/>
      <c r="CB205" s="758"/>
      <c r="CC205" s="758"/>
      <c r="CD205" s="758"/>
      <c r="CE205" s="758"/>
      <c r="CF205" s="758"/>
      <c r="CG205" s="758"/>
      <c r="CH205" s="758"/>
      <c r="CI205" s="758"/>
      <c r="CJ205" s="758"/>
      <c r="CK205" s="758"/>
      <c r="CL205" s="758"/>
      <c r="CM205" s="758"/>
      <c r="CN205" s="758"/>
      <c r="CP205" s="5"/>
      <c r="CR205" s="5"/>
      <c r="CS205" s="5"/>
      <c r="CT205" s="5"/>
    </row>
    <row r="206" spans="2:98" ht="15">
      <c r="B206" s="758"/>
      <c r="C206" s="758"/>
      <c r="D206" s="758"/>
      <c r="E206" s="758"/>
      <c r="F206" s="758"/>
      <c r="G206" s="758"/>
      <c r="H206" s="758"/>
      <c r="I206" s="758"/>
      <c r="J206" s="758"/>
      <c r="K206" s="758"/>
      <c r="L206" s="758"/>
      <c r="M206" s="758"/>
      <c r="N206" s="758"/>
      <c r="O206" s="758"/>
      <c r="P206" s="758"/>
      <c r="Q206" s="758"/>
      <c r="R206" s="758"/>
      <c r="S206" s="758"/>
      <c r="T206" s="758"/>
      <c r="U206" s="758"/>
      <c r="V206" s="758"/>
      <c r="W206" s="758"/>
      <c r="X206" s="758"/>
      <c r="Y206" s="758"/>
      <c r="Z206" s="758"/>
      <c r="AA206" s="758"/>
      <c r="AB206" s="758"/>
      <c r="AC206" s="758"/>
      <c r="AD206" s="758"/>
      <c r="AE206" s="758"/>
      <c r="AF206" s="758"/>
      <c r="AG206" s="758"/>
      <c r="AH206" s="758"/>
      <c r="AI206" s="758"/>
      <c r="AJ206" s="758"/>
      <c r="AK206" s="758"/>
      <c r="AL206" s="780">
        <v>201</v>
      </c>
      <c r="AM206" s="792">
        <v>0.14644833130465401</v>
      </c>
      <c r="AN206" s="792">
        <f t="shared" si="69"/>
        <v>0.85355166869534593</v>
      </c>
      <c r="AO206" s="792">
        <v>0.20652828794526901</v>
      </c>
      <c r="AP206" s="792">
        <f t="shared" si="63"/>
        <v>0.79347171205473099</v>
      </c>
      <c r="AQ206" s="792">
        <v>7.0545305346885495E-2</v>
      </c>
      <c r="AR206" s="792">
        <f t="shared" si="64"/>
        <v>0.92945469465311448</v>
      </c>
      <c r="AS206" s="792">
        <f t="shared" si="70"/>
        <v>0.12535132939142196</v>
      </c>
      <c r="AT206" s="792">
        <f t="shared" si="70"/>
        <v>0.87464867060857809</v>
      </c>
      <c r="AU206" s="808">
        <v>0.15059489472118501</v>
      </c>
      <c r="AV206" s="808">
        <f t="shared" si="71"/>
        <v>0.84940510527881496</v>
      </c>
      <c r="AW206" s="808">
        <v>0.20227046631912601</v>
      </c>
      <c r="AX206" s="808">
        <f t="shared" si="72"/>
        <v>0.79772953368087396</v>
      </c>
      <c r="AY206" s="808">
        <v>7.6192209345469303E-2</v>
      </c>
      <c r="AZ206" s="808">
        <f t="shared" si="75"/>
        <v>0.92380779065453067</v>
      </c>
      <c r="BA206" s="808">
        <f t="shared" si="73"/>
        <v>0.12825504091588222</v>
      </c>
      <c r="BB206" s="808">
        <f t="shared" si="73"/>
        <v>0.87174495908411775</v>
      </c>
      <c r="BC206" s="809">
        <v>0.14345239233760501</v>
      </c>
      <c r="BD206" s="809">
        <f t="shared" si="62"/>
        <v>0.85654760766239502</v>
      </c>
      <c r="BE206" s="809">
        <v>0.20057525972776399</v>
      </c>
      <c r="BF206" s="809">
        <f t="shared" si="62"/>
        <v>0.79942474027223598</v>
      </c>
      <c r="BG206" s="809">
        <v>7.5342746002293903E-2</v>
      </c>
      <c r="BH206" s="809">
        <f t="shared" si="65"/>
        <v>0.92465725399770604</v>
      </c>
      <c r="BI206" s="809">
        <v>0.12526021452309846</v>
      </c>
      <c r="BJ206" s="809">
        <v>0.87473978547690145</v>
      </c>
      <c r="BK206" s="810">
        <v>0.14044112169067099</v>
      </c>
      <c r="BL206" s="810">
        <f t="shared" si="66"/>
        <v>0.85955887830932898</v>
      </c>
      <c r="BM206" s="810">
        <v>0.19653137830647699</v>
      </c>
      <c r="BN206" s="810">
        <f t="shared" si="67"/>
        <v>0.80346862169352296</v>
      </c>
      <c r="BO206" s="810">
        <v>7.2402224198481593E-2</v>
      </c>
      <c r="BP206" s="810">
        <f t="shared" si="68"/>
        <v>0.92759777580151836</v>
      </c>
      <c r="BQ206" s="810">
        <v>0.12204398786589926</v>
      </c>
      <c r="BR206" s="810">
        <f t="shared" si="74"/>
        <v>0.87795601213410079</v>
      </c>
      <c r="BS206" s="809">
        <v>0.69033654913720599</v>
      </c>
      <c r="BT206" s="809">
        <v>0.30966345086279401</v>
      </c>
      <c r="BU206" s="812"/>
      <c r="BV206" s="758"/>
      <c r="BW206" s="758"/>
      <c r="BX206" s="758"/>
      <c r="BY206" s="758"/>
      <c r="BZ206" s="758"/>
      <c r="CA206" s="758"/>
      <c r="CB206" s="758"/>
      <c r="CC206" s="758"/>
      <c r="CD206" s="758"/>
      <c r="CE206" s="758"/>
      <c r="CF206" s="758"/>
      <c r="CG206" s="758"/>
      <c r="CH206" s="758"/>
      <c r="CI206" s="758"/>
      <c r="CJ206" s="758"/>
      <c r="CK206" s="758"/>
      <c r="CL206" s="758"/>
      <c r="CM206" s="758"/>
      <c r="CN206" s="758"/>
      <c r="CP206" s="5"/>
      <c r="CR206" s="5"/>
      <c r="CS206" s="5"/>
      <c r="CT206" s="5"/>
    </row>
    <row r="207" spans="2:98" ht="15">
      <c r="B207" s="758"/>
      <c r="C207" s="758"/>
      <c r="D207" s="758"/>
      <c r="E207" s="758"/>
      <c r="F207" s="758"/>
      <c r="G207" s="758"/>
      <c r="H207" s="758"/>
      <c r="I207" s="758"/>
      <c r="J207" s="758"/>
      <c r="K207" s="758"/>
      <c r="L207" s="758"/>
      <c r="M207" s="758"/>
      <c r="N207" s="758"/>
      <c r="O207" s="758"/>
      <c r="P207" s="758"/>
      <c r="Q207" s="758"/>
      <c r="R207" s="758"/>
      <c r="S207" s="758"/>
      <c r="T207" s="758"/>
      <c r="U207" s="758"/>
      <c r="V207" s="758"/>
      <c r="W207" s="758"/>
      <c r="X207" s="758"/>
      <c r="Y207" s="758"/>
      <c r="Z207" s="758"/>
      <c r="AA207" s="758"/>
      <c r="AB207" s="758"/>
      <c r="AC207" s="758"/>
      <c r="AD207" s="758"/>
      <c r="AE207" s="758"/>
      <c r="AF207" s="758"/>
      <c r="AG207" s="758"/>
      <c r="AH207" s="758"/>
      <c r="AI207" s="758"/>
      <c r="AJ207" s="758"/>
      <c r="AK207" s="758"/>
      <c r="AL207" s="780">
        <v>202</v>
      </c>
      <c r="AM207" s="792">
        <v>0.14689863336494799</v>
      </c>
      <c r="AN207" s="792">
        <f t="shared" si="69"/>
        <v>0.85310136663505198</v>
      </c>
      <c r="AO207" s="792">
        <v>0.207051978615162</v>
      </c>
      <c r="AP207" s="792">
        <f t="shared" si="63"/>
        <v>0.792948021384838</v>
      </c>
      <c r="AQ207" s="792">
        <v>7.0890940736723099E-2</v>
      </c>
      <c r="AR207" s="792">
        <f t="shared" si="64"/>
        <v>0.92910905926327692</v>
      </c>
      <c r="AS207" s="792">
        <f t="shared" si="70"/>
        <v>0.12577036416351375</v>
      </c>
      <c r="AT207" s="792">
        <f t="shared" si="70"/>
        <v>0.87422963583648627</v>
      </c>
      <c r="AU207" s="808">
        <v>0.15108914818168001</v>
      </c>
      <c r="AV207" s="808">
        <f t="shared" si="71"/>
        <v>0.84891085181831993</v>
      </c>
      <c r="AW207" s="808">
        <v>0.20283921638056801</v>
      </c>
      <c r="AX207" s="808">
        <f t="shared" si="72"/>
        <v>0.79716078361943199</v>
      </c>
      <c r="AY207" s="808">
        <v>7.6578485102074101E-2</v>
      </c>
      <c r="AZ207" s="808">
        <f t="shared" si="75"/>
        <v>0.9234215148979259</v>
      </c>
      <c r="BA207" s="808">
        <f t="shared" si="73"/>
        <v>0.12871675885080555</v>
      </c>
      <c r="BB207" s="808">
        <f t="shared" si="73"/>
        <v>0.87128324114919442</v>
      </c>
      <c r="BC207" s="809">
        <v>0.143904585711921</v>
      </c>
      <c r="BD207" s="809">
        <f t="shared" si="62"/>
        <v>0.856095414288079</v>
      </c>
      <c r="BE207" s="809">
        <v>0.201146208277136</v>
      </c>
      <c r="BF207" s="809">
        <f t="shared" si="62"/>
        <v>0.79885379172286397</v>
      </c>
      <c r="BG207" s="809">
        <v>7.5733381848958101E-2</v>
      </c>
      <c r="BH207" s="809">
        <f t="shared" si="65"/>
        <v>0.92426661815104194</v>
      </c>
      <c r="BI207" s="809">
        <v>0.12571140512495751</v>
      </c>
      <c r="BJ207" s="809">
        <v>0.87428859487504251</v>
      </c>
      <c r="BK207" s="810">
        <v>0.14088101341439899</v>
      </c>
      <c r="BL207" s="810">
        <f t="shared" si="66"/>
        <v>0.85911898658560104</v>
      </c>
      <c r="BM207" s="810">
        <v>0.197061472121735</v>
      </c>
      <c r="BN207" s="810">
        <f t="shared" si="67"/>
        <v>0.80293852787826503</v>
      </c>
      <c r="BO207" s="810">
        <v>7.2802900752706901E-2</v>
      </c>
      <c r="BP207" s="810">
        <f t="shared" si="68"/>
        <v>0.9271970992472931</v>
      </c>
      <c r="BQ207" s="810">
        <v>0.1224865870927079</v>
      </c>
      <c r="BR207" s="810">
        <f t="shared" si="74"/>
        <v>0.87751341290729212</v>
      </c>
      <c r="BS207" s="809">
        <v>0.69166110931657698</v>
      </c>
      <c r="BT207" s="809">
        <v>0.30833889068342302</v>
      </c>
      <c r="BU207" s="812"/>
      <c r="BV207" s="758"/>
      <c r="BW207" s="758"/>
      <c r="BX207" s="758"/>
      <c r="BY207" s="758"/>
      <c r="BZ207" s="758"/>
      <c r="CA207" s="758"/>
      <c r="CB207" s="758"/>
      <c r="CC207" s="758"/>
      <c r="CD207" s="758"/>
      <c r="CE207" s="758"/>
      <c r="CF207" s="758"/>
      <c r="CG207" s="758"/>
      <c r="CH207" s="758"/>
      <c r="CI207" s="758"/>
      <c r="CJ207" s="758"/>
      <c r="CK207" s="758"/>
      <c r="CL207" s="758"/>
      <c r="CM207" s="758"/>
      <c r="CN207" s="758"/>
      <c r="CP207" s="5"/>
      <c r="CR207" s="5"/>
      <c r="CS207" s="5"/>
      <c r="CT207" s="5"/>
    </row>
    <row r="208" spans="2:98" ht="15">
      <c r="B208" s="758"/>
      <c r="C208" s="758"/>
      <c r="D208" s="758"/>
      <c r="E208" s="758"/>
      <c r="F208" s="758"/>
      <c r="G208" s="758"/>
      <c r="H208" s="758"/>
      <c r="I208" s="758"/>
      <c r="J208" s="758"/>
      <c r="K208" s="758"/>
      <c r="L208" s="758"/>
      <c r="M208" s="758"/>
      <c r="N208" s="758"/>
      <c r="O208" s="758"/>
      <c r="P208" s="758"/>
      <c r="Q208" s="758"/>
      <c r="R208" s="758"/>
      <c r="S208" s="758"/>
      <c r="T208" s="758"/>
      <c r="U208" s="758"/>
      <c r="V208" s="758"/>
      <c r="W208" s="758"/>
      <c r="X208" s="758"/>
      <c r="Y208" s="758"/>
      <c r="Z208" s="758"/>
      <c r="AA208" s="758"/>
      <c r="AB208" s="758"/>
      <c r="AC208" s="758"/>
      <c r="AD208" s="758"/>
      <c r="AE208" s="758"/>
      <c r="AF208" s="758"/>
      <c r="AG208" s="758"/>
      <c r="AH208" s="758"/>
      <c r="AI208" s="758"/>
      <c r="AJ208" s="758"/>
      <c r="AK208" s="758"/>
      <c r="AL208" s="780">
        <v>203</v>
      </c>
      <c r="AM208" s="792">
        <v>0.147350812775743</v>
      </c>
      <c r="AN208" s="792">
        <f t="shared" si="69"/>
        <v>0.85264918722425698</v>
      </c>
      <c r="AO208" s="792">
        <v>0.20757118513543699</v>
      </c>
      <c r="AP208" s="792">
        <f t="shared" si="63"/>
        <v>0.79242881486456307</v>
      </c>
      <c r="AQ208" s="792">
        <v>7.1236897517985398E-2</v>
      </c>
      <c r="AR208" s="792">
        <f t="shared" si="64"/>
        <v>0.92876310248201466</v>
      </c>
      <c r="AS208" s="792">
        <f t="shared" si="70"/>
        <v>0.12618909739990414</v>
      </c>
      <c r="AT208" s="792">
        <f t="shared" si="70"/>
        <v>0.87381090260009597</v>
      </c>
      <c r="AU208" s="808">
        <v>0.15158276082627101</v>
      </c>
      <c r="AV208" s="808">
        <f t="shared" si="71"/>
        <v>0.84841723917372902</v>
      </c>
      <c r="AW208" s="808">
        <v>0.20340626233292999</v>
      </c>
      <c r="AX208" s="808">
        <f t="shared" si="72"/>
        <v>0.79659373766706998</v>
      </c>
      <c r="AY208" s="808">
        <v>7.6964824313669397E-2</v>
      </c>
      <c r="AZ208" s="808">
        <f t="shared" si="75"/>
        <v>0.92303517568633064</v>
      </c>
      <c r="BA208" s="808">
        <f t="shared" si="73"/>
        <v>0.12917791537700585</v>
      </c>
      <c r="BB208" s="808">
        <f t="shared" si="73"/>
        <v>0.87082208462299415</v>
      </c>
      <c r="BC208" s="809">
        <v>0.14435656094504201</v>
      </c>
      <c r="BD208" s="809">
        <f t="shared" si="62"/>
        <v>0.85564343905495799</v>
      </c>
      <c r="BE208" s="809">
        <v>0.201712923107638</v>
      </c>
      <c r="BF208" s="809">
        <f t="shared" si="62"/>
        <v>0.798287076892362</v>
      </c>
      <c r="BG208" s="809">
        <v>7.6124129505274502E-2</v>
      </c>
      <c r="BH208" s="809">
        <f t="shared" si="65"/>
        <v>0.92387587049472553</v>
      </c>
      <c r="BI208" s="809">
        <v>0.12616160578014604</v>
      </c>
      <c r="BJ208" s="809">
        <v>0.87383839421985399</v>
      </c>
      <c r="BK208" s="810">
        <v>0.14131969816225401</v>
      </c>
      <c r="BL208" s="810">
        <f t="shared" si="66"/>
        <v>0.85868030183774602</v>
      </c>
      <c r="BM208" s="810">
        <v>0.19759028167977599</v>
      </c>
      <c r="BN208" s="810">
        <f t="shared" si="67"/>
        <v>0.80240971832022401</v>
      </c>
      <c r="BO208" s="810">
        <v>7.32020696960166E-2</v>
      </c>
      <c r="BP208" s="810">
        <f t="shared" si="68"/>
        <v>0.92679793030398339</v>
      </c>
      <c r="BQ208" s="810">
        <v>0.12292782327681485</v>
      </c>
      <c r="BR208" s="810">
        <f t="shared" si="74"/>
        <v>0.87707217672318527</v>
      </c>
      <c r="BS208" s="809">
        <v>0.69297382640629501</v>
      </c>
      <c r="BT208" s="809">
        <v>0.30702617359370499</v>
      </c>
      <c r="BU208" s="812"/>
      <c r="BV208" s="758"/>
      <c r="BW208" s="758"/>
      <c r="BX208" s="758"/>
      <c r="BY208" s="758"/>
      <c r="BZ208" s="758"/>
      <c r="CA208" s="758"/>
      <c r="CB208" s="758"/>
      <c r="CC208" s="758"/>
      <c r="CD208" s="758"/>
      <c r="CE208" s="758"/>
      <c r="CF208" s="758"/>
      <c r="CG208" s="758"/>
      <c r="CH208" s="758"/>
      <c r="CI208" s="758"/>
      <c r="CJ208" s="758"/>
      <c r="CK208" s="758"/>
      <c r="CL208" s="758"/>
      <c r="CM208" s="758"/>
      <c r="CN208" s="758"/>
      <c r="CP208" s="5"/>
      <c r="CR208" s="5"/>
      <c r="CS208" s="5"/>
      <c r="CT208" s="5"/>
    </row>
    <row r="209" spans="2:98" ht="15">
      <c r="B209" s="758"/>
      <c r="C209" s="758"/>
      <c r="D209" s="758"/>
      <c r="E209" s="758"/>
      <c r="F209" s="758"/>
      <c r="G209" s="758"/>
      <c r="H209" s="758"/>
      <c r="I209" s="758"/>
      <c r="J209" s="758"/>
      <c r="K209" s="758"/>
      <c r="L209" s="758"/>
      <c r="M209" s="758"/>
      <c r="N209" s="758"/>
      <c r="O209" s="758"/>
      <c r="P209" s="758"/>
      <c r="Q209" s="758"/>
      <c r="R209" s="758"/>
      <c r="S209" s="758"/>
      <c r="T209" s="758"/>
      <c r="U209" s="758"/>
      <c r="V209" s="758"/>
      <c r="W209" s="758"/>
      <c r="X209" s="758"/>
      <c r="Y209" s="758"/>
      <c r="Z209" s="758"/>
      <c r="AA209" s="758"/>
      <c r="AB209" s="758"/>
      <c r="AC209" s="758"/>
      <c r="AD209" s="758"/>
      <c r="AE209" s="758"/>
      <c r="AF209" s="758"/>
      <c r="AG209" s="758"/>
      <c r="AH209" s="758"/>
      <c r="AI209" s="817">
        <f>_xlfn.STDEV.S(BD155:BD255)</f>
        <v>1.3123559771647291E-2</v>
      </c>
      <c r="AJ209" s="758"/>
      <c r="AK209" s="758"/>
      <c r="AL209" s="780">
        <v>204</v>
      </c>
      <c r="AM209" s="792">
        <v>0.14780477613189</v>
      </c>
      <c r="AN209" s="792">
        <f t="shared" si="69"/>
        <v>0.85219522386810997</v>
      </c>
      <c r="AO209" s="792">
        <v>0.20808602063186299</v>
      </c>
      <c r="AP209" s="792">
        <f t="shared" si="63"/>
        <v>0.79191397936813701</v>
      </c>
      <c r="AQ209" s="792">
        <v>7.1583167039143594E-2</v>
      </c>
      <c r="AR209" s="792">
        <f t="shared" si="64"/>
        <v>0.92841683296085642</v>
      </c>
      <c r="AS209" s="792">
        <f t="shared" si="70"/>
        <v>0.12660752218422044</v>
      </c>
      <c r="AT209" s="792">
        <f t="shared" si="70"/>
        <v>0.87339247781577956</v>
      </c>
      <c r="AU209" s="808">
        <v>0.15207573309974601</v>
      </c>
      <c r="AV209" s="808">
        <f t="shared" si="71"/>
        <v>0.84792426690025402</v>
      </c>
      <c r="AW209" s="808">
        <v>0.20397161632482</v>
      </c>
      <c r="AX209" s="808">
        <f t="shared" si="72"/>
        <v>0.79602838367518003</v>
      </c>
      <c r="AY209" s="808">
        <v>7.7351227010669807E-2</v>
      </c>
      <c r="AZ209" s="808">
        <f t="shared" si="75"/>
        <v>0.92264877298933023</v>
      </c>
      <c r="BA209" s="808">
        <f t="shared" si="73"/>
        <v>0.12963851344053798</v>
      </c>
      <c r="BB209" s="808">
        <f t="shared" si="73"/>
        <v>0.87036148655946199</v>
      </c>
      <c r="BC209" s="809">
        <v>0.14480829885906801</v>
      </c>
      <c r="BD209" s="809">
        <f t="shared" si="62"/>
        <v>0.85519170114093201</v>
      </c>
      <c r="BE209" s="809">
        <v>0.20227548167882001</v>
      </c>
      <c r="BF209" s="809">
        <f t="shared" si="62"/>
        <v>0.79772451832117997</v>
      </c>
      <c r="BG209" s="809">
        <v>7.6514986880276498E-2</v>
      </c>
      <c r="BH209" s="809">
        <f t="shared" si="65"/>
        <v>0.92348501311972353</v>
      </c>
      <c r="BI209" s="809">
        <v>0.1266108273973669</v>
      </c>
      <c r="BJ209" s="809">
        <v>0.87338917260263305</v>
      </c>
      <c r="BK209" s="810">
        <v>0.141757198925306</v>
      </c>
      <c r="BL209" s="810">
        <f t="shared" si="66"/>
        <v>0.85824280107469397</v>
      </c>
      <c r="BM209" s="810">
        <v>0.19811780721460101</v>
      </c>
      <c r="BN209" s="810">
        <f t="shared" si="67"/>
        <v>0.80188219278539896</v>
      </c>
      <c r="BO209" s="810">
        <v>7.3599771061795494E-2</v>
      </c>
      <c r="BP209" s="810">
        <f t="shared" si="68"/>
        <v>0.92640022893820451</v>
      </c>
      <c r="BQ209" s="810">
        <v>0.12336772201462903</v>
      </c>
      <c r="BR209" s="810">
        <f t="shared" si="74"/>
        <v>0.87663227798537102</v>
      </c>
      <c r="BS209" s="809">
        <v>0.69427484627454805</v>
      </c>
      <c r="BT209" s="809">
        <v>0.305725153725452</v>
      </c>
      <c r="BU209" s="812"/>
      <c r="BV209" s="758"/>
      <c r="BW209" s="758"/>
      <c r="BX209" s="758"/>
      <c r="BY209" s="758"/>
      <c r="BZ209" s="758"/>
      <c r="CA209" s="758"/>
      <c r="CB209" s="758"/>
      <c r="CC209" s="758"/>
      <c r="CD209" s="758"/>
      <c r="CE209" s="758"/>
      <c r="CF209" s="758"/>
      <c r="CG209" s="758"/>
      <c r="CH209" s="758"/>
      <c r="CI209" s="758"/>
      <c r="CJ209" s="758"/>
      <c r="CK209" s="758"/>
      <c r="CL209" s="758"/>
      <c r="CM209" s="758"/>
      <c r="CN209" s="758"/>
      <c r="CP209" s="5"/>
      <c r="CR209" s="5"/>
      <c r="CS209" s="5"/>
      <c r="CT209" s="5"/>
    </row>
    <row r="210" spans="2:98" ht="15">
      <c r="B210" s="758"/>
      <c r="C210" s="758"/>
      <c r="D210" s="758"/>
      <c r="E210" s="758"/>
      <c r="F210" s="758"/>
      <c r="G210" s="758"/>
      <c r="H210" s="758"/>
      <c r="I210" s="758"/>
      <c r="J210" s="758"/>
      <c r="K210" s="758"/>
      <c r="L210" s="758"/>
      <c r="M210" s="758"/>
      <c r="N210" s="758"/>
      <c r="O210" s="758"/>
      <c r="P210" s="758"/>
      <c r="Q210" s="758"/>
      <c r="R210" s="758"/>
      <c r="S210" s="758"/>
      <c r="T210" s="758"/>
      <c r="U210" s="758"/>
      <c r="V210" s="758"/>
      <c r="W210" s="758"/>
      <c r="X210" s="758"/>
      <c r="Y210" s="758"/>
      <c r="Z210" s="758"/>
      <c r="AA210" s="758"/>
      <c r="AB210" s="758"/>
      <c r="AC210" s="758"/>
      <c r="AD210" s="758"/>
      <c r="AE210" s="758"/>
      <c r="AF210" s="758"/>
      <c r="AG210" s="758"/>
      <c r="AH210" s="758"/>
      <c r="AI210" s="758"/>
      <c r="AJ210" s="758"/>
      <c r="AK210" s="758"/>
      <c r="AL210" s="780">
        <v>205</v>
      </c>
      <c r="AM210" s="792">
        <v>0.14826043002824099</v>
      </c>
      <c r="AN210" s="792">
        <f t="shared" si="69"/>
        <v>0.85173956997175904</v>
      </c>
      <c r="AO210" s="792">
        <v>0.20859659823021101</v>
      </c>
      <c r="AP210" s="792">
        <f t="shared" si="63"/>
        <v>0.79140340176978896</v>
      </c>
      <c r="AQ210" s="792">
        <v>7.1929740648668999E-2</v>
      </c>
      <c r="AR210" s="792">
        <f t="shared" si="64"/>
        <v>0.92807025935133103</v>
      </c>
      <c r="AS210" s="792">
        <f t="shared" si="70"/>
        <v>0.12702563160009098</v>
      </c>
      <c r="AT210" s="792">
        <f t="shared" si="70"/>
        <v>0.87297436839990894</v>
      </c>
      <c r="AU210" s="808">
        <v>0.152568065446891</v>
      </c>
      <c r="AV210" s="808">
        <f t="shared" si="71"/>
        <v>0.84743193455310895</v>
      </c>
      <c r="AW210" s="808">
        <v>0.20453529050484401</v>
      </c>
      <c r="AX210" s="808">
        <f t="shared" si="72"/>
        <v>0.79546470949515602</v>
      </c>
      <c r="AY210" s="808">
        <v>7.7737693223490598E-2</v>
      </c>
      <c r="AZ210" s="808">
        <f t="shared" si="75"/>
        <v>0.92226230677650944</v>
      </c>
      <c r="BA210" s="808">
        <f t="shared" si="73"/>
        <v>0.13009855598745601</v>
      </c>
      <c r="BB210" s="808">
        <f t="shared" si="73"/>
        <v>0.8699014440125441</v>
      </c>
      <c r="BC210" s="809">
        <v>0.14525978027609901</v>
      </c>
      <c r="BD210" s="809">
        <f t="shared" si="62"/>
        <v>0.85474021972390102</v>
      </c>
      <c r="BE210" s="809">
        <v>0.202833961450232</v>
      </c>
      <c r="BF210" s="809">
        <f t="shared" si="62"/>
        <v>0.79716603854976797</v>
      </c>
      <c r="BG210" s="809">
        <v>7.6905951882997994E-2</v>
      </c>
      <c r="BH210" s="809">
        <f t="shared" si="65"/>
        <v>0.92309404811700202</v>
      </c>
      <c r="BI210" s="809">
        <v>0.12705908088532314</v>
      </c>
      <c r="BJ210" s="809">
        <v>0.87294091911467686</v>
      </c>
      <c r="BK210" s="810">
        <v>0.14219353869462401</v>
      </c>
      <c r="BL210" s="810">
        <f t="shared" si="66"/>
        <v>0.85780646130537597</v>
      </c>
      <c r="BM210" s="810">
        <v>0.19864404896020901</v>
      </c>
      <c r="BN210" s="810">
        <f t="shared" si="67"/>
        <v>0.80135595103979096</v>
      </c>
      <c r="BO210" s="810">
        <v>7.39960448834283E-2</v>
      </c>
      <c r="BP210" s="810">
        <f t="shared" si="68"/>
        <v>0.92600395511657174</v>
      </c>
      <c r="BQ210" s="810">
        <v>0.12380630890255855</v>
      </c>
      <c r="BR210" s="810">
        <f t="shared" si="74"/>
        <v>0.8761936910974415</v>
      </c>
      <c r="BS210" s="809">
        <v>0.69556431478952496</v>
      </c>
      <c r="BT210" s="809">
        <v>0.30443568521047498</v>
      </c>
      <c r="BU210" s="812"/>
      <c r="BV210" s="758"/>
      <c r="BW210" s="758"/>
      <c r="BX210" s="758"/>
      <c r="BY210" s="758"/>
      <c r="BZ210" s="758"/>
      <c r="CA210" s="758"/>
      <c r="CB210" s="758"/>
      <c r="CC210" s="758"/>
      <c r="CD210" s="758"/>
      <c r="CE210" s="758"/>
      <c r="CF210" s="758"/>
      <c r="CG210" s="758"/>
      <c r="CH210" s="758"/>
      <c r="CI210" s="758"/>
      <c r="CJ210" s="758"/>
      <c r="CK210" s="758"/>
      <c r="CL210" s="758"/>
      <c r="CM210" s="758"/>
      <c r="CN210" s="758"/>
      <c r="CP210" s="5"/>
      <c r="CR210" s="5"/>
      <c r="CS210" s="5"/>
      <c r="CT210" s="5"/>
    </row>
    <row r="211" spans="2:98" ht="15">
      <c r="B211" s="758"/>
      <c r="C211" s="758"/>
      <c r="D211" s="758"/>
      <c r="E211" s="758"/>
      <c r="F211" s="758"/>
      <c r="G211" s="758"/>
      <c r="H211" s="758"/>
      <c r="I211" s="758"/>
      <c r="J211" s="758"/>
      <c r="K211" s="758"/>
      <c r="L211" s="758"/>
      <c r="M211" s="758"/>
      <c r="N211" s="758"/>
      <c r="O211" s="758"/>
      <c r="P211" s="758"/>
      <c r="Q211" s="758"/>
      <c r="R211" s="758"/>
      <c r="S211" s="758"/>
      <c r="T211" s="758"/>
      <c r="U211" s="758"/>
      <c r="V211" s="758"/>
      <c r="W211" s="758"/>
      <c r="X211" s="758"/>
      <c r="Y211" s="758"/>
      <c r="Z211" s="758"/>
      <c r="AA211" s="758"/>
      <c r="AB211" s="758"/>
      <c r="AC211" s="758"/>
      <c r="AD211" s="758"/>
      <c r="AE211" s="758"/>
      <c r="AF211" s="758"/>
      <c r="AG211" s="758"/>
      <c r="AH211" s="758"/>
      <c r="AI211" s="758">
        <f>(BD255-BD155)/2</f>
        <v>-2.245772287966652E-2</v>
      </c>
      <c r="AJ211" s="758"/>
      <c r="AK211" s="758"/>
      <c r="AL211" s="780">
        <v>206</v>
      </c>
      <c r="AM211" s="792">
        <v>0.14871768105965</v>
      </c>
      <c r="AN211" s="792">
        <f t="shared" si="69"/>
        <v>0.85128231894035</v>
      </c>
      <c r="AO211" s="792">
        <v>0.20910303105625</v>
      </c>
      <c r="AP211" s="792">
        <f t="shared" si="63"/>
        <v>0.79089696894374995</v>
      </c>
      <c r="AQ211" s="792">
        <v>7.2276609695033106E-2</v>
      </c>
      <c r="AR211" s="792">
        <f t="shared" si="64"/>
        <v>0.92772339030496687</v>
      </c>
      <c r="AS211" s="792">
        <f t="shared" si="70"/>
        <v>0.12744341873114423</v>
      </c>
      <c r="AT211" s="792">
        <f t="shared" si="70"/>
        <v>0.87255658126885582</v>
      </c>
      <c r="AU211" s="808">
        <v>0.15305975831249199</v>
      </c>
      <c r="AV211" s="808">
        <f t="shared" si="71"/>
        <v>0.84694024168750803</v>
      </c>
      <c r="AW211" s="808">
        <v>0.205097297021608</v>
      </c>
      <c r="AX211" s="808">
        <f t="shared" si="72"/>
        <v>0.79490270297839194</v>
      </c>
      <c r="AY211" s="808">
        <v>7.8124222982546607E-2</v>
      </c>
      <c r="AZ211" s="808">
        <f t="shared" si="75"/>
        <v>0.92187577701745338</v>
      </c>
      <c r="BA211" s="808">
        <f t="shared" si="73"/>
        <v>0.13055804596381382</v>
      </c>
      <c r="BB211" s="808">
        <f t="shared" si="73"/>
        <v>0.86944195403618618</v>
      </c>
      <c r="BC211" s="809">
        <v>0.14571098601823501</v>
      </c>
      <c r="BD211" s="809">
        <f t="shared" si="62"/>
        <v>0.85428901398176493</v>
      </c>
      <c r="BE211" s="809">
        <v>0.20338843988142299</v>
      </c>
      <c r="BF211" s="809">
        <f t="shared" si="62"/>
        <v>0.79661156011857703</v>
      </c>
      <c r="BG211" s="809">
        <v>7.7297022422472605E-2</v>
      </c>
      <c r="BH211" s="809">
        <f t="shared" si="65"/>
        <v>0.92270297757752739</v>
      </c>
      <c r="BI211" s="809">
        <v>0.12750637715271754</v>
      </c>
      <c r="BJ211" s="809">
        <v>0.87249362284728238</v>
      </c>
      <c r="BK211" s="810">
        <v>0.14262874046127799</v>
      </c>
      <c r="BL211" s="810">
        <f t="shared" si="66"/>
        <v>0.85737125953872195</v>
      </c>
      <c r="BM211" s="810">
        <v>0.19916900715060401</v>
      </c>
      <c r="BN211" s="810">
        <f t="shared" si="67"/>
        <v>0.80083099284939596</v>
      </c>
      <c r="BO211" s="810">
        <v>7.43909311943E-2</v>
      </c>
      <c r="BP211" s="810">
        <f t="shared" si="68"/>
        <v>0.92560906880570004</v>
      </c>
      <c r="BQ211" s="810">
        <v>0.12424360953701311</v>
      </c>
      <c r="BR211" s="810">
        <f t="shared" si="74"/>
        <v>0.87575639046298703</v>
      </c>
      <c r="BS211" s="809">
        <v>0.69684237781941394</v>
      </c>
      <c r="BT211" s="809">
        <v>0.30315762218058601</v>
      </c>
      <c r="BU211" s="812"/>
      <c r="BV211" s="758"/>
      <c r="BW211" s="758"/>
      <c r="BX211" s="758"/>
      <c r="BY211" s="758"/>
      <c r="BZ211" s="758"/>
      <c r="CA211" s="758"/>
      <c r="CB211" s="758"/>
      <c r="CC211" s="758"/>
      <c r="CD211" s="758"/>
      <c r="CE211" s="758"/>
      <c r="CF211" s="758"/>
      <c r="CG211" s="758"/>
      <c r="CH211" s="758"/>
      <c r="CI211" s="758"/>
      <c r="CJ211" s="758"/>
      <c r="CK211" s="758"/>
      <c r="CL211" s="758"/>
      <c r="CM211" s="758"/>
      <c r="CN211" s="758"/>
      <c r="CP211" s="5"/>
      <c r="CR211" s="5"/>
      <c r="CS211" s="5"/>
      <c r="CT211" s="5"/>
    </row>
    <row r="212" spans="2:98" ht="15">
      <c r="B212" s="758"/>
      <c r="C212" s="758"/>
      <c r="D212" s="758"/>
      <c r="E212" s="758"/>
      <c r="F212" s="758"/>
      <c r="G212" s="758"/>
      <c r="H212" s="758"/>
      <c r="I212" s="758"/>
      <c r="J212" s="758"/>
      <c r="K212" s="758"/>
      <c r="L212" s="758"/>
      <c r="M212" s="758"/>
      <c r="N212" s="758"/>
      <c r="O212" s="758"/>
      <c r="P212" s="758"/>
      <c r="Q212" s="758"/>
      <c r="R212" s="758"/>
      <c r="S212" s="758"/>
      <c r="T212" s="758"/>
      <c r="U212" s="758"/>
      <c r="V212" s="758"/>
      <c r="W212" s="758"/>
      <c r="X212" s="758"/>
      <c r="Y212" s="758"/>
      <c r="Z212" s="758"/>
      <c r="AA212" s="758"/>
      <c r="AB212" s="758"/>
      <c r="AC212" s="758"/>
      <c r="AD212" s="758"/>
      <c r="AE212" s="758"/>
      <c r="AF212" s="758"/>
      <c r="AG212" s="758"/>
      <c r="AH212" s="758"/>
      <c r="AI212" s="758"/>
      <c r="AJ212" s="758"/>
      <c r="AK212" s="758"/>
      <c r="AL212" s="780">
        <v>207</v>
      </c>
      <c r="AM212" s="792">
        <v>0.14917643582096601</v>
      </c>
      <c r="AN212" s="792">
        <f t="shared" si="69"/>
        <v>0.85082356417903404</v>
      </c>
      <c r="AO212" s="792">
        <v>0.20960543223575001</v>
      </c>
      <c r="AP212" s="792">
        <f t="shared" si="63"/>
        <v>0.79039456776424999</v>
      </c>
      <c r="AQ212" s="792">
        <v>7.2623765526707199E-2</v>
      </c>
      <c r="AR212" s="792">
        <f t="shared" si="64"/>
        <v>0.92737623447329276</v>
      </c>
      <c r="AS212" s="792">
        <f t="shared" si="70"/>
        <v>0.12786087666100729</v>
      </c>
      <c r="AT212" s="792">
        <f t="shared" si="70"/>
        <v>0.87213912333899268</v>
      </c>
      <c r="AU212" s="808">
        <v>0.15355081214133601</v>
      </c>
      <c r="AV212" s="808">
        <f t="shared" si="71"/>
        <v>0.84644918785866397</v>
      </c>
      <c r="AW212" s="808">
        <v>0.205657648023718</v>
      </c>
      <c r="AX212" s="808">
        <f t="shared" si="72"/>
        <v>0.794342351976282</v>
      </c>
      <c r="AY212" s="808">
        <v>7.8510816318252796E-2</v>
      </c>
      <c r="AZ212" s="808">
        <f t="shared" si="75"/>
        <v>0.92148918368174715</v>
      </c>
      <c r="BA212" s="808">
        <f t="shared" si="73"/>
        <v>0.13101698631566558</v>
      </c>
      <c r="BB212" s="808">
        <f t="shared" si="73"/>
        <v>0.86898301368433439</v>
      </c>
      <c r="BC212" s="809">
        <v>0.146161896907574</v>
      </c>
      <c r="BD212" s="809">
        <f t="shared" si="62"/>
        <v>0.85383810309242603</v>
      </c>
      <c r="BE212" s="809">
        <v>0.20393899443194399</v>
      </c>
      <c r="BF212" s="809">
        <f t="shared" si="62"/>
        <v>0.79606100556805603</v>
      </c>
      <c r="BG212" s="809">
        <v>7.7688196407734E-2</v>
      </c>
      <c r="BH212" s="809">
        <f t="shared" si="65"/>
        <v>0.92231180359226594</v>
      </c>
      <c r="BI212" s="809">
        <v>0.1279527271082527</v>
      </c>
      <c r="BJ212" s="809">
        <v>0.87204727289174733</v>
      </c>
      <c r="BK212" s="810">
        <v>0.14306282721633901</v>
      </c>
      <c r="BL212" s="810">
        <f t="shared" si="66"/>
        <v>0.85693717278366099</v>
      </c>
      <c r="BM212" s="810">
        <v>0.19969268201978399</v>
      </c>
      <c r="BN212" s="810">
        <f t="shared" si="67"/>
        <v>0.80030731798021604</v>
      </c>
      <c r="BO212" s="810">
        <v>7.4784470027795202E-2</v>
      </c>
      <c r="BP212" s="810">
        <f t="shared" si="68"/>
        <v>0.9252155299722048</v>
      </c>
      <c r="BQ212" s="810">
        <v>0.12467964951440121</v>
      </c>
      <c r="BR212" s="810">
        <f t="shared" si="74"/>
        <v>0.87532035048559886</v>
      </c>
      <c r="BS212" s="809">
        <v>0.69810918123240295</v>
      </c>
      <c r="BT212" s="809">
        <v>0.30189081876759699</v>
      </c>
      <c r="BU212" s="812"/>
      <c r="BV212" s="758"/>
      <c r="BW212" s="758"/>
      <c r="BX212" s="758"/>
      <c r="BY212" s="758"/>
      <c r="BZ212" s="758"/>
      <c r="CA212" s="758"/>
      <c r="CB212" s="758"/>
      <c r="CC212" s="758"/>
      <c r="CD212" s="758"/>
      <c r="CE212" s="758"/>
      <c r="CF212" s="758"/>
      <c r="CG212" s="758"/>
      <c r="CH212" s="758"/>
      <c r="CI212" s="758"/>
      <c r="CJ212" s="758"/>
      <c r="CK212" s="758"/>
      <c r="CL212" s="758"/>
      <c r="CM212" s="758"/>
      <c r="CN212" s="758"/>
      <c r="CP212" s="5"/>
      <c r="CR212" s="5"/>
      <c r="CS212" s="5"/>
      <c r="CT212" s="5"/>
    </row>
    <row r="213" spans="2:98" ht="15">
      <c r="B213" s="758"/>
      <c r="C213" s="758"/>
      <c r="D213" s="758"/>
      <c r="E213" s="758"/>
      <c r="F213" s="758"/>
      <c r="G213" s="758"/>
      <c r="H213" s="758"/>
      <c r="I213" s="758"/>
      <c r="J213" s="758"/>
      <c r="K213" s="758"/>
      <c r="L213" s="758"/>
      <c r="M213" s="758"/>
      <c r="N213" s="758"/>
      <c r="O213" s="758"/>
      <c r="P213" s="758"/>
      <c r="Q213" s="758"/>
      <c r="R213" s="758"/>
      <c r="S213" s="758"/>
      <c r="T213" s="758"/>
      <c r="U213" s="758"/>
      <c r="V213" s="758"/>
      <c r="W213" s="758"/>
      <c r="X213" s="758"/>
      <c r="Y213" s="758"/>
      <c r="Z213" s="758"/>
      <c r="AA213" s="758"/>
      <c r="AB213" s="758"/>
      <c r="AC213" s="758"/>
      <c r="AD213" s="758"/>
      <c r="AE213" s="758"/>
      <c r="AF213" s="758"/>
      <c r="AG213" s="758"/>
      <c r="AH213" s="758"/>
      <c r="AI213" s="758"/>
      <c r="AJ213" s="758"/>
      <c r="AK213" s="758"/>
      <c r="AL213" s="780">
        <v>208</v>
      </c>
      <c r="AM213" s="792">
        <v>0.149636600907043</v>
      </c>
      <c r="AN213" s="792">
        <f t="shared" si="69"/>
        <v>0.850363399092957</v>
      </c>
      <c r="AO213" s="792">
        <v>0.21010391489447999</v>
      </c>
      <c r="AP213" s="792">
        <f t="shared" si="63"/>
        <v>0.78989608510552001</v>
      </c>
      <c r="AQ213" s="792">
        <v>7.2971199492162506E-2</v>
      </c>
      <c r="AR213" s="792">
        <f t="shared" si="64"/>
        <v>0.92702880050783754</v>
      </c>
      <c r="AS213" s="792">
        <f t="shared" si="70"/>
        <v>0.12827799847330848</v>
      </c>
      <c r="AT213" s="792">
        <f t="shared" si="70"/>
        <v>0.87172200152669155</v>
      </c>
      <c r="AU213" s="808">
        <v>0.15404122737820999</v>
      </c>
      <c r="AV213" s="808">
        <f t="shared" si="71"/>
        <v>0.84595877262178998</v>
      </c>
      <c r="AW213" s="808">
        <v>0.20621635565978</v>
      </c>
      <c r="AX213" s="808">
        <f t="shared" si="72"/>
        <v>0.79378364434021997</v>
      </c>
      <c r="AY213" s="808">
        <v>7.8897473261024198E-2</v>
      </c>
      <c r="AZ213" s="808">
        <f t="shared" si="75"/>
        <v>0.92110252673897586</v>
      </c>
      <c r="BA213" s="808">
        <f t="shared" si="73"/>
        <v>0.13147537998906564</v>
      </c>
      <c r="BB213" s="808">
        <f t="shared" si="73"/>
        <v>0.86852462001093433</v>
      </c>
      <c r="BC213" s="809">
        <v>0.14661249376621799</v>
      </c>
      <c r="BD213" s="809">
        <f t="shared" si="62"/>
        <v>0.85338750623378201</v>
      </c>
      <c r="BE213" s="809">
        <v>0.20448570256134399</v>
      </c>
      <c r="BF213" s="809">
        <f t="shared" si="62"/>
        <v>0.79551429743865598</v>
      </c>
      <c r="BG213" s="809">
        <v>7.8079471747815696E-2</v>
      </c>
      <c r="BH213" s="809">
        <f t="shared" si="65"/>
        <v>0.92192052825218429</v>
      </c>
      <c r="BI213" s="809">
        <v>0.1283981416606319</v>
      </c>
      <c r="BJ213" s="809">
        <v>0.8716018583393681</v>
      </c>
      <c r="BK213" s="810">
        <v>0.14349582195087701</v>
      </c>
      <c r="BL213" s="810">
        <f t="shared" si="66"/>
        <v>0.85650417804912293</v>
      </c>
      <c r="BM213" s="810">
        <v>0.20021507380175199</v>
      </c>
      <c r="BN213" s="810">
        <f t="shared" si="67"/>
        <v>0.79978492619824804</v>
      </c>
      <c r="BO213" s="810">
        <v>7.5176701417298694E-2</v>
      </c>
      <c r="BP213" s="810">
        <f t="shared" si="68"/>
        <v>0.92482329858270129</v>
      </c>
      <c r="BQ213" s="810">
        <v>0.12511445443113223</v>
      </c>
      <c r="BR213" s="810">
        <f t="shared" si="74"/>
        <v>0.87488554556886777</v>
      </c>
      <c r="BS213" s="809">
        <v>0.69936487089668198</v>
      </c>
      <c r="BT213" s="809">
        <v>0.30063512910331802</v>
      </c>
      <c r="BU213" s="812"/>
      <c r="BV213" s="758"/>
      <c r="BW213" s="758"/>
      <c r="BX213" s="758"/>
      <c r="BY213" s="758"/>
      <c r="BZ213" s="758"/>
      <c r="CA213" s="758"/>
      <c r="CB213" s="758"/>
      <c r="CC213" s="758"/>
      <c r="CD213" s="758"/>
      <c r="CE213" s="758"/>
      <c r="CF213" s="758"/>
      <c r="CG213" s="758"/>
      <c r="CH213" s="758"/>
      <c r="CI213" s="758"/>
      <c r="CJ213" s="758"/>
      <c r="CK213" s="758"/>
      <c r="CL213" s="758"/>
      <c r="CM213" s="758"/>
      <c r="CN213" s="758"/>
      <c r="CP213" s="5"/>
      <c r="CR213" s="5"/>
      <c r="CS213" s="5"/>
      <c r="CT213" s="5"/>
    </row>
    <row r="214" spans="2:98" ht="15">
      <c r="B214" s="758"/>
      <c r="C214" s="758"/>
      <c r="D214" s="758"/>
      <c r="E214" s="758"/>
      <c r="F214" s="758"/>
      <c r="G214" s="758"/>
      <c r="H214" s="758"/>
      <c r="I214" s="758"/>
      <c r="J214" s="758"/>
      <c r="K214" s="758"/>
      <c r="L214" s="758"/>
      <c r="M214" s="758"/>
      <c r="N214" s="758"/>
      <c r="O214" s="758"/>
      <c r="P214" s="758"/>
      <c r="Q214" s="758"/>
      <c r="R214" s="758"/>
      <c r="S214" s="758"/>
      <c r="T214" s="758"/>
      <c r="U214" s="758"/>
      <c r="V214" s="758"/>
      <c r="W214" s="758"/>
      <c r="X214" s="758"/>
      <c r="Y214" s="758"/>
      <c r="Z214" s="758"/>
      <c r="AA214" s="758"/>
      <c r="AB214" s="758"/>
      <c r="AC214" s="758"/>
      <c r="AD214" s="758"/>
      <c r="AE214" s="758"/>
      <c r="AF214" s="758"/>
      <c r="AG214" s="758"/>
      <c r="AH214" s="758"/>
      <c r="AI214" s="758"/>
      <c r="AJ214" s="758"/>
      <c r="AK214" s="758"/>
      <c r="AL214" s="780">
        <v>209</v>
      </c>
      <c r="AM214" s="792">
        <v>0.15009808291273199</v>
      </c>
      <c r="AN214" s="792">
        <f t="shared" si="69"/>
        <v>0.84990191708726803</v>
      </c>
      <c r="AO214" s="792">
        <v>0.210598592158211</v>
      </c>
      <c r="AP214" s="792">
        <f t="shared" si="63"/>
        <v>0.78940140784178903</v>
      </c>
      <c r="AQ214" s="792">
        <v>7.3318902939870298E-2</v>
      </c>
      <c r="AR214" s="792">
        <f t="shared" si="64"/>
        <v>0.92668109706012969</v>
      </c>
      <c r="AS214" s="792">
        <f t="shared" si="70"/>
        <v>0.12869477725167577</v>
      </c>
      <c r="AT214" s="792">
        <f t="shared" si="70"/>
        <v>0.87130522274832423</v>
      </c>
      <c r="AU214" s="808">
        <v>0.154531004467899</v>
      </c>
      <c r="AV214" s="808">
        <f t="shared" si="71"/>
        <v>0.84546899553210098</v>
      </c>
      <c r="AW214" s="808">
        <v>0.20677343207840099</v>
      </c>
      <c r="AX214" s="808">
        <f t="shared" si="72"/>
        <v>0.79322656792159907</v>
      </c>
      <c r="AY214" s="808">
        <v>7.9284193841275705E-2</v>
      </c>
      <c r="AZ214" s="808">
        <f t="shared" si="75"/>
        <v>0.92071580615872428</v>
      </c>
      <c r="BA214" s="808">
        <f t="shared" si="73"/>
        <v>0.13193322993006773</v>
      </c>
      <c r="BB214" s="808">
        <f t="shared" si="73"/>
        <v>0.86806677006993227</v>
      </c>
      <c r="BC214" s="809">
        <v>0.14706275741626501</v>
      </c>
      <c r="BD214" s="809">
        <f t="shared" ref="BD214:BF277" si="76">1-BC214</f>
        <v>0.85293724258373493</v>
      </c>
      <c r="BE214" s="809">
        <v>0.20502864172917201</v>
      </c>
      <c r="BF214" s="809">
        <f t="shared" si="76"/>
        <v>0.79497135827082799</v>
      </c>
      <c r="BG214" s="809">
        <v>7.84708463517515E-2</v>
      </c>
      <c r="BH214" s="809">
        <f t="shared" si="65"/>
        <v>0.9215291536482485</v>
      </c>
      <c r="BI214" s="809">
        <v>0.12884263171855742</v>
      </c>
      <c r="BJ214" s="809">
        <v>0.87115736828144263</v>
      </c>
      <c r="BK214" s="810">
        <v>0.143927747655962</v>
      </c>
      <c r="BL214" s="810">
        <f t="shared" si="66"/>
        <v>0.85607225234403805</v>
      </c>
      <c r="BM214" s="810">
        <v>0.200736182730508</v>
      </c>
      <c r="BN214" s="810">
        <f t="shared" si="67"/>
        <v>0.79926381726949203</v>
      </c>
      <c r="BO214" s="810">
        <v>7.5567665396195305E-2</v>
      </c>
      <c r="BP214" s="810">
        <f t="shared" si="68"/>
        <v>0.9244323346038047</v>
      </c>
      <c r="BQ214" s="810">
        <v>0.1255480498836149</v>
      </c>
      <c r="BR214" s="810">
        <f t="shared" si="74"/>
        <v>0.8744519501163851</v>
      </c>
      <c r="BS214" s="809">
        <v>0.70060959268043899</v>
      </c>
      <c r="BT214" s="809">
        <v>0.29939040731956101</v>
      </c>
      <c r="BU214" s="812"/>
      <c r="BV214" s="758"/>
      <c r="BW214" s="758"/>
      <c r="BX214" s="758"/>
      <c r="BY214" s="758"/>
      <c r="BZ214" s="758"/>
      <c r="CA214" s="758"/>
      <c r="CB214" s="758"/>
      <c r="CC214" s="758"/>
      <c r="CD214" s="758"/>
      <c r="CE214" s="758"/>
      <c r="CF214" s="758"/>
      <c r="CG214" s="758"/>
      <c r="CH214" s="758"/>
      <c r="CI214" s="758"/>
      <c r="CJ214" s="758"/>
      <c r="CK214" s="758"/>
      <c r="CL214" s="758"/>
      <c r="CM214" s="758"/>
      <c r="CN214" s="758"/>
      <c r="CP214" s="5"/>
      <c r="CR214" s="5"/>
      <c r="CS214" s="5"/>
      <c r="CT214" s="5"/>
    </row>
    <row r="215" spans="2:98" ht="15">
      <c r="B215" s="758"/>
      <c r="C215" s="758"/>
      <c r="D215" s="758"/>
      <c r="E215" s="758"/>
      <c r="F215" s="758"/>
      <c r="G215" s="758"/>
      <c r="H215" s="758"/>
      <c r="I215" s="758"/>
      <c r="J215" s="758"/>
      <c r="K215" s="758"/>
      <c r="L215" s="758"/>
      <c r="M215" s="758"/>
      <c r="N215" s="758"/>
      <c r="O215" s="758"/>
      <c r="P215" s="758"/>
      <c r="Q215" s="758"/>
      <c r="R215" s="758"/>
      <c r="S215" s="758"/>
      <c r="T215" s="758"/>
      <c r="U215" s="758"/>
      <c r="V215" s="758"/>
      <c r="W215" s="758"/>
      <c r="X215" s="758"/>
      <c r="Y215" s="758"/>
      <c r="Z215" s="758"/>
      <c r="AA215" s="758"/>
      <c r="AB215" s="758"/>
      <c r="AC215" s="758"/>
      <c r="AD215" s="758"/>
      <c r="AE215" s="758"/>
      <c r="AF215" s="758"/>
      <c r="AG215" s="758"/>
      <c r="AH215" s="758"/>
      <c r="AI215" s="758"/>
      <c r="AJ215" s="758"/>
      <c r="AK215" s="758"/>
      <c r="AL215" s="780">
        <v>210</v>
      </c>
      <c r="AM215" s="792">
        <v>0.15056078843288501</v>
      </c>
      <c r="AN215" s="792">
        <f t="shared" si="69"/>
        <v>0.84943921156711499</v>
      </c>
      <c r="AO215" s="792">
        <v>0.21108957715271101</v>
      </c>
      <c r="AP215" s="792">
        <f t="shared" si="63"/>
        <v>0.78891042284728896</v>
      </c>
      <c r="AQ215" s="792">
        <v>7.3666867218302096E-2</v>
      </c>
      <c r="AR215" s="792">
        <f t="shared" si="64"/>
        <v>0.92633313278169793</v>
      </c>
      <c r="AS215" s="792">
        <f t="shared" si="70"/>
        <v>0.12911120607973686</v>
      </c>
      <c r="AT215" s="792">
        <f t="shared" si="70"/>
        <v>0.87088879392026319</v>
      </c>
      <c r="AU215" s="808">
        <v>0.15502014385519</v>
      </c>
      <c r="AV215" s="808">
        <f t="shared" si="71"/>
        <v>0.84497985614480997</v>
      </c>
      <c r="AW215" s="808">
        <v>0.207328889428186</v>
      </c>
      <c r="AX215" s="808">
        <f t="shared" si="72"/>
        <v>0.79267111057181405</v>
      </c>
      <c r="AY215" s="808">
        <v>7.9670978089422403E-2</v>
      </c>
      <c r="AZ215" s="808">
        <f t="shared" si="75"/>
        <v>0.92032902191057764</v>
      </c>
      <c r="BA215" s="808">
        <f t="shared" si="73"/>
        <v>0.13239053908472598</v>
      </c>
      <c r="BB215" s="808">
        <f t="shared" si="73"/>
        <v>0.86760946091527402</v>
      </c>
      <c r="BC215" s="809">
        <v>0.14751266867981599</v>
      </c>
      <c r="BD215" s="809">
        <f t="shared" si="76"/>
        <v>0.85248733132018395</v>
      </c>
      <c r="BE215" s="809">
        <v>0.205567889394979</v>
      </c>
      <c r="BF215" s="809">
        <f t="shared" si="76"/>
        <v>0.79443211060502095</v>
      </c>
      <c r="BG215" s="809">
        <v>7.8862318128574999E-2</v>
      </c>
      <c r="BH215" s="809">
        <f t="shared" si="65"/>
        <v>0.92113768187142497</v>
      </c>
      <c r="BI215" s="809">
        <v>0.12928620819073264</v>
      </c>
      <c r="BJ215" s="809">
        <v>0.87071379180926733</v>
      </c>
      <c r="BK215" s="810">
        <v>0.144358627322663</v>
      </c>
      <c r="BL215" s="810">
        <f t="shared" si="66"/>
        <v>0.85564137267733698</v>
      </c>
      <c r="BM215" s="810">
        <v>0.201256009040053</v>
      </c>
      <c r="BN215" s="810">
        <f t="shared" si="67"/>
        <v>0.79874399095994697</v>
      </c>
      <c r="BO215" s="810">
        <v>7.5957401997869795E-2</v>
      </c>
      <c r="BP215" s="810">
        <f t="shared" si="68"/>
        <v>0.92404259800213018</v>
      </c>
      <c r="BQ215" s="810">
        <v>0.12598046146825781</v>
      </c>
      <c r="BR215" s="810">
        <f t="shared" si="74"/>
        <v>0.87401953853174219</v>
      </c>
      <c r="BS215" s="809">
        <v>0.70184349245186195</v>
      </c>
      <c r="BT215" s="809">
        <v>0.29815650754813799</v>
      </c>
      <c r="BU215" s="812"/>
      <c r="BV215" s="758"/>
      <c r="BW215" s="758"/>
      <c r="BX215" s="758"/>
      <c r="BY215" s="758"/>
      <c r="BZ215" s="758"/>
      <c r="CA215" s="758"/>
      <c r="CB215" s="758"/>
      <c r="CC215" s="758"/>
      <c r="CD215" s="758"/>
      <c r="CE215" s="758"/>
      <c r="CF215" s="758"/>
      <c r="CG215" s="758"/>
      <c r="CH215" s="758"/>
      <c r="CI215" s="758"/>
      <c r="CJ215" s="758"/>
      <c r="CK215" s="758"/>
      <c r="CL215" s="758"/>
      <c r="CM215" s="758"/>
      <c r="CN215" s="758"/>
      <c r="CP215" s="5"/>
      <c r="CR215" s="5"/>
      <c r="CS215" s="5"/>
      <c r="CT215" s="5"/>
    </row>
    <row r="216" spans="2:98" ht="15">
      <c r="B216" s="758"/>
      <c r="C216" s="758"/>
      <c r="D216" s="758"/>
      <c r="E216" s="758"/>
      <c r="F216" s="758"/>
      <c r="G216" s="758"/>
      <c r="H216" s="758"/>
      <c r="I216" s="758"/>
      <c r="J216" s="758"/>
      <c r="K216" s="758"/>
      <c r="L216" s="758"/>
      <c r="M216" s="758"/>
      <c r="N216" s="758"/>
      <c r="O216" s="758"/>
      <c r="P216" s="758"/>
      <c r="Q216" s="758"/>
      <c r="R216" s="758"/>
      <c r="S216" s="758"/>
      <c r="T216" s="758"/>
      <c r="U216" s="758"/>
      <c r="V216" s="758"/>
      <c r="W216" s="758"/>
      <c r="X216" s="758"/>
      <c r="Y216" s="758"/>
      <c r="Z216" s="758"/>
      <c r="AA216" s="758"/>
      <c r="AB216" s="758"/>
      <c r="AC216" s="758"/>
      <c r="AD216" s="758"/>
      <c r="AE216" s="758"/>
      <c r="AF216" s="758"/>
      <c r="AG216" s="758"/>
      <c r="AH216" s="758"/>
      <c r="AI216" s="758"/>
      <c r="AJ216" s="758"/>
      <c r="AK216" s="758"/>
      <c r="AL216" s="780">
        <v>211</v>
      </c>
      <c r="AM216" s="792">
        <v>0.15102462406235501</v>
      </c>
      <c r="AN216" s="792">
        <f t="shared" si="69"/>
        <v>0.84897537593764505</v>
      </c>
      <c r="AO216" s="792">
        <v>0.211576983003751</v>
      </c>
      <c r="AP216" s="792">
        <f t="shared" si="63"/>
        <v>0.78842301699624895</v>
      </c>
      <c r="AQ216" s="792">
        <v>7.40150836759291E-2</v>
      </c>
      <c r="AR216" s="792">
        <f t="shared" si="64"/>
        <v>0.92598491632407087</v>
      </c>
      <c r="AS216" s="792">
        <f t="shared" si="70"/>
        <v>0.12952727804112016</v>
      </c>
      <c r="AT216" s="792">
        <f t="shared" si="70"/>
        <v>0.87047272195887992</v>
      </c>
      <c r="AU216" s="808">
        <v>0.15550864598486999</v>
      </c>
      <c r="AV216" s="808">
        <f t="shared" si="71"/>
        <v>0.84449135401512998</v>
      </c>
      <c r="AW216" s="808">
        <v>0.207882739857742</v>
      </c>
      <c r="AX216" s="808">
        <f t="shared" si="72"/>
        <v>0.79211726014225803</v>
      </c>
      <c r="AY216" s="808">
        <v>8.0057826035879104E-2</v>
      </c>
      <c r="AZ216" s="808">
        <f t="shared" si="75"/>
        <v>0.91994217396412092</v>
      </c>
      <c r="BA216" s="808">
        <f t="shared" si="73"/>
        <v>0.13284731039909475</v>
      </c>
      <c r="BB216" s="808">
        <f t="shared" si="73"/>
        <v>0.86715268960090519</v>
      </c>
      <c r="BC216" s="809">
        <v>0.14796220837897001</v>
      </c>
      <c r="BD216" s="809">
        <f t="shared" si="76"/>
        <v>0.85203779162102999</v>
      </c>
      <c r="BE216" s="809">
        <v>0.206103523018314</v>
      </c>
      <c r="BF216" s="809">
        <f t="shared" si="76"/>
        <v>0.79389647698168597</v>
      </c>
      <c r="BG216" s="809">
        <v>7.9253884987319903E-2</v>
      </c>
      <c r="BH216" s="809">
        <f t="shared" si="65"/>
        <v>0.92074611501268011</v>
      </c>
      <c r="BI216" s="809">
        <v>0.12972888198586008</v>
      </c>
      <c r="BJ216" s="809">
        <v>0.87027111801413992</v>
      </c>
      <c r="BK216" s="810">
        <v>0.14478848394204999</v>
      </c>
      <c r="BL216" s="810">
        <f t="shared" si="66"/>
        <v>0.85521151605794998</v>
      </c>
      <c r="BM216" s="810">
        <v>0.20177455296438901</v>
      </c>
      <c r="BN216" s="810">
        <f t="shared" si="67"/>
        <v>0.79822544703561094</v>
      </c>
      <c r="BO216" s="810">
        <v>7.6345951255707006E-2</v>
      </c>
      <c r="BP216" s="810">
        <f t="shared" si="68"/>
        <v>0.92365404874429302</v>
      </c>
      <c r="BQ216" s="810">
        <v>0.1264117147814702</v>
      </c>
      <c r="BR216" s="810">
        <f t="shared" si="74"/>
        <v>0.87358828521852983</v>
      </c>
      <c r="BS216" s="809">
        <v>0.70306671607914106</v>
      </c>
      <c r="BT216" s="809">
        <v>0.29693328392085899</v>
      </c>
      <c r="BU216" s="812"/>
      <c r="BV216" s="758"/>
      <c r="BW216" s="758"/>
      <c r="BX216" s="758"/>
      <c r="BY216" s="758"/>
      <c r="BZ216" s="758"/>
      <c r="CA216" s="758"/>
      <c r="CB216" s="758"/>
      <c r="CC216" s="758"/>
      <c r="CD216" s="758"/>
      <c r="CE216" s="758"/>
      <c r="CF216" s="758"/>
      <c r="CG216" s="758"/>
      <c r="CH216" s="758"/>
      <c r="CI216" s="758"/>
      <c r="CJ216" s="758"/>
      <c r="CK216" s="758"/>
      <c r="CL216" s="758"/>
      <c r="CM216" s="758"/>
      <c r="CN216" s="758"/>
      <c r="CP216" s="5"/>
      <c r="CR216" s="5"/>
      <c r="CS216" s="5"/>
      <c r="CT216" s="5"/>
    </row>
    <row r="217" spans="2:98" ht="15">
      <c r="B217" s="758"/>
      <c r="C217" s="758"/>
      <c r="D217" s="758"/>
      <c r="E217" s="758"/>
      <c r="F217" s="758"/>
      <c r="G217" s="758"/>
      <c r="H217" s="758"/>
      <c r="I217" s="758"/>
      <c r="J217" s="758"/>
      <c r="K217" s="758"/>
      <c r="L217" s="758"/>
      <c r="M217" s="758"/>
      <c r="N217" s="758"/>
      <c r="O217" s="758"/>
      <c r="P217" s="758"/>
      <c r="Q217" s="758"/>
      <c r="R217" s="758"/>
      <c r="S217" s="758"/>
      <c r="T217" s="758"/>
      <c r="U217" s="758"/>
      <c r="V217" s="758"/>
      <c r="W217" s="758"/>
      <c r="X217" s="758"/>
      <c r="Y217" s="758"/>
      <c r="Z217" s="758"/>
      <c r="AA217" s="758"/>
      <c r="AB217" s="758"/>
      <c r="AC217" s="758"/>
      <c r="AD217" s="758"/>
      <c r="AE217" s="758"/>
      <c r="AF217" s="758"/>
      <c r="AG217" s="758"/>
      <c r="AH217" s="758"/>
      <c r="AI217" s="758"/>
      <c r="AJ217" s="758"/>
      <c r="AK217" s="758"/>
      <c r="AL217" s="780">
        <v>212</v>
      </c>
      <c r="AM217" s="792">
        <v>0.15148949639599199</v>
      </c>
      <c r="AN217" s="792">
        <f t="shared" si="69"/>
        <v>0.84851050360400804</v>
      </c>
      <c r="AO217" s="792">
        <v>0.21206092283710001</v>
      </c>
      <c r="AP217" s="792">
        <f t="shared" si="63"/>
        <v>0.78793907716290001</v>
      </c>
      <c r="AQ217" s="792">
        <v>7.4363543661222706E-2</v>
      </c>
      <c r="AR217" s="792">
        <f t="shared" si="64"/>
        <v>0.92563645633877734</v>
      </c>
      <c r="AS217" s="792">
        <f t="shared" si="70"/>
        <v>0.12994298621945299</v>
      </c>
      <c r="AT217" s="792">
        <f t="shared" si="70"/>
        <v>0.87005701378054701</v>
      </c>
      <c r="AU217" s="808">
        <v>0.15599651130172601</v>
      </c>
      <c r="AV217" s="808">
        <f t="shared" si="71"/>
        <v>0.84400348869827402</v>
      </c>
      <c r="AW217" s="808">
        <v>0.20843499551567499</v>
      </c>
      <c r="AX217" s="808">
        <f t="shared" si="72"/>
        <v>0.79156500448432499</v>
      </c>
      <c r="AY217" s="808">
        <v>8.0444737711060907E-2</v>
      </c>
      <c r="AZ217" s="808">
        <f t="shared" si="75"/>
        <v>0.91955526228893913</v>
      </c>
      <c r="BA217" s="808">
        <f t="shared" si="73"/>
        <v>0.13330354681922835</v>
      </c>
      <c r="BB217" s="808">
        <f t="shared" si="73"/>
        <v>0.86669645318077171</v>
      </c>
      <c r="BC217" s="809">
        <v>0.148411357335827</v>
      </c>
      <c r="BD217" s="809">
        <f t="shared" si="76"/>
        <v>0.851588642664173</v>
      </c>
      <c r="BE217" s="809">
        <v>0.20663562005872599</v>
      </c>
      <c r="BF217" s="809">
        <f t="shared" si="76"/>
        <v>0.79336437994127396</v>
      </c>
      <c r="BG217" s="809">
        <v>7.9645544837019799E-2</v>
      </c>
      <c r="BH217" s="809">
        <f t="shared" si="65"/>
        <v>0.9203544551629802</v>
      </c>
      <c r="BI217" s="809">
        <v>0.13017066401264246</v>
      </c>
      <c r="BJ217" s="809">
        <v>0.86982933598735757</v>
      </c>
      <c r="BK217" s="810">
        <v>0.145217340505194</v>
      </c>
      <c r="BL217" s="810">
        <f t="shared" si="66"/>
        <v>0.85478265949480603</v>
      </c>
      <c r="BM217" s="810">
        <v>0.20229181473751501</v>
      </c>
      <c r="BN217" s="810">
        <f t="shared" si="67"/>
        <v>0.79770818526248499</v>
      </c>
      <c r="BO217" s="810">
        <v>7.6733353203091603E-2</v>
      </c>
      <c r="BP217" s="810">
        <f t="shared" si="68"/>
        <v>0.9232666467969084</v>
      </c>
      <c r="BQ217" s="810">
        <v>0.12684183541966074</v>
      </c>
      <c r="BR217" s="810">
        <f t="shared" si="74"/>
        <v>0.87315816458033935</v>
      </c>
      <c r="BS217" s="809">
        <v>0.70427940943046297</v>
      </c>
      <c r="BT217" s="809">
        <v>0.29572059056953698</v>
      </c>
      <c r="BU217" s="812"/>
      <c r="BV217" s="758"/>
      <c r="BW217" s="758"/>
      <c r="BX217" s="758"/>
      <c r="BY217" s="758"/>
      <c r="BZ217" s="758"/>
      <c r="CA217" s="758"/>
      <c r="CB217" s="758"/>
      <c r="CC217" s="758"/>
      <c r="CD217" s="758"/>
      <c r="CE217" s="758"/>
      <c r="CF217" s="758"/>
      <c r="CG217" s="758"/>
      <c r="CH217" s="758"/>
      <c r="CI217" s="758"/>
      <c r="CJ217" s="758"/>
      <c r="CK217" s="758"/>
      <c r="CL217" s="758"/>
      <c r="CM217" s="758"/>
      <c r="CN217" s="758"/>
      <c r="CP217" s="5"/>
      <c r="CR217" s="5"/>
      <c r="CS217" s="5"/>
      <c r="CT217" s="5"/>
    </row>
    <row r="218" spans="2:98" ht="15">
      <c r="B218" s="758"/>
      <c r="C218" s="758"/>
      <c r="D218" s="758"/>
      <c r="E218" s="758"/>
      <c r="F218" s="758"/>
      <c r="G218" s="758"/>
      <c r="H218" s="758"/>
      <c r="I218" s="758"/>
      <c r="J218" s="758"/>
      <c r="K218" s="758"/>
      <c r="L218" s="758"/>
      <c r="M218" s="758"/>
      <c r="N218" s="758"/>
      <c r="O218" s="758"/>
      <c r="P218" s="758"/>
      <c r="Q218" s="758"/>
      <c r="R218" s="758"/>
      <c r="S218" s="758"/>
      <c r="T218" s="758"/>
      <c r="U218" s="758"/>
      <c r="V218" s="758"/>
      <c r="W218" s="758"/>
      <c r="X218" s="758"/>
      <c r="Y218" s="758"/>
      <c r="Z218" s="758"/>
      <c r="AA218" s="758"/>
      <c r="AB218" s="758"/>
      <c r="AC218" s="758"/>
      <c r="AD218" s="758"/>
      <c r="AE218" s="758"/>
      <c r="AF218" s="758"/>
      <c r="AG218" s="758"/>
      <c r="AH218" s="758"/>
      <c r="AI218" s="758"/>
      <c r="AJ218" s="758"/>
      <c r="AK218" s="758"/>
      <c r="AL218" s="780">
        <v>213</v>
      </c>
      <c r="AM218" s="792">
        <v>0.15195531202865001</v>
      </c>
      <c r="AN218" s="792">
        <f t="shared" si="69"/>
        <v>0.84804468797135002</v>
      </c>
      <c r="AO218" s="792">
        <v>0.21254150977852901</v>
      </c>
      <c r="AP218" s="792">
        <f t="shared" si="63"/>
        <v>0.78745849022147096</v>
      </c>
      <c r="AQ218" s="792">
        <v>7.4712238522654198E-2</v>
      </c>
      <c r="AR218" s="792">
        <f t="shared" si="64"/>
        <v>0.92528776147734582</v>
      </c>
      <c r="AS218" s="792">
        <f t="shared" si="70"/>
        <v>0.13035832369836411</v>
      </c>
      <c r="AT218" s="792">
        <f t="shared" si="70"/>
        <v>0.86964167630163591</v>
      </c>
      <c r="AU218" s="808">
        <v>0.15648374025054301</v>
      </c>
      <c r="AV218" s="808">
        <f t="shared" si="71"/>
        <v>0.84351625974945699</v>
      </c>
      <c r="AW218" s="808">
        <v>0.208985668550592</v>
      </c>
      <c r="AX218" s="808">
        <f t="shared" si="72"/>
        <v>0.79101433144940803</v>
      </c>
      <c r="AY218" s="808">
        <v>8.0831713145382594E-2</v>
      </c>
      <c r="AZ218" s="808">
        <f t="shared" si="75"/>
        <v>0.91916828685461738</v>
      </c>
      <c r="BA218" s="808">
        <f t="shared" si="73"/>
        <v>0.13375925129118049</v>
      </c>
      <c r="BB218" s="808">
        <f t="shared" si="73"/>
        <v>0.86624074870881951</v>
      </c>
      <c r="BC218" s="809">
        <v>0.14886009637248701</v>
      </c>
      <c r="BD218" s="809">
        <f t="shared" si="76"/>
        <v>0.85113990362751302</v>
      </c>
      <c r="BE218" s="809">
        <v>0.20716425797576599</v>
      </c>
      <c r="BF218" s="809">
        <f t="shared" si="76"/>
        <v>0.79283574202423401</v>
      </c>
      <c r="BG218" s="809">
        <v>8.0037295586708398E-2</v>
      </c>
      <c r="BH218" s="809">
        <f t="shared" si="65"/>
        <v>0.91996270441329164</v>
      </c>
      <c r="BI218" s="809">
        <v>0.13061156517978301</v>
      </c>
      <c r="BJ218" s="809">
        <v>0.86938843482021699</v>
      </c>
      <c r="BK218" s="810">
        <v>0.14564522000316499</v>
      </c>
      <c r="BL218" s="810">
        <f t="shared" si="66"/>
        <v>0.85435477999683496</v>
      </c>
      <c r="BM218" s="810">
        <v>0.20280779459343401</v>
      </c>
      <c r="BN218" s="810">
        <f t="shared" si="67"/>
        <v>0.79719220540656599</v>
      </c>
      <c r="BO218" s="810">
        <v>7.7119647873408498E-2</v>
      </c>
      <c r="BP218" s="810">
        <f t="shared" si="68"/>
        <v>0.92288035212659147</v>
      </c>
      <c r="BQ218" s="810">
        <v>0.12727084897923888</v>
      </c>
      <c r="BR218" s="810">
        <f t="shared" si="74"/>
        <v>0.8727291510207611</v>
      </c>
      <c r="BS218" s="809">
        <v>0.70548171837401696</v>
      </c>
      <c r="BT218" s="809">
        <v>0.29451828162598298</v>
      </c>
      <c r="BU218" s="812"/>
      <c r="BV218" s="758"/>
      <c r="BW218" s="758"/>
      <c r="BX218" s="758"/>
      <c r="BY218" s="758"/>
      <c r="BZ218" s="758"/>
      <c r="CA218" s="758"/>
      <c r="CB218" s="758"/>
      <c r="CC218" s="758"/>
      <c r="CD218" s="758"/>
      <c r="CE218" s="758"/>
      <c r="CF218" s="758"/>
      <c r="CG218" s="758"/>
      <c r="CH218" s="758"/>
      <c r="CI218" s="758"/>
      <c r="CJ218" s="758"/>
      <c r="CK218" s="758"/>
      <c r="CL218" s="758"/>
      <c r="CM218" s="758"/>
      <c r="CN218" s="758"/>
      <c r="CP218" s="5"/>
      <c r="CR218" s="5"/>
      <c r="CS218" s="5"/>
      <c r="CT218" s="5"/>
    </row>
    <row r="219" spans="2:98" ht="15">
      <c r="B219" s="758"/>
      <c r="C219" s="758"/>
      <c r="D219" s="758"/>
      <c r="E219" s="758"/>
      <c r="F219" s="758"/>
      <c r="G219" s="758"/>
      <c r="H219" s="758"/>
      <c r="I219" s="758"/>
      <c r="J219" s="758"/>
      <c r="K219" s="758"/>
      <c r="L219" s="758"/>
      <c r="M219" s="758"/>
      <c r="N219" s="758"/>
      <c r="O219" s="758"/>
      <c r="P219" s="758"/>
      <c r="Q219" s="758"/>
      <c r="R219" s="758"/>
      <c r="S219" s="758"/>
      <c r="T219" s="758"/>
      <c r="U219" s="758"/>
      <c r="V219" s="758"/>
      <c r="W219" s="758"/>
      <c r="X219" s="758"/>
      <c r="Y219" s="758"/>
      <c r="Z219" s="758"/>
      <c r="AA219" s="758"/>
      <c r="AB219" s="758"/>
      <c r="AC219" s="758"/>
      <c r="AD219" s="758"/>
      <c r="AE219" s="758"/>
      <c r="AF219" s="758"/>
      <c r="AG219" s="758"/>
      <c r="AH219" s="758"/>
      <c r="AI219" s="758"/>
      <c r="AJ219" s="758"/>
      <c r="AK219" s="758"/>
      <c r="AL219" s="780">
        <v>214</v>
      </c>
      <c r="AM219" s="792">
        <v>0.15242197755518</v>
      </c>
      <c r="AN219" s="792">
        <f t="shared" si="69"/>
        <v>0.84757802244481995</v>
      </c>
      <c r="AO219" s="792">
        <v>0.21301885695380501</v>
      </c>
      <c r="AP219" s="792">
        <f t="shared" si="63"/>
        <v>0.78698114304619504</v>
      </c>
      <c r="AQ219" s="792">
        <v>7.5061159608694902E-2</v>
      </c>
      <c r="AR219" s="792">
        <f t="shared" si="64"/>
        <v>0.92493884039130514</v>
      </c>
      <c r="AS219" s="792">
        <f t="shared" si="70"/>
        <v>0.1307732835614806</v>
      </c>
      <c r="AT219" s="792">
        <f t="shared" si="70"/>
        <v>0.86922671643851945</v>
      </c>
      <c r="AU219" s="808">
        <v>0.15697033327610799</v>
      </c>
      <c r="AV219" s="808">
        <f t="shared" si="71"/>
        <v>0.84302966672389201</v>
      </c>
      <c r="AW219" s="808">
        <v>0.209534771111097</v>
      </c>
      <c r="AX219" s="808">
        <f t="shared" si="72"/>
        <v>0.79046522888890303</v>
      </c>
      <c r="AY219" s="808">
        <v>8.1218752369259406E-2</v>
      </c>
      <c r="AZ219" s="808">
        <f t="shared" si="75"/>
        <v>0.91878124763074065</v>
      </c>
      <c r="BA219" s="808">
        <f t="shared" si="73"/>
        <v>0.13421442676100512</v>
      </c>
      <c r="BB219" s="808">
        <f t="shared" si="73"/>
        <v>0.86578557323899497</v>
      </c>
      <c r="BC219" s="809">
        <v>0.14930840631105</v>
      </c>
      <c r="BD219" s="809">
        <f t="shared" si="76"/>
        <v>0.85069159368894998</v>
      </c>
      <c r="BE219" s="809">
        <v>0.20768951422898299</v>
      </c>
      <c r="BF219" s="809">
        <f t="shared" si="76"/>
        <v>0.79231048577101704</v>
      </c>
      <c r="BG219" s="809">
        <v>8.04291351454193E-2</v>
      </c>
      <c r="BH219" s="809">
        <f t="shared" si="65"/>
        <v>0.91957086485458073</v>
      </c>
      <c r="BI219" s="809">
        <v>0.13105159639598446</v>
      </c>
      <c r="BJ219" s="809">
        <v>0.8689484036040156</v>
      </c>
      <c r="BK219" s="810">
        <v>0.14607214542703301</v>
      </c>
      <c r="BL219" s="810">
        <f t="shared" si="66"/>
        <v>0.85392785457296694</v>
      </c>
      <c r="BM219" s="810">
        <v>0.203322492766146</v>
      </c>
      <c r="BN219" s="810">
        <f t="shared" si="67"/>
        <v>0.796677507233854</v>
      </c>
      <c r="BO219" s="810">
        <v>7.7504875300042297E-2</v>
      </c>
      <c r="BP219" s="810">
        <f t="shared" si="68"/>
        <v>0.92249512469995776</v>
      </c>
      <c r="BQ219" s="810">
        <v>0.12769878105661325</v>
      </c>
      <c r="BR219" s="810">
        <f t="shared" si="74"/>
        <v>0.87230121894338675</v>
      </c>
      <c r="BS219" s="809">
        <v>0.70667378877799192</v>
      </c>
      <c r="BT219" s="809">
        <v>0.29332621122200803</v>
      </c>
      <c r="BU219" s="812"/>
      <c r="BV219" s="758"/>
      <c r="BW219" s="758"/>
      <c r="BX219" s="758"/>
      <c r="BY219" s="758"/>
      <c r="BZ219" s="758"/>
      <c r="CA219" s="758"/>
      <c r="CB219" s="758"/>
      <c r="CC219" s="758"/>
      <c r="CD219" s="758"/>
      <c r="CE219" s="758"/>
      <c r="CF219" s="758"/>
      <c r="CG219" s="758"/>
      <c r="CH219" s="758"/>
      <c r="CI219" s="758"/>
      <c r="CJ219" s="758"/>
      <c r="CK219" s="758"/>
      <c r="CL219" s="758"/>
      <c r="CM219" s="758"/>
      <c r="CN219" s="758"/>
      <c r="CP219" s="5"/>
      <c r="CR219" s="5"/>
      <c r="CS219" s="5"/>
      <c r="CT219" s="5"/>
    </row>
    <row r="220" spans="2:98" ht="15">
      <c r="B220" s="758"/>
      <c r="C220" s="758"/>
      <c r="D220" s="758"/>
      <c r="E220" s="758"/>
      <c r="F220" s="758"/>
      <c r="G220" s="758"/>
      <c r="H220" s="758"/>
      <c r="I220" s="758"/>
      <c r="J220" s="758"/>
      <c r="K220" s="758"/>
      <c r="L220" s="758"/>
      <c r="M220" s="758"/>
      <c r="N220" s="758"/>
      <c r="O220" s="758"/>
      <c r="P220" s="758"/>
      <c r="Q220" s="758"/>
      <c r="R220" s="758"/>
      <c r="S220" s="758"/>
      <c r="T220" s="758"/>
      <c r="U220" s="758"/>
      <c r="V220" s="758"/>
      <c r="W220" s="758"/>
      <c r="X220" s="758"/>
      <c r="Y220" s="758"/>
      <c r="Z220" s="758"/>
      <c r="AA220" s="758"/>
      <c r="AB220" s="758"/>
      <c r="AC220" s="758"/>
      <c r="AD220" s="758"/>
      <c r="AE220" s="758"/>
      <c r="AF220" s="758"/>
      <c r="AG220" s="758"/>
      <c r="AH220" s="758"/>
      <c r="AI220" s="758"/>
      <c r="AJ220" s="758"/>
      <c r="AK220" s="758"/>
      <c r="AL220" s="780">
        <v>215</v>
      </c>
      <c r="AM220" s="792">
        <v>0.15288939957043299</v>
      </c>
      <c r="AN220" s="792">
        <f t="shared" si="69"/>
        <v>0.84711060042956698</v>
      </c>
      <c r="AO220" s="792">
        <v>0.2134930774887</v>
      </c>
      <c r="AP220" s="792">
        <f t="shared" si="63"/>
        <v>0.78650692251129994</v>
      </c>
      <c r="AQ220" s="792">
        <v>7.5410298267816103E-2</v>
      </c>
      <c r="AR220" s="792">
        <f t="shared" si="64"/>
        <v>0.92458970173218391</v>
      </c>
      <c r="AS220" s="792">
        <f t="shared" si="70"/>
        <v>0.13118785889243065</v>
      </c>
      <c r="AT220" s="792">
        <f t="shared" si="70"/>
        <v>0.86881214110756932</v>
      </c>
      <c r="AU220" s="808">
        <v>0.157456290823209</v>
      </c>
      <c r="AV220" s="808">
        <f t="shared" si="71"/>
        <v>0.842543709176791</v>
      </c>
      <c r="AW220" s="808">
        <v>0.21008231534579899</v>
      </c>
      <c r="AX220" s="808">
        <f t="shared" si="72"/>
        <v>0.78991768465420098</v>
      </c>
      <c r="AY220" s="808">
        <v>8.1605855413106193E-2</v>
      </c>
      <c r="AZ220" s="808">
        <f t="shared" si="75"/>
        <v>0.91839414458689383</v>
      </c>
      <c r="BA220" s="808">
        <f t="shared" si="73"/>
        <v>0.13466907617475743</v>
      </c>
      <c r="BB220" s="808">
        <f t="shared" si="73"/>
        <v>0.86533092382524257</v>
      </c>
      <c r="BC220" s="809">
        <v>0.14975626797361499</v>
      </c>
      <c r="BD220" s="809">
        <f t="shared" si="76"/>
        <v>0.85024373202638504</v>
      </c>
      <c r="BE220" s="809">
        <v>0.208211466277926</v>
      </c>
      <c r="BF220" s="809">
        <f t="shared" si="76"/>
        <v>0.79178853372207403</v>
      </c>
      <c r="BG220" s="809">
        <v>8.0821061422186202E-2</v>
      </c>
      <c r="BH220" s="809">
        <f t="shared" si="65"/>
        <v>0.91917893857781374</v>
      </c>
      <c r="BI220" s="809">
        <v>0.13149076856994929</v>
      </c>
      <c r="BJ220" s="809">
        <v>0.86850923143005065</v>
      </c>
      <c r="BK220" s="810">
        <v>0.14649813976786699</v>
      </c>
      <c r="BL220" s="810">
        <f t="shared" si="66"/>
        <v>0.85350186023213304</v>
      </c>
      <c r="BM220" s="810">
        <v>0.203835909489652</v>
      </c>
      <c r="BN220" s="810">
        <f t="shared" si="67"/>
        <v>0.79616409051034798</v>
      </c>
      <c r="BO220" s="810">
        <v>7.7889075516377998E-2</v>
      </c>
      <c r="BP220" s="810">
        <f t="shared" si="68"/>
        <v>0.92211092448362197</v>
      </c>
      <c r="BQ220" s="810">
        <v>0.12812565724819261</v>
      </c>
      <c r="BR220" s="810">
        <f t="shared" si="74"/>
        <v>0.87187434275180742</v>
      </c>
      <c r="BS220" s="809">
        <v>0.70785576651057602</v>
      </c>
      <c r="BT220" s="809">
        <v>0.29214423348942398</v>
      </c>
      <c r="BU220" s="812"/>
      <c r="BV220" s="758"/>
      <c r="BW220" s="758"/>
      <c r="BX220" s="758"/>
      <c r="BY220" s="758"/>
      <c r="BZ220" s="758"/>
      <c r="CA220" s="758"/>
      <c r="CB220" s="758"/>
      <c r="CC220" s="758"/>
      <c r="CD220" s="758"/>
      <c r="CE220" s="758"/>
      <c r="CF220" s="758"/>
      <c r="CG220" s="758"/>
      <c r="CH220" s="758"/>
      <c r="CI220" s="758"/>
      <c r="CJ220" s="758"/>
      <c r="CK220" s="758"/>
      <c r="CL220" s="758"/>
      <c r="CM220" s="758"/>
      <c r="CN220" s="758"/>
      <c r="CP220" s="5"/>
      <c r="CR220" s="5"/>
      <c r="CS220" s="5"/>
      <c r="CT220" s="5"/>
    </row>
    <row r="221" spans="2:98" ht="15">
      <c r="B221" s="758"/>
      <c r="C221" s="758"/>
      <c r="D221" s="758"/>
      <c r="E221" s="758"/>
      <c r="F221" s="758"/>
      <c r="G221" s="758"/>
      <c r="H221" s="758"/>
      <c r="I221" s="758"/>
      <c r="J221" s="758"/>
      <c r="K221" s="758"/>
      <c r="L221" s="758"/>
      <c r="M221" s="758"/>
      <c r="N221" s="758"/>
      <c r="O221" s="758"/>
      <c r="P221" s="758"/>
      <c r="Q221" s="758"/>
      <c r="R221" s="758"/>
      <c r="S221" s="758"/>
      <c r="T221" s="758"/>
      <c r="U221" s="758"/>
      <c r="V221" s="758"/>
      <c r="W221" s="758"/>
      <c r="X221" s="758"/>
      <c r="Y221" s="758"/>
      <c r="Z221" s="758"/>
      <c r="AA221" s="758"/>
      <c r="AB221" s="758"/>
      <c r="AC221" s="758"/>
      <c r="AD221" s="758"/>
      <c r="AE221" s="758"/>
      <c r="AF221" s="758"/>
      <c r="AG221" s="758"/>
      <c r="AH221" s="758"/>
      <c r="AI221" s="758"/>
      <c r="AJ221" s="758"/>
      <c r="AK221" s="758"/>
      <c r="AL221" s="780">
        <v>216</v>
      </c>
      <c r="AM221" s="792">
        <v>0.15335748466926299</v>
      </c>
      <c r="AN221" s="792">
        <f t="shared" si="69"/>
        <v>0.84664251533073698</v>
      </c>
      <c r="AO221" s="792">
        <v>0.213964284508983</v>
      </c>
      <c r="AP221" s="792">
        <f t="shared" si="63"/>
        <v>0.78603571549101703</v>
      </c>
      <c r="AQ221" s="792">
        <v>7.5759645848489099E-2</v>
      </c>
      <c r="AR221" s="792">
        <f t="shared" si="64"/>
        <v>0.92424035415151096</v>
      </c>
      <c r="AS221" s="792">
        <f t="shared" si="70"/>
        <v>0.13160204277484261</v>
      </c>
      <c r="AT221" s="792">
        <f t="shared" si="70"/>
        <v>0.86839795722515745</v>
      </c>
      <c r="AU221" s="808">
        <v>0.15794161333663001</v>
      </c>
      <c r="AV221" s="808">
        <f t="shared" si="71"/>
        <v>0.84205838666336996</v>
      </c>
      <c r="AW221" s="808">
        <v>0.21062831340330199</v>
      </c>
      <c r="AX221" s="808">
        <f t="shared" si="72"/>
        <v>0.78937168659669799</v>
      </c>
      <c r="AY221" s="808">
        <v>8.1993022307337807E-2</v>
      </c>
      <c r="AZ221" s="808">
        <f t="shared" si="75"/>
        <v>0.91800697769266215</v>
      </c>
      <c r="BA221" s="808">
        <f t="shared" si="73"/>
        <v>0.13512320247849016</v>
      </c>
      <c r="BB221" s="808">
        <f t="shared" si="73"/>
        <v>0.86487679752150992</v>
      </c>
      <c r="BC221" s="809">
        <v>0.15020366218228201</v>
      </c>
      <c r="BD221" s="809">
        <f t="shared" si="76"/>
        <v>0.84979633781771802</v>
      </c>
      <c r="BE221" s="809">
        <v>0.20873019158214601</v>
      </c>
      <c r="BF221" s="809">
        <f t="shared" si="76"/>
        <v>0.79126980841785399</v>
      </c>
      <c r="BG221" s="809">
        <v>8.1213072326042801E-2</v>
      </c>
      <c r="BH221" s="809">
        <f t="shared" si="65"/>
        <v>0.9187869276739572</v>
      </c>
      <c r="BI221" s="809">
        <v>0.13192909261038069</v>
      </c>
      <c r="BJ221" s="809">
        <v>0.86807090738961934</v>
      </c>
      <c r="BK221" s="810">
        <v>0.14692322601673799</v>
      </c>
      <c r="BL221" s="810">
        <f t="shared" si="66"/>
        <v>0.85307677398326198</v>
      </c>
      <c r="BM221" s="810">
        <v>0.20434804499795201</v>
      </c>
      <c r="BN221" s="810">
        <f t="shared" si="67"/>
        <v>0.79565195500204799</v>
      </c>
      <c r="BO221" s="810">
        <v>7.8272288555800207E-2</v>
      </c>
      <c r="BP221" s="810">
        <f t="shared" si="68"/>
        <v>0.92172771144419974</v>
      </c>
      <c r="BQ221" s="810">
        <v>0.12855150315038583</v>
      </c>
      <c r="BR221" s="810">
        <f t="shared" si="74"/>
        <v>0.87144849684961412</v>
      </c>
      <c r="BS221" s="809">
        <v>0.70902779743995792</v>
      </c>
      <c r="BT221" s="809">
        <v>0.29097220256004203</v>
      </c>
      <c r="BU221" s="812"/>
      <c r="BV221" s="758"/>
      <c r="BW221" s="758"/>
      <c r="BX221" s="758"/>
      <c r="BY221" s="758"/>
      <c r="BZ221" s="758"/>
      <c r="CA221" s="758"/>
      <c r="CB221" s="758"/>
      <c r="CC221" s="758"/>
      <c r="CD221" s="758"/>
      <c r="CE221" s="758"/>
      <c r="CF221" s="758"/>
      <c r="CG221" s="758"/>
      <c r="CH221" s="758"/>
      <c r="CI221" s="758"/>
      <c r="CJ221" s="758"/>
      <c r="CK221" s="758"/>
      <c r="CL221" s="758"/>
      <c r="CM221" s="758"/>
      <c r="CN221" s="758"/>
      <c r="CP221" s="5"/>
      <c r="CR221" s="5"/>
      <c r="CS221" s="5"/>
      <c r="CT221" s="5"/>
    </row>
    <row r="222" spans="2:98" ht="15">
      <c r="B222" s="758"/>
      <c r="C222" s="758"/>
      <c r="D222" s="758"/>
      <c r="E222" s="758"/>
      <c r="F222" s="758"/>
      <c r="G222" s="758"/>
      <c r="H222" s="758"/>
      <c r="I222" s="758"/>
      <c r="J222" s="758"/>
      <c r="K222" s="758"/>
      <c r="L222" s="758"/>
      <c r="M222" s="758"/>
      <c r="N222" s="758"/>
      <c r="O222" s="758"/>
      <c r="P222" s="758"/>
      <c r="Q222" s="758"/>
      <c r="R222" s="758"/>
      <c r="S222" s="758"/>
      <c r="T222" s="758"/>
      <c r="U222" s="758"/>
      <c r="V222" s="758"/>
      <c r="W222" s="758"/>
      <c r="X222" s="758"/>
      <c r="Y222" s="758"/>
      <c r="Z222" s="758"/>
      <c r="AA222" s="758"/>
      <c r="AB222" s="758"/>
      <c r="AC222" s="758"/>
      <c r="AD222" s="758"/>
      <c r="AE222" s="758"/>
      <c r="AF222" s="758"/>
      <c r="AG222" s="758"/>
      <c r="AH222" s="758"/>
      <c r="AI222" s="758"/>
      <c r="AJ222" s="758"/>
      <c r="AK222" s="758"/>
      <c r="AL222" s="780">
        <v>217</v>
      </c>
      <c r="AM222" s="792">
        <v>0.15382613944651999</v>
      </c>
      <c r="AN222" s="792">
        <f t="shared" si="69"/>
        <v>0.84617386055347998</v>
      </c>
      <c r="AO222" s="792">
        <v>0.21443259114042401</v>
      </c>
      <c r="AP222" s="792">
        <f t="shared" si="63"/>
        <v>0.78556740885957599</v>
      </c>
      <c r="AQ222" s="792">
        <v>7.6109193699185396E-2</v>
      </c>
      <c r="AR222" s="792">
        <f t="shared" si="64"/>
        <v>0.92389080630081466</v>
      </c>
      <c r="AS222" s="792">
        <f t="shared" si="70"/>
        <v>0.13201582829234398</v>
      </c>
      <c r="AT222" s="792">
        <f t="shared" si="70"/>
        <v>0.86798417170765596</v>
      </c>
      <c r="AU222" s="808">
        <v>0.158426301261159</v>
      </c>
      <c r="AV222" s="808">
        <f t="shared" si="71"/>
        <v>0.84157369873884103</v>
      </c>
      <c r="AW222" s="808">
        <v>0.21117277743221299</v>
      </c>
      <c r="AX222" s="808">
        <f t="shared" si="72"/>
        <v>0.78882722256778703</v>
      </c>
      <c r="AY222" s="808">
        <v>8.2380253082369306E-2</v>
      </c>
      <c r="AZ222" s="808">
        <f t="shared" si="75"/>
        <v>0.91761974691763071</v>
      </c>
      <c r="BA222" s="808">
        <f t="shared" si="73"/>
        <v>0.13557680861825816</v>
      </c>
      <c r="BB222" s="808">
        <f t="shared" si="73"/>
        <v>0.86442319138174195</v>
      </c>
      <c r="BC222" s="809">
        <v>0.15065056975915</v>
      </c>
      <c r="BD222" s="809">
        <f t="shared" si="76"/>
        <v>0.84934943024084997</v>
      </c>
      <c r="BE222" s="809">
        <v>0.20924576760119301</v>
      </c>
      <c r="BF222" s="809">
        <f t="shared" si="76"/>
        <v>0.79075423239880704</v>
      </c>
      <c r="BG222" s="809">
        <v>8.1605165766022697E-2</v>
      </c>
      <c r="BH222" s="809">
        <f t="shared" si="65"/>
        <v>0.91839483423397728</v>
      </c>
      <c r="BI222" s="809">
        <v>0.13236657942598135</v>
      </c>
      <c r="BJ222" s="809">
        <v>0.8676334205740186</v>
      </c>
      <c r="BK222" s="810">
        <v>0.14734742716471499</v>
      </c>
      <c r="BL222" s="810">
        <f t="shared" si="66"/>
        <v>0.85265257283528495</v>
      </c>
      <c r="BM222" s="810">
        <v>0.20485889952504899</v>
      </c>
      <c r="BN222" s="810">
        <f t="shared" si="67"/>
        <v>0.79514110047495101</v>
      </c>
      <c r="BO222" s="810">
        <v>7.8654554451693795E-2</v>
      </c>
      <c r="BP222" s="810">
        <f t="shared" si="68"/>
        <v>0.92134544554830622</v>
      </c>
      <c r="BQ222" s="810">
        <v>0.12897634435960206</v>
      </c>
      <c r="BR222" s="810">
        <f t="shared" si="74"/>
        <v>0.87102365564039785</v>
      </c>
      <c r="BS222" s="809">
        <v>0.71019002743432702</v>
      </c>
      <c r="BT222" s="809">
        <v>0.28980997256567298</v>
      </c>
      <c r="BU222" s="812"/>
      <c r="BV222" s="758"/>
      <c r="BW222" s="758"/>
      <c r="BX222" s="758"/>
      <c r="BY222" s="758"/>
      <c r="BZ222" s="758"/>
      <c r="CA222" s="758"/>
      <c r="CB222" s="758"/>
      <c r="CC222" s="758"/>
      <c r="CD222" s="758"/>
      <c r="CE222" s="758"/>
      <c r="CF222" s="758"/>
      <c r="CG222" s="758"/>
      <c r="CH222" s="758"/>
      <c r="CI222" s="758"/>
      <c r="CJ222" s="758"/>
      <c r="CK222" s="758"/>
      <c r="CL222" s="758"/>
      <c r="CM222" s="758"/>
      <c r="CN222" s="758"/>
      <c r="CP222" s="5"/>
      <c r="CR222" s="5"/>
      <c r="CS222" s="5"/>
      <c r="CT222" s="5"/>
    </row>
    <row r="223" spans="2:98" ht="15">
      <c r="B223" s="758"/>
      <c r="C223" s="758"/>
      <c r="D223" s="758"/>
      <c r="E223" s="758"/>
      <c r="F223" s="758"/>
      <c r="G223" s="758"/>
      <c r="H223" s="758"/>
      <c r="I223" s="758"/>
      <c r="J223" s="758"/>
      <c r="K223" s="758"/>
      <c r="L223" s="758"/>
      <c r="M223" s="758"/>
      <c r="N223" s="758"/>
      <c r="O223" s="758"/>
      <c r="P223" s="758"/>
      <c r="Q223" s="758"/>
      <c r="R223" s="758"/>
      <c r="S223" s="758"/>
      <c r="T223" s="758"/>
      <c r="U223" s="758"/>
      <c r="V223" s="758"/>
      <c r="W223" s="758"/>
      <c r="X223" s="758"/>
      <c r="Y223" s="758"/>
      <c r="Z223" s="758"/>
      <c r="AA223" s="758"/>
      <c r="AB223" s="758"/>
      <c r="AC223" s="758"/>
      <c r="AD223" s="758"/>
      <c r="AE223" s="758"/>
      <c r="AF223" s="758"/>
      <c r="AG223" s="758"/>
      <c r="AH223" s="758"/>
      <c r="AI223" s="758"/>
      <c r="AJ223" s="758"/>
      <c r="AK223" s="758"/>
      <c r="AL223" s="780">
        <v>218</v>
      </c>
      <c r="AM223" s="792">
        <v>0.15429527049705699</v>
      </c>
      <c r="AN223" s="792">
        <f t="shared" si="69"/>
        <v>0.84570472950294295</v>
      </c>
      <c r="AO223" s="792">
        <v>0.21489811050879201</v>
      </c>
      <c r="AP223" s="792">
        <f t="shared" si="63"/>
        <v>0.78510188949120796</v>
      </c>
      <c r="AQ223" s="792">
        <v>7.6458933168376195E-2</v>
      </c>
      <c r="AR223" s="792">
        <f t="shared" si="64"/>
        <v>0.92354106683162385</v>
      </c>
      <c r="AS223" s="792">
        <f t="shared" si="70"/>
        <v>0.13242920852856288</v>
      </c>
      <c r="AT223" s="792">
        <f t="shared" si="70"/>
        <v>0.86757079147143723</v>
      </c>
      <c r="AU223" s="808">
        <v>0.15891035504158299</v>
      </c>
      <c r="AV223" s="808">
        <f t="shared" si="71"/>
        <v>0.84108964495841698</v>
      </c>
      <c r="AW223" s="808">
        <v>0.211715719581138</v>
      </c>
      <c r="AX223" s="808">
        <f t="shared" si="72"/>
        <v>0.788284280418862</v>
      </c>
      <c r="AY223" s="808">
        <v>8.2767547768615696E-2</v>
      </c>
      <c r="AZ223" s="808">
        <f t="shared" si="75"/>
        <v>0.91723245223138428</v>
      </c>
      <c r="BA223" s="808">
        <f t="shared" si="73"/>
        <v>0.13602989754011569</v>
      </c>
      <c r="BB223" s="808">
        <f t="shared" si="73"/>
        <v>0.86397010245988426</v>
      </c>
      <c r="BC223" s="809">
        <v>0.15109697152632101</v>
      </c>
      <c r="BD223" s="809">
        <f t="shared" si="76"/>
        <v>0.84890302847367893</v>
      </c>
      <c r="BE223" s="809">
        <v>0.20975827179461501</v>
      </c>
      <c r="BF223" s="809">
        <f t="shared" si="76"/>
        <v>0.79024172820538496</v>
      </c>
      <c r="BG223" s="809">
        <v>8.1997339651159601E-2</v>
      </c>
      <c r="BH223" s="809">
        <f t="shared" si="65"/>
        <v>0.91800266034884037</v>
      </c>
      <c r="BI223" s="809">
        <v>0.1328032399254544</v>
      </c>
      <c r="BJ223" s="809">
        <v>0.8671967600745456</v>
      </c>
      <c r="BK223" s="810">
        <v>0.147770766202869</v>
      </c>
      <c r="BL223" s="810">
        <f t="shared" si="66"/>
        <v>0.852229233797131</v>
      </c>
      <c r="BM223" s="810">
        <v>0.20536847330494201</v>
      </c>
      <c r="BN223" s="810">
        <f t="shared" si="67"/>
        <v>0.79463152669505799</v>
      </c>
      <c r="BO223" s="810">
        <v>7.9035913237443606E-2</v>
      </c>
      <c r="BP223" s="810">
        <f t="shared" si="68"/>
        <v>0.92096408676255637</v>
      </c>
      <c r="BQ223" s="810">
        <v>0.12940020647225009</v>
      </c>
      <c r="BR223" s="810">
        <f t="shared" si="74"/>
        <v>0.87059979352774985</v>
      </c>
      <c r="BS223" s="809">
        <v>0.71134260236187008</v>
      </c>
      <c r="BT223" s="809">
        <v>0.28865739763812998</v>
      </c>
      <c r="BU223" s="812"/>
      <c r="BV223" s="758"/>
      <c r="BW223" s="758"/>
      <c r="BX223" s="758"/>
      <c r="BY223" s="758"/>
      <c r="BZ223" s="758"/>
      <c r="CA223" s="758"/>
      <c r="CB223" s="758"/>
      <c r="CC223" s="758"/>
      <c r="CD223" s="758"/>
      <c r="CE223" s="758"/>
      <c r="CF223" s="758"/>
      <c r="CG223" s="758"/>
      <c r="CH223" s="758"/>
      <c r="CI223" s="758"/>
      <c r="CJ223" s="758"/>
      <c r="CK223" s="758"/>
      <c r="CL223" s="758"/>
      <c r="CM223" s="758"/>
      <c r="CN223" s="758"/>
      <c r="CP223" s="5"/>
      <c r="CR223" s="5"/>
      <c r="CS223" s="5"/>
      <c r="CT223" s="5"/>
    </row>
    <row r="224" spans="2:98" ht="15">
      <c r="B224" s="758"/>
      <c r="C224" s="758"/>
      <c r="D224" s="758"/>
      <c r="E224" s="758"/>
      <c r="F224" s="758"/>
      <c r="G224" s="758"/>
      <c r="H224" s="758"/>
      <c r="I224" s="758"/>
      <c r="J224" s="758"/>
      <c r="K224" s="758"/>
      <c r="L224" s="758"/>
      <c r="M224" s="758"/>
      <c r="N224" s="758"/>
      <c r="O224" s="758"/>
      <c r="P224" s="758"/>
      <c r="Q224" s="758"/>
      <c r="R224" s="758"/>
      <c r="S224" s="758"/>
      <c r="T224" s="758"/>
      <c r="U224" s="758"/>
      <c r="V224" s="758"/>
      <c r="W224" s="758"/>
      <c r="X224" s="758"/>
      <c r="Y224" s="758"/>
      <c r="Z224" s="758"/>
      <c r="AA224" s="758"/>
      <c r="AB224" s="758"/>
      <c r="AC224" s="758"/>
      <c r="AD224" s="758"/>
      <c r="AE224" s="758"/>
      <c r="AF224" s="758"/>
      <c r="AG224" s="758"/>
      <c r="AH224" s="758"/>
      <c r="AI224" s="758"/>
      <c r="AJ224" s="758"/>
      <c r="AK224" s="758"/>
      <c r="AL224" s="780">
        <v>219</v>
      </c>
      <c r="AM224" s="792">
        <v>0.154764784415726</v>
      </c>
      <c r="AN224" s="792">
        <f t="shared" si="69"/>
        <v>0.84523521558427395</v>
      </c>
      <c r="AO224" s="792">
        <v>0.215360955739857</v>
      </c>
      <c r="AP224" s="792">
        <f t="shared" si="63"/>
        <v>0.78463904426014297</v>
      </c>
      <c r="AQ224" s="792">
        <v>7.6808855604532794E-2</v>
      </c>
      <c r="AR224" s="792">
        <f t="shared" si="64"/>
        <v>0.92319114439546723</v>
      </c>
      <c r="AS224" s="792">
        <f t="shared" si="70"/>
        <v>0.13284217656712727</v>
      </c>
      <c r="AT224" s="792">
        <f t="shared" si="70"/>
        <v>0.86715782343287273</v>
      </c>
      <c r="AU224" s="808">
        <v>0.15939377512268699</v>
      </c>
      <c r="AV224" s="808">
        <f t="shared" si="71"/>
        <v>0.84060622487731296</v>
      </c>
      <c r="AW224" s="808">
        <v>0.212257151998684</v>
      </c>
      <c r="AX224" s="808">
        <f t="shared" si="72"/>
        <v>0.787742848001316</v>
      </c>
      <c r="AY224" s="808">
        <v>8.3154906396491896E-2</v>
      </c>
      <c r="AZ224" s="808">
        <f t="shared" si="75"/>
        <v>0.91684509360350808</v>
      </c>
      <c r="BA224" s="808">
        <f t="shared" si="73"/>
        <v>0.13648247219011655</v>
      </c>
      <c r="BB224" s="808">
        <f t="shared" si="73"/>
        <v>0.86351752780988345</v>
      </c>
      <c r="BC224" s="809">
        <v>0.15154284830589199</v>
      </c>
      <c r="BD224" s="809">
        <f t="shared" si="76"/>
        <v>0.84845715169410796</v>
      </c>
      <c r="BE224" s="809">
        <v>0.210267781621963</v>
      </c>
      <c r="BF224" s="809">
        <f t="shared" si="76"/>
        <v>0.78973221837803698</v>
      </c>
      <c r="BG224" s="809">
        <v>8.2389591890487099E-2</v>
      </c>
      <c r="BH224" s="809">
        <f t="shared" si="65"/>
        <v>0.91761040810951289</v>
      </c>
      <c r="BI224" s="809">
        <v>0.13323908501750206</v>
      </c>
      <c r="BJ224" s="809">
        <v>0.86676091498249797</v>
      </c>
      <c r="BK224" s="810">
        <v>0.14819326612226999</v>
      </c>
      <c r="BL224" s="810">
        <f t="shared" si="66"/>
        <v>0.85180673387772998</v>
      </c>
      <c r="BM224" s="810">
        <v>0.20587676657163401</v>
      </c>
      <c r="BN224" s="810">
        <f t="shared" si="67"/>
        <v>0.79412323342836599</v>
      </c>
      <c r="BO224" s="810">
        <v>7.9416404946434205E-2</v>
      </c>
      <c r="BP224" s="810">
        <f t="shared" si="68"/>
        <v>0.9205835950535658</v>
      </c>
      <c r="BQ224" s="810">
        <v>0.12982311508473926</v>
      </c>
      <c r="BR224" s="810">
        <f t="shared" si="74"/>
        <v>0.87017688491526068</v>
      </c>
      <c r="BS224" s="809">
        <v>0.71248566809077696</v>
      </c>
      <c r="BT224" s="809">
        <v>0.28751433190922299</v>
      </c>
      <c r="BU224" s="812"/>
      <c r="BV224" s="758"/>
      <c r="BW224" s="758"/>
      <c r="BX224" s="758"/>
      <c r="BY224" s="758"/>
      <c r="BZ224" s="758"/>
      <c r="CA224" s="758"/>
      <c r="CB224" s="758"/>
      <c r="CC224" s="758"/>
      <c r="CD224" s="758"/>
      <c r="CE224" s="758"/>
      <c r="CF224" s="758"/>
      <c r="CG224" s="758"/>
      <c r="CH224" s="758"/>
      <c r="CI224" s="758"/>
      <c r="CJ224" s="758"/>
      <c r="CK224" s="758"/>
      <c r="CL224" s="758"/>
      <c r="CM224" s="758"/>
      <c r="CN224" s="758"/>
      <c r="CP224" s="5"/>
      <c r="CR224" s="5"/>
      <c r="CS224" s="5"/>
      <c r="CT224" s="5"/>
    </row>
    <row r="225" spans="2:98" ht="15">
      <c r="B225" s="758"/>
      <c r="C225" s="758"/>
      <c r="D225" s="758"/>
      <c r="E225" s="758"/>
      <c r="F225" s="758"/>
      <c r="G225" s="758"/>
      <c r="H225" s="758"/>
      <c r="I225" s="758"/>
      <c r="J225" s="758"/>
      <c r="K225" s="758"/>
      <c r="L225" s="758"/>
      <c r="M225" s="758"/>
      <c r="N225" s="758"/>
      <c r="O225" s="758"/>
      <c r="P225" s="758"/>
      <c r="Q225" s="758"/>
      <c r="R225" s="758"/>
      <c r="S225" s="758"/>
      <c r="T225" s="758"/>
      <c r="U225" s="758"/>
      <c r="V225" s="758"/>
      <c r="W225" s="758"/>
      <c r="X225" s="758"/>
      <c r="Y225" s="758"/>
      <c r="Z225" s="758"/>
      <c r="AA225" s="758"/>
      <c r="AB225" s="758"/>
      <c r="AC225" s="758"/>
      <c r="AD225" s="758"/>
      <c r="AE225" s="758"/>
      <c r="AF225" s="758"/>
      <c r="AG225" s="758"/>
      <c r="AH225" s="758"/>
      <c r="AI225" s="758"/>
      <c r="AJ225" s="758"/>
      <c r="AK225" s="758"/>
      <c r="AL225" s="780">
        <v>220</v>
      </c>
      <c r="AM225" s="792">
        <v>0.155234587797379</v>
      </c>
      <c r="AN225" s="792">
        <f t="shared" si="69"/>
        <v>0.84476541220262102</v>
      </c>
      <c r="AO225" s="792">
        <v>0.21582123995938901</v>
      </c>
      <c r="AP225" s="792">
        <f t="shared" si="63"/>
        <v>0.78417876004061093</v>
      </c>
      <c r="AQ225" s="792">
        <v>7.7158952356126603E-2</v>
      </c>
      <c r="AR225" s="792">
        <f t="shared" si="64"/>
        <v>0.92284104764387342</v>
      </c>
      <c r="AS225" s="792">
        <f t="shared" si="70"/>
        <v>0.1332547254916652</v>
      </c>
      <c r="AT225" s="792">
        <f t="shared" si="70"/>
        <v>0.86674527450833483</v>
      </c>
      <c r="AU225" s="808">
        <v>0.15987656194925801</v>
      </c>
      <c r="AV225" s="808">
        <f t="shared" si="71"/>
        <v>0.84012343805074197</v>
      </c>
      <c r="AW225" s="808">
        <v>0.212797086833456</v>
      </c>
      <c r="AX225" s="808">
        <f t="shared" si="72"/>
        <v>0.787202913166544</v>
      </c>
      <c r="AY225" s="808">
        <v>8.3542328996412896E-2</v>
      </c>
      <c r="AZ225" s="808">
        <f t="shared" si="75"/>
        <v>0.9164576710035871</v>
      </c>
      <c r="BA225" s="808">
        <f t="shared" si="73"/>
        <v>0.13693453551431478</v>
      </c>
      <c r="BB225" s="808">
        <f t="shared" si="73"/>
        <v>0.86306546448568522</v>
      </c>
      <c r="BC225" s="809">
        <v>0.15198818091996499</v>
      </c>
      <c r="BD225" s="809">
        <f t="shared" si="76"/>
        <v>0.84801181908003498</v>
      </c>
      <c r="BE225" s="809">
        <v>0.210774374542786</v>
      </c>
      <c r="BF225" s="809">
        <f t="shared" si="76"/>
        <v>0.78922562545721398</v>
      </c>
      <c r="BG225" s="809">
        <v>8.2781920393038805E-2</v>
      </c>
      <c r="BH225" s="809">
        <f t="shared" si="65"/>
        <v>0.91721807960696122</v>
      </c>
      <c r="BI225" s="809">
        <v>0.13367412561082778</v>
      </c>
      <c r="BJ225" s="809">
        <v>0.86632587438917219</v>
      </c>
      <c r="BK225" s="810">
        <v>0.14861494991398699</v>
      </c>
      <c r="BL225" s="810">
        <f t="shared" si="66"/>
        <v>0.85138505008601295</v>
      </c>
      <c r="BM225" s="810">
        <v>0.20638377955912399</v>
      </c>
      <c r="BN225" s="810">
        <f t="shared" si="67"/>
        <v>0.79361622044087599</v>
      </c>
      <c r="BO225" s="810">
        <v>7.9796069612050602E-2</v>
      </c>
      <c r="BP225" s="810">
        <f t="shared" si="68"/>
        <v>0.92020393038794945</v>
      </c>
      <c r="BQ225" s="810">
        <v>0.13024509579347776</v>
      </c>
      <c r="BR225" s="810">
        <f t="shared" si="74"/>
        <v>0.86975490420652224</v>
      </c>
      <c r="BS225" s="809">
        <v>0.71361937048923596</v>
      </c>
      <c r="BT225" s="809">
        <v>0.28638062951076398</v>
      </c>
      <c r="BU225" s="812"/>
      <c r="BV225" s="758"/>
      <c r="BW225" s="758"/>
      <c r="BX225" s="758"/>
      <c r="BY225" s="758"/>
      <c r="BZ225" s="758"/>
      <c r="CA225" s="758"/>
      <c r="CB225" s="758"/>
      <c r="CC225" s="758"/>
      <c r="CD225" s="758"/>
      <c r="CE225" s="758"/>
      <c r="CF225" s="758"/>
      <c r="CG225" s="758"/>
      <c r="CH225" s="758"/>
      <c r="CI225" s="758"/>
      <c r="CJ225" s="758"/>
      <c r="CK225" s="758"/>
      <c r="CL225" s="758"/>
      <c r="CM225" s="758"/>
      <c r="CN225" s="758"/>
      <c r="CP225" s="5"/>
      <c r="CR225" s="5"/>
      <c r="CS225" s="5"/>
      <c r="CT225" s="5"/>
    </row>
    <row r="226" spans="2:98" ht="15">
      <c r="B226" s="758"/>
      <c r="C226" s="758"/>
      <c r="D226" s="758"/>
      <c r="E226" s="758"/>
      <c r="F226" s="758"/>
      <c r="G226" s="758"/>
      <c r="H226" s="758"/>
      <c r="I226" s="758"/>
      <c r="J226" s="758"/>
      <c r="K226" s="758"/>
      <c r="L226" s="758"/>
      <c r="M226" s="758"/>
      <c r="N226" s="758"/>
      <c r="O226" s="758"/>
      <c r="P226" s="758"/>
      <c r="Q226" s="758"/>
      <c r="R226" s="758"/>
      <c r="S226" s="758"/>
      <c r="T226" s="758"/>
      <c r="U226" s="758"/>
      <c r="V226" s="758"/>
      <c r="W226" s="758"/>
      <c r="X226" s="758"/>
      <c r="Y226" s="758"/>
      <c r="Z226" s="758"/>
      <c r="AA226" s="758"/>
      <c r="AB226" s="758"/>
      <c r="AC226" s="758"/>
      <c r="AD226" s="758"/>
      <c r="AE226" s="758"/>
      <c r="AF226" s="758"/>
      <c r="AG226" s="758"/>
      <c r="AH226" s="758"/>
      <c r="AI226" s="758"/>
      <c r="AJ226" s="758"/>
      <c r="AK226" s="758"/>
      <c r="AL226" s="780">
        <v>221</v>
      </c>
      <c r="AM226" s="792">
        <v>0.155704587236867</v>
      </c>
      <c r="AN226" s="792">
        <f t="shared" si="69"/>
        <v>0.84429541276313302</v>
      </c>
      <c r="AO226" s="792">
        <v>0.21627907629315701</v>
      </c>
      <c r="AP226" s="792">
        <f t="shared" si="63"/>
        <v>0.78372092370684299</v>
      </c>
      <c r="AQ226" s="792">
        <v>7.7509214771628906E-2</v>
      </c>
      <c r="AR226" s="792">
        <f t="shared" si="64"/>
        <v>0.92249078522837114</v>
      </c>
      <c r="AS226" s="792">
        <f t="shared" si="70"/>
        <v>0.1336668483858042</v>
      </c>
      <c r="AT226" s="792">
        <f t="shared" si="70"/>
        <v>0.86633315161419588</v>
      </c>
      <c r="AU226" s="808">
        <v>0.160358715966083</v>
      </c>
      <c r="AV226" s="808">
        <f t="shared" si="71"/>
        <v>0.83964128403391702</v>
      </c>
      <c r="AW226" s="808">
        <v>0.21333553623406101</v>
      </c>
      <c r="AX226" s="808">
        <f t="shared" si="72"/>
        <v>0.78666446376593901</v>
      </c>
      <c r="AY226" s="808">
        <v>8.39298155987937E-2</v>
      </c>
      <c r="AZ226" s="808">
        <f t="shared" si="75"/>
        <v>0.91607018440120624</v>
      </c>
      <c r="BA226" s="808">
        <f t="shared" si="73"/>
        <v>0.13738609045876488</v>
      </c>
      <c r="BB226" s="808">
        <f t="shared" si="73"/>
        <v>0.86261390954123507</v>
      </c>
      <c r="BC226" s="809">
        <v>0.15243295019063899</v>
      </c>
      <c r="BD226" s="809">
        <f t="shared" si="76"/>
        <v>0.84756704980936104</v>
      </c>
      <c r="BE226" s="809">
        <v>0.21127812801663401</v>
      </c>
      <c r="BF226" s="809">
        <f t="shared" si="76"/>
        <v>0.78872187198336596</v>
      </c>
      <c r="BG226" s="809">
        <v>8.3174323067848596E-2</v>
      </c>
      <c r="BH226" s="809">
        <f t="shared" si="65"/>
        <v>0.91682567693215145</v>
      </c>
      <c r="BI226" s="809">
        <v>0.13410837261413427</v>
      </c>
      <c r="BJ226" s="809">
        <v>0.86589162738586578</v>
      </c>
      <c r="BK226" s="810">
        <v>0.149035840569091</v>
      </c>
      <c r="BL226" s="810">
        <f t="shared" si="66"/>
        <v>0.85096415943090897</v>
      </c>
      <c r="BM226" s="810">
        <v>0.20688951250141299</v>
      </c>
      <c r="BN226" s="810">
        <f t="shared" si="67"/>
        <v>0.79311048749858704</v>
      </c>
      <c r="BO226" s="810">
        <v>8.0174947267677404E-2</v>
      </c>
      <c r="BP226" s="810">
        <f t="shared" si="68"/>
        <v>0.91982505273232262</v>
      </c>
      <c r="BQ226" s="810">
        <v>0.13066617419487481</v>
      </c>
      <c r="BR226" s="810">
        <f t="shared" si="74"/>
        <v>0.8693338258051253</v>
      </c>
      <c r="BS226" s="809">
        <v>0.71474385542543595</v>
      </c>
      <c r="BT226" s="809">
        <v>0.285256144574564</v>
      </c>
      <c r="BU226" s="812"/>
      <c r="BV226" s="758"/>
      <c r="BW226" s="758"/>
      <c r="BX226" s="758"/>
      <c r="BY226" s="758"/>
      <c r="BZ226" s="758"/>
      <c r="CA226" s="758"/>
      <c r="CB226" s="758"/>
      <c r="CC226" s="758"/>
      <c r="CD226" s="758"/>
      <c r="CE226" s="758"/>
      <c r="CF226" s="758"/>
      <c r="CG226" s="758"/>
      <c r="CH226" s="758"/>
      <c r="CI226" s="758"/>
      <c r="CJ226" s="758"/>
      <c r="CK226" s="758"/>
      <c r="CL226" s="758"/>
      <c r="CM226" s="758"/>
      <c r="CN226" s="758"/>
      <c r="CP226" s="5"/>
      <c r="CR226" s="5"/>
      <c r="CS226" s="5"/>
      <c r="CT226" s="5"/>
    </row>
    <row r="227" spans="2:98" ht="15">
      <c r="B227" s="758"/>
      <c r="C227" s="758"/>
      <c r="D227" s="758"/>
      <c r="E227" s="758"/>
      <c r="F227" s="758"/>
      <c r="G227" s="758"/>
      <c r="H227" s="758"/>
      <c r="I227" s="758"/>
      <c r="J227" s="758"/>
      <c r="K227" s="758"/>
      <c r="L227" s="758"/>
      <c r="M227" s="758"/>
      <c r="N227" s="758"/>
      <c r="O227" s="758"/>
      <c r="P227" s="758"/>
      <c r="Q227" s="758"/>
      <c r="R227" s="758"/>
      <c r="S227" s="758"/>
      <c r="T227" s="758"/>
      <c r="U227" s="758"/>
      <c r="V227" s="758"/>
      <c r="W227" s="758"/>
      <c r="X227" s="758"/>
      <c r="Y227" s="758"/>
      <c r="Z227" s="758"/>
      <c r="AA227" s="758"/>
      <c r="AB227" s="758"/>
      <c r="AC227" s="758"/>
      <c r="AD227" s="758"/>
      <c r="AE227" s="758"/>
      <c r="AF227" s="758"/>
      <c r="AG227" s="758"/>
      <c r="AH227" s="758"/>
      <c r="AI227" s="758"/>
      <c r="AJ227" s="758"/>
      <c r="AK227" s="758"/>
      <c r="AL227" s="780">
        <v>222</v>
      </c>
      <c r="AM227" s="792">
        <v>0.15617468932904299</v>
      </c>
      <c r="AN227" s="792">
        <f t="shared" si="69"/>
        <v>0.84382531067095701</v>
      </c>
      <c r="AO227" s="792">
        <v>0.21673457786693101</v>
      </c>
      <c r="AP227" s="792">
        <f t="shared" si="63"/>
        <v>0.78326542213306904</v>
      </c>
      <c r="AQ227" s="792">
        <v>7.7859634199511099E-2</v>
      </c>
      <c r="AR227" s="792">
        <f t="shared" si="64"/>
        <v>0.92214036580048886</v>
      </c>
      <c r="AS227" s="792">
        <f t="shared" si="70"/>
        <v>0.13407853833317257</v>
      </c>
      <c r="AT227" s="792">
        <f t="shared" si="70"/>
        <v>0.86592146166682737</v>
      </c>
      <c r="AU227" s="808">
        <v>0.16084023761794899</v>
      </c>
      <c r="AV227" s="808">
        <f t="shared" si="71"/>
        <v>0.83915976238205103</v>
      </c>
      <c r="AW227" s="808">
        <v>0.21387251234910401</v>
      </c>
      <c r="AX227" s="808">
        <f t="shared" si="72"/>
        <v>0.78612748765089602</v>
      </c>
      <c r="AY227" s="808">
        <v>8.4317366234049201E-2</v>
      </c>
      <c r="AZ227" s="808">
        <f t="shared" si="75"/>
        <v>0.91568263376595083</v>
      </c>
      <c r="BA227" s="808">
        <f t="shared" si="73"/>
        <v>0.13783713996952074</v>
      </c>
      <c r="BB227" s="808">
        <f t="shared" si="73"/>
        <v>0.86216286003047937</v>
      </c>
      <c r="BC227" s="809">
        <v>0.15287713694001301</v>
      </c>
      <c r="BD227" s="809">
        <f t="shared" si="76"/>
        <v>0.84712286305998696</v>
      </c>
      <c r="BE227" s="809">
        <v>0.211779119503057</v>
      </c>
      <c r="BF227" s="809">
        <f t="shared" si="76"/>
        <v>0.78822088049694305</v>
      </c>
      <c r="BG227" s="809">
        <v>8.3566797823949907E-2</v>
      </c>
      <c r="BH227" s="809">
        <f t="shared" si="65"/>
        <v>0.91643320217605007</v>
      </c>
      <c r="BI227" s="809">
        <v>0.13454183693612409</v>
      </c>
      <c r="BJ227" s="809">
        <v>0.86545816306387591</v>
      </c>
      <c r="BK227" s="810">
        <v>0.149455961078652</v>
      </c>
      <c r="BL227" s="810">
        <f t="shared" si="66"/>
        <v>0.850544038921348</v>
      </c>
      <c r="BM227" s="810">
        <v>0.20739396563250401</v>
      </c>
      <c r="BN227" s="810">
        <f t="shared" si="67"/>
        <v>0.79260603436749599</v>
      </c>
      <c r="BO227" s="810">
        <v>8.0553077946699497E-2</v>
      </c>
      <c r="BP227" s="810">
        <f t="shared" si="68"/>
        <v>0.91944692205330047</v>
      </c>
      <c r="BQ227" s="810">
        <v>0.13108637588533981</v>
      </c>
      <c r="BR227" s="810">
        <f t="shared" si="74"/>
        <v>0.86891362411466022</v>
      </c>
      <c r="BS227" s="809">
        <v>0.715859268767565</v>
      </c>
      <c r="BT227" s="809">
        <v>0.284140731232435</v>
      </c>
      <c r="BU227" s="812"/>
      <c r="BV227" s="758"/>
      <c r="BW227" s="758"/>
      <c r="BX227" s="758"/>
      <c r="BY227" s="758"/>
      <c r="BZ227" s="758"/>
      <c r="CA227" s="758"/>
      <c r="CB227" s="758"/>
      <c r="CC227" s="758"/>
      <c r="CD227" s="758"/>
      <c r="CE227" s="758"/>
      <c r="CF227" s="758"/>
      <c r="CG227" s="758"/>
      <c r="CH227" s="758"/>
      <c r="CI227" s="758"/>
      <c r="CJ227" s="758"/>
      <c r="CK227" s="758"/>
      <c r="CL227" s="758"/>
      <c r="CM227" s="758"/>
      <c r="CN227" s="758"/>
      <c r="CP227" s="5"/>
      <c r="CR227" s="5"/>
      <c r="CS227" s="5"/>
      <c r="CT227" s="5"/>
    </row>
    <row r="228" spans="2:98" ht="15">
      <c r="B228" s="758"/>
      <c r="C228" s="758"/>
      <c r="D228" s="758"/>
      <c r="E228" s="758"/>
      <c r="F228" s="758"/>
      <c r="G228" s="758"/>
      <c r="H228" s="758"/>
      <c r="I228" s="758"/>
      <c r="J228" s="758"/>
      <c r="K228" s="758"/>
      <c r="L228" s="758"/>
      <c r="M228" s="758"/>
      <c r="N228" s="758"/>
      <c r="O228" s="758"/>
      <c r="P228" s="758"/>
      <c r="Q228" s="758"/>
      <c r="R228" s="758"/>
      <c r="S228" s="758"/>
      <c r="T228" s="758"/>
      <c r="U228" s="758"/>
      <c r="V228" s="758"/>
      <c r="W228" s="758"/>
      <c r="X228" s="758"/>
      <c r="Y228" s="758"/>
      <c r="Z228" s="758"/>
      <c r="AA228" s="758"/>
      <c r="AB228" s="758"/>
      <c r="AC228" s="758"/>
      <c r="AD228" s="758"/>
      <c r="AE228" s="758"/>
      <c r="AF228" s="758"/>
      <c r="AG228" s="758"/>
      <c r="AH228" s="758"/>
      <c r="AI228" s="758"/>
      <c r="AJ228" s="758"/>
      <c r="AK228" s="758"/>
      <c r="AL228" s="780">
        <v>223</v>
      </c>
      <c r="AM228" s="792">
        <v>0.15664480066875799</v>
      </c>
      <c r="AN228" s="792">
        <f t="shared" si="69"/>
        <v>0.84335519933124203</v>
      </c>
      <c r="AO228" s="792">
        <v>0.21718785780648101</v>
      </c>
      <c r="AP228" s="792">
        <f t="shared" si="63"/>
        <v>0.78281214219351902</v>
      </c>
      <c r="AQ228" s="792">
        <v>7.8210201988244299E-2</v>
      </c>
      <c r="AR228" s="792">
        <f t="shared" si="64"/>
        <v>0.92178979801175576</v>
      </c>
      <c r="AS228" s="792">
        <f t="shared" si="70"/>
        <v>0.134489788417398</v>
      </c>
      <c r="AT228" s="792">
        <f t="shared" si="70"/>
        <v>0.86551021158260211</v>
      </c>
      <c r="AU228" s="808">
        <v>0.16132112734964099</v>
      </c>
      <c r="AV228" s="808">
        <f t="shared" si="71"/>
        <v>0.83867887265035901</v>
      </c>
      <c r="AW228" s="808">
        <v>0.214408027327193</v>
      </c>
      <c r="AX228" s="808">
        <f t="shared" si="72"/>
        <v>0.785591972672807</v>
      </c>
      <c r="AY228" s="808">
        <v>8.4704980932594404E-2</v>
      </c>
      <c r="AZ228" s="808">
        <f t="shared" si="75"/>
        <v>0.91529501906740562</v>
      </c>
      <c r="BA228" s="808">
        <f t="shared" si="73"/>
        <v>0.13828768699263652</v>
      </c>
      <c r="BB228" s="808">
        <f t="shared" si="73"/>
        <v>0.86171231300736351</v>
      </c>
      <c r="BC228" s="809">
        <v>0.15332072199018801</v>
      </c>
      <c r="BD228" s="809">
        <f t="shared" si="76"/>
        <v>0.84667927800981202</v>
      </c>
      <c r="BE228" s="809">
        <v>0.212277426461605</v>
      </c>
      <c r="BF228" s="809">
        <f t="shared" si="76"/>
        <v>0.78772257353839503</v>
      </c>
      <c r="BG228" s="809">
        <v>8.3959342570376502E-2</v>
      </c>
      <c r="BH228" s="809">
        <f t="shared" si="65"/>
        <v>0.91604065742962348</v>
      </c>
      <c r="BI228" s="809">
        <v>0.13497452948550062</v>
      </c>
      <c r="BJ228" s="809">
        <v>0.8650254705144993</v>
      </c>
      <c r="BK228" s="810">
        <v>0.14987533443373999</v>
      </c>
      <c r="BL228" s="810">
        <f t="shared" si="66"/>
        <v>0.85012466556625998</v>
      </c>
      <c r="BM228" s="810">
        <v>0.20789713918639599</v>
      </c>
      <c r="BN228" s="810">
        <f t="shared" si="67"/>
        <v>0.79210286081360404</v>
      </c>
      <c r="BO228" s="810">
        <v>8.0930501682501696E-2</v>
      </c>
      <c r="BP228" s="810">
        <f t="shared" si="68"/>
        <v>0.91906949831749829</v>
      </c>
      <c r="BQ228" s="810">
        <v>0.13150572646128125</v>
      </c>
      <c r="BR228" s="810">
        <f t="shared" si="74"/>
        <v>0.86849427353871866</v>
      </c>
      <c r="BS228" s="809">
        <v>0.71696575638381199</v>
      </c>
      <c r="BT228" s="809">
        <v>0.28303424361618801</v>
      </c>
      <c r="BU228" s="812"/>
      <c r="BV228" s="758"/>
      <c r="BW228" s="758"/>
      <c r="BX228" s="758"/>
      <c r="BY228" s="758"/>
      <c r="BZ228" s="758"/>
      <c r="CA228" s="758"/>
      <c r="CB228" s="758"/>
      <c r="CC228" s="758"/>
      <c r="CD228" s="758"/>
      <c r="CE228" s="758"/>
      <c r="CF228" s="758"/>
      <c r="CG228" s="758"/>
      <c r="CH228" s="758"/>
      <c r="CI228" s="758"/>
      <c r="CJ228" s="758"/>
      <c r="CK228" s="758"/>
      <c r="CL228" s="758"/>
      <c r="CM228" s="758"/>
      <c r="CN228" s="758"/>
      <c r="CP228" s="5"/>
      <c r="CR228" s="5"/>
      <c r="CS228" s="5"/>
      <c r="CT228" s="5"/>
    </row>
    <row r="229" spans="2:98" ht="15">
      <c r="B229" s="758"/>
      <c r="C229" s="758"/>
      <c r="D229" s="758"/>
      <c r="E229" s="758"/>
      <c r="F229" s="758"/>
      <c r="G229" s="758"/>
      <c r="H229" s="758"/>
      <c r="I229" s="758"/>
      <c r="J229" s="758"/>
      <c r="K229" s="758"/>
      <c r="L229" s="758"/>
      <c r="M229" s="758"/>
      <c r="N229" s="758"/>
      <c r="O229" s="758"/>
      <c r="P229" s="758"/>
      <c r="Q229" s="758"/>
      <c r="R229" s="758"/>
      <c r="S229" s="758"/>
      <c r="T229" s="758"/>
      <c r="U229" s="758"/>
      <c r="V229" s="758"/>
      <c r="W229" s="758"/>
      <c r="X229" s="758"/>
      <c r="Y229" s="758"/>
      <c r="Z229" s="758"/>
      <c r="AA229" s="758"/>
      <c r="AB229" s="758"/>
      <c r="AC229" s="758"/>
      <c r="AD229" s="758"/>
      <c r="AE229" s="758"/>
      <c r="AF229" s="758"/>
      <c r="AG229" s="758"/>
      <c r="AH229" s="758"/>
      <c r="AI229" s="758"/>
      <c r="AJ229" s="758"/>
      <c r="AK229" s="758"/>
      <c r="AL229" s="780">
        <v>224</v>
      </c>
      <c r="AM229" s="792">
        <v>0.157114827850864</v>
      </c>
      <c r="AN229" s="792">
        <f t="shared" si="69"/>
        <v>0.84288517214913594</v>
      </c>
      <c r="AO229" s="792">
        <v>0.217639029237577</v>
      </c>
      <c r="AP229" s="792">
        <f t="shared" si="63"/>
        <v>0.78236097076242306</v>
      </c>
      <c r="AQ229" s="792">
        <v>7.8560909486299998E-2</v>
      </c>
      <c r="AR229" s="792">
        <f t="shared" si="64"/>
        <v>0.92143909051369999</v>
      </c>
      <c r="AS229" s="792">
        <f t="shared" si="70"/>
        <v>0.13490059172210855</v>
      </c>
      <c r="AT229" s="792">
        <f t="shared" si="70"/>
        <v>0.86509940827789156</v>
      </c>
      <c r="AU229" s="808">
        <v>0.16180138560594601</v>
      </c>
      <c r="AV229" s="808">
        <f t="shared" si="71"/>
        <v>0.83819861439405396</v>
      </c>
      <c r="AW229" s="808">
        <v>0.21494209331693301</v>
      </c>
      <c r="AX229" s="808">
        <f t="shared" si="72"/>
        <v>0.78505790668306696</v>
      </c>
      <c r="AY229" s="808">
        <v>8.5092659724844297E-2</v>
      </c>
      <c r="AZ229" s="808">
        <f t="shared" si="75"/>
        <v>0.91490734027515574</v>
      </c>
      <c r="BA229" s="808">
        <f t="shared" si="73"/>
        <v>0.13873773447416624</v>
      </c>
      <c r="BB229" s="808">
        <f t="shared" si="73"/>
        <v>0.86126226552583374</v>
      </c>
      <c r="BC229" s="809">
        <v>0.153763686163263</v>
      </c>
      <c r="BD229" s="809">
        <f t="shared" si="76"/>
        <v>0.84623631383673703</v>
      </c>
      <c r="BE229" s="809">
        <v>0.21277312635182599</v>
      </c>
      <c r="BF229" s="809">
        <f t="shared" si="76"/>
        <v>0.78722687364817401</v>
      </c>
      <c r="BG229" s="809">
        <v>8.4351955216161997E-2</v>
      </c>
      <c r="BH229" s="809">
        <f t="shared" si="65"/>
        <v>0.91564804478383799</v>
      </c>
      <c r="BI229" s="809">
        <v>0.13540646117096602</v>
      </c>
      <c r="BJ229" s="809">
        <v>0.864593538829034</v>
      </c>
      <c r="BK229" s="810">
        <v>0.15029398362542401</v>
      </c>
      <c r="BL229" s="810">
        <f t="shared" si="66"/>
        <v>0.84970601637457599</v>
      </c>
      <c r="BM229" s="810">
        <v>0.20839903339709101</v>
      </c>
      <c r="BN229" s="810">
        <f t="shared" si="67"/>
        <v>0.79160096660290902</v>
      </c>
      <c r="BO229" s="810">
        <v>8.1307258508468594E-2</v>
      </c>
      <c r="BP229" s="810">
        <f t="shared" si="68"/>
        <v>0.91869274149153135</v>
      </c>
      <c r="BQ229" s="810">
        <v>0.13192425151910792</v>
      </c>
      <c r="BR229" s="810">
        <f t="shared" si="74"/>
        <v>0.86807574848089208</v>
      </c>
      <c r="BS229" s="809">
        <v>0.71806346414236499</v>
      </c>
      <c r="BT229" s="809">
        <v>0.28193653585763501</v>
      </c>
      <c r="BU229" s="812"/>
      <c r="BV229" s="758"/>
      <c r="BW229" s="758"/>
      <c r="BX229" s="758"/>
      <c r="BY229" s="758"/>
      <c r="BZ229" s="758"/>
      <c r="CA229" s="758"/>
      <c r="CB229" s="758"/>
      <c r="CC229" s="758"/>
      <c r="CD229" s="758"/>
      <c r="CE229" s="758"/>
      <c r="CF229" s="758"/>
      <c r="CG229" s="758"/>
      <c r="CH229" s="758"/>
      <c r="CI229" s="758"/>
      <c r="CJ229" s="758"/>
      <c r="CK229" s="758"/>
      <c r="CL229" s="758"/>
      <c r="CM229" s="758"/>
      <c r="CN229" s="758"/>
      <c r="CP229" s="5"/>
      <c r="CR229" s="5"/>
      <c r="CS229" s="5"/>
      <c r="CT229" s="5"/>
    </row>
    <row r="230" spans="2:98" ht="15">
      <c r="B230" s="758"/>
      <c r="C230" s="758"/>
      <c r="D230" s="758"/>
      <c r="E230" s="758"/>
      <c r="F230" s="758"/>
      <c r="G230" s="758"/>
      <c r="H230" s="758"/>
      <c r="I230" s="758"/>
      <c r="J230" s="758"/>
      <c r="K230" s="758"/>
      <c r="L230" s="758"/>
      <c r="M230" s="758"/>
      <c r="N230" s="758"/>
      <c r="O230" s="758"/>
      <c r="P230" s="758"/>
      <c r="Q230" s="758"/>
      <c r="R230" s="758"/>
      <c r="S230" s="758"/>
      <c r="T230" s="758"/>
      <c r="U230" s="758"/>
      <c r="V230" s="758"/>
      <c r="W230" s="758"/>
      <c r="X230" s="758"/>
      <c r="Y230" s="758"/>
      <c r="Z230" s="758"/>
      <c r="AA230" s="758"/>
      <c r="AB230" s="758"/>
      <c r="AC230" s="758"/>
      <c r="AD230" s="758"/>
      <c r="AE230" s="758"/>
      <c r="AF230" s="758"/>
      <c r="AG230" s="758"/>
      <c r="AH230" s="758"/>
      <c r="AI230" s="758"/>
      <c r="AJ230" s="758"/>
      <c r="AK230" s="758"/>
      <c r="AL230" s="780">
        <v>225</v>
      </c>
      <c r="AM230" s="792">
        <v>0.15758467747021401</v>
      </c>
      <c r="AN230" s="792">
        <f t="shared" si="69"/>
        <v>0.84241532252978601</v>
      </c>
      <c r="AO230" s="792">
        <v>0.21808820528598799</v>
      </c>
      <c r="AP230" s="792">
        <f t="shared" si="63"/>
        <v>0.78191179471401195</v>
      </c>
      <c r="AQ230" s="792">
        <v>7.8911748042149593E-2</v>
      </c>
      <c r="AR230" s="792">
        <f t="shared" si="64"/>
        <v>0.92108825195785038</v>
      </c>
      <c r="AS230" s="792">
        <f t="shared" si="70"/>
        <v>0.13531094133093241</v>
      </c>
      <c r="AT230" s="792">
        <f t="shared" si="70"/>
        <v>0.86468905866906765</v>
      </c>
      <c r="AU230" s="808">
        <v>0.162281012831651</v>
      </c>
      <c r="AV230" s="808">
        <f t="shared" si="71"/>
        <v>0.83771898716834903</v>
      </c>
      <c r="AW230" s="808">
        <v>0.215474722466931</v>
      </c>
      <c r="AX230" s="808">
        <f t="shared" si="72"/>
        <v>0.784525277533069</v>
      </c>
      <c r="AY230" s="808">
        <v>8.5480402641213801E-2</v>
      </c>
      <c r="AZ230" s="808">
        <f t="shared" si="75"/>
        <v>0.91451959735878618</v>
      </c>
      <c r="BA230" s="808">
        <f t="shared" si="73"/>
        <v>0.13918728536016431</v>
      </c>
      <c r="BB230" s="808">
        <f t="shared" si="73"/>
        <v>0.86081271463983577</v>
      </c>
      <c r="BC230" s="809">
        <v>0.15420601028133801</v>
      </c>
      <c r="BD230" s="809">
        <f t="shared" si="76"/>
        <v>0.84579398971866193</v>
      </c>
      <c r="BE230" s="809">
        <v>0.21326629663327101</v>
      </c>
      <c r="BF230" s="809">
        <f t="shared" si="76"/>
        <v>0.78673370336672899</v>
      </c>
      <c r="BG230" s="809">
        <v>8.4744633670340103E-2</v>
      </c>
      <c r="BH230" s="809">
        <f t="shared" si="65"/>
        <v>0.91525536632965987</v>
      </c>
      <c r="BI230" s="809">
        <v>0.13583764290122358</v>
      </c>
      <c r="BJ230" s="809">
        <v>0.86416235709877642</v>
      </c>
      <c r="BK230" s="810">
        <v>0.150711931644775</v>
      </c>
      <c r="BL230" s="810">
        <f t="shared" si="66"/>
        <v>0.84928806835522497</v>
      </c>
      <c r="BM230" s="810">
        <v>0.208899648498589</v>
      </c>
      <c r="BN230" s="810">
        <f t="shared" si="67"/>
        <v>0.791100351501411</v>
      </c>
      <c r="BO230" s="810">
        <v>8.1683388457985201E-2</v>
      </c>
      <c r="BP230" s="810">
        <f t="shared" si="68"/>
        <v>0.91831661154201483</v>
      </c>
      <c r="BQ230" s="810">
        <v>0.13234197665522893</v>
      </c>
      <c r="BR230" s="810">
        <f t="shared" si="74"/>
        <v>0.86765802334477105</v>
      </c>
      <c r="BS230" s="809">
        <v>0.71915253791141298</v>
      </c>
      <c r="BT230" s="809">
        <v>0.28084746208858702</v>
      </c>
      <c r="BU230" s="812"/>
      <c r="BV230" s="758"/>
      <c r="BW230" s="758"/>
      <c r="BX230" s="758"/>
      <c r="BY230" s="758"/>
      <c r="BZ230" s="758"/>
      <c r="CA230" s="758"/>
      <c r="CB230" s="758"/>
      <c r="CC230" s="758"/>
      <c r="CD230" s="758"/>
      <c r="CE230" s="758"/>
      <c r="CF230" s="758"/>
      <c r="CG230" s="758"/>
      <c r="CH230" s="758"/>
      <c r="CI230" s="758"/>
      <c r="CJ230" s="758"/>
      <c r="CK230" s="758"/>
      <c r="CL230" s="758"/>
      <c r="CM230" s="758"/>
      <c r="CN230" s="758"/>
      <c r="CP230" s="5"/>
      <c r="CR230" s="5"/>
      <c r="CS230" s="5"/>
      <c r="CT230" s="5"/>
    </row>
    <row r="231" spans="2:98" ht="15">
      <c r="B231" s="758"/>
      <c r="C231" s="758"/>
      <c r="D231" s="758"/>
      <c r="E231" s="758"/>
      <c r="F231" s="758"/>
      <c r="G231" s="758"/>
      <c r="H231" s="758"/>
      <c r="I231" s="758"/>
      <c r="J231" s="758"/>
      <c r="K231" s="758"/>
      <c r="L231" s="758"/>
      <c r="M231" s="758"/>
      <c r="N231" s="758"/>
      <c r="O231" s="758"/>
      <c r="P231" s="758"/>
      <c r="Q231" s="758"/>
      <c r="R231" s="758"/>
      <c r="S231" s="758"/>
      <c r="T231" s="758"/>
      <c r="U231" s="758"/>
      <c r="V231" s="758"/>
      <c r="W231" s="758"/>
      <c r="X231" s="758"/>
      <c r="Y231" s="758"/>
      <c r="Z231" s="758"/>
      <c r="AA231" s="758"/>
      <c r="AB231" s="758"/>
      <c r="AC231" s="758"/>
      <c r="AD231" s="758"/>
      <c r="AE231" s="758"/>
      <c r="AF231" s="758"/>
      <c r="AG231" s="758"/>
      <c r="AH231" s="758"/>
      <c r="AI231" s="758"/>
      <c r="AJ231" s="758"/>
      <c r="AK231" s="758"/>
      <c r="AL231" s="780">
        <v>226</v>
      </c>
      <c r="AM231" s="792">
        <v>0.15805425612165999</v>
      </c>
      <c r="AN231" s="792">
        <f t="shared" si="69"/>
        <v>0.84194574387833998</v>
      </c>
      <c r="AO231" s="792">
        <v>0.21853549907748299</v>
      </c>
      <c r="AP231" s="792">
        <f t="shared" si="63"/>
        <v>0.78146450092251696</v>
      </c>
      <c r="AQ231" s="792">
        <v>7.9262709004264201E-2</v>
      </c>
      <c r="AR231" s="792">
        <f t="shared" si="64"/>
        <v>0.92073729099573576</v>
      </c>
      <c r="AS231" s="792">
        <f t="shared" si="70"/>
        <v>0.13572083032749721</v>
      </c>
      <c r="AT231" s="792">
        <f t="shared" si="70"/>
        <v>0.86427916967250273</v>
      </c>
      <c r="AU231" s="808">
        <v>0.16276000947154201</v>
      </c>
      <c r="AV231" s="808">
        <f t="shared" si="71"/>
        <v>0.83723999052845799</v>
      </c>
      <c r="AW231" s="808">
        <v>0.21600592692579201</v>
      </c>
      <c r="AX231" s="808">
        <f t="shared" si="72"/>
        <v>0.78399407307420799</v>
      </c>
      <c r="AY231" s="808">
        <v>8.5868209712117893E-2</v>
      </c>
      <c r="AZ231" s="808">
        <f t="shared" si="75"/>
        <v>0.91413179028788205</v>
      </c>
      <c r="BA231" s="808">
        <f t="shared" si="73"/>
        <v>0.13963634259668442</v>
      </c>
      <c r="BB231" s="808">
        <f t="shared" si="73"/>
        <v>0.86036365740331555</v>
      </c>
      <c r="BC231" s="809">
        <v>0.15464767516651301</v>
      </c>
      <c r="BD231" s="809">
        <f t="shared" si="76"/>
        <v>0.84535232483348699</v>
      </c>
      <c r="BE231" s="809">
        <v>0.21375701476549</v>
      </c>
      <c r="BF231" s="809">
        <f t="shared" si="76"/>
        <v>0.78624298523450997</v>
      </c>
      <c r="BG231" s="809">
        <v>8.5137375841944293E-2</v>
      </c>
      <c r="BH231" s="809">
        <f t="shared" si="65"/>
        <v>0.91486262415805575</v>
      </c>
      <c r="BI231" s="809">
        <v>0.13626808558497611</v>
      </c>
      <c r="BJ231" s="809">
        <v>0.86373191441502395</v>
      </c>
      <c r="BK231" s="810">
        <v>0.15112920148286199</v>
      </c>
      <c r="BL231" s="810">
        <f t="shared" si="66"/>
        <v>0.84887079851713798</v>
      </c>
      <c r="BM231" s="810">
        <v>0.20939898472489199</v>
      </c>
      <c r="BN231" s="810">
        <f t="shared" si="67"/>
        <v>0.79060101527510795</v>
      </c>
      <c r="BO231" s="810">
        <v>8.2058931564436097E-2</v>
      </c>
      <c r="BP231" s="810">
        <f t="shared" si="68"/>
        <v>0.91794106843556389</v>
      </c>
      <c r="BQ231" s="810">
        <v>0.13275892746605297</v>
      </c>
      <c r="BR231" s="810">
        <f t="shared" si="74"/>
        <v>0.867241072533947</v>
      </c>
      <c r="BS231" s="809">
        <v>0.72023312355914393</v>
      </c>
      <c r="BT231" s="809">
        <v>0.27976687644085602</v>
      </c>
      <c r="BU231" s="812"/>
      <c r="BV231" s="758"/>
      <c r="BW231" s="758"/>
      <c r="BX231" s="758"/>
      <c r="BY231" s="758"/>
      <c r="BZ231" s="758"/>
      <c r="CA231" s="758"/>
      <c r="CB231" s="758"/>
      <c r="CC231" s="758"/>
      <c r="CD231" s="758"/>
      <c r="CE231" s="758"/>
      <c r="CF231" s="758"/>
      <c r="CG231" s="758"/>
      <c r="CH231" s="758"/>
      <c r="CI231" s="758"/>
      <c r="CJ231" s="758"/>
      <c r="CK231" s="758"/>
      <c r="CL231" s="758"/>
      <c r="CM231" s="758"/>
      <c r="CN231" s="758"/>
      <c r="CP231" s="5"/>
      <c r="CR231" s="5"/>
      <c r="CS231" s="5"/>
      <c r="CT231" s="5"/>
    </row>
    <row r="232" spans="2:98" ht="15">
      <c r="B232" s="758"/>
      <c r="C232" s="758"/>
      <c r="D232" s="758"/>
      <c r="E232" s="758"/>
      <c r="F232" s="758"/>
      <c r="G232" s="758"/>
      <c r="H232" s="758"/>
      <c r="I232" s="758"/>
      <c r="J232" s="758"/>
      <c r="K232" s="758"/>
      <c r="L232" s="758"/>
      <c r="M232" s="758"/>
      <c r="N232" s="758"/>
      <c r="O232" s="758"/>
      <c r="P232" s="758"/>
      <c r="Q232" s="758"/>
      <c r="R232" s="758"/>
      <c r="S232" s="758"/>
      <c r="T232" s="758"/>
      <c r="U232" s="758"/>
      <c r="V232" s="758"/>
      <c r="W232" s="758"/>
      <c r="X232" s="758"/>
      <c r="Y232" s="758"/>
      <c r="Z232" s="758"/>
      <c r="AA232" s="758"/>
      <c r="AB232" s="758"/>
      <c r="AC232" s="758"/>
      <c r="AD232" s="758"/>
      <c r="AE232" s="758"/>
      <c r="AF232" s="758"/>
      <c r="AG232" s="758"/>
      <c r="AH232" s="758"/>
      <c r="AI232" s="758"/>
      <c r="AJ232" s="758"/>
      <c r="AK232" s="758"/>
      <c r="AL232" s="780">
        <v>227</v>
      </c>
      <c r="AM232" s="792">
        <v>0.15852347040005199</v>
      </c>
      <c r="AN232" s="792">
        <f t="shared" si="69"/>
        <v>0.84147652959994801</v>
      </c>
      <c r="AO232" s="792">
        <v>0.21898102373783301</v>
      </c>
      <c r="AP232" s="792">
        <f t="shared" si="63"/>
        <v>0.78101897626216699</v>
      </c>
      <c r="AQ232" s="792">
        <v>7.96137837211153E-2</v>
      </c>
      <c r="AR232" s="792">
        <f t="shared" si="64"/>
        <v>0.92038621627888473</v>
      </c>
      <c r="AS232" s="792">
        <f t="shared" si="70"/>
        <v>0.13613025179543076</v>
      </c>
      <c r="AT232" s="792">
        <f t="shared" si="70"/>
        <v>0.8638697482045693</v>
      </c>
      <c r="AU232" s="808">
        <v>0.163238375970405</v>
      </c>
      <c r="AV232" s="808">
        <f t="shared" si="71"/>
        <v>0.83676162402959497</v>
      </c>
      <c r="AW232" s="808">
        <v>0.216535718842123</v>
      </c>
      <c r="AX232" s="808">
        <f t="shared" si="72"/>
        <v>0.78346428115787703</v>
      </c>
      <c r="AY232" s="808">
        <v>8.6256080967971605E-2</v>
      </c>
      <c r="AZ232" s="808">
        <f t="shared" si="75"/>
        <v>0.91374391903202845</v>
      </c>
      <c r="BA232" s="808">
        <f t="shared" si="73"/>
        <v>0.14008490912978078</v>
      </c>
      <c r="BB232" s="808">
        <f t="shared" si="73"/>
        <v>0.85991509087021933</v>
      </c>
      <c r="BC232" s="809">
        <v>0.155088661640887</v>
      </c>
      <c r="BD232" s="809">
        <f t="shared" si="76"/>
        <v>0.84491133835911303</v>
      </c>
      <c r="BE232" s="809">
        <v>0.21424535820803201</v>
      </c>
      <c r="BF232" s="809">
        <f t="shared" si="76"/>
        <v>0.78575464179196797</v>
      </c>
      <c r="BG232" s="809">
        <v>8.5530179640008502E-2</v>
      </c>
      <c r="BH232" s="809">
        <f t="shared" si="65"/>
        <v>0.91446982035999147</v>
      </c>
      <c r="BI232" s="809">
        <v>0.13669780013092625</v>
      </c>
      <c r="BJ232" s="809">
        <v>0.86330219986907375</v>
      </c>
      <c r="BK232" s="810">
        <v>0.15154581613075699</v>
      </c>
      <c r="BL232" s="810">
        <f t="shared" si="66"/>
        <v>0.84845418386924298</v>
      </c>
      <c r="BM232" s="810">
        <v>0.20989704231</v>
      </c>
      <c r="BN232" s="810">
        <f t="shared" si="67"/>
        <v>0.79010295769000005</v>
      </c>
      <c r="BO232" s="810">
        <v>8.2433927861206305E-2</v>
      </c>
      <c r="BP232" s="810">
        <f t="shared" si="68"/>
        <v>0.91756607213879371</v>
      </c>
      <c r="BQ232" s="810">
        <v>0.13317512954798957</v>
      </c>
      <c r="BR232" s="810">
        <f t="shared" si="74"/>
        <v>0.86682487045201051</v>
      </c>
      <c r="BS232" s="809">
        <v>0.72130536695374792</v>
      </c>
      <c r="BT232" s="809">
        <v>0.27869463304625203</v>
      </c>
      <c r="BU232" s="812"/>
      <c r="BV232" s="758"/>
      <c r="BW232" s="758"/>
      <c r="BX232" s="758"/>
      <c r="BY232" s="758"/>
      <c r="BZ232" s="758"/>
      <c r="CA232" s="758"/>
      <c r="CB232" s="758"/>
      <c r="CC232" s="758"/>
      <c r="CD232" s="758"/>
      <c r="CE232" s="758"/>
      <c r="CF232" s="758"/>
      <c r="CG232" s="758"/>
      <c r="CH232" s="758"/>
      <c r="CI232" s="758"/>
      <c r="CJ232" s="758"/>
      <c r="CK232" s="758"/>
      <c r="CL232" s="758"/>
      <c r="CM232" s="758"/>
      <c r="CN232" s="758"/>
      <c r="CP232" s="5"/>
      <c r="CR232" s="5"/>
      <c r="CS232" s="5"/>
      <c r="CT232" s="5"/>
    </row>
    <row r="233" spans="2:98" ht="15">
      <c r="B233" s="758"/>
      <c r="C233" s="758"/>
      <c r="D233" s="758"/>
      <c r="E233" s="758"/>
      <c r="F233" s="758"/>
      <c r="G233" s="758"/>
      <c r="H233" s="758"/>
      <c r="I233" s="758"/>
      <c r="J233" s="758"/>
      <c r="K233" s="758"/>
      <c r="L233" s="758"/>
      <c r="M233" s="758"/>
      <c r="N233" s="758"/>
      <c r="O233" s="758"/>
      <c r="P233" s="758"/>
      <c r="Q233" s="758"/>
      <c r="R233" s="758"/>
      <c r="S233" s="758"/>
      <c r="T233" s="758"/>
      <c r="U233" s="758"/>
      <c r="V233" s="758"/>
      <c r="W233" s="758"/>
      <c r="X233" s="758"/>
      <c r="Y233" s="758"/>
      <c r="Z233" s="758"/>
      <c r="AA233" s="758"/>
      <c r="AB233" s="758"/>
      <c r="AC233" s="758"/>
      <c r="AD233" s="758"/>
      <c r="AE233" s="758"/>
      <c r="AF233" s="758"/>
      <c r="AG233" s="758"/>
      <c r="AH233" s="758"/>
      <c r="AI233" s="758"/>
      <c r="AJ233" s="758"/>
      <c r="AK233" s="758"/>
      <c r="AL233" s="780">
        <v>228</v>
      </c>
      <c r="AM233" s="792">
        <v>0.158992226900244</v>
      </c>
      <c r="AN233" s="792">
        <f t="shared" si="69"/>
        <v>0.84100777309975605</v>
      </c>
      <c r="AO233" s="792">
        <v>0.21942489239280699</v>
      </c>
      <c r="AP233" s="792">
        <f t="shared" si="63"/>
        <v>0.78057510760719295</v>
      </c>
      <c r="AQ233" s="792">
        <v>7.9964963541174203E-2</v>
      </c>
      <c r="AR233" s="792">
        <f t="shared" si="64"/>
        <v>0.92003503645882578</v>
      </c>
      <c r="AS233" s="792">
        <f t="shared" si="70"/>
        <v>0.13653919881836138</v>
      </c>
      <c r="AT233" s="792">
        <f t="shared" si="70"/>
        <v>0.86346080118163859</v>
      </c>
      <c r="AU233" s="808">
        <v>0.163716112773028</v>
      </c>
      <c r="AV233" s="808">
        <f t="shared" si="71"/>
        <v>0.836283887226972</v>
      </c>
      <c r="AW233" s="808">
        <v>0.21706411036452999</v>
      </c>
      <c r="AX233" s="808">
        <f t="shared" si="72"/>
        <v>0.78293588963547001</v>
      </c>
      <c r="AY233" s="808">
        <v>8.6644016439189897E-2</v>
      </c>
      <c r="AZ233" s="808">
        <f t="shared" si="75"/>
        <v>0.91335598356081005</v>
      </c>
      <c r="BA233" s="808">
        <f t="shared" si="73"/>
        <v>0.14053298790550794</v>
      </c>
      <c r="BB233" s="808">
        <f t="shared" si="73"/>
        <v>0.85946701209449206</v>
      </c>
      <c r="BC233" s="809">
        <v>0.15552895052655999</v>
      </c>
      <c r="BD233" s="809">
        <f t="shared" si="76"/>
        <v>0.84447104947343998</v>
      </c>
      <c r="BE233" s="809">
        <v>0.214731404420447</v>
      </c>
      <c r="BF233" s="809">
        <f t="shared" si="76"/>
        <v>0.78526859557955297</v>
      </c>
      <c r="BG233" s="809">
        <v>8.5923042973566205E-2</v>
      </c>
      <c r="BH233" s="809">
        <f t="shared" si="65"/>
        <v>0.91407695702643377</v>
      </c>
      <c r="BI233" s="809">
        <v>0.13712679744777687</v>
      </c>
      <c r="BJ233" s="809">
        <v>0.86287320255222311</v>
      </c>
      <c r="BK233" s="810">
        <v>0.15196179857952799</v>
      </c>
      <c r="BL233" s="810">
        <f t="shared" si="66"/>
        <v>0.84803820142047204</v>
      </c>
      <c r="BM233" s="810">
        <v>0.21039382148791499</v>
      </c>
      <c r="BN233" s="810">
        <f t="shared" si="67"/>
        <v>0.78960617851208503</v>
      </c>
      <c r="BO233" s="810">
        <v>8.2808417381680405E-2</v>
      </c>
      <c r="BP233" s="810">
        <f t="shared" si="68"/>
        <v>0.91719158261831957</v>
      </c>
      <c r="BQ233" s="810">
        <v>0.13359060849744711</v>
      </c>
      <c r="BR233" s="810">
        <f t="shared" si="74"/>
        <v>0.86640939150255292</v>
      </c>
      <c r="BS233" s="809">
        <v>0.72236941396341203</v>
      </c>
      <c r="BT233" s="809">
        <v>0.27763058603658802</v>
      </c>
      <c r="BU233" s="812"/>
      <c r="BV233" s="758"/>
      <c r="BW233" s="758"/>
      <c r="BX233" s="758"/>
      <c r="BY233" s="758"/>
      <c r="BZ233" s="758"/>
      <c r="CA233" s="758"/>
      <c r="CB233" s="758"/>
      <c r="CC233" s="758"/>
      <c r="CD233" s="758"/>
      <c r="CE233" s="758"/>
      <c r="CF233" s="758"/>
      <c r="CG233" s="758"/>
      <c r="CH233" s="758"/>
      <c r="CI233" s="758"/>
      <c r="CJ233" s="758"/>
      <c r="CK233" s="758"/>
      <c r="CL233" s="758"/>
      <c r="CM233" s="758"/>
      <c r="CN233" s="758"/>
      <c r="CP233" s="5"/>
      <c r="CR233" s="5"/>
      <c r="CS233" s="5"/>
      <c r="CT233" s="5"/>
    </row>
    <row r="234" spans="2:98" ht="15">
      <c r="B234" s="758"/>
      <c r="C234" s="758"/>
      <c r="D234" s="758"/>
      <c r="E234" s="758"/>
      <c r="F234" s="758"/>
      <c r="G234" s="758"/>
      <c r="H234" s="758"/>
      <c r="I234" s="758"/>
      <c r="J234" s="758"/>
      <c r="K234" s="758"/>
      <c r="L234" s="758"/>
      <c r="M234" s="758"/>
      <c r="N234" s="758"/>
      <c r="O234" s="758"/>
      <c r="P234" s="758"/>
      <c r="Q234" s="758"/>
      <c r="R234" s="758"/>
      <c r="S234" s="758"/>
      <c r="T234" s="758"/>
      <c r="U234" s="758"/>
      <c r="V234" s="758"/>
      <c r="W234" s="758"/>
      <c r="X234" s="758"/>
      <c r="Y234" s="758"/>
      <c r="Z234" s="758"/>
      <c r="AA234" s="758"/>
      <c r="AB234" s="758"/>
      <c r="AC234" s="758"/>
      <c r="AD234" s="758"/>
      <c r="AE234" s="758"/>
      <c r="AF234" s="758"/>
      <c r="AG234" s="758"/>
      <c r="AH234" s="758"/>
      <c r="AI234" s="758"/>
      <c r="AJ234" s="758"/>
      <c r="AK234" s="758"/>
      <c r="AL234" s="780">
        <v>229</v>
      </c>
      <c r="AM234" s="792">
        <v>0.159460432217087</v>
      </c>
      <c r="AN234" s="792">
        <f t="shared" si="69"/>
        <v>0.84053956778291306</v>
      </c>
      <c r="AO234" s="792">
        <v>0.219867218168175</v>
      </c>
      <c r="AP234" s="792">
        <f t="shared" si="63"/>
        <v>0.780132781831825</v>
      </c>
      <c r="AQ234" s="792">
        <v>8.0316239812912193E-2</v>
      </c>
      <c r="AR234" s="792">
        <f t="shared" si="64"/>
        <v>0.91968376018708775</v>
      </c>
      <c r="AS234" s="792">
        <f t="shared" si="70"/>
        <v>0.13694766447991683</v>
      </c>
      <c r="AT234" s="792">
        <f t="shared" si="70"/>
        <v>0.8630523355200832</v>
      </c>
      <c r="AU234" s="808">
        <v>0.164193220324197</v>
      </c>
      <c r="AV234" s="808">
        <f t="shared" si="71"/>
        <v>0.83580677967580297</v>
      </c>
      <c r="AW234" s="808">
        <v>0.21759111364162001</v>
      </c>
      <c r="AX234" s="808">
        <f t="shared" si="72"/>
        <v>0.78240888635838002</v>
      </c>
      <c r="AY234" s="808">
        <v>8.7032016156187594E-2</v>
      </c>
      <c r="AZ234" s="808">
        <f t="shared" si="75"/>
        <v>0.91296798384381239</v>
      </c>
      <c r="BA234" s="808">
        <f t="shared" si="73"/>
        <v>0.14098058186991996</v>
      </c>
      <c r="BB234" s="808">
        <f t="shared" si="73"/>
        <v>0.85901941813008009</v>
      </c>
      <c r="BC234" s="809">
        <v>0.15596852264563199</v>
      </c>
      <c r="BD234" s="809">
        <f t="shared" si="76"/>
        <v>0.84403147735436801</v>
      </c>
      <c r="BE234" s="809">
        <v>0.215215230862284</v>
      </c>
      <c r="BF234" s="809">
        <f t="shared" si="76"/>
        <v>0.784784769137716</v>
      </c>
      <c r="BG234" s="809">
        <v>8.6315963751651195E-2</v>
      </c>
      <c r="BH234" s="809">
        <f t="shared" si="65"/>
        <v>0.91368403624834882</v>
      </c>
      <c r="BI234" s="809">
        <v>0.13755508844423078</v>
      </c>
      <c r="BJ234" s="809">
        <v>0.8624449115557693</v>
      </c>
      <c r="BK234" s="810">
        <v>0.15237717182024599</v>
      </c>
      <c r="BL234" s="810">
        <f t="shared" si="66"/>
        <v>0.84762282817975398</v>
      </c>
      <c r="BM234" s="810">
        <v>0.210889322492637</v>
      </c>
      <c r="BN234" s="810">
        <f t="shared" si="67"/>
        <v>0.78911067750736297</v>
      </c>
      <c r="BO234" s="810">
        <v>8.3182440159243198E-2</v>
      </c>
      <c r="BP234" s="810">
        <f t="shared" si="68"/>
        <v>0.91681755984075686</v>
      </c>
      <c r="BQ234" s="810">
        <v>0.13400538991083466</v>
      </c>
      <c r="BR234" s="810">
        <f t="shared" si="74"/>
        <v>0.86599461008916534</v>
      </c>
      <c r="BS234" s="809">
        <v>0.72342541045632502</v>
      </c>
      <c r="BT234" s="809">
        <v>0.27657458954367498</v>
      </c>
      <c r="BU234" s="812"/>
      <c r="BV234" s="758"/>
      <c r="BW234" s="758"/>
      <c r="BX234" s="758"/>
      <c r="BY234" s="758"/>
      <c r="BZ234" s="758"/>
      <c r="CA234" s="758"/>
      <c r="CB234" s="758"/>
      <c r="CC234" s="758"/>
      <c r="CD234" s="758"/>
      <c r="CE234" s="758"/>
      <c r="CF234" s="758"/>
      <c r="CG234" s="758"/>
      <c r="CH234" s="758"/>
      <c r="CI234" s="758"/>
      <c r="CJ234" s="758"/>
      <c r="CK234" s="758"/>
      <c r="CL234" s="758"/>
      <c r="CM234" s="758"/>
      <c r="CN234" s="758"/>
      <c r="CP234" s="5"/>
      <c r="CR234" s="5"/>
      <c r="CS234" s="5"/>
      <c r="CT234" s="5"/>
    </row>
    <row r="235" spans="2:98" ht="15">
      <c r="B235" s="758"/>
      <c r="C235" s="758"/>
      <c r="D235" s="758"/>
      <c r="E235" s="758"/>
      <c r="F235" s="758"/>
      <c r="G235" s="758"/>
      <c r="H235" s="758"/>
      <c r="I235" s="758"/>
      <c r="J235" s="758"/>
      <c r="K235" s="758"/>
      <c r="L235" s="758"/>
      <c r="M235" s="758"/>
      <c r="N235" s="758"/>
      <c r="O235" s="758"/>
      <c r="P235" s="758"/>
      <c r="Q235" s="758"/>
      <c r="R235" s="758"/>
      <c r="S235" s="758"/>
      <c r="T235" s="758"/>
      <c r="U235" s="758"/>
      <c r="V235" s="758"/>
      <c r="W235" s="758"/>
      <c r="X235" s="758"/>
      <c r="Y235" s="758"/>
      <c r="Z235" s="758"/>
      <c r="AA235" s="758"/>
      <c r="AB235" s="758"/>
      <c r="AC235" s="758"/>
      <c r="AD235" s="758"/>
      <c r="AE235" s="758"/>
      <c r="AF235" s="758"/>
      <c r="AG235" s="758"/>
      <c r="AH235" s="758"/>
      <c r="AI235" s="758"/>
      <c r="AJ235" s="758"/>
      <c r="AK235" s="758"/>
      <c r="AL235" s="780">
        <v>230</v>
      </c>
      <c r="AM235" s="792">
        <v>0.159927992945433</v>
      </c>
      <c r="AN235" s="792">
        <f t="shared" si="69"/>
        <v>0.84007200705456697</v>
      </c>
      <c r="AO235" s="792">
        <v>0.220308114189707</v>
      </c>
      <c r="AP235" s="792">
        <f t="shared" si="63"/>
        <v>0.77969188581029303</v>
      </c>
      <c r="AQ235" s="792">
        <v>8.0667603884800598E-2</v>
      </c>
      <c r="AR235" s="792">
        <f t="shared" si="64"/>
        <v>0.91933239611519935</v>
      </c>
      <c r="AS235" s="792">
        <f t="shared" si="70"/>
        <v>0.13735564186372512</v>
      </c>
      <c r="AT235" s="792">
        <f t="shared" si="70"/>
        <v>0.86264435813627482</v>
      </c>
      <c r="AU235" s="808">
        <v>0.164669699068697</v>
      </c>
      <c r="AV235" s="808">
        <f t="shared" si="71"/>
        <v>0.835330300931303</v>
      </c>
      <c r="AW235" s="808">
        <v>0.218116740821998</v>
      </c>
      <c r="AX235" s="808">
        <f t="shared" si="72"/>
        <v>0.78188325917800205</v>
      </c>
      <c r="AY235" s="808">
        <v>8.7420080149379895E-2</v>
      </c>
      <c r="AZ235" s="808">
        <f t="shared" si="75"/>
        <v>0.91257991985062015</v>
      </c>
      <c r="BA235" s="808">
        <f t="shared" si="73"/>
        <v>0.14142769396907034</v>
      </c>
      <c r="BB235" s="808">
        <f t="shared" si="73"/>
        <v>0.85857230603092971</v>
      </c>
      <c r="BC235" s="809">
        <v>0.15640735882020301</v>
      </c>
      <c r="BD235" s="809">
        <f t="shared" si="76"/>
        <v>0.84359264117979693</v>
      </c>
      <c r="BE235" s="809">
        <v>0.21569691499309401</v>
      </c>
      <c r="BF235" s="809">
        <f t="shared" si="76"/>
        <v>0.78430308500690593</v>
      </c>
      <c r="BG235" s="809">
        <v>8.6708939883296907E-2</v>
      </c>
      <c r="BH235" s="809">
        <f t="shared" si="65"/>
        <v>0.91329106011670314</v>
      </c>
      <c r="BI235" s="809">
        <v>0.13798268402899114</v>
      </c>
      <c r="BJ235" s="809">
        <v>0.86201731597100895</v>
      </c>
      <c r="BK235" s="810">
        <v>0.15279195884398</v>
      </c>
      <c r="BL235" s="810">
        <f t="shared" si="66"/>
        <v>0.84720804115602</v>
      </c>
      <c r="BM235" s="810">
        <v>0.21138354555816699</v>
      </c>
      <c r="BN235" s="810">
        <f t="shared" si="67"/>
        <v>0.78861645444183304</v>
      </c>
      <c r="BO235" s="810">
        <v>8.3556036227279501E-2</v>
      </c>
      <c r="BP235" s="810">
        <f t="shared" si="68"/>
        <v>0.91644396377272053</v>
      </c>
      <c r="BQ235" s="810">
        <v>0.13441949938456077</v>
      </c>
      <c r="BR235" s="810">
        <f t="shared" si="74"/>
        <v>0.86558050061543934</v>
      </c>
      <c r="BS235" s="809">
        <v>0.72447350230067598</v>
      </c>
      <c r="BT235" s="809">
        <v>0.27552649769932402</v>
      </c>
      <c r="BU235" s="812"/>
      <c r="BV235" s="758"/>
      <c r="BW235" s="758"/>
      <c r="BX235" s="758"/>
      <c r="BY235" s="758"/>
      <c r="BZ235" s="758"/>
      <c r="CA235" s="758"/>
      <c r="CB235" s="758"/>
      <c r="CC235" s="758"/>
      <c r="CD235" s="758"/>
      <c r="CE235" s="758"/>
      <c r="CF235" s="758"/>
      <c r="CG235" s="758"/>
      <c r="CH235" s="758"/>
      <c r="CI235" s="758"/>
      <c r="CJ235" s="758"/>
      <c r="CK235" s="758"/>
      <c r="CL235" s="758"/>
      <c r="CM235" s="758"/>
      <c r="CN235" s="758"/>
      <c r="CP235" s="5"/>
      <c r="CR235" s="5"/>
      <c r="CS235" s="5"/>
      <c r="CT235" s="5"/>
    </row>
    <row r="236" spans="2:98" ht="15">
      <c r="B236" s="758"/>
      <c r="C236" s="758"/>
      <c r="D236" s="758"/>
      <c r="E236" s="758"/>
      <c r="F236" s="758"/>
      <c r="G236" s="758"/>
      <c r="H236" s="758"/>
      <c r="I236" s="758"/>
      <c r="J236" s="758"/>
      <c r="K236" s="758"/>
      <c r="L236" s="758"/>
      <c r="M236" s="758"/>
      <c r="N236" s="758"/>
      <c r="O236" s="758"/>
      <c r="P236" s="758"/>
      <c r="Q236" s="758"/>
      <c r="R236" s="758"/>
      <c r="S236" s="758"/>
      <c r="T236" s="758"/>
      <c r="U236" s="758"/>
      <c r="V236" s="758"/>
      <c r="W236" s="758"/>
      <c r="X236" s="758"/>
      <c r="Y236" s="758"/>
      <c r="Z236" s="758"/>
      <c r="AA236" s="758"/>
      <c r="AB236" s="758"/>
      <c r="AC236" s="758"/>
      <c r="AD236" s="758"/>
      <c r="AE236" s="758"/>
      <c r="AF236" s="758"/>
      <c r="AG236" s="758"/>
      <c r="AH236" s="758"/>
      <c r="AI236" s="758"/>
      <c r="AJ236" s="758"/>
      <c r="AK236" s="758"/>
      <c r="AL236" s="780">
        <v>231</v>
      </c>
      <c r="AM236" s="792">
        <v>0.160394815680134</v>
      </c>
      <c r="AN236" s="792">
        <f t="shared" si="69"/>
        <v>0.83960518431986597</v>
      </c>
      <c r="AO236" s="792">
        <v>0.22074769358317201</v>
      </c>
      <c r="AP236" s="792">
        <f t="shared" si="63"/>
        <v>0.77925230641682797</v>
      </c>
      <c r="AQ236" s="792">
        <v>8.1019047105310701E-2</v>
      </c>
      <c r="AR236" s="792">
        <f t="shared" si="64"/>
        <v>0.91898095289468928</v>
      </c>
      <c r="AS236" s="792">
        <f t="shared" si="70"/>
        <v>0.13776312405341404</v>
      </c>
      <c r="AT236" s="792">
        <f t="shared" si="70"/>
        <v>0.86223687594658593</v>
      </c>
      <c r="AU236" s="808">
        <v>0.16514554945131699</v>
      </c>
      <c r="AV236" s="808">
        <f t="shared" si="71"/>
        <v>0.83485445054868301</v>
      </c>
      <c r="AW236" s="808">
        <v>0.21864100405427001</v>
      </c>
      <c r="AX236" s="808">
        <f t="shared" si="72"/>
        <v>0.78135899594572999</v>
      </c>
      <c r="AY236" s="808">
        <v>8.7808208449181496E-2</v>
      </c>
      <c r="AZ236" s="808">
        <f t="shared" si="75"/>
        <v>0.91219179155081853</v>
      </c>
      <c r="BA236" s="808">
        <f t="shared" si="73"/>
        <v>0.14187432714901385</v>
      </c>
      <c r="BB236" s="808">
        <f t="shared" si="73"/>
        <v>0.85812567285098629</v>
      </c>
      <c r="BC236" s="809">
        <v>0.15684543987237301</v>
      </c>
      <c r="BD236" s="809">
        <f t="shared" si="76"/>
        <v>0.84315456012762702</v>
      </c>
      <c r="BE236" s="809">
        <v>0.216176534272426</v>
      </c>
      <c r="BF236" s="809">
        <f t="shared" si="76"/>
        <v>0.783823465727574</v>
      </c>
      <c r="BG236" s="809">
        <v>8.7101969277537203E-2</v>
      </c>
      <c r="BH236" s="809">
        <f t="shared" si="65"/>
        <v>0.91289803072246278</v>
      </c>
      <c r="BI236" s="809">
        <v>0.13840959511076073</v>
      </c>
      <c r="BJ236" s="809">
        <v>0.86159040488923933</v>
      </c>
      <c r="BK236" s="810">
        <v>0.153206182641801</v>
      </c>
      <c r="BL236" s="810">
        <f t="shared" si="66"/>
        <v>0.84679381735819903</v>
      </c>
      <c r="BM236" s="810">
        <v>0.21187649091850699</v>
      </c>
      <c r="BN236" s="810">
        <f t="shared" si="67"/>
        <v>0.78812350908149298</v>
      </c>
      <c r="BO236" s="810">
        <v>8.39292456191741E-2</v>
      </c>
      <c r="BP236" s="810">
        <f t="shared" si="68"/>
        <v>0.91607075438082586</v>
      </c>
      <c r="BQ236" s="810">
        <v>0.13483296251503502</v>
      </c>
      <c r="BR236" s="810">
        <f t="shared" si="74"/>
        <v>0.86516703748496504</v>
      </c>
      <c r="BS236" s="809">
        <v>0.72551383536465308</v>
      </c>
      <c r="BT236" s="809">
        <v>0.27448616463534697</v>
      </c>
      <c r="BU236" s="812"/>
      <c r="BV236" s="758"/>
      <c r="BW236" s="758"/>
      <c r="BX236" s="758"/>
      <c r="BY236" s="758"/>
      <c r="BZ236" s="758"/>
      <c r="CA236" s="758"/>
      <c r="CB236" s="758"/>
      <c r="CC236" s="758"/>
      <c r="CD236" s="758"/>
      <c r="CE236" s="758"/>
      <c r="CF236" s="758"/>
      <c r="CG236" s="758"/>
      <c r="CH236" s="758"/>
      <c r="CI236" s="758"/>
      <c r="CJ236" s="758"/>
      <c r="CK236" s="758"/>
      <c r="CL236" s="758"/>
      <c r="CM236" s="758"/>
      <c r="CN236" s="758"/>
      <c r="CP236" s="5"/>
      <c r="CR236" s="5"/>
      <c r="CS236" s="5"/>
      <c r="CT236" s="5"/>
    </row>
    <row r="237" spans="2:98" ht="15">
      <c r="B237" s="758"/>
      <c r="C237" s="758"/>
      <c r="D237" s="758"/>
      <c r="E237" s="758"/>
      <c r="F237" s="758"/>
      <c r="G237" s="758"/>
      <c r="H237" s="758"/>
      <c r="I237" s="758"/>
      <c r="J237" s="758"/>
      <c r="K237" s="758"/>
      <c r="L237" s="758"/>
      <c r="M237" s="758"/>
      <c r="N237" s="758"/>
      <c r="O237" s="758"/>
      <c r="P237" s="758"/>
      <c r="Q237" s="758"/>
      <c r="R237" s="758"/>
      <c r="S237" s="758"/>
      <c r="T237" s="758"/>
      <c r="U237" s="758"/>
      <c r="V237" s="758"/>
      <c r="W237" s="758"/>
      <c r="X237" s="758"/>
      <c r="Y237" s="758"/>
      <c r="Z237" s="758"/>
      <c r="AA237" s="758"/>
      <c r="AB237" s="758"/>
      <c r="AC237" s="758"/>
      <c r="AD237" s="758"/>
      <c r="AE237" s="758"/>
      <c r="AF237" s="758"/>
      <c r="AG237" s="758"/>
      <c r="AH237" s="758"/>
      <c r="AI237" s="758"/>
      <c r="AJ237" s="758"/>
      <c r="AK237" s="758"/>
      <c r="AL237" s="780">
        <v>232</v>
      </c>
      <c r="AM237" s="792">
        <v>0.160860807016042</v>
      </c>
      <c r="AN237" s="792">
        <f t="shared" si="69"/>
        <v>0.839139192983958</v>
      </c>
      <c r="AO237" s="792">
        <v>0.22118606947434</v>
      </c>
      <c r="AP237" s="792">
        <f t="shared" si="63"/>
        <v>0.77881393052566006</v>
      </c>
      <c r="AQ237" s="792">
        <v>8.1370560822913995E-2</v>
      </c>
      <c r="AR237" s="792">
        <f t="shared" si="64"/>
        <v>0.91862943917708595</v>
      </c>
      <c r="AS237" s="792">
        <f t="shared" si="70"/>
        <v>0.13817010413261166</v>
      </c>
      <c r="AT237" s="792">
        <f t="shared" si="70"/>
        <v>0.86182989586738845</v>
      </c>
      <c r="AU237" s="808">
        <v>0.16562077191684099</v>
      </c>
      <c r="AV237" s="808">
        <f t="shared" si="71"/>
        <v>0.83437922808315901</v>
      </c>
      <c r="AW237" s="808">
        <v>0.219163915487043</v>
      </c>
      <c r="AX237" s="808">
        <f t="shared" si="72"/>
        <v>0.78083608451295694</v>
      </c>
      <c r="AY237" s="808">
        <v>8.8196401086007598E-2</v>
      </c>
      <c r="AZ237" s="808">
        <f t="shared" si="75"/>
        <v>0.91180359891399243</v>
      </c>
      <c r="BA237" s="808">
        <f t="shared" si="73"/>
        <v>0.14232048435580408</v>
      </c>
      <c r="BB237" s="808">
        <f t="shared" si="73"/>
        <v>0.85767951564419587</v>
      </c>
      <c r="BC237" s="809">
        <v>0.15728274662423999</v>
      </c>
      <c r="BD237" s="809">
        <f t="shared" si="76"/>
        <v>0.84271725337575998</v>
      </c>
      <c r="BE237" s="809">
        <v>0.21665416615982899</v>
      </c>
      <c r="BF237" s="809">
        <f t="shared" si="76"/>
        <v>0.78334583384017098</v>
      </c>
      <c r="BG237" s="809">
        <v>8.7495049843405698E-2</v>
      </c>
      <c r="BH237" s="809">
        <f t="shared" si="65"/>
        <v>0.91250495015659427</v>
      </c>
      <c r="BI237" s="809">
        <v>0.13883583259824167</v>
      </c>
      <c r="BJ237" s="809">
        <v>0.86116416740175827</v>
      </c>
      <c r="BK237" s="810">
        <v>0.15361986620477899</v>
      </c>
      <c r="BL237" s="810">
        <f t="shared" si="66"/>
        <v>0.84638013379522103</v>
      </c>
      <c r="BM237" s="810">
        <v>0.212368158807657</v>
      </c>
      <c r="BN237" s="810">
        <f t="shared" si="67"/>
        <v>0.78763184119234297</v>
      </c>
      <c r="BO237" s="810">
        <v>8.4302108368311798E-2</v>
      </c>
      <c r="BP237" s="810">
        <f t="shared" si="68"/>
        <v>0.91569789163168824</v>
      </c>
      <c r="BQ237" s="810">
        <v>0.13524580489866603</v>
      </c>
      <c r="BR237" s="810">
        <f t="shared" si="74"/>
        <v>0.864754195101334</v>
      </c>
      <c r="BS237" s="809">
        <v>0.72654655551644598</v>
      </c>
      <c r="BT237" s="809">
        <v>0.27345344448355402</v>
      </c>
      <c r="BU237" s="812"/>
      <c r="BV237" s="758"/>
      <c r="BW237" s="758"/>
      <c r="BX237" s="758"/>
      <c r="BY237" s="758"/>
      <c r="BZ237" s="758"/>
      <c r="CA237" s="758"/>
      <c r="CB237" s="758"/>
      <c r="CC237" s="758"/>
      <c r="CD237" s="758"/>
      <c r="CE237" s="758"/>
      <c r="CF237" s="758"/>
      <c r="CG237" s="758"/>
      <c r="CH237" s="758"/>
      <c r="CI237" s="758"/>
      <c r="CJ237" s="758"/>
      <c r="CK237" s="758"/>
      <c r="CL237" s="758"/>
      <c r="CM237" s="758"/>
      <c r="CN237" s="758"/>
      <c r="CP237" s="5"/>
      <c r="CR237" s="5"/>
      <c r="CS237" s="5"/>
      <c r="CT237" s="5"/>
    </row>
    <row r="238" spans="2:98" ht="15">
      <c r="B238" s="758"/>
      <c r="C238" s="758"/>
      <c r="D238" s="758"/>
      <c r="E238" s="758"/>
      <c r="F238" s="758"/>
      <c r="G238" s="758"/>
      <c r="H238" s="758"/>
      <c r="I238" s="758"/>
      <c r="J238" s="758"/>
      <c r="K238" s="758"/>
      <c r="L238" s="758"/>
      <c r="M238" s="758"/>
      <c r="N238" s="758"/>
      <c r="O238" s="758"/>
      <c r="P238" s="758"/>
      <c r="Q238" s="758"/>
      <c r="R238" s="758"/>
      <c r="S238" s="758"/>
      <c r="T238" s="758"/>
      <c r="U238" s="758"/>
      <c r="V238" s="758"/>
      <c r="W238" s="758"/>
      <c r="X238" s="758"/>
      <c r="Y238" s="758"/>
      <c r="Z238" s="758"/>
      <c r="AA238" s="758"/>
      <c r="AB238" s="758"/>
      <c r="AC238" s="758"/>
      <c r="AD238" s="758"/>
      <c r="AE238" s="758"/>
      <c r="AF238" s="758"/>
      <c r="AG238" s="758"/>
      <c r="AH238" s="758"/>
      <c r="AI238" s="758"/>
      <c r="AJ238" s="758"/>
      <c r="AK238" s="758"/>
      <c r="AL238" s="780">
        <v>233</v>
      </c>
      <c r="AM238" s="792">
        <v>0.16132587354800901</v>
      </c>
      <c r="AN238" s="792">
        <f t="shared" si="69"/>
        <v>0.83867412645199102</v>
      </c>
      <c r="AO238" s="792">
        <v>0.22162335498898</v>
      </c>
      <c r="AP238" s="792">
        <f t="shared" si="63"/>
        <v>0.77837664501102</v>
      </c>
      <c r="AQ238" s="792">
        <v>8.1722136386081598E-2</v>
      </c>
      <c r="AR238" s="792">
        <f t="shared" si="64"/>
        <v>0.91827786361391839</v>
      </c>
      <c r="AS238" s="792">
        <f t="shared" si="70"/>
        <v>0.13857657518494573</v>
      </c>
      <c r="AT238" s="792">
        <f t="shared" si="70"/>
        <v>0.86142342481505429</v>
      </c>
      <c r="AU238" s="808">
        <v>0.166095366910057</v>
      </c>
      <c r="AV238" s="808">
        <f t="shared" si="71"/>
        <v>0.833904633089943</v>
      </c>
      <c r="AW238" s="808">
        <v>0.21968548726892301</v>
      </c>
      <c r="AX238" s="808">
        <f t="shared" si="72"/>
        <v>0.78031451273107699</v>
      </c>
      <c r="AY238" s="808">
        <v>8.8584658090273105E-2</v>
      </c>
      <c r="AZ238" s="808">
        <f t="shared" si="75"/>
        <v>0.91141534190972684</v>
      </c>
      <c r="BA238" s="808">
        <f t="shared" si="73"/>
        <v>0.14276616853549559</v>
      </c>
      <c r="BB238" s="808">
        <f t="shared" si="73"/>
        <v>0.85723383146450438</v>
      </c>
      <c r="BC238" s="809">
        <v>0.157719259897906</v>
      </c>
      <c r="BD238" s="809">
        <f t="shared" si="76"/>
        <v>0.84228074010209397</v>
      </c>
      <c r="BE238" s="809">
        <v>0.21712988811485401</v>
      </c>
      <c r="BF238" s="809">
        <f t="shared" si="76"/>
        <v>0.78287011188514599</v>
      </c>
      <c r="BG238" s="809">
        <v>8.7888179489936005E-2</v>
      </c>
      <c r="BH238" s="809">
        <f t="shared" si="65"/>
        <v>0.91211182051006401</v>
      </c>
      <c r="BI238" s="809">
        <v>0.13926140740013784</v>
      </c>
      <c r="BJ238" s="809">
        <v>0.86073859259986218</v>
      </c>
      <c r="BK238" s="810">
        <v>0.15403303252398401</v>
      </c>
      <c r="BL238" s="810">
        <f t="shared" si="66"/>
        <v>0.84596696747601596</v>
      </c>
      <c r="BM238" s="810">
        <v>0.21285854945961799</v>
      </c>
      <c r="BN238" s="810">
        <f t="shared" si="67"/>
        <v>0.78714145054038198</v>
      </c>
      <c r="BO238" s="810">
        <v>8.4674664508077396E-2</v>
      </c>
      <c r="BP238" s="810">
        <f t="shared" si="68"/>
        <v>0.91532533549192263</v>
      </c>
      <c r="BQ238" s="810">
        <v>0.1356580521318628</v>
      </c>
      <c r="BR238" s="810">
        <f t="shared" si="74"/>
        <v>0.86434194786813734</v>
      </c>
      <c r="BS238" s="809">
        <v>0.72757180862424098</v>
      </c>
      <c r="BT238" s="809">
        <v>0.27242819137575902</v>
      </c>
      <c r="BU238" s="812"/>
      <c r="BV238" s="758"/>
      <c r="BW238" s="758"/>
      <c r="BX238" s="758"/>
      <c r="BY238" s="758"/>
      <c r="BZ238" s="758"/>
      <c r="CA238" s="758"/>
      <c r="CB238" s="758"/>
      <c r="CC238" s="758"/>
      <c r="CD238" s="758"/>
      <c r="CE238" s="758"/>
      <c r="CF238" s="758"/>
      <c r="CG238" s="758"/>
      <c r="CH238" s="758"/>
      <c r="CI238" s="758"/>
      <c r="CJ238" s="758"/>
      <c r="CK238" s="758"/>
      <c r="CL238" s="758"/>
      <c r="CM238" s="758"/>
      <c r="CN238" s="758"/>
      <c r="CP238" s="5"/>
      <c r="CR238" s="5"/>
      <c r="CS238" s="5"/>
      <c r="CT238" s="5"/>
    </row>
    <row r="239" spans="2:98" ht="15">
      <c r="B239" s="758"/>
      <c r="C239" s="758"/>
      <c r="D239" s="758"/>
      <c r="E239" s="758"/>
      <c r="F239" s="758"/>
      <c r="G239" s="758"/>
      <c r="H239" s="758"/>
      <c r="I239" s="758"/>
      <c r="J239" s="758"/>
      <c r="K239" s="758"/>
      <c r="L239" s="758"/>
      <c r="M239" s="758"/>
      <c r="N239" s="758"/>
      <c r="O239" s="758"/>
      <c r="P239" s="758"/>
      <c r="Q239" s="758"/>
      <c r="R239" s="758"/>
      <c r="S239" s="758"/>
      <c r="T239" s="758"/>
      <c r="U239" s="758"/>
      <c r="V239" s="758"/>
      <c r="W239" s="758"/>
      <c r="X239" s="758"/>
      <c r="Y239" s="758"/>
      <c r="Z239" s="758"/>
      <c r="AA239" s="758"/>
      <c r="AB239" s="758"/>
      <c r="AC239" s="758"/>
      <c r="AD239" s="758"/>
      <c r="AE239" s="758"/>
      <c r="AF239" s="758"/>
      <c r="AG239" s="758"/>
      <c r="AH239" s="758"/>
      <c r="AI239" s="758"/>
      <c r="AJ239" s="758"/>
      <c r="AK239" s="758"/>
      <c r="AL239" s="780">
        <v>234</v>
      </c>
      <c r="AM239" s="792">
        <v>0.161789921870887</v>
      </c>
      <c r="AN239" s="792">
        <f t="shared" si="69"/>
        <v>0.83821007812911297</v>
      </c>
      <c r="AO239" s="792">
        <v>0.222059663252863</v>
      </c>
      <c r="AP239" s="792">
        <f t="shared" si="63"/>
        <v>0.77794033674713703</v>
      </c>
      <c r="AQ239" s="792">
        <v>8.2073765143284905E-2</v>
      </c>
      <c r="AR239" s="792">
        <f t="shared" si="64"/>
        <v>0.9179262348567151</v>
      </c>
      <c r="AS239" s="792">
        <f t="shared" si="70"/>
        <v>0.13898253029404453</v>
      </c>
      <c r="AT239" s="792">
        <f t="shared" si="70"/>
        <v>0.86101746970595561</v>
      </c>
      <c r="AU239" s="808">
        <v>0.16656933487575101</v>
      </c>
      <c r="AV239" s="808">
        <f t="shared" si="71"/>
        <v>0.83343066512424901</v>
      </c>
      <c r="AW239" s="808">
        <v>0.220205731548517</v>
      </c>
      <c r="AX239" s="808">
        <f t="shared" si="72"/>
        <v>0.77979426845148303</v>
      </c>
      <c r="AY239" s="808">
        <v>8.8972979492392995E-2</v>
      </c>
      <c r="AZ239" s="808">
        <f t="shared" si="75"/>
        <v>0.91102702050760698</v>
      </c>
      <c r="BA239" s="808">
        <f t="shared" si="73"/>
        <v>0.14321138263414251</v>
      </c>
      <c r="BB239" s="808">
        <f t="shared" si="73"/>
        <v>0.85678861736585743</v>
      </c>
      <c r="BC239" s="809">
        <v>0.15815496051547001</v>
      </c>
      <c r="BD239" s="809">
        <f t="shared" si="76"/>
        <v>0.84184503948453004</v>
      </c>
      <c r="BE239" s="809">
        <v>0.21760377759704999</v>
      </c>
      <c r="BF239" s="809">
        <f t="shared" si="76"/>
        <v>0.78239622240295004</v>
      </c>
      <c r="BG239" s="809">
        <v>8.8281356126161795E-2</v>
      </c>
      <c r="BH239" s="809">
        <f t="shared" si="65"/>
        <v>0.91171864387383816</v>
      </c>
      <c r="BI239" s="809">
        <v>0.13968633042515163</v>
      </c>
      <c r="BJ239" s="809">
        <v>0.86031366957484834</v>
      </c>
      <c r="BK239" s="810">
        <v>0.15444570459048601</v>
      </c>
      <c r="BL239" s="810">
        <f t="shared" si="66"/>
        <v>0.84555429540951399</v>
      </c>
      <c r="BM239" s="810">
        <v>0.21334766310839101</v>
      </c>
      <c r="BN239" s="810">
        <f t="shared" si="67"/>
        <v>0.78665233689160896</v>
      </c>
      <c r="BO239" s="810">
        <v>8.5046954071855502E-2</v>
      </c>
      <c r="BP239" s="810">
        <f t="shared" si="68"/>
        <v>0.91495304592814453</v>
      </c>
      <c r="BQ239" s="810">
        <v>0.13606972981103413</v>
      </c>
      <c r="BR239" s="810">
        <f t="shared" si="74"/>
        <v>0.86393027018896595</v>
      </c>
      <c r="BS239" s="809">
        <v>0.72858974055622805</v>
      </c>
      <c r="BT239" s="809">
        <v>0.27141025944377201</v>
      </c>
      <c r="BU239" s="812"/>
      <c r="BV239" s="758"/>
      <c r="BW239" s="758"/>
      <c r="BX239" s="758"/>
      <c r="BY239" s="758"/>
      <c r="BZ239" s="758"/>
      <c r="CA239" s="758"/>
      <c r="CB239" s="758"/>
      <c r="CC239" s="758"/>
      <c r="CD239" s="758"/>
      <c r="CE239" s="758"/>
      <c r="CF239" s="758"/>
      <c r="CG239" s="758"/>
      <c r="CH239" s="758"/>
      <c r="CI239" s="758"/>
      <c r="CJ239" s="758"/>
      <c r="CK239" s="758"/>
      <c r="CL239" s="758"/>
      <c r="CM239" s="758"/>
      <c r="CN239" s="758"/>
      <c r="CP239" s="5"/>
      <c r="CR239" s="5"/>
      <c r="CS239" s="5"/>
      <c r="CT239" s="5"/>
    </row>
    <row r="240" spans="2:98" ht="15">
      <c r="B240" s="758"/>
      <c r="C240" s="758"/>
      <c r="D240" s="758"/>
      <c r="E240" s="758"/>
      <c r="F240" s="758"/>
      <c r="G240" s="758"/>
      <c r="H240" s="758"/>
      <c r="I240" s="758"/>
      <c r="J240" s="758"/>
      <c r="K240" s="758"/>
      <c r="L240" s="758"/>
      <c r="M240" s="758"/>
      <c r="N240" s="758"/>
      <c r="O240" s="758"/>
      <c r="P240" s="758"/>
      <c r="Q240" s="758"/>
      <c r="R240" s="758"/>
      <c r="S240" s="758"/>
      <c r="T240" s="758"/>
      <c r="U240" s="758"/>
      <c r="V240" s="758"/>
      <c r="W240" s="758"/>
      <c r="X240" s="758"/>
      <c r="Y240" s="758"/>
      <c r="Z240" s="758"/>
      <c r="AA240" s="758"/>
      <c r="AB240" s="758"/>
      <c r="AC240" s="758"/>
      <c r="AD240" s="758"/>
      <c r="AE240" s="758"/>
      <c r="AF240" s="758"/>
      <c r="AG240" s="758"/>
      <c r="AH240" s="758"/>
      <c r="AI240" s="758"/>
      <c r="AJ240" s="758"/>
      <c r="AK240" s="758"/>
      <c r="AL240" s="780">
        <v>235</v>
      </c>
      <c r="AM240" s="792">
        <v>0.16225285857952801</v>
      </c>
      <c r="AN240" s="792">
        <f t="shared" si="69"/>
        <v>0.83774714142047202</v>
      </c>
      <c r="AO240" s="792">
        <v>0.22249510739175801</v>
      </c>
      <c r="AP240" s="792">
        <f t="shared" si="63"/>
        <v>0.77750489260824196</v>
      </c>
      <c r="AQ240" s="792">
        <v>8.2425438442995394E-2</v>
      </c>
      <c r="AR240" s="792">
        <f t="shared" si="64"/>
        <v>0.91757456155700456</v>
      </c>
      <c r="AS240" s="792">
        <f t="shared" si="70"/>
        <v>0.13938796254353591</v>
      </c>
      <c r="AT240" s="792">
        <f t="shared" si="70"/>
        <v>0.86061203745646409</v>
      </c>
      <c r="AU240" s="808">
        <v>0.16704267625871</v>
      </c>
      <c r="AV240" s="808">
        <f t="shared" si="71"/>
        <v>0.83295732374128995</v>
      </c>
      <c r="AW240" s="808">
        <v>0.22072466047442901</v>
      </c>
      <c r="AX240" s="808">
        <f t="shared" si="72"/>
        <v>0.77927533952557093</v>
      </c>
      <c r="AY240" s="808">
        <v>8.9361365322782105E-2</v>
      </c>
      <c r="AZ240" s="808">
        <f t="shared" si="75"/>
        <v>0.91063863467721795</v>
      </c>
      <c r="BA240" s="808">
        <f t="shared" si="73"/>
        <v>0.14365612959779855</v>
      </c>
      <c r="BB240" s="808">
        <f t="shared" si="73"/>
        <v>0.8563438704022015</v>
      </c>
      <c r="BC240" s="809">
        <v>0.15858982929903101</v>
      </c>
      <c r="BD240" s="809">
        <f t="shared" si="76"/>
        <v>0.84141017070096902</v>
      </c>
      <c r="BE240" s="809">
        <v>0.21807591206596599</v>
      </c>
      <c r="BF240" s="809">
        <f t="shared" si="76"/>
        <v>0.78192408793403401</v>
      </c>
      <c r="BG240" s="809">
        <v>8.8674577661116694E-2</v>
      </c>
      <c r="BH240" s="809">
        <f t="shared" si="65"/>
        <v>0.91132542233888336</v>
      </c>
      <c r="BI240" s="809">
        <v>0.14011061258198548</v>
      </c>
      <c r="BJ240" s="809">
        <v>0.85988938741801468</v>
      </c>
      <c r="BK240" s="810">
        <v>0.15485790539535399</v>
      </c>
      <c r="BL240" s="810">
        <f t="shared" si="66"/>
        <v>0.84514209460464595</v>
      </c>
      <c r="BM240" s="810">
        <v>0.21383549998797799</v>
      </c>
      <c r="BN240" s="810">
        <f t="shared" si="67"/>
        <v>0.78616450001202198</v>
      </c>
      <c r="BO240" s="810">
        <v>8.5419017093031097E-2</v>
      </c>
      <c r="BP240" s="810">
        <f t="shared" si="68"/>
        <v>0.91458098290696888</v>
      </c>
      <c r="BQ240" s="810">
        <v>0.13648086353258898</v>
      </c>
      <c r="BR240" s="810">
        <f t="shared" si="74"/>
        <v>0.86351913646741107</v>
      </c>
      <c r="BS240" s="809">
        <v>0.72960049718059605</v>
      </c>
      <c r="BT240" s="809">
        <v>0.270399502819404</v>
      </c>
      <c r="BU240" s="812"/>
      <c r="BV240" s="758"/>
      <c r="BW240" s="758"/>
      <c r="BX240" s="758"/>
      <c r="BY240" s="758"/>
      <c r="BZ240" s="758"/>
      <c r="CA240" s="758"/>
      <c r="CB240" s="758"/>
      <c r="CC240" s="758"/>
      <c r="CD240" s="758"/>
      <c r="CE240" s="758"/>
      <c r="CF240" s="758"/>
      <c r="CG240" s="758"/>
      <c r="CH240" s="758"/>
      <c r="CI240" s="758"/>
      <c r="CJ240" s="758"/>
      <c r="CK240" s="758"/>
      <c r="CL240" s="758"/>
      <c r="CM240" s="758"/>
      <c r="CN240" s="758"/>
      <c r="CP240" s="5"/>
      <c r="CR240" s="5"/>
      <c r="CS240" s="5"/>
      <c r="CT240" s="5"/>
    </row>
    <row r="241" spans="2:98" ht="15">
      <c r="B241" s="758"/>
      <c r="C241" s="758"/>
      <c r="D241" s="758"/>
      <c r="E241" s="758"/>
      <c r="F241" s="758"/>
      <c r="G241" s="758"/>
      <c r="H241" s="758"/>
      <c r="I241" s="758"/>
      <c r="J241" s="758"/>
      <c r="K241" s="758"/>
      <c r="L241" s="758"/>
      <c r="M241" s="758"/>
      <c r="N241" s="758"/>
      <c r="O241" s="758"/>
      <c r="P241" s="758"/>
      <c r="Q241" s="758"/>
      <c r="R241" s="758"/>
      <c r="S241" s="758"/>
      <c r="T241" s="758"/>
      <c r="U241" s="758"/>
      <c r="V241" s="758"/>
      <c r="W241" s="758"/>
      <c r="X241" s="758"/>
      <c r="Y241" s="758"/>
      <c r="Z241" s="758"/>
      <c r="AA241" s="758"/>
      <c r="AB241" s="758"/>
      <c r="AC241" s="758"/>
      <c r="AD241" s="758"/>
      <c r="AE241" s="758"/>
      <c r="AF241" s="758"/>
      <c r="AG241" s="758"/>
      <c r="AH241" s="758"/>
      <c r="AI241" s="758"/>
      <c r="AJ241" s="758"/>
      <c r="AK241" s="758"/>
      <c r="AL241" s="780">
        <v>236</v>
      </c>
      <c r="AM241" s="792">
        <v>0.16271459026878299</v>
      </c>
      <c r="AN241" s="792">
        <f t="shared" si="69"/>
        <v>0.83728540973121701</v>
      </c>
      <c r="AO241" s="792">
        <v>0.22292980053143399</v>
      </c>
      <c r="AP241" s="792">
        <f t="shared" si="63"/>
        <v>0.77707019946856604</v>
      </c>
      <c r="AQ241" s="792">
        <v>8.2777147633684198E-2</v>
      </c>
      <c r="AR241" s="792">
        <f t="shared" si="64"/>
        <v>0.91722285236631584</v>
      </c>
      <c r="AS241" s="792">
        <f t="shared" si="70"/>
        <v>0.13979286501704727</v>
      </c>
      <c r="AT241" s="792">
        <f t="shared" si="70"/>
        <v>0.86020713498295276</v>
      </c>
      <c r="AU241" s="808">
        <v>0.16751539150372</v>
      </c>
      <c r="AV241" s="808">
        <f t="shared" si="71"/>
        <v>0.83248460849628003</v>
      </c>
      <c r="AW241" s="808">
        <v>0.22124228619526801</v>
      </c>
      <c r="AX241" s="808">
        <f t="shared" si="72"/>
        <v>0.77875771380473202</v>
      </c>
      <c r="AY241" s="808">
        <v>8.9749815611855605E-2</v>
      </c>
      <c r="AZ241" s="808">
        <f t="shared" si="75"/>
        <v>0.91025018438814442</v>
      </c>
      <c r="BA241" s="808">
        <f t="shared" si="73"/>
        <v>0.14410041237251842</v>
      </c>
      <c r="BB241" s="808">
        <f t="shared" si="73"/>
        <v>0.85589958762748164</v>
      </c>
      <c r="BC241" s="809">
        <v>0.15902384707069001</v>
      </c>
      <c r="BD241" s="809">
        <f t="shared" si="76"/>
        <v>0.84097615292931005</v>
      </c>
      <c r="BE241" s="809">
        <v>0.21854636898115301</v>
      </c>
      <c r="BF241" s="809">
        <f t="shared" si="76"/>
        <v>0.78145363101884702</v>
      </c>
      <c r="BG241" s="809">
        <v>8.9067842003834399E-2</v>
      </c>
      <c r="BH241" s="809">
        <f t="shared" si="65"/>
        <v>0.91093215799616556</v>
      </c>
      <c r="BI241" s="809">
        <v>0.14053426477934292</v>
      </c>
      <c r="BJ241" s="809">
        <v>0.85946573522065717</v>
      </c>
      <c r="BK241" s="810">
        <v>0.15526965792965999</v>
      </c>
      <c r="BL241" s="810">
        <f t="shared" si="66"/>
        <v>0.84473034207034003</v>
      </c>
      <c r="BM241" s="810">
        <v>0.21432206033237799</v>
      </c>
      <c r="BN241" s="810">
        <f t="shared" si="67"/>
        <v>0.78567793966762201</v>
      </c>
      <c r="BO241" s="810">
        <v>8.5790893604988899E-2</v>
      </c>
      <c r="BP241" s="810">
        <f t="shared" si="68"/>
        <v>0.91420910639501107</v>
      </c>
      <c r="BQ241" s="810">
        <v>0.13689147889293646</v>
      </c>
      <c r="BR241" s="810">
        <f t="shared" si="74"/>
        <v>0.8631085211070636</v>
      </c>
      <c r="BS241" s="809">
        <v>0.73060422436553396</v>
      </c>
      <c r="BT241" s="809">
        <v>0.26939577563446598</v>
      </c>
      <c r="BU241" s="812"/>
      <c r="BV241" s="758"/>
      <c r="BW241" s="758"/>
      <c r="BX241" s="758"/>
      <c r="BY241" s="758"/>
      <c r="BZ241" s="758"/>
      <c r="CA241" s="758"/>
      <c r="CB241" s="758"/>
      <c r="CC241" s="758"/>
      <c r="CD241" s="758"/>
      <c r="CE241" s="758"/>
      <c r="CF241" s="758"/>
      <c r="CG241" s="758"/>
      <c r="CH241" s="758"/>
      <c r="CI241" s="758"/>
      <c r="CJ241" s="758"/>
      <c r="CK241" s="758"/>
      <c r="CL241" s="758"/>
      <c r="CM241" s="758"/>
      <c r="CN241" s="758"/>
      <c r="CP241" s="5"/>
      <c r="CR241" s="5"/>
      <c r="CS241" s="5"/>
      <c r="CT241" s="5"/>
    </row>
    <row r="242" spans="2:98" ht="15">
      <c r="B242" s="758"/>
      <c r="C242" s="758"/>
      <c r="D242" s="758"/>
      <c r="E242" s="758"/>
      <c r="F242" s="758"/>
      <c r="G242" s="758"/>
      <c r="H242" s="758"/>
      <c r="I242" s="758"/>
      <c r="J242" s="758"/>
      <c r="K242" s="758"/>
      <c r="L242" s="758"/>
      <c r="M242" s="758"/>
      <c r="N242" s="758"/>
      <c r="O242" s="758"/>
      <c r="P242" s="758"/>
      <c r="Q242" s="758"/>
      <c r="R242" s="758"/>
      <c r="S242" s="758"/>
      <c r="T242" s="758"/>
      <c r="U242" s="758"/>
      <c r="V242" s="758"/>
      <c r="W242" s="758"/>
      <c r="X242" s="758"/>
      <c r="Y242" s="758"/>
      <c r="Z242" s="758"/>
      <c r="AA242" s="758"/>
      <c r="AB242" s="758"/>
      <c r="AC242" s="758"/>
      <c r="AD242" s="758"/>
      <c r="AE242" s="758"/>
      <c r="AF242" s="758"/>
      <c r="AG242" s="758"/>
      <c r="AH242" s="758"/>
      <c r="AI242" s="758"/>
      <c r="AJ242" s="758"/>
      <c r="AK242" s="758"/>
      <c r="AL242" s="780">
        <v>237</v>
      </c>
      <c r="AM242" s="792">
        <v>0.16317502353350499</v>
      </c>
      <c r="AN242" s="792">
        <f t="shared" si="69"/>
        <v>0.83682497646649501</v>
      </c>
      <c r="AO242" s="792">
        <v>0.22336385579766199</v>
      </c>
      <c r="AP242" s="792">
        <f t="shared" si="63"/>
        <v>0.77663614420233795</v>
      </c>
      <c r="AQ242" s="792">
        <v>8.3128884063822697E-2</v>
      </c>
      <c r="AR242" s="792">
        <f t="shared" si="64"/>
        <v>0.91687111593617732</v>
      </c>
      <c r="AS242" s="792">
        <f t="shared" si="70"/>
        <v>0.14019723079820726</v>
      </c>
      <c r="AT242" s="792">
        <f t="shared" si="70"/>
        <v>0.85980276920179277</v>
      </c>
      <c r="AU242" s="808">
        <v>0.16798748105556699</v>
      </c>
      <c r="AV242" s="808">
        <f t="shared" si="71"/>
        <v>0.83201251894443295</v>
      </c>
      <c r="AW242" s="808">
        <v>0.22175862085963799</v>
      </c>
      <c r="AX242" s="808">
        <f t="shared" si="72"/>
        <v>0.77824137914036196</v>
      </c>
      <c r="AY242" s="808">
        <v>9.0138330390028304E-2</v>
      </c>
      <c r="AZ242" s="808">
        <f t="shared" si="75"/>
        <v>0.90986166960997172</v>
      </c>
      <c r="BA242" s="808">
        <f t="shared" si="73"/>
        <v>0.14454423390435553</v>
      </c>
      <c r="BB242" s="808">
        <f t="shared" si="73"/>
        <v>0.85545576609564455</v>
      </c>
      <c r="BC242" s="809">
        <v>0.15945699465254501</v>
      </c>
      <c r="BD242" s="809">
        <f t="shared" si="76"/>
        <v>0.84054300534745496</v>
      </c>
      <c r="BE242" s="809">
        <v>0.21901522580216101</v>
      </c>
      <c r="BF242" s="809">
        <f t="shared" si="76"/>
        <v>0.78098477419783896</v>
      </c>
      <c r="BG242" s="809">
        <v>8.9461147063348595E-2</v>
      </c>
      <c r="BH242" s="809">
        <f t="shared" si="65"/>
        <v>0.91053885293665138</v>
      </c>
      <c r="BI242" s="809">
        <v>0.14095729792592634</v>
      </c>
      <c r="BJ242" s="809">
        <v>0.85904270207407363</v>
      </c>
      <c r="BK242" s="810">
        <v>0.15568098518447199</v>
      </c>
      <c r="BL242" s="810">
        <f t="shared" si="66"/>
        <v>0.84431901481552796</v>
      </c>
      <c r="BM242" s="810">
        <v>0.21480734437559401</v>
      </c>
      <c r="BN242" s="810">
        <f t="shared" si="67"/>
        <v>0.78519265562440599</v>
      </c>
      <c r="BO242" s="810">
        <v>8.6162623641113698E-2</v>
      </c>
      <c r="BP242" s="810">
        <f t="shared" si="68"/>
        <v>0.91383737635888629</v>
      </c>
      <c r="BQ242" s="810">
        <v>0.13730160148848525</v>
      </c>
      <c r="BR242" s="810">
        <f t="shared" si="74"/>
        <v>0.86269839851151475</v>
      </c>
      <c r="BS242" s="809">
        <v>0.73160106797922797</v>
      </c>
      <c r="BT242" s="809">
        <v>0.26839893202077197</v>
      </c>
      <c r="BU242" s="812"/>
      <c r="BV242" s="758"/>
      <c r="BW242" s="758"/>
      <c r="BX242" s="758"/>
      <c r="BY242" s="758"/>
      <c r="BZ242" s="758"/>
      <c r="CA242" s="758"/>
      <c r="CB242" s="758"/>
      <c r="CC242" s="758"/>
      <c r="CD242" s="758"/>
      <c r="CE242" s="758"/>
      <c r="CF242" s="758"/>
      <c r="CG242" s="758"/>
      <c r="CH242" s="758"/>
      <c r="CI242" s="758"/>
      <c r="CJ242" s="758"/>
      <c r="CK242" s="758"/>
      <c r="CL242" s="758"/>
      <c r="CM242" s="758"/>
      <c r="CN242" s="758"/>
      <c r="CP242" s="5"/>
      <c r="CR242" s="5"/>
      <c r="CS242" s="5"/>
      <c r="CT242" s="5"/>
    </row>
    <row r="243" spans="2:98" ht="15">
      <c r="B243" s="758"/>
      <c r="C243" s="758"/>
      <c r="D243" s="758"/>
      <c r="E243" s="758"/>
      <c r="F243" s="758"/>
      <c r="G243" s="758"/>
      <c r="H243" s="758"/>
      <c r="I243" s="758"/>
      <c r="J243" s="758"/>
      <c r="K243" s="758"/>
      <c r="L243" s="758"/>
      <c r="M243" s="758"/>
      <c r="N243" s="758"/>
      <c r="O243" s="758"/>
      <c r="P243" s="758"/>
      <c r="Q243" s="758"/>
      <c r="R243" s="758"/>
      <c r="S243" s="758"/>
      <c r="T243" s="758"/>
      <c r="U243" s="758"/>
      <c r="V243" s="758"/>
      <c r="W243" s="758"/>
      <c r="X243" s="758"/>
      <c r="Y243" s="758"/>
      <c r="Z243" s="758"/>
      <c r="AA243" s="758"/>
      <c r="AB243" s="758"/>
      <c r="AC243" s="758"/>
      <c r="AD243" s="758"/>
      <c r="AE243" s="758"/>
      <c r="AF243" s="758"/>
      <c r="AG243" s="758"/>
      <c r="AH243" s="758"/>
      <c r="AI243" s="758"/>
      <c r="AJ243" s="758"/>
      <c r="AK243" s="758"/>
      <c r="AL243" s="780">
        <v>238</v>
      </c>
      <c r="AM243" s="792">
        <v>0.16363406496854599</v>
      </c>
      <c r="AN243" s="792">
        <f t="shared" si="69"/>
        <v>0.83636593503145407</v>
      </c>
      <c r="AO243" s="792">
        <v>0.22379738631621099</v>
      </c>
      <c r="AP243" s="792">
        <f t="shared" si="63"/>
        <v>0.77620261368378896</v>
      </c>
      <c r="AQ243" s="792">
        <v>8.3480639081882205E-2</v>
      </c>
      <c r="AR243" s="792">
        <f t="shared" si="64"/>
        <v>0.91651936091811781</v>
      </c>
      <c r="AS243" s="792">
        <f t="shared" si="70"/>
        <v>0.1406010529706436</v>
      </c>
      <c r="AT243" s="792">
        <f t="shared" si="70"/>
        <v>0.85939894702935637</v>
      </c>
      <c r="AU243" s="808">
        <v>0.16845894535903899</v>
      </c>
      <c r="AV243" s="808">
        <f t="shared" si="71"/>
        <v>0.83154105464096095</v>
      </c>
      <c r="AW243" s="808">
        <v>0.222273676616146</v>
      </c>
      <c r="AX243" s="808">
        <f t="shared" si="72"/>
        <v>0.77772632338385406</v>
      </c>
      <c r="AY243" s="808">
        <v>9.0526909687715207E-2</v>
      </c>
      <c r="AZ243" s="808">
        <f t="shared" si="75"/>
        <v>0.90947309031228474</v>
      </c>
      <c r="BA243" s="808">
        <f t="shared" si="73"/>
        <v>0.14498759713936465</v>
      </c>
      <c r="BB243" s="808">
        <f t="shared" si="73"/>
        <v>0.85501240286063529</v>
      </c>
      <c r="BC243" s="809">
        <v>0.159889252866698</v>
      </c>
      <c r="BD243" s="809">
        <f t="shared" si="76"/>
        <v>0.84011074713330203</v>
      </c>
      <c r="BE243" s="809">
        <v>0.219482559988538</v>
      </c>
      <c r="BF243" s="809">
        <f t="shared" si="76"/>
        <v>0.78051744001146206</v>
      </c>
      <c r="BG243" s="809">
        <v>8.9854490748692895E-2</v>
      </c>
      <c r="BH243" s="809">
        <f t="shared" si="65"/>
        <v>0.91014550925130711</v>
      </c>
      <c r="BI243" s="809">
        <v>0.14137972293043885</v>
      </c>
      <c r="BJ243" s="809">
        <v>0.85862027706956123</v>
      </c>
      <c r="BK243" s="810">
        <v>0.15609191015086099</v>
      </c>
      <c r="BL243" s="810">
        <f t="shared" si="66"/>
        <v>0.84390808984913901</v>
      </c>
      <c r="BM243" s="810">
        <v>0.215291352351625</v>
      </c>
      <c r="BN243" s="810">
        <f t="shared" si="67"/>
        <v>0.784708647648375</v>
      </c>
      <c r="BO243" s="810">
        <v>8.6534247234790307E-2</v>
      </c>
      <c r="BP243" s="810">
        <f t="shared" si="68"/>
        <v>0.91346575276520969</v>
      </c>
      <c r="BQ243" s="810">
        <v>0.1377112569156442</v>
      </c>
      <c r="BR243" s="810">
        <f t="shared" si="74"/>
        <v>0.86228874308435577</v>
      </c>
      <c r="BS243" s="809">
        <v>0.73259117388986894</v>
      </c>
      <c r="BT243" s="809">
        <v>0.267408826110131</v>
      </c>
      <c r="BU243" s="812"/>
      <c r="BV243" s="758"/>
      <c r="BW243" s="758"/>
      <c r="BX243" s="758"/>
      <c r="BY243" s="758"/>
      <c r="BZ243" s="758"/>
      <c r="CA243" s="758"/>
      <c r="CB243" s="758"/>
      <c r="CC243" s="758"/>
      <c r="CD243" s="758"/>
      <c r="CE243" s="758"/>
      <c r="CF243" s="758"/>
      <c r="CG243" s="758"/>
      <c r="CH243" s="758"/>
      <c r="CI243" s="758"/>
      <c r="CJ243" s="758"/>
      <c r="CK243" s="758"/>
      <c r="CL243" s="758"/>
      <c r="CM243" s="758"/>
      <c r="CN243" s="758"/>
      <c r="CP243" s="5"/>
      <c r="CR243" s="5"/>
      <c r="CS243" s="5"/>
      <c r="CT243" s="5"/>
    </row>
    <row r="244" spans="2:98" ht="15">
      <c r="B244" s="758"/>
      <c r="C244" s="758"/>
      <c r="D244" s="758"/>
      <c r="E244" s="758"/>
      <c r="F244" s="758"/>
      <c r="G244" s="758"/>
      <c r="H244" s="758"/>
      <c r="I244" s="758"/>
      <c r="J244" s="758"/>
      <c r="K244" s="758"/>
      <c r="L244" s="758"/>
      <c r="M244" s="758"/>
      <c r="N244" s="758"/>
      <c r="O244" s="758"/>
      <c r="P244" s="758"/>
      <c r="Q244" s="758"/>
      <c r="R244" s="758"/>
      <c r="S244" s="758"/>
      <c r="T244" s="758"/>
      <c r="U244" s="758"/>
      <c r="V244" s="758"/>
      <c r="W244" s="758"/>
      <c r="X244" s="758"/>
      <c r="Y244" s="758"/>
      <c r="Z244" s="758"/>
      <c r="AA244" s="758"/>
      <c r="AB244" s="758"/>
      <c r="AC244" s="758"/>
      <c r="AD244" s="758"/>
      <c r="AE244" s="758"/>
      <c r="AF244" s="758"/>
      <c r="AG244" s="758"/>
      <c r="AH244" s="758"/>
      <c r="AI244" s="758"/>
      <c r="AJ244" s="758"/>
      <c r="AK244" s="758"/>
      <c r="AL244" s="780">
        <v>239</v>
      </c>
      <c r="AM244" s="792">
        <v>0.164091621168757</v>
      </c>
      <c r="AN244" s="792">
        <f t="shared" si="69"/>
        <v>0.83590837883124303</v>
      </c>
      <c r="AO244" s="792">
        <v>0.22423050521285001</v>
      </c>
      <c r="AP244" s="792">
        <f t="shared" si="63"/>
        <v>0.77576949478714996</v>
      </c>
      <c r="AQ244" s="792">
        <v>8.3832404036334102E-2</v>
      </c>
      <c r="AR244" s="792">
        <f t="shared" si="64"/>
        <v>0.91616759596366593</v>
      </c>
      <c r="AS244" s="792">
        <f t="shared" si="70"/>
        <v>0.14100432461798384</v>
      </c>
      <c r="AT244" s="792">
        <f t="shared" si="70"/>
        <v>0.85899567538201616</v>
      </c>
      <c r="AU244" s="808">
        <v>0.16892978485892099</v>
      </c>
      <c r="AV244" s="808">
        <f t="shared" si="71"/>
        <v>0.83107021514107904</v>
      </c>
      <c r="AW244" s="808">
        <v>0.22278746561339799</v>
      </c>
      <c r="AX244" s="808">
        <f t="shared" si="72"/>
        <v>0.77721253438660198</v>
      </c>
      <c r="AY244" s="808">
        <v>9.09155535353314E-2</v>
      </c>
      <c r="AZ244" s="808">
        <f t="shared" si="75"/>
        <v>0.90908444646466857</v>
      </c>
      <c r="BA244" s="808">
        <f t="shared" si="73"/>
        <v>0.1454305050235995</v>
      </c>
      <c r="BB244" s="808">
        <f t="shared" si="73"/>
        <v>0.85456949497640045</v>
      </c>
      <c r="BC244" s="809">
        <v>0.16032060253524699</v>
      </c>
      <c r="BD244" s="809">
        <f t="shared" si="76"/>
        <v>0.83967939746475295</v>
      </c>
      <c r="BE244" s="809">
        <v>0.21994844899983501</v>
      </c>
      <c r="BF244" s="809">
        <f t="shared" si="76"/>
        <v>0.78005155100016499</v>
      </c>
      <c r="BG244" s="809">
        <v>9.0247870968900995E-2</v>
      </c>
      <c r="BH244" s="809">
        <f t="shared" si="65"/>
        <v>0.90975212903109903</v>
      </c>
      <c r="BI244" s="809">
        <v>0.14180155070158307</v>
      </c>
      <c r="BJ244" s="809">
        <v>0.85819844929841693</v>
      </c>
      <c r="BK244" s="810">
        <v>0.156502455819896</v>
      </c>
      <c r="BL244" s="810">
        <f t="shared" si="66"/>
        <v>0.84349754418010403</v>
      </c>
      <c r="BM244" s="810">
        <v>0.21577408449447399</v>
      </c>
      <c r="BN244" s="810">
        <f t="shared" si="67"/>
        <v>0.78422591550552601</v>
      </c>
      <c r="BO244" s="810">
        <v>8.6905804419403404E-2</v>
      </c>
      <c r="BP244" s="810">
        <f t="shared" si="68"/>
        <v>0.91309419558059657</v>
      </c>
      <c r="BQ244" s="810">
        <v>0.13812047077082235</v>
      </c>
      <c r="BR244" s="810">
        <f t="shared" si="74"/>
        <v>0.86187952922917765</v>
      </c>
      <c r="BS244" s="809">
        <v>0.73357468796564507</v>
      </c>
      <c r="BT244" s="809">
        <v>0.26642531203435499</v>
      </c>
      <c r="BU244" s="812"/>
      <c r="BV244" s="758"/>
      <c r="BW244" s="758"/>
      <c r="BX244" s="758"/>
      <c r="BY244" s="758"/>
      <c r="BZ244" s="758"/>
      <c r="CA244" s="758"/>
      <c r="CB244" s="758"/>
      <c r="CC244" s="758"/>
      <c r="CD244" s="758"/>
      <c r="CE244" s="758"/>
      <c r="CF244" s="758"/>
      <c r="CG244" s="758"/>
      <c r="CH244" s="758"/>
      <c r="CI244" s="758"/>
      <c r="CJ244" s="758"/>
      <c r="CK244" s="758"/>
      <c r="CL244" s="758"/>
      <c r="CM244" s="758"/>
      <c r="CN244" s="758"/>
      <c r="CP244" s="5"/>
      <c r="CR244" s="5"/>
      <c r="CS244" s="5"/>
      <c r="CT244" s="5"/>
    </row>
    <row r="245" spans="2:98" ht="15">
      <c r="B245" s="758"/>
      <c r="C245" s="758"/>
      <c r="D245" s="758"/>
      <c r="E245" s="758"/>
      <c r="F245" s="758"/>
      <c r="G245" s="758"/>
      <c r="H245" s="758"/>
      <c r="I245" s="758"/>
      <c r="J245" s="758"/>
      <c r="K245" s="758"/>
      <c r="L245" s="758"/>
      <c r="M245" s="758"/>
      <c r="N245" s="758"/>
      <c r="O245" s="758"/>
      <c r="P245" s="758"/>
      <c r="Q245" s="758"/>
      <c r="R245" s="758"/>
      <c r="S245" s="758"/>
      <c r="T245" s="758"/>
      <c r="U245" s="758"/>
      <c r="V245" s="758"/>
      <c r="W245" s="758"/>
      <c r="X245" s="758"/>
      <c r="Y245" s="758"/>
      <c r="Z245" s="758"/>
      <c r="AA245" s="758"/>
      <c r="AB245" s="758"/>
      <c r="AC245" s="758"/>
      <c r="AD245" s="758"/>
      <c r="AE245" s="758"/>
      <c r="AF245" s="758"/>
      <c r="AG245" s="758"/>
      <c r="AH245" s="758"/>
      <c r="AI245" s="758"/>
      <c r="AJ245" s="758"/>
      <c r="AK245" s="758"/>
      <c r="AL245" s="780">
        <v>240</v>
      </c>
      <c r="AM245" s="792">
        <v>0.164547598728991</v>
      </c>
      <c r="AN245" s="792">
        <f t="shared" si="69"/>
        <v>0.83545240127100895</v>
      </c>
      <c r="AO245" s="792">
        <v>0.22466332561335001</v>
      </c>
      <c r="AP245" s="792">
        <f t="shared" si="63"/>
        <v>0.77533667438664999</v>
      </c>
      <c r="AQ245" s="792">
        <v>8.41841702756497E-2</v>
      </c>
      <c r="AR245" s="792">
        <f t="shared" si="64"/>
        <v>0.91581582972435027</v>
      </c>
      <c r="AS245" s="792">
        <f t="shared" si="70"/>
        <v>0.14140703882385658</v>
      </c>
      <c r="AT245" s="792">
        <f t="shared" si="70"/>
        <v>0.85859296117614337</v>
      </c>
      <c r="AU245" s="808">
        <v>0.1694</v>
      </c>
      <c r="AV245" s="808">
        <f t="shared" si="71"/>
        <v>0.8306</v>
      </c>
      <c r="AW245" s="808">
        <v>0.2233</v>
      </c>
      <c r="AX245" s="808">
        <f t="shared" si="72"/>
        <v>0.77669999999999995</v>
      </c>
      <c r="AY245" s="808">
        <v>9.1304261963291694E-2</v>
      </c>
      <c r="AZ245" s="808">
        <f t="shared" si="75"/>
        <v>0.90869573803670833</v>
      </c>
      <c r="BA245" s="808">
        <f t="shared" si="73"/>
        <v>0.14587296050311416</v>
      </c>
      <c r="BB245" s="808">
        <f t="shared" si="73"/>
        <v>0.85412703949688584</v>
      </c>
      <c r="BC245" s="809">
        <v>0.16075102448029199</v>
      </c>
      <c r="BD245" s="809">
        <f t="shared" si="76"/>
        <v>0.83924897551970801</v>
      </c>
      <c r="BE245" s="809">
        <v>0.220412970295601</v>
      </c>
      <c r="BF245" s="809">
        <f t="shared" si="76"/>
        <v>0.77958702970439897</v>
      </c>
      <c r="BG245" s="809">
        <v>9.0641285633006496E-2</v>
      </c>
      <c r="BH245" s="809">
        <f t="shared" si="65"/>
        <v>0.90935871436699345</v>
      </c>
      <c r="BI245" s="809">
        <v>0.14222279214806174</v>
      </c>
      <c r="BJ245" s="809">
        <v>0.85777720785193834</v>
      </c>
      <c r="BK245" s="810">
        <v>0.156912645182649</v>
      </c>
      <c r="BL245" s="810">
        <f t="shared" si="66"/>
        <v>0.84308735481735098</v>
      </c>
      <c r="BM245" s="810">
        <v>0.21625554103813999</v>
      </c>
      <c r="BN245" s="810">
        <f t="shared" si="67"/>
        <v>0.78374445896186007</v>
      </c>
      <c r="BO245" s="810">
        <v>8.7277335228337805E-2</v>
      </c>
      <c r="BP245" s="810">
        <f t="shared" si="68"/>
        <v>0.9127226647716622</v>
      </c>
      <c r="BQ245" s="810">
        <v>0.13852926865042878</v>
      </c>
      <c r="BR245" s="810">
        <f t="shared" si="74"/>
        <v>0.86147073134957131</v>
      </c>
      <c r="BS245" s="809">
        <v>0.73455175607474399</v>
      </c>
      <c r="BT245" s="809">
        <v>0.26544824392525601</v>
      </c>
      <c r="BU245" s="812"/>
      <c r="BV245" s="758"/>
      <c r="BW245" s="758"/>
      <c r="BX245" s="758"/>
      <c r="BY245" s="758"/>
      <c r="BZ245" s="758"/>
      <c r="CA245" s="758"/>
      <c r="CB245" s="758"/>
      <c r="CC245" s="758"/>
      <c r="CD245" s="758"/>
      <c r="CE245" s="758"/>
      <c r="CF245" s="758"/>
      <c r="CG245" s="758"/>
      <c r="CH245" s="758"/>
      <c r="CI245" s="758"/>
      <c r="CJ245" s="758"/>
      <c r="CK245" s="758"/>
      <c r="CL245" s="758"/>
      <c r="CM245" s="758"/>
      <c r="CN245" s="758"/>
      <c r="CP245" s="5"/>
      <c r="CR245" s="5"/>
      <c r="CS245" s="5"/>
      <c r="CT245" s="5"/>
    </row>
    <row r="246" spans="2:98" ht="15">
      <c r="B246" s="758"/>
      <c r="C246" s="758"/>
      <c r="D246" s="758"/>
      <c r="E246" s="758"/>
      <c r="F246" s="758"/>
      <c r="G246" s="758"/>
      <c r="H246" s="758"/>
      <c r="I246" s="758"/>
      <c r="J246" s="758"/>
      <c r="K246" s="758"/>
      <c r="L246" s="758"/>
      <c r="M246" s="758"/>
      <c r="N246" s="758"/>
      <c r="O246" s="758"/>
      <c r="P246" s="758"/>
      <c r="Q246" s="758"/>
      <c r="R246" s="758"/>
      <c r="S246" s="758"/>
      <c r="T246" s="758"/>
      <c r="U246" s="758"/>
      <c r="V246" s="758"/>
      <c r="W246" s="758"/>
      <c r="X246" s="758"/>
      <c r="Y246" s="758"/>
      <c r="Z246" s="758"/>
      <c r="AA246" s="758"/>
      <c r="AB246" s="758"/>
      <c r="AC246" s="758"/>
      <c r="AD246" s="758"/>
      <c r="AE246" s="758"/>
      <c r="AF246" s="758"/>
      <c r="AG246" s="758"/>
      <c r="AH246" s="758"/>
      <c r="AI246" s="758"/>
      <c r="AJ246" s="758"/>
      <c r="AK246" s="758"/>
      <c r="AL246" s="780">
        <v>241</v>
      </c>
      <c r="AM246" s="792">
        <v>0.1650019042441</v>
      </c>
      <c r="AN246" s="792">
        <f t="shared" si="69"/>
        <v>0.8349980957559</v>
      </c>
      <c r="AO246" s="792">
        <v>0.22509596064348</v>
      </c>
      <c r="AP246" s="792">
        <f t="shared" si="63"/>
        <v>0.77490403935651997</v>
      </c>
      <c r="AQ246" s="792">
        <v>8.4535929148300298E-2</v>
      </c>
      <c r="AR246" s="792">
        <f t="shared" si="64"/>
        <v>0.91546407085169967</v>
      </c>
      <c r="AS246" s="792">
        <f t="shared" si="70"/>
        <v>0.14180918867188955</v>
      </c>
      <c r="AT246" s="792">
        <f t="shared" si="70"/>
        <v>0.85819081132811048</v>
      </c>
      <c r="AU246" s="808">
        <v>0.169869591286536</v>
      </c>
      <c r="AV246" s="808">
        <f t="shared" si="71"/>
        <v>0.830130408713464</v>
      </c>
      <c r="AW246" s="808">
        <v>0.223811290926476</v>
      </c>
      <c r="AX246" s="808">
        <f t="shared" si="72"/>
        <v>0.776188709073524</v>
      </c>
      <c r="AY246" s="808">
        <v>9.1693034772203405E-2</v>
      </c>
      <c r="AZ246" s="808">
        <f t="shared" si="75"/>
        <v>0.90830696522779664</v>
      </c>
      <c r="BA246" s="808">
        <f t="shared" si="73"/>
        <v>0.14631496620712922</v>
      </c>
      <c r="BB246" s="808">
        <f t="shared" si="73"/>
        <v>0.85368503379287075</v>
      </c>
      <c r="BC246" s="809">
        <v>0.16118049952393401</v>
      </c>
      <c r="BD246" s="809">
        <f t="shared" si="76"/>
        <v>0.83881950047606602</v>
      </c>
      <c r="BE246" s="809">
        <v>0.22087620133538599</v>
      </c>
      <c r="BF246" s="809">
        <f t="shared" si="76"/>
        <v>0.77912379866461401</v>
      </c>
      <c r="BG246" s="809">
        <v>9.1034732650043096E-2</v>
      </c>
      <c r="BH246" s="809">
        <f t="shared" si="65"/>
        <v>0.90896526734995686</v>
      </c>
      <c r="BI246" s="809">
        <v>0.14264345817857815</v>
      </c>
      <c r="BJ246" s="809">
        <v>0.85735654182142185</v>
      </c>
      <c r="BK246" s="810">
        <v>0.15732250123018801</v>
      </c>
      <c r="BL246" s="810">
        <f t="shared" si="66"/>
        <v>0.84267749876981202</v>
      </c>
      <c r="BM246" s="810">
        <v>0.21673572221662599</v>
      </c>
      <c r="BN246" s="810">
        <f t="shared" si="67"/>
        <v>0.78326427778337404</v>
      </c>
      <c r="BO246" s="810">
        <v>8.7648879694978296E-2</v>
      </c>
      <c r="BP246" s="810">
        <f t="shared" si="68"/>
        <v>0.91235112030502175</v>
      </c>
      <c r="BQ246" s="810">
        <v>0.13893767615087227</v>
      </c>
      <c r="BR246" s="810">
        <f t="shared" si="74"/>
        <v>0.86106232384912773</v>
      </c>
      <c r="BS246" s="809">
        <v>0.73552252408535501</v>
      </c>
      <c r="BT246" s="809">
        <v>0.26447747591464499</v>
      </c>
      <c r="BU246" s="812"/>
      <c r="BV246" s="758"/>
      <c r="BW246" s="758"/>
      <c r="BX246" s="758"/>
      <c r="BY246" s="758"/>
      <c r="BZ246" s="758"/>
      <c r="CA246" s="758"/>
      <c r="CB246" s="758"/>
      <c r="CC246" s="758"/>
      <c r="CD246" s="758"/>
      <c r="CE246" s="758"/>
      <c r="CF246" s="758"/>
      <c r="CG246" s="758"/>
      <c r="CH246" s="758"/>
      <c r="CI246" s="758"/>
      <c r="CJ246" s="758"/>
      <c r="CK246" s="758"/>
      <c r="CL246" s="758"/>
      <c r="CM246" s="758"/>
      <c r="CN246" s="758"/>
      <c r="CP246" s="5"/>
      <c r="CR246" s="5"/>
      <c r="CS246" s="5"/>
      <c r="CT246" s="5"/>
    </row>
    <row r="247" spans="2:98" ht="15">
      <c r="B247" s="758"/>
      <c r="C247" s="758"/>
      <c r="D247" s="758"/>
      <c r="E247" s="758"/>
      <c r="F247" s="758"/>
      <c r="G247" s="758"/>
      <c r="H247" s="758"/>
      <c r="I247" s="758"/>
      <c r="J247" s="758"/>
      <c r="K247" s="758"/>
      <c r="L247" s="758"/>
      <c r="M247" s="758"/>
      <c r="N247" s="758"/>
      <c r="O247" s="758"/>
      <c r="P247" s="758"/>
      <c r="Q247" s="758"/>
      <c r="R247" s="758"/>
      <c r="S247" s="758"/>
      <c r="T247" s="758"/>
      <c r="U247" s="758"/>
      <c r="V247" s="758"/>
      <c r="W247" s="758"/>
      <c r="X247" s="758"/>
      <c r="Y247" s="758"/>
      <c r="Z247" s="758"/>
      <c r="AA247" s="758"/>
      <c r="AB247" s="758"/>
      <c r="AC247" s="758"/>
      <c r="AD247" s="758"/>
      <c r="AE247" s="758"/>
      <c r="AF247" s="758"/>
      <c r="AG247" s="758"/>
      <c r="AH247" s="758"/>
      <c r="AI247" s="758"/>
      <c r="AJ247" s="758"/>
      <c r="AK247" s="758"/>
      <c r="AL247" s="780">
        <v>242</v>
      </c>
      <c r="AM247" s="792">
        <v>0.165454444308934</v>
      </c>
      <c r="AN247" s="792">
        <f t="shared" si="69"/>
        <v>0.83454555569106603</v>
      </c>
      <c r="AO247" s="792">
        <v>0.22552852342901</v>
      </c>
      <c r="AP247" s="792">
        <f t="shared" si="63"/>
        <v>0.77447147657099003</v>
      </c>
      <c r="AQ247" s="792">
        <v>8.4887672002757195E-2</v>
      </c>
      <c r="AR247" s="792">
        <f t="shared" si="64"/>
        <v>0.91511232799724285</v>
      </c>
      <c r="AS247" s="792">
        <f t="shared" si="70"/>
        <v>0.14221076724571016</v>
      </c>
      <c r="AT247" s="792">
        <f t="shared" si="70"/>
        <v>0.85778923275428998</v>
      </c>
      <c r="AU247" s="808">
        <v>0.17033855946068499</v>
      </c>
      <c r="AV247" s="808">
        <f t="shared" si="71"/>
        <v>0.82966144053931501</v>
      </c>
      <c r="AW247" s="808">
        <v>0.22432134555101399</v>
      </c>
      <c r="AX247" s="808">
        <f t="shared" si="72"/>
        <v>0.77567865444898598</v>
      </c>
      <c r="AY247" s="808">
        <v>9.2081870843443395E-2</v>
      </c>
      <c r="AZ247" s="808">
        <f t="shared" si="75"/>
        <v>0.90791812915655656</v>
      </c>
      <c r="BA247" s="808">
        <f t="shared" si="73"/>
        <v>0.14675652349752955</v>
      </c>
      <c r="BB247" s="808">
        <f t="shared" si="73"/>
        <v>0.85324347650247057</v>
      </c>
      <c r="BC247" s="809">
        <v>0.16160900848827101</v>
      </c>
      <c r="BD247" s="809">
        <f t="shared" si="76"/>
        <v>0.83839099151172902</v>
      </c>
      <c r="BE247" s="809">
        <v>0.221338219578739</v>
      </c>
      <c r="BF247" s="809">
        <f t="shared" si="76"/>
        <v>0.778661780421261</v>
      </c>
      <c r="BG247" s="809">
        <v>9.1428209929044393E-2</v>
      </c>
      <c r="BH247" s="809">
        <f t="shared" si="65"/>
        <v>0.90857179007095556</v>
      </c>
      <c r="BI247" s="809">
        <v>0.1430635597018344</v>
      </c>
      <c r="BJ247" s="809">
        <v>0.85693644029816562</v>
      </c>
      <c r="BK247" s="810">
        <v>0.157732046953584</v>
      </c>
      <c r="BL247" s="810">
        <f t="shared" si="66"/>
        <v>0.842267953046416</v>
      </c>
      <c r="BM247" s="810">
        <v>0.21721462826393101</v>
      </c>
      <c r="BN247" s="810">
        <f t="shared" si="67"/>
        <v>0.78278537173606899</v>
      </c>
      <c r="BO247" s="810">
        <v>8.8020477852709694E-2</v>
      </c>
      <c r="BP247" s="810">
        <f t="shared" si="68"/>
        <v>0.91197952214729028</v>
      </c>
      <c r="BQ247" s="810">
        <v>0.13934571886856165</v>
      </c>
      <c r="BR247" s="810">
        <f t="shared" si="74"/>
        <v>0.86065428113143838</v>
      </c>
      <c r="BS247" s="809">
        <v>0.736487137865667</v>
      </c>
      <c r="BT247" s="809">
        <v>0.263512862134333</v>
      </c>
      <c r="BU247" s="812"/>
      <c r="BV247" s="758"/>
      <c r="BW247" s="758"/>
      <c r="BX247" s="758"/>
      <c r="BY247" s="758"/>
      <c r="BZ247" s="758"/>
      <c r="CA247" s="758"/>
      <c r="CB247" s="758"/>
      <c r="CC247" s="758"/>
      <c r="CD247" s="758"/>
      <c r="CE247" s="758"/>
      <c r="CF247" s="758"/>
      <c r="CG247" s="758"/>
      <c r="CH247" s="758"/>
      <c r="CI247" s="758"/>
      <c r="CJ247" s="758"/>
      <c r="CK247" s="758"/>
      <c r="CL247" s="758"/>
      <c r="CM247" s="758"/>
      <c r="CN247" s="758"/>
      <c r="CP247" s="5"/>
      <c r="CR247" s="5"/>
      <c r="CS247" s="5"/>
      <c r="CT247" s="5"/>
    </row>
    <row r="248" spans="2:98" ht="15">
      <c r="B248" s="758"/>
      <c r="C248" s="758"/>
      <c r="D248" s="758"/>
      <c r="E248" s="758"/>
      <c r="F248" s="758"/>
      <c r="G248" s="758"/>
      <c r="H248" s="758"/>
      <c r="I248" s="758"/>
      <c r="J248" s="758"/>
      <c r="K248" s="758"/>
      <c r="L248" s="758"/>
      <c r="M248" s="758"/>
      <c r="N248" s="758"/>
      <c r="O248" s="758"/>
      <c r="P248" s="758"/>
      <c r="Q248" s="758"/>
      <c r="R248" s="758"/>
      <c r="S248" s="758"/>
      <c r="T248" s="758"/>
      <c r="U248" s="758"/>
      <c r="V248" s="758"/>
      <c r="W248" s="758"/>
      <c r="X248" s="758"/>
      <c r="Y248" s="758"/>
      <c r="Z248" s="758"/>
      <c r="AA248" s="758"/>
      <c r="AB248" s="758"/>
      <c r="AC248" s="758"/>
      <c r="AD248" s="758"/>
      <c r="AE248" s="758"/>
      <c r="AF248" s="758"/>
      <c r="AG248" s="758"/>
      <c r="AH248" s="758"/>
      <c r="AI248" s="758"/>
      <c r="AJ248" s="758"/>
      <c r="AK248" s="758"/>
      <c r="AL248" s="780">
        <v>243</v>
      </c>
      <c r="AM248" s="792">
        <v>0.16590512551834699</v>
      </c>
      <c r="AN248" s="792">
        <f t="shared" si="69"/>
        <v>0.83409487448165298</v>
      </c>
      <c r="AO248" s="792">
        <v>0.22596112709570901</v>
      </c>
      <c r="AP248" s="792">
        <f t="shared" si="63"/>
        <v>0.77403887290429096</v>
      </c>
      <c r="AQ248" s="792">
        <v>8.5239390187491798E-2</v>
      </c>
      <c r="AR248" s="792">
        <f t="shared" si="64"/>
        <v>0.91476060981250817</v>
      </c>
      <c r="AS248" s="792">
        <f t="shared" si="70"/>
        <v>0.14261176762894687</v>
      </c>
      <c r="AT248" s="792">
        <f t="shared" si="70"/>
        <v>0.85738823237105311</v>
      </c>
      <c r="AU248" s="808">
        <v>0.170806905324075</v>
      </c>
      <c r="AV248" s="808">
        <f t="shared" si="71"/>
        <v>0.82919309467592495</v>
      </c>
      <c r="AW248" s="808">
        <v>0.22483017003372199</v>
      </c>
      <c r="AX248" s="808">
        <f t="shared" si="72"/>
        <v>0.77516982996627803</v>
      </c>
      <c r="AY248" s="808">
        <v>9.2470768828580505E-2</v>
      </c>
      <c r="AZ248" s="808">
        <f t="shared" si="75"/>
        <v>0.90752923117141948</v>
      </c>
      <c r="BA248" s="808">
        <f t="shared" si="73"/>
        <v>0.14719763341936634</v>
      </c>
      <c r="BB248" s="808">
        <f t="shared" si="73"/>
        <v>0.85280236658063369</v>
      </c>
      <c r="BC248" s="809">
        <v>0.16203653219540401</v>
      </c>
      <c r="BD248" s="809">
        <f t="shared" si="76"/>
        <v>0.83796346780459596</v>
      </c>
      <c r="BE248" s="809">
        <v>0.22179910248521201</v>
      </c>
      <c r="BF248" s="809">
        <f t="shared" si="76"/>
        <v>0.77820089751478805</v>
      </c>
      <c r="BG248" s="809">
        <v>9.18217153790441E-2</v>
      </c>
      <c r="BH248" s="809">
        <f t="shared" si="65"/>
        <v>0.90817828462095584</v>
      </c>
      <c r="BI248" s="809">
        <v>0.14348310762653427</v>
      </c>
      <c r="BJ248" s="809">
        <v>0.85651689237346573</v>
      </c>
      <c r="BK248" s="810">
        <v>0.158141305343907</v>
      </c>
      <c r="BL248" s="810">
        <f t="shared" si="66"/>
        <v>0.84185869465609298</v>
      </c>
      <c r="BM248" s="810">
        <v>0.21769225941405701</v>
      </c>
      <c r="BN248" s="810">
        <f t="shared" si="67"/>
        <v>0.78230774058594299</v>
      </c>
      <c r="BO248" s="810">
        <v>8.8392169734916801E-2</v>
      </c>
      <c r="BP248" s="810">
        <f t="shared" si="68"/>
        <v>0.91160783026508319</v>
      </c>
      <c r="BQ248" s="810">
        <v>0.13975342239990601</v>
      </c>
      <c r="BR248" s="810">
        <f t="shared" si="74"/>
        <v>0.86024657760009404</v>
      </c>
      <c r="BS248" s="809">
        <v>0.73744574328386703</v>
      </c>
      <c r="BT248" s="809">
        <v>0.26255425671613303</v>
      </c>
      <c r="BU248" s="812"/>
      <c r="BV248" s="758"/>
      <c r="BW248" s="758"/>
      <c r="BX248" s="758"/>
      <c r="BY248" s="758"/>
      <c r="BZ248" s="758"/>
      <c r="CA248" s="758"/>
      <c r="CB248" s="758"/>
      <c r="CC248" s="758"/>
      <c r="CD248" s="758"/>
      <c r="CE248" s="758"/>
      <c r="CF248" s="758"/>
      <c r="CG248" s="758"/>
      <c r="CH248" s="758"/>
      <c r="CI248" s="758"/>
      <c r="CJ248" s="758"/>
      <c r="CK248" s="758"/>
      <c r="CL248" s="758"/>
      <c r="CM248" s="758"/>
      <c r="CN248" s="758"/>
      <c r="CP248" s="5"/>
      <c r="CR248" s="5"/>
      <c r="CS248" s="5"/>
      <c r="CT248" s="5"/>
    </row>
    <row r="249" spans="2:98" ht="15">
      <c r="B249" s="758"/>
      <c r="C249" s="758"/>
      <c r="D249" s="758"/>
      <c r="E249" s="758"/>
      <c r="F249" s="758"/>
      <c r="G249" s="758"/>
      <c r="H249" s="758"/>
      <c r="I249" s="758"/>
      <c r="J249" s="758"/>
      <c r="K249" s="758"/>
      <c r="L249" s="758"/>
      <c r="M249" s="758"/>
      <c r="N249" s="758"/>
      <c r="O249" s="758"/>
      <c r="P249" s="758"/>
      <c r="Q249" s="758"/>
      <c r="R249" s="758"/>
      <c r="S249" s="758"/>
      <c r="T249" s="758"/>
      <c r="U249" s="758"/>
      <c r="V249" s="758"/>
      <c r="W249" s="758"/>
      <c r="X249" s="758"/>
      <c r="Y249" s="758"/>
      <c r="Z249" s="758"/>
      <c r="AA249" s="758"/>
      <c r="AB249" s="758"/>
      <c r="AC249" s="758"/>
      <c r="AD249" s="758"/>
      <c r="AE249" s="758"/>
      <c r="AF249" s="758"/>
      <c r="AG249" s="758"/>
      <c r="AH249" s="758"/>
      <c r="AI249" s="758"/>
      <c r="AJ249" s="758"/>
      <c r="AK249" s="758"/>
      <c r="AL249" s="780">
        <v>244</v>
      </c>
      <c r="AM249" s="792">
        <v>0.166353854467191</v>
      </c>
      <c r="AN249" s="792">
        <f t="shared" si="69"/>
        <v>0.83364614553280902</v>
      </c>
      <c r="AO249" s="792">
        <v>0.22639388476934799</v>
      </c>
      <c r="AP249" s="792">
        <f t="shared" si="63"/>
        <v>0.77360611523065204</v>
      </c>
      <c r="AQ249" s="792">
        <v>8.5591075050975393E-2</v>
      </c>
      <c r="AR249" s="792">
        <f t="shared" si="64"/>
        <v>0.91440892494902459</v>
      </c>
      <c r="AS249" s="792">
        <f t="shared" si="70"/>
        <v>0.14301218290522794</v>
      </c>
      <c r="AT249" s="792">
        <f t="shared" si="70"/>
        <v>0.85698781709477201</v>
      </c>
      <c r="AU249" s="808">
        <v>0.17127462967833401</v>
      </c>
      <c r="AV249" s="808">
        <f t="shared" si="71"/>
        <v>0.82872537032166593</v>
      </c>
      <c r="AW249" s="808">
        <v>0.225337770534705</v>
      </c>
      <c r="AX249" s="808">
        <f t="shared" si="72"/>
        <v>0.77466222946529495</v>
      </c>
      <c r="AY249" s="808">
        <v>9.2859727379183798E-2</v>
      </c>
      <c r="AZ249" s="808">
        <f t="shared" si="75"/>
        <v>0.9071402726208162</v>
      </c>
      <c r="BA249" s="808">
        <f t="shared" si="73"/>
        <v>0.14763829701769024</v>
      </c>
      <c r="BB249" s="808">
        <f t="shared" si="73"/>
        <v>0.85236170298230973</v>
      </c>
      <c r="BC249" s="809">
        <v>0.16246305146743301</v>
      </c>
      <c r="BD249" s="809">
        <f t="shared" si="76"/>
        <v>0.83753694853256699</v>
      </c>
      <c r="BE249" s="809">
        <v>0.222258927514352</v>
      </c>
      <c r="BF249" s="809">
        <f t="shared" si="76"/>
        <v>0.77774107248564794</v>
      </c>
      <c r="BG249" s="809">
        <v>9.2215246909075996E-2</v>
      </c>
      <c r="BH249" s="809">
        <f t="shared" si="65"/>
        <v>0.90778475309092399</v>
      </c>
      <c r="BI249" s="809">
        <v>0.14390211286138016</v>
      </c>
      <c r="BJ249" s="809">
        <v>0.8560978871386199</v>
      </c>
      <c r="BK249" s="810">
        <v>0.15855029939222701</v>
      </c>
      <c r="BL249" s="810">
        <f t="shared" si="66"/>
        <v>0.84144970060777302</v>
      </c>
      <c r="BM249" s="810">
        <v>0.218168615901004</v>
      </c>
      <c r="BN249" s="810">
        <f t="shared" si="67"/>
        <v>0.781831384098996</v>
      </c>
      <c r="BO249" s="810">
        <v>8.8763995374984306E-2</v>
      </c>
      <c r="BP249" s="810">
        <f t="shared" si="68"/>
        <v>0.91123600462501564</v>
      </c>
      <c r="BQ249" s="810">
        <v>0.14016081234131406</v>
      </c>
      <c r="BR249" s="810">
        <f t="shared" si="74"/>
        <v>0.85983918765868594</v>
      </c>
      <c r="BS249" s="809">
        <v>0.73839848620814497</v>
      </c>
      <c r="BT249" s="809">
        <v>0.26160151379185498</v>
      </c>
      <c r="BU249" s="812"/>
      <c r="BV249" s="758"/>
      <c r="BW249" s="758"/>
      <c r="BX249" s="758"/>
      <c r="BY249" s="758"/>
      <c r="BZ249" s="758"/>
      <c r="CA249" s="758"/>
      <c r="CB249" s="758"/>
      <c r="CC249" s="758"/>
      <c r="CD249" s="758"/>
      <c r="CE249" s="758"/>
      <c r="CF249" s="758"/>
      <c r="CG249" s="758"/>
      <c r="CH249" s="758"/>
      <c r="CI249" s="758"/>
      <c r="CJ249" s="758"/>
      <c r="CK249" s="758"/>
      <c r="CL249" s="758"/>
      <c r="CM249" s="758"/>
      <c r="CN249" s="758"/>
      <c r="CP249" s="5"/>
      <c r="CR249" s="5"/>
      <c r="CS249" s="5"/>
      <c r="CT249" s="5"/>
    </row>
    <row r="250" spans="2:98" ht="15">
      <c r="B250" s="758"/>
      <c r="C250" s="758"/>
      <c r="D250" s="758"/>
      <c r="E250" s="758"/>
      <c r="F250" s="758"/>
      <c r="G250" s="758"/>
      <c r="H250" s="758"/>
      <c r="I250" s="758"/>
      <c r="J250" s="758"/>
      <c r="K250" s="758"/>
      <c r="L250" s="758"/>
      <c r="M250" s="758"/>
      <c r="N250" s="758"/>
      <c r="O250" s="758"/>
      <c r="P250" s="758"/>
      <c r="Q250" s="758"/>
      <c r="R250" s="758"/>
      <c r="S250" s="758"/>
      <c r="T250" s="758"/>
      <c r="U250" s="758"/>
      <c r="V250" s="758"/>
      <c r="W250" s="758"/>
      <c r="X250" s="758"/>
      <c r="Y250" s="758"/>
      <c r="Z250" s="758"/>
      <c r="AA250" s="758"/>
      <c r="AB250" s="758"/>
      <c r="AC250" s="758"/>
      <c r="AD250" s="758"/>
      <c r="AE250" s="758"/>
      <c r="AF250" s="758"/>
      <c r="AG250" s="758"/>
      <c r="AH250" s="758"/>
      <c r="AI250" s="758"/>
      <c r="AJ250" s="758"/>
      <c r="AK250" s="758"/>
      <c r="AL250" s="780">
        <v>245</v>
      </c>
      <c r="AM250" s="792">
        <v>0.166800537750317</v>
      </c>
      <c r="AN250" s="792">
        <f t="shared" si="69"/>
        <v>0.833199462249683</v>
      </c>
      <c r="AO250" s="792">
        <v>0.22682690957569501</v>
      </c>
      <c r="AP250" s="792">
        <f t="shared" si="63"/>
        <v>0.77317309042430504</v>
      </c>
      <c r="AQ250" s="792">
        <v>8.5942717941679306E-2</v>
      </c>
      <c r="AR250" s="792">
        <f t="shared" si="64"/>
        <v>0.91405728205832071</v>
      </c>
      <c r="AS250" s="792">
        <f t="shared" si="70"/>
        <v>0.14341200615818062</v>
      </c>
      <c r="AT250" s="792">
        <f t="shared" si="70"/>
        <v>0.85658799384181949</v>
      </c>
      <c r="AU250" s="808">
        <v>0.17174173332509099</v>
      </c>
      <c r="AV250" s="808">
        <f t="shared" si="71"/>
        <v>0.82825826667490898</v>
      </c>
      <c r="AW250" s="808">
        <v>0.22584415321407</v>
      </c>
      <c r="AX250" s="808">
        <f t="shared" si="72"/>
        <v>0.77415584678592997</v>
      </c>
      <c r="AY250" s="808">
        <v>9.3248745146822395E-2</v>
      </c>
      <c r="AZ250" s="808">
        <f t="shared" si="75"/>
        <v>0.90675125485317765</v>
      </c>
      <c r="BA250" s="808">
        <f t="shared" si="73"/>
        <v>0.14807851533755262</v>
      </c>
      <c r="BB250" s="808">
        <f t="shared" si="73"/>
        <v>0.85192148466244744</v>
      </c>
      <c r="BC250" s="809">
        <v>0.16288854712645701</v>
      </c>
      <c r="BD250" s="809">
        <f t="shared" si="76"/>
        <v>0.83711145287354305</v>
      </c>
      <c r="BE250" s="809">
        <v>0.22271777212571001</v>
      </c>
      <c r="BF250" s="809">
        <f t="shared" si="76"/>
        <v>0.77728222787429002</v>
      </c>
      <c r="BG250" s="809">
        <v>9.2608802428173403E-2</v>
      </c>
      <c r="BH250" s="809">
        <f t="shared" si="65"/>
        <v>0.90739119757182662</v>
      </c>
      <c r="BI250" s="809">
        <v>0.14432058631507474</v>
      </c>
      <c r="BJ250" s="809">
        <v>0.85567941368492528</v>
      </c>
      <c r="BK250" s="810">
        <v>0.158959052089614</v>
      </c>
      <c r="BL250" s="810">
        <f t="shared" si="66"/>
        <v>0.84104094791038597</v>
      </c>
      <c r="BM250" s="810">
        <v>0.218643697958775</v>
      </c>
      <c r="BN250" s="810">
        <f t="shared" si="67"/>
        <v>0.78135630204122497</v>
      </c>
      <c r="BO250" s="810">
        <v>8.9135994806297095E-2</v>
      </c>
      <c r="BP250" s="810">
        <f t="shared" si="68"/>
        <v>0.91086400519370292</v>
      </c>
      <c r="BQ250" s="810">
        <v>0.14056791428919527</v>
      </c>
      <c r="BR250" s="810">
        <f t="shared" si="74"/>
        <v>0.85943208571080465</v>
      </c>
      <c r="BS250" s="809">
        <v>0.73934551250669001</v>
      </c>
      <c r="BT250" s="809">
        <v>0.26065448749330999</v>
      </c>
      <c r="BU250" s="812"/>
      <c r="BV250" s="758"/>
      <c r="BW250" s="758"/>
      <c r="BX250" s="758"/>
      <c r="BY250" s="758"/>
      <c r="BZ250" s="758"/>
      <c r="CA250" s="758"/>
      <c r="CB250" s="758"/>
      <c r="CC250" s="758"/>
      <c r="CD250" s="758"/>
      <c r="CE250" s="758"/>
      <c r="CF250" s="758"/>
      <c r="CG250" s="758"/>
      <c r="CH250" s="758"/>
      <c r="CI250" s="758"/>
      <c r="CJ250" s="758"/>
      <c r="CK250" s="758"/>
      <c r="CL250" s="758"/>
      <c r="CM250" s="758"/>
      <c r="CN250" s="758"/>
      <c r="CP250" s="5"/>
      <c r="CR250" s="5"/>
      <c r="CS250" s="5"/>
      <c r="CT250" s="5"/>
    </row>
    <row r="251" spans="2:98" ht="15">
      <c r="B251" s="758"/>
      <c r="C251" s="758"/>
      <c r="D251" s="758"/>
      <c r="E251" s="758"/>
      <c r="F251" s="758"/>
      <c r="G251" s="758"/>
      <c r="H251" s="758"/>
      <c r="I251" s="758"/>
      <c r="J251" s="758"/>
      <c r="K251" s="758"/>
      <c r="L251" s="758"/>
      <c r="M251" s="758"/>
      <c r="N251" s="758"/>
      <c r="O251" s="758"/>
      <c r="P251" s="758"/>
      <c r="Q251" s="758"/>
      <c r="R251" s="758"/>
      <c r="S251" s="758"/>
      <c r="T251" s="758"/>
      <c r="U251" s="758"/>
      <c r="V251" s="758"/>
      <c r="W251" s="758"/>
      <c r="X251" s="758"/>
      <c r="Y251" s="758"/>
      <c r="Z251" s="758"/>
      <c r="AA251" s="758"/>
      <c r="AB251" s="758"/>
      <c r="AC251" s="758"/>
      <c r="AD251" s="758"/>
      <c r="AE251" s="758"/>
      <c r="AF251" s="758"/>
      <c r="AG251" s="758"/>
      <c r="AH251" s="758"/>
      <c r="AI251" s="758"/>
      <c r="AJ251" s="758"/>
      <c r="AK251" s="758"/>
      <c r="AL251" s="780">
        <v>246</v>
      </c>
      <c r="AM251" s="792">
        <v>0.16724508196257601</v>
      </c>
      <c r="AN251" s="792">
        <f t="shared" si="69"/>
        <v>0.83275491803742396</v>
      </c>
      <c r="AO251" s="792">
        <v>0.22726031464052099</v>
      </c>
      <c r="AP251" s="792">
        <f t="shared" si="63"/>
        <v>0.77273968535947901</v>
      </c>
      <c r="AQ251" s="792">
        <v>8.6294310208074806E-2</v>
      </c>
      <c r="AR251" s="792">
        <f t="shared" si="64"/>
        <v>0.91370568979192524</v>
      </c>
      <c r="AS251" s="792">
        <f t="shared" si="70"/>
        <v>0.14381123047143279</v>
      </c>
      <c r="AT251" s="792">
        <f t="shared" si="70"/>
        <v>0.85618876952856726</v>
      </c>
      <c r="AU251" s="808">
        <v>0.172208217065976</v>
      </c>
      <c r="AV251" s="808">
        <f t="shared" si="71"/>
        <v>0.827791782934024</v>
      </c>
      <c r="AW251" s="808">
        <v>0.226349324231924</v>
      </c>
      <c r="AX251" s="808">
        <f t="shared" si="72"/>
        <v>0.773650675768076</v>
      </c>
      <c r="AY251" s="808">
        <v>9.3637820783065207E-2</v>
      </c>
      <c r="AZ251" s="808">
        <f t="shared" si="75"/>
        <v>0.90636217921693474</v>
      </c>
      <c r="BA251" s="808">
        <f t="shared" si="73"/>
        <v>0.14851828942400508</v>
      </c>
      <c r="BB251" s="808">
        <f t="shared" si="73"/>
        <v>0.85148171057599487</v>
      </c>
      <c r="BC251" s="809">
        <v>0.16331299999457499</v>
      </c>
      <c r="BD251" s="809">
        <f t="shared" si="76"/>
        <v>0.83668700000542495</v>
      </c>
      <c r="BE251" s="809">
        <v>0.22317571377883499</v>
      </c>
      <c r="BF251" s="809">
        <f t="shared" si="76"/>
        <v>0.77682428622116495</v>
      </c>
      <c r="BG251" s="809">
        <v>9.3002379845370298E-2</v>
      </c>
      <c r="BH251" s="809">
        <f t="shared" si="65"/>
        <v>0.9069976201546297</v>
      </c>
      <c r="BI251" s="809">
        <v>0.14473853889632063</v>
      </c>
      <c r="BJ251" s="809">
        <v>0.8552614611036794</v>
      </c>
      <c r="BK251" s="810">
        <v>0.159367586427137</v>
      </c>
      <c r="BL251" s="810">
        <f t="shared" si="66"/>
        <v>0.840632413572863</v>
      </c>
      <c r="BM251" s="810">
        <v>0.21911750582136899</v>
      </c>
      <c r="BN251" s="810">
        <f t="shared" si="67"/>
        <v>0.78088249417863098</v>
      </c>
      <c r="BO251" s="810">
        <v>8.95082080622399E-2</v>
      </c>
      <c r="BP251" s="810">
        <f t="shared" si="68"/>
        <v>0.91049179193776009</v>
      </c>
      <c r="BQ251" s="810">
        <v>0.14097475383995772</v>
      </c>
      <c r="BR251" s="810">
        <f t="shared" si="74"/>
        <v>0.85902524616004228</v>
      </c>
      <c r="BS251" s="809">
        <v>0.74028696804768901</v>
      </c>
      <c r="BT251" s="809">
        <v>0.25971303195231099</v>
      </c>
      <c r="BU251" s="812"/>
      <c r="BV251" s="758"/>
      <c r="BW251" s="758"/>
      <c r="BX251" s="758"/>
      <c r="BY251" s="758"/>
      <c r="BZ251" s="758"/>
      <c r="CA251" s="758"/>
      <c r="CB251" s="758"/>
      <c r="CC251" s="758"/>
      <c r="CD251" s="758"/>
      <c r="CE251" s="758"/>
      <c r="CF251" s="758"/>
      <c r="CG251" s="758"/>
      <c r="CH251" s="758"/>
      <c r="CI251" s="758"/>
      <c r="CJ251" s="758"/>
      <c r="CK251" s="758"/>
      <c r="CL251" s="758"/>
      <c r="CM251" s="758"/>
      <c r="CN251" s="758"/>
      <c r="CP251" s="5"/>
      <c r="CR251" s="5"/>
      <c r="CS251" s="5"/>
      <c r="CT251" s="5"/>
    </row>
    <row r="252" spans="2:98" ht="15">
      <c r="B252" s="758"/>
      <c r="C252" s="758"/>
      <c r="D252" s="758"/>
      <c r="E252" s="758"/>
      <c r="F252" s="758"/>
      <c r="G252" s="758"/>
      <c r="H252" s="758"/>
      <c r="I252" s="758"/>
      <c r="J252" s="758"/>
      <c r="K252" s="758"/>
      <c r="L252" s="758"/>
      <c r="M252" s="758"/>
      <c r="N252" s="758"/>
      <c r="O252" s="758"/>
      <c r="P252" s="758"/>
      <c r="Q252" s="758"/>
      <c r="R252" s="758"/>
      <c r="S252" s="758"/>
      <c r="T252" s="758"/>
      <c r="U252" s="758"/>
      <c r="V252" s="758"/>
      <c r="W252" s="758"/>
      <c r="X252" s="758"/>
      <c r="Y252" s="758"/>
      <c r="Z252" s="758"/>
      <c r="AA252" s="758"/>
      <c r="AB252" s="758"/>
      <c r="AC252" s="758"/>
      <c r="AD252" s="758"/>
      <c r="AE252" s="758"/>
      <c r="AF252" s="758"/>
      <c r="AG252" s="758"/>
      <c r="AH252" s="758"/>
      <c r="AI252" s="758"/>
      <c r="AJ252" s="758"/>
      <c r="AK252" s="758"/>
      <c r="AL252" s="780">
        <v>247</v>
      </c>
      <c r="AM252" s="792">
        <v>0.16768739369882199</v>
      </c>
      <c r="AN252" s="792">
        <f t="shared" si="69"/>
        <v>0.83231260630117798</v>
      </c>
      <c r="AO252" s="792">
        <v>0.227694213089595</v>
      </c>
      <c r="AP252" s="792">
        <f t="shared" si="63"/>
        <v>0.77230578691040497</v>
      </c>
      <c r="AQ252" s="792">
        <v>8.6645843198633193E-2</v>
      </c>
      <c r="AR252" s="792">
        <f t="shared" si="64"/>
        <v>0.91335415680136678</v>
      </c>
      <c r="AS252" s="792">
        <f t="shared" si="70"/>
        <v>0.14420984892861294</v>
      </c>
      <c r="AT252" s="792">
        <f t="shared" si="70"/>
        <v>0.85579015107138712</v>
      </c>
      <c r="AU252" s="808">
        <v>0.172674081702616</v>
      </c>
      <c r="AV252" s="808">
        <f t="shared" si="71"/>
        <v>0.827325918297384</v>
      </c>
      <c r="AW252" s="808">
        <v>0.22685328974837199</v>
      </c>
      <c r="AX252" s="808">
        <f t="shared" si="72"/>
        <v>0.77314671025162807</v>
      </c>
      <c r="AY252" s="808">
        <v>9.4026952939481198E-2</v>
      </c>
      <c r="AZ252" s="808">
        <f t="shared" si="75"/>
        <v>0.90597304706051884</v>
      </c>
      <c r="BA252" s="808">
        <f t="shared" si="73"/>
        <v>0.14895762032209786</v>
      </c>
      <c r="BB252" s="808">
        <f t="shared" si="73"/>
        <v>0.85104237967790208</v>
      </c>
      <c r="BC252" s="809">
        <v>0.163736390893889</v>
      </c>
      <c r="BD252" s="809">
        <f t="shared" si="76"/>
        <v>0.83626360910611097</v>
      </c>
      <c r="BE252" s="809">
        <v>0.22363282993327799</v>
      </c>
      <c r="BF252" s="809">
        <f t="shared" si="76"/>
        <v>0.77636717006672207</v>
      </c>
      <c r="BG252" s="809">
        <v>9.3395977069700306E-2</v>
      </c>
      <c r="BH252" s="809">
        <f t="shared" si="65"/>
        <v>0.90660402293029974</v>
      </c>
      <c r="BI252" s="809">
        <v>0.14515598151382167</v>
      </c>
      <c r="BJ252" s="809">
        <v>0.8548440184861783</v>
      </c>
      <c r="BK252" s="810">
        <v>0.15977592539586799</v>
      </c>
      <c r="BL252" s="810">
        <f t="shared" si="66"/>
        <v>0.84022407460413207</v>
      </c>
      <c r="BM252" s="810">
        <v>0.21959003972278701</v>
      </c>
      <c r="BN252" s="810">
        <f t="shared" si="67"/>
        <v>0.78040996027721299</v>
      </c>
      <c r="BO252" s="810">
        <v>8.9880675176197494E-2</v>
      </c>
      <c r="BP252" s="810">
        <f t="shared" si="68"/>
        <v>0.91011932482380253</v>
      </c>
      <c r="BQ252" s="810">
        <v>0.14138135659001094</v>
      </c>
      <c r="BR252" s="810">
        <f t="shared" si="74"/>
        <v>0.85861864340998917</v>
      </c>
      <c r="BS252" s="809">
        <v>0.74122299869933106</v>
      </c>
      <c r="BT252" s="809">
        <v>0.258777001300669</v>
      </c>
      <c r="BU252" s="812"/>
      <c r="BV252" s="758"/>
      <c r="BW252" s="758"/>
      <c r="BX252" s="758"/>
      <c r="BY252" s="758"/>
      <c r="BZ252" s="758"/>
      <c r="CA252" s="758"/>
      <c r="CB252" s="758"/>
      <c r="CC252" s="758"/>
      <c r="CD252" s="758"/>
      <c r="CE252" s="758"/>
      <c r="CF252" s="758"/>
      <c r="CG252" s="758"/>
      <c r="CH252" s="758"/>
      <c r="CI252" s="758"/>
      <c r="CJ252" s="758"/>
      <c r="CK252" s="758"/>
      <c r="CL252" s="758"/>
      <c r="CM252" s="758"/>
      <c r="CN252" s="758"/>
      <c r="CP252" s="5"/>
      <c r="CR252" s="5"/>
      <c r="CS252" s="5"/>
      <c r="CT252" s="5"/>
    </row>
    <row r="253" spans="2:98" ht="15">
      <c r="B253" s="758"/>
      <c r="C253" s="758"/>
      <c r="D253" s="758"/>
      <c r="E253" s="758"/>
      <c r="F253" s="758"/>
      <c r="G253" s="758"/>
      <c r="H253" s="758"/>
      <c r="I253" s="758"/>
      <c r="J253" s="758"/>
      <c r="K253" s="758"/>
      <c r="L253" s="758"/>
      <c r="M253" s="758"/>
      <c r="N253" s="758"/>
      <c r="O253" s="758"/>
      <c r="P253" s="758"/>
      <c r="Q253" s="758"/>
      <c r="R253" s="758"/>
      <c r="S253" s="758"/>
      <c r="T253" s="758"/>
      <c r="U253" s="758"/>
      <c r="V253" s="758"/>
      <c r="W253" s="758"/>
      <c r="X253" s="758"/>
      <c r="Y253" s="758"/>
      <c r="Z253" s="758"/>
      <c r="AA253" s="758"/>
      <c r="AB253" s="758"/>
      <c r="AC253" s="758"/>
      <c r="AD253" s="758"/>
      <c r="AE253" s="758"/>
      <c r="AF253" s="758"/>
      <c r="AG253" s="758"/>
      <c r="AH253" s="758"/>
      <c r="AI253" s="758"/>
      <c r="AJ253" s="758"/>
      <c r="AK253" s="758"/>
      <c r="AL253" s="780">
        <v>248</v>
      </c>
      <c r="AM253" s="792">
        <v>0.168127379553906</v>
      </c>
      <c r="AN253" s="792">
        <f t="shared" si="69"/>
        <v>0.831872620446094</v>
      </c>
      <c r="AO253" s="792">
        <v>0.22812871804868701</v>
      </c>
      <c r="AP253" s="792">
        <f t="shared" si="63"/>
        <v>0.77187128195131294</v>
      </c>
      <c r="AQ253" s="792">
        <v>8.6997308261826001E-2</v>
      </c>
      <c r="AR253" s="792">
        <f t="shared" si="64"/>
        <v>0.91300269173817394</v>
      </c>
      <c r="AS253" s="792">
        <f t="shared" si="70"/>
        <v>0.14460785461334885</v>
      </c>
      <c r="AT253" s="792">
        <f t="shared" si="70"/>
        <v>0.85539214538665109</v>
      </c>
      <c r="AU253" s="808">
        <v>0.173139328036641</v>
      </c>
      <c r="AV253" s="808">
        <f t="shared" si="71"/>
        <v>0.826860671963359</v>
      </c>
      <c r="AW253" s="808">
        <v>0.22735605592352201</v>
      </c>
      <c r="AX253" s="808">
        <f t="shared" si="72"/>
        <v>0.77264394407647796</v>
      </c>
      <c r="AY253" s="808">
        <v>9.4416140267639601E-2</v>
      </c>
      <c r="AZ253" s="808">
        <f t="shared" si="75"/>
        <v>0.90558385973236044</v>
      </c>
      <c r="BA253" s="808">
        <f t="shared" si="73"/>
        <v>0.14939650907688298</v>
      </c>
      <c r="BB253" s="808">
        <f t="shared" si="73"/>
        <v>0.85060349092311704</v>
      </c>
      <c r="BC253" s="809">
        <v>0.16415870064649701</v>
      </c>
      <c r="BD253" s="809">
        <f t="shared" si="76"/>
        <v>0.83584129935350293</v>
      </c>
      <c r="BE253" s="809">
        <v>0.22408919804858701</v>
      </c>
      <c r="BF253" s="809">
        <f t="shared" si="76"/>
        <v>0.77591080195141293</v>
      </c>
      <c r="BG253" s="809">
        <v>9.3789592010196807E-2</v>
      </c>
      <c r="BH253" s="809">
        <f t="shared" si="65"/>
        <v>0.90621040798980323</v>
      </c>
      <c r="BI253" s="809">
        <v>0.14557292507627961</v>
      </c>
      <c r="BJ253" s="809">
        <v>0.85442707492372039</v>
      </c>
      <c r="BK253" s="810">
        <v>0.160184091986875</v>
      </c>
      <c r="BL253" s="810">
        <f t="shared" si="66"/>
        <v>0.839815908013125</v>
      </c>
      <c r="BM253" s="810">
        <v>0.22006129989703099</v>
      </c>
      <c r="BN253" s="810">
        <f t="shared" si="67"/>
        <v>0.77993870010296895</v>
      </c>
      <c r="BO253" s="810">
        <v>9.0253436181554597E-2</v>
      </c>
      <c r="BP253" s="810">
        <f t="shared" si="68"/>
        <v>0.90974656381844543</v>
      </c>
      <c r="BQ253" s="810">
        <v>0.1417877481357635</v>
      </c>
      <c r="BR253" s="810">
        <f t="shared" si="74"/>
        <v>0.85821225186423655</v>
      </c>
      <c r="BS253" s="809">
        <v>0.74215375032980502</v>
      </c>
      <c r="BT253" s="809">
        <v>0.25784624967019498</v>
      </c>
      <c r="BU253" s="812"/>
      <c r="BV253" s="758"/>
      <c r="BW253" s="758"/>
      <c r="BX253" s="758"/>
      <c r="BY253" s="758"/>
      <c r="BZ253" s="758"/>
      <c r="CA253" s="758"/>
      <c r="CB253" s="758"/>
      <c r="CC253" s="758"/>
      <c r="CD253" s="758"/>
      <c r="CE253" s="758"/>
      <c r="CF253" s="758"/>
      <c r="CG253" s="758"/>
      <c r="CH253" s="758"/>
      <c r="CI253" s="758"/>
      <c r="CJ253" s="758"/>
      <c r="CK253" s="758"/>
      <c r="CL253" s="758"/>
      <c r="CM253" s="758"/>
      <c r="CN253" s="758"/>
      <c r="CP253" s="5"/>
      <c r="CR253" s="5"/>
      <c r="CS253" s="5"/>
      <c r="CT253" s="5"/>
    </row>
    <row r="254" spans="2:98" ht="15">
      <c r="B254" s="758"/>
      <c r="C254" s="758"/>
      <c r="D254" s="758"/>
      <c r="E254" s="758"/>
      <c r="F254" s="758"/>
      <c r="G254" s="758"/>
      <c r="H254" s="758"/>
      <c r="I254" s="758"/>
      <c r="J254" s="758"/>
      <c r="K254" s="758"/>
      <c r="L254" s="758"/>
      <c r="M254" s="758"/>
      <c r="N254" s="758"/>
      <c r="O254" s="758"/>
      <c r="P254" s="758"/>
      <c r="Q254" s="758"/>
      <c r="R254" s="758"/>
      <c r="S254" s="758"/>
      <c r="T254" s="758"/>
      <c r="U254" s="758"/>
      <c r="V254" s="758"/>
      <c r="W254" s="758"/>
      <c r="X254" s="758"/>
      <c r="Y254" s="758"/>
      <c r="Z254" s="758"/>
      <c r="AA254" s="758"/>
      <c r="AB254" s="758"/>
      <c r="AC254" s="758"/>
      <c r="AD254" s="758"/>
      <c r="AE254" s="758"/>
      <c r="AF254" s="758"/>
      <c r="AG254" s="758"/>
      <c r="AH254" s="758"/>
      <c r="AI254" s="758"/>
      <c r="AJ254" s="758"/>
      <c r="AK254" s="758"/>
      <c r="AL254" s="780">
        <v>249</v>
      </c>
      <c r="AM254" s="792">
        <v>0.16856494612268</v>
      </c>
      <c r="AN254" s="792">
        <f t="shared" si="69"/>
        <v>0.83143505387731997</v>
      </c>
      <c r="AO254" s="792">
        <v>0.228563942643567</v>
      </c>
      <c r="AP254" s="792">
        <f t="shared" si="63"/>
        <v>0.77143605735643295</v>
      </c>
      <c r="AQ254" s="792">
        <v>8.7348696746124402E-2</v>
      </c>
      <c r="AR254" s="792">
        <f t="shared" si="64"/>
        <v>0.91265130325387556</v>
      </c>
      <c r="AS254" s="792">
        <f t="shared" si="70"/>
        <v>0.14500524060926842</v>
      </c>
      <c r="AT254" s="792">
        <f t="shared" si="70"/>
        <v>0.85499475939073144</v>
      </c>
      <c r="AU254" s="808">
        <v>0.173603956869679</v>
      </c>
      <c r="AV254" s="808">
        <f t="shared" si="71"/>
        <v>0.826396043130321</v>
      </c>
      <c r="AW254" s="808">
        <v>0.22785762891747899</v>
      </c>
      <c r="AX254" s="808">
        <f t="shared" si="72"/>
        <v>0.77214237108252104</v>
      </c>
      <c r="AY254" s="808">
        <v>9.4805381419109297E-2</v>
      </c>
      <c r="AZ254" s="808">
        <f t="shared" si="75"/>
        <v>0.90519461858089068</v>
      </c>
      <c r="BA254" s="808">
        <f t="shared" si="73"/>
        <v>0.14983495673341093</v>
      </c>
      <c r="BB254" s="808">
        <f t="shared" si="73"/>
        <v>0.85016504326658904</v>
      </c>
      <c r="BC254" s="809">
        <v>0.16457991007449899</v>
      </c>
      <c r="BD254" s="809">
        <f t="shared" si="76"/>
        <v>0.83542008992550099</v>
      </c>
      <c r="BE254" s="809">
        <v>0.22454489558431301</v>
      </c>
      <c r="BF254" s="809">
        <f t="shared" si="76"/>
        <v>0.77545510441568699</v>
      </c>
      <c r="BG254" s="809">
        <v>9.4183222575893802E-2</v>
      </c>
      <c r="BH254" s="809">
        <f t="shared" si="65"/>
        <v>0.90581677742410616</v>
      </c>
      <c r="BI254" s="809">
        <v>0.14598938049239785</v>
      </c>
      <c r="BJ254" s="809">
        <v>0.85401061950760215</v>
      </c>
      <c r="BK254" s="810">
        <v>0.16059210919122899</v>
      </c>
      <c r="BL254" s="810">
        <f t="shared" si="66"/>
        <v>0.83940789080877098</v>
      </c>
      <c r="BM254" s="810">
        <v>0.220531286578102</v>
      </c>
      <c r="BN254" s="810">
        <f t="shared" si="67"/>
        <v>0.77946871342189805</v>
      </c>
      <c r="BO254" s="810">
        <v>9.0626531111696093E-2</v>
      </c>
      <c r="BP254" s="810">
        <f t="shared" si="68"/>
        <v>0.90937346888830395</v>
      </c>
      <c r="BQ254" s="810">
        <v>0.14219395407362467</v>
      </c>
      <c r="BR254" s="810">
        <f t="shared" si="74"/>
        <v>0.85780604592637544</v>
      </c>
      <c r="BS254" s="809">
        <v>0.74307936880729897</v>
      </c>
      <c r="BT254" s="809">
        <v>0.25692063119270098</v>
      </c>
      <c r="BU254" s="812"/>
      <c r="BV254" s="758"/>
      <c r="BW254" s="758"/>
      <c r="BX254" s="758"/>
      <c r="BY254" s="758"/>
      <c r="BZ254" s="758"/>
      <c r="CA254" s="758"/>
      <c r="CB254" s="758"/>
      <c r="CC254" s="758"/>
      <c r="CD254" s="758"/>
      <c r="CE254" s="758"/>
      <c r="CF254" s="758"/>
      <c r="CG254" s="758"/>
      <c r="CH254" s="758"/>
      <c r="CI254" s="758"/>
      <c r="CJ254" s="758"/>
      <c r="CK254" s="758"/>
      <c r="CL254" s="758"/>
      <c r="CM254" s="758"/>
      <c r="CN254" s="758"/>
      <c r="CP254" s="5"/>
      <c r="CR254" s="5"/>
      <c r="CS254" s="5"/>
      <c r="CT254" s="5"/>
    </row>
    <row r="255" spans="2:98" ht="15">
      <c r="B255" s="758"/>
      <c r="C255" s="758"/>
      <c r="D255" s="758"/>
      <c r="E255" s="758"/>
      <c r="F255" s="758"/>
      <c r="G255" s="758"/>
      <c r="H255" s="758"/>
      <c r="I255" s="758"/>
      <c r="J255" s="758"/>
      <c r="K255" s="758"/>
      <c r="L255" s="758"/>
      <c r="M255" s="758"/>
      <c r="N255" s="758"/>
      <c r="O255" s="758"/>
      <c r="P255" s="758"/>
      <c r="Q255" s="758"/>
      <c r="R255" s="758"/>
      <c r="S255" s="758"/>
      <c r="T255" s="758"/>
      <c r="U255" s="758"/>
      <c r="V255" s="758"/>
      <c r="W255" s="758"/>
      <c r="X255" s="758"/>
      <c r="Y255" s="758"/>
      <c r="Z255" s="758"/>
      <c r="AA255" s="758"/>
      <c r="AB255" s="758"/>
      <c r="AC255" s="758"/>
      <c r="AD255" s="758"/>
      <c r="AE255" s="758"/>
      <c r="AF255" s="758"/>
      <c r="AG255" s="758"/>
      <c r="AH255" s="758"/>
      <c r="AI255" s="758"/>
      <c r="AJ255" s="758"/>
      <c r="AK255" s="758"/>
      <c r="AL255" s="780">
        <v>250</v>
      </c>
      <c r="AM255" s="792">
        <v>0.16899999999999701</v>
      </c>
      <c r="AN255" s="792">
        <f t="shared" si="69"/>
        <v>0.83100000000000296</v>
      </c>
      <c r="AO255" s="792">
        <v>0.22900000000000301</v>
      </c>
      <c r="AP255" s="792">
        <f t="shared" si="63"/>
        <v>0.77099999999999702</v>
      </c>
      <c r="AQ255" s="792">
        <v>8.7699999999999806E-2</v>
      </c>
      <c r="AR255" s="792">
        <f t="shared" si="64"/>
        <v>0.91230000000000022</v>
      </c>
      <c r="AS255" s="792">
        <f t="shared" si="70"/>
        <v>0.14540199999999967</v>
      </c>
      <c r="AT255" s="792">
        <f t="shared" si="70"/>
        <v>0.85459800000000041</v>
      </c>
      <c r="AU255" s="808">
        <v>0.174067969003359</v>
      </c>
      <c r="AV255" s="808">
        <f t="shared" si="71"/>
        <v>0.82593203099664103</v>
      </c>
      <c r="AW255" s="808">
        <v>0.22835801489034899</v>
      </c>
      <c r="AX255" s="808">
        <f t="shared" si="72"/>
        <v>0.77164198510965099</v>
      </c>
      <c r="AY255" s="808">
        <v>9.5194675045459407E-2</v>
      </c>
      <c r="AZ255" s="808">
        <f t="shared" si="75"/>
        <v>0.90480532495454058</v>
      </c>
      <c r="BA255" s="808">
        <f t="shared" si="73"/>
        <v>0.1502729643367329</v>
      </c>
      <c r="BB255" s="808">
        <f t="shared" si="73"/>
        <v>0.84972703566326713</v>
      </c>
      <c r="BC255" s="809">
        <v>0.16499999999999501</v>
      </c>
      <c r="BD255" s="809">
        <f t="shared" si="76"/>
        <v>0.83500000000000496</v>
      </c>
      <c r="BE255" s="809">
        <v>0.225000000000006</v>
      </c>
      <c r="BF255" s="809">
        <f t="shared" si="76"/>
        <v>0.77499999999999403</v>
      </c>
      <c r="BG255" s="809">
        <v>9.4576866675824697E-2</v>
      </c>
      <c r="BH255" s="809">
        <f t="shared" si="65"/>
        <v>0.90542313332417534</v>
      </c>
      <c r="BI255" s="809">
        <v>0.1464053586708792</v>
      </c>
      <c r="BJ255" s="809">
        <v>0.85359464132912088</v>
      </c>
      <c r="BK255" s="810">
        <v>0.161</v>
      </c>
      <c r="BL255" s="810">
        <f t="shared" si="66"/>
        <v>0.83899999999999997</v>
      </c>
      <c r="BM255" s="810">
        <v>0.221</v>
      </c>
      <c r="BN255" s="810">
        <f t="shared" si="67"/>
        <v>0.77900000000000003</v>
      </c>
      <c r="BO255" s="810">
        <v>9.1000000000006701E-2</v>
      </c>
      <c r="BP255" s="810">
        <f t="shared" si="68"/>
        <v>0.90899999999999326</v>
      </c>
      <c r="BQ255" s="810">
        <v>0.14260000000000309</v>
      </c>
      <c r="BR255" s="810">
        <f t="shared" si="74"/>
        <v>0.85739999999999683</v>
      </c>
      <c r="BS255" s="809">
        <v>0.74400000000000299</v>
      </c>
      <c r="BT255" s="809">
        <v>0.25599999999999701</v>
      </c>
      <c r="BU255" s="812"/>
      <c r="BV255" s="758"/>
      <c r="BW255" s="758"/>
      <c r="BX255" s="758"/>
      <c r="BY255" s="758"/>
      <c r="BZ255" s="758"/>
      <c r="CA255" s="758"/>
      <c r="CB255" s="758"/>
      <c r="CC255" s="758"/>
      <c r="CD255" s="758"/>
      <c r="CE255" s="758"/>
      <c r="CF255" s="758"/>
      <c r="CG255" s="758"/>
      <c r="CH255" s="758"/>
      <c r="CI255" s="758"/>
      <c r="CJ255" s="758"/>
      <c r="CK255" s="758"/>
      <c r="CL255" s="758"/>
      <c r="CM255" s="758"/>
      <c r="CN255" s="758"/>
      <c r="CP255" s="5"/>
      <c r="CR255" s="5"/>
      <c r="CS255" s="5"/>
      <c r="CT255" s="5"/>
    </row>
    <row r="256" spans="2:98" ht="15">
      <c r="B256" s="758"/>
      <c r="C256" s="758"/>
      <c r="D256" s="758"/>
      <c r="E256" s="758"/>
      <c r="F256" s="758"/>
      <c r="G256" s="758"/>
      <c r="H256" s="758"/>
      <c r="I256" s="758"/>
      <c r="J256" s="758"/>
      <c r="K256" s="758"/>
      <c r="L256" s="758"/>
      <c r="M256" s="758"/>
      <c r="N256" s="758"/>
      <c r="O256" s="758"/>
      <c r="P256" s="758"/>
      <c r="Q256" s="758"/>
      <c r="R256" s="758"/>
      <c r="S256" s="758"/>
      <c r="T256" s="758"/>
      <c r="U256" s="758"/>
      <c r="V256" s="758"/>
      <c r="W256" s="758"/>
      <c r="X256" s="758"/>
      <c r="Y256" s="758"/>
      <c r="Z256" s="758"/>
      <c r="AA256" s="758"/>
      <c r="AB256" s="758"/>
      <c r="AC256" s="758"/>
      <c r="AD256" s="758"/>
      <c r="AE256" s="758"/>
      <c r="AF256" s="758"/>
      <c r="AG256" s="758"/>
      <c r="AH256" s="758"/>
      <c r="AI256" s="758"/>
      <c r="AJ256" s="758"/>
      <c r="AK256" s="758"/>
      <c r="AL256" s="780">
        <v>251</v>
      </c>
      <c r="AM256" s="792">
        <v>0.16943247590263899</v>
      </c>
      <c r="AN256" s="792">
        <f t="shared" si="69"/>
        <v>0.83056752409736101</v>
      </c>
      <c r="AO256" s="792">
        <v>0.229436976326021</v>
      </c>
      <c r="AP256" s="792">
        <f t="shared" si="63"/>
        <v>0.770563023673979</v>
      </c>
      <c r="AQ256" s="792">
        <v>8.8051211249562403E-2</v>
      </c>
      <c r="AR256" s="792">
        <f t="shared" si="64"/>
        <v>0.91194878875043761</v>
      </c>
      <c r="AS256" s="792">
        <f t="shared" si="70"/>
        <v>0.14579812925960162</v>
      </c>
      <c r="AT256" s="792">
        <f t="shared" si="70"/>
        <v>0.85420187074039844</v>
      </c>
      <c r="AU256" s="808">
        <v>0.17453136523931001</v>
      </c>
      <c r="AV256" s="808">
        <f t="shared" si="71"/>
        <v>0.82546863476068999</v>
      </c>
      <c r="AW256" s="808">
        <v>0.22885722000224101</v>
      </c>
      <c r="AX256" s="808">
        <f t="shared" si="72"/>
        <v>0.77114277999775904</v>
      </c>
      <c r="AY256" s="808">
        <v>9.5584019798258701E-2</v>
      </c>
      <c r="AZ256" s="808">
        <f t="shared" si="75"/>
        <v>0.9044159802017413</v>
      </c>
      <c r="BA256" s="808">
        <f t="shared" si="73"/>
        <v>0.15071053293190054</v>
      </c>
      <c r="BB256" s="808">
        <f t="shared" si="73"/>
        <v>0.84928946706809949</v>
      </c>
      <c r="BC256" s="809">
        <v>0.165418958018693</v>
      </c>
      <c r="BD256" s="809">
        <f t="shared" si="76"/>
        <v>0.834581041981307</v>
      </c>
      <c r="BE256" s="809">
        <v>0.22545457506842401</v>
      </c>
      <c r="BF256" s="809">
        <f t="shared" si="76"/>
        <v>0.77454542493157597</v>
      </c>
      <c r="BG256" s="809">
        <v>9.4970522691462902E-2</v>
      </c>
      <c r="BH256" s="809">
        <f t="shared" si="65"/>
        <v>0.90502947730853711</v>
      </c>
      <c r="BI256" s="809">
        <v>0.14682086968960528</v>
      </c>
      <c r="BJ256" s="809">
        <v>0.85317913031039483</v>
      </c>
      <c r="BK256" s="810">
        <v>0.16140778147234899</v>
      </c>
      <c r="BL256" s="810">
        <f t="shared" si="66"/>
        <v>0.83859221852765098</v>
      </c>
      <c r="BM256" s="810">
        <v>0.22146744185723</v>
      </c>
      <c r="BN256" s="810">
        <f t="shared" si="67"/>
        <v>0.77853255814277</v>
      </c>
      <c r="BO256" s="810">
        <v>9.1373874600040206E-2</v>
      </c>
      <c r="BP256" s="810">
        <f t="shared" si="68"/>
        <v>0.90862612539995979</v>
      </c>
      <c r="BQ256" s="810">
        <v>0.14300590619960957</v>
      </c>
      <c r="BR256" s="810">
        <f t="shared" si="74"/>
        <v>0.85699409380039038</v>
      </c>
      <c r="BS256" s="809">
        <v>0.74491576660443592</v>
      </c>
      <c r="BT256" s="809">
        <v>0.25508423339556402</v>
      </c>
      <c r="BU256" s="812"/>
      <c r="BV256" s="758"/>
      <c r="BW256" s="758"/>
      <c r="BX256" s="758"/>
      <c r="BY256" s="758"/>
      <c r="BZ256" s="758"/>
      <c r="CA256" s="758"/>
      <c r="CB256" s="758"/>
      <c r="CC256" s="758"/>
      <c r="CD256" s="758"/>
      <c r="CE256" s="758"/>
      <c r="CF256" s="758"/>
      <c r="CG256" s="758"/>
      <c r="CH256" s="758"/>
      <c r="CI256" s="758"/>
      <c r="CJ256" s="758"/>
      <c r="CK256" s="758"/>
      <c r="CL256" s="758"/>
      <c r="CM256" s="758"/>
      <c r="CN256" s="758"/>
      <c r="CP256" s="5"/>
      <c r="CR256" s="5"/>
      <c r="CS256" s="5"/>
      <c r="CT256" s="5"/>
    </row>
    <row r="257" spans="2:98" ht="15">
      <c r="B257" s="758"/>
      <c r="C257" s="758"/>
      <c r="D257" s="758"/>
      <c r="E257" s="758"/>
      <c r="F257" s="758"/>
      <c r="G257" s="758"/>
      <c r="H257" s="758"/>
      <c r="I257" s="758"/>
      <c r="J257" s="758"/>
      <c r="K257" s="758"/>
      <c r="L257" s="758"/>
      <c r="M257" s="758"/>
      <c r="N257" s="758"/>
      <c r="O257" s="758"/>
      <c r="P257" s="758"/>
      <c r="Q257" s="758"/>
      <c r="R257" s="758"/>
      <c r="S257" s="758"/>
      <c r="T257" s="758"/>
      <c r="U257" s="758"/>
      <c r="V257" s="758"/>
      <c r="W257" s="758"/>
      <c r="X257" s="758"/>
      <c r="Y257" s="758"/>
      <c r="Z257" s="758"/>
      <c r="AA257" s="758"/>
      <c r="AB257" s="758"/>
      <c r="AC257" s="758"/>
      <c r="AD257" s="758"/>
      <c r="AE257" s="758"/>
      <c r="AF257" s="758"/>
      <c r="AG257" s="758"/>
      <c r="AH257" s="758"/>
      <c r="AI257" s="758"/>
      <c r="AJ257" s="758"/>
      <c r="AK257" s="758"/>
      <c r="AL257" s="780">
        <v>252</v>
      </c>
      <c r="AM257" s="792">
        <v>0.169862421035119</v>
      </c>
      <c r="AN257" s="792">
        <f t="shared" si="69"/>
        <v>0.83013757896488105</v>
      </c>
      <c r="AO257" s="792">
        <v>0.229874850158655</v>
      </c>
      <c r="AP257" s="792">
        <f t="shared" si="63"/>
        <v>0.77012514984134506</v>
      </c>
      <c r="AQ257" s="792">
        <v>8.8402331231478795E-2</v>
      </c>
      <c r="AR257" s="792">
        <f t="shared" si="64"/>
        <v>0.91159766876852122</v>
      </c>
      <c r="AS257" s="792">
        <f t="shared" si="70"/>
        <v>0.1461936384238578</v>
      </c>
      <c r="AT257" s="792">
        <f t="shared" si="70"/>
        <v>0.8538063615761422</v>
      </c>
      <c r="AU257" s="808">
        <v>0.174994146379159</v>
      </c>
      <c r="AV257" s="808">
        <f t="shared" si="71"/>
        <v>0.825005853620841</v>
      </c>
      <c r="AW257" s="808">
        <v>0.22935525041325799</v>
      </c>
      <c r="AX257" s="808">
        <f t="shared" si="72"/>
        <v>0.77064474958674201</v>
      </c>
      <c r="AY257" s="808">
        <v>9.5973414329076495E-2</v>
      </c>
      <c r="AZ257" s="808">
        <f t="shared" si="75"/>
        <v>0.90402658567092353</v>
      </c>
      <c r="BA257" s="808">
        <f t="shared" si="73"/>
        <v>0.15114766356396381</v>
      </c>
      <c r="BB257" s="808">
        <f t="shared" si="73"/>
        <v>0.84885233643603619</v>
      </c>
      <c r="BC257" s="809">
        <v>0.16583679882073299</v>
      </c>
      <c r="BD257" s="809">
        <f t="shared" si="76"/>
        <v>0.83416320117926701</v>
      </c>
      <c r="BE257" s="809">
        <v>0.22590862981516499</v>
      </c>
      <c r="BF257" s="809">
        <f t="shared" si="76"/>
        <v>0.77409137018483498</v>
      </c>
      <c r="BG257" s="809">
        <v>9.5364190894039802E-2</v>
      </c>
      <c r="BH257" s="809">
        <f t="shared" si="65"/>
        <v>0.9046358091059602</v>
      </c>
      <c r="BI257" s="809">
        <v>0.14723592030317351</v>
      </c>
      <c r="BJ257" s="809">
        <v>0.85276407969682655</v>
      </c>
      <c r="BK257" s="810">
        <v>0.16181544693979599</v>
      </c>
      <c r="BL257" s="810">
        <f t="shared" si="66"/>
        <v>0.83818455306020401</v>
      </c>
      <c r="BM257" s="810">
        <v>0.22193361968631001</v>
      </c>
      <c r="BN257" s="810">
        <f t="shared" si="67"/>
        <v>0.77806638031369002</v>
      </c>
      <c r="BO257" s="810">
        <v>9.1748153546025904E-2</v>
      </c>
      <c r="BP257" s="810">
        <f t="shared" si="68"/>
        <v>0.90825184645397405</v>
      </c>
      <c r="BQ257" s="810">
        <v>0.14341167171035998</v>
      </c>
      <c r="BR257" s="810">
        <f t="shared" si="74"/>
        <v>0.85658832828964004</v>
      </c>
      <c r="BS257" s="809">
        <v>0.74582669863044693</v>
      </c>
      <c r="BT257" s="809">
        <v>0.25417330136955302</v>
      </c>
      <c r="BU257" s="812"/>
      <c r="BV257" s="758"/>
      <c r="BW257" s="758"/>
      <c r="BX257" s="758"/>
      <c r="BY257" s="758"/>
      <c r="BZ257" s="758"/>
      <c r="CA257" s="758"/>
      <c r="CB257" s="758"/>
      <c r="CC257" s="758"/>
      <c r="CD257" s="758"/>
      <c r="CE257" s="758"/>
      <c r="CF257" s="758"/>
      <c r="CG257" s="758"/>
      <c r="CH257" s="758"/>
      <c r="CI257" s="758"/>
      <c r="CJ257" s="758"/>
      <c r="CK257" s="758"/>
      <c r="CL257" s="758"/>
      <c r="CM257" s="758"/>
      <c r="CN257" s="758"/>
      <c r="CP257" s="5"/>
      <c r="CR257" s="5"/>
      <c r="CS257" s="5"/>
      <c r="CT257" s="5"/>
    </row>
    <row r="258" spans="2:98" ht="15">
      <c r="B258" s="758"/>
      <c r="C258" s="758"/>
      <c r="D258" s="758"/>
      <c r="E258" s="758"/>
      <c r="F258" s="758"/>
      <c r="G258" s="758"/>
      <c r="H258" s="758"/>
      <c r="I258" s="758"/>
      <c r="J258" s="758"/>
      <c r="K258" s="758"/>
      <c r="L258" s="758"/>
      <c r="M258" s="758"/>
      <c r="N258" s="758"/>
      <c r="O258" s="758"/>
      <c r="P258" s="758"/>
      <c r="Q258" s="758"/>
      <c r="R258" s="758"/>
      <c r="S258" s="758"/>
      <c r="T258" s="758"/>
      <c r="U258" s="758"/>
      <c r="V258" s="758"/>
      <c r="W258" s="758"/>
      <c r="X258" s="758"/>
      <c r="Y258" s="758"/>
      <c r="Z258" s="758"/>
      <c r="AA258" s="758"/>
      <c r="AB258" s="758"/>
      <c r="AC258" s="758"/>
      <c r="AD258" s="758"/>
      <c r="AE258" s="758"/>
      <c r="AF258" s="758"/>
      <c r="AG258" s="758"/>
      <c r="AH258" s="758"/>
      <c r="AI258" s="758"/>
      <c r="AJ258" s="758"/>
      <c r="AK258" s="758"/>
      <c r="AL258" s="780">
        <v>253</v>
      </c>
      <c r="AM258" s="792">
        <v>0.170289910723883</v>
      </c>
      <c r="AN258" s="792">
        <f t="shared" si="69"/>
        <v>0.829710089276117</v>
      </c>
      <c r="AO258" s="792">
        <v>0.23031357311719799</v>
      </c>
      <c r="AP258" s="792">
        <f t="shared" si="63"/>
        <v>0.76968642688280198</v>
      </c>
      <c r="AQ258" s="792">
        <v>8.8753362560054602E-2</v>
      </c>
      <c r="AR258" s="792">
        <f t="shared" si="64"/>
        <v>0.91124663743994538</v>
      </c>
      <c r="AS258" s="792">
        <f t="shared" si="70"/>
        <v>0.14658854091898438</v>
      </c>
      <c r="AT258" s="792">
        <f t="shared" si="70"/>
        <v>0.85341145908101557</v>
      </c>
      <c r="AU258" s="808">
        <v>0.175456313224537</v>
      </c>
      <c r="AV258" s="808">
        <f t="shared" si="71"/>
        <v>0.82454368677546297</v>
      </c>
      <c r="AW258" s="808">
        <v>0.22985211228350899</v>
      </c>
      <c r="AX258" s="808">
        <f t="shared" si="72"/>
        <v>0.77014788771649101</v>
      </c>
      <c r="AY258" s="808">
        <v>9.6362857289481796E-2</v>
      </c>
      <c r="AZ258" s="808">
        <f t="shared" si="75"/>
        <v>0.9036371427105182</v>
      </c>
      <c r="BA258" s="808">
        <f t="shared" si="73"/>
        <v>0.15158435727797517</v>
      </c>
      <c r="BB258" s="808">
        <f t="shared" si="73"/>
        <v>0.84841564272202485</v>
      </c>
      <c r="BC258" s="809">
        <v>0.16625354386986399</v>
      </c>
      <c r="BD258" s="809">
        <f t="shared" si="76"/>
        <v>0.83374645613013598</v>
      </c>
      <c r="BE258" s="809">
        <v>0.22636215957903899</v>
      </c>
      <c r="BF258" s="809">
        <f t="shared" si="76"/>
        <v>0.77363784042096095</v>
      </c>
      <c r="BG258" s="809">
        <v>9.5757872027226396E-2</v>
      </c>
      <c r="BH258" s="809">
        <f t="shared" si="65"/>
        <v>0.90424212797277359</v>
      </c>
      <c r="BI258" s="809">
        <v>0.14765051643536095</v>
      </c>
      <c r="BJ258" s="809">
        <v>0.85234948356463902</v>
      </c>
      <c r="BK258" s="810">
        <v>0.16222298380195199</v>
      </c>
      <c r="BL258" s="810">
        <f t="shared" si="66"/>
        <v>0.83777701619804801</v>
      </c>
      <c r="BM258" s="810">
        <v>0.222398542484261</v>
      </c>
      <c r="BN258" s="810">
        <f t="shared" si="67"/>
        <v>0.77760145751573906</v>
      </c>
      <c r="BO258" s="810">
        <v>9.21228271923622E-2</v>
      </c>
      <c r="BP258" s="810">
        <f t="shared" si="68"/>
        <v>0.9078771728076378</v>
      </c>
      <c r="BQ258" s="810">
        <v>0.14381729025847176</v>
      </c>
      <c r="BR258" s="810">
        <f t="shared" si="74"/>
        <v>0.85618270974152821</v>
      </c>
      <c r="BS258" s="809">
        <v>0.74673280291621802</v>
      </c>
      <c r="BT258" s="809">
        <v>0.25326719708378198</v>
      </c>
      <c r="BU258" s="812"/>
      <c r="BV258" s="758"/>
      <c r="BW258" s="758"/>
      <c r="BX258" s="758"/>
      <c r="BY258" s="758"/>
      <c r="BZ258" s="758"/>
      <c r="CA258" s="758"/>
      <c r="CB258" s="758"/>
      <c r="CC258" s="758"/>
      <c r="CD258" s="758"/>
      <c r="CE258" s="758"/>
      <c r="CF258" s="758"/>
      <c r="CG258" s="758"/>
      <c r="CH258" s="758"/>
      <c r="CI258" s="758"/>
      <c r="CJ258" s="758"/>
      <c r="CK258" s="758"/>
      <c r="CL258" s="758"/>
      <c r="CM258" s="758"/>
      <c r="CN258" s="758"/>
      <c r="CP258" s="5"/>
      <c r="CR258" s="5"/>
      <c r="CS258" s="5"/>
      <c r="CT258" s="5"/>
    </row>
    <row r="259" spans="2:98" ht="15">
      <c r="B259" s="758"/>
      <c r="C259" s="758"/>
      <c r="D259" s="758"/>
      <c r="E259" s="758"/>
      <c r="F259" s="758"/>
      <c r="G259" s="758"/>
      <c r="H259" s="758"/>
      <c r="I259" s="758"/>
      <c r="J259" s="758"/>
      <c r="K259" s="758"/>
      <c r="L259" s="758"/>
      <c r="M259" s="758"/>
      <c r="N259" s="758"/>
      <c r="O259" s="758"/>
      <c r="P259" s="758"/>
      <c r="Q259" s="758"/>
      <c r="R259" s="758"/>
      <c r="S259" s="758"/>
      <c r="T259" s="758"/>
      <c r="U259" s="758"/>
      <c r="V259" s="758"/>
      <c r="W259" s="758"/>
      <c r="X259" s="758"/>
      <c r="Y259" s="758"/>
      <c r="Z259" s="758"/>
      <c r="AA259" s="758"/>
      <c r="AB259" s="758"/>
      <c r="AC259" s="758"/>
      <c r="AD259" s="758"/>
      <c r="AE259" s="758"/>
      <c r="AF259" s="758"/>
      <c r="AG259" s="758"/>
      <c r="AH259" s="758"/>
      <c r="AI259" s="758"/>
      <c r="AJ259" s="758"/>
      <c r="AK259" s="758"/>
      <c r="AL259" s="780">
        <v>254</v>
      </c>
      <c r="AM259" s="792">
        <v>0.170715020295375</v>
      </c>
      <c r="AN259" s="792">
        <f t="shared" si="69"/>
        <v>0.829284979704625</v>
      </c>
      <c r="AO259" s="792">
        <v>0.230753096820939</v>
      </c>
      <c r="AP259" s="792">
        <f t="shared" si="63"/>
        <v>0.76924690317906097</v>
      </c>
      <c r="AQ259" s="792">
        <v>8.9104307849595304E-2</v>
      </c>
      <c r="AR259" s="792">
        <f t="shared" si="64"/>
        <v>0.91089569215040467</v>
      </c>
      <c r="AS259" s="792">
        <f t="shared" si="70"/>
        <v>0.14698285017119606</v>
      </c>
      <c r="AT259" s="792">
        <f t="shared" si="70"/>
        <v>0.85301714982880394</v>
      </c>
      <c r="AU259" s="808">
        <v>0.17591786657707101</v>
      </c>
      <c r="AV259" s="808">
        <f t="shared" si="71"/>
        <v>0.82408213342292902</v>
      </c>
      <c r="AW259" s="808">
        <v>0.23034781177309899</v>
      </c>
      <c r="AX259" s="808">
        <f t="shared" si="72"/>
        <v>0.76965218822690096</v>
      </c>
      <c r="AY259" s="808">
        <v>9.6752347331043403E-2</v>
      </c>
      <c r="AZ259" s="808">
        <f t="shared" si="75"/>
        <v>0.90324765266895657</v>
      </c>
      <c r="BA259" s="808">
        <f t="shared" si="73"/>
        <v>0.15202061511898474</v>
      </c>
      <c r="BB259" s="808">
        <f t="shared" si="73"/>
        <v>0.84797938488101521</v>
      </c>
      <c r="BC259" s="809">
        <v>0.166669214629834</v>
      </c>
      <c r="BD259" s="809">
        <f t="shared" si="76"/>
        <v>0.83333078537016603</v>
      </c>
      <c r="BE259" s="809">
        <v>0.22681515969885099</v>
      </c>
      <c r="BF259" s="809">
        <f t="shared" si="76"/>
        <v>0.77318484030114898</v>
      </c>
      <c r="BG259" s="809">
        <v>9.6151566834693697E-2</v>
      </c>
      <c r="BH259" s="809">
        <f t="shared" si="65"/>
        <v>0.90384843316530628</v>
      </c>
      <c r="BI259" s="809">
        <v>0.14806466400994339</v>
      </c>
      <c r="BJ259" s="809">
        <v>0.85193533599005666</v>
      </c>
      <c r="BK259" s="810">
        <v>0.16263037945843101</v>
      </c>
      <c r="BL259" s="810">
        <f t="shared" si="66"/>
        <v>0.83736962054156905</v>
      </c>
      <c r="BM259" s="810">
        <v>0.22286221924810601</v>
      </c>
      <c r="BN259" s="810">
        <f t="shared" si="67"/>
        <v>0.77713778075189399</v>
      </c>
      <c r="BO259" s="810">
        <v>9.2497885893447193E-2</v>
      </c>
      <c r="BP259" s="810">
        <f t="shared" si="68"/>
        <v>0.90750211410655279</v>
      </c>
      <c r="BQ259" s="810">
        <v>0.1442227555701637</v>
      </c>
      <c r="BR259" s="810">
        <f t="shared" si="74"/>
        <v>0.85577724442983638</v>
      </c>
      <c r="BS259" s="809">
        <v>0.747634086299929</v>
      </c>
      <c r="BT259" s="809">
        <v>0.252365913700071</v>
      </c>
      <c r="BU259" s="812"/>
      <c r="BV259" s="758"/>
      <c r="BW259" s="758"/>
      <c r="BX259" s="758"/>
      <c r="BY259" s="758"/>
      <c r="BZ259" s="758"/>
      <c r="CA259" s="758"/>
      <c r="CB259" s="758"/>
      <c r="CC259" s="758"/>
      <c r="CD259" s="758"/>
      <c r="CE259" s="758"/>
      <c r="CF259" s="758"/>
      <c r="CG259" s="758"/>
      <c r="CH259" s="758"/>
      <c r="CI259" s="758"/>
      <c r="CJ259" s="758"/>
      <c r="CK259" s="758"/>
      <c r="CL259" s="758"/>
      <c r="CM259" s="758"/>
      <c r="CN259" s="758"/>
      <c r="CP259" s="5"/>
      <c r="CR259" s="5"/>
      <c r="CS259" s="5"/>
      <c r="CT259" s="5"/>
    </row>
    <row r="260" spans="2:98" ht="15">
      <c r="B260" s="758"/>
      <c r="C260" s="758"/>
      <c r="D260" s="758"/>
      <c r="E260" s="758"/>
      <c r="F260" s="758"/>
      <c r="G260" s="758"/>
      <c r="H260" s="758"/>
      <c r="I260" s="758"/>
      <c r="J260" s="758"/>
      <c r="K260" s="758"/>
      <c r="L260" s="758"/>
      <c r="M260" s="758"/>
      <c r="N260" s="758"/>
      <c r="O260" s="758"/>
      <c r="P260" s="758"/>
      <c r="Q260" s="758"/>
      <c r="R260" s="758"/>
      <c r="S260" s="758"/>
      <c r="T260" s="758"/>
      <c r="U260" s="758"/>
      <c r="V260" s="758"/>
      <c r="W260" s="758"/>
      <c r="X260" s="758"/>
      <c r="Y260" s="758"/>
      <c r="Z260" s="758"/>
      <c r="AA260" s="758"/>
      <c r="AB260" s="758"/>
      <c r="AC260" s="758"/>
      <c r="AD260" s="758"/>
      <c r="AE260" s="758"/>
      <c r="AF260" s="758"/>
      <c r="AG260" s="758"/>
      <c r="AH260" s="758"/>
      <c r="AI260" s="758"/>
      <c r="AJ260" s="758"/>
      <c r="AK260" s="758"/>
      <c r="AL260" s="780">
        <v>255</v>
      </c>
      <c r="AM260" s="792">
        <v>0.171137825076039</v>
      </c>
      <c r="AN260" s="792">
        <f t="shared" si="69"/>
        <v>0.82886217492396097</v>
      </c>
      <c r="AO260" s="792">
        <v>0.231193372889168</v>
      </c>
      <c r="AP260" s="792">
        <f t="shared" si="63"/>
        <v>0.76880662711083203</v>
      </c>
      <c r="AQ260" s="792">
        <v>8.9455169714406299E-2</v>
      </c>
      <c r="AR260" s="792">
        <f t="shared" si="64"/>
        <v>0.91054483028559374</v>
      </c>
      <c r="AS260" s="792">
        <f t="shared" si="70"/>
        <v>0.14737657960670764</v>
      </c>
      <c r="AT260" s="792">
        <f t="shared" si="70"/>
        <v>0.85262342039329242</v>
      </c>
      <c r="AU260" s="808">
        <v>0.176378807238391</v>
      </c>
      <c r="AV260" s="808">
        <f t="shared" si="71"/>
        <v>0.82362119276160906</v>
      </c>
      <c r="AW260" s="808">
        <v>0.23084235504213499</v>
      </c>
      <c r="AX260" s="808">
        <f t="shared" si="72"/>
        <v>0.76915764495786498</v>
      </c>
      <c r="AY260" s="808">
        <v>9.7141883105330507E-2</v>
      </c>
      <c r="AZ260" s="808">
        <f t="shared" si="75"/>
        <v>0.90285811689466944</v>
      </c>
      <c r="BA260" s="808">
        <f t="shared" si="73"/>
        <v>0.15245643813204429</v>
      </c>
      <c r="BB260" s="808">
        <f t="shared" si="73"/>
        <v>0.84754356186795565</v>
      </c>
      <c r="BC260" s="809">
        <v>0.16708383256439199</v>
      </c>
      <c r="BD260" s="809">
        <f t="shared" si="76"/>
        <v>0.83291616743560803</v>
      </c>
      <c r="BE260" s="809">
        <v>0.22726762551341101</v>
      </c>
      <c r="BF260" s="809">
        <f t="shared" si="76"/>
        <v>0.77273237448658905</v>
      </c>
      <c r="BG260" s="809">
        <v>9.65452760601129E-2</v>
      </c>
      <c r="BH260" s="809">
        <f t="shared" si="65"/>
        <v>0.90345472393988713</v>
      </c>
      <c r="BI260" s="809">
        <v>0.14847836895069799</v>
      </c>
      <c r="BJ260" s="809">
        <v>0.85152163104930212</v>
      </c>
      <c r="BK260" s="810">
        <v>0.163037621308843</v>
      </c>
      <c r="BL260" s="810">
        <f t="shared" si="66"/>
        <v>0.83696237869115697</v>
      </c>
      <c r="BM260" s="810">
        <v>0.223324658974865</v>
      </c>
      <c r="BN260" s="810">
        <f t="shared" si="67"/>
        <v>0.77667534102513502</v>
      </c>
      <c r="BO260" s="810">
        <v>9.2873320003679496E-2</v>
      </c>
      <c r="BP260" s="810">
        <f t="shared" si="68"/>
        <v>0.90712667999632046</v>
      </c>
      <c r="BQ260" s="810">
        <v>0.14462806137165285</v>
      </c>
      <c r="BR260" s="810">
        <f t="shared" si="74"/>
        <v>0.85537193862834715</v>
      </c>
      <c r="BS260" s="809">
        <v>0.74853055561976101</v>
      </c>
      <c r="BT260" s="809">
        <v>0.25146944438023899</v>
      </c>
      <c r="BU260" s="812"/>
      <c r="BV260" s="758"/>
      <c r="BW260" s="758"/>
      <c r="BX260" s="758"/>
      <c r="BY260" s="758"/>
      <c r="BZ260" s="758"/>
      <c r="CA260" s="758"/>
      <c r="CB260" s="758"/>
      <c r="CC260" s="758"/>
      <c r="CD260" s="758"/>
      <c r="CE260" s="758"/>
      <c r="CF260" s="758"/>
      <c r="CG260" s="758"/>
      <c r="CH260" s="758"/>
      <c r="CI260" s="758"/>
      <c r="CJ260" s="758"/>
      <c r="CK260" s="758"/>
      <c r="CL260" s="758"/>
      <c r="CM260" s="758"/>
      <c r="CN260" s="758"/>
      <c r="CP260" s="5"/>
      <c r="CR260" s="5"/>
      <c r="CS260" s="5"/>
      <c r="CT260" s="5"/>
    </row>
    <row r="261" spans="2:98" ht="15">
      <c r="B261" s="758"/>
      <c r="C261" s="758"/>
      <c r="D261" s="758"/>
      <c r="E261" s="758"/>
      <c r="F261" s="758"/>
      <c r="G261" s="758"/>
      <c r="H261" s="758"/>
      <c r="I261" s="758"/>
      <c r="J261" s="758"/>
      <c r="K261" s="758"/>
      <c r="L261" s="758"/>
      <c r="M261" s="758"/>
      <c r="N261" s="758"/>
      <c r="O261" s="758"/>
      <c r="P261" s="758"/>
      <c r="Q261" s="758"/>
      <c r="R261" s="758"/>
      <c r="S261" s="758"/>
      <c r="T261" s="758"/>
      <c r="U261" s="758"/>
      <c r="V261" s="758"/>
      <c r="W261" s="758"/>
      <c r="X261" s="758"/>
      <c r="Y261" s="758"/>
      <c r="Z261" s="758"/>
      <c r="AA261" s="758"/>
      <c r="AB261" s="758"/>
      <c r="AC261" s="758"/>
      <c r="AD261" s="758"/>
      <c r="AE261" s="758"/>
      <c r="AF261" s="758"/>
      <c r="AG261" s="758"/>
      <c r="AH261" s="758"/>
      <c r="AI261" s="758"/>
      <c r="AJ261" s="758"/>
      <c r="AK261" s="758"/>
      <c r="AL261" s="780">
        <v>256</v>
      </c>
      <c r="AM261" s="792">
        <v>0.17155840039232101</v>
      </c>
      <c r="AN261" s="792">
        <f t="shared" si="69"/>
        <v>0.82844159960767905</v>
      </c>
      <c r="AO261" s="792">
        <v>0.23163435294117701</v>
      </c>
      <c r="AP261" s="792">
        <f t="shared" si="63"/>
        <v>0.76836564705882293</v>
      </c>
      <c r="AQ261" s="792">
        <v>8.9805950768793302E-2</v>
      </c>
      <c r="AR261" s="792">
        <f t="shared" si="64"/>
        <v>0.91019404923120673</v>
      </c>
      <c r="AS261" s="792">
        <f t="shared" si="70"/>
        <v>0.14776974265173515</v>
      </c>
      <c r="AT261" s="792">
        <f t="shared" si="70"/>
        <v>0.85223025734826485</v>
      </c>
      <c r="AU261" s="808">
        <v>0.17683913601012499</v>
      </c>
      <c r="AV261" s="808">
        <f t="shared" si="71"/>
        <v>0.82316086398987498</v>
      </c>
      <c r="AW261" s="808">
        <v>0.23133574825072301</v>
      </c>
      <c r="AX261" s="808">
        <f t="shared" si="72"/>
        <v>0.76866425174927699</v>
      </c>
      <c r="AY261" s="808">
        <v>9.7531463263912099E-2</v>
      </c>
      <c r="AZ261" s="808">
        <f t="shared" si="75"/>
        <v>0.90246853673608785</v>
      </c>
      <c r="BA261" s="808">
        <f t="shared" si="73"/>
        <v>0.15289182736220461</v>
      </c>
      <c r="BB261" s="808">
        <f t="shared" si="73"/>
        <v>0.84710817263779536</v>
      </c>
      <c r="BC261" s="809">
        <v>0.167497419137287</v>
      </c>
      <c r="BD261" s="809">
        <f t="shared" si="76"/>
        <v>0.832502580862713</v>
      </c>
      <c r="BE261" s="809">
        <v>0.227719552361525</v>
      </c>
      <c r="BF261" s="809">
        <f t="shared" si="76"/>
        <v>0.77228044763847503</v>
      </c>
      <c r="BG261" s="809">
        <v>9.6939000447154894E-2</v>
      </c>
      <c r="BH261" s="809">
        <f t="shared" si="65"/>
        <v>0.90306099955284513</v>
      </c>
      <c r="BI261" s="809">
        <v>0.14889163718140097</v>
      </c>
      <c r="BJ261" s="809">
        <v>0.85110836281859914</v>
      </c>
      <c r="BK261" s="810">
        <v>0.16344469675279899</v>
      </c>
      <c r="BL261" s="810">
        <f t="shared" si="66"/>
        <v>0.83655530324720107</v>
      </c>
      <c r="BM261" s="810">
        <v>0.22378587066156</v>
      </c>
      <c r="BN261" s="810">
        <f t="shared" si="67"/>
        <v>0.77621412933844003</v>
      </c>
      <c r="BO261" s="810">
        <v>9.3249119877457196E-2</v>
      </c>
      <c r="BP261" s="810">
        <f t="shared" si="68"/>
        <v>0.90675088012254279</v>
      </c>
      <c r="BQ261" s="810">
        <v>0.14503320138915679</v>
      </c>
      <c r="BR261" s="810">
        <f t="shared" si="74"/>
        <v>0.85496679861084324</v>
      </c>
      <c r="BS261" s="809">
        <v>0.74942221771389406</v>
      </c>
      <c r="BT261" s="809">
        <v>0.250577782286106</v>
      </c>
      <c r="BU261" s="812"/>
      <c r="BV261" s="758"/>
      <c r="BW261" s="758"/>
      <c r="BX261" s="758"/>
      <c r="BY261" s="758"/>
      <c r="BZ261" s="758"/>
      <c r="CA261" s="758"/>
      <c r="CB261" s="758"/>
      <c r="CC261" s="758"/>
      <c r="CD261" s="758"/>
      <c r="CE261" s="758"/>
      <c r="CF261" s="758"/>
      <c r="CG261" s="758"/>
      <c r="CH261" s="758"/>
      <c r="CI261" s="758"/>
      <c r="CJ261" s="758"/>
      <c r="CK261" s="758"/>
      <c r="CL261" s="758"/>
      <c r="CM261" s="758"/>
      <c r="CN261" s="758"/>
      <c r="CP261" s="5"/>
      <c r="CR261" s="5"/>
      <c r="CS261" s="5"/>
      <c r="CT261" s="5"/>
    </row>
    <row r="262" spans="2:98" ht="15">
      <c r="B262" s="758"/>
      <c r="C262" s="758"/>
      <c r="D262" s="758"/>
      <c r="E262" s="758"/>
      <c r="F262" s="758"/>
      <c r="G262" s="758"/>
      <c r="H262" s="758"/>
      <c r="I262" s="758"/>
      <c r="J262" s="758"/>
      <c r="K262" s="758"/>
      <c r="L262" s="758"/>
      <c r="M262" s="758"/>
      <c r="N262" s="758"/>
      <c r="O262" s="758"/>
      <c r="P262" s="758"/>
      <c r="Q262" s="758"/>
      <c r="R262" s="758"/>
      <c r="S262" s="758"/>
      <c r="T262" s="758"/>
      <c r="U262" s="758"/>
      <c r="V262" s="758"/>
      <c r="W262" s="758"/>
      <c r="X262" s="758"/>
      <c r="Y262" s="758"/>
      <c r="Z262" s="758"/>
      <c r="AA262" s="758"/>
      <c r="AB262" s="758"/>
      <c r="AC262" s="758"/>
      <c r="AD262" s="758"/>
      <c r="AE262" s="758"/>
      <c r="AF262" s="758"/>
      <c r="AG262" s="758"/>
      <c r="AH262" s="758"/>
      <c r="AI262" s="758"/>
      <c r="AJ262" s="758"/>
      <c r="AK262" s="758"/>
      <c r="AL262" s="780">
        <v>257</v>
      </c>
      <c r="AM262" s="792">
        <v>0.17197682157066499</v>
      </c>
      <c r="AN262" s="792">
        <f t="shared" si="69"/>
        <v>0.82802317842933504</v>
      </c>
      <c r="AO262" s="792">
        <v>0.232075988596255</v>
      </c>
      <c r="AP262" s="792">
        <f t="shared" ref="AP262:AP325" si="77">1-AO262</f>
        <v>0.767924011403745</v>
      </c>
      <c r="AQ262" s="792">
        <v>9.0156653627061697E-2</v>
      </c>
      <c r="AR262" s="792">
        <f t="shared" ref="AR262:AR325" si="78">1-AQ262</f>
        <v>0.90984334637293829</v>
      </c>
      <c r="AS262" s="792">
        <f t="shared" si="70"/>
        <v>0.14816235273249317</v>
      </c>
      <c r="AT262" s="792">
        <f t="shared" si="70"/>
        <v>0.85183764726750688</v>
      </c>
      <c r="AU262" s="808">
        <v>0.177298853693901</v>
      </c>
      <c r="AV262" s="808">
        <f t="shared" si="71"/>
        <v>0.82270114630609903</v>
      </c>
      <c r="AW262" s="808">
        <v>0.23182799755896999</v>
      </c>
      <c r="AX262" s="808">
        <f t="shared" si="72"/>
        <v>0.76817200244103001</v>
      </c>
      <c r="AY262" s="808">
        <v>9.7921086458357204E-2</v>
      </c>
      <c r="AZ262" s="808">
        <f t="shared" si="75"/>
        <v>0.90207891354164282</v>
      </c>
      <c r="BA262" s="808">
        <f t="shared" si="73"/>
        <v>0.15332678385451673</v>
      </c>
      <c r="BB262" s="808">
        <f t="shared" si="73"/>
        <v>0.8466732161454833</v>
      </c>
      <c r="BC262" s="809">
        <v>0.16790999581226601</v>
      </c>
      <c r="BD262" s="809">
        <f t="shared" si="76"/>
        <v>0.83209000418773393</v>
      </c>
      <c r="BE262" s="809">
        <v>0.22817093558200299</v>
      </c>
      <c r="BF262" s="809">
        <f t="shared" si="76"/>
        <v>0.77182906441799704</v>
      </c>
      <c r="BG262" s="809">
        <v>9.7332740739490706E-2</v>
      </c>
      <c r="BH262" s="809">
        <f t="shared" ref="BH262:BH325" si="79">1-BG262</f>
        <v>0.90266725926050928</v>
      </c>
      <c r="BI262" s="809">
        <v>0.14930447462582885</v>
      </c>
      <c r="BJ262" s="809">
        <v>0.85069552537417104</v>
      </c>
      <c r="BK262" s="810">
        <v>0.16385159318991199</v>
      </c>
      <c r="BL262" s="810">
        <f t="shared" ref="BL262:BL325" si="80">1-BK262</f>
        <v>0.83614840681008795</v>
      </c>
      <c r="BM262" s="810">
        <v>0.22424586330521301</v>
      </c>
      <c r="BN262" s="810">
        <f t="shared" ref="BN262:BN325" si="81">1-BM262</f>
        <v>0.77575413669478699</v>
      </c>
      <c r="BO262" s="810">
        <v>9.3625275869178598E-2</v>
      </c>
      <c r="BP262" s="810">
        <f t="shared" ref="BP262:BP325" si="82">1-BO262</f>
        <v>0.90637472413082143</v>
      </c>
      <c r="BQ262" s="810">
        <v>0.14543816934889386</v>
      </c>
      <c r="BR262" s="810">
        <f t="shared" si="74"/>
        <v>0.85456183065110625</v>
      </c>
      <c r="BS262" s="809">
        <v>0.75030907942051006</v>
      </c>
      <c r="BT262" s="809">
        <v>0.24969092057948999</v>
      </c>
      <c r="BU262" s="812"/>
      <c r="BV262" s="758"/>
      <c r="BW262" s="758"/>
      <c r="BX262" s="758"/>
      <c r="BY262" s="758"/>
      <c r="BZ262" s="758"/>
      <c r="CA262" s="758"/>
      <c r="CB262" s="758"/>
      <c r="CC262" s="758"/>
      <c r="CD262" s="758"/>
      <c r="CE262" s="758"/>
      <c r="CF262" s="758"/>
      <c r="CG262" s="758"/>
      <c r="CH262" s="758"/>
      <c r="CI262" s="758"/>
      <c r="CJ262" s="758"/>
      <c r="CK262" s="758"/>
      <c r="CL262" s="758"/>
      <c r="CM262" s="758"/>
      <c r="CN262" s="758"/>
      <c r="CP262" s="5"/>
      <c r="CR262" s="5"/>
      <c r="CS262" s="5"/>
      <c r="CT262" s="5"/>
    </row>
    <row r="263" spans="2:98" ht="15">
      <c r="B263" s="758"/>
      <c r="C263" s="758"/>
      <c r="D263" s="758"/>
      <c r="E263" s="758"/>
      <c r="F263" s="758"/>
      <c r="G263" s="758"/>
      <c r="H263" s="758"/>
      <c r="I263" s="758"/>
      <c r="J263" s="758"/>
      <c r="K263" s="758"/>
      <c r="L263" s="758"/>
      <c r="M263" s="758"/>
      <c r="N263" s="758"/>
      <c r="O263" s="758"/>
      <c r="P263" s="758"/>
      <c r="Q263" s="758"/>
      <c r="R263" s="758"/>
      <c r="S263" s="758"/>
      <c r="T263" s="758"/>
      <c r="U263" s="758"/>
      <c r="V263" s="758"/>
      <c r="W263" s="758"/>
      <c r="X263" s="758"/>
      <c r="Y263" s="758"/>
      <c r="Z263" s="758"/>
      <c r="AA263" s="758"/>
      <c r="AB263" s="758"/>
      <c r="AC263" s="758"/>
      <c r="AD263" s="758"/>
      <c r="AE263" s="758"/>
      <c r="AF263" s="758"/>
      <c r="AG263" s="758"/>
      <c r="AH263" s="758"/>
      <c r="AI263" s="758"/>
      <c r="AJ263" s="758"/>
      <c r="AK263" s="758"/>
      <c r="AL263" s="780">
        <v>258</v>
      </c>
      <c r="AM263" s="792">
        <v>0.172393163937515</v>
      </c>
      <c r="AN263" s="792">
        <f t="shared" ref="AN263:AN326" si="83">1-AM263</f>
        <v>0.82760683606248497</v>
      </c>
      <c r="AO263" s="792">
        <v>0.23251823147369399</v>
      </c>
      <c r="AP263" s="792">
        <f t="shared" si="77"/>
        <v>0.76748176852630601</v>
      </c>
      <c r="AQ263" s="792">
        <v>9.0507280903517201E-2</v>
      </c>
      <c r="AR263" s="792">
        <f t="shared" si="78"/>
        <v>0.90949271909648277</v>
      </c>
      <c r="AS263" s="792">
        <f t="shared" ref="AS263:AT326" si="84">(AO263*0.23)+(AM263*0.31)+(AQ263*0.46)</f>
        <v>0.14855442327519719</v>
      </c>
      <c r="AT263" s="792">
        <f t="shared" si="84"/>
        <v>0.85144557672480281</v>
      </c>
      <c r="AU263" s="808">
        <v>0.177757961091349</v>
      </c>
      <c r="AV263" s="808">
        <f t="shared" ref="AV263:AV326" si="85">1-AU263</f>
        <v>0.822242038908651</v>
      </c>
      <c r="AW263" s="808">
        <v>0.232319109126981</v>
      </c>
      <c r="AX263" s="808">
        <f t="shared" ref="AX263:AX326" si="86">1-AW263</f>
        <v>0.76768089087301905</v>
      </c>
      <c r="AY263" s="808">
        <v>9.83107513402348E-2</v>
      </c>
      <c r="AZ263" s="808">
        <f t="shared" si="75"/>
        <v>0.90168924865976519</v>
      </c>
      <c r="BA263" s="808">
        <f t="shared" ref="BA263:BB326" si="87">(AW263*0.23)+(AU263*0.31)+(AY263*0.46)</f>
        <v>0.15376130865403181</v>
      </c>
      <c r="BB263" s="808">
        <f t="shared" si="87"/>
        <v>0.84623869134596819</v>
      </c>
      <c r="BC263" s="809">
        <v>0.16832158405307801</v>
      </c>
      <c r="BD263" s="809">
        <f t="shared" si="76"/>
        <v>0.83167841594692193</v>
      </c>
      <c r="BE263" s="809">
        <v>0.22862177051365001</v>
      </c>
      <c r="BF263" s="809">
        <f t="shared" si="76"/>
        <v>0.77137822948635004</v>
      </c>
      <c r="BG263" s="809">
        <v>9.7726497680791502E-2</v>
      </c>
      <c r="BH263" s="809">
        <f t="shared" si="79"/>
        <v>0.90227350231920855</v>
      </c>
      <c r="BI263" s="809">
        <v>0.14971688720775778</v>
      </c>
      <c r="BJ263" s="809">
        <v>0.85028311279224233</v>
      </c>
      <c r="BK263" s="810">
        <v>0.164258298019793</v>
      </c>
      <c r="BL263" s="810">
        <f t="shared" si="80"/>
        <v>0.83574170198020703</v>
      </c>
      <c r="BM263" s="810">
        <v>0.224704645902845</v>
      </c>
      <c r="BN263" s="810">
        <f t="shared" si="81"/>
        <v>0.775295354097155</v>
      </c>
      <c r="BO263" s="810">
        <v>9.4001778333242206E-2</v>
      </c>
      <c r="BP263" s="810">
        <f t="shared" si="82"/>
        <v>0.90599822166675781</v>
      </c>
      <c r="BQ263" s="810">
        <v>0.1458429589770816</v>
      </c>
      <c r="BR263" s="810">
        <f t="shared" ref="BR263:BR326" si="88">(BN263*0.23)+(BL263*0.31)+(BP263*0.46)</f>
        <v>0.85415704102291845</v>
      </c>
      <c r="BS263" s="809">
        <v>0.75119114757779004</v>
      </c>
      <c r="BT263" s="809">
        <v>0.24880885242220999</v>
      </c>
      <c r="BU263" s="812"/>
      <c r="BV263" s="758"/>
      <c r="BW263" s="758"/>
      <c r="BX263" s="758"/>
      <c r="BY263" s="758"/>
      <c r="BZ263" s="758"/>
      <c r="CA263" s="758"/>
      <c r="CB263" s="758"/>
      <c r="CC263" s="758"/>
      <c r="CD263" s="758"/>
      <c r="CE263" s="758"/>
      <c r="CF263" s="758"/>
      <c r="CG263" s="758"/>
      <c r="CH263" s="758"/>
      <c r="CI263" s="758"/>
      <c r="CJ263" s="758"/>
      <c r="CK263" s="758"/>
      <c r="CL263" s="758"/>
      <c r="CM263" s="758"/>
      <c r="CN263" s="758"/>
      <c r="CP263" s="5"/>
      <c r="CR263" s="5"/>
      <c r="CS263" s="5"/>
      <c r="CT263" s="5"/>
    </row>
    <row r="264" spans="2:98" ht="15">
      <c r="B264" s="758"/>
      <c r="C264" s="758"/>
      <c r="D264" s="758"/>
      <c r="E264" s="758"/>
      <c r="F264" s="758"/>
      <c r="G264" s="758"/>
      <c r="H264" s="758"/>
      <c r="I264" s="758"/>
      <c r="J264" s="758"/>
      <c r="K264" s="758"/>
      <c r="L264" s="758"/>
      <c r="M264" s="758"/>
      <c r="N264" s="758"/>
      <c r="O264" s="758"/>
      <c r="P264" s="758"/>
      <c r="Q264" s="758"/>
      <c r="R264" s="758"/>
      <c r="S264" s="758"/>
      <c r="T264" s="758"/>
      <c r="U264" s="758"/>
      <c r="V264" s="758"/>
      <c r="W264" s="758"/>
      <c r="X264" s="758"/>
      <c r="Y264" s="758"/>
      <c r="Z264" s="758"/>
      <c r="AA264" s="758"/>
      <c r="AB264" s="758"/>
      <c r="AC264" s="758"/>
      <c r="AD264" s="758"/>
      <c r="AE264" s="758"/>
      <c r="AF264" s="758"/>
      <c r="AG264" s="758"/>
      <c r="AH264" s="758"/>
      <c r="AI264" s="758"/>
      <c r="AJ264" s="758"/>
      <c r="AK264" s="758"/>
      <c r="AL264" s="780">
        <v>259</v>
      </c>
      <c r="AM264" s="792">
        <v>0.172807502819317</v>
      </c>
      <c r="AN264" s="792">
        <f t="shared" si="83"/>
        <v>0.827192497180683</v>
      </c>
      <c r="AO264" s="792">
        <v>0.232961033192783</v>
      </c>
      <c r="AP264" s="792">
        <f t="shared" si="77"/>
        <v>0.76703896680721706</v>
      </c>
      <c r="AQ264" s="792">
        <v>9.0857835212465196E-2</v>
      </c>
      <c r="AR264" s="792">
        <f t="shared" si="78"/>
        <v>0.90914216478753485</v>
      </c>
      <c r="AS264" s="792">
        <f t="shared" si="84"/>
        <v>0.14894596770606236</v>
      </c>
      <c r="AT264" s="792">
        <f t="shared" si="84"/>
        <v>0.85105403229393772</v>
      </c>
      <c r="AU264" s="808">
        <v>0.17821645900409699</v>
      </c>
      <c r="AV264" s="808">
        <f t="shared" si="85"/>
        <v>0.82178354099590301</v>
      </c>
      <c r="AW264" s="808">
        <v>0.232809089114864</v>
      </c>
      <c r="AX264" s="808">
        <f t="shared" si="86"/>
        <v>0.76719091088513602</v>
      </c>
      <c r="AY264" s="808">
        <v>9.8700456561113994E-2</v>
      </c>
      <c r="AZ264" s="808">
        <f t="shared" si="75"/>
        <v>0.90129954343888596</v>
      </c>
      <c r="BA264" s="808">
        <f t="shared" si="87"/>
        <v>0.15419540280580124</v>
      </c>
      <c r="BB264" s="808">
        <f t="shared" si="87"/>
        <v>0.84580459719419876</v>
      </c>
      <c r="BC264" s="809">
        <v>0.16873220532347299</v>
      </c>
      <c r="BD264" s="809">
        <f t="shared" si="76"/>
        <v>0.83126779467652701</v>
      </c>
      <c r="BE264" s="809">
        <v>0.22907205249527601</v>
      </c>
      <c r="BF264" s="809">
        <f t="shared" si="76"/>
        <v>0.77092794750472393</v>
      </c>
      <c r="BG264" s="809">
        <v>9.8120272014728199E-2</v>
      </c>
      <c r="BH264" s="809">
        <f t="shared" si="79"/>
        <v>0.90187972798527183</v>
      </c>
      <c r="BI264" s="809">
        <v>0.1501288808509651</v>
      </c>
      <c r="BJ264" s="809">
        <v>0.8498711191490349</v>
      </c>
      <c r="BK264" s="810">
        <v>0.164664798642053</v>
      </c>
      <c r="BL264" s="810">
        <f t="shared" si="80"/>
        <v>0.83533520135794703</v>
      </c>
      <c r="BM264" s="810">
        <v>0.22516222745147799</v>
      </c>
      <c r="BN264" s="810">
        <f t="shared" si="81"/>
        <v>0.77483777254852204</v>
      </c>
      <c r="BO264" s="810">
        <v>9.4378617624046104E-2</v>
      </c>
      <c r="BP264" s="810">
        <f t="shared" si="82"/>
        <v>0.90562138237595391</v>
      </c>
      <c r="BQ264" s="810">
        <v>0.1462475639999376</v>
      </c>
      <c r="BR264" s="810">
        <f t="shared" si="88"/>
        <v>0.85375243600006256</v>
      </c>
      <c r="BS264" s="809">
        <v>0.75206842902391402</v>
      </c>
      <c r="BT264" s="809">
        <v>0.24793157097608601</v>
      </c>
      <c r="BU264" s="812"/>
      <c r="BV264" s="758"/>
      <c r="BW264" s="758"/>
      <c r="BX264" s="758"/>
      <c r="BY264" s="758"/>
      <c r="BZ264" s="758"/>
      <c r="CA264" s="758"/>
      <c r="CB264" s="758"/>
      <c r="CC264" s="758"/>
      <c r="CD264" s="758"/>
      <c r="CE264" s="758"/>
      <c r="CF264" s="758"/>
      <c r="CG264" s="758"/>
      <c r="CH264" s="758"/>
      <c r="CI264" s="758"/>
      <c r="CJ264" s="758"/>
      <c r="CK264" s="758"/>
      <c r="CL264" s="758"/>
      <c r="CM264" s="758"/>
      <c r="CN264" s="758"/>
      <c r="CP264" s="5"/>
      <c r="CR264" s="5"/>
      <c r="CS264" s="5"/>
      <c r="CT264" s="5"/>
    </row>
    <row r="265" spans="2:98" ht="15">
      <c r="B265" s="758"/>
      <c r="C265" s="758"/>
      <c r="D265" s="758"/>
      <c r="E265" s="758"/>
      <c r="F265" s="758"/>
      <c r="G265" s="758"/>
      <c r="H265" s="758"/>
      <c r="I265" s="758"/>
      <c r="J265" s="758"/>
      <c r="K265" s="758"/>
      <c r="L265" s="758"/>
      <c r="M265" s="758"/>
      <c r="N265" s="758"/>
      <c r="O265" s="758"/>
      <c r="P265" s="758"/>
      <c r="Q265" s="758"/>
      <c r="R265" s="758"/>
      <c r="S265" s="758"/>
      <c r="T265" s="758"/>
      <c r="U265" s="758"/>
      <c r="V265" s="758"/>
      <c r="W265" s="758"/>
      <c r="X265" s="758"/>
      <c r="Y265" s="758"/>
      <c r="Z265" s="758"/>
      <c r="AA265" s="758"/>
      <c r="AB265" s="758"/>
      <c r="AC265" s="758"/>
      <c r="AD265" s="758"/>
      <c r="AE265" s="758"/>
      <c r="AF265" s="758"/>
      <c r="AG265" s="758"/>
      <c r="AH265" s="758"/>
      <c r="AI265" s="758"/>
      <c r="AJ265" s="758"/>
      <c r="AK265" s="758"/>
      <c r="AL265" s="780">
        <v>260</v>
      </c>
      <c r="AM265" s="792">
        <v>0.17321991354251401</v>
      </c>
      <c r="AN265" s="792">
        <f t="shared" si="83"/>
        <v>0.82678008645748602</v>
      </c>
      <c r="AO265" s="792">
        <v>0.23340434537281299</v>
      </c>
      <c r="AP265" s="792">
        <f t="shared" si="77"/>
        <v>0.76659565462718704</v>
      </c>
      <c r="AQ265" s="792">
        <v>9.1208319168211205E-2</v>
      </c>
      <c r="AR265" s="792">
        <f t="shared" si="78"/>
        <v>0.90879168083178885</v>
      </c>
      <c r="AS265" s="792">
        <f t="shared" si="84"/>
        <v>0.14933699945130346</v>
      </c>
      <c r="AT265" s="792">
        <f t="shared" si="84"/>
        <v>0.85066300054869659</v>
      </c>
      <c r="AU265" s="808">
        <v>0.17867434823377401</v>
      </c>
      <c r="AV265" s="808">
        <f t="shared" si="85"/>
        <v>0.82132565176622596</v>
      </c>
      <c r="AW265" s="808">
        <v>0.233297943682724</v>
      </c>
      <c r="AX265" s="808">
        <f t="shared" si="86"/>
        <v>0.76670205631727595</v>
      </c>
      <c r="AY265" s="808">
        <v>9.9090200772563697E-2</v>
      </c>
      <c r="AZ265" s="808">
        <f t="shared" ref="AZ265:AZ328" si="89">1-AY265</f>
        <v>0.9009097992274363</v>
      </c>
      <c r="BA265" s="808">
        <f t="shared" si="87"/>
        <v>0.15462906735487578</v>
      </c>
      <c r="BB265" s="808">
        <f t="shared" si="87"/>
        <v>0.8453709326451242</v>
      </c>
      <c r="BC265" s="809">
        <v>0.16914188108719799</v>
      </c>
      <c r="BD265" s="809">
        <f t="shared" si="76"/>
        <v>0.83085811891280204</v>
      </c>
      <c r="BE265" s="809">
        <v>0.229521776865688</v>
      </c>
      <c r="BF265" s="809">
        <f t="shared" si="76"/>
        <v>0.77047822313431202</v>
      </c>
      <c r="BG265" s="809">
        <v>9.8514064484971797E-2</v>
      </c>
      <c r="BH265" s="809">
        <f t="shared" si="79"/>
        <v>0.9014859355150282</v>
      </c>
      <c r="BI265" s="809">
        <v>0.15054046147922664</v>
      </c>
      <c r="BJ265" s="809">
        <v>0.84945953852077338</v>
      </c>
      <c r="BK265" s="810">
        <v>0.165071082456305</v>
      </c>
      <c r="BL265" s="810">
        <f t="shared" si="80"/>
        <v>0.83492891754369503</v>
      </c>
      <c r="BM265" s="810">
        <v>0.22561861694813401</v>
      </c>
      <c r="BN265" s="810">
        <f t="shared" si="81"/>
        <v>0.77438138305186599</v>
      </c>
      <c r="BO265" s="810">
        <v>9.4755784095988699E-2</v>
      </c>
      <c r="BP265" s="810">
        <f t="shared" si="82"/>
        <v>0.90524421590401127</v>
      </c>
      <c r="BQ265" s="810">
        <v>0.1466519781436802</v>
      </c>
      <c r="BR265" s="810">
        <f t="shared" si="88"/>
        <v>0.85334802185631986</v>
      </c>
      <c r="BS265" s="809">
        <v>0.75294093059706402</v>
      </c>
      <c r="BT265" s="809">
        <v>0.24705906940293601</v>
      </c>
      <c r="BU265" s="812"/>
      <c r="BV265" s="758"/>
      <c r="BW265" s="758"/>
      <c r="BX265" s="758"/>
      <c r="BY265" s="758"/>
      <c r="BZ265" s="758"/>
      <c r="CA265" s="758"/>
      <c r="CB265" s="758"/>
      <c r="CC265" s="758"/>
      <c r="CD265" s="758"/>
      <c r="CE265" s="758"/>
      <c r="CF265" s="758"/>
      <c r="CG265" s="758"/>
      <c r="CH265" s="758"/>
      <c r="CI265" s="758"/>
      <c r="CJ265" s="758"/>
      <c r="CK265" s="758"/>
      <c r="CL265" s="758"/>
      <c r="CM265" s="758"/>
      <c r="CN265" s="758"/>
      <c r="CP265" s="5"/>
      <c r="CR265" s="5"/>
      <c r="CS265" s="5"/>
      <c r="CT265" s="5"/>
    </row>
    <row r="266" spans="2:98" ht="15">
      <c r="B266" s="758"/>
      <c r="C266" s="758"/>
      <c r="D266" s="758"/>
      <c r="E266" s="758"/>
      <c r="F266" s="758"/>
      <c r="G266" s="758"/>
      <c r="H266" s="758"/>
      <c r="I266" s="758"/>
      <c r="J266" s="758"/>
      <c r="K266" s="758"/>
      <c r="L266" s="758"/>
      <c r="M266" s="758"/>
      <c r="N266" s="758"/>
      <c r="O266" s="758"/>
      <c r="P266" s="758"/>
      <c r="Q266" s="758"/>
      <c r="R266" s="758"/>
      <c r="S266" s="758"/>
      <c r="T266" s="758"/>
      <c r="U266" s="758"/>
      <c r="V266" s="758"/>
      <c r="W266" s="758"/>
      <c r="X266" s="758"/>
      <c r="Y266" s="758"/>
      <c r="Z266" s="758"/>
      <c r="AA266" s="758"/>
      <c r="AB266" s="758"/>
      <c r="AC266" s="758"/>
      <c r="AD266" s="758"/>
      <c r="AE266" s="758"/>
      <c r="AF266" s="758"/>
      <c r="AG266" s="758"/>
      <c r="AH266" s="758"/>
      <c r="AI266" s="758"/>
      <c r="AJ266" s="758"/>
      <c r="AK266" s="758"/>
      <c r="AL266" s="780">
        <v>261</v>
      </c>
      <c r="AM266" s="792">
        <v>0.17363047143355201</v>
      </c>
      <c r="AN266" s="792">
        <f t="shared" si="83"/>
        <v>0.82636952856644796</v>
      </c>
      <c r="AO266" s="792">
        <v>0.233848119633074</v>
      </c>
      <c r="AP266" s="792">
        <f t="shared" si="77"/>
        <v>0.76615188036692605</v>
      </c>
      <c r="AQ266" s="792">
        <v>9.1558735385060902E-2</v>
      </c>
      <c r="AR266" s="792">
        <f t="shared" si="78"/>
        <v>0.90844126461493913</v>
      </c>
      <c r="AS266" s="792">
        <f t="shared" si="84"/>
        <v>0.14972753193713617</v>
      </c>
      <c r="AT266" s="792">
        <f t="shared" si="84"/>
        <v>0.85027246806286394</v>
      </c>
      <c r="AU266" s="808">
        <v>0.17913162958200901</v>
      </c>
      <c r="AV266" s="808">
        <f t="shared" si="85"/>
        <v>0.82086837041799099</v>
      </c>
      <c r="AW266" s="808">
        <v>0.23378567899066899</v>
      </c>
      <c r="AX266" s="808">
        <f t="shared" si="86"/>
        <v>0.76621432100933107</v>
      </c>
      <c r="AY266" s="808">
        <v>9.9479982626153096E-2</v>
      </c>
      <c r="AZ266" s="808">
        <f t="shared" si="89"/>
        <v>0.9005200173738469</v>
      </c>
      <c r="BA266" s="808">
        <f t="shared" si="87"/>
        <v>0.15506230334630711</v>
      </c>
      <c r="BB266" s="808">
        <f t="shared" si="87"/>
        <v>0.844937696653693</v>
      </c>
      <c r="BC266" s="809">
        <v>0.16955063280800101</v>
      </c>
      <c r="BD266" s="809">
        <f t="shared" si="76"/>
        <v>0.83044936719199902</v>
      </c>
      <c r="BE266" s="809">
        <v>0.229970938963694</v>
      </c>
      <c r="BF266" s="809">
        <f t="shared" si="76"/>
        <v>0.77002906103630597</v>
      </c>
      <c r="BG266" s="809">
        <v>9.8907875835193504E-2</v>
      </c>
      <c r="BH266" s="809">
        <f t="shared" si="79"/>
        <v>0.90109212416480644</v>
      </c>
      <c r="BI266" s="809">
        <v>0.15095163501631895</v>
      </c>
      <c r="BJ266" s="809">
        <v>0.84904836498368108</v>
      </c>
      <c r="BK266" s="810">
        <v>0.16547713686215901</v>
      </c>
      <c r="BL266" s="810">
        <f t="shared" si="80"/>
        <v>0.83452286313784096</v>
      </c>
      <c r="BM266" s="810">
        <v>0.22607382338983301</v>
      </c>
      <c r="BN266" s="810">
        <f t="shared" si="81"/>
        <v>0.77392617661016705</v>
      </c>
      <c r="BO266" s="810">
        <v>9.5133268103468296E-2</v>
      </c>
      <c r="BP266" s="810">
        <f t="shared" si="82"/>
        <v>0.90486673189653166</v>
      </c>
      <c r="BQ266" s="810">
        <v>0.14705619513452631</v>
      </c>
      <c r="BR266" s="810">
        <f t="shared" si="88"/>
        <v>0.85294380486547383</v>
      </c>
      <c r="BS266" s="809">
        <v>0.75380865913541895</v>
      </c>
      <c r="BT266" s="809">
        <v>0.246191340864581</v>
      </c>
      <c r="BU266" s="812"/>
      <c r="BV266" s="758"/>
      <c r="BW266" s="758"/>
      <c r="BX266" s="758"/>
      <c r="BY266" s="758"/>
      <c r="BZ266" s="758"/>
      <c r="CA266" s="758"/>
      <c r="CB266" s="758"/>
      <c r="CC266" s="758"/>
      <c r="CD266" s="758"/>
      <c r="CE266" s="758"/>
      <c r="CF266" s="758"/>
      <c r="CG266" s="758"/>
      <c r="CH266" s="758"/>
      <c r="CI266" s="758"/>
      <c r="CJ266" s="758"/>
      <c r="CK266" s="758"/>
      <c r="CL266" s="758"/>
      <c r="CM266" s="758"/>
      <c r="CN266" s="758"/>
      <c r="CP266" s="5"/>
      <c r="CR266" s="5"/>
      <c r="CS266" s="5"/>
      <c r="CT266" s="5"/>
    </row>
    <row r="267" spans="2:98" ht="15">
      <c r="B267" s="758"/>
      <c r="C267" s="758"/>
      <c r="D267" s="758"/>
      <c r="E267" s="758"/>
      <c r="F267" s="758"/>
      <c r="G267" s="758"/>
      <c r="H267" s="758"/>
      <c r="I267" s="758"/>
      <c r="J267" s="758"/>
      <c r="K267" s="758"/>
      <c r="L267" s="758"/>
      <c r="M267" s="758"/>
      <c r="N267" s="758"/>
      <c r="O267" s="758"/>
      <c r="P267" s="758"/>
      <c r="Q267" s="758"/>
      <c r="R267" s="758"/>
      <c r="S267" s="758"/>
      <c r="T267" s="758"/>
      <c r="U267" s="758"/>
      <c r="V267" s="758"/>
      <c r="W267" s="758"/>
      <c r="X267" s="758"/>
      <c r="Y267" s="758"/>
      <c r="Z267" s="758"/>
      <c r="AA267" s="758"/>
      <c r="AB267" s="758"/>
      <c r="AC267" s="758"/>
      <c r="AD267" s="758"/>
      <c r="AE267" s="758"/>
      <c r="AF267" s="758"/>
      <c r="AG267" s="758"/>
      <c r="AH267" s="758"/>
      <c r="AI267" s="758"/>
      <c r="AJ267" s="758"/>
      <c r="AK267" s="758"/>
      <c r="AL267" s="780">
        <v>262</v>
      </c>
      <c r="AM267" s="792">
        <v>0.174039251818876</v>
      </c>
      <c r="AN267" s="792">
        <f t="shared" si="83"/>
        <v>0.82596074818112397</v>
      </c>
      <c r="AO267" s="792">
        <v>0.23429230759285799</v>
      </c>
      <c r="AP267" s="792">
        <f t="shared" si="77"/>
        <v>0.76570769240714198</v>
      </c>
      <c r="AQ267" s="792">
        <v>9.1909086477319699E-2</v>
      </c>
      <c r="AR267" s="792">
        <f t="shared" si="78"/>
        <v>0.90809091352268034</v>
      </c>
      <c r="AS267" s="792">
        <f t="shared" si="84"/>
        <v>0.15011757858977598</v>
      </c>
      <c r="AT267" s="792">
        <f t="shared" si="84"/>
        <v>0.84988242141022408</v>
      </c>
      <c r="AU267" s="808">
        <v>0.17958830385043001</v>
      </c>
      <c r="AV267" s="808">
        <f t="shared" si="85"/>
        <v>0.82041169614956999</v>
      </c>
      <c r="AW267" s="808">
        <v>0.23427230119880299</v>
      </c>
      <c r="AX267" s="808">
        <f t="shared" si="86"/>
        <v>0.76572769880119695</v>
      </c>
      <c r="AY267" s="808">
        <v>9.9869800773451103E-2</v>
      </c>
      <c r="AZ267" s="808">
        <f t="shared" si="89"/>
        <v>0.90013019922654891</v>
      </c>
      <c r="BA267" s="808">
        <f t="shared" si="87"/>
        <v>0.1554951118251455</v>
      </c>
      <c r="BB267" s="808">
        <f t="shared" si="87"/>
        <v>0.84450488817485447</v>
      </c>
      <c r="BC267" s="809">
        <v>0.16995848194963201</v>
      </c>
      <c r="BD267" s="809">
        <f t="shared" si="76"/>
        <v>0.83004151805036797</v>
      </c>
      <c r="BE267" s="809">
        <v>0.23041953412810101</v>
      </c>
      <c r="BF267" s="809">
        <f t="shared" si="76"/>
        <v>0.76958046587189899</v>
      </c>
      <c r="BG267" s="809">
        <v>9.9301706809064194E-2</v>
      </c>
      <c r="BH267" s="809">
        <f t="shared" si="79"/>
        <v>0.90069829319093575</v>
      </c>
      <c r="BI267" s="809">
        <v>0.15136240738601869</v>
      </c>
      <c r="BJ267" s="809">
        <v>0.84863759261398131</v>
      </c>
      <c r="BK267" s="810">
        <v>0.165882949259227</v>
      </c>
      <c r="BL267" s="810">
        <f t="shared" si="80"/>
        <v>0.83411705074077303</v>
      </c>
      <c r="BM267" s="810">
        <v>0.22652785577359799</v>
      </c>
      <c r="BN267" s="810">
        <f t="shared" si="81"/>
        <v>0.77347214422640198</v>
      </c>
      <c r="BO267" s="810">
        <v>9.5511060000883205E-2</v>
      </c>
      <c r="BP267" s="810">
        <f t="shared" si="82"/>
        <v>0.90448893999911684</v>
      </c>
      <c r="BQ267" s="810">
        <v>0.1474602086986942</v>
      </c>
      <c r="BR267" s="810">
        <f t="shared" si="88"/>
        <v>0.85253979130130586</v>
      </c>
      <c r="BS267" s="809">
        <v>0.75467162147716205</v>
      </c>
      <c r="BT267" s="809">
        <v>0.24532837852283801</v>
      </c>
      <c r="BU267" s="812"/>
      <c r="BV267" s="758"/>
      <c r="BW267" s="758"/>
      <c r="BX267" s="758"/>
      <c r="BY267" s="758"/>
      <c r="BZ267" s="758"/>
      <c r="CA267" s="758"/>
      <c r="CB267" s="758"/>
      <c r="CC267" s="758"/>
      <c r="CD267" s="758"/>
      <c r="CE267" s="758"/>
      <c r="CF267" s="758"/>
      <c r="CG267" s="758"/>
      <c r="CH267" s="758"/>
      <c r="CI267" s="758"/>
      <c r="CJ267" s="758"/>
      <c r="CK267" s="758"/>
      <c r="CL267" s="758"/>
      <c r="CM267" s="758"/>
      <c r="CN267" s="758"/>
      <c r="CP267" s="5"/>
      <c r="CR267" s="5"/>
      <c r="CS267" s="5"/>
      <c r="CT267" s="5"/>
    </row>
    <row r="268" spans="2:98" ht="15">
      <c r="B268" s="758"/>
      <c r="C268" s="758"/>
      <c r="D268" s="758"/>
      <c r="E268" s="758"/>
      <c r="F268" s="758"/>
      <c r="G268" s="758"/>
      <c r="H268" s="758"/>
      <c r="I268" s="758"/>
      <c r="J268" s="758"/>
      <c r="K268" s="758"/>
      <c r="L268" s="758"/>
      <c r="M268" s="758"/>
      <c r="N268" s="758"/>
      <c r="O268" s="758"/>
      <c r="P268" s="758"/>
      <c r="Q268" s="758"/>
      <c r="R268" s="758"/>
      <c r="S268" s="758"/>
      <c r="T268" s="758"/>
      <c r="U268" s="758"/>
      <c r="V268" s="758"/>
      <c r="W268" s="758"/>
      <c r="X268" s="758"/>
      <c r="Y268" s="758"/>
      <c r="Z268" s="758"/>
      <c r="AA268" s="758"/>
      <c r="AB268" s="758"/>
      <c r="AC268" s="758"/>
      <c r="AD268" s="758"/>
      <c r="AE268" s="758"/>
      <c r="AF268" s="758"/>
      <c r="AG268" s="758"/>
      <c r="AH268" s="758"/>
      <c r="AI268" s="758"/>
      <c r="AJ268" s="758"/>
      <c r="AK268" s="758"/>
      <c r="AL268" s="780">
        <v>263</v>
      </c>
      <c r="AM268" s="792">
        <v>0.17444633002493001</v>
      </c>
      <c r="AN268" s="792">
        <f t="shared" si="83"/>
        <v>0.82555366997506996</v>
      </c>
      <c r="AO268" s="792">
        <v>0.23473686087145401</v>
      </c>
      <c r="AP268" s="792">
        <f t="shared" si="77"/>
        <v>0.76526313912854604</v>
      </c>
      <c r="AQ268" s="792">
        <v>9.22593750592932E-2</v>
      </c>
      <c r="AR268" s="792">
        <f t="shared" si="78"/>
        <v>0.90774062494070684</v>
      </c>
      <c r="AS268" s="792">
        <f t="shared" si="84"/>
        <v>0.15050715283543761</v>
      </c>
      <c r="AT268" s="792">
        <f t="shared" si="84"/>
        <v>0.84949284716456241</v>
      </c>
      <c r="AU268" s="808">
        <v>0.18004437184066499</v>
      </c>
      <c r="AV268" s="808">
        <f t="shared" si="85"/>
        <v>0.81995562815933498</v>
      </c>
      <c r="AW268" s="808">
        <v>0.23475781646723501</v>
      </c>
      <c r="AX268" s="808">
        <f t="shared" si="86"/>
        <v>0.76524218353276496</v>
      </c>
      <c r="AY268" s="808">
        <v>0.100259653866027</v>
      </c>
      <c r="AZ268" s="808">
        <f t="shared" si="89"/>
        <v>0.89974034613397302</v>
      </c>
      <c r="BA268" s="808">
        <f t="shared" si="87"/>
        <v>0.15592749383644264</v>
      </c>
      <c r="BB268" s="808">
        <f t="shared" si="87"/>
        <v>0.84407250616355733</v>
      </c>
      <c r="BC268" s="809">
        <v>0.170365449975839</v>
      </c>
      <c r="BD268" s="809">
        <f t="shared" si="76"/>
        <v>0.82963455002416098</v>
      </c>
      <c r="BE268" s="809">
        <v>0.230867557697717</v>
      </c>
      <c r="BF268" s="809">
        <f t="shared" si="76"/>
        <v>0.76913244230228295</v>
      </c>
      <c r="BG268" s="809">
        <v>9.9695558150255006E-2</v>
      </c>
      <c r="BH268" s="809">
        <f t="shared" si="79"/>
        <v>0.90030444184974501</v>
      </c>
      <c r="BI268" s="809">
        <v>0.1517727845121023</v>
      </c>
      <c r="BJ268" s="809">
        <v>0.8482272154878977</v>
      </c>
      <c r="BK268" s="810">
        <v>0.166288507047122</v>
      </c>
      <c r="BL268" s="810">
        <f t="shared" si="80"/>
        <v>0.83371149295287794</v>
      </c>
      <c r="BM268" s="810">
        <v>0.22698072309644901</v>
      </c>
      <c r="BN268" s="810">
        <f t="shared" si="81"/>
        <v>0.77301927690355099</v>
      </c>
      <c r="BO268" s="810">
        <v>9.5889150142631802E-2</v>
      </c>
      <c r="BP268" s="810">
        <f t="shared" si="82"/>
        <v>0.90411084985736823</v>
      </c>
      <c r="BQ268" s="810">
        <v>0.14786401256240173</v>
      </c>
      <c r="BR268" s="810">
        <f t="shared" si="88"/>
        <v>0.85213598743759822</v>
      </c>
      <c r="BS268" s="809">
        <v>0.75552982446047201</v>
      </c>
      <c r="BT268" s="809">
        <v>0.24447017553952799</v>
      </c>
      <c r="BU268" s="812"/>
      <c r="BV268" s="758"/>
      <c r="BW268" s="758"/>
      <c r="BX268" s="758"/>
      <c r="BY268" s="758"/>
      <c r="BZ268" s="758"/>
      <c r="CA268" s="758"/>
      <c r="CB268" s="758"/>
      <c r="CC268" s="758"/>
      <c r="CD268" s="758"/>
      <c r="CE268" s="758"/>
      <c r="CF268" s="758"/>
      <c r="CG268" s="758"/>
      <c r="CH268" s="758"/>
      <c r="CI268" s="758"/>
      <c r="CJ268" s="758"/>
      <c r="CK268" s="758"/>
      <c r="CL268" s="758"/>
      <c r="CM268" s="758"/>
      <c r="CN268" s="758"/>
      <c r="CP268" s="5"/>
      <c r="CR268" s="5"/>
      <c r="CS268" s="5"/>
      <c r="CT268" s="5"/>
    </row>
    <row r="269" spans="2:98" ht="15">
      <c r="B269" s="758"/>
      <c r="C269" s="758"/>
      <c r="D269" s="758"/>
      <c r="E269" s="758"/>
      <c r="F269" s="758"/>
      <c r="G269" s="758"/>
      <c r="H269" s="758"/>
      <c r="I269" s="758"/>
      <c r="J269" s="758"/>
      <c r="K269" s="758"/>
      <c r="L269" s="758"/>
      <c r="M269" s="758"/>
      <c r="N269" s="758"/>
      <c r="O269" s="758"/>
      <c r="P269" s="758"/>
      <c r="Q269" s="758"/>
      <c r="R269" s="758"/>
      <c r="S269" s="758"/>
      <c r="T269" s="758"/>
      <c r="U269" s="758"/>
      <c r="V269" s="758"/>
      <c r="W269" s="758"/>
      <c r="X269" s="758"/>
      <c r="Y269" s="758"/>
      <c r="Z269" s="758"/>
      <c r="AA269" s="758"/>
      <c r="AB269" s="758"/>
      <c r="AC269" s="758"/>
      <c r="AD269" s="758"/>
      <c r="AE269" s="758"/>
      <c r="AF269" s="758"/>
      <c r="AG269" s="758"/>
      <c r="AH269" s="758"/>
      <c r="AI269" s="758"/>
      <c r="AJ269" s="758"/>
      <c r="AK269" s="758"/>
      <c r="AL269" s="780">
        <v>264</v>
      </c>
      <c r="AM269" s="792">
        <v>0.17485178137815799</v>
      </c>
      <c r="AN269" s="792">
        <f t="shared" si="83"/>
        <v>0.82514821862184196</v>
      </c>
      <c r="AO269" s="792">
        <v>0.23518173108815199</v>
      </c>
      <c r="AP269" s="792">
        <f t="shared" si="77"/>
        <v>0.76481826891184801</v>
      </c>
      <c r="AQ269" s="792">
        <v>9.26096037452869E-2</v>
      </c>
      <c r="AR269" s="792">
        <f t="shared" si="78"/>
        <v>0.90739039625471307</v>
      </c>
      <c r="AS269" s="792">
        <f t="shared" si="84"/>
        <v>0.15089626810033591</v>
      </c>
      <c r="AT269" s="792">
        <f t="shared" si="84"/>
        <v>0.84910373189966415</v>
      </c>
      <c r="AU269" s="808">
        <v>0.180499834354345</v>
      </c>
      <c r="AV269" s="808">
        <f t="shared" si="85"/>
        <v>0.81950016564565498</v>
      </c>
      <c r="AW269" s="808">
        <v>0.235242230956069</v>
      </c>
      <c r="AX269" s="808">
        <f t="shared" si="86"/>
        <v>0.764757769043931</v>
      </c>
      <c r="AY269" s="808">
        <v>0.100649540555449</v>
      </c>
      <c r="AZ269" s="808">
        <f t="shared" si="89"/>
        <v>0.89935045944455094</v>
      </c>
      <c r="BA269" s="808">
        <f t="shared" si="87"/>
        <v>0.15635945042524937</v>
      </c>
      <c r="BB269" s="808">
        <f t="shared" si="87"/>
        <v>0.84364054957475065</v>
      </c>
      <c r="BC269" s="809">
        <v>0.170771558350371</v>
      </c>
      <c r="BD269" s="809">
        <f t="shared" si="76"/>
        <v>0.82922844164962894</v>
      </c>
      <c r="BE269" s="809">
        <v>0.23131500501135099</v>
      </c>
      <c r="BF269" s="809">
        <f t="shared" si="76"/>
        <v>0.76868499498864895</v>
      </c>
      <c r="BG269" s="809">
        <v>0.100089430602437</v>
      </c>
      <c r="BH269" s="809">
        <f t="shared" si="79"/>
        <v>0.89991056939756298</v>
      </c>
      <c r="BI269" s="809">
        <v>0.15218277231834676</v>
      </c>
      <c r="BJ269" s="809">
        <v>0.84781722768165324</v>
      </c>
      <c r="BK269" s="810">
        <v>0.166693797625453</v>
      </c>
      <c r="BL269" s="810">
        <f t="shared" si="80"/>
        <v>0.833306202374547</v>
      </c>
      <c r="BM269" s="810">
        <v>0.227432434355409</v>
      </c>
      <c r="BN269" s="810">
        <f t="shared" si="81"/>
        <v>0.77256756564459095</v>
      </c>
      <c r="BO269" s="810">
        <v>9.6267528883112199E-2</v>
      </c>
      <c r="BP269" s="810">
        <f t="shared" si="82"/>
        <v>0.90373247111688781</v>
      </c>
      <c r="BQ269" s="810">
        <v>0.1482676004518661</v>
      </c>
      <c r="BR269" s="810">
        <f t="shared" si="88"/>
        <v>0.85173239954813396</v>
      </c>
      <c r="BS269" s="809">
        <v>0.75638327492353097</v>
      </c>
      <c r="BT269" s="809">
        <v>0.243616725076469</v>
      </c>
      <c r="BU269" s="812"/>
      <c r="BV269" s="758"/>
      <c r="BW269" s="758"/>
      <c r="BX269" s="758"/>
      <c r="BY269" s="758"/>
      <c r="BZ269" s="758"/>
      <c r="CA269" s="758"/>
      <c r="CB269" s="758"/>
      <c r="CC269" s="758"/>
      <c r="CD269" s="758"/>
      <c r="CE269" s="758"/>
      <c r="CF269" s="758"/>
      <c r="CG269" s="758"/>
      <c r="CH269" s="758"/>
      <c r="CI269" s="758"/>
      <c r="CJ269" s="758"/>
      <c r="CK269" s="758"/>
      <c r="CL269" s="758"/>
      <c r="CM269" s="758"/>
      <c r="CN269" s="758"/>
      <c r="CP269" s="5"/>
      <c r="CR269" s="5"/>
      <c r="CS269" s="5"/>
      <c r="CT269" s="5"/>
    </row>
    <row r="270" spans="2:98" ht="15">
      <c r="B270" s="758"/>
      <c r="C270" s="758"/>
      <c r="D270" s="758"/>
      <c r="E270" s="758"/>
      <c r="F270" s="758"/>
      <c r="G270" s="758"/>
      <c r="H270" s="758"/>
      <c r="I270" s="758"/>
      <c r="J270" s="758"/>
      <c r="K270" s="758"/>
      <c r="L270" s="758"/>
      <c r="M270" s="758"/>
      <c r="N270" s="758"/>
      <c r="O270" s="758"/>
      <c r="P270" s="758"/>
      <c r="Q270" s="758"/>
      <c r="R270" s="758"/>
      <c r="S270" s="758"/>
      <c r="T270" s="758"/>
      <c r="U270" s="758"/>
      <c r="V270" s="758"/>
      <c r="W270" s="758"/>
      <c r="X270" s="758"/>
      <c r="Y270" s="758"/>
      <c r="Z270" s="758"/>
      <c r="AA270" s="758"/>
      <c r="AB270" s="758"/>
      <c r="AC270" s="758"/>
      <c r="AD270" s="758"/>
      <c r="AE270" s="758"/>
      <c r="AF270" s="758"/>
      <c r="AG270" s="758"/>
      <c r="AH270" s="758"/>
      <c r="AI270" s="758"/>
      <c r="AJ270" s="758"/>
      <c r="AK270" s="758"/>
      <c r="AL270" s="780">
        <v>265</v>
      </c>
      <c r="AM270" s="792">
        <v>0.17525568120500601</v>
      </c>
      <c r="AN270" s="792">
        <f t="shared" si="83"/>
        <v>0.82474431879499399</v>
      </c>
      <c r="AO270" s="792">
        <v>0.23562686986224399</v>
      </c>
      <c r="AP270" s="792">
        <f t="shared" si="77"/>
        <v>0.76437313013775599</v>
      </c>
      <c r="AQ270" s="792">
        <v>9.2959775149606294E-2</v>
      </c>
      <c r="AR270" s="792">
        <f t="shared" si="78"/>
        <v>0.90704022485039371</v>
      </c>
      <c r="AS270" s="792">
        <f t="shared" si="84"/>
        <v>0.15128493781068689</v>
      </c>
      <c r="AT270" s="792">
        <f t="shared" si="84"/>
        <v>0.84871506218931314</v>
      </c>
      <c r="AU270" s="808">
        <v>0.18095469219309701</v>
      </c>
      <c r="AV270" s="808">
        <f t="shared" si="85"/>
        <v>0.81904530780690299</v>
      </c>
      <c r="AW270" s="808">
        <v>0.23572555082541399</v>
      </c>
      <c r="AX270" s="808">
        <f t="shared" si="86"/>
        <v>0.76427444917458598</v>
      </c>
      <c r="AY270" s="808">
        <v>0.10103945949328701</v>
      </c>
      <c r="AZ270" s="808">
        <f t="shared" si="89"/>
        <v>0.89896054050671304</v>
      </c>
      <c r="BA270" s="808">
        <f t="shared" si="87"/>
        <v>0.15679098263661731</v>
      </c>
      <c r="BB270" s="808">
        <f t="shared" si="87"/>
        <v>0.84320901736338272</v>
      </c>
      <c r="BC270" s="809">
        <v>0.171176828536975</v>
      </c>
      <c r="BD270" s="809">
        <f t="shared" si="76"/>
        <v>0.82882317146302498</v>
      </c>
      <c r="BE270" s="809">
        <v>0.23176187140780999</v>
      </c>
      <c r="BF270" s="809">
        <f t="shared" si="76"/>
        <v>0.76823812859218998</v>
      </c>
      <c r="BG270" s="809">
        <v>0.100483324909281</v>
      </c>
      <c r="BH270" s="809">
        <f t="shared" si="79"/>
        <v>0.89951667509071898</v>
      </c>
      <c r="BI270" s="809">
        <v>0.15259237672852782</v>
      </c>
      <c r="BJ270" s="809">
        <v>0.84740762327147223</v>
      </c>
      <c r="BK270" s="810">
        <v>0.16709880839383401</v>
      </c>
      <c r="BL270" s="810">
        <f t="shared" si="80"/>
        <v>0.83290119160616594</v>
      </c>
      <c r="BM270" s="810">
        <v>0.22788299854749899</v>
      </c>
      <c r="BN270" s="810">
        <f t="shared" si="81"/>
        <v>0.77211700145250095</v>
      </c>
      <c r="BO270" s="810">
        <v>9.6646186576722998E-2</v>
      </c>
      <c r="BP270" s="810">
        <f t="shared" si="82"/>
        <v>0.90335381342327703</v>
      </c>
      <c r="BQ270" s="810">
        <v>0.14867096609330591</v>
      </c>
      <c r="BR270" s="810">
        <f t="shared" si="88"/>
        <v>0.85132903390669412</v>
      </c>
      <c r="BS270" s="809">
        <v>0.75723197970451994</v>
      </c>
      <c r="BT270" s="809">
        <v>0.24276802029548</v>
      </c>
      <c r="BU270" s="812"/>
      <c r="BV270" s="758"/>
      <c r="BW270" s="758"/>
      <c r="BX270" s="758"/>
      <c r="BY270" s="758"/>
      <c r="BZ270" s="758"/>
      <c r="CA270" s="758"/>
      <c r="CB270" s="758"/>
      <c r="CC270" s="758"/>
      <c r="CD270" s="758"/>
      <c r="CE270" s="758"/>
      <c r="CF270" s="758"/>
      <c r="CG270" s="758"/>
      <c r="CH270" s="758"/>
      <c r="CI270" s="758"/>
      <c r="CJ270" s="758"/>
      <c r="CK270" s="758"/>
      <c r="CL270" s="758"/>
      <c r="CM270" s="758"/>
      <c r="CN270" s="758"/>
      <c r="CP270" s="5"/>
      <c r="CR270" s="5"/>
      <c r="CS270" s="5"/>
      <c r="CT270" s="5"/>
    </row>
    <row r="271" spans="2:98" ht="15">
      <c r="B271" s="758"/>
      <c r="C271" s="758"/>
      <c r="D271" s="758"/>
      <c r="E271" s="758"/>
      <c r="F271" s="758"/>
      <c r="G271" s="758"/>
      <c r="H271" s="758"/>
      <c r="I271" s="758"/>
      <c r="J271" s="758"/>
      <c r="K271" s="758"/>
      <c r="L271" s="758"/>
      <c r="M271" s="758"/>
      <c r="N271" s="758"/>
      <c r="O271" s="758"/>
      <c r="P271" s="758"/>
      <c r="Q271" s="758"/>
      <c r="R271" s="758"/>
      <c r="S271" s="758"/>
      <c r="T271" s="758"/>
      <c r="U271" s="758"/>
      <c r="V271" s="758"/>
      <c r="W271" s="758"/>
      <c r="X271" s="758"/>
      <c r="Y271" s="758"/>
      <c r="Z271" s="758"/>
      <c r="AA271" s="758"/>
      <c r="AB271" s="758"/>
      <c r="AC271" s="758"/>
      <c r="AD271" s="758"/>
      <c r="AE271" s="758"/>
      <c r="AF271" s="758"/>
      <c r="AG271" s="758"/>
      <c r="AH271" s="758"/>
      <c r="AI271" s="758"/>
      <c r="AJ271" s="758"/>
      <c r="AK271" s="758"/>
      <c r="AL271" s="780">
        <v>266</v>
      </c>
      <c r="AM271" s="792">
        <v>0.17565810483191699</v>
      </c>
      <c r="AN271" s="792">
        <f t="shared" si="83"/>
        <v>0.82434189516808298</v>
      </c>
      <c r="AO271" s="792">
        <v>0.23607222881301901</v>
      </c>
      <c r="AP271" s="792">
        <f t="shared" si="77"/>
        <v>0.76392777118698096</v>
      </c>
      <c r="AQ271" s="792">
        <v>9.3309891886557E-2</v>
      </c>
      <c r="AR271" s="792">
        <f t="shared" si="78"/>
        <v>0.90669010811344297</v>
      </c>
      <c r="AS271" s="792">
        <f t="shared" si="84"/>
        <v>0.15167317539270486</v>
      </c>
      <c r="AT271" s="792">
        <f t="shared" si="84"/>
        <v>0.84832682460729525</v>
      </c>
      <c r="AU271" s="808">
        <v>0.18140894615854899</v>
      </c>
      <c r="AV271" s="808">
        <f t="shared" si="85"/>
        <v>0.81859105384145103</v>
      </c>
      <c r="AW271" s="808">
        <v>0.236207782235374</v>
      </c>
      <c r="AX271" s="808">
        <f t="shared" si="86"/>
        <v>0.76379221776462602</v>
      </c>
      <c r="AY271" s="808">
        <v>0.10142940933111</v>
      </c>
      <c r="AZ271" s="808">
        <f t="shared" si="89"/>
        <v>0.89857059066889</v>
      </c>
      <c r="BA271" s="808">
        <f t="shared" si="87"/>
        <v>0.15722209151559682</v>
      </c>
      <c r="BB271" s="808">
        <f t="shared" si="87"/>
        <v>0.84277790848440315</v>
      </c>
      <c r="BC271" s="809">
        <v>0.17158128199940001</v>
      </c>
      <c r="BD271" s="809">
        <f t="shared" si="76"/>
        <v>0.82841871800059996</v>
      </c>
      <c r="BE271" s="809">
        <v>0.23220815222590099</v>
      </c>
      <c r="BF271" s="809">
        <f t="shared" si="76"/>
        <v>0.76779184777409903</v>
      </c>
      <c r="BG271" s="809">
        <v>0.10087724181445799</v>
      </c>
      <c r="BH271" s="809">
        <f t="shared" si="79"/>
        <v>0.89912275818554199</v>
      </c>
      <c r="BI271" s="809">
        <v>0.1530016036664219</v>
      </c>
      <c r="BJ271" s="809">
        <v>0.8469983963335781</v>
      </c>
      <c r="BK271" s="810">
        <v>0.16750352675187499</v>
      </c>
      <c r="BL271" s="810">
        <f t="shared" si="80"/>
        <v>0.83249647324812504</v>
      </c>
      <c r="BM271" s="810">
        <v>0.22833242466974099</v>
      </c>
      <c r="BN271" s="810">
        <f t="shared" si="81"/>
        <v>0.77166757533025898</v>
      </c>
      <c r="BO271" s="810">
        <v>9.7025113577862199E-2</v>
      </c>
      <c r="BP271" s="810">
        <f t="shared" si="82"/>
        <v>0.90297488642213786</v>
      </c>
      <c r="BQ271" s="810">
        <v>0.14907410321293829</v>
      </c>
      <c r="BR271" s="810">
        <f t="shared" si="88"/>
        <v>0.85092589678706176</v>
      </c>
      <c r="BS271" s="809">
        <v>0.75807594564161906</v>
      </c>
      <c r="BT271" s="809">
        <v>0.24192405435838099</v>
      </c>
      <c r="BU271" s="812"/>
      <c r="BV271" s="758"/>
      <c r="BW271" s="758"/>
      <c r="BX271" s="758"/>
      <c r="BY271" s="758"/>
      <c r="BZ271" s="758"/>
      <c r="CA271" s="758"/>
      <c r="CB271" s="758"/>
      <c r="CC271" s="758"/>
      <c r="CD271" s="758"/>
      <c r="CE271" s="758"/>
      <c r="CF271" s="758"/>
      <c r="CG271" s="758"/>
      <c r="CH271" s="758"/>
      <c r="CI271" s="758"/>
      <c r="CJ271" s="758"/>
      <c r="CK271" s="758"/>
      <c r="CL271" s="758"/>
      <c r="CM271" s="758"/>
      <c r="CN271" s="758"/>
      <c r="CP271" s="5"/>
      <c r="CR271" s="5"/>
      <c r="CS271" s="5"/>
      <c r="CT271" s="5"/>
    </row>
    <row r="272" spans="2:98" ht="15">
      <c r="B272" s="758"/>
      <c r="C272" s="758"/>
      <c r="D272" s="758"/>
      <c r="E272" s="758"/>
      <c r="F272" s="758"/>
      <c r="G272" s="758"/>
      <c r="H272" s="758"/>
      <c r="I272" s="758"/>
      <c r="J272" s="758"/>
      <c r="K272" s="758"/>
      <c r="L272" s="758"/>
      <c r="M272" s="758"/>
      <c r="N272" s="758"/>
      <c r="O272" s="758"/>
      <c r="P272" s="758"/>
      <c r="Q272" s="758"/>
      <c r="R272" s="758"/>
      <c r="S272" s="758"/>
      <c r="T272" s="758"/>
      <c r="U272" s="758"/>
      <c r="V272" s="758"/>
      <c r="W272" s="758"/>
      <c r="X272" s="758"/>
      <c r="Y272" s="758"/>
      <c r="Z272" s="758"/>
      <c r="AA272" s="758"/>
      <c r="AB272" s="758"/>
      <c r="AC272" s="758"/>
      <c r="AD272" s="758"/>
      <c r="AE272" s="758"/>
      <c r="AF272" s="758"/>
      <c r="AG272" s="758"/>
      <c r="AH272" s="758"/>
      <c r="AI272" s="758"/>
      <c r="AJ272" s="758"/>
      <c r="AK272" s="758"/>
      <c r="AL272" s="780">
        <v>267</v>
      </c>
      <c r="AM272" s="792">
        <v>0.17605912758533801</v>
      </c>
      <c r="AN272" s="792">
        <f t="shared" si="83"/>
        <v>0.82394087241466196</v>
      </c>
      <c r="AO272" s="792">
        <v>0.236517759559769</v>
      </c>
      <c r="AP272" s="792">
        <f t="shared" si="77"/>
        <v>0.76348224044023105</v>
      </c>
      <c r="AQ272" s="792">
        <v>9.36599565704445E-2</v>
      </c>
      <c r="AR272" s="792">
        <f t="shared" si="78"/>
        <v>0.90634004342955554</v>
      </c>
      <c r="AS272" s="792">
        <f t="shared" si="84"/>
        <v>0.15206099427260614</v>
      </c>
      <c r="AT272" s="792">
        <f t="shared" si="84"/>
        <v>0.84793900572739389</v>
      </c>
      <c r="AU272" s="808">
        <v>0.18186259705233199</v>
      </c>
      <c r="AV272" s="808">
        <f t="shared" si="85"/>
        <v>0.81813740294766801</v>
      </c>
      <c r="AW272" s="808">
        <v>0.23668893134605601</v>
      </c>
      <c r="AX272" s="808">
        <f t="shared" si="86"/>
        <v>0.76331106865394394</v>
      </c>
      <c r="AY272" s="808">
        <v>0.101819388720486</v>
      </c>
      <c r="AZ272" s="808">
        <f t="shared" si="89"/>
        <v>0.89818061127951399</v>
      </c>
      <c r="BA272" s="808">
        <f t="shared" si="87"/>
        <v>0.15765277810723938</v>
      </c>
      <c r="BB272" s="808">
        <f t="shared" si="87"/>
        <v>0.84234722189276068</v>
      </c>
      <c r="BC272" s="809">
        <v>0.17198494020139601</v>
      </c>
      <c r="BD272" s="809">
        <f t="shared" si="76"/>
        <v>0.82801505979860401</v>
      </c>
      <c r="BE272" s="809">
        <v>0.23265384280443199</v>
      </c>
      <c r="BF272" s="809">
        <f t="shared" si="76"/>
        <v>0.76734615719556798</v>
      </c>
      <c r="BG272" s="809">
        <v>0.10127118206164</v>
      </c>
      <c r="BH272" s="809">
        <f t="shared" si="79"/>
        <v>0.89872881793836001</v>
      </c>
      <c r="BI272" s="809">
        <v>0.15341045905580653</v>
      </c>
      <c r="BJ272" s="809">
        <v>0.84658954094419347</v>
      </c>
      <c r="BK272" s="810">
        <v>0.167907940099189</v>
      </c>
      <c r="BL272" s="810">
        <f t="shared" si="80"/>
        <v>0.83209205990081103</v>
      </c>
      <c r="BM272" s="810">
        <v>0.228780721719156</v>
      </c>
      <c r="BN272" s="810">
        <f t="shared" si="81"/>
        <v>0.77121927828084402</v>
      </c>
      <c r="BO272" s="810">
        <v>9.7404300240928304E-2</v>
      </c>
      <c r="BP272" s="810">
        <f t="shared" si="82"/>
        <v>0.90259569975907172</v>
      </c>
      <c r="BQ272" s="810">
        <v>0.14947700553698151</v>
      </c>
      <c r="BR272" s="810">
        <f t="shared" si="88"/>
        <v>0.8505229944630186</v>
      </c>
      <c r="BS272" s="809">
        <v>0.75891517957300902</v>
      </c>
      <c r="BT272" s="809">
        <v>0.241084820426991</v>
      </c>
      <c r="BU272" s="812"/>
      <c r="BV272" s="758"/>
      <c r="BW272" s="758"/>
      <c r="BX272" s="758"/>
      <c r="BY272" s="758"/>
      <c r="BZ272" s="758"/>
      <c r="CA272" s="758"/>
      <c r="CB272" s="758"/>
      <c r="CC272" s="758"/>
      <c r="CD272" s="758"/>
      <c r="CE272" s="758"/>
      <c r="CF272" s="758"/>
      <c r="CG272" s="758"/>
      <c r="CH272" s="758"/>
      <c r="CI272" s="758"/>
      <c r="CJ272" s="758"/>
      <c r="CK272" s="758"/>
      <c r="CL272" s="758"/>
      <c r="CM272" s="758"/>
      <c r="CN272" s="758"/>
      <c r="CP272" s="5"/>
      <c r="CR272" s="5"/>
      <c r="CS272" s="5"/>
      <c r="CT272" s="5"/>
    </row>
    <row r="273" spans="2:98" ht="15">
      <c r="B273" s="758"/>
      <c r="C273" s="758"/>
      <c r="D273" s="758"/>
      <c r="E273" s="758"/>
      <c r="F273" s="758"/>
      <c r="G273" s="758"/>
      <c r="H273" s="758"/>
      <c r="I273" s="758"/>
      <c r="J273" s="758"/>
      <c r="K273" s="758"/>
      <c r="L273" s="758"/>
      <c r="M273" s="758"/>
      <c r="N273" s="758"/>
      <c r="O273" s="758"/>
      <c r="P273" s="758"/>
      <c r="Q273" s="758"/>
      <c r="R273" s="758"/>
      <c r="S273" s="758"/>
      <c r="T273" s="758"/>
      <c r="U273" s="758"/>
      <c r="V273" s="758"/>
      <c r="W273" s="758"/>
      <c r="X273" s="758"/>
      <c r="Y273" s="758"/>
      <c r="Z273" s="758"/>
      <c r="AA273" s="758"/>
      <c r="AB273" s="758"/>
      <c r="AC273" s="758"/>
      <c r="AD273" s="758"/>
      <c r="AE273" s="758"/>
      <c r="AF273" s="758"/>
      <c r="AG273" s="758"/>
      <c r="AH273" s="758"/>
      <c r="AI273" s="758"/>
      <c r="AJ273" s="758"/>
      <c r="AK273" s="758"/>
      <c r="AL273" s="780">
        <v>268</v>
      </c>
      <c r="AM273" s="792">
        <v>0.17645882479171099</v>
      </c>
      <c r="AN273" s="792">
        <f t="shared" si="83"/>
        <v>0.82354117520828907</v>
      </c>
      <c r="AO273" s="792">
        <v>0.23696341372178301</v>
      </c>
      <c r="AP273" s="792">
        <f t="shared" si="77"/>
        <v>0.76303658627821702</v>
      </c>
      <c r="AQ273" s="792">
        <v>9.4009971815574397E-2</v>
      </c>
      <c r="AR273" s="792">
        <f t="shared" si="78"/>
        <v>0.90599002818442564</v>
      </c>
      <c r="AS273" s="792">
        <f t="shared" si="84"/>
        <v>0.15244840787660474</v>
      </c>
      <c r="AT273" s="792">
        <f t="shared" si="84"/>
        <v>0.84755159212339537</v>
      </c>
      <c r="AU273" s="808">
        <v>0.182315645676073</v>
      </c>
      <c r="AV273" s="808">
        <f t="shared" si="85"/>
        <v>0.81768435432392694</v>
      </c>
      <c r="AW273" s="808">
        <v>0.23716900431756699</v>
      </c>
      <c r="AX273" s="808">
        <f t="shared" si="86"/>
        <v>0.76283099568243307</v>
      </c>
      <c r="AY273" s="808">
        <v>0.10220939631298501</v>
      </c>
      <c r="AZ273" s="808">
        <f t="shared" si="89"/>
        <v>0.89779060368701502</v>
      </c>
      <c r="BA273" s="808">
        <f t="shared" si="87"/>
        <v>0.15808304345659616</v>
      </c>
      <c r="BB273" s="808">
        <f t="shared" si="87"/>
        <v>0.84191695654340393</v>
      </c>
      <c r="BC273" s="809">
        <v>0.17238782460671001</v>
      </c>
      <c r="BD273" s="809">
        <f t="shared" si="76"/>
        <v>0.82761217539329002</v>
      </c>
      <c r="BE273" s="809">
        <v>0.233098938482212</v>
      </c>
      <c r="BF273" s="809">
        <f t="shared" si="76"/>
        <v>0.76690106151778803</v>
      </c>
      <c r="BG273" s="809">
        <v>0.101665146394496</v>
      </c>
      <c r="BH273" s="809">
        <f t="shared" si="79"/>
        <v>0.89833485360550402</v>
      </c>
      <c r="BI273" s="809">
        <v>0.15381894882045705</v>
      </c>
      <c r="BJ273" s="809">
        <v>0.84618105117954301</v>
      </c>
      <c r="BK273" s="810">
        <v>0.16831203583538601</v>
      </c>
      <c r="BL273" s="810">
        <f t="shared" si="80"/>
        <v>0.83168796416461399</v>
      </c>
      <c r="BM273" s="810">
        <v>0.229227898692766</v>
      </c>
      <c r="BN273" s="810">
        <f t="shared" si="81"/>
        <v>0.77077210130723395</v>
      </c>
      <c r="BO273" s="810">
        <v>9.7783736920319594E-2</v>
      </c>
      <c r="BP273" s="810">
        <f t="shared" si="82"/>
        <v>0.90221626307968039</v>
      </c>
      <c r="BQ273" s="810">
        <v>0.14987966679165285</v>
      </c>
      <c r="BR273" s="810">
        <f t="shared" si="88"/>
        <v>0.85012033320834712</v>
      </c>
      <c r="BS273" s="809">
        <v>0.75974968833687107</v>
      </c>
      <c r="BT273" s="809">
        <v>0.24025031166312899</v>
      </c>
      <c r="BU273" s="812"/>
      <c r="BV273" s="758"/>
      <c r="BW273" s="758"/>
      <c r="BX273" s="758"/>
      <c r="BY273" s="758"/>
      <c r="BZ273" s="758"/>
      <c r="CA273" s="758"/>
      <c r="CB273" s="758"/>
      <c r="CC273" s="758"/>
      <c r="CD273" s="758"/>
      <c r="CE273" s="758"/>
      <c r="CF273" s="758"/>
      <c r="CG273" s="758"/>
      <c r="CH273" s="758"/>
      <c r="CI273" s="758"/>
      <c r="CJ273" s="758"/>
      <c r="CK273" s="758"/>
      <c r="CL273" s="758"/>
      <c r="CM273" s="758"/>
      <c r="CN273" s="758"/>
      <c r="CP273" s="5"/>
      <c r="CR273" s="5"/>
      <c r="CS273" s="5"/>
      <c r="CT273" s="5"/>
    </row>
    <row r="274" spans="2:98" ht="15">
      <c r="B274" s="758"/>
      <c r="C274" s="758"/>
      <c r="D274" s="758"/>
      <c r="E274" s="758"/>
      <c r="F274" s="758"/>
      <c r="G274" s="758"/>
      <c r="H274" s="758"/>
      <c r="I274" s="758"/>
      <c r="J274" s="758"/>
      <c r="K274" s="758"/>
      <c r="L274" s="758"/>
      <c r="M274" s="758"/>
      <c r="N274" s="758"/>
      <c r="O274" s="758"/>
      <c r="P274" s="758"/>
      <c r="Q274" s="758"/>
      <c r="R274" s="758"/>
      <c r="S274" s="758"/>
      <c r="T274" s="758"/>
      <c r="U274" s="758"/>
      <c r="V274" s="758"/>
      <c r="W274" s="758"/>
      <c r="X274" s="758"/>
      <c r="Y274" s="758"/>
      <c r="Z274" s="758"/>
      <c r="AA274" s="758"/>
      <c r="AB274" s="758"/>
      <c r="AC274" s="758"/>
      <c r="AD274" s="758"/>
      <c r="AE274" s="758"/>
      <c r="AF274" s="758"/>
      <c r="AG274" s="758"/>
      <c r="AH274" s="758"/>
      <c r="AI274" s="758"/>
      <c r="AJ274" s="758"/>
      <c r="AK274" s="758"/>
      <c r="AL274" s="780">
        <v>269</v>
      </c>
      <c r="AM274" s="792">
        <v>0.176857271777483</v>
      </c>
      <c r="AN274" s="792">
        <f t="shared" si="83"/>
        <v>0.823142728222517</v>
      </c>
      <c r="AO274" s="792">
        <v>0.237409142918352</v>
      </c>
      <c r="AP274" s="792">
        <f t="shared" si="77"/>
        <v>0.76259085708164798</v>
      </c>
      <c r="AQ274" s="792">
        <v>9.4359940236252104E-2</v>
      </c>
      <c r="AR274" s="792">
        <f t="shared" si="78"/>
        <v>0.90564005976374795</v>
      </c>
      <c r="AS274" s="792">
        <f t="shared" si="84"/>
        <v>0.15283542963091665</v>
      </c>
      <c r="AT274" s="792">
        <f t="shared" si="84"/>
        <v>0.84716457036908333</v>
      </c>
      <c r="AU274" s="808">
        <v>0.182768092831401</v>
      </c>
      <c r="AV274" s="808">
        <f t="shared" si="85"/>
        <v>0.81723190716859895</v>
      </c>
      <c r="AW274" s="808">
        <v>0.23764800731001301</v>
      </c>
      <c r="AX274" s="808">
        <f t="shared" si="86"/>
        <v>0.76235199268998699</v>
      </c>
      <c r="AY274" s="808">
        <v>0.102599430760176</v>
      </c>
      <c r="AZ274" s="808">
        <f t="shared" si="89"/>
        <v>0.89740056923982403</v>
      </c>
      <c r="BA274" s="808">
        <f t="shared" si="87"/>
        <v>0.15851288860871826</v>
      </c>
      <c r="BB274" s="808">
        <f t="shared" si="87"/>
        <v>0.84148711139128185</v>
      </c>
      <c r="BC274" s="809">
        <v>0.172789956679091</v>
      </c>
      <c r="BD274" s="809">
        <f t="shared" si="76"/>
        <v>0.82721004332090897</v>
      </c>
      <c r="BE274" s="809">
        <v>0.23354343459804799</v>
      </c>
      <c r="BF274" s="809">
        <f t="shared" si="76"/>
        <v>0.76645656540195195</v>
      </c>
      <c r="BG274" s="809">
        <v>0.102059135556699</v>
      </c>
      <c r="BH274" s="809">
        <f t="shared" si="79"/>
        <v>0.89794086444330101</v>
      </c>
      <c r="BI274" s="809">
        <v>0.1542270788841508</v>
      </c>
      <c r="BJ274" s="809">
        <v>0.84577292111584923</v>
      </c>
      <c r="BK274" s="810">
        <v>0.16871580136007899</v>
      </c>
      <c r="BL274" s="810">
        <f t="shared" si="80"/>
        <v>0.83128419863992098</v>
      </c>
      <c r="BM274" s="810">
        <v>0.22967396458759201</v>
      </c>
      <c r="BN274" s="810">
        <f t="shared" si="81"/>
        <v>0.77032603541240796</v>
      </c>
      <c r="BO274" s="810">
        <v>9.8163413970434293E-2</v>
      </c>
      <c r="BP274" s="810">
        <f t="shared" si="82"/>
        <v>0.90183658602956573</v>
      </c>
      <c r="BQ274" s="810">
        <v>0.15028208070317042</v>
      </c>
      <c r="BR274" s="810">
        <f t="shared" si="88"/>
        <v>0.8497179192968296</v>
      </c>
      <c r="BS274" s="809">
        <v>0.76057947877138599</v>
      </c>
      <c r="BT274" s="809">
        <v>0.23942052122861401</v>
      </c>
      <c r="BU274" s="812"/>
      <c r="BV274" s="758"/>
      <c r="BW274" s="758"/>
      <c r="BX274" s="758"/>
      <c r="BY274" s="758"/>
      <c r="BZ274" s="758"/>
      <c r="CA274" s="758"/>
      <c r="CB274" s="758"/>
      <c r="CC274" s="758"/>
      <c r="CD274" s="758"/>
      <c r="CE274" s="758"/>
      <c r="CF274" s="758"/>
      <c r="CG274" s="758"/>
      <c r="CH274" s="758"/>
      <c r="CI274" s="758"/>
      <c r="CJ274" s="758"/>
      <c r="CK274" s="758"/>
      <c r="CL274" s="758"/>
      <c r="CM274" s="758"/>
      <c r="CN274" s="758"/>
      <c r="CP274" s="5"/>
      <c r="CR274" s="5"/>
      <c r="CS274" s="5"/>
      <c r="CT274" s="5"/>
    </row>
    <row r="275" spans="2:98" ht="15">
      <c r="B275" s="758"/>
      <c r="C275" s="758"/>
      <c r="D275" s="758"/>
      <c r="E275" s="758"/>
      <c r="F275" s="758"/>
      <c r="G275" s="758"/>
      <c r="H275" s="758"/>
      <c r="I275" s="758"/>
      <c r="J275" s="758"/>
      <c r="K275" s="758"/>
      <c r="L275" s="758"/>
      <c r="M275" s="758"/>
      <c r="N275" s="758"/>
      <c r="O275" s="758"/>
      <c r="P275" s="758"/>
      <c r="Q275" s="758"/>
      <c r="R275" s="758"/>
      <c r="S275" s="758"/>
      <c r="T275" s="758"/>
      <c r="U275" s="758"/>
      <c r="V275" s="758"/>
      <c r="W275" s="758"/>
      <c r="X275" s="758"/>
      <c r="Y275" s="758"/>
      <c r="Z275" s="758"/>
      <c r="AA275" s="758"/>
      <c r="AB275" s="758"/>
      <c r="AC275" s="758"/>
      <c r="AD275" s="758"/>
      <c r="AE275" s="758"/>
      <c r="AF275" s="758"/>
      <c r="AG275" s="758"/>
      <c r="AH275" s="758"/>
      <c r="AI275" s="758"/>
      <c r="AJ275" s="758"/>
      <c r="AK275" s="758"/>
      <c r="AL275" s="780">
        <v>270</v>
      </c>
      <c r="AM275" s="792">
        <v>0.177254543869098</v>
      </c>
      <c r="AN275" s="792">
        <f t="shared" si="83"/>
        <v>0.822745456130902</v>
      </c>
      <c r="AO275" s="792">
        <v>0.237854898768767</v>
      </c>
      <c r="AP275" s="792">
        <f t="shared" si="77"/>
        <v>0.76214510123123302</v>
      </c>
      <c r="AQ275" s="792">
        <v>9.4709864446783198E-2</v>
      </c>
      <c r="AR275" s="792">
        <f t="shared" si="78"/>
        <v>0.9052901355532168</v>
      </c>
      <c r="AS275" s="792">
        <f t="shared" si="84"/>
        <v>0.15322207296175705</v>
      </c>
      <c r="AT275" s="792">
        <f t="shared" si="84"/>
        <v>0.84677792703824295</v>
      </c>
      <c r="AU275" s="808">
        <v>0.18321993931994501</v>
      </c>
      <c r="AV275" s="808">
        <f t="shared" si="85"/>
        <v>0.81678006068005504</v>
      </c>
      <c r="AW275" s="808">
        <v>0.2381259464835</v>
      </c>
      <c r="AX275" s="808">
        <f t="shared" si="86"/>
        <v>0.76187405351650006</v>
      </c>
      <c r="AY275" s="808">
        <v>0.10298949071362801</v>
      </c>
      <c r="AZ275" s="808">
        <f t="shared" si="89"/>
        <v>0.89701050928637205</v>
      </c>
      <c r="BA275" s="808">
        <f t="shared" si="87"/>
        <v>0.15894231460865685</v>
      </c>
      <c r="BB275" s="808">
        <f t="shared" si="87"/>
        <v>0.84105768539134318</v>
      </c>
      <c r="BC275" s="809">
        <v>0.17319135788228801</v>
      </c>
      <c r="BD275" s="809">
        <f t="shared" si="76"/>
        <v>0.82680864211771199</v>
      </c>
      <c r="BE275" s="809">
        <v>0.23398732649074799</v>
      </c>
      <c r="BF275" s="809">
        <f t="shared" si="76"/>
        <v>0.76601267350925206</v>
      </c>
      <c r="BG275" s="809">
        <v>0.10245315029191999</v>
      </c>
      <c r="BH275" s="809">
        <f t="shared" si="79"/>
        <v>0.89754684970807996</v>
      </c>
      <c r="BI275" s="809">
        <v>0.15463485517066453</v>
      </c>
      <c r="BJ275" s="809">
        <v>0.84536514482933556</v>
      </c>
      <c r="BK275" s="810">
        <v>0.16911922407287799</v>
      </c>
      <c r="BL275" s="810">
        <f t="shared" si="80"/>
        <v>0.83088077592712195</v>
      </c>
      <c r="BM275" s="810">
        <v>0.23011892840065501</v>
      </c>
      <c r="BN275" s="810">
        <f t="shared" si="81"/>
        <v>0.76988107159934493</v>
      </c>
      <c r="BO275" s="810">
        <v>9.8543321745670806E-2</v>
      </c>
      <c r="BP275" s="810">
        <f t="shared" si="82"/>
        <v>0.90145667825432918</v>
      </c>
      <c r="BQ275" s="810">
        <v>0.15068424099775141</v>
      </c>
      <c r="BR275" s="810">
        <f t="shared" si="88"/>
        <v>0.84931575900224865</v>
      </c>
      <c r="BS275" s="809">
        <v>0.76140455771473603</v>
      </c>
      <c r="BT275" s="809">
        <v>0.238595442285264</v>
      </c>
      <c r="BU275" s="812"/>
      <c r="BV275" s="758"/>
      <c r="BW275" s="758"/>
      <c r="BX275" s="758"/>
      <c r="BY275" s="758"/>
      <c r="BZ275" s="758"/>
      <c r="CA275" s="758"/>
      <c r="CB275" s="758"/>
      <c r="CC275" s="758"/>
      <c r="CD275" s="758"/>
      <c r="CE275" s="758"/>
      <c r="CF275" s="758"/>
      <c r="CG275" s="758"/>
      <c r="CH275" s="758"/>
      <c r="CI275" s="758"/>
      <c r="CJ275" s="758"/>
      <c r="CK275" s="758"/>
      <c r="CL275" s="758"/>
      <c r="CM275" s="758"/>
      <c r="CN275" s="758"/>
      <c r="CP275" s="5"/>
      <c r="CR275" s="5"/>
      <c r="CS275" s="5"/>
      <c r="CT275" s="5"/>
    </row>
    <row r="276" spans="2:98" ht="15">
      <c r="B276" s="758"/>
      <c r="C276" s="758"/>
      <c r="D276" s="758"/>
      <c r="E276" s="758"/>
      <c r="F276" s="758"/>
      <c r="G276" s="758"/>
      <c r="H276" s="758"/>
      <c r="I276" s="758"/>
      <c r="J276" s="758"/>
      <c r="K276" s="758"/>
      <c r="L276" s="758"/>
      <c r="M276" s="758"/>
      <c r="N276" s="758"/>
      <c r="O276" s="758"/>
      <c r="P276" s="758"/>
      <c r="Q276" s="758"/>
      <c r="R276" s="758"/>
      <c r="S276" s="758"/>
      <c r="T276" s="758"/>
      <c r="U276" s="758"/>
      <c r="V276" s="758"/>
      <c r="W276" s="758"/>
      <c r="X276" s="758"/>
      <c r="Y276" s="758"/>
      <c r="Z276" s="758"/>
      <c r="AA276" s="758"/>
      <c r="AB276" s="758"/>
      <c r="AC276" s="758"/>
      <c r="AD276" s="758"/>
      <c r="AE276" s="758"/>
      <c r="AF276" s="758"/>
      <c r="AG276" s="758"/>
      <c r="AH276" s="758"/>
      <c r="AI276" s="758"/>
      <c r="AJ276" s="758"/>
      <c r="AK276" s="758"/>
      <c r="AL276" s="780">
        <v>271</v>
      </c>
      <c r="AM276" s="792">
        <v>0.17765071639300001</v>
      </c>
      <c r="AN276" s="792">
        <f t="shared" si="83"/>
        <v>0.82234928360699999</v>
      </c>
      <c r="AO276" s="792">
        <v>0.23830063289231801</v>
      </c>
      <c r="AP276" s="792">
        <f t="shared" si="77"/>
        <v>0.76169936710768193</v>
      </c>
      <c r="AQ276" s="792">
        <v>9.5059747061473299E-2</v>
      </c>
      <c r="AR276" s="792">
        <f t="shared" si="78"/>
        <v>0.90494025293852665</v>
      </c>
      <c r="AS276" s="792">
        <f t="shared" si="84"/>
        <v>0.15360835129534087</v>
      </c>
      <c r="AT276" s="792">
        <f t="shared" si="84"/>
        <v>0.84639164870465922</v>
      </c>
      <c r="AU276" s="808">
        <v>0.18367118594333401</v>
      </c>
      <c r="AV276" s="808">
        <f t="shared" si="85"/>
        <v>0.81632881405666602</v>
      </c>
      <c r="AW276" s="808">
        <v>0.23860282799813601</v>
      </c>
      <c r="AX276" s="808">
        <f t="shared" si="86"/>
        <v>0.76139717200186396</v>
      </c>
      <c r="AY276" s="808">
        <v>0.10337957482491</v>
      </c>
      <c r="AZ276" s="808">
        <f t="shared" si="89"/>
        <v>0.89662042517509</v>
      </c>
      <c r="BA276" s="808">
        <f t="shared" si="87"/>
        <v>0.15937132250146344</v>
      </c>
      <c r="BB276" s="808">
        <f t="shared" si="87"/>
        <v>0.84062867749853654</v>
      </c>
      <c r="BC276" s="809">
        <v>0.17359204968004799</v>
      </c>
      <c r="BD276" s="809">
        <f t="shared" si="76"/>
        <v>0.82640795031995196</v>
      </c>
      <c r="BE276" s="809">
        <v>0.23443060949911901</v>
      </c>
      <c r="BF276" s="809">
        <f t="shared" si="76"/>
        <v>0.76556939050088102</v>
      </c>
      <c r="BG276" s="809">
        <v>0.102847191343828</v>
      </c>
      <c r="BH276" s="809">
        <f t="shared" si="79"/>
        <v>0.89715280865617197</v>
      </c>
      <c r="BI276" s="809">
        <v>0.15504228360377315</v>
      </c>
      <c r="BJ276" s="809">
        <v>0.84495771639622685</v>
      </c>
      <c r="BK276" s="810">
        <v>0.169522291373396</v>
      </c>
      <c r="BL276" s="810">
        <f t="shared" si="80"/>
        <v>0.83047770862660397</v>
      </c>
      <c r="BM276" s="810">
        <v>0.23056279912897801</v>
      </c>
      <c r="BN276" s="810">
        <f t="shared" si="81"/>
        <v>0.76943720087102196</v>
      </c>
      <c r="BO276" s="810">
        <v>9.8923450600427301E-2</v>
      </c>
      <c r="BP276" s="810">
        <f t="shared" si="82"/>
        <v>0.90107654939957271</v>
      </c>
      <c r="BQ276" s="810">
        <v>0.15108614140161425</v>
      </c>
      <c r="BR276" s="810">
        <f t="shared" si="88"/>
        <v>0.84891385859838575</v>
      </c>
      <c r="BS276" s="809">
        <v>0.762224932005099</v>
      </c>
      <c r="BT276" s="809">
        <v>0.237775067994901</v>
      </c>
      <c r="BU276" s="812"/>
      <c r="BV276" s="758"/>
      <c r="BW276" s="758"/>
      <c r="BX276" s="758"/>
      <c r="BY276" s="758"/>
      <c r="BZ276" s="758"/>
      <c r="CA276" s="758"/>
      <c r="CB276" s="758"/>
      <c r="CC276" s="758"/>
      <c r="CD276" s="758"/>
      <c r="CE276" s="758"/>
      <c r="CF276" s="758"/>
      <c r="CG276" s="758"/>
      <c r="CH276" s="758"/>
      <c r="CI276" s="758"/>
      <c r="CJ276" s="758"/>
      <c r="CK276" s="758"/>
      <c r="CL276" s="758"/>
      <c r="CM276" s="758"/>
      <c r="CN276" s="758"/>
      <c r="CP276" s="5"/>
      <c r="CR276" s="5"/>
      <c r="CS276" s="5"/>
      <c r="CT276" s="5"/>
    </row>
    <row r="277" spans="2:98" ht="15">
      <c r="B277" s="758"/>
      <c r="C277" s="758"/>
      <c r="D277" s="758"/>
      <c r="E277" s="758"/>
      <c r="F277" s="758"/>
      <c r="G277" s="758"/>
      <c r="H277" s="758"/>
      <c r="I277" s="758"/>
      <c r="J277" s="758"/>
      <c r="K277" s="758"/>
      <c r="L277" s="758"/>
      <c r="M277" s="758"/>
      <c r="N277" s="758"/>
      <c r="O277" s="758"/>
      <c r="P277" s="758"/>
      <c r="Q277" s="758"/>
      <c r="R277" s="758"/>
      <c r="S277" s="758"/>
      <c r="T277" s="758"/>
      <c r="U277" s="758"/>
      <c r="V277" s="758"/>
      <c r="W277" s="758"/>
      <c r="X277" s="758"/>
      <c r="Y277" s="758"/>
      <c r="Z277" s="758"/>
      <c r="AA277" s="758"/>
      <c r="AB277" s="758"/>
      <c r="AC277" s="758"/>
      <c r="AD277" s="758"/>
      <c r="AE277" s="758"/>
      <c r="AF277" s="758"/>
      <c r="AG277" s="758"/>
      <c r="AH277" s="758"/>
      <c r="AI277" s="758"/>
      <c r="AJ277" s="758"/>
      <c r="AK277" s="758"/>
      <c r="AL277" s="780">
        <v>272</v>
      </c>
      <c r="AM277" s="792">
        <v>0.17804586467563399</v>
      </c>
      <c r="AN277" s="792">
        <f t="shared" si="83"/>
        <v>0.82195413532436601</v>
      </c>
      <c r="AO277" s="792">
        <v>0.23874629690829499</v>
      </c>
      <c r="AP277" s="792">
        <f t="shared" si="77"/>
        <v>0.76125370309170504</v>
      </c>
      <c r="AQ277" s="792">
        <v>9.5409590694627899E-2</v>
      </c>
      <c r="AR277" s="792">
        <f t="shared" si="78"/>
        <v>0.90459040930537205</v>
      </c>
      <c r="AS277" s="792">
        <f t="shared" si="84"/>
        <v>0.15399427805788324</v>
      </c>
      <c r="AT277" s="792">
        <f t="shared" si="84"/>
        <v>0.84600572194211687</v>
      </c>
      <c r="AU277" s="808">
        <v>0.184121833503196</v>
      </c>
      <c r="AV277" s="808">
        <f t="shared" si="85"/>
        <v>0.815878166496804</v>
      </c>
      <c r="AW277" s="808">
        <v>0.239078658014025</v>
      </c>
      <c r="AX277" s="808">
        <f t="shared" si="86"/>
        <v>0.76092134198597505</v>
      </c>
      <c r="AY277" s="808">
        <v>0.10376968174559</v>
      </c>
      <c r="AZ277" s="808">
        <f t="shared" si="89"/>
        <v>0.89623031825441002</v>
      </c>
      <c r="BA277" s="808">
        <f t="shared" si="87"/>
        <v>0.1597999133321879</v>
      </c>
      <c r="BB277" s="808">
        <f t="shared" si="87"/>
        <v>0.8402000866678121</v>
      </c>
      <c r="BC277" s="809">
        <v>0.17399205353612199</v>
      </c>
      <c r="BD277" s="809">
        <f t="shared" si="76"/>
        <v>0.82600794646387798</v>
      </c>
      <c r="BE277" s="809">
        <v>0.23487327896196999</v>
      </c>
      <c r="BF277" s="809">
        <f t="shared" si="76"/>
        <v>0.76512672103803003</v>
      </c>
      <c r="BG277" s="809">
        <v>0.103241259456096</v>
      </c>
      <c r="BH277" s="809">
        <f t="shared" si="79"/>
        <v>0.89675874054390403</v>
      </c>
      <c r="BI277" s="809">
        <v>0.15544937010725507</v>
      </c>
      <c r="BJ277" s="809">
        <v>0.84455062989274499</v>
      </c>
      <c r="BK277" s="810">
        <v>0.169924990661244</v>
      </c>
      <c r="BL277" s="810">
        <f t="shared" si="80"/>
        <v>0.830075009338756</v>
      </c>
      <c r="BM277" s="810">
        <v>0.23100558576958199</v>
      </c>
      <c r="BN277" s="810">
        <f t="shared" si="81"/>
        <v>0.76899441423041803</v>
      </c>
      <c r="BO277" s="810">
        <v>9.9303790889102295E-2</v>
      </c>
      <c r="BP277" s="810">
        <f t="shared" si="82"/>
        <v>0.90069620911089765</v>
      </c>
      <c r="BQ277" s="810">
        <v>0.15148777564097657</v>
      </c>
      <c r="BR277" s="810">
        <f t="shared" si="88"/>
        <v>0.84851222435902351</v>
      </c>
      <c r="BS277" s="809">
        <v>0.76304060848065902</v>
      </c>
      <c r="BT277" s="809">
        <v>0.23695939151934101</v>
      </c>
      <c r="BU277" s="812"/>
      <c r="BV277" s="758"/>
      <c r="BW277" s="758"/>
      <c r="BX277" s="758"/>
      <c r="BY277" s="758"/>
      <c r="BZ277" s="758"/>
      <c r="CA277" s="758"/>
      <c r="CB277" s="758"/>
      <c r="CC277" s="758"/>
      <c r="CD277" s="758"/>
      <c r="CE277" s="758"/>
      <c r="CF277" s="758"/>
      <c r="CG277" s="758"/>
      <c r="CH277" s="758"/>
      <c r="CI277" s="758"/>
      <c r="CJ277" s="758"/>
      <c r="CK277" s="758"/>
      <c r="CL277" s="758"/>
      <c r="CM277" s="758"/>
      <c r="CN277" s="758"/>
      <c r="CP277" s="5"/>
      <c r="CR277" s="5"/>
      <c r="CS277" s="5"/>
      <c r="CT277" s="5"/>
    </row>
    <row r="278" spans="2:98" ht="15">
      <c r="B278" s="758"/>
      <c r="C278" s="758"/>
      <c r="D278" s="758"/>
      <c r="E278" s="758"/>
      <c r="F278" s="758"/>
      <c r="G278" s="758"/>
      <c r="H278" s="758"/>
      <c r="I278" s="758"/>
      <c r="J278" s="758"/>
      <c r="K278" s="758"/>
      <c r="L278" s="758"/>
      <c r="M278" s="758"/>
      <c r="N278" s="758"/>
      <c r="O278" s="758"/>
      <c r="P278" s="758"/>
      <c r="Q278" s="758"/>
      <c r="R278" s="758"/>
      <c r="S278" s="758"/>
      <c r="T278" s="758"/>
      <c r="U278" s="758"/>
      <c r="V278" s="758"/>
      <c r="W278" s="758"/>
      <c r="X278" s="758"/>
      <c r="Y278" s="758"/>
      <c r="Z278" s="758"/>
      <c r="AA278" s="758"/>
      <c r="AB278" s="758"/>
      <c r="AC278" s="758"/>
      <c r="AD278" s="758"/>
      <c r="AE278" s="758"/>
      <c r="AF278" s="758"/>
      <c r="AG278" s="758"/>
      <c r="AH278" s="758"/>
      <c r="AI278" s="758"/>
      <c r="AJ278" s="758"/>
      <c r="AK278" s="758"/>
      <c r="AL278" s="780">
        <v>273</v>
      </c>
      <c r="AM278" s="792">
        <v>0.17844006404344501</v>
      </c>
      <c r="AN278" s="792">
        <f t="shared" si="83"/>
        <v>0.82155993595655497</v>
      </c>
      <c r="AO278" s="792">
        <v>0.23919184243598901</v>
      </c>
      <c r="AP278" s="792">
        <f t="shared" si="77"/>
        <v>0.76080815756401099</v>
      </c>
      <c r="AQ278" s="792">
        <v>9.5759397960552398E-2</v>
      </c>
      <c r="AR278" s="792">
        <f t="shared" si="78"/>
        <v>0.90424060203944756</v>
      </c>
      <c r="AS278" s="792">
        <f t="shared" si="84"/>
        <v>0.15437986667559955</v>
      </c>
      <c r="AT278" s="792">
        <f t="shared" si="84"/>
        <v>0.84562013332440045</v>
      </c>
      <c r="AU278" s="808">
        <v>0.18457188280115999</v>
      </c>
      <c r="AV278" s="808">
        <f t="shared" si="85"/>
        <v>0.81542811719884001</v>
      </c>
      <c r="AW278" s="808">
        <v>0.23955344269127499</v>
      </c>
      <c r="AX278" s="808">
        <f t="shared" si="86"/>
        <v>0.76044655730872501</v>
      </c>
      <c r="AY278" s="808">
        <v>0.104159810127239</v>
      </c>
      <c r="AZ278" s="808">
        <f t="shared" si="89"/>
        <v>0.89584018987276104</v>
      </c>
      <c r="BA278" s="808">
        <f t="shared" si="87"/>
        <v>0.1602280881458828</v>
      </c>
      <c r="BB278" s="808">
        <f t="shared" si="87"/>
        <v>0.83977191185411715</v>
      </c>
      <c r="BC278" s="809">
        <v>0.17439139091425601</v>
      </c>
      <c r="BD278" s="809">
        <f t="shared" ref="BD278:BF341" si="90">1-BC278</f>
        <v>0.82560860908574396</v>
      </c>
      <c r="BE278" s="809">
        <v>0.23531533021810799</v>
      </c>
      <c r="BF278" s="809">
        <f t="shared" si="90"/>
        <v>0.76468466978189198</v>
      </c>
      <c r="BG278" s="809">
        <v>0.103635355372395</v>
      </c>
      <c r="BH278" s="809">
        <f t="shared" si="79"/>
        <v>0.89636464462760501</v>
      </c>
      <c r="BI278" s="809">
        <v>0.15585612060488591</v>
      </c>
      <c r="BJ278" s="809">
        <v>0.84414387939511415</v>
      </c>
      <c r="BK278" s="810">
        <v>0.17032730933603399</v>
      </c>
      <c r="BL278" s="810">
        <f t="shared" si="80"/>
        <v>0.82967269066396598</v>
      </c>
      <c r="BM278" s="810">
        <v>0.23144729731948799</v>
      </c>
      <c r="BN278" s="810">
        <f t="shared" si="81"/>
        <v>0.76855270268051201</v>
      </c>
      <c r="BO278" s="810">
        <v>9.96843329660939E-2</v>
      </c>
      <c r="BP278" s="810">
        <f t="shared" si="82"/>
        <v>0.90031566703390609</v>
      </c>
      <c r="BQ278" s="810">
        <v>0.15188913744205595</v>
      </c>
      <c r="BR278" s="810">
        <f t="shared" si="88"/>
        <v>0.8481108625579441</v>
      </c>
      <c r="BS278" s="809">
        <v>0.76385159397959501</v>
      </c>
      <c r="BT278" s="809">
        <v>0.23614840602040499</v>
      </c>
      <c r="BU278" s="812"/>
      <c r="BV278" s="758"/>
      <c r="BW278" s="758"/>
      <c r="BX278" s="758"/>
      <c r="BY278" s="758"/>
      <c r="BZ278" s="758"/>
      <c r="CA278" s="758"/>
      <c r="CB278" s="758"/>
      <c r="CC278" s="758"/>
      <c r="CD278" s="758"/>
      <c r="CE278" s="758"/>
      <c r="CF278" s="758"/>
      <c r="CG278" s="758"/>
      <c r="CH278" s="758"/>
      <c r="CI278" s="758"/>
      <c r="CJ278" s="758"/>
      <c r="CK278" s="758"/>
      <c r="CL278" s="758"/>
      <c r="CM278" s="758"/>
      <c r="CN278" s="758"/>
      <c r="CP278" s="5"/>
      <c r="CR278" s="5"/>
      <c r="CS278" s="5"/>
      <c r="CT278" s="5"/>
    </row>
    <row r="279" spans="2:98" ht="15">
      <c r="B279" s="758"/>
      <c r="C279" s="758"/>
      <c r="D279" s="758"/>
      <c r="E279" s="758"/>
      <c r="F279" s="758"/>
      <c r="G279" s="758"/>
      <c r="H279" s="758"/>
      <c r="I279" s="758"/>
      <c r="J279" s="758"/>
      <c r="K279" s="758"/>
      <c r="L279" s="758"/>
      <c r="M279" s="758"/>
      <c r="N279" s="758"/>
      <c r="O279" s="758"/>
      <c r="P279" s="758"/>
      <c r="Q279" s="758"/>
      <c r="R279" s="758"/>
      <c r="S279" s="758"/>
      <c r="T279" s="758"/>
      <c r="U279" s="758"/>
      <c r="V279" s="758"/>
      <c r="W279" s="758"/>
      <c r="X279" s="758"/>
      <c r="Y279" s="758"/>
      <c r="Z279" s="758"/>
      <c r="AA279" s="758"/>
      <c r="AB279" s="758"/>
      <c r="AC279" s="758"/>
      <c r="AD279" s="758"/>
      <c r="AE279" s="758"/>
      <c r="AF279" s="758"/>
      <c r="AG279" s="758"/>
      <c r="AH279" s="758"/>
      <c r="AI279" s="758"/>
      <c r="AJ279" s="758"/>
      <c r="AK279" s="758"/>
      <c r="AL279" s="780">
        <v>274</v>
      </c>
      <c r="AM279" s="792">
        <v>0.178833389822877</v>
      </c>
      <c r="AN279" s="792">
        <f t="shared" si="83"/>
        <v>0.821166610177123</v>
      </c>
      <c r="AO279" s="792">
        <v>0.23963722109468999</v>
      </c>
      <c r="AP279" s="792">
        <f t="shared" si="77"/>
        <v>0.76036277890531001</v>
      </c>
      <c r="AQ279" s="792">
        <v>9.6109171473552593E-2</v>
      </c>
      <c r="AR279" s="792">
        <f t="shared" si="78"/>
        <v>0.90389082852644742</v>
      </c>
      <c r="AS279" s="792">
        <f t="shared" si="84"/>
        <v>0.15476513057470476</v>
      </c>
      <c r="AT279" s="792">
        <f t="shared" si="84"/>
        <v>0.84523486942529535</v>
      </c>
      <c r="AU279" s="808">
        <v>0.18502133463885501</v>
      </c>
      <c r="AV279" s="808">
        <f t="shared" si="85"/>
        <v>0.81497866536114505</v>
      </c>
      <c r="AW279" s="808">
        <v>0.240027188189992</v>
      </c>
      <c r="AX279" s="808">
        <f t="shared" si="86"/>
        <v>0.75997281181000798</v>
      </c>
      <c r="AY279" s="808">
        <v>0.10454995862142399</v>
      </c>
      <c r="AZ279" s="808">
        <f t="shared" si="89"/>
        <v>0.89545004137857598</v>
      </c>
      <c r="BA279" s="808">
        <f t="shared" si="87"/>
        <v>0.16065584798759824</v>
      </c>
      <c r="BB279" s="808">
        <f t="shared" si="87"/>
        <v>0.83934415201240176</v>
      </c>
      <c r="BC279" s="809">
        <v>0.174790083278199</v>
      </c>
      <c r="BD279" s="809">
        <f t="shared" si="90"/>
        <v>0.825209916721801</v>
      </c>
      <c r="BE279" s="809">
        <v>0.23575675860634099</v>
      </c>
      <c r="BF279" s="809">
        <f t="shared" si="90"/>
        <v>0.76424324139365907</v>
      </c>
      <c r="BG279" s="809">
        <v>0.104029479836395</v>
      </c>
      <c r="BH279" s="809">
        <f t="shared" si="79"/>
        <v>0.89597052016360501</v>
      </c>
      <c r="BI279" s="809">
        <v>0.15626254102044182</v>
      </c>
      <c r="BJ279" s="809">
        <v>0.84373745897955832</v>
      </c>
      <c r="BK279" s="810">
        <v>0.17072923479737701</v>
      </c>
      <c r="BL279" s="810">
        <f t="shared" si="80"/>
        <v>0.82927076520262299</v>
      </c>
      <c r="BM279" s="810">
        <v>0.231887942775719</v>
      </c>
      <c r="BN279" s="810">
        <f t="shared" si="81"/>
        <v>0.768112057224281</v>
      </c>
      <c r="BO279" s="810">
        <v>0.10006506718580099</v>
      </c>
      <c r="BP279" s="810">
        <f t="shared" si="82"/>
        <v>0.89993493281419901</v>
      </c>
      <c r="BQ279" s="810">
        <v>0.15229022053107072</v>
      </c>
      <c r="BR279" s="810">
        <f t="shared" si="88"/>
        <v>0.84770977946892923</v>
      </c>
      <c r="BS279" s="809">
        <v>0.76465789534008799</v>
      </c>
      <c r="BT279" s="809">
        <v>0.23534210465991201</v>
      </c>
      <c r="BU279" s="812"/>
      <c r="BV279" s="758"/>
      <c r="BW279" s="758"/>
      <c r="BX279" s="758"/>
      <c r="BY279" s="758"/>
      <c r="BZ279" s="758"/>
      <c r="CA279" s="758"/>
      <c r="CB279" s="758"/>
      <c r="CC279" s="758"/>
      <c r="CD279" s="758"/>
      <c r="CE279" s="758"/>
      <c r="CF279" s="758"/>
      <c r="CG279" s="758"/>
      <c r="CH279" s="758"/>
      <c r="CI279" s="758"/>
      <c r="CJ279" s="758"/>
      <c r="CK279" s="758"/>
      <c r="CL279" s="758"/>
      <c r="CM279" s="758"/>
      <c r="CN279" s="758"/>
      <c r="CP279" s="5"/>
      <c r="CR279" s="5"/>
      <c r="CS279" s="5"/>
      <c r="CT279" s="5"/>
    </row>
    <row r="280" spans="2:98" ht="15">
      <c r="B280" s="758"/>
      <c r="C280" s="758"/>
      <c r="D280" s="758"/>
      <c r="E280" s="758"/>
      <c r="F280" s="758"/>
      <c r="G280" s="758"/>
      <c r="H280" s="758"/>
      <c r="I280" s="758"/>
      <c r="J280" s="758"/>
      <c r="K280" s="758"/>
      <c r="L280" s="758"/>
      <c r="M280" s="758"/>
      <c r="N280" s="758"/>
      <c r="O280" s="758"/>
      <c r="P280" s="758"/>
      <c r="Q280" s="758"/>
      <c r="R280" s="758"/>
      <c r="S280" s="758"/>
      <c r="T280" s="758"/>
      <c r="U280" s="758"/>
      <c r="V280" s="758"/>
      <c r="W280" s="758"/>
      <c r="X280" s="758"/>
      <c r="Y280" s="758"/>
      <c r="Z280" s="758"/>
      <c r="AA280" s="758"/>
      <c r="AB280" s="758"/>
      <c r="AC280" s="758"/>
      <c r="AD280" s="758"/>
      <c r="AE280" s="758"/>
      <c r="AF280" s="758"/>
      <c r="AG280" s="758"/>
      <c r="AH280" s="758"/>
      <c r="AI280" s="758"/>
      <c r="AJ280" s="758"/>
      <c r="AK280" s="758"/>
      <c r="AL280" s="780">
        <v>275</v>
      </c>
      <c r="AM280" s="792">
        <v>0.17922591734037599</v>
      </c>
      <c r="AN280" s="792">
        <f t="shared" si="83"/>
        <v>0.82077408265962404</v>
      </c>
      <c r="AO280" s="792">
        <v>0.24008238450368899</v>
      </c>
      <c r="AP280" s="792">
        <f t="shared" si="77"/>
        <v>0.75991761549631098</v>
      </c>
      <c r="AQ280" s="792">
        <v>9.6458913847933703E-2</v>
      </c>
      <c r="AR280" s="792">
        <f t="shared" si="78"/>
        <v>0.9035410861520663</v>
      </c>
      <c r="AS280" s="792">
        <f t="shared" si="84"/>
        <v>0.15515008318141454</v>
      </c>
      <c r="AT280" s="792">
        <f t="shared" si="84"/>
        <v>0.84484991681858546</v>
      </c>
      <c r="AU280" s="808">
        <v>0.185470189817909</v>
      </c>
      <c r="AV280" s="808">
        <f t="shared" si="85"/>
        <v>0.81452981018209103</v>
      </c>
      <c r="AW280" s="808">
        <v>0.24049990067028201</v>
      </c>
      <c r="AX280" s="808">
        <f t="shared" si="86"/>
        <v>0.75950009932971796</v>
      </c>
      <c r="AY280" s="808">
        <v>0.104940125879715</v>
      </c>
      <c r="AZ280" s="808">
        <f t="shared" si="89"/>
        <v>0.89505987412028498</v>
      </c>
      <c r="BA280" s="808">
        <f t="shared" si="87"/>
        <v>0.16108319390238557</v>
      </c>
      <c r="BB280" s="808">
        <f t="shared" si="87"/>
        <v>0.83891680609761443</v>
      </c>
      <c r="BC280" s="809">
        <v>0.17518815209170099</v>
      </c>
      <c r="BD280" s="809">
        <f t="shared" si="90"/>
        <v>0.82481184790829898</v>
      </c>
      <c r="BE280" s="809">
        <v>0.23619755946547599</v>
      </c>
      <c r="BF280" s="809">
        <f t="shared" si="90"/>
        <v>0.76380244053452406</v>
      </c>
      <c r="BG280" s="809">
        <v>0.104423633591767</v>
      </c>
      <c r="BH280" s="809">
        <f t="shared" si="79"/>
        <v>0.89557636640823302</v>
      </c>
      <c r="BI280" s="809">
        <v>0.15666863727769961</v>
      </c>
      <c r="BJ280" s="809">
        <v>0.84333136272230047</v>
      </c>
      <c r="BK280" s="810">
        <v>0.17113075444488399</v>
      </c>
      <c r="BL280" s="810">
        <f t="shared" si="80"/>
        <v>0.82886924555511599</v>
      </c>
      <c r="BM280" s="810">
        <v>0.232327531135295</v>
      </c>
      <c r="BN280" s="810">
        <f t="shared" si="81"/>
        <v>0.76767246886470497</v>
      </c>
      <c r="BO280" s="810">
        <v>0.10044598390262099</v>
      </c>
      <c r="BP280" s="810">
        <f t="shared" si="82"/>
        <v>0.89955401609737895</v>
      </c>
      <c r="BQ280" s="810">
        <v>0.15269101863423756</v>
      </c>
      <c r="BR280" s="810">
        <f t="shared" si="88"/>
        <v>0.84730898136576238</v>
      </c>
      <c r="BS280" s="809">
        <v>0.76545951940031898</v>
      </c>
      <c r="BT280" s="809">
        <v>0.23454048059968099</v>
      </c>
      <c r="BU280" s="812"/>
      <c r="BV280" s="758"/>
      <c r="BW280" s="758"/>
      <c r="BX280" s="758"/>
      <c r="BY280" s="758"/>
      <c r="BZ280" s="758"/>
      <c r="CA280" s="758"/>
      <c r="CB280" s="758"/>
      <c r="CC280" s="758"/>
      <c r="CD280" s="758"/>
      <c r="CE280" s="758"/>
      <c r="CF280" s="758"/>
      <c r="CG280" s="758"/>
      <c r="CH280" s="758"/>
      <c r="CI280" s="758"/>
      <c r="CJ280" s="758"/>
      <c r="CK280" s="758"/>
      <c r="CL280" s="758"/>
      <c r="CM280" s="758"/>
      <c r="CN280" s="758"/>
      <c r="CP280" s="5"/>
      <c r="CR280" s="5"/>
      <c r="CS280" s="5"/>
      <c r="CT280" s="5"/>
    </row>
    <row r="281" spans="2:98" ht="15">
      <c r="B281" s="758"/>
      <c r="C281" s="758"/>
      <c r="D281" s="758"/>
      <c r="E281" s="758"/>
      <c r="F281" s="758"/>
      <c r="G281" s="758"/>
      <c r="H281" s="758"/>
      <c r="I281" s="758"/>
      <c r="J281" s="758"/>
      <c r="K281" s="758"/>
      <c r="L281" s="758"/>
      <c r="M281" s="758"/>
      <c r="N281" s="758"/>
      <c r="O281" s="758"/>
      <c r="P281" s="758"/>
      <c r="Q281" s="758"/>
      <c r="R281" s="758"/>
      <c r="S281" s="758"/>
      <c r="T281" s="758"/>
      <c r="U281" s="758"/>
      <c r="V281" s="758"/>
      <c r="W281" s="758"/>
      <c r="X281" s="758"/>
      <c r="Y281" s="758"/>
      <c r="Z281" s="758"/>
      <c r="AA281" s="758"/>
      <c r="AB281" s="758"/>
      <c r="AC281" s="758"/>
      <c r="AD281" s="758"/>
      <c r="AE281" s="758"/>
      <c r="AF281" s="758"/>
      <c r="AG281" s="758"/>
      <c r="AH281" s="758"/>
      <c r="AI281" s="758"/>
      <c r="AJ281" s="758"/>
      <c r="AK281" s="758"/>
      <c r="AL281" s="780">
        <v>276</v>
      </c>
      <c r="AM281" s="792">
        <v>0.17961772192238501</v>
      </c>
      <c r="AN281" s="792">
        <f t="shared" si="83"/>
        <v>0.82038227807761499</v>
      </c>
      <c r="AO281" s="792">
        <v>0.24052728428227699</v>
      </c>
      <c r="AP281" s="792">
        <f t="shared" si="77"/>
        <v>0.75947271571772301</v>
      </c>
      <c r="AQ281" s="792">
        <v>9.6808627698001498E-2</v>
      </c>
      <c r="AR281" s="792">
        <f t="shared" si="78"/>
        <v>0.90319137230199853</v>
      </c>
      <c r="AS281" s="792">
        <f t="shared" si="84"/>
        <v>0.15553473792194375</v>
      </c>
      <c r="AT281" s="792">
        <f t="shared" si="84"/>
        <v>0.84446526207805639</v>
      </c>
      <c r="AU281" s="808">
        <v>0.18591844913995101</v>
      </c>
      <c r="AV281" s="808">
        <f t="shared" si="85"/>
        <v>0.81408155086004896</v>
      </c>
      <c r="AW281" s="808">
        <v>0.24097158629225099</v>
      </c>
      <c r="AX281" s="808">
        <f t="shared" si="86"/>
        <v>0.75902841370774898</v>
      </c>
      <c r="AY281" s="808">
        <v>0.105330310553681</v>
      </c>
      <c r="AZ281" s="808">
        <f t="shared" si="89"/>
        <v>0.89466968944631897</v>
      </c>
      <c r="BA281" s="808">
        <f t="shared" si="87"/>
        <v>0.16151012693529582</v>
      </c>
      <c r="BB281" s="808">
        <f t="shared" si="87"/>
        <v>0.83848987306470413</v>
      </c>
      <c r="BC281" s="809">
        <v>0.17558561881850901</v>
      </c>
      <c r="BD281" s="809">
        <f t="shared" si="90"/>
        <v>0.82441438118149102</v>
      </c>
      <c r="BE281" s="809">
        <v>0.23663772813432199</v>
      </c>
      <c r="BF281" s="809">
        <f t="shared" si="90"/>
        <v>0.76336227186567807</v>
      </c>
      <c r="BG281" s="809">
        <v>0.104817817382183</v>
      </c>
      <c r="BH281" s="809">
        <f t="shared" si="79"/>
        <v>0.89518218261781701</v>
      </c>
      <c r="BI281" s="809">
        <v>0.15707441530043603</v>
      </c>
      <c r="BJ281" s="809">
        <v>0.84292558469956402</v>
      </c>
      <c r="BK281" s="810">
        <v>0.171531855678168</v>
      </c>
      <c r="BL281" s="810">
        <f t="shared" si="80"/>
        <v>0.82846814432183202</v>
      </c>
      <c r="BM281" s="810">
        <v>0.232766071395237</v>
      </c>
      <c r="BN281" s="810">
        <f t="shared" si="81"/>
        <v>0.76723392860476303</v>
      </c>
      <c r="BO281" s="810">
        <v>0.100827073470952</v>
      </c>
      <c r="BP281" s="810">
        <f t="shared" si="82"/>
        <v>0.89917292652904801</v>
      </c>
      <c r="BQ281" s="810">
        <v>0.15309152547777452</v>
      </c>
      <c r="BR281" s="810">
        <f t="shared" si="88"/>
        <v>0.84690847452222551</v>
      </c>
      <c r="BS281" s="809">
        <v>0.766256472998469</v>
      </c>
      <c r="BT281" s="809">
        <v>0.233743527001531</v>
      </c>
      <c r="BU281" s="812"/>
      <c r="BV281" s="758"/>
      <c r="BW281" s="758"/>
      <c r="BX281" s="758"/>
      <c r="BY281" s="758"/>
      <c r="BZ281" s="758"/>
      <c r="CA281" s="758"/>
      <c r="CB281" s="758"/>
      <c r="CC281" s="758"/>
      <c r="CD281" s="758"/>
      <c r="CE281" s="758"/>
      <c r="CF281" s="758"/>
      <c r="CG281" s="758"/>
      <c r="CH281" s="758"/>
      <c r="CI281" s="758"/>
      <c r="CJ281" s="758"/>
      <c r="CK281" s="758"/>
      <c r="CL281" s="758"/>
      <c r="CM281" s="758"/>
      <c r="CN281" s="758"/>
      <c r="CP281" s="5"/>
      <c r="CR281" s="5"/>
      <c r="CS281" s="5"/>
      <c r="CT281" s="5"/>
    </row>
    <row r="282" spans="2:98" ht="15">
      <c r="B282" s="758"/>
      <c r="C282" s="758"/>
      <c r="D282" s="758"/>
      <c r="E282" s="758"/>
      <c r="F282" s="758"/>
      <c r="G282" s="758"/>
      <c r="H282" s="758"/>
      <c r="I282" s="758"/>
      <c r="J282" s="758"/>
      <c r="K282" s="758"/>
      <c r="L282" s="758"/>
      <c r="M282" s="758"/>
      <c r="N282" s="758"/>
      <c r="O282" s="758"/>
      <c r="P282" s="758"/>
      <c r="Q282" s="758"/>
      <c r="R282" s="758"/>
      <c r="S282" s="758"/>
      <c r="T282" s="758"/>
      <c r="U282" s="758"/>
      <c r="V282" s="758"/>
      <c r="W282" s="758"/>
      <c r="X282" s="758"/>
      <c r="Y282" s="758"/>
      <c r="Z282" s="758"/>
      <c r="AA282" s="758"/>
      <c r="AB282" s="758"/>
      <c r="AC282" s="758"/>
      <c r="AD282" s="758"/>
      <c r="AE282" s="758"/>
      <c r="AF282" s="758"/>
      <c r="AG282" s="758"/>
      <c r="AH282" s="758"/>
      <c r="AI282" s="758"/>
      <c r="AJ282" s="758"/>
      <c r="AK282" s="758"/>
      <c r="AL282" s="780">
        <v>277</v>
      </c>
      <c r="AM282" s="792">
        <v>0.18000887889535</v>
      </c>
      <c r="AN282" s="792">
        <f t="shared" si="83"/>
        <v>0.81999112110465</v>
      </c>
      <c r="AO282" s="792">
        <v>0.24097187204974199</v>
      </c>
      <c r="AP282" s="792">
        <f t="shared" si="77"/>
        <v>0.75902812795025798</v>
      </c>
      <c r="AQ282" s="792">
        <v>9.7158315638061502E-2</v>
      </c>
      <c r="AR282" s="792">
        <f t="shared" si="78"/>
        <v>0.90284168436193846</v>
      </c>
      <c r="AS282" s="792">
        <f t="shared" si="84"/>
        <v>0.15591910822250746</v>
      </c>
      <c r="AT282" s="792">
        <f t="shared" si="84"/>
        <v>0.84408089177749257</v>
      </c>
      <c r="AU282" s="808">
        <v>0.186366113406609</v>
      </c>
      <c r="AV282" s="808">
        <f t="shared" si="85"/>
        <v>0.81363388659339098</v>
      </c>
      <c r="AW282" s="808">
        <v>0.24144225121600699</v>
      </c>
      <c r="AX282" s="808">
        <f t="shared" si="86"/>
        <v>0.75855774878399296</v>
      </c>
      <c r="AY282" s="808">
        <v>0.105720511294892</v>
      </c>
      <c r="AZ282" s="808">
        <f t="shared" si="89"/>
        <v>0.89427948870510798</v>
      </c>
      <c r="BA282" s="808">
        <f t="shared" si="87"/>
        <v>0.16193664813138073</v>
      </c>
      <c r="BB282" s="808">
        <f t="shared" si="87"/>
        <v>0.83806335186861924</v>
      </c>
      <c r="BC282" s="809">
        <v>0.175982504922372</v>
      </c>
      <c r="BD282" s="809">
        <f t="shared" si="90"/>
        <v>0.824017495077628</v>
      </c>
      <c r="BE282" s="809">
        <v>0.23707725995168599</v>
      </c>
      <c r="BF282" s="809">
        <f t="shared" si="90"/>
        <v>0.76292274004831406</v>
      </c>
      <c r="BG282" s="809">
        <v>0.105212031951314</v>
      </c>
      <c r="BH282" s="809">
        <f t="shared" si="79"/>
        <v>0.89478796804868599</v>
      </c>
      <c r="BI282" s="809">
        <v>0.15747988101242755</v>
      </c>
      <c r="BJ282" s="809">
        <v>0.84252011898757251</v>
      </c>
      <c r="BK282" s="810">
        <v>0.17193252589683999</v>
      </c>
      <c r="BL282" s="810">
        <f t="shared" si="80"/>
        <v>0.82806747410315995</v>
      </c>
      <c r="BM282" s="810">
        <v>0.23320357255256899</v>
      </c>
      <c r="BN282" s="810">
        <f t="shared" si="81"/>
        <v>0.76679642744743104</v>
      </c>
      <c r="BO282" s="810">
        <v>0.10120832624519401</v>
      </c>
      <c r="BP282" s="810">
        <f t="shared" si="82"/>
        <v>0.89879167375480595</v>
      </c>
      <c r="BQ282" s="810">
        <v>0.15349173478790051</v>
      </c>
      <c r="BR282" s="810">
        <f t="shared" si="88"/>
        <v>0.84650826521209954</v>
      </c>
      <c r="BS282" s="809">
        <v>0.76704876297271896</v>
      </c>
      <c r="BT282" s="809">
        <v>0.23295123702728099</v>
      </c>
      <c r="BU282" s="812"/>
      <c r="BV282" s="758"/>
      <c r="BW282" s="758"/>
      <c r="BX282" s="758"/>
      <c r="BY282" s="758"/>
      <c r="BZ282" s="758"/>
      <c r="CA282" s="758"/>
      <c r="CB282" s="758"/>
      <c r="CC282" s="758"/>
      <c r="CD282" s="758"/>
      <c r="CE282" s="758"/>
      <c r="CF282" s="758"/>
      <c r="CG282" s="758"/>
      <c r="CH282" s="758"/>
      <c r="CI282" s="758"/>
      <c r="CJ282" s="758"/>
      <c r="CK282" s="758"/>
      <c r="CL282" s="758"/>
      <c r="CM282" s="758"/>
      <c r="CN282" s="758"/>
      <c r="CP282" s="5"/>
      <c r="CR282" s="5"/>
      <c r="CS282" s="5"/>
      <c r="CT282" s="5"/>
    </row>
    <row r="283" spans="2:98" ht="15">
      <c r="B283" s="758"/>
      <c r="C283" s="758"/>
      <c r="D283" s="758"/>
      <c r="E283" s="758"/>
      <c r="F283" s="758"/>
      <c r="G283" s="758"/>
      <c r="H283" s="758"/>
      <c r="I283" s="758"/>
      <c r="J283" s="758"/>
      <c r="K283" s="758"/>
      <c r="L283" s="758"/>
      <c r="M283" s="758"/>
      <c r="N283" s="758"/>
      <c r="O283" s="758"/>
      <c r="P283" s="758"/>
      <c r="Q283" s="758"/>
      <c r="R283" s="758"/>
      <c r="S283" s="758"/>
      <c r="T283" s="758"/>
      <c r="U283" s="758"/>
      <c r="V283" s="758"/>
      <c r="W283" s="758"/>
      <c r="X283" s="758"/>
      <c r="Y283" s="758"/>
      <c r="Z283" s="758"/>
      <c r="AA283" s="758"/>
      <c r="AB283" s="758"/>
      <c r="AC283" s="758"/>
      <c r="AD283" s="758"/>
      <c r="AE283" s="758"/>
      <c r="AF283" s="758"/>
      <c r="AG283" s="758"/>
      <c r="AH283" s="758"/>
      <c r="AI283" s="758"/>
      <c r="AJ283" s="758"/>
      <c r="AK283" s="758"/>
      <c r="AL283" s="780">
        <v>278</v>
      </c>
      <c r="AM283" s="792">
        <v>0.18039946358571399</v>
      </c>
      <c r="AN283" s="792">
        <f t="shared" si="83"/>
        <v>0.81960053641428599</v>
      </c>
      <c r="AO283" s="792">
        <v>0.24141609942537701</v>
      </c>
      <c r="AP283" s="792">
        <f t="shared" si="77"/>
        <v>0.75858390057462299</v>
      </c>
      <c r="AQ283" s="792">
        <v>9.7507980282419096E-2</v>
      </c>
      <c r="AR283" s="792">
        <f t="shared" si="78"/>
        <v>0.90249201971758086</v>
      </c>
      <c r="AS283" s="792">
        <f t="shared" si="84"/>
        <v>0.15630320750932084</v>
      </c>
      <c r="AT283" s="792">
        <f t="shared" si="84"/>
        <v>0.84369679249067919</v>
      </c>
      <c r="AU283" s="808">
        <v>0.186813183419514</v>
      </c>
      <c r="AV283" s="808">
        <f t="shared" si="85"/>
        <v>0.81318681658048597</v>
      </c>
      <c r="AW283" s="808">
        <v>0.24191190160165499</v>
      </c>
      <c r="AX283" s="808">
        <f t="shared" si="86"/>
        <v>0.75808809839834501</v>
      </c>
      <c r="AY283" s="808">
        <v>0.10611072675491499</v>
      </c>
      <c r="AZ283" s="808">
        <f t="shared" si="89"/>
        <v>0.89388927324508505</v>
      </c>
      <c r="BA283" s="808">
        <f t="shared" si="87"/>
        <v>0.16236275853569088</v>
      </c>
      <c r="BB283" s="808">
        <f t="shared" si="87"/>
        <v>0.83763724146430918</v>
      </c>
      <c r="BC283" s="809">
        <v>0.17637883186703901</v>
      </c>
      <c r="BD283" s="809">
        <f t="shared" si="90"/>
        <v>0.82362116813296105</v>
      </c>
      <c r="BE283" s="809">
        <v>0.23751615025637601</v>
      </c>
      <c r="BF283" s="809">
        <f t="shared" si="90"/>
        <v>0.76248384974362393</v>
      </c>
      <c r="BG283" s="809">
        <v>0.10560627804283</v>
      </c>
      <c r="BH283" s="809">
        <f t="shared" si="79"/>
        <v>0.89439372195717004</v>
      </c>
      <c r="BI283" s="809">
        <v>0.15788504033745038</v>
      </c>
      <c r="BJ283" s="809">
        <v>0.84211495966254968</v>
      </c>
      <c r="BK283" s="810">
        <v>0.172332752500512</v>
      </c>
      <c r="BL283" s="810">
        <f t="shared" si="80"/>
        <v>0.82766724749948795</v>
      </c>
      <c r="BM283" s="810">
        <v>0.23364004360431001</v>
      </c>
      <c r="BN283" s="810">
        <f t="shared" si="81"/>
        <v>0.76635995639568999</v>
      </c>
      <c r="BO283" s="810">
        <v>0.10158973257974301</v>
      </c>
      <c r="BP283" s="810">
        <f t="shared" si="82"/>
        <v>0.89841026742025698</v>
      </c>
      <c r="BQ283" s="810">
        <v>0.1538916402908318</v>
      </c>
      <c r="BR283" s="810">
        <f t="shared" si="88"/>
        <v>0.8461083597091682</v>
      </c>
      <c r="BS283" s="809">
        <v>0.76783639616124999</v>
      </c>
      <c r="BT283" s="809">
        <v>0.23216360383875001</v>
      </c>
      <c r="BU283" s="812"/>
      <c r="BV283" s="758"/>
      <c r="BW283" s="758"/>
      <c r="BX283" s="758"/>
      <c r="BY283" s="758"/>
      <c r="BZ283" s="758"/>
      <c r="CA283" s="758"/>
      <c r="CB283" s="758"/>
      <c r="CC283" s="758"/>
      <c r="CD283" s="758"/>
      <c r="CE283" s="758"/>
      <c r="CF283" s="758"/>
      <c r="CG283" s="758"/>
      <c r="CH283" s="758"/>
      <c r="CI283" s="758"/>
      <c r="CJ283" s="758"/>
      <c r="CK283" s="758"/>
      <c r="CL283" s="758"/>
      <c r="CM283" s="758"/>
      <c r="CN283" s="758"/>
      <c r="CP283" s="5"/>
      <c r="CR283" s="5"/>
      <c r="CS283" s="5"/>
      <c r="CT283" s="5"/>
    </row>
    <row r="284" spans="2:98" ht="15">
      <c r="B284" s="758"/>
      <c r="C284" s="758"/>
      <c r="D284" s="758"/>
      <c r="E284" s="758"/>
      <c r="F284" s="758"/>
      <c r="G284" s="758"/>
      <c r="H284" s="758"/>
      <c r="I284" s="758"/>
      <c r="J284" s="758"/>
      <c r="K284" s="758"/>
      <c r="L284" s="758"/>
      <c r="M284" s="758"/>
      <c r="N284" s="758"/>
      <c r="O284" s="758"/>
      <c r="P284" s="758"/>
      <c r="Q284" s="758"/>
      <c r="R284" s="758"/>
      <c r="S284" s="758"/>
      <c r="T284" s="758"/>
      <c r="U284" s="758"/>
      <c r="V284" s="758"/>
      <c r="W284" s="758"/>
      <c r="X284" s="758"/>
      <c r="Y284" s="758"/>
      <c r="Z284" s="758"/>
      <c r="AA284" s="758"/>
      <c r="AB284" s="758"/>
      <c r="AC284" s="758"/>
      <c r="AD284" s="758"/>
      <c r="AE284" s="758"/>
      <c r="AF284" s="758"/>
      <c r="AG284" s="758"/>
      <c r="AH284" s="758"/>
      <c r="AI284" s="758"/>
      <c r="AJ284" s="758"/>
      <c r="AK284" s="758"/>
      <c r="AL284" s="780">
        <v>279</v>
      </c>
      <c r="AM284" s="792">
        <v>0.180789551319924</v>
      </c>
      <c r="AN284" s="792">
        <f t="shared" si="83"/>
        <v>0.81921044868007598</v>
      </c>
      <c r="AO284" s="792">
        <v>0.24185991802847201</v>
      </c>
      <c r="AP284" s="792">
        <f t="shared" si="77"/>
        <v>0.75814008197152805</v>
      </c>
      <c r="AQ284" s="792">
        <v>9.7857624245379901E-2</v>
      </c>
      <c r="AR284" s="792">
        <f t="shared" si="78"/>
        <v>0.90214237575462009</v>
      </c>
      <c r="AS284" s="792">
        <f t="shared" si="84"/>
        <v>0.15668704920859977</v>
      </c>
      <c r="AT284" s="792">
        <f t="shared" si="84"/>
        <v>0.84331295079140034</v>
      </c>
      <c r="AU284" s="808">
        <v>0.18725965998029201</v>
      </c>
      <c r="AV284" s="808">
        <f t="shared" si="85"/>
        <v>0.81274034001970796</v>
      </c>
      <c r="AW284" s="808">
        <v>0.242380543609302</v>
      </c>
      <c r="AX284" s="808">
        <f t="shared" si="86"/>
        <v>0.75761945639069794</v>
      </c>
      <c r="AY284" s="808">
        <v>0.10650095558532</v>
      </c>
      <c r="AZ284" s="808">
        <f t="shared" si="89"/>
        <v>0.89349904441467998</v>
      </c>
      <c r="BA284" s="808">
        <f t="shared" si="87"/>
        <v>0.16278845919327717</v>
      </c>
      <c r="BB284" s="808">
        <f t="shared" si="87"/>
        <v>0.83721154080672289</v>
      </c>
      <c r="BC284" s="809">
        <v>0.176774621116258</v>
      </c>
      <c r="BD284" s="809">
        <f t="shared" si="90"/>
        <v>0.82322537888374203</v>
      </c>
      <c r="BE284" s="809">
        <v>0.23795439438720101</v>
      </c>
      <c r="BF284" s="809">
        <f t="shared" si="90"/>
        <v>0.76204560561279899</v>
      </c>
      <c r="BG284" s="809">
        <v>0.106000556400402</v>
      </c>
      <c r="BH284" s="809">
        <f t="shared" si="79"/>
        <v>0.89399944359959804</v>
      </c>
      <c r="BI284" s="809">
        <v>0.15828989919928113</v>
      </c>
      <c r="BJ284" s="809">
        <v>0.84171010080071884</v>
      </c>
      <c r="BK284" s="810">
        <v>0.17273252288879401</v>
      </c>
      <c r="BL284" s="810">
        <f t="shared" si="80"/>
        <v>0.82726747711120596</v>
      </c>
      <c r="BM284" s="810">
        <v>0.234075493547484</v>
      </c>
      <c r="BN284" s="810">
        <f t="shared" si="81"/>
        <v>0.76592450645251597</v>
      </c>
      <c r="BO284" s="810">
        <v>0.101971282829</v>
      </c>
      <c r="BP284" s="810">
        <f t="shared" si="82"/>
        <v>0.89802871717099997</v>
      </c>
      <c r="BQ284" s="810">
        <v>0.15429123571278747</v>
      </c>
      <c r="BR284" s="810">
        <f t="shared" si="88"/>
        <v>0.84570876428721253</v>
      </c>
      <c r="BS284" s="809">
        <v>0.76861937940224201</v>
      </c>
      <c r="BT284" s="809">
        <v>0.23138062059775799</v>
      </c>
      <c r="BU284" s="812"/>
      <c r="BV284" s="758"/>
      <c r="BW284" s="758"/>
      <c r="BX284" s="758"/>
      <c r="BY284" s="758"/>
      <c r="BZ284" s="758"/>
      <c r="CA284" s="758"/>
      <c r="CB284" s="758"/>
      <c r="CC284" s="758"/>
      <c r="CD284" s="758"/>
      <c r="CE284" s="758"/>
      <c r="CF284" s="758"/>
      <c r="CG284" s="758"/>
      <c r="CH284" s="758"/>
      <c r="CI284" s="758"/>
      <c r="CJ284" s="758"/>
      <c r="CK284" s="758"/>
      <c r="CL284" s="758"/>
      <c r="CM284" s="758"/>
      <c r="CN284" s="758"/>
      <c r="CP284" s="5"/>
      <c r="CR284" s="5"/>
      <c r="CS284" s="5"/>
      <c r="CT284" s="5"/>
    </row>
    <row r="285" spans="2:98" ht="15">
      <c r="B285" s="758"/>
      <c r="C285" s="758"/>
      <c r="D285" s="758"/>
      <c r="E285" s="758"/>
      <c r="F285" s="758"/>
      <c r="G285" s="758"/>
      <c r="H285" s="758"/>
      <c r="I285" s="758"/>
      <c r="J285" s="758"/>
      <c r="K285" s="758"/>
      <c r="L285" s="758"/>
      <c r="M285" s="758"/>
      <c r="N285" s="758"/>
      <c r="O285" s="758"/>
      <c r="P285" s="758"/>
      <c r="Q285" s="758"/>
      <c r="R285" s="758"/>
      <c r="S285" s="758"/>
      <c r="T285" s="758"/>
      <c r="U285" s="758"/>
      <c r="V285" s="758"/>
      <c r="W285" s="758"/>
      <c r="X285" s="758"/>
      <c r="Y285" s="758"/>
      <c r="Z285" s="758"/>
      <c r="AA285" s="758"/>
      <c r="AB285" s="758"/>
      <c r="AC285" s="758"/>
      <c r="AD285" s="758"/>
      <c r="AE285" s="758"/>
      <c r="AF285" s="758"/>
      <c r="AG285" s="758"/>
      <c r="AH285" s="758"/>
      <c r="AI285" s="758"/>
      <c r="AJ285" s="758"/>
      <c r="AK285" s="758"/>
      <c r="AL285" s="780">
        <v>280</v>
      </c>
      <c r="AM285" s="792">
        <v>0.181179217424423</v>
      </c>
      <c r="AN285" s="792">
        <f t="shared" si="83"/>
        <v>0.818820782575577</v>
      </c>
      <c r="AO285" s="792">
        <v>0.24230327947831601</v>
      </c>
      <c r="AP285" s="792">
        <f t="shared" si="77"/>
        <v>0.75769672052168402</v>
      </c>
      <c r="AQ285" s="792">
        <v>9.8207250141249494E-2</v>
      </c>
      <c r="AR285" s="792">
        <f t="shared" si="78"/>
        <v>0.90179274985875046</v>
      </c>
      <c r="AS285" s="792">
        <f t="shared" si="84"/>
        <v>0.15707064674655857</v>
      </c>
      <c r="AT285" s="792">
        <f t="shared" si="84"/>
        <v>0.84292935325344143</v>
      </c>
      <c r="AU285" s="808">
        <v>0.18770554389057301</v>
      </c>
      <c r="AV285" s="808">
        <f t="shared" si="85"/>
        <v>0.81229445610942697</v>
      </c>
      <c r="AW285" s="808">
        <v>0.24284818339905401</v>
      </c>
      <c r="AX285" s="808">
        <f t="shared" si="86"/>
        <v>0.75715181660094599</v>
      </c>
      <c r="AY285" s="808">
        <v>0.106891196437676</v>
      </c>
      <c r="AZ285" s="808">
        <f t="shared" si="89"/>
        <v>0.89310880356232403</v>
      </c>
      <c r="BA285" s="808">
        <f t="shared" si="87"/>
        <v>0.16321375114919101</v>
      </c>
      <c r="BB285" s="808">
        <f t="shared" si="87"/>
        <v>0.83678624885080899</v>
      </c>
      <c r="BC285" s="809">
        <v>0.17716989413377801</v>
      </c>
      <c r="BD285" s="809">
        <f t="shared" si="90"/>
        <v>0.82283010586622196</v>
      </c>
      <c r="BE285" s="809">
        <v>0.23839198768296599</v>
      </c>
      <c r="BF285" s="809">
        <f t="shared" si="90"/>
        <v>0.76160801231703401</v>
      </c>
      <c r="BG285" s="809">
        <v>0.106394867767703</v>
      </c>
      <c r="BH285" s="809">
        <f t="shared" si="79"/>
        <v>0.89360513223229698</v>
      </c>
      <c r="BI285" s="809">
        <v>0.15869446352169675</v>
      </c>
      <c r="BJ285" s="809">
        <v>0.84130553647830331</v>
      </c>
      <c r="BK285" s="810">
        <v>0.17313182446129899</v>
      </c>
      <c r="BL285" s="810">
        <f t="shared" si="80"/>
        <v>0.82686817553870107</v>
      </c>
      <c r="BM285" s="810">
        <v>0.23450993137911</v>
      </c>
      <c r="BN285" s="810">
        <f t="shared" si="81"/>
        <v>0.76549006862088997</v>
      </c>
      <c r="BO285" s="810">
        <v>0.102352967347361</v>
      </c>
      <c r="BP285" s="810">
        <f t="shared" si="82"/>
        <v>0.89764703265263901</v>
      </c>
      <c r="BQ285" s="810">
        <v>0.15469051477998405</v>
      </c>
      <c r="BR285" s="810">
        <f t="shared" si="88"/>
        <v>0.84530948522001603</v>
      </c>
      <c r="BS285" s="809">
        <v>0.76939771953387703</v>
      </c>
      <c r="BT285" s="809">
        <v>0.23060228046612299</v>
      </c>
      <c r="BU285" s="812"/>
      <c r="BV285" s="758"/>
      <c r="BW285" s="758"/>
      <c r="BX285" s="758"/>
      <c r="BY285" s="758"/>
      <c r="BZ285" s="758"/>
      <c r="CA285" s="758"/>
      <c r="CB285" s="758"/>
      <c r="CC285" s="758"/>
      <c r="CD285" s="758"/>
      <c r="CE285" s="758"/>
      <c r="CF285" s="758"/>
      <c r="CG285" s="758"/>
      <c r="CH285" s="758"/>
      <c r="CI285" s="758"/>
      <c r="CJ285" s="758"/>
      <c r="CK285" s="758"/>
      <c r="CL285" s="758"/>
      <c r="CM285" s="758"/>
      <c r="CN285" s="758"/>
      <c r="CP285" s="5"/>
      <c r="CR285" s="5"/>
      <c r="CS285" s="5"/>
      <c r="CT285" s="5"/>
    </row>
    <row r="286" spans="2:98" ht="15">
      <c r="B286" s="758"/>
      <c r="C286" s="758"/>
      <c r="D286" s="758"/>
      <c r="E286" s="758"/>
      <c r="F286" s="758"/>
      <c r="G286" s="758"/>
      <c r="H286" s="758"/>
      <c r="I286" s="758"/>
      <c r="J286" s="758"/>
      <c r="K286" s="758"/>
      <c r="L286" s="758"/>
      <c r="M286" s="758"/>
      <c r="N286" s="758"/>
      <c r="O286" s="758"/>
      <c r="P286" s="758"/>
      <c r="Q286" s="758"/>
      <c r="R286" s="758"/>
      <c r="S286" s="758"/>
      <c r="T286" s="758"/>
      <c r="U286" s="758"/>
      <c r="V286" s="758"/>
      <c r="W286" s="758"/>
      <c r="X286" s="758"/>
      <c r="Y286" s="758"/>
      <c r="Z286" s="758"/>
      <c r="AA286" s="758"/>
      <c r="AB286" s="758"/>
      <c r="AC286" s="758"/>
      <c r="AD286" s="758"/>
      <c r="AE286" s="758"/>
      <c r="AF286" s="758"/>
      <c r="AG286" s="758"/>
      <c r="AH286" s="758"/>
      <c r="AI286" s="758"/>
      <c r="AJ286" s="758"/>
      <c r="AK286" s="758"/>
      <c r="AL286" s="780">
        <v>281</v>
      </c>
      <c r="AM286" s="792">
        <v>0.181568537225657</v>
      </c>
      <c r="AN286" s="792">
        <f t="shared" si="83"/>
        <v>0.81843146277434298</v>
      </c>
      <c r="AO286" s="792">
        <v>0.24274613539420101</v>
      </c>
      <c r="AP286" s="792">
        <f t="shared" si="77"/>
        <v>0.75725386460579902</v>
      </c>
      <c r="AQ286" s="792">
        <v>9.8556860584333397E-2</v>
      </c>
      <c r="AR286" s="792">
        <f t="shared" si="78"/>
        <v>0.90144313941566656</v>
      </c>
      <c r="AS286" s="792">
        <f t="shared" si="84"/>
        <v>0.15745401354941327</v>
      </c>
      <c r="AT286" s="792">
        <f t="shared" si="84"/>
        <v>0.84254598645058676</v>
      </c>
      <c r="AU286" s="808">
        <v>0.18815083595198601</v>
      </c>
      <c r="AV286" s="808">
        <f t="shared" si="85"/>
        <v>0.81184916404801399</v>
      </c>
      <c r="AW286" s="808">
        <v>0.24331482713101801</v>
      </c>
      <c r="AX286" s="808">
        <f t="shared" si="86"/>
        <v>0.75668517286898196</v>
      </c>
      <c r="AY286" s="808">
        <v>0.107281447963552</v>
      </c>
      <c r="AZ286" s="808">
        <f t="shared" si="89"/>
        <v>0.89271855203644801</v>
      </c>
      <c r="BA286" s="808">
        <f t="shared" si="87"/>
        <v>0.16363863544848373</v>
      </c>
      <c r="BB286" s="808">
        <f t="shared" si="87"/>
        <v>0.83636136455151633</v>
      </c>
      <c r="BC286" s="809">
        <v>0.177564672383346</v>
      </c>
      <c r="BD286" s="809">
        <f t="shared" si="90"/>
        <v>0.82243532761665405</v>
      </c>
      <c r="BE286" s="809">
        <v>0.238828925482481</v>
      </c>
      <c r="BF286" s="809">
        <f t="shared" si="90"/>
        <v>0.76117107451751898</v>
      </c>
      <c r="BG286" s="809">
        <v>0.106789212888402</v>
      </c>
      <c r="BH286" s="809">
        <f t="shared" si="79"/>
        <v>0.89321078711159796</v>
      </c>
      <c r="BI286" s="809">
        <v>0.15909873922847281</v>
      </c>
      <c r="BJ286" s="809">
        <v>0.84090126077152716</v>
      </c>
      <c r="BK286" s="810">
        <v>0.17353064461763901</v>
      </c>
      <c r="BL286" s="810">
        <f t="shared" si="80"/>
        <v>0.82646935538236099</v>
      </c>
      <c r="BM286" s="810">
        <v>0.234943366096211</v>
      </c>
      <c r="BN286" s="810">
        <f t="shared" si="81"/>
        <v>0.76505663390378897</v>
      </c>
      <c r="BO286" s="810">
        <v>0.10273477648922499</v>
      </c>
      <c r="BP286" s="810">
        <f t="shared" si="82"/>
        <v>0.89726522351077498</v>
      </c>
      <c r="BQ286" s="810">
        <v>0.15508947121864011</v>
      </c>
      <c r="BR286" s="810">
        <f t="shared" si="88"/>
        <v>0.84491052878135986</v>
      </c>
      <c r="BS286" s="809">
        <v>0.77017142339433498</v>
      </c>
      <c r="BT286" s="809">
        <v>0.229828576605665</v>
      </c>
      <c r="BU286" s="812"/>
      <c r="BV286" s="758"/>
      <c r="BW286" s="758"/>
      <c r="BX286" s="758"/>
      <c r="BY286" s="758"/>
      <c r="BZ286" s="758"/>
      <c r="CA286" s="758"/>
      <c r="CB286" s="758"/>
      <c r="CC286" s="758"/>
      <c r="CD286" s="758"/>
      <c r="CE286" s="758"/>
      <c r="CF286" s="758"/>
      <c r="CG286" s="758"/>
      <c r="CH286" s="758"/>
      <c r="CI286" s="758"/>
      <c r="CJ286" s="758"/>
      <c r="CK286" s="758"/>
      <c r="CL286" s="758"/>
      <c r="CM286" s="758"/>
      <c r="CN286" s="758"/>
      <c r="CP286" s="5"/>
      <c r="CR286" s="5"/>
      <c r="CS286" s="5"/>
      <c r="CT286" s="5"/>
    </row>
    <row r="287" spans="2:98" ht="15">
      <c r="B287" s="758"/>
      <c r="C287" s="758"/>
      <c r="D287" s="758"/>
      <c r="E287" s="758"/>
      <c r="F287" s="758"/>
      <c r="G287" s="758"/>
      <c r="H287" s="758"/>
      <c r="I287" s="758"/>
      <c r="J287" s="758"/>
      <c r="K287" s="758"/>
      <c r="L287" s="758"/>
      <c r="M287" s="758"/>
      <c r="N287" s="758"/>
      <c r="O287" s="758"/>
      <c r="P287" s="758"/>
      <c r="Q287" s="758"/>
      <c r="R287" s="758"/>
      <c r="S287" s="758"/>
      <c r="T287" s="758"/>
      <c r="U287" s="758"/>
      <c r="V287" s="758"/>
      <c r="W287" s="758"/>
      <c r="X287" s="758"/>
      <c r="Y287" s="758"/>
      <c r="Z287" s="758"/>
      <c r="AA287" s="758"/>
      <c r="AB287" s="758"/>
      <c r="AC287" s="758"/>
      <c r="AD287" s="758"/>
      <c r="AE287" s="758"/>
      <c r="AF287" s="758"/>
      <c r="AG287" s="758"/>
      <c r="AH287" s="758"/>
      <c r="AI287" s="758"/>
      <c r="AJ287" s="758"/>
      <c r="AK287" s="758"/>
      <c r="AL287" s="780">
        <v>282</v>
      </c>
      <c r="AM287" s="792">
        <v>0.18195758605006901</v>
      </c>
      <c r="AN287" s="792">
        <f t="shared" si="83"/>
        <v>0.81804241394993094</v>
      </c>
      <c r="AO287" s="792">
        <v>0.24318843739541701</v>
      </c>
      <c r="AP287" s="792">
        <f t="shared" si="77"/>
        <v>0.75681156260458304</v>
      </c>
      <c r="AQ287" s="792">
        <v>9.8906458188937105E-2</v>
      </c>
      <c r="AR287" s="792">
        <f t="shared" si="78"/>
        <v>0.90109354181106294</v>
      </c>
      <c r="AS287" s="792">
        <f t="shared" si="84"/>
        <v>0.15783716304337836</v>
      </c>
      <c r="AT287" s="792">
        <f t="shared" si="84"/>
        <v>0.84216283695662164</v>
      </c>
      <c r="AU287" s="808">
        <v>0.18859553696615899</v>
      </c>
      <c r="AV287" s="808">
        <f t="shared" si="85"/>
        <v>0.81140446303384106</v>
      </c>
      <c r="AW287" s="808">
        <v>0.2437804809653</v>
      </c>
      <c r="AX287" s="808">
        <f t="shared" si="86"/>
        <v>0.75621951903469997</v>
      </c>
      <c r="AY287" s="808">
        <v>0.107671708814518</v>
      </c>
      <c r="AZ287" s="808">
        <f t="shared" si="89"/>
        <v>0.89232829118548196</v>
      </c>
      <c r="BA287" s="808">
        <f t="shared" si="87"/>
        <v>0.16406311313620658</v>
      </c>
      <c r="BB287" s="808">
        <f t="shared" si="87"/>
        <v>0.83593688686379342</v>
      </c>
      <c r="BC287" s="809">
        <v>0.17795897732871199</v>
      </c>
      <c r="BD287" s="809">
        <f t="shared" si="90"/>
        <v>0.82204102267128798</v>
      </c>
      <c r="BE287" s="809">
        <v>0.23926520312455399</v>
      </c>
      <c r="BF287" s="809">
        <f t="shared" si="90"/>
        <v>0.76073479687544598</v>
      </c>
      <c r="BG287" s="809">
        <v>0.107183592506171</v>
      </c>
      <c r="BH287" s="809">
        <f t="shared" si="79"/>
        <v>0.89281640749382896</v>
      </c>
      <c r="BI287" s="809">
        <v>0.15950273224338679</v>
      </c>
      <c r="BJ287" s="809">
        <v>0.84049726775661315</v>
      </c>
      <c r="BK287" s="810">
        <v>0.173928970757424</v>
      </c>
      <c r="BL287" s="810">
        <f t="shared" si="80"/>
        <v>0.82607102924257603</v>
      </c>
      <c r="BM287" s="810">
        <v>0.23537580669580899</v>
      </c>
      <c r="BN287" s="810">
        <f t="shared" si="81"/>
        <v>0.76462419330419107</v>
      </c>
      <c r="BO287" s="810">
        <v>0.103116700608991</v>
      </c>
      <c r="BP287" s="810">
        <f t="shared" si="82"/>
        <v>0.89688329939100897</v>
      </c>
      <c r="BQ287" s="810">
        <v>0.15548809875497338</v>
      </c>
      <c r="BR287" s="810">
        <f t="shared" si="88"/>
        <v>0.84451190124502662</v>
      </c>
      <c r="BS287" s="809">
        <v>0.77094049782179697</v>
      </c>
      <c r="BT287" s="809">
        <v>0.22905950217820301</v>
      </c>
      <c r="BU287" s="812"/>
      <c r="BV287" s="758"/>
      <c r="BW287" s="758"/>
      <c r="BX287" s="758"/>
      <c r="BY287" s="758"/>
      <c r="BZ287" s="758"/>
      <c r="CA287" s="758"/>
      <c r="CB287" s="758"/>
      <c r="CC287" s="758"/>
      <c r="CD287" s="758"/>
      <c r="CE287" s="758"/>
      <c r="CF287" s="758"/>
      <c r="CG287" s="758"/>
      <c r="CH287" s="758"/>
      <c r="CI287" s="758"/>
      <c r="CJ287" s="758"/>
      <c r="CK287" s="758"/>
      <c r="CL287" s="758"/>
      <c r="CM287" s="758"/>
      <c r="CN287" s="758"/>
      <c r="CP287" s="5"/>
      <c r="CR287" s="5"/>
      <c r="CS287" s="5"/>
      <c r="CT287" s="5"/>
    </row>
    <row r="288" spans="2:98" ht="15">
      <c r="B288" s="758"/>
      <c r="C288" s="758"/>
      <c r="D288" s="758"/>
      <c r="E288" s="758"/>
      <c r="F288" s="758"/>
      <c r="G288" s="758"/>
      <c r="H288" s="758"/>
      <c r="I288" s="758"/>
      <c r="J288" s="758"/>
      <c r="K288" s="758"/>
      <c r="L288" s="758"/>
      <c r="M288" s="758"/>
      <c r="N288" s="758"/>
      <c r="O288" s="758"/>
      <c r="P288" s="758"/>
      <c r="Q288" s="758"/>
      <c r="R288" s="758"/>
      <c r="S288" s="758"/>
      <c r="T288" s="758"/>
      <c r="U288" s="758"/>
      <c r="V288" s="758"/>
      <c r="W288" s="758"/>
      <c r="X288" s="758"/>
      <c r="Y288" s="758"/>
      <c r="Z288" s="758"/>
      <c r="AA288" s="758"/>
      <c r="AB288" s="758"/>
      <c r="AC288" s="758"/>
      <c r="AD288" s="758"/>
      <c r="AE288" s="758"/>
      <c r="AF288" s="758"/>
      <c r="AG288" s="758"/>
      <c r="AH288" s="758"/>
      <c r="AI288" s="758"/>
      <c r="AJ288" s="758"/>
      <c r="AK288" s="758"/>
      <c r="AL288" s="780">
        <v>283</v>
      </c>
      <c r="AM288" s="792">
        <v>0.18234643922410501</v>
      </c>
      <c r="AN288" s="792">
        <f t="shared" si="83"/>
        <v>0.81765356077589502</v>
      </c>
      <c r="AO288" s="792">
        <v>0.243630137101254</v>
      </c>
      <c r="AP288" s="792">
        <f t="shared" si="77"/>
        <v>0.75636986289874597</v>
      </c>
      <c r="AQ288" s="792">
        <v>9.9256045569366097E-2</v>
      </c>
      <c r="AR288" s="792">
        <f t="shared" si="78"/>
        <v>0.90074395443063393</v>
      </c>
      <c r="AS288" s="792">
        <f t="shared" si="84"/>
        <v>0.1582201086546694</v>
      </c>
      <c r="AT288" s="792">
        <f t="shared" si="84"/>
        <v>0.84177989134533071</v>
      </c>
      <c r="AU288" s="808">
        <v>0.18903964773472101</v>
      </c>
      <c r="AV288" s="808">
        <f t="shared" si="85"/>
        <v>0.81096035226527896</v>
      </c>
      <c r="AW288" s="808">
        <v>0.24424515106200501</v>
      </c>
      <c r="AX288" s="808">
        <f t="shared" si="86"/>
        <v>0.75575484893799505</v>
      </c>
      <c r="AY288" s="808">
        <v>0.108061977642141</v>
      </c>
      <c r="AZ288" s="808">
        <f t="shared" si="89"/>
        <v>0.89193802235785902</v>
      </c>
      <c r="BA288" s="808">
        <f t="shared" si="87"/>
        <v>0.16448718525740952</v>
      </c>
      <c r="BB288" s="808">
        <f t="shared" si="87"/>
        <v>0.83551281474259054</v>
      </c>
      <c r="BC288" s="809">
        <v>0.17835283043362499</v>
      </c>
      <c r="BD288" s="809">
        <f t="shared" si="90"/>
        <v>0.82164716956637496</v>
      </c>
      <c r="BE288" s="809">
        <v>0.239700815947991</v>
      </c>
      <c r="BF288" s="809">
        <f t="shared" si="90"/>
        <v>0.76029918405200902</v>
      </c>
      <c r="BG288" s="809">
        <v>0.10757800736468</v>
      </c>
      <c r="BH288" s="809">
        <f t="shared" si="79"/>
        <v>0.89242199263531996</v>
      </c>
      <c r="BI288" s="809">
        <v>0.15990644849021449</v>
      </c>
      <c r="BJ288" s="809">
        <v>0.8400935515097856</v>
      </c>
      <c r="BK288" s="810">
        <v>0.17432679028026701</v>
      </c>
      <c r="BL288" s="810">
        <f t="shared" si="80"/>
        <v>0.82567320971973301</v>
      </c>
      <c r="BM288" s="810">
        <v>0.23580726217492401</v>
      </c>
      <c r="BN288" s="810">
        <f t="shared" si="81"/>
        <v>0.76419273782507602</v>
      </c>
      <c r="BO288" s="810">
        <v>0.103498730061057</v>
      </c>
      <c r="BP288" s="810">
        <f t="shared" si="82"/>
        <v>0.89650126993894297</v>
      </c>
      <c r="BQ288" s="810">
        <v>0.15588639111520153</v>
      </c>
      <c r="BR288" s="810">
        <f t="shared" si="88"/>
        <v>0.84411360888479847</v>
      </c>
      <c r="BS288" s="809">
        <v>0.77170494965444403</v>
      </c>
      <c r="BT288" s="809">
        <v>0.228295050345556</v>
      </c>
      <c r="BU288" s="812"/>
      <c r="BV288" s="758"/>
      <c r="BW288" s="758"/>
      <c r="BX288" s="758"/>
      <c r="BY288" s="758"/>
      <c r="BZ288" s="758"/>
      <c r="CA288" s="758"/>
      <c r="CB288" s="758"/>
      <c r="CC288" s="758"/>
      <c r="CD288" s="758"/>
      <c r="CE288" s="758"/>
      <c r="CF288" s="758"/>
      <c r="CG288" s="758"/>
      <c r="CH288" s="758"/>
      <c r="CI288" s="758"/>
      <c r="CJ288" s="758"/>
      <c r="CK288" s="758"/>
      <c r="CL288" s="758"/>
      <c r="CM288" s="758"/>
      <c r="CN288" s="758"/>
      <c r="CP288" s="5"/>
      <c r="CR288" s="5"/>
      <c r="CS288" s="5"/>
      <c r="CT288" s="5"/>
    </row>
    <row r="289" spans="2:98" ht="15">
      <c r="B289" s="758"/>
      <c r="C289" s="758"/>
      <c r="D289" s="758"/>
      <c r="E289" s="758"/>
      <c r="F289" s="758"/>
      <c r="G289" s="758"/>
      <c r="H289" s="758"/>
      <c r="I289" s="758"/>
      <c r="J289" s="758"/>
      <c r="K289" s="758"/>
      <c r="L289" s="758"/>
      <c r="M289" s="758"/>
      <c r="N289" s="758"/>
      <c r="O289" s="758"/>
      <c r="P289" s="758"/>
      <c r="Q289" s="758"/>
      <c r="R289" s="758"/>
      <c r="S289" s="758"/>
      <c r="T289" s="758"/>
      <c r="U289" s="758"/>
      <c r="V289" s="758"/>
      <c r="W289" s="758"/>
      <c r="X289" s="758"/>
      <c r="Y289" s="758"/>
      <c r="Z289" s="758"/>
      <c r="AA289" s="758"/>
      <c r="AB289" s="758"/>
      <c r="AC289" s="758"/>
      <c r="AD289" s="758"/>
      <c r="AE289" s="758"/>
      <c r="AF289" s="758"/>
      <c r="AG289" s="758"/>
      <c r="AH289" s="758"/>
      <c r="AI289" s="758"/>
      <c r="AJ289" s="758"/>
      <c r="AK289" s="758"/>
      <c r="AL289" s="780">
        <v>284</v>
      </c>
      <c r="AM289" s="792">
        <v>0.182735172074209</v>
      </c>
      <c r="AN289" s="792">
        <f t="shared" si="83"/>
        <v>0.81726482792579103</v>
      </c>
      <c r="AO289" s="792">
        <v>0.24407118613100301</v>
      </c>
      <c r="AP289" s="792">
        <f t="shared" si="77"/>
        <v>0.75592881386899702</v>
      </c>
      <c r="AQ289" s="792">
        <v>9.9605625339925993E-2</v>
      </c>
      <c r="AR289" s="792">
        <f t="shared" si="78"/>
        <v>0.90039437466007399</v>
      </c>
      <c r="AS289" s="792">
        <f t="shared" si="84"/>
        <v>0.15860286380950145</v>
      </c>
      <c r="AT289" s="792">
        <f t="shared" si="84"/>
        <v>0.84139713619049861</v>
      </c>
      <c r="AU289" s="808">
        <v>0.18948316905930099</v>
      </c>
      <c r="AV289" s="808">
        <f t="shared" si="85"/>
        <v>0.81051683094069904</v>
      </c>
      <c r="AW289" s="808">
        <v>0.24470884358124201</v>
      </c>
      <c r="AX289" s="808">
        <f t="shared" si="86"/>
        <v>0.75529115641875799</v>
      </c>
      <c r="AY289" s="808">
        <v>0.108452253097992</v>
      </c>
      <c r="AZ289" s="808">
        <f t="shared" si="89"/>
        <v>0.891547746902008</v>
      </c>
      <c r="BA289" s="808">
        <f t="shared" si="87"/>
        <v>0.1649108528571453</v>
      </c>
      <c r="BB289" s="808">
        <f t="shared" si="87"/>
        <v>0.83508914714285476</v>
      </c>
      <c r="BC289" s="809">
        <v>0.17874625316183201</v>
      </c>
      <c r="BD289" s="809">
        <f t="shared" si="90"/>
        <v>0.82125374683816799</v>
      </c>
      <c r="BE289" s="809">
        <v>0.240135759291601</v>
      </c>
      <c r="BF289" s="809">
        <f t="shared" si="90"/>
        <v>0.75986424070839897</v>
      </c>
      <c r="BG289" s="809">
        <v>0.107972458207602</v>
      </c>
      <c r="BH289" s="809">
        <f t="shared" si="79"/>
        <v>0.89202754179239796</v>
      </c>
      <c r="BI289" s="809">
        <v>0.16030989389273309</v>
      </c>
      <c r="BJ289" s="809">
        <v>0.83969010610726691</v>
      </c>
      <c r="BK289" s="810">
        <v>0.17472409058577901</v>
      </c>
      <c r="BL289" s="810">
        <f t="shared" si="80"/>
        <v>0.82527590941422102</v>
      </c>
      <c r="BM289" s="810">
        <v>0.236237741530579</v>
      </c>
      <c r="BN289" s="810">
        <f t="shared" si="81"/>
        <v>0.76376225846942103</v>
      </c>
      <c r="BO289" s="810">
        <v>0.10388085519982</v>
      </c>
      <c r="BP289" s="810">
        <f t="shared" si="82"/>
        <v>0.89611914480017996</v>
      </c>
      <c r="BQ289" s="810">
        <v>0.15628434202554187</v>
      </c>
      <c r="BR289" s="810">
        <f t="shared" si="88"/>
        <v>0.84371565797445824</v>
      </c>
      <c r="BS289" s="809">
        <v>0.77246478573045696</v>
      </c>
      <c r="BT289" s="809">
        <v>0.22753521426954301</v>
      </c>
      <c r="BU289" s="812"/>
      <c r="BV289" s="758"/>
      <c r="BW289" s="758"/>
      <c r="BX289" s="758"/>
      <c r="BY289" s="758"/>
      <c r="BZ289" s="758"/>
      <c r="CA289" s="758"/>
      <c r="CB289" s="758"/>
      <c r="CC289" s="758"/>
      <c r="CD289" s="758"/>
      <c r="CE289" s="758"/>
      <c r="CF289" s="758"/>
      <c r="CG289" s="758"/>
      <c r="CH289" s="758"/>
      <c r="CI289" s="758"/>
      <c r="CJ289" s="758"/>
      <c r="CK289" s="758"/>
      <c r="CL289" s="758"/>
      <c r="CM289" s="758"/>
      <c r="CN289" s="758"/>
      <c r="CP289" s="5"/>
      <c r="CR289" s="5"/>
      <c r="CS289" s="5"/>
      <c r="CT289" s="5"/>
    </row>
    <row r="290" spans="2:98" ht="15">
      <c r="B290" s="758"/>
      <c r="C290" s="758"/>
      <c r="D290" s="758"/>
      <c r="E290" s="758"/>
      <c r="F290" s="758"/>
      <c r="G290" s="758"/>
      <c r="H290" s="758"/>
      <c r="I290" s="758"/>
      <c r="J290" s="758"/>
      <c r="K290" s="758"/>
      <c r="L290" s="758"/>
      <c r="M290" s="758"/>
      <c r="N290" s="758"/>
      <c r="O290" s="758"/>
      <c r="P290" s="758"/>
      <c r="Q290" s="758"/>
      <c r="R290" s="758"/>
      <c r="S290" s="758"/>
      <c r="T290" s="758"/>
      <c r="U290" s="758"/>
      <c r="V290" s="758"/>
      <c r="W290" s="758"/>
      <c r="X290" s="758"/>
      <c r="Y290" s="758"/>
      <c r="Z290" s="758"/>
      <c r="AA290" s="758"/>
      <c r="AB290" s="758"/>
      <c r="AC290" s="758"/>
      <c r="AD290" s="758"/>
      <c r="AE290" s="758"/>
      <c r="AF290" s="758"/>
      <c r="AG290" s="758"/>
      <c r="AH290" s="758"/>
      <c r="AI290" s="758"/>
      <c r="AJ290" s="758"/>
      <c r="AK290" s="758"/>
      <c r="AL290" s="780">
        <v>285</v>
      </c>
      <c r="AM290" s="792">
        <v>0.18312385992682501</v>
      </c>
      <c r="AN290" s="792">
        <f t="shared" si="83"/>
        <v>0.81687614007317499</v>
      </c>
      <c r="AO290" s="792">
        <v>0.24451153610395501</v>
      </c>
      <c r="AP290" s="792">
        <f t="shared" si="77"/>
        <v>0.75548846389604496</v>
      </c>
      <c r="AQ290" s="792">
        <v>9.9955200114922302E-2</v>
      </c>
      <c r="AR290" s="792">
        <f t="shared" si="78"/>
        <v>0.90004479988507768</v>
      </c>
      <c r="AS290" s="792">
        <f t="shared" si="84"/>
        <v>0.15898544193408964</v>
      </c>
      <c r="AT290" s="792">
        <f t="shared" si="84"/>
        <v>0.8410145580659103</v>
      </c>
      <c r="AU290" s="808">
        <v>0.18992610174152699</v>
      </c>
      <c r="AV290" s="808">
        <f t="shared" si="85"/>
        <v>0.81007389825847298</v>
      </c>
      <c r="AW290" s="808">
        <v>0.24517156468311599</v>
      </c>
      <c r="AX290" s="808">
        <f t="shared" si="86"/>
        <v>0.75482843531688404</v>
      </c>
      <c r="AY290" s="808">
        <v>0.108842533833639</v>
      </c>
      <c r="AZ290" s="808">
        <f t="shared" si="89"/>
        <v>0.89115746616636105</v>
      </c>
      <c r="BA290" s="808">
        <f t="shared" si="87"/>
        <v>0.16533411698046399</v>
      </c>
      <c r="BB290" s="808">
        <f t="shared" si="87"/>
        <v>0.83466588301953615</v>
      </c>
      <c r="BC290" s="809">
        <v>0.17913926697708199</v>
      </c>
      <c r="BD290" s="809">
        <f t="shared" si="90"/>
        <v>0.82086073302291807</v>
      </c>
      <c r="BE290" s="809">
        <v>0.24057002849419101</v>
      </c>
      <c r="BF290" s="809">
        <f t="shared" si="90"/>
        <v>0.75942997150580904</v>
      </c>
      <c r="BG290" s="809">
        <v>0.10836694577860601</v>
      </c>
      <c r="BH290" s="809">
        <f t="shared" si="79"/>
        <v>0.89163305422139394</v>
      </c>
      <c r="BI290" s="809">
        <v>0.1607130743747181</v>
      </c>
      <c r="BJ290" s="809">
        <v>0.83928692562528195</v>
      </c>
      <c r="BK290" s="810">
        <v>0.175120859073571</v>
      </c>
      <c r="BL290" s="810">
        <f t="shared" si="80"/>
        <v>0.824879140926429</v>
      </c>
      <c r="BM290" s="810">
        <v>0.236667253759795</v>
      </c>
      <c r="BN290" s="810">
        <f t="shared" si="81"/>
        <v>0.76333274624020497</v>
      </c>
      <c r="BO290" s="810">
        <v>0.10426306637968</v>
      </c>
      <c r="BP290" s="810">
        <f t="shared" si="82"/>
        <v>0.89573693362032003</v>
      </c>
      <c r="BQ290" s="810">
        <v>0.15668194521221265</v>
      </c>
      <c r="BR290" s="810">
        <f t="shared" si="88"/>
        <v>0.84331805478778743</v>
      </c>
      <c r="BS290" s="809">
        <v>0.77322001288801601</v>
      </c>
      <c r="BT290" s="809">
        <v>0.22677998711198399</v>
      </c>
      <c r="BU290" s="812"/>
      <c r="BV290" s="758"/>
      <c r="BW290" s="758"/>
      <c r="BX290" s="758"/>
      <c r="BY290" s="758"/>
      <c r="BZ290" s="758"/>
      <c r="CA290" s="758"/>
      <c r="CB290" s="758"/>
      <c r="CC290" s="758"/>
      <c r="CD290" s="758"/>
      <c r="CE290" s="758"/>
      <c r="CF290" s="758"/>
      <c r="CG290" s="758"/>
      <c r="CH290" s="758"/>
      <c r="CI290" s="758"/>
      <c r="CJ290" s="758"/>
      <c r="CK290" s="758"/>
      <c r="CL290" s="758"/>
      <c r="CM290" s="758"/>
      <c r="CN290" s="758"/>
      <c r="CP290" s="5"/>
      <c r="CR290" s="5"/>
      <c r="CS290" s="5"/>
      <c r="CT290" s="5"/>
    </row>
    <row r="291" spans="2:98" ht="15">
      <c r="B291" s="758"/>
      <c r="C291" s="758"/>
      <c r="D291" s="758"/>
      <c r="E291" s="758"/>
      <c r="F291" s="758"/>
      <c r="G291" s="758"/>
      <c r="H291" s="758"/>
      <c r="I291" s="758"/>
      <c r="J291" s="758"/>
      <c r="K291" s="758"/>
      <c r="L291" s="758"/>
      <c r="M291" s="758"/>
      <c r="N291" s="758"/>
      <c r="O291" s="758"/>
      <c r="P291" s="758"/>
      <c r="Q291" s="758"/>
      <c r="R291" s="758"/>
      <c r="S291" s="758"/>
      <c r="T291" s="758"/>
      <c r="U291" s="758"/>
      <c r="V291" s="758"/>
      <c r="W291" s="758"/>
      <c r="X291" s="758"/>
      <c r="Y291" s="758"/>
      <c r="Z291" s="758"/>
      <c r="AA291" s="758"/>
      <c r="AB291" s="758"/>
      <c r="AC291" s="758"/>
      <c r="AD291" s="758"/>
      <c r="AE291" s="758"/>
      <c r="AF291" s="758"/>
      <c r="AG291" s="758"/>
      <c r="AH291" s="758"/>
      <c r="AI291" s="758"/>
      <c r="AJ291" s="758"/>
      <c r="AK291" s="758"/>
      <c r="AL291" s="780">
        <v>286</v>
      </c>
      <c r="AM291" s="792">
        <v>0.18351257810839999</v>
      </c>
      <c r="AN291" s="792">
        <f t="shared" si="83"/>
        <v>0.81648742189160006</v>
      </c>
      <c r="AO291" s="792">
        <v>0.24495113863939899</v>
      </c>
      <c r="AP291" s="792">
        <f t="shared" si="77"/>
        <v>0.75504886136060101</v>
      </c>
      <c r="AQ291" s="792">
        <v>0.100304772508661</v>
      </c>
      <c r="AR291" s="792">
        <f t="shared" si="78"/>
        <v>0.89969522749133901</v>
      </c>
      <c r="AS291" s="792">
        <f t="shared" si="84"/>
        <v>0.15936785645464982</v>
      </c>
      <c r="AT291" s="792">
        <f t="shared" si="84"/>
        <v>0.84063214354535032</v>
      </c>
      <c r="AU291" s="808">
        <v>0.19036844658302801</v>
      </c>
      <c r="AV291" s="808">
        <f t="shared" si="85"/>
        <v>0.80963155341697202</v>
      </c>
      <c r="AW291" s="808">
        <v>0.24563332052773301</v>
      </c>
      <c r="AX291" s="808">
        <f t="shared" si="86"/>
        <v>0.75436667947226699</v>
      </c>
      <c r="AY291" s="808">
        <v>0.10923281850065</v>
      </c>
      <c r="AZ291" s="808">
        <f t="shared" si="89"/>
        <v>0.89076718149934997</v>
      </c>
      <c r="BA291" s="808">
        <f t="shared" si="87"/>
        <v>0.16575697867241629</v>
      </c>
      <c r="BB291" s="808">
        <f t="shared" si="87"/>
        <v>0.83424302132758377</v>
      </c>
      <c r="BC291" s="809">
        <v>0.179531893343124</v>
      </c>
      <c r="BD291" s="809">
        <f t="shared" si="90"/>
        <v>0.82046810665687597</v>
      </c>
      <c r="BE291" s="809">
        <v>0.24100361889457</v>
      </c>
      <c r="BF291" s="809">
        <f t="shared" si="90"/>
        <v>0.75899638110543</v>
      </c>
      <c r="BG291" s="809">
        <v>0.108761470821364</v>
      </c>
      <c r="BH291" s="809">
        <f t="shared" si="79"/>
        <v>0.891238529178636</v>
      </c>
      <c r="BI291" s="809">
        <v>0.16111599585994699</v>
      </c>
      <c r="BJ291" s="809">
        <v>0.83888400414005304</v>
      </c>
      <c r="BK291" s="810">
        <v>0.17551708314325601</v>
      </c>
      <c r="BL291" s="810">
        <f t="shared" si="80"/>
        <v>0.82448291685674402</v>
      </c>
      <c r="BM291" s="810">
        <v>0.237095807859594</v>
      </c>
      <c r="BN291" s="810">
        <f t="shared" si="81"/>
        <v>0.76290419214040606</v>
      </c>
      <c r="BO291" s="810">
        <v>0.10464535395503501</v>
      </c>
      <c r="BP291" s="810">
        <f t="shared" si="82"/>
        <v>0.89535464604496495</v>
      </c>
      <c r="BQ291" s="810">
        <v>0.15707919440143209</v>
      </c>
      <c r="BR291" s="810">
        <f t="shared" si="88"/>
        <v>0.84292080559856797</v>
      </c>
      <c r="BS291" s="809">
        <v>0.77397063796530297</v>
      </c>
      <c r="BT291" s="809">
        <v>0.22602936203469701</v>
      </c>
      <c r="BU291" s="812"/>
      <c r="BV291" s="758"/>
      <c r="BW291" s="758"/>
      <c r="BX291" s="758"/>
      <c r="BY291" s="758"/>
      <c r="BZ291" s="758"/>
      <c r="CA291" s="758"/>
      <c r="CB291" s="758"/>
      <c r="CC291" s="758"/>
      <c r="CD291" s="758"/>
      <c r="CE291" s="758"/>
      <c r="CF291" s="758"/>
      <c r="CG291" s="758"/>
      <c r="CH291" s="758"/>
      <c r="CI291" s="758"/>
      <c r="CJ291" s="758"/>
      <c r="CK291" s="758"/>
      <c r="CL291" s="758"/>
      <c r="CM291" s="758"/>
      <c r="CN291" s="758"/>
      <c r="CP291" s="5"/>
      <c r="CR291" s="5"/>
      <c r="CS291" s="5"/>
      <c r="CT291" s="5"/>
    </row>
    <row r="292" spans="2:98" ht="15">
      <c r="B292" s="758"/>
      <c r="C292" s="758"/>
      <c r="D292" s="758"/>
      <c r="E292" s="758"/>
      <c r="F292" s="758"/>
      <c r="G292" s="758"/>
      <c r="H292" s="758"/>
      <c r="I292" s="758"/>
      <c r="J292" s="758"/>
      <c r="K292" s="758"/>
      <c r="L292" s="758"/>
      <c r="M292" s="758"/>
      <c r="N292" s="758"/>
      <c r="O292" s="758"/>
      <c r="P292" s="758"/>
      <c r="Q292" s="758"/>
      <c r="R292" s="758"/>
      <c r="S292" s="758"/>
      <c r="T292" s="758"/>
      <c r="U292" s="758"/>
      <c r="V292" s="758"/>
      <c r="W292" s="758"/>
      <c r="X292" s="758"/>
      <c r="Y292" s="758"/>
      <c r="Z292" s="758"/>
      <c r="AA292" s="758"/>
      <c r="AB292" s="758"/>
      <c r="AC292" s="758"/>
      <c r="AD292" s="758"/>
      <c r="AE292" s="758"/>
      <c r="AF292" s="758"/>
      <c r="AG292" s="758"/>
      <c r="AH292" s="758"/>
      <c r="AI292" s="758"/>
      <c r="AJ292" s="758"/>
      <c r="AK292" s="758"/>
      <c r="AL292" s="780">
        <v>287</v>
      </c>
      <c r="AM292" s="792">
        <v>0.18390140194537599</v>
      </c>
      <c r="AN292" s="792">
        <f t="shared" si="83"/>
        <v>0.81609859805462404</v>
      </c>
      <c r="AO292" s="792">
        <v>0.245389945356626</v>
      </c>
      <c r="AP292" s="792">
        <f t="shared" si="77"/>
        <v>0.75461005464337405</v>
      </c>
      <c r="AQ292" s="792">
        <v>0.10065434513544599</v>
      </c>
      <c r="AR292" s="792">
        <f t="shared" si="78"/>
        <v>0.89934565486455398</v>
      </c>
      <c r="AS292" s="792">
        <f t="shared" si="84"/>
        <v>0.1597501207973957</v>
      </c>
      <c r="AT292" s="792">
        <f t="shared" si="84"/>
        <v>0.8402498792026043</v>
      </c>
      <c r="AU292" s="808">
        <v>0.190810204385433</v>
      </c>
      <c r="AV292" s="808">
        <f t="shared" si="85"/>
        <v>0.80918979561456705</v>
      </c>
      <c r="AW292" s="808">
        <v>0.246094117275199</v>
      </c>
      <c r="AX292" s="808">
        <f t="shared" si="86"/>
        <v>0.75390588272480097</v>
      </c>
      <c r="AY292" s="808">
        <v>0.109623105750597</v>
      </c>
      <c r="AZ292" s="808">
        <f t="shared" si="89"/>
        <v>0.89037689424940303</v>
      </c>
      <c r="BA292" s="808">
        <f t="shared" si="87"/>
        <v>0.16617943897805462</v>
      </c>
      <c r="BB292" s="808">
        <f t="shared" si="87"/>
        <v>0.83382056102194535</v>
      </c>
      <c r="BC292" s="809">
        <v>0.17992415372370599</v>
      </c>
      <c r="BD292" s="809">
        <f t="shared" si="90"/>
        <v>0.82007584627629404</v>
      </c>
      <c r="BE292" s="809">
        <v>0.24143652583154501</v>
      </c>
      <c r="BF292" s="809">
        <f t="shared" si="90"/>
        <v>0.75856347416845504</v>
      </c>
      <c r="BG292" s="809">
        <v>0.10915603407954701</v>
      </c>
      <c r="BH292" s="809">
        <f t="shared" si="79"/>
        <v>0.89084396592045301</v>
      </c>
      <c r="BI292" s="809">
        <v>0.16151866427219583</v>
      </c>
      <c r="BJ292" s="809">
        <v>0.83848133572780426</v>
      </c>
      <c r="BK292" s="810">
        <v>0.175912750194444</v>
      </c>
      <c r="BL292" s="810">
        <f t="shared" si="80"/>
        <v>0.82408724980555603</v>
      </c>
      <c r="BM292" s="810">
        <v>0.23752341282699599</v>
      </c>
      <c r="BN292" s="810">
        <f t="shared" si="81"/>
        <v>0.76247658717300404</v>
      </c>
      <c r="BO292" s="810">
        <v>0.105027708280283</v>
      </c>
      <c r="BP292" s="810">
        <f t="shared" si="82"/>
        <v>0.89497229171971704</v>
      </c>
      <c r="BQ292" s="810">
        <v>0.1574760833194169</v>
      </c>
      <c r="BR292" s="810">
        <f t="shared" si="88"/>
        <v>0.84252391668058313</v>
      </c>
      <c r="BS292" s="809">
        <v>0.77471666780049897</v>
      </c>
      <c r="BT292" s="809">
        <v>0.225283332199501</v>
      </c>
      <c r="BU292" s="812"/>
      <c r="BV292" s="758"/>
      <c r="BW292" s="758"/>
      <c r="BX292" s="758"/>
      <c r="BY292" s="758"/>
      <c r="BZ292" s="758"/>
      <c r="CA292" s="758"/>
      <c r="CB292" s="758"/>
      <c r="CC292" s="758"/>
      <c r="CD292" s="758"/>
      <c r="CE292" s="758"/>
      <c r="CF292" s="758"/>
      <c r="CG292" s="758"/>
      <c r="CH292" s="758"/>
      <c r="CI292" s="758"/>
      <c r="CJ292" s="758"/>
      <c r="CK292" s="758"/>
      <c r="CL292" s="758"/>
      <c r="CM292" s="758"/>
      <c r="CN292" s="758"/>
      <c r="CP292" s="5"/>
      <c r="CR292" s="5"/>
      <c r="CS292" s="5"/>
      <c r="CT292" s="5"/>
    </row>
    <row r="293" spans="2:98" ht="15">
      <c r="B293" s="758"/>
      <c r="C293" s="758"/>
      <c r="D293" s="758"/>
      <c r="E293" s="758"/>
      <c r="F293" s="758"/>
      <c r="G293" s="758"/>
      <c r="H293" s="758"/>
      <c r="I293" s="758"/>
      <c r="J293" s="758"/>
      <c r="K293" s="758"/>
      <c r="L293" s="758"/>
      <c r="M293" s="758"/>
      <c r="N293" s="758"/>
      <c r="O293" s="758"/>
      <c r="P293" s="758"/>
      <c r="Q293" s="758"/>
      <c r="R293" s="758"/>
      <c r="S293" s="758"/>
      <c r="T293" s="758"/>
      <c r="U293" s="758"/>
      <c r="V293" s="758"/>
      <c r="W293" s="758"/>
      <c r="X293" s="758"/>
      <c r="Y293" s="758"/>
      <c r="Z293" s="758"/>
      <c r="AA293" s="758"/>
      <c r="AB293" s="758"/>
      <c r="AC293" s="758"/>
      <c r="AD293" s="758"/>
      <c r="AE293" s="758"/>
      <c r="AF293" s="758"/>
      <c r="AG293" s="758"/>
      <c r="AH293" s="758"/>
      <c r="AI293" s="758"/>
      <c r="AJ293" s="758"/>
      <c r="AK293" s="758"/>
      <c r="AL293" s="780">
        <v>288</v>
      </c>
      <c r="AM293" s="792">
        <v>0.1842904067642</v>
      </c>
      <c r="AN293" s="792">
        <f t="shared" si="83"/>
        <v>0.81570959323580006</v>
      </c>
      <c r="AO293" s="792">
        <v>0.245827907874926</v>
      </c>
      <c r="AP293" s="792">
        <f t="shared" si="77"/>
        <v>0.75417209212507397</v>
      </c>
      <c r="AQ293" s="792">
        <v>0.101003920609585</v>
      </c>
      <c r="AR293" s="792">
        <f t="shared" si="78"/>
        <v>0.89899607939041504</v>
      </c>
      <c r="AS293" s="792">
        <f t="shared" si="84"/>
        <v>0.16013224838854409</v>
      </c>
      <c r="AT293" s="792">
        <f t="shared" si="84"/>
        <v>0.83986775161145599</v>
      </c>
      <c r="AU293" s="808">
        <v>0.19125137595037101</v>
      </c>
      <c r="AV293" s="808">
        <f t="shared" si="85"/>
        <v>0.80874862404962899</v>
      </c>
      <c r="AW293" s="808">
        <v>0.246553961085622</v>
      </c>
      <c r="AX293" s="808">
        <f t="shared" si="86"/>
        <v>0.753446038914378</v>
      </c>
      <c r="AY293" s="808">
        <v>0.110013394235046</v>
      </c>
      <c r="AZ293" s="808">
        <f t="shared" si="89"/>
        <v>0.88998660576495403</v>
      </c>
      <c r="BA293" s="808">
        <f t="shared" si="87"/>
        <v>0.16660149894242923</v>
      </c>
      <c r="BB293" s="808">
        <f t="shared" si="87"/>
        <v>0.83339850105757085</v>
      </c>
      <c r="BC293" s="809">
        <v>0.18031606958257701</v>
      </c>
      <c r="BD293" s="809">
        <f t="shared" si="90"/>
        <v>0.81968393041742305</v>
      </c>
      <c r="BE293" s="809">
        <v>0.24186874464392299</v>
      </c>
      <c r="BF293" s="809">
        <f t="shared" si="90"/>
        <v>0.75813125535607706</v>
      </c>
      <c r="BG293" s="809">
        <v>0.109550636296826</v>
      </c>
      <c r="BH293" s="809">
        <f t="shared" si="79"/>
        <v>0.89044936370317396</v>
      </c>
      <c r="BI293" s="809">
        <v>0.16192108553524112</v>
      </c>
      <c r="BJ293" s="809">
        <v>0.83807891446475891</v>
      </c>
      <c r="BK293" s="810">
        <v>0.176307847626748</v>
      </c>
      <c r="BL293" s="810">
        <f t="shared" si="80"/>
        <v>0.823692152373252</v>
      </c>
      <c r="BM293" s="810">
        <v>0.23795007765902401</v>
      </c>
      <c r="BN293" s="810">
        <f t="shared" si="81"/>
        <v>0.76204992234097602</v>
      </c>
      <c r="BO293" s="810">
        <v>0.105410119709822</v>
      </c>
      <c r="BP293" s="810">
        <f t="shared" si="82"/>
        <v>0.89458988029017794</v>
      </c>
      <c r="BQ293" s="810">
        <v>0.15787260569238554</v>
      </c>
      <c r="BR293" s="810">
        <f t="shared" si="88"/>
        <v>0.84212739430761452</v>
      </c>
      <c r="BS293" s="809">
        <v>0.77545810923178404</v>
      </c>
      <c r="BT293" s="809">
        <v>0.22454189076821601</v>
      </c>
      <c r="BU293" s="812"/>
      <c r="BV293" s="758"/>
      <c r="BW293" s="758"/>
      <c r="BX293" s="758"/>
      <c r="BY293" s="758"/>
      <c r="BZ293" s="758"/>
      <c r="CA293" s="758"/>
      <c r="CB293" s="758"/>
      <c r="CC293" s="758"/>
      <c r="CD293" s="758"/>
      <c r="CE293" s="758"/>
      <c r="CF293" s="758"/>
      <c r="CG293" s="758"/>
      <c r="CH293" s="758"/>
      <c r="CI293" s="758"/>
      <c r="CJ293" s="758"/>
      <c r="CK293" s="758"/>
      <c r="CL293" s="758"/>
      <c r="CM293" s="758"/>
      <c r="CN293" s="758"/>
      <c r="CP293" s="5"/>
      <c r="CR293" s="5"/>
      <c r="CS293" s="5"/>
      <c r="CT293" s="5"/>
    </row>
    <row r="294" spans="2:98" ht="15">
      <c r="B294" s="758"/>
      <c r="C294" s="758"/>
      <c r="D294" s="758"/>
      <c r="E294" s="758"/>
      <c r="F294" s="758"/>
      <c r="G294" s="758"/>
      <c r="H294" s="758"/>
      <c r="I294" s="758"/>
      <c r="J294" s="758"/>
      <c r="K294" s="758"/>
      <c r="L294" s="758"/>
      <c r="M294" s="758"/>
      <c r="N294" s="758"/>
      <c r="O294" s="758"/>
      <c r="P294" s="758"/>
      <c r="Q294" s="758"/>
      <c r="R294" s="758"/>
      <c r="S294" s="758"/>
      <c r="T294" s="758"/>
      <c r="U294" s="758"/>
      <c r="V294" s="758"/>
      <c r="W294" s="758"/>
      <c r="X294" s="758"/>
      <c r="Y294" s="758"/>
      <c r="Z294" s="758"/>
      <c r="AA294" s="758"/>
      <c r="AB294" s="758"/>
      <c r="AC294" s="758"/>
      <c r="AD294" s="758"/>
      <c r="AE294" s="758"/>
      <c r="AF294" s="758"/>
      <c r="AG294" s="758"/>
      <c r="AH294" s="758"/>
      <c r="AI294" s="758"/>
      <c r="AJ294" s="758"/>
      <c r="AK294" s="758"/>
      <c r="AL294" s="780">
        <v>289</v>
      </c>
      <c r="AM294" s="792">
        <v>0.18467966789131501</v>
      </c>
      <c r="AN294" s="792">
        <f t="shared" si="83"/>
        <v>0.81532033210868504</v>
      </c>
      <c r="AO294" s="792">
        <v>0.246264977813591</v>
      </c>
      <c r="AP294" s="792">
        <f t="shared" si="77"/>
        <v>0.75373502218640898</v>
      </c>
      <c r="AQ294" s="792">
        <v>0.101353501545382</v>
      </c>
      <c r="AR294" s="792">
        <f t="shared" si="78"/>
        <v>0.89864649845461797</v>
      </c>
      <c r="AS294" s="792">
        <f t="shared" si="84"/>
        <v>0.16051425265430933</v>
      </c>
      <c r="AT294" s="792">
        <f t="shared" si="84"/>
        <v>0.8394857473456907</v>
      </c>
      <c r="AU294" s="808">
        <v>0.19169196207946901</v>
      </c>
      <c r="AV294" s="808">
        <f t="shared" si="85"/>
        <v>0.80830803792053096</v>
      </c>
      <c r="AW294" s="808">
        <v>0.247012858119108</v>
      </c>
      <c r="AX294" s="808">
        <f t="shared" si="86"/>
        <v>0.752987141880892</v>
      </c>
      <c r="AY294" s="808">
        <v>0.110403682605568</v>
      </c>
      <c r="AZ294" s="808">
        <f t="shared" si="89"/>
        <v>0.88959631739443201</v>
      </c>
      <c r="BA294" s="808">
        <f t="shared" si="87"/>
        <v>0.1670231596105915</v>
      </c>
      <c r="BB294" s="808">
        <f t="shared" si="87"/>
        <v>0.83297684038940845</v>
      </c>
      <c r="BC294" s="809">
        <v>0.18070766238348501</v>
      </c>
      <c r="BD294" s="809">
        <f t="shared" si="90"/>
        <v>0.81929233761651499</v>
      </c>
      <c r="BE294" s="809">
        <v>0.24230027067051299</v>
      </c>
      <c r="BF294" s="809">
        <f t="shared" si="90"/>
        <v>0.75769972932948704</v>
      </c>
      <c r="BG294" s="809">
        <v>0.109945278216872</v>
      </c>
      <c r="BH294" s="809">
        <f t="shared" si="79"/>
        <v>0.89005472178312806</v>
      </c>
      <c r="BI294" s="809">
        <v>0.16232326557285948</v>
      </c>
      <c r="BJ294" s="809">
        <v>0.83767673442714052</v>
      </c>
      <c r="BK294" s="810">
        <v>0.176702362839778</v>
      </c>
      <c r="BL294" s="810">
        <f t="shared" si="80"/>
        <v>0.82329763716022197</v>
      </c>
      <c r="BM294" s="810">
        <v>0.238375811352699</v>
      </c>
      <c r="BN294" s="810">
        <f t="shared" si="81"/>
        <v>0.76162418864730097</v>
      </c>
      <c r="BO294" s="810">
        <v>0.105792578598051</v>
      </c>
      <c r="BP294" s="810">
        <f t="shared" si="82"/>
        <v>0.89420742140194898</v>
      </c>
      <c r="BQ294" s="810">
        <v>0.15826875524655543</v>
      </c>
      <c r="BR294" s="810">
        <f t="shared" si="88"/>
        <v>0.84173124475344463</v>
      </c>
      <c r="BS294" s="809">
        <v>0.77619496909733898</v>
      </c>
      <c r="BT294" s="809">
        <v>0.22380503090266099</v>
      </c>
      <c r="BU294" s="812"/>
      <c r="BV294" s="758"/>
      <c r="BW294" s="758"/>
      <c r="BX294" s="758"/>
      <c r="BY294" s="758"/>
      <c r="BZ294" s="758"/>
      <c r="CA294" s="758"/>
      <c r="CB294" s="758"/>
      <c r="CC294" s="758"/>
      <c r="CD294" s="758"/>
      <c r="CE294" s="758"/>
      <c r="CF294" s="758"/>
      <c r="CG294" s="758"/>
      <c r="CH294" s="758"/>
      <c r="CI294" s="758"/>
      <c r="CJ294" s="758"/>
      <c r="CK294" s="758"/>
      <c r="CL294" s="758"/>
      <c r="CM294" s="758"/>
      <c r="CN294" s="758"/>
      <c r="CP294" s="5"/>
      <c r="CR294" s="5"/>
      <c r="CS294" s="5"/>
      <c r="CT294" s="5"/>
    </row>
    <row r="295" spans="2:98" ht="15">
      <c r="B295" s="758"/>
      <c r="C295" s="758"/>
      <c r="D295" s="758"/>
      <c r="E295" s="758"/>
      <c r="F295" s="758"/>
      <c r="G295" s="758"/>
      <c r="H295" s="758"/>
      <c r="I295" s="758"/>
      <c r="J295" s="758"/>
      <c r="K295" s="758"/>
      <c r="L295" s="758"/>
      <c r="M295" s="758"/>
      <c r="N295" s="758"/>
      <c r="O295" s="758"/>
      <c r="P295" s="758"/>
      <c r="Q295" s="758"/>
      <c r="R295" s="758"/>
      <c r="S295" s="758"/>
      <c r="T295" s="758"/>
      <c r="U295" s="758"/>
      <c r="V295" s="758"/>
      <c r="W295" s="758"/>
      <c r="X295" s="758"/>
      <c r="Y295" s="758"/>
      <c r="Z295" s="758"/>
      <c r="AA295" s="758"/>
      <c r="AB295" s="758"/>
      <c r="AC295" s="758"/>
      <c r="AD295" s="758"/>
      <c r="AE295" s="758"/>
      <c r="AF295" s="758"/>
      <c r="AG295" s="758"/>
      <c r="AH295" s="758"/>
      <c r="AI295" s="758"/>
      <c r="AJ295" s="758"/>
      <c r="AK295" s="758"/>
      <c r="AL295" s="780">
        <v>290</v>
      </c>
      <c r="AM295" s="792">
        <v>0.18506926065316601</v>
      </c>
      <c r="AN295" s="792">
        <f t="shared" si="83"/>
        <v>0.81493073934683402</v>
      </c>
      <c r="AO295" s="792">
        <v>0.24670110679191001</v>
      </c>
      <c r="AP295" s="792">
        <f t="shared" si="77"/>
        <v>0.75329889320808996</v>
      </c>
      <c r="AQ295" s="792">
        <v>0.10170309055714399</v>
      </c>
      <c r="AR295" s="792">
        <f t="shared" si="78"/>
        <v>0.89829690944285601</v>
      </c>
      <c r="AS295" s="792">
        <f t="shared" si="84"/>
        <v>0.16089614702090702</v>
      </c>
      <c r="AT295" s="792">
        <f t="shared" si="84"/>
        <v>0.83910385297909307</v>
      </c>
      <c r="AU295" s="808">
        <v>0.19213196357435799</v>
      </c>
      <c r="AV295" s="808">
        <f t="shared" si="85"/>
        <v>0.80786803642564198</v>
      </c>
      <c r="AW295" s="808">
        <v>0.247470814535762</v>
      </c>
      <c r="AX295" s="808">
        <f t="shared" si="86"/>
        <v>0.75252918546423797</v>
      </c>
      <c r="AY295" s="808">
        <v>0.11079396951373099</v>
      </c>
      <c r="AZ295" s="808">
        <f t="shared" si="89"/>
        <v>0.88920603048626901</v>
      </c>
      <c r="BA295" s="808">
        <f t="shared" si="87"/>
        <v>0.16744442202759249</v>
      </c>
      <c r="BB295" s="808">
        <f t="shared" si="87"/>
        <v>0.83255557797240753</v>
      </c>
      <c r="BC295" s="809">
        <v>0.181098953590179</v>
      </c>
      <c r="BD295" s="809">
        <f t="shared" si="90"/>
        <v>0.81890104640982098</v>
      </c>
      <c r="BE295" s="809">
        <v>0.24273109925012301</v>
      </c>
      <c r="BF295" s="809">
        <f t="shared" si="90"/>
        <v>0.75726890074987696</v>
      </c>
      <c r="BG295" s="809">
        <v>0.110339960583356</v>
      </c>
      <c r="BH295" s="809">
        <f t="shared" si="79"/>
        <v>0.88966003941664396</v>
      </c>
      <c r="BI295" s="809">
        <v>0.16272521030882753</v>
      </c>
      <c r="BJ295" s="809">
        <v>0.83727478969117242</v>
      </c>
      <c r="BK295" s="810">
        <v>0.17709628323314699</v>
      </c>
      <c r="BL295" s="810">
        <f t="shared" si="80"/>
        <v>0.82290371676685303</v>
      </c>
      <c r="BM295" s="810">
        <v>0.238800622905043</v>
      </c>
      <c r="BN295" s="810">
        <f t="shared" si="81"/>
        <v>0.761199377094957</v>
      </c>
      <c r="BO295" s="810">
        <v>0.106175075299368</v>
      </c>
      <c r="BP295" s="810">
        <f t="shared" si="82"/>
        <v>0.89382492470063202</v>
      </c>
      <c r="BQ295" s="810">
        <v>0.15866452570814474</v>
      </c>
      <c r="BR295" s="810">
        <f t="shared" si="88"/>
        <v>0.84133547429185529</v>
      </c>
      <c r="BS295" s="809">
        <v>0.77692725423534503</v>
      </c>
      <c r="BT295" s="809">
        <v>0.22307274576465499</v>
      </c>
      <c r="BU295" s="812"/>
      <c r="BV295" s="758"/>
      <c r="BW295" s="758"/>
      <c r="BX295" s="758"/>
      <c r="BY295" s="758"/>
      <c r="BZ295" s="758"/>
      <c r="CA295" s="758"/>
      <c r="CB295" s="758"/>
      <c r="CC295" s="758"/>
      <c r="CD295" s="758"/>
      <c r="CE295" s="758"/>
      <c r="CF295" s="758"/>
      <c r="CG295" s="758"/>
      <c r="CH295" s="758"/>
      <c r="CI295" s="758"/>
      <c r="CJ295" s="758"/>
      <c r="CK295" s="758"/>
      <c r="CL295" s="758"/>
      <c r="CM295" s="758"/>
      <c r="CN295" s="758"/>
      <c r="CP295" s="5"/>
      <c r="CR295" s="5"/>
      <c r="CS295" s="5"/>
      <c r="CT295" s="5"/>
    </row>
    <row r="296" spans="2:98" ht="15">
      <c r="B296" s="758"/>
      <c r="C296" s="758"/>
      <c r="D296" s="758"/>
      <c r="E296" s="758"/>
      <c r="F296" s="758"/>
      <c r="G296" s="758"/>
      <c r="H296" s="758"/>
      <c r="I296" s="758"/>
      <c r="J296" s="758"/>
      <c r="K296" s="758"/>
      <c r="L296" s="758"/>
      <c r="M296" s="758"/>
      <c r="N296" s="758"/>
      <c r="O296" s="758"/>
      <c r="P296" s="758"/>
      <c r="Q296" s="758"/>
      <c r="R296" s="758"/>
      <c r="S296" s="758"/>
      <c r="T296" s="758"/>
      <c r="U296" s="758"/>
      <c r="V296" s="758"/>
      <c r="W296" s="758"/>
      <c r="X296" s="758"/>
      <c r="Y296" s="758"/>
      <c r="Z296" s="758"/>
      <c r="AA296" s="758"/>
      <c r="AB296" s="758"/>
      <c r="AC296" s="758"/>
      <c r="AD296" s="758"/>
      <c r="AE296" s="758"/>
      <c r="AF296" s="758"/>
      <c r="AG296" s="758"/>
      <c r="AH296" s="758"/>
      <c r="AI296" s="758"/>
      <c r="AJ296" s="758"/>
      <c r="AK296" s="758"/>
      <c r="AL296" s="780">
        <v>291</v>
      </c>
      <c r="AM296" s="792">
        <v>0.185459260376198</v>
      </c>
      <c r="AN296" s="792">
        <f t="shared" si="83"/>
        <v>0.81454073962380202</v>
      </c>
      <c r="AO296" s="792">
        <v>0.247136246429175</v>
      </c>
      <c r="AP296" s="792">
        <f t="shared" si="77"/>
        <v>0.75286375357082502</v>
      </c>
      <c r="AQ296" s="792">
        <v>0.102052690259175</v>
      </c>
      <c r="AR296" s="792">
        <f t="shared" si="78"/>
        <v>0.89794730974082504</v>
      </c>
      <c r="AS296" s="792">
        <f t="shared" si="84"/>
        <v>0.16127794491455213</v>
      </c>
      <c r="AT296" s="792">
        <f t="shared" si="84"/>
        <v>0.83872205508544795</v>
      </c>
      <c r="AU296" s="808">
        <v>0.19257138123666501</v>
      </c>
      <c r="AV296" s="808">
        <f t="shared" si="85"/>
        <v>0.80742861876333505</v>
      </c>
      <c r="AW296" s="808">
        <v>0.247927836495692</v>
      </c>
      <c r="AX296" s="808">
        <f t="shared" si="86"/>
        <v>0.75207216350430794</v>
      </c>
      <c r="AY296" s="808">
        <v>0.111184253611104</v>
      </c>
      <c r="AZ296" s="808">
        <f t="shared" si="89"/>
        <v>0.88881574638889604</v>
      </c>
      <c r="BA296" s="808">
        <f t="shared" si="87"/>
        <v>0.16786528723848315</v>
      </c>
      <c r="BB296" s="808">
        <f t="shared" si="87"/>
        <v>0.83213471276151685</v>
      </c>
      <c r="BC296" s="809">
        <v>0.18148996466640699</v>
      </c>
      <c r="BD296" s="809">
        <f t="shared" si="90"/>
        <v>0.81851003533359301</v>
      </c>
      <c r="BE296" s="809">
        <v>0.24316122572155999</v>
      </c>
      <c r="BF296" s="809">
        <f t="shared" si="90"/>
        <v>0.75683877427844004</v>
      </c>
      <c r="BG296" s="809">
        <v>0.110734684139949</v>
      </c>
      <c r="BH296" s="809">
        <f t="shared" si="79"/>
        <v>0.88926531586005098</v>
      </c>
      <c r="BI296" s="809">
        <v>0.1631269256669215</v>
      </c>
      <c r="BJ296" s="809">
        <v>0.83687307433307856</v>
      </c>
      <c r="BK296" s="810">
        <v>0.17748959620646601</v>
      </c>
      <c r="BL296" s="810">
        <f t="shared" si="80"/>
        <v>0.82251040379353402</v>
      </c>
      <c r="BM296" s="810">
        <v>0.239224521313077</v>
      </c>
      <c r="BN296" s="810">
        <f t="shared" si="81"/>
        <v>0.76077547868692297</v>
      </c>
      <c r="BO296" s="810">
        <v>0.10655760016816999</v>
      </c>
      <c r="BP296" s="810">
        <f t="shared" si="82"/>
        <v>0.89344239983183005</v>
      </c>
      <c r="BQ296" s="810">
        <v>0.15905991080337037</v>
      </c>
      <c r="BR296" s="810">
        <f t="shared" si="88"/>
        <v>0.84094008919662966</v>
      </c>
      <c r="BS296" s="809">
        <v>0.77765497148398299</v>
      </c>
      <c r="BT296" s="809">
        <v>0.22234502851601701</v>
      </c>
      <c r="BU296" s="812"/>
      <c r="BV296" s="758"/>
      <c r="BW296" s="758"/>
      <c r="BX296" s="758"/>
      <c r="BY296" s="758"/>
      <c r="BZ296" s="758"/>
      <c r="CA296" s="758"/>
      <c r="CB296" s="758"/>
      <c r="CC296" s="758"/>
      <c r="CD296" s="758"/>
      <c r="CE296" s="758"/>
      <c r="CF296" s="758"/>
      <c r="CG296" s="758"/>
      <c r="CH296" s="758"/>
      <c r="CI296" s="758"/>
      <c r="CJ296" s="758"/>
      <c r="CK296" s="758"/>
      <c r="CL296" s="758"/>
      <c r="CM296" s="758"/>
      <c r="CN296" s="758"/>
      <c r="CP296" s="5"/>
      <c r="CR296" s="5"/>
      <c r="CS296" s="5"/>
      <c r="CT296" s="5"/>
    </row>
    <row r="297" spans="2:98" ht="15">
      <c r="B297" s="758"/>
      <c r="C297" s="758"/>
      <c r="D297" s="758"/>
      <c r="E297" s="758"/>
      <c r="F297" s="758"/>
      <c r="G297" s="758"/>
      <c r="H297" s="758"/>
      <c r="I297" s="758"/>
      <c r="J297" s="758"/>
      <c r="K297" s="758"/>
      <c r="L297" s="758"/>
      <c r="M297" s="758"/>
      <c r="N297" s="758"/>
      <c r="O297" s="758"/>
      <c r="P297" s="758"/>
      <c r="Q297" s="758"/>
      <c r="R297" s="758"/>
      <c r="S297" s="758"/>
      <c r="T297" s="758"/>
      <c r="U297" s="758"/>
      <c r="V297" s="758"/>
      <c r="W297" s="758"/>
      <c r="X297" s="758"/>
      <c r="Y297" s="758"/>
      <c r="Z297" s="758"/>
      <c r="AA297" s="758"/>
      <c r="AB297" s="758"/>
      <c r="AC297" s="758"/>
      <c r="AD297" s="758"/>
      <c r="AE297" s="758"/>
      <c r="AF297" s="758"/>
      <c r="AG297" s="758"/>
      <c r="AH297" s="758"/>
      <c r="AI297" s="758"/>
      <c r="AJ297" s="758"/>
      <c r="AK297" s="758"/>
      <c r="AL297" s="780">
        <v>292</v>
      </c>
      <c r="AM297" s="792">
        <v>0.185849742386856</v>
      </c>
      <c r="AN297" s="792">
        <f t="shared" si="83"/>
        <v>0.81415025761314397</v>
      </c>
      <c r="AO297" s="792">
        <v>0.24757034834467401</v>
      </c>
      <c r="AP297" s="792">
        <f t="shared" si="77"/>
        <v>0.75242965165532594</v>
      </c>
      <c r="AQ297" s="792">
        <v>0.10240230326578099</v>
      </c>
      <c r="AR297" s="792">
        <f t="shared" si="78"/>
        <v>0.89759769673421896</v>
      </c>
      <c r="AS297" s="792">
        <f t="shared" si="84"/>
        <v>0.16165965976145966</v>
      </c>
      <c r="AT297" s="792">
        <f t="shared" si="84"/>
        <v>0.83834034023854032</v>
      </c>
      <c r="AU297" s="808">
        <v>0.193010215868019</v>
      </c>
      <c r="AV297" s="808">
        <f t="shared" si="85"/>
        <v>0.80698978413198097</v>
      </c>
      <c r="AW297" s="808">
        <v>0.24838393015900301</v>
      </c>
      <c r="AX297" s="808">
        <f t="shared" si="86"/>
        <v>0.75161606984099705</v>
      </c>
      <c r="AY297" s="808">
        <v>0.11157453354925601</v>
      </c>
      <c r="AZ297" s="808">
        <f t="shared" si="89"/>
        <v>0.88842546645074405</v>
      </c>
      <c r="BA297" s="808">
        <f t="shared" si="87"/>
        <v>0.16828575628831435</v>
      </c>
      <c r="BB297" s="808">
        <f t="shared" si="87"/>
        <v>0.83171424371168579</v>
      </c>
      <c r="BC297" s="809">
        <v>0.18188071707591699</v>
      </c>
      <c r="BD297" s="809">
        <f t="shared" si="90"/>
        <v>0.81811928292408298</v>
      </c>
      <c r="BE297" s="809">
        <v>0.24359064542363201</v>
      </c>
      <c r="BF297" s="809">
        <f t="shared" si="90"/>
        <v>0.75640935457636793</v>
      </c>
      <c r="BG297" s="809">
        <v>0.11112944963032199</v>
      </c>
      <c r="BH297" s="809">
        <f t="shared" si="79"/>
        <v>0.88887055036967799</v>
      </c>
      <c r="BI297" s="809">
        <v>0.16352841757091774</v>
      </c>
      <c r="BJ297" s="809">
        <v>0.83647158242908226</v>
      </c>
      <c r="BK297" s="810">
        <v>0.17788228915934701</v>
      </c>
      <c r="BL297" s="810">
        <f t="shared" si="80"/>
        <v>0.82211771084065299</v>
      </c>
      <c r="BM297" s="810">
        <v>0.23964751557382299</v>
      </c>
      <c r="BN297" s="810">
        <f t="shared" si="81"/>
        <v>0.76035248442617698</v>
      </c>
      <c r="BO297" s="810">
        <v>0.106940143558858</v>
      </c>
      <c r="BP297" s="810">
        <f t="shared" si="82"/>
        <v>0.89305985644114205</v>
      </c>
      <c r="BQ297" s="810">
        <v>0.15945490425845155</v>
      </c>
      <c r="BR297" s="810">
        <f t="shared" si="88"/>
        <v>0.84054509574154845</v>
      </c>
      <c r="BS297" s="809">
        <v>0.778378127681434</v>
      </c>
      <c r="BT297" s="809">
        <v>0.221621872318566</v>
      </c>
      <c r="BU297" s="812"/>
      <c r="BV297" s="758"/>
      <c r="BW297" s="758"/>
      <c r="BX297" s="758"/>
      <c r="BY297" s="758"/>
      <c r="BZ297" s="758"/>
      <c r="CA297" s="758"/>
      <c r="CB297" s="758"/>
      <c r="CC297" s="758"/>
      <c r="CD297" s="758"/>
      <c r="CE297" s="758"/>
      <c r="CF297" s="758"/>
      <c r="CG297" s="758"/>
      <c r="CH297" s="758"/>
      <c r="CI297" s="758"/>
      <c r="CJ297" s="758"/>
      <c r="CK297" s="758"/>
      <c r="CL297" s="758"/>
      <c r="CM297" s="758"/>
      <c r="CN297" s="758"/>
      <c r="CP297" s="5"/>
      <c r="CR297" s="5"/>
      <c r="CS297" s="5"/>
      <c r="CT297" s="5"/>
    </row>
    <row r="298" spans="2:98" ht="15">
      <c r="B298" s="758"/>
      <c r="C298" s="758"/>
      <c r="D298" s="758"/>
      <c r="E298" s="758"/>
      <c r="F298" s="758"/>
      <c r="G298" s="758"/>
      <c r="H298" s="758"/>
      <c r="I298" s="758"/>
      <c r="J298" s="758"/>
      <c r="K298" s="758"/>
      <c r="L298" s="758"/>
      <c r="M298" s="758"/>
      <c r="N298" s="758"/>
      <c r="O298" s="758"/>
      <c r="P298" s="758"/>
      <c r="Q298" s="758"/>
      <c r="R298" s="758"/>
      <c r="S298" s="758"/>
      <c r="T298" s="758"/>
      <c r="U298" s="758"/>
      <c r="V298" s="758"/>
      <c r="W298" s="758"/>
      <c r="X298" s="758"/>
      <c r="Y298" s="758"/>
      <c r="Z298" s="758"/>
      <c r="AA298" s="758"/>
      <c r="AB298" s="758"/>
      <c r="AC298" s="758"/>
      <c r="AD298" s="758"/>
      <c r="AE298" s="758"/>
      <c r="AF298" s="758"/>
      <c r="AG298" s="758"/>
      <c r="AH298" s="758"/>
      <c r="AI298" s="758"/>
      <c r="AJ298" s="758"/>
      <c r="AK298" s="758"/>
      <c r="AL298" s="780">
        <v>293</v>
      </c>
      <c r="AM298" s="792">
        <v>0.18624078201158401</v>
      </c>
      <c r="AN298" s="792">
        <f t="shared" si="83"/>
        <v>0.81375921798841599</v>
      </c>
      <c r="AO298" s="792">
        <v>0.248003364157699</v>
      </c>
      <c r="AP298" s="792">
        <f t="shared" si="77"/>
        <v>0.75199663584230103</v>
      </c>
      <c r="AQ298" s="792">
        <v>0.10275193219126801</v>
      </c>
      <c r="AR298" s="792">
        <f t="shared" si="78"/>
        <v>0.89724806780873201</v>
      </c>
      <c r="AS298" s="792">
        <f t="shared" si="84"/>
        <v>0.16204130498784508</v>
      </c>
      <c r="AT298" s="792">
        <f t="shared" si="84"/>
        <v>0.83795869501215492</v>
      </c>
      <c r="AU298" s="808">
        <v>0.19344846827004999</v>
      </c>
      <c r="AV298" s="808">
        <f t="shared" si="85"/>
        <v>0.80655153172994998</v>
      </c>
      <c r="AW298" s="808">
        <v>0.248839101685803</v>
      </c>
      <c r="AX298" s="808">
        <f t="shared" si="86"/>
        <v>0.75116089831419697</v>
      </c>
      <c r="AY298" s="808">
        <v>0.111964807979757</v>
      </c>
      <c r="AZ298" s="808">
        <f t="shared" si="89"/>
        <v>0.88803519202024295</v>
      </c>
      <c r="BA298" s="808">
        <f t="shared" si="87"/>
        <v>0.16870583022213842</v>
      </c>
      <c r="BB298" s="808">
        <f t="shared" si="87"/>
        <v>0.83129416977786164</v>
      </c>
      <c r="BC298" s="809">
        <v>0.18227123228245901</v>
      </c>
      <c r="BD298" s="809">
        <f t="shared" si="90"/>
        <v>0.81772876771754099</v>
      </c>
      <c r="BE298" s="809">
        <v>0.24401935369514599</v>
      </c>
      <c r="BF298" s="809">
        <f t="shared" si="90"/>
        <v>0.75598064630485395</v>
      </c>
      <c r="BG298" s="809">
        <v>0.111524257798146</v>
      </c>
      <c r="BH298" s="809">
        <f t="shared" si="79"/>
        <v>0.88847574220185399</v>
      </c>
      <c r="BI298" s="809">
        <v>0.16392969194459303</v>
      </c>
      <c r="BJ298" s="809">
        <v>0.83607030805540694</v>
      </c>
      <c r="BK298" s="810">
        <v>0.1782743494914</v>
      </c>
      <c r="BL298" s="810">
        <f t="shared" si="80"/>
        <v>0.82172565050860003</v>
      </c>
      <c r="BM298" s="810">
        <v>0.24006961468430299</v>
      </c>
      <c r="BN298" s="810">
        <f t="shared" si="81"/>
        <v>0.75993038531569701</v>
      </c>
      <c r="BO298" s="810">
        <v>0.107322695825828</v>
      </c>
      <c r="BP298" s="810">
        <f t="shared" si="82"/>
        <v>0.89267730417417201</v>
      </c>
      <c r="BQ298" s="810">
        <v>0.15984949979960456</v>
      </c>
      <c r="BR298" s="810">
        <f t="shared" si="88"/>
        <v>0.8401505002003955</v>
      </c>
      <c r="BS298" s="809">
        <v>0.77909672966587795</v>
      </c>
      <c r="BT298" s="809">
        <v>0.22090327033412199</v>
      </c>
      <c r="BU298" s="812"/>
      <c r="BV298" s="758"/>
      <c r="BW298" s="758"/>
      <c r="BX298" s="758"/>
      <c r="BY298" s="758"/>
      <c r="BZ298" s="758"/>
      <c r="CA298" s="758"/>
      <c r="CB298" s="758"/>
      <c r="CC298" s="758"/>
      <c r="CD298" s="758"/>
      <c r="CE298" s="758"/>
      <c r="CF298" s="758"/>
      <c r="CG298" s="758"/>
      <c r="CH298" s="758"/>
      <c r="CI298" s="758"/>
      <c r="CJ298" s="758"/>
      <c r="CK298" s="758"/>
      <c r="CL298" s="758"/>
      <c r="CM298" s="758"/>
      <c r="CN298" s="758"/>
      <c r="CP298" s="5"/>
      <c r="CR298" s="5"/>
      <c r="CS298" s="5"/>
      <c r="CT298" s="5"/>
    </row>
    <row r="299" spans="2:98" ht="15">
      <c r="B299" s="758"/>
      <c r="C299" s="758"/>
      <c r="D299" s="758"/>
      <c r="E299" s="758"/>
      <c r="F299" s="758"/>
      <c r="G299" s="758"/>
      <c r="H299" s="758"/>
      <c r="I299" s="758"/>
      <c r="J299" s="758"/>
      <c r="K299" s="758"/>
      <c r="L299" s="758"/>
      <c r="M299" s="758"/>
      <c r="N299" s="758"/>
      <c r="O299" s="758"/>
      <c r="P299" s="758"/>
      <c r="Q299" s="758"/>
      <c r="R299" s="758"/>
      <c r="S299" s="758"/>
      <c r="T299" s="758"/>
      <c r="U299" s="758"/>
      <c r="V299" s="758"/>
      <c r="W299" s="758"/>
      <c r="X299" s="758"/>
      <c r="Y299" s="758"/>
      <c r="Z299" s="758"/>
      <c r="AA299" s="758"/>
      <c r="AB299" s="758"/>
      <c r="AC299" s="758"/>
      <c r="AD299" s="758"/>
      <c r="AE299" s="758"/>
      <c r="AF299" s="758"/>
      <c r="AG299" s="758"/>
      <c r="AH299" s="758"/>
      <c r="AI299" s="758"/>
      <c r="AJ299" s="758"/>
      <c r="AK299" s="758"/>
      <c r="AL299" s="780">
        <v>294</v>
      </c>
      <c r="AM299" s="792">
        <v>0.18663245457682801</v>
      </c>
      <c r="AN299" s="792">
        <f t="shared" si="83"/>
        <v>0.81336754542317202</v>
      </c>
      <c r="AO299" s="792">
        <v>0.24843524548754101</v>
      </c>
      <c r="AP299" s="792">
        <f t="shared" si="77"/>
        <v>0.75156475451245897</v>
      </c>
      <c r="AQ299" s="792">
        <v>0.103101579649941</v>
      </c>
      <c r="AR299" s="792">
        <f t="shared" si="78"/>
        <v>0.89689842035005896</v>
      </c>
      <c r="AS299" s="792">
        <f t="shared" si="84"/>
        <v>0.16242289401992399</v>
      </c>
      <c r="AT299" s="792">
        <f t="shared" si="84"/>
        <v>0.83757710598007606</v>
      </c>
      <c r="AU299" s="808">
        <v>0.193886139244385</v>
      </c>
      <c r="AV299" s="808">
        <f t="shared" si="85"/>
        <v>0.80611386075561497</v>
      </c>
      <c r="AW299" s="808">
        <v>0.249293357236197</v>
      </c>
      <c r="AX299" s="808">
        <f t="shared" si="86"/>
        <v>0.75070664276380294</v>
      </c>
      <c r="AY299" s="808">
        <v>0.112355075554176</v>
      </c>
      <c r="AZ299" s="808">
        <f t="shared" si="89"/>
        <v>0.88764492444582399</v>
      </c>
      <c r="BA299" s="808">
        <f t="shared" si="87"/>
        <v>0.16912551008500562</v>
      </c>
      <c r="BB299" s="808">
        <f t="shared" si="87"/>
        <v>0.83087448991499435</v>
      </c>
      <c r="BC299" s="809">
        <v>0.182661531749781</v>
      </c>
      <c r="BD299" s="809">
        <f t="shared" si="90"/>
        <v>0.81733846825021894</v>
      </c>
      <c r="BE299" s="809">
        <v>0.24444734587491199</v>
      </c>
      <c r="BF299" s="809">
        <f t="shared" si="90"/>
        <v>0.75555265412508799</v>
      </c>
      <c r="BG299" s="809">
        <v>0.111919109387093</v>
      </c>
      <c r="BH299" s="809">
        <f t="shared" si="79"/>
        <v>0.88808089061290696</v>
      </c>
      <c r="BI299" s="809">
        <v>0.16433075471172465</v>
      </c>
      <c r="BJ299" s="809">
        <v>0.83566924528827535</v>
      </c>
      <c r="BK299" s="810">
        <v>0.17866576460223901</v>
      </c>
      <c r="BL299" s="810">
        <f t="shared" si="80"/>
        <v>0.82133423539776096</v>
      </c>
      <c r="BM299" s="810">
        <v>0.24049082764153701</v>
      </c>
      <c r="BN299" s="810">
        <f t="shared" si="81"/>
        <v>0.75950917235846305</v>
      </c>
      <c r="BO299" s="810">
        <v>0.10770524732348</v>
      </c>
      <c r="BP299" s="810">
        <f t="shared" si="82"/>
        <v>0.89229475267652003</v>
      </c>
      <c r="BQ299" s="810">
        <v>0.1602436911530484</v>
      </c>
      <c r="BR299" s="810">
        <f t="shared" si="88"/>
        <v>0.83975630884695152</v>
      </c>
      <c r="BS299" s="809">
        <v>0.77981078427549599</v>
      </c>
      <c r="BT299" s="809">
        <v>0.22018921572450401</v>
      </c>
      <c r="BU299" s="812"/>
      <c r="BV299" s="758"/>
      <c r="BW299" s="758"/>
      <c r="BX299" s="758"/>
      <c r="BY299" s="758"/>
      <c r="BZ299" s="758"/>
      <c r="CA299" s="758"/>
      <c r="CB299" s="758"/>
      <c r="CC299" s="758"/>
      <c r="CD299" s="758"/>
      <c r="CE299" s="758"/>
      <c r="CF299" s="758"/>
      <c r="CG299" s="758"/>
      <c r="CH299" s="758"/>
      <c r="CI299" s="758"/>
      <c r="CJ299" s="758"/>
      <c r="CK299" s="758"/>
      <c r="CL299" s="758"/>
      <c r="CM299" s="758"/>
      <c r="CN299" s="758"/>
      <c r="CP299" s="5"/>
      <c r="CR299" s="5"/>
      <c r="CS299" s="5"/>
      <c r="CT299" s="5"/>
    </row>
    <row r="300" spans="2:98" ht="15">
      <c r="B300" s="758"/>
      <c r="C300" s="758"/>
      <c r="D300" s="758"/>
      <c r="E300" s="758"/>
      <c r="F300" s="758"/>
      <c r="G300" s="758"/>
      <c r="H300" s="758"/>
      <c r="I300" s="758"/>
      <c r="J300" s="758"/>
      <c r="K300" s="758"/>
      <c r="L300" s="758"/>
      <c r="M300" s="758"/>
      <c r="N300" s="758"/>
      <c r="O300" s="758"/>
      <c r="P300" s="758"/>
      <c r="Q300" s="758"/>
      <c r="R300" s="758"/>
      <c r="S300" s="758"/>
      <c r="T300" s="758"/>
      <c r="U300" s="758"/>
      <c r="V300" s="758"/>
      <c r="W300" s="758"/>
      <c r="X300" s="758"/>
      <c r="Y300" s="758"/>
      <c r="Z300" s="758"/>
      <c r="AA300" s="758"/>
      <c r="AB300" s="758"/>
      <c r="AC300" s="758"/>
      <c r="AD300" s="758"/>
      <c r="AE300" s="758"/>
      <c r="AF300" s="758"/>
      <c r="AG300" s="758"/>
      <c r="AH300" s="758"/>
      <c r="AI300" s="758"/>
      <c r="AJ300" s="758"/>
      <c r="AK300" s="758"/>
      <c r="AL300" s="780">
        <v>295</v>
      </c>
      <c r="AM300" s="792">
        <v>0.18702483540903</v>
      </c>
      <c r="AN300" s="792">
        <f t="shared" si="83"/>
        <v>0.81297516459096997</v>
      </c>
      <c r="AO300" s="792">
        <v>0.24886594395348999</v>
      </c>
      <c r="AP300" s="792">
        <f t="shared" si="77"/>
        <v>0.75113405604651007</v>
      </c>
      <c r="AQ300" s="792">
        <v>0.10345124825610599</v>
      </c>
      <c r="AR300" s="792">
        <f t="shared" si="78"/>
        <v>0.89654875174389403</v>
      </c>
      <c r="AS300" s="792">
        <f t="shared" si="84"/>
        <v>0.16280444028391075</v>
      </c>
      <c r="AT300" s="792">
        <f t="shared" si="84"/>
        <v>0.83719555971608928</v>
      </c>
      <c r="AU300" s="808">
        <v>0.194323229592653</v>
      </c>
      <c r="AV300" s="808">
        <f t="shared" si="85"/>
        <v>0.80567677040734698</v>
      </c>
      <c r="AW300" s="808">
        <v>0.249746702970291</v>
      </c>
      <c r="AX300" s="808">
        <f t="shared" si="86"/>
        <v>0.750253297029709</v>
      </c>
      <c r="AY300" s="808">
        <v>0.11274533492408</v>
      </c>
      <c r="AZ300" s="808">
        <f t="shared" si="89"/>
        <v>0.88725466507591999</v>
      </c>
      <c r="BA300" s="808">
        <f t="shared" si="87"/>
        <v>0.16954479692196614</v>
      </c>
      <c r="BB300" s="808">
        <f t="shared" si="87"/>
        <v>0.83045520307803389</v>
      </c>
      <c r="BC300" s="809">
        <v>0.18305163694163101</v>
      </c>
      <c r="BD300" s="809">
        <f t="shared" si="90"/>
        <v>0.81694836305836893</v>
      </c>
      <c r="BE300" s="809">
        <v>0.24487461730173499</v>
      </c>
      <c r="BF300" s="809">
        <f t="shared" si="90"/>
        <v>0.75512538269826501</v>
      </c>
      <c r="BG300" s="809">
        <v>0.11231400514083199</v>
      </c>
      <c r="BH300" s="809">
        <f t="shared" si="79"/>
        <v>0.88768599485916799</v>
      </c>
      <c r="BI300" s="809">
        <v>0.16473161179608736</v>
      </c>
      <c r="BJ300" s="809">
        <v>0.83526838820391269</v>
      </c>
      <c r="BK300" s="810">
        <v>0.179056521891474</v>
      </c>
      <c r="BL300" s="810">
        <f t="shared" si="80"/>
        <v>0.82094347810852597</v>
      </c>
      <c r="BM300" s="810">
        <v>0.24091116344254701</v>
      </c>
      <c r="BN300" s="810">
        <f t="shared" si="81"/>
        <v>0.75908883655745296</v>
      </c>
      <c r="BO300" s="810">
        <v>0.108087788406211</v>
      </c>
      <c r="BP300" s="810">
        <f t="shared" si="82"/>
        <v>0.89191221159378897</v>
      </c>
      <c r="BQ300" s="810">
        <v>0.16063747204499984</v>
      </c>
      <c r="BR300" s="810">
        <f t="shared" si="88"/>
        <v>0.83936252795500021</v>
      </c>
      <c r="BS300" s="809">
        <v>0.78052029834847003</v>
      </c>
      <c r="BT300" s="809">
        <v>0.21947970165153</v>
      </c>
      <c r="BU300" s="812"/>
      <c r="BV300" s="758"/>
      <c r="BW300" s="758"/>
      <c r="BX300" s="758"/>
      <c r="BY300" s="758"/>
      <c r="BZ300" s="758"/>
      <c r="CA300" s="758"/>
      <c r="CB300" s="758"/>
      <c r="CC300" s="758"/>
      <c r="CD300" s="758"/>
      <c r="CE300" s="758"/>
      <c r="CF300" s="758"/>
      <c r="CG300" s="758"/>
      <c r="CH300" s="758"/>
      <c r="CI300" s="758"/>
      <c r="CJ300" s="758"/>
      <c r="CK300" s="758"/>
      <c r="CL300" s="758"/>
      <c r="CM300" s="758"/>
      <c r="CN300" s="758"/>
      <c r="CP300" s="5"/>
      <c r="CR300" s="5"/>
      <c r="CS300" s="5"/>
      <c r="CT300" s="5"/>
    </row>
    <row r="301" spans="2:98" ht="15">
      <c r="B301" s="758"/>
      <c r="C301" s="758"/>
      <c r="D301" s="758"/>
      <c r="E301" s="758"/>
      <c r="F301" s="758"/>
      <c r="G301" s="758"/>
      <c r="H301" s="758"/>
      <c r="I301" s="758"/>
      <c r="J301" s="758"/>
      <c r="K301" s="758"/>
      <c r="L301" s="758"/>
      <c r="M301" s="758"/>
      <c r="N301" s="758"/>
      <c r="O301" s="758"/>
      <c r="P301" s="758"/>
      <c r="Q301" s="758"/>
      <c r="R301" s="758"/>
      <c r="S301" s="758"/>
      <c r="T301" s="758"/>
      <c r="U301" s="758"/>
      <c r="V301" s="758"/>
      <c r="W301" s="758"/>
      <c r="X301" s="758"/>
      <c r="Y301" s="758"/>
      <c r="Z301" s="758"/>
      <c r="AA301" s="758"/>
      <c r="AB301" s="758"/>
      <c r="AC301" s="758"/>
      <c r="AD301" s="758"/>
      <c r="AE301" s="758"/>
      <c r="AF301" s="758"/>
      <c r="AG301" s="758"/>
      <c r="AH301" s="758"/>
      <c r="AI301" s="758"/>
      <c r="AJ301" s="758"/>
      <c r="AK301" s="758"/>
      <c r="AL301" s="780">
        <v>296</v>
      </c>
      <c r="AM301" s="792">
        <v>0.187417999834637</v>
      </c>
      <c r="AN301" s="792">
        <f t="shared" si="83"/>
        <v>0.81258200016536297</v>
      </c>
      <c r="AO301" s="792">
        <v>0.249295411174835</v>
      </c>
      <c r="AP301" s="792">
        <f t="shared" si="77"/>
        <v>0.750704588825165</v>
      </c>
      <c r="AQ301" s="792">
        <v>0.103800940624068</v>
      </c>
      <c r="AR301" s="792">
        <f t="shared" si="78"/>
        <v>0.89619905937593203</v>
      </c>
      <c r="AS301" s="792">
        <f t="shared" si="84"/>
        <v>0.1631859572060208</v>
      </c>
      <c r="AT301" s="792">
        <f t="shared" si="84"/>
        <v>0.8368140427939792</v>
      </c>
      <c r="AU301" s="808">
        <v>0.194759740116483</v>
      </c>
      <c r="AV301" s="808">
        <f t="shared" si="85"/>
        <v>0.805240259883517</v>
      </c>
      <c r="AW301" s="808">
        <v>0.25019914504819302</v>
      </c>
      <c r="AX301" s="808">
        <f t="shared" si="86"/>
        <v>0.74980085495180693</v>
      </c>
      <c r="AY301" s="808">
        <v>0.11313558474104</v>
      </c>
      <c r="AZ301" s="808">
        <f t="shared" si="89"/>
        <v>0.88686441525895998</v>
      </c>
      <c r="BA301" s="808">
        <f t="shared" si="87"/>
        <v>0.16996369177807255</v>
      </c>
      <c r="BB301" s="808">
        <f t="shared" si="87"/>
        <v>0.83003630822192753</v>
      </c>
      <c r="BC301" s="809">
        <v>0.18344156932175801</v>
      </c>
      <c r="BD301" s="809">
        <f t="shared" si="90"/>
        <v>0.81655843067824196</v>
      </c>
      <c r="BE301" s="809">
        <v>0.245301163314425</v>
      </c>
      <c r="BF301" s="809">
        <f t="shared" si="90"/>
        <v>0.75469883668557503</v>
      </c>
      <c r="BG301" s="809">
        <v>0.112708945803036</v>
      </c>
      <c r="BH301" s="809">
        <f t="shared" si="79"/>
        <v>0.88729105419696397</v>
      </c>
      <c r="BI301" s="809">
        <v>0.16513226912145929</v>
      </c>
      <c r="BJ301" s="809">
        <v>0.83486773087854071</v>
      </c>
      <c r="BK301" s="810">
        <v>0.17944660875871701</v>
      </c>
      <c r="BL301" s="810">
        <f t="shared" si="80"/>
        <v>0.82055339124128301</v>
      </c>
      <c r="BM301" s="810">
        <v>0.24133063108435601</v>
      </c>
      <c r="BN301" s="810">
        <f t="shared" si="81"/>
        <v>0.75866936891564396</v>
      </c>
      <c r="BO301" s="810">
        <v>0.10847030942841999</v>
      </c>
      <c r="BP301" s="810">
        <f t="shared" si="82"/>
        <v>0.89152969057158005</v>
      </c>
      <c r="BQ301" s="810">
        <v>0.16103083620167735</v>
      </c>
      <c r="BR301" s="810">
        <f t="shared" si="88"/>
        <v>0.83896916379832276</v>
      </c>
      <c r="BS301" s="809">
        <v>0.78122527872298098</v>
      </c>
      <c r="BT301" s="809">
        <v>0.218774721277019</v>
      </c>
      <c r="BU301" s="812"/>
      <c r="BV301" s="758"/>
      <c r="BW301" s="758"/>
      <c r="BX301" s="758"/>
      <c r="BY301" s="758"/>
      <c r="BZ301" s="758"/>
      <c r="CA301" s="758"/>
      <c r="CB301" s="758"/>
      <c r="CC301" s="758"/>
      <c r="CD301" s="758"/>
      <c r="CE301" s="758"/>
      <c r="CF301" s="758"/>
      <c r="CG301" s="758"/>
      <c r="CH301" s="758"/>
      <c r="CI301" s="758"/>
      <c r="CJ301" s="758"/>
      <c r="CK301" s="758"/>
      <c r="CL301" s="758"/>
      <c r="CM301" s="758"/>
      <c r="CN301" s="758"/>
      <c r="CP301" s="5"/>
      <c r="CR301" s="5"/>
      <c r="CS301" s="5"/>
      <c r="CT301" s="5"/>
    </row>
    <row r="302" spans="2:98" ht="15">
      <c r="B302" s="758"/>
      <c r="C302" s="758"/>
      <c r="D302" s="758"/>
      <c r="E302" s="758"/>
      <c r="F302" s="758"/>
      <c r="G302" s="758"/>
      <c r="H302" s="758"/>
      <c r="I302" s="758"/>
      <c r="J302" s="758"/>
      <c r="K302" s="758"/>
      <c r="L302" s="758"/>
      <c r="M302" s="758"/>
      <c r="N302" s="758"/>
      <c r="O302" s="758"/>
      <c r="P302" s="758"/>
      <c r="Q302" s="758"/>
      <c r="R302" s="758"/>
      <c r="S302" s="758"/>
      <c r="T302" s="758"/>
      <c r="U302" s="758"/>
      <c r="V302" s="758"/>
      <c r="W302" s="758"/>
      <c r="X302" s="758"/>
      <c r="Y302" s="758"/>
      <c r="Z302" s="758"/>
      <c r="AA302" s="758"/>
      <c r="AB302" s="758"/>
      <c r="AC302" s="758"/>
      <c r="AD302" s="758"/>
      <c r="AE302" s="758"/>
      <c r="AF302" s="758"/>
      <c r="AG302" s="758"/>
      <c r="AH302" s="758"/>
      <c r="AI302" s="758"/>
      <c r="AJ302" s="758"/>
      <c r="AK302" s="758"/>
      <c r="AL302" s="780">
        <v>297</v>
      </c>
      <c r="AM302" s="792">
        <v>0.18781202318009299</v>
      </c>
      <c r="AN302" s="792">
        <f t="shared" si="83"/>
        <v>0.81218797681990695</v>
      </c>
      <c r="AO302" s="792">
        <v>0.249723598770868</v>
      </c>
      <c r="AP302" s="792">
        <f t="shared" si="77"/>
        <v>0.75027640122913197</v>
      </c>
      <c r="AQ302" s="792">
        <v>0.104150659368133</v>
      </c>
      <c r="AR302" s="792">
        <f t="shared" si="78"/>
        <v>0.89584934063186705</v>
      </c>
      <c r="AS302" s="792">
        <f t="shared" si="84"/>
        <v>0.16356745821246965</v>
      </c>
      <c r="AT302" s="792">
        <f t="shared" si="84"/>
        <v>0.83643254178753035</v>
      </c>
      <c r="AU302" s="808">
        <v>0.19519567161750501</v>
      </c>
      <c r="AV302" s="808">
        <f t="shared" si="85"/>
        <v>0.80480432838249505</v>
      </c>
      <c r="AW302" s="808">
        <v>0.25065068963000903</v>
      </c>
      <c r="AX302" s="808">
        <f t="shared" si="86"/>
        <v>0.74934931036999097</v>
      </c>
      <c r="AY302" s="808">
        <v>0.113525823656625</v>
      </c>
      <c r="AZ302" s="808">
        <f t="shared" si="89"/>
        <v>0.886474176343375</v>
      </c>
      <c r="BA302" s="808">
        <f t="shared" si="87"/>
        <v>0.17038219569837615</v>
      </c>
      <c r="BB302" s="808">
        <f t="shared" si="87"/>
        <v>0.82961780430162391</v>
      </c>
      <c r="BC302" s="809">
        <v>0.18383135035390999</v>
      </c>
      <c r="BD302" s="809">
        <f t="shared" si="90"/>
        <v>0.81616864964609004</v>
      </c>
      <c r="BE302" s="809">
        <v>0.24572697925178799</v>
      </c>
      <c r="BF302" s="809">
        <f t="shared" si="90"/>
        <v>0.75427302074821201</v>
      </c>
      <c r="BG302" s="809">
        <v>0.113103932117375</v>
      </c>
      <c r="BH302" s="809">
        <f t="shared" si="79"/>
        <v>0.88689606788262498</v>
      </c>
      <c r="BI302" s="809">
        <v>0.16553273261161583</v>
      </c>
      <c r="BJ302" s="809">
        <v>0.83446726738838417</v>
      </c>
      <c r="BK302" s="810">
        <v>0.17983601260357901</v>
      </c>
      <c r="BL302" s="810">
        <f t="shared" si="80"/>
        <v>0.82016398739642105</v>
      </c>
      <c r="BM302" s="810">
        <v>0.241749239563984</v>
      </c>
      <c r="BN302" s="810">
        <f t="shared" si="81"/>
        <v>0.75825076043601602</v>
      </c>
      <c r="BO302" s="810">
        <v>0.108852800744504</v>
      </c>
      <c r="BP302" s="810">
        <f t="shared" si="82"/>
        <v>0.89114719925549601</v>
      </c>
      <c r="BQ302" s="810">
        <v>0.16142377734929766</v>
      </c>
      <c r="BR302" s="810">
        <f t="shared" si="88"/>
        <v>0.83857622265070231</v>
      </c>
      <c r="BS302" s="809">
        <v>0.78192573223720796</v>
      </c>
      <c r="BT302" s="809">
        <v>0.21807426776279201</v>
      </c>
      <c r="BU302" s="812"/>
      <c r="BV302" s="758"/>
      <c r="BW302" s="758"/>
      <c r="BX302" s="758"/>
      <c r="BY302" s="758"/>
      <c r="BZ302" s="758"/>
      <c r="CA302" s="758"/>
      <c r="CB302" s="758"/>
      <c r="CC302" s="758"/>
      <c r="CD302" s="758"/>
      <c r="CE302" s="758"/>
      <c r="CF302" s="758"/>
      <c r="CG302" s="758"/>
      <c r="CH302" s="758"/>
      <c r="CI302" s="758"/>
      <c r="CJ302" s="758"/>
      <c r="CK302" s="758"/>
      <c r="CL302" s="758"/>
      <c r="CM302" s="758"/>
      <c r="CN302" s="758"/>
      <c r="CP302" s="5"/>
      <c r="CR302" s="5"/>
      <c r="CS302" s="5"/>
      <c r="CT302" s="5"/>
    </row>
    <row r="303" spans="2:98" ht="15">
      <c r="B303" s="758"/>
      <c r="C303" s="758"/>
      <c r="D303" s="758"/>
      <c r="E303" s="758"/>
      <c r="F303" s="758"/>
      <c r="G303" s="758"/>
      <c r="H303" s="758"/>
      <c r="I303" s="758"/>
      <c r="J303" s="758"/>
      <c r="K303" s="758"/>
      <c r="L303" s="758"/>
      <c r="M303" s="758"/>
      <c r="N303" s="758"/>
      <c r="O303" s="758"/>
      <c r="P303" s="758"/>
      <c r="Q303" s="758"/>
      <c r="R303" s="758"/>
      <c r="S303" s="758"/>
      <c r="T303" s="758"/>
      <c r="U303" s="758"/>
      <c r="V303" s="758"/>
      <c r="W303" s="758"/>
      <c r="X303" s="758"/>
      <c r="Y303" s="758"/>
      <c r="Z303" s="758"/>
      <c r="AA303" s="758"/>
      <c r="AB303" s="758"/>
      <c r="AC303" s="758"/>
      <c r="AD303" s="758"/>
      <c r="AE303" s="758"/>
      <c r="AF303" s="758"/>
      <c r="AG303" s="758"/>
      <c r="AH303" s="758"/>
      <c r="AI303" s="758"/>
      <c r="AJ303" s="758"/>
      <c r="AK303" s="758"/>
      <c r="AL303" s="780">
        <v>298</v>
      </c>
      <c r="AM303" s="792">
        <v>0.188206980771843</v>
      </c>
      <c r="AN303" s="792">
        <f t="shared" si="83"/>
        <v>0.81179301922815705</v>
      </c>
      <c r="AO303" s="792">
        <v>0.25015045836088001</v>
      </c>
      <c r="AP303" s="792">
        <f t="shared" si="77"/>
        <v>0.74984954163911999</v>
      </c>
      <c r="AQ303" s="792">
        <v>0.104500407102606</v>
      </c>
      <c r="AR303" s="792">
        <f t="shared" si="78"/>
        <v>0.895499592897394</v>
      </c>
      <c r="AS303" s="792">
        <f t="shared" si="84"/>
        <v>0.16394895672947252</v>
      </c>
      <c r="AT303" s="792">
        <f t="shared" si="84"/>
        <v>0.83605104327052748</v>
      </c>
      <c r="AU303" s="808">
        <v>0.19563102489734499</v>
      </c>
      <c r="AV303" s="808">
        <f t="shared" si="85"/>
        <v>0.80436897510265504</v>
      </c>
      <c r="AW303" s="808">
        <v>0.25110134287584401</v>
      </c>
      <c r="AX303" s="808">
        <f t="shared" si="86"/>
        <v>0.74889865712415604</v>
      </c>
      <c r="AY303" s="808">
        <v>0.113916050322403</v>
      </c>
      <c r="AZ303" s="808">
        <f t="shared" si="89"/>
        <v>0.88608394967759696</v>
      </c>
      <c r="BA303" s="808">
        <f t="shared" si="87"/>
        <v>0.17080030972792645</v>
      </c>
      <c r="BB303" s="808">
        <f t="shared" si="87"/>
        <v>0.82919969027207352</v>
      </c>
      <c r="BC303" s="809">
        <v>0.18422100150183601</v>
      </c>
      <c r="BD303" s="809">
        <f t="shared" si="90"/>
        <v>0.81577899849816404</v>
      </c>
      <c r="BE303" s="809">
        <v>0.24615206045263299</v>
      </c>
      <c r="BF303" s="809">
        <f t="shared" si="90"/>
        <v>0.75384793954736695</v>
      </c>
      <c r="BG303" s="809">
        <v>0.11349896482752</v>
      </c>
      <c r="BH303" s="809">
        <f t="shared" si="79"/>
        <v>0.88650103517248002</v>
      </c>
      <c r="BI303" s="809">
        <v>0.16593300819033396</v>
      </c>
      <c r="BJ303" s="809">
        <v>0.83406699180966615</v>
      </c>
      <c r="BK303" s="810">
        <v>0.18022472082567301</v>
      </c>
      <c r="BL303" s="810">
        <f t="shared" si="80"/>
        <v>0.81977527917432702</v>
      </c>
      <c r="BM303" s="810">
        <v>0.242166997878453</v>
      </c>
      <c r="BN303" s="810">
        <f t="shared" si="81"/>
        <v>0.75783300212154703</v>
      </c>
      <c r="BO303" s="810">
        <v>0.109235252708864</v>
      </c>
      <c r="BP303" s="810">
        <f t="shared" si="82"/>
        <v>0.89076474729113597</v>
      </c>
      <c r="BQ303" s="810">
        <v>0.16181628921408026</v>
      </c>
      <c r="BR303" s="810">
        <f t="shared" si="88"/>
        <v>0.8381837107859198</v>
      </c>
      <c r="BS303" s="809">
        <v>0.782621665729333</v>
      </c>
      <c r="BT303" s="809">
        <v>0.217378334270667</v>
      </c>
      <c r="BU303" s="812"/>
      <c r="BV303" s="758"/>
      <c r="BW303" s="758"/>
      <c r="BX303" s="758"/>
      <c r="BY303" s="758"/>
      <c r="BZ303" s="758"/>
      <c r="CA303" s="758"/>
      <c r="CB303" s="758"/>
      <c r="CC303" s="758"/>
      <c r="CD303" s="758"/>
      <c r="CE303" s="758"/>
      <c r="CF303" s="758"/>
      <c r="CG303" s="758"/>
      <c r="CH303" s="758"/>
      <c r="CI303" s="758"/>
      <c r="CJ303" s="758"/>
      <c r="CK303" s="758"/>
      <c r="CL303" s="758"/>
      <c r="CM303" s="758"/>
      <c r="CN303" s="758"/>
      <c r="CP303" s="5"/>
      <c r="CR303" s="5"/>
      <c r="CS303" s="5"/>
      <c r="CT303" s="5"/>
    </row>
    <row r="304" spans="2:98" ht="15">
      <c r="B304" s="758"/>
      <c r="C304" s="758"/>
      <c r="D304" s="758"/>
      <c r="E304" s="758"/>
      <c r="F304" s="758"/>
      <c r="G304" s="758"/>
      <c r="H304" s="758"/>
      <c r="I304" s="758"/>
      <c r="J304" s="758"/>
      <c r="K304" s="758"/>
      <c r="L304" s="758"/>
      <c r="M304" s="758"/>
      <c r="N304" s="758"/>
      <c r="O304" s="758"/>
      <c r="P304" s="758"/>
      <c r="Q304" s="758"/>
      <c r="R304" s="758"/>
      <c r="S304" s="758"/>
      <c r="T304" s="758"/>
      <c r="U304" s="758"/>
      <c r="V304" s="758"/>
      <c r="W304" s="758"/>
      <c r="X304" s="758"/>
      <c r="Y304" s="758"/>
      <c r="Z304" s="758"/>
      <c r="AA304" s="758"/>
      <c r="AB304" s="758"/>
      <c r="AC304" s="758"/>
      <c r="AD304" s="758"/>
      <c r="AE304" s="758"/>
      <c r="AF304" s="758"/>
      <c r="AG304" s="758"/>
      <c r="AH304" s="758"/>
      <c r="AI304" s="758"/>
      <c r="AJ304" s="758"/>
      <c r="AK304" s="758"/>
      <c r="AL304" s="780">
        <v>299</v>
      </c>
      <c r="AM304" s="792">
        <v>0.18860294793633101</v>
      </c>
      <c r="AN304" s="792">
        <f t="shared" si="83"/>
        <v>0.81139705206366897</v>
      </c>
      <c r="AO304" s="792">
        <v>0.25057594156416002</v>
      </c>
      <c r="AP304" s="792">
        <f t="shared" si="77"/>
        <v>0.74942405843584003</v>
      </c>
      <c r="AQ304" s="792">
        <v>0.104850186441793</v>
      </c>
      <c r="AR304" s="792">
        <f t="shared" si="78"/>
        <v>0.895149813558207</v>
      </c>
      <c r="AS304" s="792">
        <f t="shared" si="84"/>
        <v>0.16433046618324421</v>
      </c>
      <c r="AT304" s="792">
        <f t="shared" si="84"/>
        <v>0.83566953381675591</v>
      </c>
      <c r="AU304" s="808">
        <v>0.196065800757634</v>
      </c>
      <c r="AV304" s="808">
        <f t="shared" si="85"/>
        <v>0.80393419924236598</v>
      </c>
      <c r="AW304" s="808">
        <v>0.25155111094580601</v>
      </c>
      <c r="AX304" s="808">
        <f t="shared" si="86"/>
        <v>0.74844888905419404</v>
      </c>
      <c r="AY304" s="808">
        <v>0.114306263389943</v>
      </c>
      <c r="AZ304" s="808">
        <f t="shared" si="89"/>
        <v>0.88569373661005701</v>
      </c>
      <c r="BA304" s="808">
        <f t="shared" si="87"/>
        <v>0.1712180349117757</v>
      </c>
      <c r="BB304" s="808">
        <f t="shared" si="87"/>
        <v>0.82878196508822433</v>
      </c>
      <c r="BC304" s="809">
        <v>0.184610544229284</v>
      </c>
      <c r="BD304" s="809">
        <f t="shared" si="90"/>
        <v>0.81538945577071598</v>
      </c>
      <c r="BE304" s="809">
        <v>0.24657640225576799</v>
      </c>
      <c r="BF304" s="809">
        <f t="shared" si="90"/>
        <v>0.75342359774423207</v>
      </c>
      <c r="BG304" s="809">
        <v>0.11389404467714299</v>
      </c>
      <c r="BH304" s="809">
        <f t="shared" si="79"/>
        <v>0.88610595532285696</v>
      </c>
      <c r="BI304" s="809">
        <v>0.16633310178139044</v>
      </c>
      <c r="BJ304" s="809">
        <v>0.83366689821860951</v>
      </c>
      <c r="BK304" s="810">
        <v>0.180612720824609</v>
      </c>
      <c r="BL304" s="810">
        <f t="shared" si="80"/>
        <v>0.819387279175391</v>
      </c>
      <c r="BM304" s="810">
        <v>0.24258391502478399</v>
      </c>
      <c r="BN304" s="810">
        <f t="shared" si="81"/>
        <v>0.75741608497521606</v>
      </c>
      <c r="BO304" s="810">
        <v>0.109617655675896</v>
      </c>
      <c r="BP304" s="810">
        <f t="shared" si="82"/>
        <v>0.89038234432410401</v>
      </c>
      <c r="BQ304" s="810">
        <v>0.16220836552224127</v>
      </c>
      <c r="BR304" s="810">
        <f t="shared" si="88"/>
        <v>0.83779163447775873</v>
      </c>
      <c r="BS304" s="809">
        <v>0.78331308603753602</v>
      </c>
      <c r="BT304" s="809">
        <v>0.21668691396246401</v>
      </c>
      <c r="BU304" s="812"/>
      <c r="BV304" s="758"/>
      <c r="BW304" s="758"/>
      <c r="BX304" s="758"/>
      <c r="BY304" s="758"/>
      <c r="BZ304" s="758"/>
      <c r="CA304" s="758"/>
      <c r="CB304" s="758"/>
      <c r="CC304" s="758"/>
      <c r="CD304" s="758"/>
      <c r="CE304" s="758"/>
      <c r="CF304" s="758"/>
      <c r="CG304" s="758"/>
      <c r="CH304" s="758"/>
      <c r="CI304" s="758"/>
      <c r="CJ304" s="758"/>
      <c r="CK304" s="758"/>
      <c r="CL304" s="758"/>
      <c r="CM304" s="758"/>
      <c r="CN304" s="758"/>
      <c r="CP304" s="5"/>
      <c r="CR304" s="5"/>
      <c r="CS304" s="5"/>
      <c r="CT304" s="5"/>
    </row>
    <row r="305" spans="2:98" ht="15">
      <c r="B305" s="758"/>
      <c r="C305" s="758"/>
      <c r="D305" s="758"/>
      <c r="E305" s="758"/>
      <c r="F305" s="758"/>
      <c r="G305" s="758"/>
      <c r="H305" s="758"/>
      <c r="I305" s="758"/>
      <c r="J305" s="758"/>
      <c r="K305" s="758"/>
      <c r="L305" s="758"/>
      <c r="M305" s="758"/>
      <c r="N305" s="758"/>
      <c r="O305" s="758"/>
      <c r="P305" s="758"/>
      <c r="Q305" s="758"/>
      <c r="R305" s="758"/>
      <c r="S305" s="758"/>
      <c r="T305" s="758"/>
      <c r="U305" s="758"/>
      <c r="V305" s="758"/>
      <c r="W305" s="758"/>
      <c r="X305" s="758"/>
      <c r="Y305" s="758"/>
      <c r="Z305" s="758"/>
      <c r="AA305" s="758"/>
      <c r="AB305" s="758"/>
      <c r="AC305" s="758"/>
      <c r="AD305" s="758"/>
      <c r="AE305" s="758"/>
      <c r="AF305" s="758"/>
      <c r="AG305" s="758"/>
      <c r="AH305" s="758"/>
      <c r="AI305" s="758"/>
      <c r="AJ305" s="758"/>
      <c r="AK305" s="758"/>
      <c r="AL305" s="780">
        <v>300</v>
      </c>
      <c r="AM305" s="792">
        <v>0.189000000000002</v>
      </c>
      <c r="AN305" s="792">
        <f t="shared" si="83"/>
        <v>0.81099999999999794</v>
      </c>
      <c r="AO305" s="792">
        <v>0.250999999999999</v>
      </c>
      <c r="AP305" s="792">
        <f t="shared" si="77"/>
        <v>0.749000000000001</v>
      </c>
      <c r="AQ305" s="792">
        <v>0.1052</v>
      </c>
      <c r="AR305" s="792">
        <f t="shared" si="78"/>
        <v>0.89480000000000004</v>
      </c>
      <c r="AS305" s="792">
        <f t="shared" si="84"/>
        <v>0.16471200000000041</v>
      </c>
      <c r="AT305" s="792">
        <f t="shared" si="84"/>
        <v>0.83528799999999959</v>
      </c>
      <c r="AU305" s="808">
        <v>0.19650000000000001</v>
      </c>
      <c r="AV305" s="808">
        <f t="shared" si="85"/>
        <v>0.80349999999999999</v>
      </c>
      <c r="AW305" s="808">
        <v>0.252</v>
      </c>
      <c r="AX305" s="808">
        <f t="shared" si="86"/>
        <v>0.748</v>
      </c>
      <c r="AY305" s="808">
        <v>0.114696461510815</v>
      </c>
      <c r="AZ305" s="808">
        <f t="shared" si="89"/>
        <v>0.88530353848918497</v>
      </c>
      <c r="BA305" s="808">
        <f t="shared" si="87"/>
        <v>0.17163537229497491</v>
      </c>
      <c r="BB305" s="808">
        <f t="shared" si="87"/>
        <v>0.82836462770502506</v>
      </c>
      <c r="BC305" s="809">
        <v>0.185000000000003</v>
      </c>
      <c r="BD305" s="809">
        <f t="shared" si="90"/>
        <v>0.81499999999999706</v>
      </c>
      <c r="BE305" s="809">
        <v>0.246999999999999</v>
      </c>
      <c r="BF305" s="809">
        <f t="shared" si="90"/>
        <v>0.753000000000001</v>
      </c>
      <c r="BG305" s="809">
        <v>0.114289172409914</v>
      </c>
      <c r="BH305" s="809">
        <f t="shared" si="79"/>
        <v>0.88571082759008601</v>
      </c>
      <c r="BI305" s="809">
        <v>0.16673301930856116</v>
      </c>
      <c r="BJ305" s="809">
        <v>0.8332669806914389</v>
      </c>
      <c r="BK305" s="810">
        <v>0.18099999999999999</v>
      </c>
      <c r="BL305" s="810">
        <f t="shared" si="80"/>
        <v>0.81899999999999995</v>
      </c>
      <c r="BM305" s="810">
        <v>0.24299999999999999</v>
      </c>
      <c r="BN305" s="810">
        <f t="shared" si="81"/>
        <v>0.75700000000000001</v>
      </c>
      <c r="BO305" s="810">
        <v>0.109999999999999</v>
      </c>
      <c r="BP305" s="810">
        <f t="shared" si="82"/>
        <v>0.89000000000000101</v>
      </c>
      <c r="BQ305" s="810">
        <v>0.16259999999999955</v>
      </c>
      <c r="BR305" s="810">
        <f t="shared" si="88"/>
        <v>0.83740000000000059</v>
      </c>
      <c r="BS305" s="809">
        <v>0.78400000000000003</v>
      </c>
      <c r="BT305" s="809">
        <v>0.216</v>
      </c>
      <c r="BU305" s="812"/>
      <c r="BV305" s="758"/>
      <c r="BW305" s="758"/>
      <c r="BX305" s="758"/>
      <c r="BY305" s="758"/>
      <c r="BZ305" s="758"/>
      <c r="CA305" s="758"/>
      <c r="CB305" s="758"/>
      <c r="CC305" s="758"/>
      <c r="CD305" s="758"/>
      <c r="CE305" s="758"/>
      <c r="CF305" s="758"/>
      <c r="CG305" s="758"/>
      <c r="CH305" s="758"/>
      <c r="CI305" s="758"/>
      <c r="CJ305" s="758"/>
      <c r="CK305" s="758"/>
      <c r="CL305" s="758"/>
      <c r="CM305" s="758"/>
      <c r="CN305" s="758"/>
      <c r="CP305" s="5"/>
      <c r="CR305" s="5"/>
      <c r="CS305" s="5"/>
      <c r="CT305" s="5"/>
    </row>
    <row r="306" spans="2:98" ht="15">
      <c r="B306" s="758"/>
      <c r="C306" s="758"/>
      <c r="D306" s="758"/>
      <c r="E306" s="758"/>
      <c r="F306" s="758"/>
      <c r="G306" s="758"/>
      <c r="H306" s="758"/>
      <c r="I306" s="758"/>
      <c r="J306" s="758"/>
      <c r="K306" s="758"/>
      <c r="L306" s="758"/>
      <c r="M306" s="758"/>
      <c r="N306" s="758"/>
      <c r="O306" s="758"/>
      <c r="P306" s="758"/>
      <c r="Q306" s="758"/>
      <c r="R306" s="758"/>
      <c r="S306" s="758"/>
      <c r="T306" s="758"/>
      <c r="U306" s="758"/>
      <c r="V306" s="758"/>
      <c r="W306" s="758"/>
      <c r="X306" s="758"/>
      <c r="Y306" s="758"/>
      <c r="Z306" s="758"/>
      <c r="AA306" s="758"/>
      <c r="AB306" s="758"/>
      <c r="AC306" s="758"/>
      <c r="AD306" s="758"/>
      <c r="AE306" s="758"/>
      <c r="AF306" s="758"/>
      <c r="AG306" s="758"/>
      <c r="AH306" s="758"/>
      <c r="AI306" s="758"/>
      <c r="AJ306" s="758"/>
      <c r="AK306" s="758"/>
      <c r="AL306" s="780">
        <v>301</v>
      </c>
      <c r="AM306" s="792">
        <v>0.18939819517180301</v>
      </c>
      <c r="AN306" s="792">
        <f t="shared" si="83"/>
        <v>0.81060180482819699</v>
      </c>
      <c r="AO306" s="792">
        <v>0.251422595383887</v>
      </c>
      <c r="AP306" s="792">
        <f t="shared" si="77"/>
        <v>0.748577404616113</v>
      </c>
      <c r="AQ306" s="792">
        <v>0.10554984978849399</v>
      </c>
      <c r="AR306" s="792">
        <f t="shared" si="78"/>
        <v>0.89445015021150598</v>
      </c>
      <c r="AS306" s="792">
        <f t="shared" si="84"/>
        <v>0.1650935683442602</v>
      </c>
      <c r="AT306" s="792">
        <f t="shared" si="84"/>
        <v>0.83490643165573986</v>
      </c>
      <c r="AU306" s="808">
        <v>0.19693362358042801</v>
      </c>
      <c r="AV306" s="808">
        <f t="shared" si="85"/>
        <v>0.80306637641957201</v>
      </c>
      <c r="AW306" s="808">
        <v>0.25244801579096698</v>
      </c>
      <c r="AX306" s="808">
        <f t="shared" si="86"/>
        <v>0.74755198420903302</v>
      </c>
      <c r="AY306" s="808">
        <v>0.11508664352757</v>
      </c>
      <c r="AZ306" s="808">
        <f t="shared" si="89"/>
        <v>0.88491335647242997</v>
      </c>
      <c r="BA306" s="808">
        <f t="shared" si="87"/>
        <v>0.17205232296453729</v>
      </c>
      <c r="BB306" s="808">
        <f t="shared" si="87"/>
        <v>0.82794767703546279</v>
      </c>
      <c r="BC306" s="809">
        <v>0.18538938608597</v>
      </c>
      <c r="BD306" s="809">
        <f t="shared" si="90"/>
        <v>0.81461061391403</v>
      </c>
      <c r="BE306" s="809">
        <v>0.24742285022218599</v>
      </c>
      <c r="BF306" s="809">
        <f t="shared" si="90"/>
        <v>0.75257714977781398</v>
      </c>
      <c r="BG306" s="809">
        <v>0.114684348446596</v>
      </c>
      <c r="BH306" s="809">
        <f t="shared" si="79"/>
        <v>0.88531565155340397</v>
      </c>
      <c r="BI306" s="809">
        <v>0.16713276552318765</v>
      </c>
      <c r="BJ306" s="809">
        <v>0.83286723447681243</v>
      </c>
      <c r="BK306" s="810">
        <v>0.181386548827184</v>
      </c>
      <c r="BL306" s="810">
        <f t="shared" si="80"/>
        <v>0.81861345117281603</v>
      </c>
      <c r="BM306" s="810">
        <v>0.24341526085029899</v>
      </c>
      <c r="BN306" s="810">
        <f t="shared" si="81"/>
        <v>0.75658473914970104</v>
      </c>
      <c r="BO306" s="810">
        <v>0.110382277753435</v>
      </c>
      <c r="BP306" s="810">
        <f t="shared" si="82"/>
        <v>0.88961772224656499</v>
      </c>
      <c r="BQ306" s="810">
        <v>0.16299118789857589</v>
      </c>
      <c r="BR306" s="810">
        <f t="shared" si="88"/>
        <v>0.83700881210142408</v>
      </c>
      <c r="BS306" s="809">
        <v>0.78468241834643704</v>
      </c>
      <c r="BT306" s="809">
        <v>0.21531758165356299</v>
      </c>
      <c r="BU306" s="812"/>
      <c r="BV306" s="758"/>
      <c r="BW306" s="758"/>
      <c r="BX306" s="758"/>
      <c r="BY306" s="758"/>
      <c r="BZ306" s="758"/>
      <c r="CA306" s="758"/>
      <c r="CB306" s="758"/>
      <c r="CC306" s="758"/>
      <c r="CD306" s="758"/>
      <c r="CE306" s="758"/>
      <c r="CF306" s="758"/>
      <c r="CG306" s="758"/>
      <c r="CH306" s="758"/>
      <c r="CI306" s="758"/>
      <c r="CJ306" s="758"/>
      <c r="CK306" s="758"/>
      <c r="CL306" s="758"/>
      <c r="CM306" s="758"/>
      <c r="CN306" s="758"/>
      <c r="CP306" s="5"/>
      <c r="CR306" s="5"/>
      <c r="CS306" s="5"/>
      <c r="CT306" s="5"/>
    </row>
    <row r="307" spans="2:98" ht="15">
      <c r="B307" s="758"/>
      <c r="C307" s="758"/>
      <c r="D307" s="758"/>
      <c r="E307" s="758"/>
      <c r="F307" s="758"/>
      <c r="G307" s="758"/>
      <c r="H307" s="758"/>
      <c r="I307" s="758"/>
      <c r="J307" s="758"/>
      <c r="K307" s="758"/>
      <c r="L307" s="758"/>
      <c r="M307" s="758"/>
      <c r="N307" s="758"/>
      <c r="O307" s="758"/>
      <c r="P307" s="758"/>
      <c r="Q307" s="758"/>
      <c r="R307" s="758"/>
      <c r="S307" s="758"/>
      <c r="T307" s="758"/>
      <c r="U307" s="758"/>
      <c r="V307" s="758"/>
      <c r="W307" s="758"/>
      <c r="X307" s="758"/>
      <c r="Y307" s="758"/>
      <c r="Z307" s="758"/>
      <c r="AA307" s="758"/>
      <c r="AB307" s="758"/>
      <c r="AC307" s="758"/>
      <c r="AD307" s="758"/>
      <c r="AE307" s="758"/>
      <c r="AF307" s="758"/>
      <c r="AG307" s="758"/>
      <c r="AH307" s="758"/>
      <c r="AI307" s="758"/>
      <c r="AJ307" s="758"/>
      <c r="AK307" s="758"/>
      <c r="AL307" s="780">
        <v>302</v>
      </c>
      <c r="AM307" s="792">
        <v>0.18979752319068999</v>
      </c>
      <c r="AN307" s="792">
        <f t="shared" si="83"/>
        <v>0.81020247680931001</v>
      </c>
      <c r="AO307" s="792">
        <v>0.25184372981611403</v>
      </c>
      <c r="AP307" s="792">
        <f t="shared" si="77"/>
        <v>0.74815627018388597</v>
      </c>
      <c r="AQ307" s="792">
        <v>0.105899735406389</v>
      </c>
      <c r="AR307" s="792">
        <f t="shared" si="78"/>
        <v>0.89410026459361103</v>
      </c>
      <c r="AS307" s="792">
        <f t="shared" si="84"/>
        <v>0.16547516833375905</v>
      </c>
      <c r="AT307" s="792">
        <f t="shared" si="84"/>
        <v>0.83452483166624103</v>
      </c>
      <c r="AU307" s="808">
        <v>0.19736667307233</v>
      </c>
      <c r="AV307" s="808">
        <f t="shared" si="85"/>
        <v>0.80263332692766998</v>
      </c>
      <c r="AW307" s="808">
        <v>0.25289516244098398</v>
      </c>
      <c r="AX307" s="808">
        <f t="shared" si="86"/>
        <v>0.74710483755901602</v>
      </c>
      <c r="AY307" s="808">
        <v>0.115476809046687</v>
      </c>
      <c r="AZ307" s="808">
        <f t="shared" si="89"/>
        <v>0.884523190953313</v>
      </c>
      <c r="BA307" s="808">
        <f t="shared" si="87"/>
        <v>0.17246888817532463</v>
      </c>
      <c r="BB307" s="808">
        <f t="shared" si="87"/>
        <v>0.82753111182467531</v>
      </c>
      <c r="BC307" s="809">
        <v>0.18577870299207799</v>
      </c>
      <c r="BD307" s="809">
        <f t="shared" si="90"/>
        <v>0.81422129700792201</v>
      </c>
      <c r="BE307" s="809">
        <v>0.247844954251384</v>
      </c>
      <c r="BF307" s="809">
        <f t="shared" si="90"/>
        <v>0.75215504574861602</v>
      </c>
      <c r="BG307" s="809">
        <v>0.115079571916319</v>
      </c>
      <c r="BH307" s="809">
        <f t="shared" si="79"/>
        <v>0.88492042808368099</v>
      </c>
      <c r="BI307" s="809">
        <v>0.16753234048686924</v>
      </c>
      <c r="BJ307" s="809">
        <v>0.83246765951313073</v>
      </c>
      <c r="BK307" s="810">
        <v>0.18177237008441399</v>
      </c>
      <c r="BL307" s="810">
        <f t="shared" si="80"/>
        <v>0.81822762991558595</v>
      </c>
      <c r="BM307" s="810">
        <v>0.24382970181859401</v>
      </c>
      <c r="BN307" s="810">
        <f t="shared" si="81"/>
        <v>0.75617029818140602</v>
      </c>
      <c r="BO307" s="810">
        <v>0.110764487879924</v>
      </c>
      <c r="BP307" s="810">
        <f t="shared" si="82"/>
        <v>0.88923551212007601</v>
      </c>
      <c r="BQ307" s="810">
        <v>0.16338193056920999</v>
      </c>
      <c r="BR307" s="810">
        <f t="shared" si="88"/>
        <v>0.83661806943078998</v>
      </c>
      <c r="BS307" s="809">
        <v>0.78536036737270098</v>
      </c>
      <c r="BT307" s="809">
        <v>0.21463963262729899</v>
      </c>
      <c r="BU307" s="812"/>
      <c r="BV307" s="758"/>
      <c r="BW307" s="758"/>
      <c r="BX307" s="758"/>
      <c r="BY307" s="758"/>
      <c r="BZ307" s="758"/>
      <c r="CA307" s="758"/>
      <c r="CB307" s="758"/>
      <c r="CC307" s="758"/>
      <c r="CD307" s="758"/>
      <c r="CE307" s="758"/>
      <c r="CF307" s="758"/>
      <c r="CG307" s="758"/>
      <c r="CH307" s="758"/>
      <c r="CI307" s="758"/>
      <c r="CJ307" s="758"/>
      <c r="CK307" s="758"/>
      <c r="CL307" s="758"/>
      <c r="CM307" s="758"/>
      <c r="CN307" s="758"/>
      <c r="CP307" s="5"/>
      <c r="CR307" s="5"/>
      <c r="CS307" s="5"/>
      <c r="CT307" s="5"/>
    </row>
    <row r="308" spans="2:98" ht="15">
      <c r="B308" s="758"/>
      <c r="C308" s="758"/>
      <c r="D308" s="758"/>
      <c r="E308" s="758"/>
      <c r="F308" s="758"/>
      <c r="G308" s="758"/>
      <c r="H308" s="758"/>
      <c r="I308" s="758"/>
      <c r="J308" s="758"/>
      <c r="K308" s="758"/>
      <c r="L308" s="758"/>
      <c r="M308" s="758"/>
      <c r="N308" s="758"/>
      <c r="O308" s="758"/>
      <c r="P308" s="758"/>
      <c r="Q308" s="758"/>
      <c r="R308" s="758"/>
      <c r="S308" s="758"/>
      <c r="T308" s="758"/>
      <c r="U308" s="758"/>
      <c r="V308" s="758"/>
      <c r="W308" s="758"/>
      <c r="X308" s="758"/>
      <c r="Y308" s="758"/>
      <c r="Z308" s="758"/>
      <c r="AA308" s="758"/>
      <c r="AB308" s="758"/>
      <c r="AC308" s="758"/>
      <c r="AD308" s="758"/>
      <c r="AE308" s="758"/>
      <c r="AF308" s="758"/>
      <c r="AG308" s="758"/>
      <c r="AH308" s="758"/>
      <c r="AI308" s="758"/>
      <c r="AJ308" s="758"/>
      <c r="AK308" s="758"/>
      <c r="AL308" s="780">
        <v>303</v>
      </c>
      <c r="AM308" s="792">
        <v>0.19019795667812001</v>
      </c>
      <c r="AN308" s="792">
        <f t="shared" si="83"/>
        <v>0.80980204332187999</v>
      </c>
      <c r="AO308" s="792">
        <v>0.252263415493169</v>
      </c>
      <c r="AP308" s="792">
        <f t="shared" si="77"/>
        <v>0.747736584506831</v>
      </c>
      <c r="AQ308" s="792">
        <v>0.106249655849762</v>
      </c>
      <c r="AR308" s="792">
        <f t="shared" si="78"/>
        <v>0.89375034415023802</v>
      </c>
      <c r="AS308" s="792">
        <f t="shared" si="84"/>
        <v>0.16585679382453658</v>
      </c>
      <c r="AT308" s="792">
        <f t="shared" si="84"/>
        <v>0.83414320617546345</v>
      </c>
      <c r="AU308" s="808">
        <v>0.19779915020347399</v>
      </c>
      <c r="AV308" s="808">
        <f t="shared" si="85"/>
        <v>0.80220084979652606</v>
      </c>
      <c r="AW308" s="808">
        <v>0.25334144366476002</v>
      </c>
      <c r="AX308" s="808">
        <f t="shared" si="86"/>
        <v>0.74665855633523992</v>
      </c>
      <c r="AY308" s="808">
        <v>0.11586695786562801</v>
      </c>
      <c r="AZ308" s="808">
        <f t="shared" si="89"/>
        <v>0.88413304213437205</v>
      </c>
      <c r="BA308" s="808">
        <f t="shared" si="87"/>
        <v>0.17288506922416064</v>
      </c>
      <c r="BB308" s="808">
        <f t="shared" si="87"/>
        <v>0.82711493077583942</v>
      </c>
      <c r="BC308" s="809">
        <v>0.18616794703144801</v>
      </c>
      <c r="BD308" s="809">
        <f t="shared" si="90"/>
        <v>0.81383205296855199</v>
      </c>
      <c r="BE308" s="809">
        <v>0.248266314614699</v>
      </c>
      <c r="BF308" s="809">
        <f t="shared" si="90"/>
        <v>0.75173368538530094</v>
      </c>
      <c r="BG308" s="809">
        <v>0.115474841625303</v>
      </c>
      <c r="BH308" s="809">
        <f t="shared" si="79"/>
        <v>0.88452515837469703</v>
      </c>
      <c r="BI308" s="809">
        <v>0.16793174308876901</v>
      </c>
      <c r="BJ308" s="809">
        <v>0.83206825691123099</v>
      </c>
      <c r="BK308" s="810">
        <v>0.18215746962567</v>
      </c>
      <c r="BL308" s="810">
        <f t="shared" si="80"/>
        <v>0.81784253037432997</v>
      </c>
      <c r="BM308" s="810">
        <v>0.244243326196974</v>
      </c>
      <c r="BN308" s="810">
        <f t="shared" si="81"/>
        <v>0.75575667380302602</v>
      </c>
      <c r="BO308" s="810">
        <v>0.11114663104105001</v>
      </c>
      <c r="BP308" s="810">
        <f t="shared" si="82"/>
        <v>0.88885336895894995</v>
      </c>
      <c r="BQ308" s="810">
        <v>0.16377223088814474</v>
      </c>
      <c r="BR308" s="810">
        <f t="shared" si="88"/>
        <v>0.83622776911185526</v>
      </c>
      <c r="BS308" s="809">
        <v>0.78603387726617602</v>
      </c>
      <c r="BT308" s="809">
        <v>0.21396612273382401</v>
      </c>
      <c r="BU308" s="812"/>
      <c r="BV308" s="758"/>
      <c r="BW308" s="758"/>
      <c r="BX308" s="758"/>
      <c r="BY308" s="758"/>
      <c r="BZ308" s="758"/>
      <c r="CA308" s="758"/>
      <c r="CB308" s="758"/>
      <c r="CC308" s="758"/>
      <c r="CD308" s="758"/>
      <c r="CE308" s="758"/>
      <c r="CF308" s="758"/>
      <c r="CG308" s="758"/>
      <c r="CH308" s="758"/>
      <c r="CI308" s="758"/>
      <c r="CJ308" s="758"/>
      <c r="CK308" s="758"/>
      <c r="CL308" s="758"/>
      <c r="CM308" s="758"/>
      <c r="CN308" s="758"/>
      <c r="CP308" s="5"/>
      <c r="CR308" s="5"/>
      <c r="CS308" s="5"/>
      <c r="CT308" s="5"/>
    </row>
    <row r="309" spans="2:98" ht="15">
      <c r="B309" s="758"/>
      <c r="C309" s="758"/>
      <c r="D309" s="758"/>
      <c r="E309" s="758"/>
      <c r="F309" s="758"/>
      <c r="G309" s="758"/>
      <c r="H309" s="758"/>
      <c r="I309" s="758"/>
      <c r="J309" s="758"/>
      <c r="K309" s="758"/>
      <c r="L309" s="758"/>
      <c r="M309" s="758"/>
      <c r="N309" s="758"/>
      <c r="O309" s="758"/>
      <c r="P309" s="758"/>
      <c r="Q309" s="758"/>
      <c r="R309" s="758"/>
      <c r="S309" s="758"/>
      <c r="T309" s="758"/>
      <c r="U309" s="758"/>
      <c r="V309" s="758"/>
      <c r="W309" s="758"/>
      <c r="X309" s="758"/>
      <c r="Y309" s="758"/>
      <c r="Z309" s="758"/>
      <c r="AA309" s="758"/>
      <c r="AB309" s="758"/>
      <c r="AC309" s="758"/>
      <c r="AD309" s="758"/>
      <c r="AE309" s="758"/>
      <c r="AF309" s="758"/>
      <c r="AG309" s="758"/>
      <c r="AH309" s="758"/>
      <c r="AI309" s="758"/>
      <c r="AJ309" s="758"/>
      <c r="AK309" s="758"/>
      <c r="AL309" s="780">
        <v>304</v>
      </c>
      <c r="AM309" s="792">
        <v>0.19059946825555099</v>
      </c>
      <c r="AN309" s="792">
        <f t="shared" si="83"/>
        <v>0.80940053174444904</v>
      </c>
      <c r="AO309" s="792">
        <v>0.25268166461154201</v>
      </c>
      <c r="AP309" s="792">
        <f t="shared" si="77"/>
        <v>0.74731833538845804</v>
      </c>
      <c r="AQ309" s="792">
        <v>0.106599610114691</v>
      </c>
      <c r="AR309" s="792">
        <f t="shared" si="78"/>
        <v>0.89340038988530901</v>
      </c>
      <c r="AS309" s="792">
        <f t="shared" si="84"/>
        <v>0.16623843867263333</v>
      </c>
      <c r="AT309" s="792">
        <f t="shared" si="84"/>
        <v>0.83376156132736678</v>
      </c>
      <c r="AU309" s="808">
        <v>0.19823105670162999</v>
      </c>
      <c r="AV309" s="808">
        <f t="shared" si="85"/>
        <v>0.80176894329837001</v>
      </c>
      <c r="AW309" s="808">
        <v>0.253786863177004</v>
      </c>
      <c r="AX309" s="808">
        <f t="shared" si="86"/>
        <v>0.74621313682299606</v>
      </c>
      <c r="AY309" s="808">
        <v>0.11625708978185501</v>
      </c>
      <c r="AZ309" s="808">
        <f t="shared" si="89"/>
        <v>0.88374291021814499</v>
      </c>
      <c r="BA309" s="808">
        <f t="shared" si="87"/>
        <v>0.17330086740786951</v>
      </c>
      <c r="BB309" s="808">
        <f t="shared" si="87"/>
        <v>0.82669913259213046</v>
      </c>
      <c r="BC309" s="809">
        <v>0.186557114517201</v>
      </c>
      <c r="BD309" s="809">
        <f t="shared" si="90"/>
        <v>0.81344288548279897</v>
      </c>
      <c r="BE309" s="809">
        <v>0.24868693383923701</v>
      </c>
      <c r="BF309" s="809">
        <f t="shared" si="90"/>
        <v>0.75131306616076299</v>
      </c>
      <c r="BG309" s="809">
        <v>0.11587015637977</v>
      </c>
      <c r="BH309" s="809">
        <f t="shared" si="79"/>
        <v>0.88412984362023006</v>
      </c>
      <c r="BI309" s="809">
        <v>0.16833097221805102</v>
      </c>
      <c r="BJ309" s="809">
        <v>0.83166902778194907</v>
      </c>
      <c r="BK309" s="810">
        <v>0.182541853304932</v>
      </c>
      <c r="BL309" s="810">
        <f t="shared" si="80"/>
        <v>0.817458146695068</v>
      </c>
      <c r="BM309" s="810">
        <v>0.244656137277528</v>
      </c>
      <c r="BN309" s="810">
        <f t="shared" si="81"/>
        <v>0.755343862722472</v>
      </c>
      <c r="BO309" s="810">
        <v>0.111528707898395</v>
      </c>
      <c r="BP309" s="810">
        <f t="shared" si="82"/>
        <v>0.88847129210160503</v>
      </c>
      <c r="BQ309" s="810">
        <v>0.16416209173162208</v>
      </c>
      <c r="BR309" s="810">
        <f t="shared" si="88"/>
        <v>0.835837908268378</v>
      </c>
      <c r="BS309" s="809">
        <v>0.78670297821424695</v>
      </c>
      <c r="BT309" s="809">
        <v>0.21329702178575299</v>
      </c>
      <c r="BU309" s="812"/>
      <c r="BV309" s="758"/>
      <c r="BW309" s="758"/>
      <c r="BX309" s="758"/>
      <c r="BY309" s="758"/>
      <c r="BZ309" s="758"/>
      <c r="CA309" s="758"/>
      <c r="CB309" s="758"/>
      <c r="CC309" s="758"/>
      <c r="CD309" s="758"/>
      <c r="CE309" s="758"/>
      <c r="CF309" s="758"/>
      <c r="CG309" s="758"/>
      <c r="CH309" s="758"/>
      <c r="CI309" s="758"/>
      <c r="CJ309" s="758"/>
      <c r="CK309" s="758"/>
      <c r="CL309" s="758"/>
      <c r="CM309" s="758"/>
      <c r="CN309" s="758"/>
      <c r="CP309" s="5"/>
      <c r="CR309" s="5"/>
      <c r="CS309" s="5"/>
      <c r="CT309" s="5"/>
    </row>
    <row r="310" spans="2:98" ht="15">
      <c r="B310" s="758"/>
      <c r="C310" s="758"/>
      <c r="D310" s="758"/>
      <c r="E310" s="758"/>
      <c r="F310" s="758"/>
      <c r="G310" s="758"/>
      <c r="H310" s="758"/>
      <c r="I310" s="758"/>
      <c r="J310" s="758"/>
      <c r="K310" s="758"/>
      <c r="L310" s="758"/>
      <c r="M310" s="758"/>
      <c r="N310" s="758"/>
      <c r="O310" s="758"/>
      <c r="P310" s="758"/>
      <c r="Q310" s="758"/>
      <c r="R310" s="758"/>
      <c r="S310" s="758"/>
      <c r="T310" s="758"/>
      <c r="U310" s="758"/>
      <c r="V310" s="758"/>
      <c r="W310" s="758"/>
      <c r="X310" s="758"/>
      <c r="Y310" s="758"/>
      <c r="Z310" s="758"/>
      <c r="AA310" s="758"/>
      <c r="AB310" s="758"/>
      <c r="AC310" s="758"/>
      <c r="AD310" s="758"/>
      <c r="AE310" s="758"/>
      <c r="AF310" s="758"/>
      <c r="AG310" s="758"/>
      <c r="AH310" s="758"/>
      <c r="AI310" s="758"/>
      <c r="AJ310" s="758"/>
      <c r="AK310" s="758"/>
      <c r="AL310" s="780">
        <v>305</v>
      </c>
      <c r="AM310" s="792">
        <v>0.19100203054444201</v>
      </c>
      <c r="AN310" s="792">
        <f t="shared" si="83"/>
        <v>0.80899796945555802</v>
      </c>
      <c r="AO310" s="792">
        <v>0.253098489367722</v>
      </c>
      <c r="AP310" s="792">
        <f t="shared" si="77"/>
        <v>0.74690151063227805</v>
      </c>
      <c r="AQ310" s="792">
        <v>0.106949597197252</v>
      </c>
      <c r="AR310" s="792">
        <f t="shared" si="78"/>
        <v>0.89305040280274794</v>
      </c>
      <c r="AS310" s="792">
        <f t="shared" si="84"/>
        <v>0.16662009673408901</v>
      </c>
      <c r="AT310" s="792">
        <f t="shared" si="84"/>
        <v>0.83337990326591105</v>
      </c>
      <c r="AU310" s="808">
        <v>0.198662394294565</v>
      </c>
      <c r="AV310" s="808">
        <f t="shared" si="85"/>
        <v>0.801337605705435</v>
      </c>
      <c r="AW310" s="808">
        <v>0.25423142469242799</v>
      </c>
      <c r="AX310" s="808">
        <f t="shared" si="86"/>
        <v>0.74576857530757201</v>
      </c>
      <c r="AY310" s="808">
        <v>0.11664720459283</v>
      </c>
      <c r="AZ310" s="808">
        <f t="shared" si="89"/>
        <v>0.88335279540717004</v>
      </c>
      <c r="BA310" s="808">
        <f t="shared" si="87"/>
        <v>0.17371628402327538</v>
      </c>
      <c r="BB310" s="808">
        <f t="shared" si="87"/>
        <v>0.82628371597672468</v>
      </c>
      <c r="BC310" s="809">
        <v>0.18694620176245799</v>
      </c>
      <c r="BD310" s="809">
        <f t="shared" si="90"/>
        <v>0.81305379823754198</v>
      </c>
      <c r="BE310" s="809">
        <v>0.249106814452106</v>
      </c>
      <c r="BF310" s="809">
        <f t="shared" si="90"/>
        <v>0.75089318554789397</v>
      </c>
      <c r="BG310" s="809">
        <v>0.116265514985941</v>
      </c>
      <c r="BH310" s="809">
        <f t="shared" si="79"/>
        <v>0.88373448501405905</v>
      </c>
      <c r="BI310" s="809">
        <v>0.16873002676387922</v>
      </c>
      <c r="BJ310" s="809">
        <v>0.83126997323612084</v>
      </c>
      <c r="BK310" s="810">
        <v>0.182925526976179</v>
      </c>
      <c r="BL310" s="810">
        <f t="shared" si="80"/>
        <v>0.81707447302382097</v>
      </c>
      <c r="BM310" s="810">
        <v>0.245068138352347</v>
      </c>
      <c r="BN310" s="810">
        <f t="shared" si="81"/>
        <v>0.75493186164765302</v>
      </c>
      <c r="BO310" s="810">
        <v>0.111910719113544</v>
      </c>
      <c r="BP310" s="810">
        <f t="shared" si="82"/>
        <v>0.888089280886456</v>
      </c>
      <c r="BQ310" s="810">
        <v>0.16455151597588555</v>
      </c>
      <c r="BR310" s="810">
        <f t="shared" si="88"/>
        <v>0.83544848402411442</v>
      </c>
      <c r="BS310" s="809">
        <v>0.78736770040430104</v>
      </c>
      <c r="BT310" s="809">
        <v>0.21263229959569899</v>
      </c>
      <c r="BU310" s="812"/>
      <c r="BV310" s="758"/>
      <c r="BW310" s="758"/>
      <c r="BX310" s="758"/>
      <c r="BY310" s="758"/>
      <c r="BZ310" s="758"/>
      <c r="CA310" s="758"/>
      <c r="CB310" s="758"/>
      <c r="CC310" s="758"/>
      <c r="CD310" s="758"/>
      <c r="CE310" s="758"/>
      <c r="CF310" s="758"/>
      <c r="CG310" s="758"/>
      <c r="CH310" s="758"/>
      <c r="CI310" s="758"/>
      <c r="CJ310" s="758"/>
      <c r="CK310" s="758"/>
      <c r="CL310" s="758"/>
      <c r="CM310" s="758"/>
      <c r="CN310" s="758"/>
      <c r="CP310" s="5"/>
      <c r="CR310" s="5"/>
      <c r="CS310" s="5"/>
      <c r="CT310" s="5"/>
    </row>
    <row r="311" spans="2:98" ht="15">
      <c r="B311" s="758"/>
      <c r="C311" s="758"/>
      <c r="D311" s="758"/>
      <c r="E311" s="758"/>
      <c r="F311" s="758"/>
      <c r="G311" s="758"/>
      <c r="H311" s="758"/>
      <c r="I311" s="758"/>
      <c r="J311" s="758"/>
      <c r="K311" s="758"/>
      <c r="L311" s="758"/>
      <c r="M311" s="758"/>
      <c r="N311" s="758"/>
      <c r="O311" s="758"/>
      <c r="P311" s="758"/>
      <c r="Q311" s="758"/>
      <c r="R311" s="758"/>
      <c r="S311" s="758"/>
      <c r="T311" s="758"/>
      <c r="U311" s="758"/>
      <c r="V311" s="758"/>
      <c r="W311" s="758"/>
      <c r="X311" s="758"/>
      <c r="Y311" s="758"/>
      <c r="Z311" s="758"/>
      <c r="AA311" s="758"/>
      <c r="AB311" s="758"/>
      <c r="AC311" s="758"/>
      <c r="AD311" s="758"/>
      <c r="AE311" s="758"/>
      <c r="AF311" s="758"/>
      <c r="AG311" s="758"/>
      <c r="AH311" s="758"/>
      <c r="AI311" s="758"/>
      <c r="AJ311" s="758"/>
      <c r="AK311" s="758"/>
      <c r="AL311" s="780">
        <v>306</v>
      </c>
      <c r="AM311" s="792">
        <v>0.19140561616624999</v>
      </c>
      <c r="AN311" s="792">
        <f t="shared" si="83"/>
        <v>0.80859438383375004</v>
      </c>
      <c r="AO311" s="792">
        <v>0.25351390195819801</v>
      </c>
      <c r="AP311" s="792">
        <f t="shared" si="77"/>
        <v>0.74648609804180199</v>
      </c>
      <c r="AQ311" s="792">
        <v>0.107299616093522</v>
      </c>
      <c r="AR311" s="792">
        <f t="shared" si="78"/>
        <v>0.89270038390647799</v>
      </c>
      <c r="AS311" s="792">
        <f t="shared" si="84"/>
        <v>0.16700176186494317</v>
      </c>
      <c r="AT311" s="792">
        <f t="shared" si="84"/>
        <v>0.83299823813505691</v>
      </c>
      <c r="AU311" s="808">
        <v>0.19909316471004701</v>
      </c>
      <c r="AV311" s="808">
        <f t="shared" si="85"/>
        <v>0.80090683528995299</v>
      </c>
      <c r="AW311" s="808">
        <v>0.25467513192574098</v>
      </c>
      <c r="AX311" s="808">
        <f t="shared" si="86"/>
        <v>0.74532486807425902</v>
      </c>
      <c r="AY311" s="808">
        <v>0.117037302096015</v>
      </c>
      <c r="AZ311" s="808">
        <f t="shared" si="89"/>
        <v>0.88296269790398496</v>
      </c>
      <c r="BA311" s="808">
        <f t="shared" si="87"/>
        <v>0.17413132036720191</v>
      </c>
      <c r="BB311" s="808">
        <f t="shared" si="87"/>
        <v>0.82586867963279809</v>
      </c>
      <c r="BC311" s="809">
        <v>0.18733520508034099</v>
      </c>
      <c r="BD311" s="809">
        <f t="shared" si="90"/>
        <v>0.81266479491965904</v>
      </c>
      <c r="BE311" s="809">
        <v>0.24952595898041099</v>
      </c>
      <c r="BF311" s="809">
        <f t="shared" si="90"/>
        <v>0.75047404101958903</v>
      </c>
      <c r="BG311" s="809">
        <v>0.11666091625003699</v>
      </c>
      <c r="BH311" s="809">
        <f t="shared" si="79"/>
        <v>0.88333908374996306</v>
      </c>
      <c r="BI311" s="809">
        <v>0.16912890561541727</v>
      </c>
      <c r="BJ311" s="809">
        <v>0.83087109438458284</v>
      </c>
      <c r="BK311" s="810">
        <v>0.18330849649339101</v>
      </c>
      <c r="BL311" s="810">
        <f t="shared" si="80"/>
        <v>0.81669150350660902</v>
      </c>
      <c r="BM311" s="810">
        <v>0.24547933271351899</v>
      </c>
      <c r="BN311" s="810">
        <f t="shared" si="81"/>
        <v>0.75452066728648104</v>
      </c>
      <c r="BO311" s="810">
        <v>0.112292665348079</v>
      </c>
      <c r="BP311" s="810">
        <f t="shared" si="82"/>
        <v>0.88770733465192098</v>
      </c>
      <c r="BQ311" s="810">
        <v>0.16494050649717693</v>
      </c>
      <c r="BR311" s="810">
        <f t="shared" si="88"/>
        <v>0.83505949350282316</v>
      </c>
      <c r="BS311" s="809">
        <v>0.78802807402372199</v>
      </c>
      <c r="BT311" s="809">
        <v>0.21197192597627801</v>
      </c>
      <c r="BU311" s="812"/>
      <c r="BV311" s="758"/>
      <c r="BW311" s="758"/>
      <c r="BX311" s="758"/>
      <c r="BY311" s="758"/>
      <c r="BZ311" s="758"/>
      <c r="CA311" s="758"/>
      <c r="CB311" s="758"/>
      <c r="CC311" s="758"/>
      <c r="CD311" s="758"/>
      <c r="CE311" s="758"/>
      <c r="CF311" s="758"/>
      <c r="CG311" s="758"/>
      <c r="CH311" s="758"/>
      <c r="CI311" s="758"/>
      <c r="CJ311" s="758"/>
      <c r="CK311" s="758"/>
      <c r="CL311" s="758"/>
      <c r="CM311" s="758"/>
      <c r="CN311" s="758"/>
      <c r="CP311" s="5"/>
      <c r="CR311" s="5"/>
      <c r="CS311" s="5"/>
      <c r="CT311" s="5"/>
    </row>
    <row r="312" spans="2:98" ht="15">
      <c r="B312" s="758"/>
      <c r="C312" s="758"/>
      <c r="D312" s="758"/>
      <c r="E312" s="758"/>
      <c r="F312" s="758"/>
      <c r="G312" s="758"/>
      <c r="H312" s="758"/>
      <c r="I312" s="758"/>
      <c r="J312" s="758"/>
      <c r="K312" s="758"/>
      <c r="L312" s="758"/>
      <c r="M312" s="758"/>
      <c r="N312" s="758"/>
      <c r="O312" s="758"/>
      <c r="P312" s="758"/>
      <c r="Q312" s="758"/>
      <c r="R312" s="758"/>
      <c r="S312" s="758"/>
      <c r="T312" s="758"/>
      <c r="U312" s="758"/>
      <c r="V312" s="758"/>
      <c r="W312" s="758"/>
      <c r="X312" s="758"/>
      <c r="Y312" s="758"/>
      <c r="Z312" s="758"/>
      <c r="AA312" s="758"/>
      <c r="AB312" s="758"/>
      <c r="AC312" s="758"/>
      <c r="AD312" s="758"/>
      <c r="AE312" s="758"/>
      <c r="AF312" s="758"/>
      <c r="AG312" s="758"/>
      <c r="AH312" s="758"/>
      <c r="AI312" s="758"/>
      <c r="AJ312" s="758"/>
      <c r="AK312" s="758"/>
      <c r="AL312" s="780">
        <v>307</v>
      </c>
      <c r="AM312" s="792">
        <v>0.19181019774243399</v>
      </c>
      <c r="AN312" s="792">
        <f t="shared" si="83"/>
        <v>0.80818980225756598</v>
      </c>
      <c r="AO312" s="792">
        <v>0.25392791457946001</v>
      </c>
      <c r="AP312" s="792">
        <f t="shared" si="77"/>
        <v>0.74607208542054004</v>
      </c>
      <c r="AQ312" s="792">
        <v>0.10764966579957699</v>
      </c>
      <c r="AR312" s="792">
        <f t="shared" si="78"/>
        <v>0.89235033420042298</v>
      </c>
      <c r="AS312" s="792">
        <f t="shared" si="84"/>
        <v>0.16738342792123576</v>
      </c>
      <c r="AT312" s="792">
        <f t="shared" si="84"/>
        <v>0.83261657207876416</v>
      </c>
      <c r="AU312" s="808">
        <v>0.199523369675847</v>
      </c>
      <c r="AV312" s="808">
        <f t="shared" si="85"/>
        <v>0.80047663032415306</v>
      </c>
      <c r="AW312" s="808">
        <v>0.25511798859165302</v>
      </c>
      <c r="AX312" s="808">
        <f t="shared" si="86"/>
        <v>0.74488201140834698</v>
      </c>
      <c r="AY312" s="808">
        <v>0.117427382088871</v>
      </c>
      <c r="AZ312" s="808">
        <f t="shared" si="89"/>
        <v>0.88257261791112895</v>
      </c>
      <c r="BA312" s="808">
        <f t="shared" si="87"/>
        <v>0.17454597773647343</v>
      </c>
      <c r="BB312" s="808">
        <f t="shared" si="87"/>
        <v>0.8254540222635266</v>
      </c>
      <c r="BC312" s="809">
        <v>0.18772412078397099</v>
      </c>
      <c r="BD312" s="809">
        <f t="shared" si="90"/>
        <v>0.81227587921602895</v>
      </c>
      <c r="BE312" s="809">
        <v>0.24994436995125799</v>
      </c>
      <c r="BF312" s="809">
        <f t="shared" si="90"/>
        <v>0.75005563004874198</v>
      </c>
      <c r="BG312" s="809">
        <v>0.117056358978279</v>
      </c>
      <c r="BH312" s="809">
        <f t="shared" si="79"/>
        <v>0.88294364102172096</v>
      </c>
      <c r="BI312" s="809">
        <v>0.16952760766182867</v>
      </c>
      <c r="BJ312" s="809">
        <v>0.83047239233817127</v>
      </c>
      <c r="BK312" s="810">
        <v>0.18369076771054901</v>
      </c>
      <c r="BL312" s="810">
        <f t="shared" si="80"/>
        <v>0.81630923228945096</v>
      </c>
      <c r="BM312" s="810">
        <v>0.245889723653135</v>
      </c>
      <c r="BN312" s="810">
        <f t="shared" si="81"/>
        <v>0.754110276346865</v>
      </c>
      <c r="BO312" s="810">
        <v>0.112674547263584</v>
      </c>
      <c r="BP312" s="810">
        <f t="shared" si="82"/>
        <v>0.88732545273641605</v>
      </c>
      <c r="BQ312" s="810">
        <v>0.1653290661717399</v>
      </c>
      <c r="BR312" s="810">
        <f t="shared" si="88"/>
        <v>0.83467093382826019</v>
      </c>
      <c r="BS312" s="809">
        <v>0.78868412925989495</v>
      </c>
      <c r="BT312" s="809">
        <v>0.21131587074010499</v>
      </c>
      <c r="BU312" s="812"/>
      <c r="BV312" s="758"/>
      <c r="BW312" s="758"/>
      <c r="BX312" s="758"/>
      <c r="BY312" s="758"/>
      <c r="BZ312" s="758"/>
      <c r="CA312" s="758"/>
      <c r="CB312" s="758"/>
      <c r="CC312" s="758"/>
      <c r="CD312" s="758"/>
      <c r="CE312" s="758"/>
      <c r="CF312" s="758"/>
      <c r="CG312" s="758"/>
      <c r="CH312" s="758"/>
      <c r="CI312" s="758"/>
      <c r="CJ312" s="758"/>
      <c r="CK312" s="758"/>
      <c r="CL312" s="758"/>
      <c r="CM312" s="758"/>
      <c r="CN312" s="758"/>
      <c r="CP312" s="5"/>
      <c r="CR312" s="5"/>
      <c r="CS312" s="5"/>
      <c r="CT312" s="5"/>
    </row>
    <row r="313" spans="2:98" ht="15">
      <c r="B313" s="758"/>
      <c r="C313" s="758"/>
      <c r="D313" s="758"/>
      <c r="E313" s="758"/>
      <c r="F313" s="758"/>
      <c r="G313" s="758"/>
      <c r="H313" s="758"/>
      <c r="I313" s="758"/>
      <c r="J313" s="758"/>
      <c r="K313" s="758"/>
      <c r="L313" s="758"/>
      <c r="M313" s="758"/>
      <c r="N313" s="758"/>
      <c r="O313" s="758"/>
      <c r="P313" s="758"/>
      <c r="Q313" s="758"/>
      <c r="R313" s="758"/>
      <c r="S313" s="758"/>
      <c r="T313" s="758"/>
      <c r="U313" s="758"/>
      <c r="V313" s="758"/>
      <c r="W313" s="758"/>
      <c r="X313" s="758"/>
      <c r="Y313" s="758"/>
      <c r="Z313" s="758"/>
      <c r="AA313" s="758"/>
      <c r="AB313" s="758"/>
      <c r="AC313" s="758"/>
      <c r="AD313" s="758"/>
      <c r="AE313" s="758"/>
      <c r="AF313" s="758"/>
      <c r="AG313" s="758"/>
      <c r="AH313" s="758"/>
      <c r="AI313" s="758"/>
      <c r="AJ313" s="758"/>
      <c r="AK313" s="758"/>
      <c r="AL313" s="780">
        <v>308</v>
      </c>
      <c r="AM313" s="792">
        <v>0.19221574789445001</v>
      </c>
      <c r="AN313" s="792">
        <f t="shared" si="83"/>
        <v>0.80778425210555005</v>
      </c>
      <c r="AO313" s="792">
        <v>0.254340539427997</v>
      </c>
      <c r="AP313" s="792">
        <f t="shared" si="77"/>
        <v>0.74565946057200305</v>
      </c>
      <c r="AQ313" s="792">
        <v>0.10799974531149401</v>
      </c>
      <c r="AR313" s="792">
        <f t="shared" si="78"/>
        <v>0.89200025468850597</v>
      </c>
      <c r="AS313" s="792">
        <f t="shared" si="84"/>
        <v>0.16776508875900606</v>
      </c>
      <c r="AT313" s="792">
        <f t="shared" si="84"/>
        <v>0.83223491124099391</v>
      </c>
      <c r="AU313" s="808">
        <v>0.199953010919731</v>
      </c>
      <c r="AV313" s="808">
        <f t="shared" si="85"/>
        <v>0.80004698908026906</v>
      </c>
      <c r="AW313" s="808">
        <v>0.25555999840487498</v>
      </c>
      <c r="AX313" s="808">
        <f t="shared" si="86"/>
        <v>0.74444000159512502</v>
      </c>
      <c r="AY313" s="808">
        <v>0.11781744436886001</v>
      </c>
      <c r="AZ313" s="808">
        <f t="shared" si="89"/>
        <v>0.88218255563114001</v>
      </c>
      <c r="BA313" s="808">
        <f t="shared" si="87"/>
        <v>0.17496025742791346</v>
      </c>
      <c r="BB313" s="808">
        <f t="shared" si="87"/>
        <v>0.82503974257208657</v>
      </c>
      <c r="BC313" s="809">
        <v>0.18811294518646901</v>
      </c>
      <c r="BD313" s="809">
        <f t="shared" si="90"/>
        <v>0.81188705481353096</v>
      </c>
      <c r="BE313" s="809">
        <v>0.25036204989175398</v>
      </c>
      <c r="BF313" s="809">
        <f t="shared" si="90"/>
        <v>0.74963795010824597</v>
      </c>
      <c r="BG313" s="809">
        <v>0.117451841976888</v>
      </c>
      <c r="BH313" s="809">
        <f t="shared" si="79"/>
        <v>0.88254815802311204</v>
      </c>
      <c r="BI313" s="809">
        <v>0.16992613179227731</v>
      </c>
      <c r="BJ313" s="809">
        <v>0.83007386820772278</v>
      </c>
      <c r="BK313" s="810">
        <v>0.18407234648163301</v>
      </c>
      <c r="BL313" s="810">
        <f t="shared" si="80"/>
        <v>0.81592765351836705</v>
      </c>
      <c r="BM313" s="810">
        <v>0.24629931446328401</v>
      </c>
      <c r="BN313" s="810">
        <f t="shared" si="81"/>
        <v>0.75370068553671599</v>
      </c>
      <c r="BO313" s="810">
        <v>0.113056365521642</v>
      </c>
      <c r="BP313" s="810">
        <f t="shared" si="82"/>
        <v>0.886943634478358</v>
      </c>
      <c r="BQ313" s="810">
        <v>0.16571719787581687</v>
      </c>
      <c r="BR313" s="810">
        <f t="shared" si="88"/>
        <v>0.83428280212418326</v>
      </c>
      <c r="BS313" s="809">
        <v>0.78933589630020706</v>
      </c>
      <c r="BT313" s="809">
        <v>0.21066410369979299</v>
      </c>
      <c r="BU313" s="812"/>
      <c r="BV313" s="758"/>
      <c r="BW313" s="758"/>
      <c r="BX313" s="758"/>
      <c r="BY313" s="758"/>
      <c r="BZ313" s="758"/>
      <c r="CA313" s="758"/>
      <c r="CB313" s="758"/>
      <c r="CC313" s="758"/>
      <c r="CD313" s="758"/>
      <c r="CE313" s="758"/>
      <c r="CF313" s="758"/>
      <c r="CG313" s="758"/>
      <c r="CH313" s="758"/>
      <c r="CI313" s="758"/>
      <c r="CJ313" s="758"/>
      <c r="CK313" s="758"/>
      <c r="CL313" s="758"/>
      <c r="CM313" s="758"/>
      <c r="CN313" s="758"/>
      <c r="CP313" s="5"/>
      <c r="CR313" s="5"/>
      <c r="CS313" s="5"/>
      <c r="CT313" s="5"/>
    </row>
    <row r="314" spans="2:98" ht="15">
      <c r="B314" s="758"/>
      <c r="C314" s="758"/>
      <c r="D314" s="758"/>
      <c r="E314" s="758"/>
      <c r="F314" s="758"/>
      <c r="G314" s="758"/>
      <c r="H314" s="758"/>
      <c r="I314" s="758"/>
      <c r="J314" s="758"/>
      <c r="K314" s="758"/>
      <c r="L314" s="758"/>
      <c r="M314" s="758"/>
      <c r="N314" s="758"/>
      <c r="O314" s="758"/>
      <c r="P314" s="758"/>
      <c r="Q314" s="758"/>
      <c r="R314" s="758"/>
      <c r="S314" s="758"/>
      <c r="T314" s="758"/>
      <c r="U314" s="758"/>
      <c r="V314" s="758"/>
      <c r="W314" s="758"/>
      <c r="X314" s="758"/>
      <c r="Y314" s="758"/>
      <c r="Z314" s="758"/>
      <c r="AA314" s="758"/>
      <c r="AB314" s="758"/>
      <c r="AC314" s="758"/>
      <c r="AD314" s="758"/>
      <c r="AE314" s="758"/>
      <c r="AF314" s="758"/>
      <c r="AG314" s="758"/>
      <c r="AH314" s="758"/>
      <c r="AI314" s="758"/>
      <c r="AJ314" s="758"/>
      <c r="AK314" s="758"/>
      <c r="AL314" s="780">
        <v>309</v>
      </c>
      <c r="AM314" s="792">
        <v>0.19262223924375799</v>
      </c>
      <c r="AN314" s="792">
        <f t="shared" si="83"/>
        <v>0.80737776075624201</v>
      </c>
      <c r="AO314" s="792">
        <v>0.25475178870029902</v>
      </c>
      <c r="AP314" s="792">
        <f t="shared" si="77"/>
        <v>0.74524821129970098</v>
      </c>
      <c r="AQ314" s="792">
        <v>0.108349853625351</v>
      </c>
      <c r="AR314" s="792">
        <f t="shared" si="78"/>
        <v>0.89165014637464901</v>
      </c>
      <c r="AS314" s="792">
        <f t="shared" si="84"/>
        <v>0.16814673823429521</v>
      </c>
      <c r="AT314" s="792">
        <f t="shared" si="84"/>
        <v>0.83185326176570484</v>
      </c>
      <c r="AU314" s="808">
        <v>0.20038209016946801</v>
      </c>
      <c r="AV314" s="808">
        <f t="shared" si="85"/>
        <v>0.79961790983053205</v>
      </c>
      <c r="AW314" s="808">
        <v>0.256001165080115</v>
      </c>
      <c r="AX314" s="808">
        <f t="shared" si="86"/>
        <v>0.74399883491988494</v>
      </c>
      <c r="AY314" s="808">
        <v>0.118207488733444</v>
      </c>
      <c r="AZ314" s="808">
        <f t="shared" si="89"/>
        <v>0.881792511266556</v>
      </c>
      <c r="BA314" s="808">
        <f t="shared" si="87"/>
        <v>0.17537416073834577</v>
      </c>
      <c r="BB314" s="808">
        <f t="shared" si="87"/>
        <v>0.82462583926165423</v>
      </c>
      <c r="BC314" s="809">
        <v>0.18850167460095599</v>
      </c>
      <c r="BD314" s="809">
        <f t="shared" si="90"/>
        <v>0.81149832539904398</v>
      </c>
      <c r="BE314" s="809">
        <v>0.25077900132900399</v>
      </c>
      <c r="BF314" s="809">
        <f t="shared" si="90"/>
        <v>0.74922099867099601</v>
      </c>
      <c r="BG314" s="809">
        <v>0.117847364052086</v>
      </c>
      <c r="BH314" s="809">
        <f t="shared" si="79"/>
        <v>0.88215263594791404</v>
      </c>
      <c r="BI314" s="809">
        <v>0.17032447689592684</v>
      </c>
      <c r="BJ314" s="809">
        <v>0.82967552310407322</v>
      </c>
      <c r="BK314" s="810">
        <v>0.18445323866062099</v>
      </c>
      <c r="BL314" s="810">
        <f t="shared" si="80"/>
        <v>0.81554676133937898</v>
      </c>
      <c r="BM314" s="810">
        <v>0.24670810843605601</v>
      </c>
      <c r="BN314" s="810">
        <f t="shared" si="81"/>
        <v>0.75329189156394394</v>
      </c>
      <c r="BO314" s="810">
        <v>0.113438120783838</v>
      </c>
      <c r="BP314" s="810">
        <f t="shared" si="82"/>
        <v>0.88656187921616203</v>
      </c>
      <c r="BQ314" s="810">
        <v>0.16610490448565088</v>
      </c>
      <c r="BR314" s="810">
        <f t="shared" si="88"/>
        <v>0.83389509551434915</v>
      </c>
      <c r="BS314" s="809">
        <v>0.78998340533204303</v>
      </c>
      <c r="BT314" s="809">
        <v>0.210016594667957</v>
      </c>
      <c r="BU314" s="812"/>
      <c r="BV314" s="758"/>
      <c r="BW314" s="758"/>
      <c r="BX314" s="758"/>
      <c r="BY314" s="758"/>
      <c r="BZ314" s="758"/>
      <c r="CA314" s="758"/>
      <c r="CB314" s="758"/>
      <c r="CC314" s="758"/>
      <c r="CD314" s="758"/>
      <c r="CE314" s="758"/>
      <c r="CF314" s="758"/>
      <c r="CG314" s="758"/>
      <c r="CH314" s="758"/>
      <c r="CI314" s="758"/>
      <c r="CJ314" s="758"/>
      <c r="CK314" s="758"/>
      <c r="CL314" s="758"/>
      <c r="CM314" s="758"/>
      <c r="CN314" s="758"/>
      <c r="CP314" s="5"/>
      <c r="CR314" s="5"/>
      <c r="CS314" s="5"/>
      <c r="CT314" s="5"/>
    </row>
    <row r="315" spans="2:98" ht="15">
      <c r="B315" s="758"/>
      <c r="C315" s="758"/>
      <c r="D315" s="758"/>
      <c r="E315" s="758"/>
      <c r="F315" s="758"/>
      <c r="G315" s="758"/>
      <c r="H315" s="758"/>
      <c r="I315" s="758"/>
      <c r="J315" s="758"/>
      <c r="K315" s="758"/>
      <c r="L315" s="758"/>
      <c r="M315" s="758"/>
      <c r="N315" s="758"/>
      <c r="O315" s="758"/>
      <c r="P315" s="758"/>
      <c r="Q315" s="758"/>
      <c r="R315" s="758"/>
      <c r="S315" s="758"/>
      <c r="T315" s="758"/>
      <c r="U315" s="758"/>
      <c r="V315" s="758"/>
      <c r="W315" s="758"/>
      <c r="X315" s="758"/>
      <c r="Y315" s="758"/>
      <c r="Z315" s="758"/>
      <c r="AA315" s="758"/>
      <c r="AB315" s="758"/>
      <c r="AC315" s="758"/>
      <c r="AD315" s="758"/>
      <c r="AE315" s="758"/>
      <c r="AF315" s="758"/>
      <c r="AG315" s="758"/>
      <c r="AH315" s="758"/>
      <c r="AI315" s="758"/>
      <c r="AJ315" s="758"/>
      <c r="AK315" s="758"/>
      <c r="AL315" s="780">
        <v>310</v>
      </c>
      <c r="AM315" s="792">
        <v>0.193029644411815</v>
      </c>
      <c r="AN315" s="792">
        <f t="shared" si="83"/>
        <v>0.80697035558818497</v>
      </c>
      <c r="AO315" s="792">
        <v>0.25516167459285399</v>
      </c>
      <c r="AP315" s="792">
        <f t="shared" si="77"/>
        <v>0.74483832540714601</v>
      </c>
      <c r="AQ315" s="792">
        <v>0.108699989737223</v>
      </c>
      <c r="AR315" s="792">
        <f t="shared" si="78"/>
        <v>0.89130001026277705</v>
      </c>
      <c r="AS315" s="792">
        <f t="shared" si="84"/>
        <v>0.16852837020314165</v>
      </c>
      <c r="AT315" s="792">
        <f t="shared" si="84"/>
        <v>0.83147162979685829</v>
      </c>
      <c r="AU315" s="808">
        <v>0.200810609152827</v>
      </c>
      <c r="AV315" s="808">
        <f t="shared" si="85"/>
        <v>0.799189390847173</v>
      </c>
      <c r="AW315" s="808">
        <v>0.25644149233208502</v>
      </c>
      <c r="AX315" s="808">
        <f t="shared" si="86"/>
        <v>0.74355850766791498</v>
      </c>
      <c r="AY315" s="808">
        <v>0.118597514980085</v>
      </c>
      <c r="AZ315" s="808">
        <f t="shared" si="89"/>
        <v>0.88140248501991503</v>
      </c>
      <c r="BA315" s="808">
        <f t="shared" si="87"/>
        <v>0.17578768896459504</v>
      </c>
      <c r="BB315" s="808">
        <f t="shared" si="87"/>
        <v>0.82421231103540493</v>
      </c>
      <c r="BC315" s="809">
        <v>0.18889030534055401</v>
      </c>
      <c r="BD315" s="809">
        <f t="shared" si="90"/>
        <v>0.81110969465944605</v>
      </c>
      <c r="BE315" s="809">
        <v>0.25119522679011502</v>
      </c>
      <c r="BF315" s="809">
        <f t="shared" si="90"/>
        <v>0.74880477320988503</v>
      </c>
      <c r="BG315" s="809">
        <v>0.118242924010093</v>
      </c>
      <c r="BH315" s="809">
        <f t="shared" si="79"/>
        <v>0.88175707598990705</v>
      </c>
      <c r="BI315" s="809">
        <v>0.17072264186194097</v>
      </c>
      <c r="BJ315" s="809">
        <v>0.82927735813805903</v>
      </c>
      <c r="BK315" s="810">
        <v>0.18483345010149499</v>
      </c>
      <c r="BL315" s="810">
        <f t="shared" si="80"/>
        <v>0.81516654989850501</v>
      </c>
      <c r="BM315" s="810">
        <v>0.24711610886353999</v>
      </c>
      <c r="BN315" s="810">
        <f t="shared" si="81"/>
        <v>0.75288389113646004</v>
      </c>
      <c r="BO315" s="810">
        <v>0.11381981371175399</v>
      </c>
      <c r="BP315" s="810">
        <f t="shared" si="82"/>
        <v>0.88618018628824602</v>
      </c>
      <c r="BQ315" s="810">
        <v>0.16649218887748449</v>
      </c>
      <c r="BR315" s="810">
        <f t="shared" si="88"/>
        <v>0.8335078111225156</v>
      </c>
      <c r="BS315" s="809">
        <v>0.790626686542787</v>
      </c>
      <c r="BT315" s="809">
        <v>0.209373313457213</v>
      </c>
      <c r="BU315" s="812"/>
      <c r="BV315" s="758"/>
      <c r="BW315" s="758"/>
      <c r="BX315" s="758"/>
      <c r="BY315" s="758"/>
      <c r="BZ315" s="758"/>
      <c r="CA315" s="758"/>
      <c r="CB315" s="758"/>
      <c r="CC315" s="758"/>
      <c r="CD315" s="758"/>
      <c r="CE315" s="758"/>
      <c r="CF315" s="758"/>
      <c r="CG315" s="758"/>
      <c r="CH315" s="758"/>
      <c r="CI315" s="758"/>
      <c r="CJ315" s="758"/>
      <c r="CK315" s="758"/>
      <c r="CL315" s="758"/>
      <c r="CM315" s="758"/>
      <c r="CN315" s="758"/>
      <c r="CP315" s="5"/>
      <c r="CR315" s="5"/>
      <c r="CS315" s="5"/>
      <c r="CT315" s="5"/>
    </row>
    <row r="316" spans="2:98" ht="15">
      <c r="B316" s="758"/>
      <c r="C316" s="758"/>
      <c r="D316" s="758"/>
      <c r="E316" s="758"/>
      <c r="F316" s="758"/>
      <c r="G316" s="758"/>
      <c r="H316" s="758"/>
      <c r="I316" s="758"/>
      <c r="J316" s="758"/>
      <c r="K316" s="758"/>
      <c r="L316" s="758"/>
      <c r="M316" s="758"/>
      <c r="N316" s="758"/>
      <c r="O316" s="758"/>
      <c r="P316" s="758"/>
      <c r="Q316" s="758"/>
      <c r="R316" s="758"/>
      <c r="S316" s="758"/>
      <c r="T316" s="758"/>
      <c r="U316" s="758"/>
      <c r="V316" s="758"/>
      <c r="W316" s="758"/>
      <c r="X316" s="758"/>
      <c r="Y316" s="758"/>
      <c r="Z316" s="758"/>
      <c r="AA316" s="758"/>
      <c r="AB316" s="758"/>
      <c r="AC316" s="758"/>
      <c r="AD316" s="758"/>
      <c r="AE316" s="758"/>
      <c r="AF316" s="758"/>
      <c r="AG316" s="758"/>
      <c r="AH316" s="758"/>
      <c r="AI316" s="758"/>
      <c r="AJ316" s="758"/>
      <c r="AK316" s="758"/>
      <c r="AL316" s="780">
        <v>311</v>
      </c>
      <c r="AM316" s="792">
        <v>0.193437936020078</v>
      </c>
      <c r="AN316" s="792">
        <f t="shared" si="83"/>
        <v>0.80656206397992203</v>
      </c>
      <c r="AO316" s="792">
        <v>0.25557020930215302</v>
      </c>
      <c r="AP316" s="792">
        <f t="shared" si="77"/>
        <v>0.74442979069784698</v>
      </c>
      <c r="AQ316" s="792">
        <v>0.109050152643188</v>
      </c>
      <c r="AR316" s="792">
        <f t="shared" si="78"/>
        <v>0.89094984735681204</v>
      </c>
      <c r="AS316" s="792">
        <f t="shared" si="84"/>
        <v>0.16890997852158585</v>
      </c>
      <c r="AT316" s="792">
        <f t="shared" si="84"/>
        <v>0.83109002147841415</v>
      </c>
      <c r="AU316" s="808">
        <v>0.20123856959757599</v>
      </c>
      <c r="AV316" s="808">
        <f t="shared" si="85"/>
        <v>0.79876143040242398</v>
      </c>
      <c r="AW316" s="808">
        <v>0.25688098387549402</v>
      </c>
      <c r="AX316" s="808">
        <f t="shared" si="86"/>
        <v>0.74311901612450604</v>
      </c>
      <c r="AY316" s="808">
        <v>0.11898752290624499</v>
      </c>
      <c r="AZ316" s="808">
        <f t="shared" si="89"/>
        <v>0.88101247709375496</v>
      </c>
      <c r="BA316" s="808">
        <f t="shared" si="87"/>
        <v>0.17620084340348488</v>
      </c>
      <c r="BB316" s="808">
        <f t="shared" si="87"/>
        <v>0.82379915659651515</v>
      </c>
      <c r="BC316" s="809">
        <v>0.189278833718384</v>
      </c>
      <c r="BD316" s="809">
        <f t="shared" si="90"/>
        <v>0.81072116628161606</v>
      </c>
      <c r="BE316" s="809">
        <v>0.25161072880219398</v>
      </c>
      <c r="BF316" s="809">
        <f t="shared" si="90"/>
        <v>0.74838927119780596</v>
      </c>
      <c r="BG316" s="809">
        <v>0.118638520657131</v>
      </c>
      <c r="BH316" s="809">
        <f t="shared" si="79"/>
        <v>0.88136147934286901</v>
      </c>
      <c r="BI316" s="809">
        <v>0.17112062557948393</v>
      </c>
      <c r="BJ316" s="809">
        <v>0.82887937442051607</v>
      </c>
      <c r="BK316" s="810">
        <v>0.18521298665823399</v>
      </c>
      <c r="BL316" s="810">
        <f t="shared" si="80"/>
        <v>0.81478701334176606</v>
      </c>
      <c r="BM316" s="810">
        <v>0.24752331903782601</v>
      </c>
      <c r="BN316" s="810">
        <f t="shared" si="81"/>
        <v>0.75247668096217402</v>
      </c>
      <c r="BO316" s="810">
        <v>0.114201444966974</v>
      </c>
      <c r="BP316" s="810">
        <f t="shared" si="82"/>
        <v>0.88579855503302596</v>
      </c>
      <c r="BQ316" s="810">
        <v>0.16687905392756058</v>
      </c>
      <c r="BR316" s="810">
        <f t="shared" si="88"/>
        <v>0.83312094607243947</v>
      </c>
      <c r="BS316" s="809">
        <v>0.79126577011982602</v>
      </c>
      <c r="BT316" s="809">
        <v>0.20873422988017401</v>
      </c>
      <c r="BU316" s="812"/>
      <c r="BV316" s="758"/>
      <c r="BW316" s="758"/>
      <c r="BX316" s="758"/>
      <c r="BY316" s="758"/>
      <c r="BZ316" s="758"/>
      <c r="CA316" s="758"/>
      <c r="CB316" s="758"/>
      <c r="CC316" s="758"/>
      <c r="CD316" s="758"/>
      <c r="CE316" s="758"/>
      <c r="CF316" s="758"/>
      <c r="CG316" s="758"/>
      <c r="CH316" s="758"/>
      <c r="CI316" s="758"/>
      <c r="CJ316" s="758"/>
      <c r="CK316" s="758"/>
      <c r="CL316" s="758"/>
      <c r="CM316" s="758"/>
      <c r="CN316" s="758"/>
      <c r="CP316" s="5"/>
      <c r="CR316" s="5"/>
      <c r="CS316" s="5"/>
      <c r="CT316" s="5"/>
    </row>
    <row r="317" spans="2:98" ht="15">
      <c r="B317" s="758"/>
      <c r="C317" s="758"/>
      <c r="D317" s="758"/>
      <c r="E317" s="758"/>
      <c r="F317" s="758"/>
      <c r="G317" s="758"/>
      <c r="H317" s="758"/>
      <c r="I317" s="758"/>
      <c r="J317" s="758"/>
      <c r="K317" s="758"/>
      <c r="L317" s="758"/>
      <c r="M317" s="758"/>
      <c r="N317" s="758"/>
      <c r="O317" s="758"/>
      <c r="P317" s="758"/>
      <c r="Q317" s="758"/>
      <c r="R317" s="758"/>
      <c r="S317" s="758"/>
      <c r="T317" s="758"/>
      <c r="U317" s="758"/>
      <c r="V317" s="758"/>
      <c r="W317" s="758"/>
      <c r="X317" s="758"/>
      <c r="Y317" s="758"/>
      <c r="Z317" s="758"/>
      <c r="AA317" s="758"/>
      <c r="AB317" s="758"/>
      <c r="AC317" s="758"/>
      <c r="AD317" s="758"/>
      <c r="AE317" s="758"/>
      <c r="AF317" s="758"/>
      <c r="AG317" s="758"/>
      <c r="AH317" s="758"/>
      <c r="AI317" s="758"/>
      <c r="AJ317" s="758"/>
      <c r="AK317" s="758"/>
      <c r="AL317" s="780">
        <v>312</v>
      </c>
      <c r="AM317" s="792">
        <v>0.193847086690007</v>
      </c>
      <c r="AN317" s="792">
        <f t="shared" si="83"/>
        <v>0.80615291330999295</v>
      </c>
      <c r="AO317" s="792">
        <v>0.25597740502468502</v>
      </c>
      <c r="AP317" s="792">
        <f t="shared" si="77"/>
        <v>0.74402259497531498</v>
      </c>
      <c r="AQ317" s="792">
        <v>0.109400341339322</v>
      </c>
      <c r="AR317" s="792">
        <f t="shared" si="78"/>
        <v>0.89059965866067803</v>
      </c>
      <c r="AS317" s="792">
        <f t="shared" si="84"/>
        <v>0.16929155704566784</v>
      </c>
      <c r="AT317" s="792">
        <f t="shared" si="84"/>
        <v>0.8307084429543321</v>
      </c>
      <c r="AU317" s="808">
        <v>0.201665973231484</v>
      </c>
      <c r="AV317" s="808">
        <f t="shared" si="85"/>
        <v>0.79833402676851595</v>
      </c>
      <c r="AW317" s="808">
        <v>0.25731964342505298</v>
      </c>
      <c r="AX317" s="808">
        <f t="shared" si="86"/>
        <v>0.74268035657494702</v>
      </c>
      <c r="AY317" s="808">
        <v>0.11937751230938599</v>
      </c>
      <c r="AZ317" s="808">
        <f t="shared" si="89"/>
        <v>0.88062248769061402</v>
      </c>
      <c r="BA317" s="808">
        <f t="shared" si="87"/>
        <v>0.1766136253518398</v>
      </c>
      <c r="BB317" s="808">
        <f t="shared" si="87"/>
        <v>0.82338637464816022</v>
      </c>
      <c r="BC317" s="809">
        <v>0.18966725604756701</v>
      </c>
      <c r="BD317" s="809">
        <f t="shared" si="90"/>
        <v>0.81033274395243304</v>
      </c>
      <c r="BE317" s="809">
        <v>0.25202550989234601</v>
      </c>
      <c r="BF317" s="809">
        <f t="shared" si="90"/>
        <v>0.74797449010765393</v>
      </c>
      <c r="BG317" s="809">
        <v>0.11903415279942101</v>
      </c>
      <c r="BH317" s="809">
        <f t="shared" si="79"/>
        <v>0.88096584720057902</v>
      </c>
      <c r="BI317" s="809">
        <v>0.17151842693771902</v>
      </c>
      <c r="BJ317" s="809">
        <v>0.82848157306228098</v>
      </c>
      <c r="BK317" s="810">
        <v>0.18559185418481799</v>
      </c>
      <c r="BL317" s="810">
        <f t="shared" si="80"/>
        <v>0.81440814581518195</v>
      </c>
      <c r="BM317" s="810">
        <v>0.247929742251004</v>
      </c>
      <c r="BN317" s="810">
        <f t="shared" si="81"/>
        <v>0.75207025774899594</v>
      </c>
      <c r="BO317" s="810">
        <v>0.114583015211081</v>
      </c>
      <c r="BP317" s="810">
        <f t="shared" si="82"/>
        <v>0.88541698478891906</v>
      </c>
      <c r="BQ317" s="810">
        <v>0.16726550251212177</v>
      </c>
      <c r="BR317" s="810">
        <f t="shared" si="88"/>
        <v>0.83273449748787831</v>
      </c>
      <c r="BS317" s="809">
        <v>0.79190068625054499</v>
      </c>
      <c r="BT317" s="809">
        <v>0.20809931374945501</v>
      </c>
      <c r="BU317" s="812"/>
      <c r="BV317" s="758"/>
      <c r="BW317" s="758"/>
      <c r="BX317" s="758"/>
      <c r="BY317" s="758"/>
      <c r="BZ317" s="758"/>
      <c r="CA317" s="758"/>
      <c r="CB317" s="758"/>
      <c r="CC317" s="758"/>
      <c r="CD317" s="758"/>
      <c r="CE317" s="758"/>
      <c r="CF317" s="758"/>
      <c r="CG317" s="758"/>
      <c r="CH317" s="758"/>
      <c r="CI317" s="758"/>
      <c r="CJ317" s="758"/>
      <c r="CK317" s="758"/>
      <c r="CL317" s="758"/>
      <c r="CM317" s="758"/>
      <c r="CN317" s="758"/>
      <c r="CP317" s="5"/>
      <c r="CR317" s="5"/>
      <c r="CS317" s="5"/>
      <c r="CT317" s="5"/>
    </row>
    <row r="318" spans="2:98" ht="15">
      <c r="B318" s="758"/>
      <c r="C318" s="758"/>
      <c r="D318" s="758"/>
      <c r="E318" s="758"/>
      <c r="F318" s="758"/>
      <c r="G318" s="758"/>
      <c r="H318" s="758"/>
      <c r="I318" s="758"/>
      <c r="J318" s="758"/>
      <c r="K318" s="758"/>
      <c r="L318" s="758"/>
      <c r="M318" s="758"/>
      <c r="N318" s="758"/>
      <c r="O318" s="758"/>
      <c r="P318" s="758"/>
      <c r="Q318" s="758"/>
      <c r="R318" s="758"/>
      <c r="S318" s="758"/>
      <c r="T318" s="758"/>
      <c r="U318" s="758"/>
      <c r="V318" s="758"/>
      <c r="W318" s="758"/>
      <c r="X318" s="758"/>
      <c r="Y318" s="758"/>
      <c r="Z318" s="758"/>
      <c r="AA318" s="758"/>
      <c r="AB318" s="758"/>
      <c r="AC318" s="758"/>
      <c r="AD318" s="758"/>
      <c r="AE318" s="758"/>
      <c r="AF318" s="758"/>
      <c r="AG318" s="758"/>
      <c r="AH318" s="758"/>
      <c r="AI318" s="758"/>
      <c r="AJ318" s="758"/>
      <c r="AK318" s="758"/>
      <c r="AL318" s="780">
        <v>313</v>
      </c>
      <c r="AM318" s="792">
        <v>0.19425706904305801</v>
      </c>
      <c r="AN318" s="792">
        <f t="shared" si="83"/>
        <v>0.80574293095694194</v>
      </c>
      <c r="AO318" s="792">
        <v>0.256383273956938</v>
      </c>
      <c r="AP318" s="792">
        <f t="shared" si="77"/>
        <v>0.74361672604306195</v>
      </c>
      <c r="AQ318" s="792">
        <v>0.109750554821702</v>
      </c>
      <c r="AR318" s="792">
        <f t="shared" si="78"/>
        <v>0.89024944517829796</v>
      </c>
      <c r="AS318" s="792">
        <f t="shared" si="84"/>
        <v>0.16967309963142663</v>
      </c>
      <c r="AT318" s="792">
        <f t="shared" si="84"/>
        <v>0.83032690036857337</v>
      </c>
      <c r="AU318" s="808">
        <v>0.20209282178231899</v>
      </c>
      <c r="AV318" s="808">
        <f t="shared" si="85"/>
        <v>0.79790717821768098</v>
      </c>
      <c r="AW318" s="808">
        <v>0.25775747469547</v>
      </c>
      <c r="AX318" s="808">
        <f t="shared" si="86"/>
        <v>0.74224252530452994</v>
      </c>
      <c r="AY318" s="808">
        <v>0.119767482986968</v>
      </c>
      <c r="AZ318" s="808">
        <f t="shared" si="89"/>
        <v>0.88023251701303196</v>
      </c>
      <c r="BA318" s="808">
        <f t="shared" si="87"/>
        <v>0.17702603610648227</v>
      </c>
      <c r="BB318" s="808">
        <f t="shared" si="87"/>
        <v>0.82297396389351773</v>
      </c>
      <c r="BC318" s="809">
        <v>0.190055568641224</v>
      </c>
      <c r="BD318" s="809">
        <f t="shared" si="90"/>
        <v>0.80994443135877603</v>
      </c>
      <c r="BE318" s="809">
        <v>0.25243957258767802</v>
      </c>
      <c r="BF318" s="809">
        <f t="shared" si="90"/>
        <v>0.74756042741232198</v>
      </c>
      <c r="BG318" s="809">
        <v>0.11942981924318299</v>
      </c>
      <c r="BH318" s="809">
        <f t="shared" si="79"/>
        <v>0.88057018075681703</v>
      </c>
      <c r="BI318" s="809">
        <v>0.17191604482580958</v>
      </c>
      <c r="BJ318" s="809">
        <v>0.82808395517419053</v>
      </c>
      <c r="BK318" s="810">
        <v>0.185970058535227</v>
      </c>
      <c r="BL318" s="810">
        <f t="shared" si="80"/>
        <v>0.81402994146477303</v>
      </c>
      <c r="BM318" s="810">
        <v>0.24833538179516201</v>
      </c>
      <c r="BN318" s="810">
        <f t="shared" si="81"/>
        <v>0.75166461820483799</v>
      </c>
      <c r="BO318" s="810">
        <v>0.11496452510565899</v>
      </c>
      <c r="BP318" s="810">
        <f t="shared" si="82"/>
        <v>0.88503547489434098</v>
      </c>
      <c r="BQ318" s="810">
        <v>0.16765153750741077</v>
      </c>
      <c r="BR318" s="810">
        <f t="shared" si="88"/>
        <v>0.8323484624925892</v>
      </c>
      <c r="BS318" s="809">
        <v>0.79253146512232897</v>
      </c>
      <c r="BT318" s="809">
        <v>0.207468534877671</v>
      </c>
      <c r="BU318" s="812"/>
      <c r="BV318" s="758"/>
      <c r="BW318" s="758"/>
      <c r="BX318" s="758"/>
      <c r="BY318" s="758"/>
      <c r="BZ318" s="758"/>
      <c r="CA318" s="758"/>
      <c r="CB318" s="758"/>
      <c r="CC318" s="758"/>
      <c r="CD318" s="758"/>
      <c r="CE318" s="758"/>
      <c r="CF318" s="758"/>
      <c r="CG318" s="758"/>
      <c r="CH318" s="758"/>
      <c r="CI318" s="758"/>
      <c r="CJ318" s="758"/>
      <c r="CK318" s="758"/>
      <c r="CL318" s="758"/>
      <c r="CM318" s="758"/>
      <c r="CN318" s="758"/>
      <c r="CP318" s="5"/>
      <c r="CR318" s="5"/>
      <c r="CS318" s="5"/>
      <c r="CT318" s="5"/>
    </row>
    <row r="319" spans="2:98" ht="15">
      <c r="B319" s="758"/>
      <c r="C319" s="758"/>
      <c r="D319" s="758"/>
      <c r="E319" s="758"/>
      <c r="F319" s="758"/>
      <c r="G319" s="758"/>
      <c r="H319" s="758"/>
      <c r="I319" s="758"/>
      <c r="J319" s="758"/>
      <c r="K319" s="758"/>
      <c r="L319" s="758"/>
      <c r="M319" s="758"/>
      <c r="N319" s="758"/>
      <c r="O319" s="758"/>
      <c r="P319" s="758"/>
      <c r="Q319" s="758"/>
      <c r="R319" s="758"/>
      <c r="S319" s="758"/>
      <c r="T319" s="758"/>
      <c r="U319" s="758"/>
      <c r="V319" s="758"/>
      <c r="W319" s="758"/>
      <c r="X319" s="758"/>
      <c r="Y319" s="758"/>
      <c r="Z319" s="758"/>
      <c r="AA319" s="758"/>
      <c r="AB319" s="758"/>
      <c r="AC319" s="758"/>
      <c r="AD319" s="758"/>
      <c r="AE319" s="758"/>
      <c r="AF319" s="758"/>
      <c r="AG319" s="758"/>
      <c r="AH319" s="758"/>
      <c r="AI319" s="758"/>
      <c r="AJ319" s="758"/>
      <c r="AK319" s="758"/>
      <c r="AL319" s="780">
        <v>314</v>
      </c>
      <c r="AM319" s="792">
        <v>0.19466785570069001</v>
      </c>
      <c r="AN319" s="792">
        <f t="shared" si="83"/>
        <v>0.80533214429930999</v>
      </c>
      <c r="AO319" s="792">
        <v>0.25678782829540397</v>
      </c>
      <c r="AP319" s="792">
        <f t="shared" si="77"/>
        <v>0.74321217170459608</v>
      </c>
      <c r="AQ319" s="792">
        <v>0.110100792086405</v>
      </c>
      <c r="AR319" s="792">
        <f t="shared" si="78"/>
        <v>0.889899207913595</v>
      </c>
      <c r="AS319" s="792">
        <f t="shared" si="84"/>
        <v>0.17005460013490314</v>
      </c>
      <c r="AT319" s="792">
        <f t="shared" si="84"/>
        <v>0.82994539986509697</v>
      </c>
      <c r="AU319" s="808">
        <v>0.20251911697784999</v>
      </c>
      <c r="AV319" s="808">
        <f t="shared" si="85"/>
        <v>0.79748088302215003</v>
      </c>
      <c r="AW319" s="808">
        <v>0.25819448140145701</v>
      </c>
      <c r="AX319" s="808">
        <f t="shared" si="86"/>
        <v>0.74180551859854305</v>
      </c>
      <c r="AY319" s="808">
        <v>0.120157434736455</v>
      </c>
      <c r="AZ319" s="808">
        <f t="shared" si="89"/>
        <v>0.87984256526354498</v>
      </c>
      <c r="BA319" s="808">
        <f t="shared" si="87"/>
        <v>0.17743807696423791</v>
      </c>
      <c r="BB319" s="808">
        <f t="shared" si="87"/>
        <v>0.82256192303576214</v>
      </c>
      <c r="BC319" s="809">
        <v>0.19044376781247799</v>
      </c>
      <c r="BD319" s="809">
        <f t="shared" si="90"/>
        <v>0.80955623218752204</v>
      </c>
      <c r="BE319" s="809">
        <v>0.25285291941529497</v>
      </c>
      <c r="BF319" s="809">
        <f t="shared" si="90"/>
        <v>0.74714708058470503</v>
      </c>
      <c r="BG319" s="809">
        <v>0.11982551879464</v>
      </c>
      <c r="BH319" s="809">
        <f t="shared" si="79"/>
        <v>0.88017448120536002</v>
      </c>
      <c r="BI319" s="809">
        <v>0.17231347813292042</v>
      </c>
      <c r="BJ319" s="809">
        <v>0.82768652186707969</v>
      </c>
      <c r="BK319" s="810">
        <v>0.18634760556344099</v>
      </c>
      <c r="BL319" s="810">
        <f t="shared" si="80"/>
        <v>0.81365239443655901</v>
      </c>
      <c r="BM319" s="810">
        <v>0.248740240962392</v>
      </c>
      <c r="BN319" s="810">
        <f t="shared" si="81"/>
        <v>0.751259759037608</v>
      </c>
      <c r="BO319" s="810">
        <v>0.115345975312292</v>
      </c>
      <c r="BP319" s="810">
        <f t="shared" si="82"/>
        <v>0.88465402468770804</v>
      </c>
      <c r="BQ319" s="810">
        <v>0.16803716178967121</v>
      </c>
      <c r="BR319" s="810">
        <f t="shared" si="88"/>
        <v>0.8319628382103289</v>
      </c>
      <c r="BS319" s="809">
        <v>0.79315813692256298</v>
      </c>
      <c r="BT319" s="809">
        <v>0.20684186307743699</v>
      </c>
      <c r="BU319" s="812"/>
      <c r="BV319" s="758"/>
      <c r="BW319" s="758"/>
      <c r="BX319" s="758"/>
      <c r="BY319" s="758"/>
      <c r="BZ319" s="758"/>
      <c r="CA319" s="758"/>
      <c r="CB319" s="758"/>
      <c r="CC319" s="758"/>
      <c r="CD319" s="758"/>
      <c r="CE319" s="758"/>
      <c r="CF319" s="758"/>
      <c r="CG319" s="758"/>
      <c r="CH319" s="758"/>
      <c r="CI319" s="758"/>
      <c r="CJ319" s="758"/>
      <c r="CK319" s="758"/>
      <c r="CL319" s="758"/>
      <c r="CM319" s="758"/>
      <c r="CN319" s="758"/>
      <c r="CP319" s="5"/>
      <c r="CR319" s="5"/>
      <c r="CS319" s="5"/>
      <c r="CT319" s="5"/>
    </row>
    <row r="320" spans="2:98" ht="15">
      <c r="B320" s="758"/>
      <c r="C320" s="758"/>
      <c r="D320" s="758"/>
      <c r="E320" s="758"/>
      <c r="F320" s="758"/>
      <c r="G320" s="758"/>
      <c r="H320" s="758"/>
      <c r="I320" s="758"/>
      <c r="J320" s="758"/>
      <c r="K320" s="758"/>
      <c r="L320" s="758"/>
      <c r="M320" s="758"/>
      <c r="N320" s="758"/>
      <c r="O320" s="758"/>
      <c r="P320" s="758"/>
      <c r="Q320" s="758"/>
      <c r="R320" s="758"/>
      <c r="S320" s="758"/>
      <c r="T320" s="758"/>
      <c r="U320" s="758"/>
      <c r="V320" s="758"/>
      <c r="W320" s="758"/>
      <c r="X320" s="758"/>
      <c r="Y320" s="758"/>
      <c r="Z320" s="758"/>
      <c r="AA320" s="758"/>
      <c r="AB320" s="758"/>
      <c r="AC320" s="758"/>
      <c r="AD320" s="758"/>
      <c r="AE320" s="758"/>
      <c r="AF320" s="758"/>
      <c r="AG320" s="758"/>
      <c r="AH320" s="758"/>
      <c r="AI320" s="758"/>
      <c r="AJ320" s="758"/>
      <c r="AK320" s="758"/>
      <c r="AL320" s="780">
        <v>315</v>
      </c>
      <c r="AM320" s="792">
        <v>0.19507941928436001</v>
      </c>
      <c r="AN320" s="792">
        <f t="shared" si="83"/>
        <v>0.80492058071563999</v>
      </c>
      <c r="AO320" s="792">
        <v>0.25719108023657</v>
      </c>
      <c r="AP320" s="792">
        <f t="shared" si="77"/>
        <v>0.74280891976343</v>
      </c>
      <c r="AQ320" s="792">
        <v>0.110451052129508</v>
      </c>
      <c r="AR320" s="792">
        <f t="shared" si="78"/>
        <v>0.88954894787049199</v>
      </c>
      <c r="AS320" s="792">
        <f t="shared" si="84"/>
        <v>0.17043605241213639</v>
      </c>
      <c r="AT320" s="792">
        <f t="shared" si="84"/>
        <v>0.82956394758786356</v>
      </c>
      <c r="AU320" s="808">
        <v>0.20294486054584501</v>
      </c>
      <c r="AV320" s="808">
        <f t="shared" si="85"/>
        <v>0.79705513945415496</v>
      </c>
      <c r="AW320" s="808">
        <v>0.25863066725772399</v>
      </c>
      <c r="AX320" s="808">
        <f t="shared" si="86"/>
        <v>0.74136933274227601</v>
      </c>
      <c r="AY320" s="808">
        <v>0.12054736735530799</v>
      </c>
      <c r="AZ320" s="808">
        <f t="shared" si="89"/>
        <v>0.87945263264469198</v>
      </c>
      <c r="BA320" s="808">
        <f t="shared" si="87"/>
        <v>0.17784974922193014</v>
      </c>
      <c r="BB320" s="808">
        <f t="shared" si="87"/>
        <v>0.8221502507780698</v>
      </c>
      <c r="BC320" s="809">
        <v>0.19083184987444801</v>
      </c>
      <c r="BD320" s="809">
        <f t="shared" si="90"/>
        <v>0.80916815012555199</v>
      </c>
      <c r="BE320" s="809">
        <v>0.25326555290230501</v>
      </c>
      <c r="BF320" s="809">
        <f t="shared" si="90"/>
        <v>0.74673444709769499</v>
      </c>
      <c r="BG320" s="809">
        <v>0.120221250260011</v>
      </c>
      <c r="BH320" s="809">
        <f t="shared" si="79"/>
        <v>0.87977874973998904</v>
      </c>
      <c r="BI320" s="809">
        <v>0.17271072574821411</v>
      </c>
      <c r="BJ320" s="809">
        <v>0.82728927425178589</v>
      </c>
      <c r="BK320" s="810">
        <v>0.18672450112344</v>
      </c>
      <c r="BL320" s="810">
        <f t="shared" si="80"/>
        <v>0.81327549887656003</v>
      </c>
      <c r="BM320" s="810">
        <v>0.24914432304478201</v>
      </c>
      <c r="BN320" s="810">
        <f t="shared" si="81"/>
        <v>0.75085567695521793</v>
      </c>
      <c r="BO320" s="810">
        <v>0.115727366492562</v>
      </c>
      <c r="BP320" s="810">
        <f t="shared" si="82"/>
        <v>0.88427263350743801</v>
      </c>
      <c r="BQ320" s="810">
        <v>0.16842237823514478</v>
      </c>
      <c r="BR320" s="810">
        <f t="shared" si="88"/>
        <v>0.83157762176485517</v>
      </c>
      <c r="BS320" s="809">
        <v>0.79378073183863407</v>
      </c>
      <c r="BT320" s="809">
        <v>0.20621926816136599</v>
      </c>
      <c r="BU320" s="812"/>
      <c r="BV320" s="758"/>
      <c r="BW320" s="758"/>
      <c r="BX320" s="758"/>
      <c r="BY320" s="758"/>
      <c r="BZ320" s="758"/>
      <c r="CA320" s="758"/>
      <c r="CB320" s="758"/>
      <c r="CC320" s="758"/>
      <c r="CD320" s="758"/>
      <c r="CE320" s="758"/>
      <c r="CF320" s="758"/>
      <c r="CG320" s="758"/>
      <c r="CH320" s="758"/>
      <c r="CI320" s="758"/>
      <c r="CJ320" s="758"/>
      <c r="CK320" s="758"/>
      <c r="CL320" s="758"/>
      <c r="CM320" s="758"/>
      <c r="CN320" s="758"/>
      <c r="CP320" s="5"/>
      <c r="CR320" s="5"/>
      <c r="CS320" s="5"/>
      <c r="CT320" s="5"/>
    </row>
    <row r="321" spans="2:98" ht="15">
      <c r="B321" s="758"/>
      <c r="C321" s="758"/>
      <c r="D321" s="758"/>
      <c r="E321" s="758"/>
      <c r="F321" s="758"/>
      <c r="G321" s="758"/>
      <c r="H321" s="758"/>
      <c r="I321" s="758"/>
      <c r="J321" s="758"/>
      <c r="K321" s="758"/>
      <c r="L321" s="758"/>
      <c r="M321" s="758"/>
      <c r="N321" s="758"/>
      <c r="O321" s="758"/>
      <c r="P321" s="758"/>
      <c r="Q321" s="758"/>
      <c r="R321" s="758"/>
      <c r="S321" s="758"/>
      <c r="T321" s="758"/>
      <c r="U321" s="758"/>
      <c r="V321" s="758"/>
      <c r="W321" s="758"/>
      <c r="X321" s="758"/>
      <c r="Y321" s="758"/>
      <c r="Z321" s="758"/>
      <c r="AA321" s="758"/>
      <c r="AB321" s="758"/>
      <c r="AC321" s="758"/>
      <c r="AD321" s="758"/>
      <c r="AE321" s="758"/>
      <c r="AF321" s="758"/>
      <c r="AG321" s="758"/>
      <c r="AH321" s="758"/>
      <c r="AI321" s="758"/>
      <c r="AJ321" s="758"/>
      <c r="AK321" s="758"/>
      <c r="AL321" s="780">
        <v>316</v>
      </c>
      <c r="AM321" s="792">
        <v>0.195491732415527</v>
      </c>
      <c r="AN321" s="792">
        <f t="shared" si="83"/>
        <v>0.80450826758447302</v>
      </c>
      <c r="AO321" s="792">
        <v>0.25759304197692601</v>
      </c>
      <c r="AP321" s="792">
        <f t="shared" si="77"/>
        <v>0.74240695802307399</v>
      </c>
      <c r="AQ321" s="792">
        <v>0.11080133394708699</v>
      </c>
      <c r="AR321" s="792">
        <f t="shared" si="78"/>
        <v>0.88919866605291298</v>
      </c>
      <c r="AS321" s="792">
        <f t="shared" si="84"/>
        <v>0.17081745031916637</v>
      </c>
      <c r="AT321" s="792">
        <f t="shared" si="84"/>
        <v>0.82918254968083371</v>
      </c>
      <c r="AU321" s="808">
        <v>0.203370054214072</v>
      </c>
      <c r="AV321" s="808">
        <f t="shared" si="85"/>
        <v>0.79662994578592805</v>
      </c>
      <c r="AW321" s="808">
        <v>0.25906603597897998</v>
      </c>
      <c r="AX321" s="808">
        <f t="shared" si="86"/>
        <v>0.74093396402101996</v>
      </c>
      <c r="AY321" s="808">
        <v>0.12093728064098901</v>
      </c>
      <c r="AZ321" s="808">
        <f t="shared" si="89"/>
        <v>0.87906271935901104</v>
      </c>
      <c r="BA321" s="808">
        <f t="shared" si="87"/>
        <v>0.17826105417638266</v>
      </c>
      <c r="BB321" s="808">
        <f t="shared" si="87"/>
        <v>0.82173894582361739</v>
      </c>
      <c r="BC321" s="809">
        <v>0.19121981114025599</v>
      </c>
      <c r="BD321" s="809">
        <f t="shared" si="90"/>
        <v>0.80878018885974401</v>
      </c>
      <c r="BE321" s="809">
        <v>0.25367747557581199</v>
      </c>
      <c r="BF321" s="809">
        <f t="shared" si="90"/>
        <v>0.74632252442418801</v>
      </c>
      <c r="BG321" s="809">
        <v>0.12061701244551901</v>
      </c>
      <c r="BH321" s="809">
        <f t="shared" si="79"/>
        <v>0.87938298755448097</v>
      </c>
      <c r="BI321" s="809">
        <v>0.17310778656085485</v>
      </c>
      <c r="BJ321" s="809">
        <v>0.8268922134391451</v>
      </c>
      <c r="BK321" s="810">
        <v>0.18710075106920401</v>
      </c>
      <c r="BL321" s="810">
        <f t="shared" si="80"/>
        <v>0.81289924893079601</v>
      </c>
      <c r="BM321" s="810">
        <v>0.24954763133442301</v>
      </c>
      <c r="BN321" s="810">
        <f t="shared" si="81"/>
        <v>0.75045236866557696</v>
      </c>
      <c r="BO321" s="810">
        <v>0.116108699308053</v>
      </c>
      <c r="BP321" s="810">
        <f t="shared" si="82"/>
        <v>0.88389130069194699</v>
      </c>
      <c r="BQ321" s="810">
        <v>0.16880718972007491</v>
      </c>
      <c r="BR321" s="810">
        <f t="shared" si="88"/>
        <v>0.83119281027992509</v>
      </c>
      <c r="BS321" s="809">
        <v>0.79439928005792504</v>
      </c>
      <c r="BT321" s="809">
        <v>0.20560071994207499</v>
      </c>
      <c r="BU321" s="812"/>
      <c r="BV321" s="758"/>
      <c r="BW321" s="758"/>
      <c r="BX321" s="758"/>
      <c r="BY321" s="758"/>
      <c r="BZ321" s="758"/>
      <c r="CA321" s="758"/>
      <c r="CB321" s="758"/>
      <c r="CC321" s="758"/>
      <c r="CD321" s="758"/>
      <c r="CE321" s="758"/>
      <c r="CF321" s="758"/>
      <c r="CG321" s="758"/>
      <c r="CH321" s="758"/>
      <c r="CI321" s="758"/>
      <c r="CJ321" s="758"/>
      <c r="CK321" s="758"/>
      <c r="CL321" s="758"/>
      <c r="CM321" s="758"/>
      <c r="CN321" s="758"/>
      <c r="CP321" s="5"/>
      <c r="CR321" s="5"/>
      <c r="CS321" s="5"/>
      <c r="CT321" s="5"/>
    </row>
    <row r="322" spans="2:98" ht="15">
      <c r="B322" s="758"/>
      <c r="C322" s="758"/>
      <c r="D322" s="758"/>
      <c r="E322" s="758"/>
      <c r="F322" s="758"/>
      <c r="G322" s="758"/>
      <c r="H322" s="758"/>
      <c r="I322" s="758"/>
      <c r="J322" s="758"/>
      <c r="K322" s="758"/>
      <c r="L322" s="758"/>
      <c r="M322" s="758"/>
      <c r="N322" s="758"/>
      <c r="O322" s="758"/>
      <c r="P322" s="758"/>
      <c r="Q322" s="758"/>
      <c r="R322" s="758"/>
      <c r="S322" s="758"/>
      <c r="T322" s="758"/>
      <c r="U322" s="758"/>
      <c r="V322" s="758"/>
      <c r="W322" s="758"/>
      <c r="X322" s="758"/>
      <c r="Y322" s="758"/>
      <c r="Z322" s="758"/>
      <c r="AA322" s="758"/>
      <c r="AB322" s="758"/>
      <c r="AC322" s="758"/>
      <c r="AD322" s="758"/>
      <c r="AE322" s="758"/>
      <c r="AF322" s="758"/>
      <c r="AG322" s="758"/>
      <c r="AH322" s="758"/>
      <c r="AI322" s="758"/>
      <c r="AJ322" s="758"/>
      <c r="AK322" s="758"/>
      <c r="AL322" s="780">
        <v>317</v>
      </c>
      <c r="AM322" s="792">
        <v>0.19590476771564899</v>
      </c>
      <c r="AN322" s="792">
        <f t="shared" si="83"/>
        <v>0.80409523228435098</v>
      </c>
      <c r="AO322" s="792">
        <v>0.25799372571296197</v>
      </c>
      <c r="AP322" s="792">
        <f t="shared" si="77"/>
        <v>0.74200627428703803</v>
      </c>
      <c r="AQ322" s="792">
        <v>0.11115163653521901</v>
      </c>
      <c r="AR322" s="792">
        <f t="shared" si="78"/>
        <v>0.88884836346478102</v>
      </c>
      <c r="AS322" s="792">
        <f t="shared" si="84"/>
        <v>0.1711987877120332</v>
      </c>
      <c r="AT322" s="792">
        <f t="shared" si="84"/>
        <v>0.82880121228796688</v>
      </c>
      <c r="AU322" s="808">
        <v>0.20379469971030001</v>
      </c>
      <c r="AV322" s="808">
        <f t="shared" si="85"/>
        <v>0.79620530028970005</v>
      </c>
      <c r="AW322" s="808">
        <v>0.25950059127993502</v>
      </c>
      <c r="AX322" s="808">
        <f t="shared" si="86"/>
        <v>0.74049940872006492</v>
      </c>
      <c r="AY322" s="808">
        <v>0.121327174390959</v>
      </c>
      <c r="AZ322" s="808">
        <f t="shared" si="89"/>
        <v>0.87867282560904103</v>
      </c>
      <c r="BA322" s="808">
        <f t="shared" si="87"/>
        <v>0.17867199312441923</v>
      </c>
      <c r="BB322" s="808">
        <f t="shared" si="87"/>
        <v>0.82132800687558083</v>
      </c>
      <c r="BC322" s="809">
        <v>0.19160764792302401</v>
      </c>
      <c r="BD322" s="809">
        <f t="shared" si="90"/>
        <v>0.80839235207697602</v>
      </c>
      <c r="BE322" s="809">
        <v>0.254088689962925</v>
      </c>
      <c r="BF322" s="809">
        <f t="shared" si="90"/>
        <v>0.745911310037075</v>
      </c>
      <c r="BG322" s="809">
        <v>0.121012804157384</v>
      </c>
      <c r="BH322" s="809">
        <f t="shared" si="79"/>
        <v>0.87898719584261598</v>
      </c>
      <c r="BI322" s="809">
        <v>0.17350465946000682</v>
      </c>
      <c r="BJ322" s="809">
        <v>0.8264953405399933</v>
      </c>
      <c r="BK322" s="810">
        <v>0.18747636125471301</v>
      </c>
      <c r="BL322" s="810">
        <f t="shared" si="80"/>
        <v>0.81252363874528699</v>
      </c>
      <c r="BM322" s="810">
        <v>0.24995016912340301</v>
      </c>
      <c r="BN322" s="810">
        <f t="shared" si="81"/>
        <v>0.75004983087659705</v>
      </c>
      <c r="BO322" s="810">
        <v>0.116489974420349</v>
      </c>
      <c r="BP322" s="810">
        <f t="shared" si="82"/>
        <v>0.88351002557965097</v>
      </c>
      <c r="BQ322" s="810">
        <v>0.16919159912070428</v>
      </c>
      <c r="BR322" s="810">
        <f t="shared" si="88"/>
        <v>0.83080840087929575</v>
      </c>
      <c r="BS322" s="809">
        <v>0.79501381176782404</v>
      </c>
      <c r="BT322" s="809">
        <v>0.20498618823217599</v>
      </c>
      <c r="BU322" s="812"/>
      <c r="BV322" s="758"/>
      <c r="BW322" s="758"/>
      <c r="BX322" s="758"/>
      <c r="BY322" s="758"/>
      <c r="BZ322" s="758"/>
      <c r="CA322" s="758"/>
      <c r="CB322" s="758"/>
      <c r="CC322" s="758"/>
      <c r="CD322" s="758"/>
      <c r="CE322" s="758"/>
      <c r="CF322" s="758"/>
      <c r="CG322" s="758"/>
      <c r="CH322" s="758"/>
      <c r="CI322" s="758"/>
      <c r="CJ322" s="758"/>
      <c r="CK322" s="758"/>
      <c r="CL322" s="758"/>
      <c r="CM322" s="758"/>
      <c r="CN322" s="758"/>
      <c r="CP322" s="5"/>
      <c r="CR322" s="5"/>
      <c r="CS322" s="5"/>
      <c r="CT322" s="5"/>
    </row>
    <row r="323" spans="2:98" ht="15">
      <c r="B323" s="758"/>
      <c r="C323" s="758"/>
      <c r="D323" s="758"/>
      <c r="E323" s="758"/>
      <c r="F323" s="758"/>
      <c r="G323" s="758"/>
      <c r="H323" s="758"/>
      <c r="I323" s="758"/>
      <c r="J323" s="758"/>
      <c r="K323" s="758"/>
      <c r="L323" s="758"/>
      <c r="M323" s="758"/>
      <c r="N323" s="758"/>
      <c r="O323" s="758"/>
      <c r="P323" s="758"/>
      <c r="Q323" s="758"/>
      <c r="R323" s="758"/>
      <c r="S323" s="758"/>
      <c r="T323" s="758"/>
      <c r="U323" s="758"/>
      <c r="V323" s="758"/>
      <c r="W323" s="758"/>
      <c r="X323" s="758"/>
      <c r="Y323" s="758"/>
      <c r="Z323" s="758"/>
      <c r="AA323" s="758"/>
      <c r="AB323" s="758"/>
      <c r="AC323" s="758"/>
      <c r="AD323" s="758"/>
      <c r="AE323" s="758"/>
      <c r="AF323" s="758"/>
      <c r="AG323" s="758"/>
      <c r="AH323" s="758"/>
      <c r="AI323" s="758"/>
      <c r="AJ323" s="758"/>
      <c r="AK323" s="758"/>
      <c r="AL323" s="780">
        <v>318</v>
      </c>
      <c r="AM323" s="792">
        <v>0.19631849780618299</v>
      </c>
      <c r="AN323" s="792">
        <f t="shared" si="83"/>
        <v>0.80368150219381707</v>
      </c>
      <c r="AO323" s="792">
        <v>0.258393143641167</v>
      </c>
      <c r="AP323" s="792">
        <f t="shared" si="77"/>
        <v>0.74160685635883294</v>
      </c>
      <c r="AQ323" s="792">
        <v>0.111501958889981</v>
      </c>
      <c r="AR323" s="792">
        <f t="shared" si="78"/>
        <v>0.88849804111001895</v>
      </c>
      <c r="AS323" s="792">
        <f t="shared" si="84"/>
        <v>0.1715800584467764</v>
      </c>
      <c r="AT323" s="792">
        <f t="shared" si="84"/>
        <v>0.82841994155322363</v>
      </c>
      <c r="AU323" s="808">
        <v>0.20421879876229801</v>
      </c>
      <c r="AV323" s="808">
        <f t="shared" si="85"/>
        <v>0.79578120123770202</v>
      </c>
      <c r="AW323" s="808">
        <v>0.25993433687529899</v>
      </c>
      <c r="AX323" s="808">
        <f t="shared" si="86"/>
        <v>0.74006566312470101</v>
      </c>
      <c r="AY323" s="808">
        <v>0.12171704840268099</v>
      </c>
      <c r="AZ323" s="808">
        <f t="shared" si="89"/>
        <v>0.87828295159731895</v>
      </c>
      <c r="BA323" s="808">
        <f t="shared" si="87"/>
        <v>0.17908256736286443</v>
      </c>
      <c r="BB323" s="808">
        <f t="shared" si="87"/>
        <v>0.82091743263713557</v>
      </c>
      <c r="BC323" s="809">
        <v>0.19199535653587299</v>
      </c>
      <c r="BD323" s="809">
        <f t="shared" si="90"/>
        <v>0.80800464346412704</v>
      </c>
      <c r="BE323" s="809">
        <v>0.25449919859074799</v>
      </c>
      <c r="BF323" s="809">
        <f t="shared" si="90"/>
        <v>0.74550080140925201</v>
      </c>
      <c r="BG323" s="809">
        <v>0.12140862420182801</v>
      </c>
      <c r="BH323" s="809">
        <f t="shared" si="79"/>
        <v>0.87859137579817204</v>
      </c>
      <c r="BI323" s="809">
        <v>0.17390134333483354</v>
      </c>
      <c r="BJ323" s="809">
        <v>0.82609865666516646</v>
      </c>
      <c r="BK323" s="810">
        <v>0.18785133753394601</v>
      </c>
      <c r="BL323" s="810">
        <f t="shared" si="80"/>
        <v>0.81214866246605399</v>
      </c>
      <c r="BM323" s="810">
        <v>0.25035193970381298</v>
      </c>
      <c r="BN323" s="810">
        <f t="shared" si="81"/>
        <v>0.74964806029618702</v>
      </c>
      <c r="BO323" s="810">
        <v>0.116871192491033</v>
      </c>
      <c r="BP323" s="810">
        <f t="shared" si="82"/>
        <v>0.88312880750896694</v>
      </c>
      <c r="BQ323" s="810">
        <v>0.16957560931327542</v>
      </c>
      <c r="BR323" s="810">
        <f t="shared" si="88"/>
        <v>0.83042439068672458</v>
      </c>
      <c r="BS323" s="809">
        <v>0.795624357155715</v>
      </c>
      <c r="BT323" s="809">
        <v>0.204375642844285</v>
      </c>
      <c r="BU323" s="812"/>
      <c r="BV323" s="758"/>
      <c r="BW323" s="758"/>
      <c r="BX323" s="758"/>
      <c r="BY323" s="758"/>
      <c r="BZ323" s="758"/>
      <c r="CA323" s="758"/>
      <c r="CB323" s="758"/>
      <c r="CC323" s="758"/>
      <c r="CD323" s="758"/>
      <c r="CE323" s="758"/>
      <c r="CF323" s="758"/>
      <c r="CG323" s="758"/>
      <c r="CH323" s="758"/>
      <c r="CI323" s="758"/>
      <c r="CJ323" s="758"/>
      <c r="CK323" s="758"/>
      <c r="CL323" s="758"/>
      <c r="CM323" s="758"/>
      <c r="CN323" s="758"/>
      <c r="CP323" s="5"/>
      <c r="CR323" s="5"/>
      <c r="CS323" s="5"/>
      <c r="CT323" s="5"/>
    </row>
    <row r="324" spans="2:98" ht="15">
      <c r="B324" s="758"/>
      <c r="C324" s="758"/>
      <c r="D324" s="758"/>
      <c r="E324" s="758"/>
      <c r="F324" s="758"/>
      <c r="G324" s="758"/>
      <c r="H324" s="758"/>
      <c r="I324" s="758"/>
      <c r="J324" s="758"/>
      <c r="K324" s="758"/>
      <c r="L324" s="758"/>
      <c r="M324" s="758"/>
      <c r="N324" s="758"/>
      <c r="O324" s="758"/>
      <c r="P324" s="758"/>
      <c r="Q324" s="758"/>
      <c r="R324" s="758"/>
      <c r="S324" s="758"/>
      <c r="T324" s="758"/>
      <c r="U324" s="758"/>
      <c r="V324" s="758"/>
      <c r="W324" s="758"/>
      <c r="X324" s="758"/>
      <c r="Y324" s="758"/>
      <c r="Z324" s="758"/>
      <c r="AA324" s="758"/>
      <c r="AB324" s="758"/>
      <c r="AC324" s="758"/>
      <c r="AD324" s="758"/>
      <c r="AE324" s="758"/>
      <c r="AF324" s="758"/>
      <c r="AG324" s="758"/>
      <c r="AH324" s="758"/>
      <c r="AI324" s="758"/>
      <c r="AJ324" s="758"/>
      <c r="AK324" s="758"/>
      <c r="AL324" s="780">
        <v>319</v>
      </c>
      <c r="AM324" s="792">
        <v>0.19673289530858701</v>
      </c>
      <c r="AN324" s="792">
        <f t="shared" si="83"/>
        <v>0.80326710469141305</v>
      </c>
      <c r="AO324" s="792">
        <v>0.25879130795803001</v>
      </c>
      <c r="AP324" s="792">
        <f t="shared" si="77"/>
        <v>0.74120869204197004</v>
      </c>
      <c r="AQ324" s="792">
        <v>0.11185230000745</v>
      </c>
      <c r="AR324" s="792">
        <f t="shared" si="78"/>
        <v>0.88814769999254994</v>
      </c>
      <c r="AS324" s="792">
        <f t="shared" si="84"/>
        <v>0.17196125637943588</v>
      </c>
      <c r="AT324" s="792">
        <f t="shared" si="84"/>
        <v>0.82803874362056418</v>
      </c>
      <c r="AU324" s="808">
        <v>0.20464235309783399</v>
      </c>
      <c r="AV324" s="808">
        <f t="shared" si="85"/>
        <v>0.79535764690216604</v>
      </c>
      <c r="AW324" s="808">
        <v>0.26036727647978303</v>
      </c>
      <c r="AX324" s="808">
        <f t="shared" si="86"/>
        <v>0.73963272352021692</v>
      </c>
      <c r="AY324" s="808">
        <v>0.122106902473615</v>
      </c>
      <c r="AZ324" s="808">
        <f t="shared" si="89"/>
        <v>0.877893097526385</v>
      </c>
      <c r="BA324" s="808">
        <f t="shared" si="87"/>
        <v>0.17949277818854154</v>
      </c>
      <c r="BB324" s="808">
        <f t="shared" si="87"/>
        <v>0.82050722181145841</v>
      </c>
      <c r="BC324" s="809">
        <v>0.19238293329192299</v>
      </c>
      <c r="BD324" s="809">
        <f t="shared" si="90"/>
        <v>0.80761706670807698</v>
      </c>
      <c r="BE324" s="809">
        <v>0.25490900398638799</v>
      </c>
      <c r="BF324" s="809">
        <f t="shared" si="90"/>
        <v>0.74509099601361206</v>
      </c>
      <c r="BG324" s="809">
        <v>0.121804471385072</v>
      </c>
      <c r="BH324" s="809">
        <f t="shared" si="79"/>
        <v>0.878195528614928</v>
      </c>
      <c r="BI324" s="809">
        <v>0.17429783707449847</v>
      </c>
      <c r="BJ324" s="809">
        <v>0.82570216292550147</v>
      </c>
      <c r="BK324" s="810">
        <v>0.188225685760884</v>
      </c>
      <c r="BL324" s="810">
        <f t="shared" si="80"/>
        <v>0.81177431423911606</v>
      </c>
      <c r="BM324" s="810">
        <v>0.25075294636774098</v>
      </c>
      <c r="BN324" s="810">
        <f t="shared" si="81"/>
        <v>0.74924705363225907</v>
      </c>
      <c r="BO324" s="810">
        <v>0.117252354181689</v>
      </c>
      <c r="BP324" s="810">
        <f t="shared" si="82"/>
        <v>0.882747645818311</v>
      </c>
      <c r="BQ324" s="810">
        <v>0.16995922317403142</v>
      </c>
      <c r="BR324" s="810">
        <f t="shared" si="88"/>
        <v>0.83004077682596866</v>
      </c>
      <c r="BS324" s="809">
        <v>0.79623094640898295</v>
      </c>
      <c r="BT324" s="809">
        <v>0.20376905359101699</v>
      </c>
      <c r="BU324" s="812"/>
      <c r="BV324" s="758"/>
      <c r="BW324" s="758"/>
      <c r="BX324" s="758"/>
      <c r="BY324" s="758"/>
      <c r="BZ324" s="758"/>
      <c r="CA324" s="758"/>
      <c r="CB324" s="758"/>
      <c r="CC324" s="758"/>
      <c r="CD324" s="758"/>
      <c r="CE324" s="758"/>
      <c r="CF324" s="758"/>
      <c r="CG324" s="758"/>
      <c r="CH324" s="758"/>
      <c r="CI324" s="758"/>
      <c r="CJ324" s="758"/>
      <c r="CK324" s="758"/>
      <c r="CL324" s="758"/>
      <c r="CM324" s="758"/>
      <c r="CN324" s="758"/>
      <c r="CP324" s="5"/>
      <c r="CR324" s="5"/>
      <c r="CS324" s="5"/>
      <c r="CT324" s="5"/>
    </row>
    <row r="325" spans="2:98" ht="15">
      <c r="B325" s="758"/>
      <c r="C325" s="758"/>
      <c r="D325" s="758"/>
      <c r="E325" s="758"/>
      <c r="F325" s="758"/>
      <c r="G325" s="758"/>
      <c r="H325" s="758"/>
      <c r="I325" s="758"/>
      <c r="J325" s="758"/>
      <c r="K325" s="758"/>
      <c r="L325" s="758"/>
      <c r="M325" s="758"/>
      <c r="N325" s="758"/>
      <c r="O325" s="758"/>
      <c r="P325" s="758"/>
      <c r="Q325" s="758"/>
      <c r="R325" s="758"/>
      <c r="S325" s="758"/>
      <c r="T325" s="758"/>
      <c r="U325" s="758"/>
      <c r="V325" s="758"/>
      <c r="W325" s="758"/>
      <c r="X325" s="758"/>
      <c r="Y325" s="758"/>
      <c r="Z325" s="758"/>
      <c r="AA325" s="758"/>
      <c r="AB325" s="758"/>
      <c r="AC325" s="758"/>
      <c r="AD325" s="758"/>
      <c r="AE325" s="758"/>
      <c r="AF325" s="758"/>
      <c r="AG325" s="758"/>
      <c r="AH325" s="758"/>
      <c r="AI325" s="758"/>
      <c r="AJ325" s="758"/>
      <c r="AK325" s="758"/>
      <c r="AL325" s="780">
        <v>320</v>
      </c>
      <c r="AM325" s="792">
        <v>0.197147932844319</v>
      </c>
      <c r="AN325" s="792">
        <f t="shared" si="83"/>
        <v>0.80285206715568103</v>
      </c>
      <c r="AO325" s="792">
        <v>0.259188230860042</v>
      </c>
      <c r="AP325" s="792">
        <f t="shared" si="77"/>
        <v>0.74081176913995805</v>
      </c>
      <c r="AQ325" s="792">
        <v>0.112202658883702</v>
      </c>
      <c r="AR325" s="792">
        <f t="shared" si="78"/>
        <v>0.88779734111629804</v>
      </c>
      <c r="AS325" s="792">
        <f t="shared" si="84"/>
        <v>0.17234237536605149</v>
      </c>
      <c r="AT325" s="792">
        <f t="shared" si="84"/>
        <v>0.82765762463394865</v>
      </c>
      <c r="AU325" s="808">
        <v>0.20506536444467599</v>
      </c>
      <c r="AV325" s="808">
        <f t="shared" si="85"/>
        <v>0.79493463555532395</v>
      </c>
      <c r="AW325" s="808">
        <v>0.26079941380809701</v>
      </c>
      <c r="AX325" s="808">
        <f t="shared" si="86"/>
        <v>0.73920058619190299</v>
      </c>
      <c r="AY325" s="808">
        <v>0.12249673640122501</v>
      </c>
      <c r="AZ325" s="808">
        <f t="shared" si="89"/>
        <v>0.87750326359877495</v>
      </c>
      <c r="BA325" s="808">
        <f t="shared" si="87"/>
        <v>0.17990262689827535</v>
      </c>
      <c r="BB325" s="808">
        <f t="shared" si="87"/>
        <v>0.82009737310172459</v>
      </c>
      <c r="BC325" s="809">
        <v>0.19277037450429699</v>
      </c>
      <c r="BD325" s="809">
        <f t="shared" si="90"/>
        <v>0.80722962549570298</v>
      </c>
      <c r="BE325" s="809">
        <v>0.25531810867695098</v>
      </c>
      <c r="BF325" s="809">
        <f t="shared" si="90"/>
        <v>0.74468189132304907</v>
      </c>
      <c r="BG325" s="809">
        <v>0.122200344513336</v>
      </c>
      <c r="BH325" s="809">
        <f t="shared" si="79"/>
        <v>0.87779965548666405</v>
      </c>
      <c r="BI325" s="809">
        <v>0.17469413956816535</v>
      </c>
      <c r="BJ325" s="809">
        <v>0.82530586043183463</v>
      </c>
      <c r="BK325" s="810">
        <v>0.18859941178950601</v>
      </c>
      <c r="BL325" s="810">
        <f t="shared" si="80"/>
        <v>0.81140058821049399</v>
      </c>
      <c r="BM325" s="810">
        <v>0.25115319240727901</v>
      </c>
      <c r="BN325" s="810">
        <f t="shared" si="81"/>
        <v>0.74884680759272104</v>
      </c>
      <c r="BO325" s="810">
        <v>0.117633460153899</v>
      </c>
      <c r="BP325" s="810">
        <f t="shared" si="82"/>
        <v>0.88236653984610103</v>
      </c>
      <c r="BQ325" s="810">
        <v>0.17034244357921458</v>
      </c>
      <c r="BR325" s="810">
        <f t="shared" si="88"/>
        <v>0.82965755642078554</v>
      </c>
      <c r="BS325" s="809">
        <v>0.79683360971501394</v>
      </c>
      <c r="BT325" s="809">
        <v>0.20316639028498601</v>
      </c>
      <c r="BU325" s="812"/>
      <c r="BV325" s="758"/>
      <c r="BW325" s="758"/>
      <c r="BX325" s="758"/>
      <c r="BY325" s="758"/>
      <c r="BZ325" s="758"/>
      <c r="CA325" s="758"/>
      <c r="CB325" s="758"/>
      <c r="CC325" s="758"/>
      <c r="CD325" s="758"/>
      <c r="CE325" s="758"/>
      <c r="CF325" s="758"/>
      <c r="CG325" s="758"/>
      <c r="CH325" s="758"/>
      <c r="CI325" s="758"/>
      <c r="CJ325" s="758"/>
      <c r="CK325" s="758"/>
      <c r="CL325" s="758"/>
      <c r="CM325" s="758"/>
      <c r="CN325" s="758"/>
      <c r="CP325" s="5"/>
      <c r="CR325" s="5"/>
      <c r="CS325" s="5"/>
      <c r="CT325" s="5"/>
    </row>
    <row r="326" spans="2:98" ht="15">
      <c r="B326" s="758"/>
      <c r="C326" s="758"/>
      <c r="D326" s="758"/>
      <c r="E326" s="758"/>
      <c r="F326" s="758"/>
      <c r="G326" s="758"/>
      <c r="H326" s="758"/>
      <c r="I326" s="758"/>
      <c r="J326" s="758"/>
      <c r="K326" s="758"/>
      <c r="L326" s="758"/>
      <c r="M326" s="758"/>
      <c r="N326" s="758"/>
      <c r="O326" s="758"/>
      <c r="P326" s="758"/>
      <c r="Q326" s="758"/>
      <c r="R326" s="758"/>
      <c r="S326" s="758"/>
      <c r="T326" s="758"/>
      <c r="U326" s="758"/>
      <c r="V326" s="758"/>
      <c r="W326" s="758"/>
      <c r="X326" s="758"/>
      <c r="Y326" s="758"/>
      <c r="Z326" s="758"/>
      <c r="AA326" s="758"/>
      <c r="AB326" s="758"/>
      <c r="AC326" s="758"/>
      <c r="AD326" s="758"/>
      <c r="AE326" s="758"/>
      <c r="AF326" s="758"/>
      <c r="AG326" s="758"/>
      <c r="AH326" s="758"/>
      <c r="AI326" s="758"/>
      <c r="AJ326" s="758"/>
      <c r="AK326" s="758"/>
      <c r="AL326" s="780">
        <v>321</v>
      </c>
      <c r="AM326" s="792">
        <v>0.19756358303483801</v>
      </c>
      <c r="AN326" s="792">
        <f t="shared" si="83"/>
        <v>0.80243641696516199</v>
      </c>
      <c r="AO326" s="792">
        <v>0.25958392454369</v>
      </c>
      <c r="AP326" s="792">
        <f t="shared" ref="AP326:AP389" si="91">1-AO326</f>
        <v>0.74041607545631005</v>
      </c>
      <c r="AQ326" s="792">
        <v>0.11255303451481399</v>
      </c>
      <c r="AR326" s="792">
        <f t="shared" ref="AR326:AR389" si="92">1-AQ326</f>
        <v>0.88744696548518598</v>
      </c>
      <c r="AS326" s="792">
        <f t="shared" si="84"/>
        <v>0.17272340926266294</v>
      </c>
      <c r="AT326" s="792">
        <f t="shared" si="84"/>
        <v>0.82727659073733717</v>
      </c>
      <c r="AU326" s="808">
        <v>0.20548783453059299</v>
      </c>
      <c r="AV326" s="808">
        <f t="shared" si="85"/>
        <v>0.79451216546940695</v>
      </c>
      <c r="AW326" s="808">
        <v>0.26123075257494999</v>
      </c>
      <c r="AX326" s="808">
        <f t="shared" si="86"/>
        <v>0.73876924742505001</v>
      </c>
      <c r="AY326" s="808">
        <v>0.12288654998297199</v>
      </c>
      <c r="AZ326" s="808">
        <f t="shared" si="89"/>
        <v>0.87711345001702801</v>
      </c>
      <c r="BA326" s="808">
        <f t="shared" si="87"/>
        <v>0.18031211478888945</v>
      </c>
      <c r="BB326" s="808">
        <f t="shared" si="87"/>
        <v>0.81968788521111047</v>
      </c>
      <c r="BC326" s="809">
        <v>0.19315767648611501</v>
      </c>
      <c r="BD326" s="809">
        <f t="shared" si="90"/>
        <v>0.80684232351388496</v>
      </c>
      <c r="BE326" s="809">
        <v>0.25572651518954398</v>
      </c>
      <c r="BF326" s="809">
        <f t="shared" si="90"/>
        <v>0.74427348481045597</v>
      </c>
      <c r="BG326" s="809">
        <v>0.122596242392842</v>
      </c>
      <c r="BH326" s="809">
        <f t="shared" ref="BH326:BH389" si="93">1-BG326</f>
        <v>0.87740375760715805</v>
      </c>
      <c r="BI326" s="809">
        <v>0.17509024970499809</v>
      </c>
      <c r="BJ326" s="809">
        <v>0.82490975029500202</v>
      </c>
      <c r="BK326" s="810">
        <v>0.18897252147379301</v>
      </c>
      <c r="BL326" s="810">
        <f t="shared" ref="BL326:BL389" si="94">1-BK326</f>
        <v>0.81102747852620705</v>
      </c>
      <c r="BM326" s="810">
        <v>0.25155268111451401</v>
      </c>
      <c r="BN326" s="810">
        <f t="shared" ref="BN326:BN389" si="95">1-BM326</f>
        <v>0.74844731888548599</v>
      </c>
      <c r="BO326" s="810">
        <v>0.118014511069249</v>
      </c>
      <c r="BP326" s="810">
        <f t="shared" ref="BP326:BP389" si="96">1-BO326</f>
        <v>0.88198548893075102</v>
      </c>
      <c r="BQ326" s="810">
        <v>0.1707252734050686</v>
      </c>
      <c r="BR326" s="810">
        <f t="shared" si="88"/>
        <v>0.8292747265949314</v>
      </c>
      <c r="BS326" s="809">
        <v>0.79743237726119298</v>
      </c>
      <c r="BT326" s="809">
        <v>0.20256762273880699</v>
      </c>
      <c r="BU326" s="812"/>
      <c r="BV326" s="758"/>
      <c r="BW326" s="758"/>
      <c r="BX326" s="758"/>
      <c r="BY326" s="758"/>
      <c r="BZ326" s="758"/>
      <c r="CA326" s="758"/>
      <c r="CB326" s="758"/>
      <c r="CC326" s="758"/>
      <c r="CD326" s="758"/>
      <c r="CE326" s="758"/>
      <c r="CF326" s="758"/>
      <c r="CG326" s="758"/>
      <c r="CH326" s="758"/>
      <c r="CI326" s="758"/>
      <c r="CJ326" s="758"/>
      <c r="CK326" s="758"/>
      <c r="CL326" s="758"/>
      <c r="CM326" s="758"/>
      <c r="CN326" s="758"/>
      <c r="CP326" s="5"/>
      <c r="CR326" s="5"/>
      <c r="CS326" s="5"/>
      <c r="CT326" s="5"/>
    </row>
    <row r="327" spans="2:98" ht="15">
      <c r="B327" s="758"/>
      <c r="C327" s="758"/>
      <c r="D327" s="758"/>
      <c r="E327" s="758"/>
      <c r="F327" s="758"/>
      <c r="G327" s="758"/>
      <c r="H327" s="758"/>
      <c r="I327" s="758"/>
      <c r="J327" s="758"/>
      <c r="K327" s="758"/>
      <c r="L327" s="758"/>
      <c r="M327" s="758"/>
      <c r="N327" s="758"/>
      <c r="O327" s="758"/>
      <c r="P327" s="758"/>
      <c r="Q327" s="758"/>
      <c r="R327" s="758"/>
      <c r="S327" s="758"/>
      <c r="T327" s="758"/>
      <c r="U327" s="758"/>
      <c r="V327" s="758"/>
      <c r="W327" s="758"/>
      <c r="X327" s="758"/>
      <c r="Y327" s="758"/>
      <c r="Z327" s="758"/>
      <c r="AA327" s="758"/>
      <c r="AB327" s="758"/>
      <c r="AC327" s="758"/>
      <c r="AD327" s="758"/>
      <c r="AE327" s="758"/>
      <c r="AF327" s="758"/>
      <c r="AG327" s="758"/>
      <c r="AH327" s="758"/>
      <c r="AI327" s="758"/>
      <c r="AJ327" s="758"/>
      <c r="AK327" s="758"/>
      <c r="AL327" s="780">
        <v>322</v>
      </c>
      <c r="AM327" s="792">
        <v>0.19797981850160001</v>
      </c>
      <c r="AN327" s="792">
        <f t="shared" ref="AN327:AN390" si="97">1-AM327</f>
        <v>0.80202018149840004</v>
      </c>
      <c r="AO327" s="792">
        <v>0.259978401205465</v>
      </c>
      <c r="AP327" s="792">
        <f t="shared" si="91"/>
        <v>0.740021598794535</v>
      </c>
      <c r="AQ327" s="792">
        <v>0.112903425896863</v>
      </c>
      <c r="AR327" s="792">
        <f t="shared" si="92"/>
        <v>0.88709657410313703</v>
      </c>
      <c r="AS327" s="792">
        <f t="shared" ref="AS327:AT390" si="98">(AO327*0.23)+(AM327*0.31)+(AQ327*0.46)</f>
        <v>0.17310435192530993</v>
      </c>
      <c r="AT327" s="792">
        <f t="shared" si="98"/>
        <v>0.82689564807469007</v>
      </c>
      <c r="AU327" s="808">
        <v>0.20590976508335301</v>
      </c>
      <c r="AV327" s="808">
        <f t="shared" ref="AV327:AV390" si="99">1-AU327</f>
        <v>0.79409023491664699</v>
      </c>
      <c r="AW327" s="808">
        <v>0.26166129649505199</v>
      </c>
      <c r="AX327" s="808">
        <f t="shared" ref="AX327:AX390" si="100">1-AW327</f>
        <v>0.73833870350494801</v>
      </c>
      <c r="AY327" s="808">
        <v>0.123276343016318</v>
      </c>
      <c r="AZ327" s="808">
        <f t="shared" si="89"/>
        <v>0.87672365698368204</v>
      </c>
      <c r="BA327" s="808">
        <f t="shared" ref="BA327:BB390" si="101">(AW327*0.23)+(AU327*0.31)+(AY327*0.46)</f>
        <v>0.18072124315720767</v>
      </c>
      <c r="BB327" s="808">
        <f t="shared" si="101"/>
        <v>0.81927875684279239</v>
      </c>
      <c r="BC327" s="809">
        <v>0.19354483555049901</v>
      </c>
      <c r="BD327" s="809">
        <f t="shared" si="90"/>
        <v>0.80645516444950105</v>
      </c>
      <c r="BE327" s="809">
        <v>0.25613422605127201</v>
      </c>
      <c r="BF327" s="809">
        <f t="shared" si="90"/>
        <v>0.74386577394872799</v>
      </c>
      <c r="BG327" s="809">
        <v>0.122992163829811</v>
      </c>
      <c r="BH327" s="809">
        <f t="shared" si="93"/>
        <v>0.87700783617018896</v>
      </c>
      <c r="BI327" s="809">
        <v>0.17548616637416031</v>
      </c>
      <c r="BJ327" s="809">
        <v>0.82451383362583974</v>
      </c>
      <c r="BK327" s="810">
        <v>0.18934502066772399</v>
      </c>
      <c r="BL327" s="810">
        <f t="shared" si="94"/>
        <v>0.81065497933227604</v>
      </c>
      <c r="BM327" s="810">
        <v>0.25195141578153801</v>
      </c>
      <c r="BN327" s="810">
        <f t="shared" si="95"/>
        <v>0.74804858421846199</v>
      </c>
      <c r="BO327" s="810">
        <v>0.11839550758932001</v>
      </c>
      <c r="BP327" s="810">
        <f t="shared" si="96"/>
        <v>0.88160449241067995</v>
      </c>
      <c r="BQ327" s="810">
        <v>0.17110771552783538</v>
      </c>
      <c r="BR327" s="810">
        <f t="shared" ref="BR327:BR390" si="102">(BN327*0.23)+(BL327*0.31)+(BP327*0.46)</f>
        <v>0.82889228447216468</v>
      </c>
      <c r="BS327" s="809">
        <v>0.79802727923490702</v>
      </c>
      <c r="BT327" s="809">
        <v>0.20197272076509301</v>
      </c>
      <c r="BU327" s="812"/>
      <c r="BV327" s="758"/>
      <c r="BW327" s="758"/>
      <c r="BX327" s="758"/>
      <c r="BY327" s="758"/>
      <c r="BZ327" s="758"/>
      <c r="CA327" s="758"/>
      <c r="CB327" s="758"/>
      <c r="CC327" s="758"/>
      <c r="CD327" s="758"/>
      <c r="CE327" s="758"/>
      <c r="CF327" s="758"/>
      <c r="CG327" s="758"/>
      <c r="CH327" s="758"/>
      <c r="CI327" s="758"/>
      <c r="CJ327" s="758"/>
      <c r="CK327" s="758"/>
      <c r="CL327" s="758"/>
      <c r="CM327" s="758"/>
      <c r="CN327" s="758"/>
      <c r="CP327" s="5"/>
      <c r="CR327" s="5"/>
      <c r="CS327" s="5"/>
      <c r="CT327" s="5"/>
    </row>
    <row r="328" spans="2:98" ht="15">
      <c r="B328" s="758"/>
      <c r="C328" s="758"/>
      <c r="D328" s="758"/>
      <c r="E328" s="758"/>
      <c r="F328" s="758"/>
      <c r="G328" s="758"/>
      <c r="H328" s="758"/>
      <c r="I328" s="758"/>
      <c r="J328" s="758"/>
      <c r="K328" s="758"/>
      <c r="L328" s="758"/>
      <c r="M328" s="758"/>
      <c r="N328" s="758"/>
      <c r="O328" s="758"/>
      <c r="P328" s="758"/>
      <c r="Q328" s="758"/>
      <c r="R328" s="758"/>
      <c r="S328" s="758"/>
      <c r="T328" s="758"/>
      <c r="U328" s="758"/>
      <c r="V328" s="758"/>
      <c r="W328" s="758"/>
      <c r="X328" s="758"/>
      <c r="Y328" s="758"/>
      <c r="Z328" s="758"/>
      <c r="AA328" s="758"/>
      <c r="AB328" s="758"/>
      <c r="AC328" s="758"/>
      <c r="AD328" s="758"/>
      <c r="AE328" s="758"/>
      <c r="AF328" s="758"/>
      <c r="AG328" s="758"/>
      <c r="AH328" s="758"/>
      <c r="AI328" s="758"/>
      <c r="AJ328" s="758"/>
      <c r="AK328" s="758"/>
      <c r="AL328" s="780">
        <v>323</v>
      </c>
      <c r="AM328" s="792">
        <v>0.198396611866065</v>
      </c>
      <c r="AN328" s="792">
        <f t="shared" si="97"/>
        <v>0.80160338813393506</v>
      </c>
      <c r="AO328" s="792">
        <v>0.26037167304185599</v>
      </c>
      <c r="AP328" s="792">
        <f t="shared" si="91"/>
        <v>0.73962832695814407</v>
      </c>
      <c r="AQ328" s="792">
        <v>0.113253832025926</v>
      </c>
      <c r="AR328" s="792">
        <f t="shared" si="92"/>
        <v>0.88674616797407402</v>
      </c>
      <c r="AS328" s="792">
        <f t="shared" si="98"/>
        <v>0.173485197210033</v>
      </c>
      <c r="AT328" s="792">
        <f t="shared" si="98"/>
        <v>0.82651480278996714</v>
      </c>
      <c r="AU328" s="808">
        <v>0.206331157830726</v>
      </c>
      <c r="AV328" s="808">
        <f t="shared" si="99"/>
        <v>0.79366884216927402</v>
      </c>
      <c r="AW328" s="808">
        <v>0.262091049283114</v>
      </c>
      <c r="AX328" s="808">
        <f t="shared" si="100"/>
        <v>0.737908950716886</v>
      </c>
      <c r="AY328" s="808">
        <v>0.123666115298724</v>
      </c>
      <c r="AZ328" s="808">
        <f t="shared" si="89"/>
        <v>0.87633388470127604</v>
      </c>
      <c r="BA328" s="808">
        <f t="shared" si="101"/>
        <v>0.18113001330005432</v>
      </c>
      <c r="BB328" s="808">
        <f t="shared" si="101"/>
        <v>0.81886998669994571</v>
      </c>
      <c r="BC328" s="809">
        <v>0.19393184801057001</v>
      </c>
      <c r="BD328" s="809">
        <f t="shared" si="90"/>
        <v>0.80606815198942994</v>
      </c>
      <c r="BE328" s="809">
        <v>0.25654124378924298</v>
      </c>
      <c r="BF328" s="809">
        <f t="shared" si="90"/>
        <v>0.74345875621075708</v>
      </c>
      <c r="BG328" s="809">
        <v>0.123388107630464</v>
      </c>
      <c r="BH328" s="809">
        <f t="shared" si="93"/>
        <v>0.87661189236953596</v>
      </c>
      <c r="BI328" s="809">
        <v>0.17588188846481603</v>
      </c>
      <c r="BJ328" s="809">
        <v>0.82411811153518388</v>
      </c>
      <c r="BK328" s="810">
        <v>0.18971691522528</v>
      </c>
      <c r="BL328" s="810">
        <f t="shared" si="94"/>
        <v>0.81028308477472</v>
      </c>
      <c r="BM328" s="810">
        <v>0.25234939970043901</v>
      </c>
      <c r="BN328" s="810">
        <f t="shared" si="95"/>
        <v>0.74765060029956099</v>
      </c>
      <c r="BO328" s="810">
        <v>0.11877645037569599</v>
      </c>
      <c r="BP328" s="810">
        <f t="shared" si="96"/>
        <v>0.88122354962430405</v>
      </c>
      <c r="BQ328" s="810">
        <v>0.17148977282375794</v>
      </c>
      <c r="BR328" s="810">
        <f t="shared" si="102"/>
        <v>0.82851022717624212</v>
      </c>
      <c r="BS328" s="809">
        <v>0.79861834582353897</v>
      </c>
      <c r="BT328" s="809">
        <v>0.20138165417646101</v>
      </c>
      <c r="BU328" s="812"/>
      <c r="BV328" s="758"/>
      <c r="BW328" s="758"/>
      <c r="BX328" s="758"/>
      <c r="BY328" s="758"/>
      <c r="BZ328" s="758"/>
      <c r="CA328" s="758"/>
      <c r="CB328" s="758"/>
      <c r="CC328" s="758"/>
      <c r="CD328" s="758"/>
      <c r="CE328" s="758"/>
      <c r="CF328" s="758"/>
      <c r="CG328" s="758"/>
      <c r="CH328" s="758"/>
      <c r="CI328" s="758"/>
      <c r="CJ328" s="758"/>
      <c r="CK328" s="758"/>
      <c r="CL328" s="758"/>
      <c r="CM328" s="758"/>
      <c r="CN328" s="758"/>
      <c r="CP328" s="5"/>
      <c r="CR328" s="5"/>
      <c r="CS328" s="5"/>
      <c r="CT328" s="5"/>
    </row>
    <row r="329" spans="2:98" ht="15">
      <c r="B329" s="758"/>
      <c r="C329" s="758"/>
      <c r="D329" s="758"/>
      <c r="E329" s="758"/>
      <c r="F329" s="758"/>
      <c r="G329" s="758"/>
      <c r="H329" s="758"/>
      <c r="I329" s="758"/>
      <c r="J329" s="758"/>
      <c r="K329" s="758"/>
      <c r="L329" s="758"/>
      <c r="M329" s="758"/>
      <c r="N329" s="758"/>
      <c r="O329" s="758"/>
      <c r="P329" s="758"/>
      <c r="Q329" s="758"/>
      <c r="R329" s="758"/>
      <c r="S329" s="758"/>
      <c r="T329" s="758"/>
      <c r="U329" s="758"/>
      <c r="V329" s="758"/>
      <c r="W329" s="758"/>
      <c r="X329" s="758"/>
      <c r="Y329" s="758"/>
      <c r="Z329" s="758"/>
      <c r="AA329" s="758"/>
      <c r="AB329" s="758"/>
      <c r="AC329" s="758"/>
      <c r="AD329" s="758"/>
      <c r="AE329" s="758"/>
      <c r="AF329" s="758"/>
      <c r="AG329" s="758"/>
      <c r="AH329" s="758"/>
      <c r="AI329" s="758"/>
      <c r="AJ329" s="758"/>
      <c r="AK329" s="758"/>
      <c r="AL329" s="780">
        <v>324</v>
      </c>
      <c r="AM329" s="792">
        <v>0.198813935749689</v>
      </c>
      <c r="AN329" s="792">
        <f t="shared" si="97"/>
        <v>0.80118606425031103</v>
      </c>
      <c r="AO329" s="792">
        <v>0.260763752249352</v>
      </c>
      <c r="AP329" s="792">
        <f t="shared" si="91"/>
        <v>0.739236247750648</v>
      </c>
      <c r="AQ329" s="792">
        <v>0.11360425189808</v>
      </c>
      <c r="AR329" s="792">
        <f t="shared" si="92"/>
        <v>0.88639574810192001</v>
      </c>
      <c r="AS329" s="792">
        <f t="shared" si="98"/>
        <v>0.17386593897287134</v>
      </c>
      <c r="AT329" s="792">
        <f t="shared" si="98"/>
        <v>0.82613406102712861</v>
      </c>
      <c r="AU329" s="808">
        <v>0.206752014500478</v>
      </c>
      <c r="AV329" s="808">
        <f t="shared" si="99"/>
        <v>0.79324798549952202</v>
      </c>
      <c r="AW329" s="808">
        <v>0.262520014653845</v>
      </c>
      <c r="AX329" s="808">
        <f t="shared" si="100"/>
        <v>0.737479985346155</v>
      </c>
      <c r="AY329" s="808">
        <v>0.124055866627652</v>
      </c>
      <c r="AZ329" s="808">
        <f t="shared" ref="AZ329:AZ392" si="103">1-AY329</f>
        <v>0.875944133372348</v>
      </c>
      <c r="BA329" s="808">
        <f t="shared" si="101"/>
        <v>0.18153842651425245</v>
      </c>
      <c r="BB329" s="808">
        <f t="shared" si="101"/>
        <v>0.81846157348574766</v>
      </c>
      <c r="BC329" s="809">
        <v>0.19431871017944999</v>
      </c>
      <c r="BD329" s="809">
        <f t="shared" si="90"/>
        <v>0.80568128982054998</v>
      </c>
      <c r="BE329" s="809">
        <v>0.25694757093056098</v>
      </c>
      <c r="BF329" s="809">
        <f t="shared" si="90"/>
        <v>0.74305242906943902</v>
      </c>
      <c r="BG329" s="809">
        <v>0.123784072601022</v>
      </c>
      <c r="BH329" s="809">
        <f t="shared" si="93"/>
        <v>0.87621592739897802</v>
      </c>
      <c r="BI329" s="809">
        <v>0.17627741486612866</v>
      </c>
      <c r="BJ329" s="809">
        <v>0.82372258513387142</v>
      </c>
      <c r="BK329" s="810">
        <v>0.19008821100043999</v>
      </c>
      <c r="BL329" s="810">
        <f t="shared" si="94"/>
        <v>0.80991178899955996</v>
      </c>
      <c r="BM329" s="810">
        <v>0.252746636163307</v>
      </c>
      <c r="BN329" s="810">
        <f t="shared" si="95"/>
        <v>0.74725336383669294</v>
      </c>
      <c r="BO329" s="810">
        <v>0.119157340089961</v>
      </c>
      <c r="BP329" s="810">
        <f t="shared" si="96"/>
        <v>0.88084265991003896</v>
      </c>
      <c r="BQ329" s="810">
        <v>0.17187144816907907</v>
      </c>
      <c r="BR329" s="810">
        <f t="shared" si="102"/>
        <v>0.82812855183092093</v>
      </c>
      <c r="BS329" s="809">
        <v>0.79920560721447598</v>
      </c>
      <c r="BT329" s="809">
        <v>0.200794392785524</v>
      </c>
      <c r="BU329" s="812"/>
      <c r="BV329" s="758"/>
      <c r="BW329" s="758"/>
      <c r="BX329" s="758"/>
      <c r="BY329" s="758"/>
      <c r="BZ329" s="758"/>
      <c r="CA329" s="758"/>
      <c r="CB329" s="758"/>
      <c r="CC329" s="758"/>
      <c r="CD329" s="758"/>
      <c r="CE329" s="758"/>
      <c r="CF329" s="758"/>
      <c r="CG329" s="758"/>
      <c r="CH329" s="758"/>
      <c r="CI329" s="758"/>
      <c r="CJ329" s="758"/>
      <c r="CK329" s="758"/>
      <c r="CL329" s="758"/>
      <c r="CM329" s="758"/>
      <c r="CN329" s="758"/>
      <c r="CP329" s="5"/>
      <c r="CR329" s="5"/>
      <c r="CS329" s="5"/>
      <c r="CT329" s="5"/>
    </row>
    <row r="330" spans="2:98" ht="15">
      <c r="B330" s="758"/>
      <c r="C330" s="758"/>
      <c r="D330" s="758"/>
      <c r="E330" s="758"/>
      <c r="F330" s="758"/>
      <c r="G330" s="758"/>
      <c r="H330" s="758"/>
      <c r="I330" s="758"/>
      <c r="J330" s="758"/>
      <c r="K330" s="758"/>
      <c r="L330" s="758"/>
      <c r="M330" s="758"/>
      <c r="N330" s="758"/>
      <c r="O330" s="758"/>
      <c r="P330" s="758"/>
      <c r="Q330" s="758"/>
      <c r="R330" s="758"/>
      <c r="S330" s="758"/>
      <c r="T330" s="758"/>
      <c r="U330" s="758"/>
      <c r="V330" s="758"/>
      <c r="W330" s="758"/>
      <c r="X330" s="758"/>
      <c r="Y330" s="758"/>
      <c r="Z330" s="758"/>
      <c r="AA330" s="758"/>
      <c r="AB330" s="758"/>
      <c r="AC330" s="758"/>
      <c r="AD330" s="758"/>
      <c r="AE330" s="758"/>
      <c r="AF330" s="758"/>
      <c r="AG330" s="758"/>
      <c r="AH330" s="758"/>
      <c r="AI330" s="758"/>
      <c r="AJ330" s="758"/>
      <c r="AK330" s="758"/>
      <c r="AL330" s="780">
        <v>325</v>
      </c>
      <c r="AM330" s="792">
        <v>0.19923176277393201</v>
      </c>
      <c r="AN330" s="792">
        <f t="shared" si="97"/>
        <v>0.80076823722606805</v>
      </c>
      <c r="AO330" s="792">
        <v>0.26115465102444302</v>
      </c>
      <c r="AP330" s="792">
        <f t="shared" si="91"/>
        <v>0.73884534897555698</v>
      </c>
      <c r="AQ330" s="792">
        <v>0.11395468450939999</v>
      </c>
      <c r="AR330" s="792">
        <f t="shared" si="92"/>
        <v>0.88604531549060006</v>
      </c>
      <c r="AS330" s="792">
        <f t="shared" si="98"/>
        <v>0.17424657106986483</v>
      </c>
      <c r="AT330" s="792">
        <f t="shared" si="98"/>
        <v>0.82575342893013526</v>
      </c>
      <c r="AU330" s="808">
        <v>0.207172336820379</v>
      </c>
      <c r="AV330" s="808">
        <f t="shared" si="99"/>
        <v>0.79282766317962095</v>
      </c>
      <c r="AW330" s="808">
        <v>0.26294819632195598</v>
      </c>
      <c r="AX330" s="808">
        <f t="shared" si="100"/>
        <v>0.73705180367804402</v>
      </c>
      <c r="AY330" s="808">
        <v>0.124445596800564</v>
      </c>
      <c r="AZ330" s="808">
        <f t="shared" si="103"/>
        <v>0.875554403199436</v>
      </c>
      <c r="BA330" s="808">
        <f t="shared" si="101"/>
        <v>0.18194648409662681</v>
      </c>
      <c r="BB330" s="808">
        <f t="shared" si="101"/>
        <v>0.81805351590337327</v>
      </c>
      <c r="BC330" s="809">
        <v>0.19470541837025801</v>
      </c>
      <c r="BD330" s="809">
        <f t="shared" si="90"/>
        <v>0.80529458162974199</v>
      </c>
      <c r="BE330" s="809">
        <v>0.25735321000233302</v>
      </c>
      <c r="BF330" s="809">
        <f t="shared" si="90"/>
        <v>0.74264678999766698</v>
      </c>
      <c r="BG330" s="809">
        <v>0.124180057547707</v>
      </c>
      <c r="BH330" s="809">
        <f t="shared" si="93"/>
        <v>0.875819942452293</v>
      </c>
      <c r="BI330" s="809">
        <v>0.17667274446726181</v>
      </c>
      <c r="BJ330" s="809">
        <v>0.82332725553273822</v>
      </c>
      <c r="BK330" s="810">
        <v>0.190458913847184</v>
      </c>
      <c r="BL330" s="810">
        <f t="shared" si="94"/>
        <v>0.80954108615281606</v>
      </c>
      <c r="BM330" s="810">
        <v>0.25314312846223203</v>
      </c>
      <c r="BN330" s="810">
        <f t="shared" si="95"/>
        <v>0.74685687153776792</v>
      </c>
      <c r="BO330" s="810">
        <v>0.119538177393699</v>
      </c>
      <c r="BP330" s="810">
        <f t="shared" si="96"/>
        <v>0.88046182260630101</v>
      </c>
      <c r="BQ330" s="810">
        <v>0.17225274444004196</v>
      </c>
      <c r="BR330" s="810">
        <f t="shared" si="102"/>
        <v>0.8277472555599581</v>
      </c>
      <c r="BS330" s="809">
        <v>0.79978909359510297</v>
      </c>
      <c r="BT330" s="809">
        <v>0.200210906404897</v>
      </c>
      <c r="BU330" s="812"/>
      <c r="BV330" s="758"/>
      <c r="BW330" s="758"/>
      <c r="BX330" s="758"/>
      <c r="BY330" s="758"/>
      <c r="BZ330" s="758"/>
      <c r="CA330" s="758"/>
      <c r="CB330" s="758"/>
      <c r="CC330" s="758"/>
      <c r="CD330" s="758"/>
      <c r="CE330" s="758"/>
      <c r="CF330" s="758"/>
      <c r="CG330" s="758"/>
      <c r="CH330" s="758"/>
      <c r="CI330" s="758"/>
      <c r="CJ330" s="758"/>
      <c r="CK330" s="758"/>
      <c r="CL330" s="758"/>
      <c r="CM330" s="758"/>
      <c r="CN330" s="758"/>
      <c r="CP330" s="5"/>
      <c r="CR330" s="5"/>
      <c r="CS330" s="5"/>
      <c r="CT330" s="5"/>
    </row>
    <row r="331" spans="2:98" ht="15">
      <c r="B331" s="758"/>
      <c r="C331" s="758"/>
      <c r="D331" s="758"/>
      <c r="E331" s="758"/>
      <c r="F331" s="758"/>
      <c r="G331" s="758"/>
      <c r="H331" s="758"/>
      <c r="I331" s="758"/>
      <c r="J331" s="758"/>
      <c r="K331" s="758"/>
      <c r="L331" s="758"/>
      <c r="M331" s="758"/>
      <c r="N331" s="758"/>
      <c r="O331" s="758"/>
      <c r="P331" s="758"/>
      <c r="Q331" s="758"/>
      <c r="R331" s="758"/>
      <c r="S331" s="758"/>
      <c r="T331" s="758"/>
      <c r="U331" s="758"/>
      <c r="V331" s="758"/>
      <c r="W331" s="758"/>
      <c r="X331" s="758"/>
      <c r="Y331" s="758"/>
      <c r="Z331" s="758"/>
      <c r="AA331" s="758"/>
      <c r="AB331" s="758"/>
      <c r="AC331" s="758"/>
      <c r="AD331" s="758"/>
      <c r="AE331" s="758"/>
      <c r="AF331" s="758"/>
      <c r="AG331" s="758"/>
      <c r="AH331" s="758"/>
      <c r="AI331" s="758"/>
      <c r="AJ331" s="758"/>
      <c r="AK331" s="758"/>
      <c r="AL331" s="780">
        <v>326</v>
      </c>
      <c r="AM331" s="792">
        <v>0.19965006556025</v>
      </c>
      <c r="AN331" s="792">
        <f t="shared" si="97"/>
        <v>0.80034993443975</v>
      </c>
      <c r="AO331" s="792">
        <v>0.26154438156361898</v>
      </c>
      <c r="AP331" s="792">
        <f t="shared" si="91"/>
        <v>0.73845561843638108</v>
      </c>
      <c r="AQ331" s="792">
        <v>0.114305128855965</v>
      </c>
      <c r="AR331" s="792">
        <f t="shared" si="92"/>
        <v>0.885694871144035</v>
      </c>
      <c r="AS331" s="792">
        <f t="shared" si="98"/>
        <v>0.17462708735705376</v>
      </c>
      <c r="AT331" s="792">
        <f t="shared" si="98"/>
        <v>0.82537291264294632</v>
      </c>
      <c r="AU331" s="808">
        <v>0.207592126518197</v>
      </c>
      <c r="AV331" s="808">
        <f t="shared" si="99"/>
        <v>0.79240787348180297</v>
      </c>
      <c r="AW331" s="808">
        <v>0.26337559800215699</v>
      </c>
      <c r="AX331" s="808">
        <f t="shared" si="100"/>
        <v>0.73662440199784296</v>
      </c>
      <c r="AY331" s="808">
        <v>0.124835305614922</v>
      </c>
      <c r="AZ331" s="808">
        <f t="shared" si="103"/>
        <v>0.87516469438507805</v>
      </c>
      <c r="BA331" s="808">
        <f t="shared" si="101"/>
        <v>0.18235418734400127</v>
      </c>
      <c r="BB331" s="808">
        <f t="shared" si="101"/>
        <v>0.81764581265599867</v>
      </c>
      <c r="BC331" s="809">
        <v>0.19509196889611799</v>
      </c>
      <c r="BD331" s="809">
        <f t="shared" si="90"/>
        <v>0.80490803110388198</v>
      </c>
      <c r="BE331" s="809">
        <v>0.25775816353166597</v>
      </c>
      <c r="BF331" s="809">
        <f t="shared" si="90"/>
        <v>0.74224183646833408</v>
      </c>
      <c r="BG331" s="809">
        <v>0.12457606127673899</v>
      </c>
      <c r="BH331" s="809">
        <f t="shared" si="93"/>
        <v>0.87542393872326096</v>
      </c>
      <c r="BI331" s="809">
        <v>0.17706787615737968</v>
      </c>
      <c r="BJ331" s="809">
        <v>0.82293212384262038</v>
      </c>
      <c r="BK331" s="810">
        <v>0.190829029619492</v>
      </c>
      <c r="BL331" s="810">
        <f t="shared" si="94"/>
        <v>0.809170970380508</v>
      </c>
      <c r="BM331" s="810">
        <v>0.25353887988930401</v>
      </c>
      <c r="BN331" s="810">
        <f t="shared" si="95"/>
        <v>0.74646112011069599</v>
      </c>
      <c r="BO331" s="810">
        <v>0.119918962948492</v>
      </c>
      <c r="BP331" s="810">
        <f t="shared" si="96"/>
        <v>0.88008103705150798</v>
      </c>
      <c r="BQ331" s="810">
        <v>0.17263366451288875</v>
      </c>
      <c r="BR331" s="810">
        <f t="shared" si="102"/>
        <v>0.82736633548711125</v>
      </c>
      <c r="BS331" s="809">
        <v>0.80036883515280499</v>
      </c>
      <c r="BT331" s="809">
        <v>0.19963116484719501</v>
      </c>
      <c r="BU331" s="812"/>
      <c r="BV331" s="758"/>
      <c r="BW331" s="758"/>
      <c r="BX331" s="758"/>
      <c r="BY331" s="758"/>
      <c r="BZ331" s="758"/>
      <c r="CA331" s="758"/>
      <c r="CB331" s="758"/>
      <c r="CC331" s="758"/>
      <c r="CD331" s="758"/>
      <c r="CE331" s="758"/>
      <c r="CF331" s="758"/>
      <c r="CG331" s="758"/>
      <c r="CH331" s="758"/>
      <c r="CI331" s="758"/>
      <c r="CJ331" s="758"/>
      <c r="CK331" s="758"/>
      <c r="CL331" s="758"/>
      <c r="CM331" s="758"/>
      <c r="CN331" s="758"/>
      <c r="CP331" s="5"/>
      <c r="CR331" s="5"/>
      <c r="CS331" s="5"/>
      <c r="CT331" s="5"/>
    </row>
    <row r="332" spans="2:98" ht="15">
      <c r="B332" s="758"/>
      <c r="C332" s="758"/>
      <c r="D332" s="758"/>
      <c r="E332" s="758"/>
      <c r="F332" s="758"/>
      <c r="G332" s="758"/>
      <c r="H332" s="758"/>
      <c r="I332" s="758"/>
      <c r="J332" s="758"/>
      <c r="K332" s="758"/>
      <c r="L332" s="758"/>
      <c r="M332" s="758"/>
      <c r="N332" s="758"/>
      <c r="O332" s="758"/>
      <c r="P332" s="758"/>
      <c r="Q332" s="758"/>
      <c r="R332" s="758"/>
      <c r="S332" s="758"/>
      <c r="T332" s="758"/>
      <c r="U332" s="758"/>
      <c r="V332" s="758"/>
      <c r="W332" s="758"/>
      <c r="X332" s="758"/>
      <c r="Y332" s="758"/>
      <c r="Z332" s="758"/>
      <c r="AA332" s="758"/>
      <c r="AB332" s="758"/>
      <c r="AC332" s="758"/>
      <c r="AD332" s="758"/>
      <c r="AE332" s="758"/>
      <c r="AF332" s="758"/>
      <c r="AG332" s="758"/>
      <c r="AH332" s="758"/>
      <c r="AI332" s="758"/>
      <c r="AJ332" s="758"/>
      <c r="AK332" s="758"/>
      <c r="AL332" s="780">
        <v>327</v>
      </c>
      <c r="AM332" s="792">
        <v>0.20006881673010099</v>
      </c>
      <c r="AN332" s="792">
        <f t="shared" si="97"/>
        <v>0.79993118326989898</v>
      </c>
      <c r="AO332" s="792">
        <v>0.26193295606336697</v>
      </c>
      <c r="AP332" s="792">
        <f t="shared" si="91"/>
        <v>0.73806704393663303</v>
      </c>
      <c r="AQ332" s="792">
        <v>0.11465558393385</v>
      </c>
      <c r="AR332" s="792">
        <f t="shared" si="92"/>
        <v>0.88534441606615</v>
      </c>
      <c r="AS332" s="792">
        <f t="shared" si="98"/>
        <v>0.17500748169047672</v>
      </c>
      <c r="AT332" s="792">
        <f t="shared" si="98"/>
        <v>0.82499251830952325</v>
      </c>
      <c r="AU332" s="808">
        <v>0.20801138532170099</v>
      </c>
      <c r="AV332" s="808">
        <f t="shared" si="99"/>
        <v>0.79198861467829906</v>
      </c>
      <c r="AW332" s="808">
        <v>0.26380222340915699</v>
      </c>
      <c r="AX332" s="808">
        <f t="shared" si="100"/>
        <v>0.73619777659084296</v>
      </c>
      <c r="AY332" s="808">
        <v>0.125224992868188</v>
      </c>
      <c r="AZ332" s="808">
        <f t="shared" si="103"/>
        <v>0.874775007131812</v>
      </c>
      <c r="BA332" s="808">
        <f t="shared" si="101"/>
        <v>0.1827615375531999</v>
      </c>
      <c r="BB332" s="808">
        <f t="shared" si="101"/>
        <v>0.8172384624468001</v>
      </c>
      <c r="BC332" s="809">
        <v>0.19547835807014999</v>
      </c>
      <c r="BD332" s="809">
        <f t="shared" si="90"/>
        <v>0.80452164192984998</v>
      </c>
      <c r="BE332" s="809">
        <v>0.25816243404566602</v>
      </c>
      <c r="BF332" s="809">
        <f t="shared" si="90"/>
        <v>0.74183756595433392</v>
      </c>
      <c r="BG332" s="809">
        <v>0.12497208259434001</v>
      </c>
      <c r="BH332" s="809">
        <f t="shared" si="93"/>
        <v>0.87502791740565999</v>
      </c>
      <c r="BI332" s="809">
        <v>0.17746280882564608</v>
      </c>
      <c r="BJ332" s="809">
        <v>0.82253719117435387</v>
      </c>
      <c r="BK332" s="810">
        <v>0.19119856417134401</v>
      </c>
      <c r="BL332" s="810">
        <f t="shared" si="94"/>
        <v>0.80880143582865593</v>
      </c>
      <c r="BM332" s="810">
        <v>0.25393389373661202</v>
      </c>
      <c r="BN332" s="810">
        <f t="shared" si="95"/>
        <v>0.74606610626338798</v>
      </c>
      <c r="BO332" s="810">
        <v>0.120299697415925</v>
      </c>
      <c r="BP332" s="810">
        <f t="shared" si="96"/>
        <v>0.87970030258407506</v>
      </c>
      <c r="BQ332" s="810">
        <v>0.1730142112638629</v>
      </c>
      <c r="BR332" s="810">
        <f t="shared" si="102"/>
        <v>0.82698578873613715</v>
      </c>
      <c r="BS332" s="809">
        <v>0.80094486207496796</v>
      </c>
      <c r="BT332" s="809">
        <v>0.19905513792503199</v>
      </c>
      <c r="BU332" s="812"/>
      <c r="BV332" s="758"/>
      <c r="BW332" s="758"/>
      <c r="BX332" s="758"/>
      <c r="BY332" s="758"/>
      <c r="BZ332" s="758"/>
      <c r="CA332" s="758"/>
      <c r="CB332" s="758"/>
      <c r="CC332" s="758"/>
      <c r="CD332" s="758"/>
      <c r="CE332" s="758"/>
      <c r="CF332" s="758"/>
      <c r="CG332" s="758"/>
      <c r="CH332" s="758"/>
      <c r="CI332" s="758"/>
      <c r="CJ332" s="758"/>
      <c r="CK332" s="758"/>
      <c r="CL332" s="758"/>
      <c r="CM332" s="758"/>
      <c r="CN332" s="758"/>
      <c r="CP332" s="5"/>
      <c r="CR332" s="5"/>
      <c r="CS332" s="5"/>
      <c r="CT332" s="5"/>
    </row>
    <row r="333" spans="2:98" ht="15">
      <c r="B333" s="758"/>
      <c r="C333" s="758"/>
      <c r="D333" s="758"/>
      <c r="E333" s="758"/>
      <c r="F333" s="758"/>
      <c r="G333" s="758"/>
      <c r="H333" s="758"/>
      <c r="I333" s="758"/>
      <c r="J333" s="758"/>
      <c r="K333" s="758"/>
      <c r="L333" s="758"/>
      <c r="M333" s="758"/>
      <c r="N333" s="758"/>
      <c r="O333" s="758"/>
      <c r="P333" s="758"/>
      <c r="Q333" s="758"/>
      <c r="R333" s="758"/>
      <c r="S333" s="758"/>
      <c r="T333" s="758"/>
      <c r="U333" s="758"/>
      <c r="V333" s="758"/>
      <c r="W333" s="758"/>
      <c r="X333" s="758"/>
      <c r="Y333" s="758"/>
      <c r="Z333" s="758"/>
      <c r="AA333" s="758"/>
      <c r="AB333" s="758"/>
      <c r="AC333" s="758"/>
      <c r="AD333" s="758"/>
      <c r="AE333" s="758"/>
      <c r="AF333" s="758"/>
      <c r="AG333" s="758"/>
      <c r="AH333" s="758"/>
      <c r="AI333" s="758"/>
      <c r="AJ333" s="758"/>
      <c r="AK333" s="758"/>
      <c r="AL333" s="780">
        <v>328</v>
      </c>
      <c r="AM333" s="792">
        <v>0.20048798890494501</v>
      </c>
      <c r="AN333" s="792">
        <f t="shared" si="97"/>
        <v>0.79951201109505499</v>
      </c>
      <c r="AO333" s="792">
        <v>0.26232038672017899</v>
      </c>
      <c r="AP333" s="792">
        <f t="shared" si="91"/>
        <v>0.73767961327982101</v>
      </c>
      <c r="AQ333" s="792">
        <v>0.115006048739133</v>
      </c>
      <c r="AR333" s="792">
        <f t="shared" si="92"/>
        <v>0.884993951260867</v>
      </c>
      <c r="AS333" s="792">
        <f t="shared" si="98"/>
        <v>0.17538774792617531</v>
      </c>
      <c r="AT333" s="792">
        <f t="shared" si="98"/>
        <v>0.82461225207382471</v>
      </c>
      <c r="AU333" s="808">
        <v>0.20843011495865901</v>
      </c>
      <c r="AV333" s="808">
        <f t="shared" si="99"/>
        <v>0.79156988504134096</v>
      </c>
      <c r="AW333" s="808">
        <v>0.26422807625766698</v>
      </c>
      <c r="AX333" s="808">
        <f t="shared" si="100"/>
        <v>0.73577192374233302</v>
      </c>
      <c r="AY333" s="808">
        <v>0.12561465835782401</v>
      </c>
      <c r="AZ333" s="808">
        <f t="shared" si="103"/>
        <v>0.87438534164217596</v>
      </c>
      <c r="BA333" s="808">
        <f t="shared" si="101"/>
        <v>0.18316853602104677</v>
      </c>
      <c r="BB333" s="808">
        <f t="shared" si="101"/>
        <v>0.81683146397895334</v>
      </c>
      <c r="BC333" s="809">
        <v>0.19586458220547501</v>
      </c>
      <c r="BD333" s="809">
        <f t="shared" si="90"/>
        <v>0.80413541779452502</v>
      </c>
      <c r="BE333" s="809">
        <v>0.25856602407143903</v>
      </c>
      <c r="BF333" s="809">
        <f t="shared" si="90"/>
        <v>0.74143397592856097</v>
      </c>
      <c r="BG333" s="809">
        <v>0.12536812030673</v>
      </c>
      <c r="BH333" s="809">
        <f t="shared" si="93"/>
        <v>0.87463187969326994</v>
      </c>
      <c r="BI333" s="809">
        <v>0.17785754136122403</v>
      </c>
      <c r="BJ333" s="809">
        <v>0.822142458638776</v>
      </c>
      <c r="BK333" s="810">
        <v>0.19156752335672</v>
      </c>
      <c r="BL333" s="810">
        <f t="shared" si="94"/>
        <v>0.80843247664328</v>
      </c>
      <c r="BM333" s="810">
        <v>0.25432817329624502</v>
      </c>
      <c r="BN333" s="810">
        <f t="shared" si="95"/>
        <v>0.74567182670375498</v>
      </c>
      <c r="BO333" s="810">
        <v>0.12068038145758</v>
      </c>
      <c r="BP333" s="810">
        <f t="shared" si="96"/>
        <v>0.87931961854242002</v>
      </c>
      <c r="BQ333" s="810">
        <v>0.17339438756920636</v>
      </c>
      <c r="BR333" s="810">
        <f t="shared" si="102"/>
        <v>0.82660561243079367</v>
      </c>
      <c r="BS333" s="809">
        <v>0.80151720454897701</v>
      </c>
      <c r="BT333" s="809">
        <v>0.19848279545102299</v>
      </c>
      <c r="BU333" s="812"/>
      <c r="BV333" s="758"/>
      <c r="BW333" s="758"/>
      <c r="BX333" s="758"/>
      <c r="BY333" s="758"/>
      <c r="BZ333" s="758"/>
      <c r="CA333" s="758"/>
      <c r="CB333" s="758"/>
      <c r="CC333" s="758"/>
      <c r="CD333" s="758"/>
      <c r="CE333" s="758"/>
      <c r="CF333" s="758"/>
      <c r="CG333" s="758"/>
      <c r="CH333" s="758"/>
      <c r="CI333" s="758"/>
      <c r="CJ333" s="758"/>
      <c r="CK333" s="758"/>
      <c r="CL333" s="758"/>
      <c r="CM333" s="758"/>
      <c r="CN333" s="758"/>
      <c r="CP333" s="5"/>
      <c r="CR333" s="5"/>
      <c r="CS333" s="5"/>
      <c r="CT333" s="5"/>
    </row>
    <row r="334" spans="2:98" ht="15">
      <c r="B334" s="758"/>
      <c r="C334" s="758"/>
      <c r="D334" s="758"/>
      <c r="E334" s="758"/>
      <c r="F334" s="758"/>
      <c r="G334" s="758"/>
      <c r="H334" s="758"/>
      <c r="I334" s="758"/>
      <c r="J334" s="758"/>
      <c r="K334" s="758"/>
      <c r="L334" s="758"/>
      <c r="M334" s="758"/>
      <c r="N334" s="758"/>
      <c r="O334" s="758"/>
      <c r="P334" s="758"/>
      <c r="Q334" s="758"/>
      <c r="R334" s="758"/>
      <c r="S334" s="758"/>
      <c r="T334" s="758"/>
      <c r="U334" s="758"/>
      <c r="V334" s="758"/>
      <c r="W334" s="758"/>
      <c r="X334" s="758"/>
      <c r="Y334" s="758"/>
      <c r="Z334" s="758"/>
      <c r="AA334" s="758"/>
      <c r="AB334" s="758"/>
      <c r="AC334" s="758"/>
      <c r="AD334" s="758"/>
      <c r="AE334" s="758"/>
      <c r="AF334" s="758"/>
      <c r="AG334" s="758"/>
      <c r="AH334" s="758"/>
      <c r="AI334" s="758"/>
      <c r="AJ334" s="758"/>
      <c r="AK334" s="758"/>
      <c r="AL334" s="780">
        <v>329</v>
      </c>
      <c r="AM334" s="792">
        <v>0.200907554706238</v>
      </c>
      <c r="AN334" s="792">
        <f t="shared" si="97"/>
        <v>0.799092445293762</v>
      </c>
      <c r="AO334" s="792">
        <v>0.26270668573054301</v>
      </c>
      <c r="AP334" s="792">
        <f t="shared" si="91"/>
        <v>0.73729331426945699</v>
      </c>
      <c r="AQ334" s="792">
        <v>0.11535652226789</v>
      </c>
      <c r="AR334" s="792">
        <f t="shared" si="92"/>
        <v>0.88464347773210994</v>
      </c>
      <c r="AS334" s="792">
        <f t="shared" si="98"/>
        <v>0.17576787992018808</v>
      </c>
      <c r="AT334" s="792">
        <f t="shared" si="98"/>
        <v>0.82423212007981195</v>
      </c>
      <c r="AU334" s="808">
        <v>0.20884831715683999</v>
      </c>
      <c r="AV334" s="808">
        <f t="shared" si="99"/>
        <v>0.79115168284315995</v>
      </c>
      <c r="AW334" s="808">
        <v>0.26465316026239599</v>
      </c>
      <c r="AX334" s="808">
        <f t="shared" si="100"/>
        <v>0.73534683973760395</v>
      </c>
      <c r="AY334" s="808">
        <v>0.126004301881291</v>
      </c>
      <c r="AZ334" s="808">
        <f t="shared" si="103"/>
        <v>0.87399569811870903</v>
      </c>
      <c r="BA334" s="808">
        <f t="shared" si="101"/>
        <v>0.18357518404436535</v>
      </c>
      <c r="BB334" s="808">
        <f t="shared" si="101"/>
        <v>0.81642481595563465</v>
      </c>
      <c r="BC334" s="809">
        <v>0.196250637615214</v>
      </c>
      <c r="BD334" s="809">
        <f t="shared" si="90"/>
        <v>0.803749362384786</v>
      </c>
      <c r="BE334" s="809">
        <v>0.25896893613609101</v>
      </c>
      <c r="BF334" s="809">
        <f t="shared" si="90"/>
        <v>0.74103106386390905</v>
      </c>
      <c r="BG334" s="809">
        <v>0.125764173220132</v>
      </c>
      <c r="BH334" s="809">
        <f t="shared" si="93"/>
        <v>0.874235826779868</v>
      </c>
      <c r="BI334" s="809">
        <v>0.178252072653278</v>
      </c>
      <c r="BJ334" s="809">
        <v>0.82174792734672208</v>
      </c>
      <c r="BK334" s="810">
        <v>0.191935913029601</v>
      </c>
      <c r="BL334" s="810">
        <f t="shared" si="94"/>
        <v>0.808064086970399</v>
      </c>
      <c r="BM334" s="810">
        <v>0.25472172186029401</v>
      </c>
      <c r="BN334" s="810">
        <f t="shared" si="95"/>
        <v>0.74527827813970604</v>
      </c>
      <c r="BO334" s="810">
        <v>0.12106101573504099</v>
      </c>
      <c r="BP334" s="810">
        <f t="shared" si="96"/>
        <v>0.87893898426495898</v>
      </c>
      <c r="BQ334" s="810">
        <v>0.1737741963051628</v>
      </c>
      <c r="BR334" s="810">
        <f t="shared" si="102"/>
        <v>0.82622580369483722</v>
      </c>
      <c r="BS334" s="809">
        <v>0.80208589276221698</v>
      </c>
      <c r="BT334" s="809">
        <v>0.19791410723778299</v>
      </c>
      <c r="BU334" s="812"/>
      <c r="BV334" s="758"/>
      <c r="BW334" s="758"/>
      <c r="BX334" s="758"/>
      <c r="BY334" s="758"/>
      <c r="BZ334" s="758"/>
      <c r="CA334" s="758"/>
      <c r="CB334" s="758"/>
      <c r="CC334" s="758"/>
      <c r="CD334" s="758"/>
      <c r="CE334" s="758"/>
      <c r="CF334" s="758"/>
      <c r="CG334" s="758"/>
      <c r="CH334" s="758"/>
      <c r="CI334" s="758"/>
      <c r="CJ334" s="758"/>
      <c r="CK334" s="758"/>
      <c r="CL334" s="758"/>
      <c r="CM334" s="758"/>
      <c r="CN334" s="758"/>
      <c r="CP334" s="5"/>
      <c r="CR334" s="5"/>
      <c r="CS334" s="5"/>
      <c r="CT334" s="5"/>
    </row>
    <row r="335" spans="2:98" ht="15">
      <c r="B335" s="758"/>
      <c r="C335" s="758"/>
      <c r="D335" s="758"/>
      <c r="E335" s="758"/>
      <c r="F335" s="758"/>
      <c r="G335" s="758"/>
      <c r="H335" s="758"/>
      <c r="I335" s="758"/>
      <c r="J335" s="758"/>
      <c r="K335" s="758"/>
      <c r="L335" s="758"/>
      <c r="M335" s="758"/>
      <c r="N335" s="758"/>
      <c r="O335" s="758"/>
      <c r="P335" s="758"/>
      <c r="Q335" s="758"/>
      <c r="R335" s="758"/>
      <c r="S335" s="758"/>
      <c r="T335" s="758"/>
      <c r="U335" s="758"/>
      <c r="V335" s="758"/>
      <c r="W335" s="758"/>
      <c r="X335" s="758"/>
      <c r="Y335" s="758"/>
      <c r="Z335" s="758"/>
      <c r="AA335" s="758"/>
      <c r="AB335" s="758"/>
      <c r="AC335" s="758"/>
      <c r="AD335" s="758"/>
      <c r="AE335" s="758"/>
      <c r="AF335" s="758"/>
      <c r="AG335" s="758"/>
      <c r="AH335" s="758"/>
      <c r="AI335" s="758"/>
      <c r="AJ335" s="758"/>
      <c r="AK335" s="758"/>
      <c r="AL335" s="780">
        <v>330</v>
      </c>
      <c r="AM335" s="792">
        <v>0.20132748675543799</v>
      </c>
      <c r="AN335" s="792">
        <f t="shared" si="97"/>
        <v>0.79867251324456201</v>
      </c>
      <c r="AO335" s="792">
        <v>0.26309186529094802</v>
      </c>
      <c r="AP335" s="792">
        <f t="shared" si="91"/>
        <v>0.73690813470905203</v>
      </c>
      <c r="AQ335" s="792">
        <v>0.115707003516197</v>
      </c>
      <c r="AR335" s="792">
        <f t="shared" si="92"/>
        <v>0.884292996483803</v>
      </c>
      <c r="AS335" s="792">
        <f t="shared" si="98"/>
        <v>0.17614787152855443</v>
      </c>
      <c r="AT335" s="792">
        <f t="shared" si="98"/>
        <v>0.82385212847144551</v>
      </c>
      <c r="AU335" s="808">
        <v>0.20926599364401199</v>
      </c>
      <c r="AV335" s="808">
        <f t="shared" si="99"/>
        <v>0.79073400635598801</v>
      </c>
      <c r="AW335" s="808">
        <v>0.26507747913805602</v>
      </c>
      <c r="AX335" s="808">
        <f t="shared" si="100"/>
        <v>0.73492252086194398</v>
      </c>
      <c r="AY335" s="808">
        <v>0.126393923236051</v>
      </c>
      <c r="AZ335" s="808">
        <f t="shared" si="103"/>
        <v>0.87360607676394897</v>
      </c>
      <c r="BA335" s="808">
        <f t="shared" si="101"/>
        <v>0.18398148291998007</v>
      </c>
      <c r="BB335" s="808">
        <f t="shared" si="101"/>
        <v>0.81601851708001993</v>
      </c>
      <c r="BC335" s="809">
        <v>0.19663652061248901</v>
      </c>
      <c r="BD335" s="809">
        <f t="shared" si="90"/>
        <v>0.80336347938751096</v>
      </c>
      <c r="BE335" s="809">
        <v>0.259371172766728</v>
      </c>
      <c r="BF335" s="809">
        <f t="shared" si="90"/>
        <v>0.74062882723327195</v>
      </c>
      <c r="BG335" s="809">
        <v>0.12616024014076499</v>
      </c>
      <c r="BH335" s="809">
        <f t="shared" si="93"/>
        <v>0.87383975985923501</v>
      </c>
      <c r="BI335" s="809">
        <v>0.17864640159097092</v>
      </c>
      <c r="BJ335" s="809">
        <v>0.821353598409029</v>
      </c>
      <c r="BK335" s="810">
        <v>0.192303739043965</v>
      </c>
      <c r="BL335" s="810">
        <f t="shared" si="94"/>
        <v>0.80769626095603497</v>
      </c>
      <c r="BM335" s="810">
        <v>0.25511454272084699</v>
      </c>
      <c r="BN335" s="810">
        <f t="shared" si="95"/>
        <v>0.74488545727915301</v>
      </c>
      <c r="BO335" s="810">
        <v>0.12144160090989201</v>
      </c>
      <c r="BP335" s="810">
        <f t="shared" si="96"/>
        <v>0.87855839909010802</v>
      </c>
      <c r="BQ335" s="810">
        <v>0.17415364034797429</v>
      </c>
      <c r="BR335" s="810">
        <f t="shared" si="102"/>
        <v>0.8258463596520258</v>
      </c>
      <c r="BS335" s="809">
        <v>0.802650956902074</v>
      </c>
      <c r="BT335" s="809">
        <v>0.197349043097926</v>
      </c>
      <c r="BU335" s="812"/>
      <c r="BV335" s="758"/>
      <c r="BW335" s="758"/>
      <c r="BX335" s="758"/>
      <c r="BY335" s="758"/>
      <c r="BZ335" s="758"/>
      <c r="CA335" s="758"/>
      <c r="CB335" s="758"/>
      <c r="CC335" s="758"/>
      <c r="CD335" s="758"/>
      <c r="CE335" s="758"/>
      <c r="CF335" s="758"/>
      <c r="CG335" s="758"/>
      <c r="CH335" s="758"/>
      <c r="CI335" s="758"/>
      <c r="CJ335" s="758"/>
      <c r="CK335" s="758"/>
      <c r="CL335" s="758"/>
      <c r="CM335" s="758"/>
      <c r="CN335" s="758"/>
      <c r="CP335" s="5"/>
      <c r="CR335" s="5"/>
      <c r="CS335" s="5"/>
      <c r="CT335" s="5"/>
    </row>
    <row r="336" spans="2:98" ht="15">
      <c r="B336" s="758"/>
      <c r="C336" s="758"/>
      <c r="D336" s="758"/>
      <c r="E336" s="758"/>
      <c r="F336" s="758"/>
      <c r="G336" s="758"/>
      <c r="H336" s="758"/>
      <c r="I336" s="758"/>
      <c r="J336" s="758"/>
      <c r="K336" s="758"/>
      <c r="L336" s="758"/>
      <c r="M336" s="758"/>
      <c r="N336" s="758"/>
      <c r="O336" s="758"/>
      <c r="P336" s="758"/>
      <c r="Q336" s="758"/>
      <c r="R336" s="758"/>
      <c r="S336" s="758"/>
      <c r="T336" s="758"/>
      <c r="U336" s="758"/>
      <c r="V336" s="758"/>
      <c r="W336" s="758"/>
      <c r="X336" s="758"/>
      <c r="Y336" s="758"/>
      <c r="Z336" s="758"/>
      <c r="AA336" s="758"/>
      <c r="AB336" s="758"/>
      <c r="AC336" s="758"/>
      <c r="AD336" s="758"/>
      <c r="AE336" s="758"/>
      <c r="AF336" s="758"/>
      <c r="AG336" s="758"/>
      <c r="AH336" s="758"/>
      <c r="AI336" s="758"/>
      <c r="AJ336" s="758"/>
      <c r="AK336" s="758"/>
      <c r="AL336" s="780">
        <v>331</v>
      </c>
      <c r="AM336" s="792">
        <v>0.20174775767400399</v>
      </c>
      <c r="AN336" s="792">
        <f t="shared" si="97"/>
        <v>0.79825224232599601</v>
      </c>
      <c r="AO336" s="792">
        <v>0.26347593759788501</v>
      </c>
      <c r="AP336" s="792">
        <f t="shared" si="91"/>
        <v>0.73652406240211499</v>
      </c>
      <c r="AQ336" s="792">
        <v>0.116057491480133</v>
      </c>
      <c r="AR336" s="792">
        <f t="shared" si="92"/>
        <v>0.883942508519867</v>
      </c>
      <c r="AS336" s="792">
        <f t="shared" si="98"/>
        <v>0.17652771660731598</v>
      </c>
      <c r="AT336" s="792">
        <f t="shared" si="98"/>
        <v>0.82347228339268397</v>
      </c>
      <c r="AU336" s="808">
        <v>0.20968314614794301</v>
      </c>
      <c r="AV336" s="808">
        <f t="shared" si="99"/>
        <v>0.79031685385205697</v>
      </c>
      <c r="AW336" s="808">
        <v>0.26550103659935398</v>
      </c>
      <c r="AX336" s="808">
        <f t="shared" si="100"/>
        <v>0.73449896340064602</v>
      </c>
      <c r="AY336" s="808">
        <v>0.12678352221956701</v>
      </c>
      <c r="AZ336" s="808">
        <f t="shared" si="103"/>
        <v>0.87321647778043299</v>
      </c>
      <c r="BA336" s="808">
        <f t="shared" si="101"/>
        <v>0.18438743394471457</v>
      </c>
      <c r="BB336" s="808">
        <f t="shared" si="101"/>
        <v>0.81561256605528554</v>
      </c>
      <c r="BC336" s="809">
        <v>0.197022227510422</v>
      </c>
      <c r="BD336" s="809">
        <f t="shared" si="90"/>
        <v>0.80297777248957802</v>
      </c>
      <c r="BE336" s="809">
        <v>0.25977273649045701</v>
      </c>
      <c r="BF336" s="809">
        <f t="shared" si="90"/>
        <v>0.74022726350954304</v>
      </c>
      <c r="BG336" s="809">
        <v>0.126556319874851</v>
      </c>
      <c r="BH336" s="809">
        <f t="shared" si="93"/>
        <v>0.87344368012514906</v>
      </c>
      <c r="BI336" s="809">
        <v>0.1790405270634674</v>
      </c>
      <c r="BJ336" s="809">
        <v>0.82095947293653271</v>
      </c>
      <c r="BK336" s="810">
        <v>0.19267100725379199</v>
      </c>
      <c r="BL336" s="810">
        <f t="shared" si="94"/>
        <v>0.80732899274620795</v>
      </c>
      <c r="BM336" s="810">
        <v>0.255506639169995</v>
      </c>
      <c r="BN336" s="810">
        <f t="shared" si="95"/>
        <v>0.74449336083000506</v>
      </c>
      <c r="BO336" s="810">
        <v>0.12182213764371599</v>
      </c>
      <c r="BP336" s="810">
        <f t="shared" si="96"/>
        <v>0.87817786235628403</v>
      </c>
      <c r="BQ336" s="810">
        <v>0.17453272257388372</v>
      </c>
      <c r="BR336" s="810">
        <f t="shared" si="102"/>
        <v>0.82546727742611625</v>
      </c>
      <c r="BS336" s="809">
        <v>0.80321242715593399</v>
      </c>
      <c r="BT336" s="809">
        <v>0.19678757284406601</v>
      </c>
      <c r="BU336" s="812"/>
      <c r="BV336" s="758"/>
      <c r="BW336" s="758"/>
      <c r="BX336" s="758"/>
      <c r="BY336" s="758"/>
      <c r="BZ336" s="758"/>
      <c r="CA336" s="758"/>
      <c r="CB336" s="758"/>
      <c r="CC336" s="758"/>
      <c r="CD336" s="758"/>
      <c r="CE336" s="758"/>
      <c r="CF336" s="758"/>
      <c r="CG336" s="758"/>
      <c r="CH336" s="758"/>
      <c r="CI336" s="758"/>
      <c r="CJ336" s="758"/>
      <c r="CK336" s="758"/>
      <c r="CL336" s="758"/>
      <c r="CM336" s="758"/>
      <c r="CN336" s="758"/>
      <c r="CP336" s="5"/>
      <c r="CR336" s="5"/>
      <c r="CS336" s="5"/>
      <c r="CT336" s="5"/>
    </row>
    <row r="337" spans="2:98" ht="15">
      <c r="B337" s="758"/>
      <c r="C337" s="758"/>
      <c r="D337" s="758"/>
      <c r="E337" s="758"/>
      <c r="F337" s="758"/>
      <c r="G337" s="758"/>
      <c r="H337" s="758"/>
      <c r="I337" s="758"/>
      <c r="J337" s="758"/>
      <c r="K337" s="758"/>
      <c r="L337" s="758"/>
      <c r="M337" s="758"/>
      <c r="N337" s="758"/>
      <c r="O337" s="758"/>
      <c r="P337" s="758"/>
      <c r="Q337" s="758"/>
      <c r="R337" s="758"/>
      <c r="S337" s="758"/>
      <c r="T337" s="758"/>
      <c r="U337" s="758"/>
      <c r="V337" s="758"/>
      <c r="W337" s="758"/>
      <c r="X337" s="758"/>
      <c r="Y337" s="758"/>
      <c r="Z337" s="758"/>
      <c r="AA337" s="758"/>
      <c r="AB337" s="758"/>
      <c r="AC337" s="758"/>
      <c r="AD337" s="758"/>
      <c r="AE337" s="758"/>
      <c r="AF337" s="758"/>
      <c r="AG337" s="758"/>
      <c r="AH337" s="758"/>
      <c r="AI337" s="758"/>
      <c r="AJ337" s="758"/>
      <c r="AK337" s="758"/>
      <c r="AL337" s="780">
        <v>332</v>
      </c>
      <c r="AM337" s="792">
        <v>0.20216834008339299</v>
      </c>
      <c r="AN337" s="792">
        <f t="shared" si="97"/>
        <v>0.79783165991660698</v>
      </c>
      <c r="AO337" s="792">
        <v>0.26385891484784202</v>
      </c>
      <c r="AP337" s="792">
        <f t="shared" si="91"/>
        <v>0.73614108515215793</v>
      </c>
      <c r="AQ337" s="792">
        <v>0.116407985155773</v>
      </c>
      <c r="AR337" s="792">
        <f t="shared" si="92"/>
        <v>0.883592014844227</v>
      </c>
      <c r="AS337" s="792">
        <f t="shared" si="98"/>
        <v>0.17690740901251106</v>
      </c>
      <c r="AT337" s="792">
        <f t="shared" si="98"/>
        <v>0.82309259098748888</v>
      </c>
      <c r="AU337" s="808">
        <v>0.21009977639640201</v>
      </c>
      <c r="AV337" s="808">
        <f t="shared" si="99"/>
        <v>0.78990022360359802</v>
      </c>
      <c r="AW337" s="808">
        <v>0.26592383636100297</v>
      </c>
      <c r="AX337" s="808">
        <f t="shared" si="100"/>
        <v>0.73407616363899697</v>
      </c>
      <c r="AY337" s="808">
        <v>0.12717309862929899</v>
      </c>
      <c r="AZ337" s="808">
        <f t="shared" si="103"/>
        <v>0.87282690137070107</v>
      </c>
      <c r="BA337" s="808">
        <f t="shared" si="101"/>
        <v>0.18479303841539285</v>
      </c>
      <c r="BB337" s="808">
        <f t="shared" si="101"/>
        <v>0.81520696158460715</v>
      </c>
      <c r="BC337" s="809">
        <v>0.197407754622132</v>
      </c>
      <c r="BD337" s="809">
        <f t="shared" si="90"/>
        <v>0.802592245377868</v>
      </c>
      <c r="BE337" s="809">
        <v>0.26017362983438302</v>
      </c>
      <c r="BF337" s="809">
        <f t="shared" si="90"/>
        <v>0.73982637016561692</v>
      </c>
      <c r="BG337" s="809">
        <v>0.12695241122861201</v>
      </c>
      <c r="BH337" s="809">
        <f t="shared" si="93"/>
        <v>0.87304758877138799</v>
      </c>
      <c r="BI337" s="809">
        <v>0.17943444795993055</v>
      </c>
      <c r="BJ337" s="809">
        <v>0.82056555204006942</v>
      </c>
      <c r="BK337" s="810">
        <v>0.193037723513064</v>
      </c>
      <c r="BL337" s="810">
        <f t="shared" si="94"/>
        <v>0.80696227648693597</v>
      </c>
      <c r="BM337" s="810">
        <v>0.25589801449982802</v>
      </c>
      <c r="BN337" s="810">
        <f t="shared" si="95"/>
        <v>0.74410198550017204</v>
      </c>
      <c r="BO337" s="810">
        <v>0.122202626598097</v>
      </c>
      <c r="BP337" s="810">
        <f t="shared" si="96"/>
        <v>0.877797373401903</v>
      </c>
      <c r="BQ337" s="810">
        <v>0.1749114458591349</v>
      </c>
      <c r="BR337" s="810">
        <f t="shared" si="102"/>
        <v>0.82508855414086513</v>
      </c>
      <c r="BS337" s="809">
        <v>0.80377033371118101</v>
      </c>
      <c r="BT337" s="809">
        <v>0.19622966628881899</v>
      </c>
      <c r="BU337" s="812"/>
      <c r="BV337" s="758"/>
      <c r="BW337" s="758"/>
      <c r="BX337" s="758"/>
      <c r="BY337" s="758"/>
      <c r="BZ337" s="758"/>
      <c r="CA337" s="758"/>
      <c r="CB337" s="758"/>
      <c r="CC337" s="758"/>
      <c r="CD337" s="758"/>
      <c r="CE337" s="758"/>
      <c r="CF337" s="758"/>
      <c r="CG337" s="758"/>
      <c r="CH337" s="758"/>
      <c r="CI337" s="758"/>
      <c r="CJ337" s="758"/>
      <c r="CK337" s="758"/>
      <c r="CL337" s="758"/>
      <c r="CM337" s="758"/>
      <c r="CN337" s="758"/>
      <c r="CP337" s="5"/>
      <c r="CR337" s="5"/>
      <c r="CS337" s="5"/>
      <c r="CT337" s="5"/>
    </row>
    <row r="338" spans="2:98" ht="15">
      <c r="B338" s="758"/>
      <c r="C338" s="758"/>
      <c r="D338" s="758"/>
      <c r="E338" s="758"/>
      <c r="F338" s="758"/>
      <c r="G338" s="758"/>
      <c r="H338" s="758"/>
      <c r="I338" s="758"/>
      <c r="J338" s="758"/>
      <c r="K338" s="758"/>
      <c r="L338" s="758"/>
      <c r="M338" s="758"/>
      <c r="N338" s="758"/>
      <c r="O338" s="758"/>
      <c r="P338" s="758"/>
      <c r="Q338" s="758"/>
      <c r="R338" s="758"/>
      <c r="S338" s="758"/>
      <c r="T338" s="758"/>
      <c r="U338" s="758"/>
      <c r="V338" s="758"/>
      <c r="W338" s="758"/>
      <c r="X338" s="758"/>
      <c r="Y338" s="758"/>
      <c r="Z338" s="758"/>
      <c r="AA338" s="758"/>
      <c r="AB338" s="758"/>
      <c r="AC338" s="758"/>
      <c r="AD338" s="758"/>
      <c r="AE338" s="758"/>
      <c r="AF338" s="758"/>
      <c r="AG338" s="758"/>
      <c r="AH338" s="758"/>
      <c r="AI338" s="758"/>
      <c r="AJ338" s="758"/>
      <c r="AK338" s="758"/>
      <c r="AL338" s="780">
        <v>333</v>
      </c>
      <c r="AM338" s="792">
        <v>0.20258920660506299</v>
      </c>
      <c r="AN338" s="792">
        <f t="shared" si="97"/>
        <v>0.79741079339493703</v>
      </c>
      <c r="AO338" s="792">
        <v>0.26424080923730903</v>
      </c>
      <c r="AP338" s="792">
        <f t="shared" si="91"/>
        <v>0.73575919076269103</v>
      </c>
      <c r="AQ338" s="792">
        <v>0.116758483539195</v>
      </c>
      <c r="AR338" s="792">
        <f t="shared" si="92"/>
        <v>0.88324151646080495</v>
      </c>
      <c r="AS338" s="792">
        <f t="shared" si="98"/>
        <v>0.17728694260018033</v>
      </c>
      <c r="AT338" s="792">
        <f t="shared" si="98"/>
        <v>0.82271305739981981</v>
      </c>
      <c r="AU338" s="808">
        <v>0.21051588611715799</v>
      </c>
      <c r="AV338" s="808">
        <f t="shared" si="99"/>
        <v>0.78948411388284201</v>
      </c>
      <c r="AW338" s="808">
        <v>0.26634588213771099</v>
      </c>
      <c r="AX338" s="808">
        <f t="shared" si="100"/>
        <v>0.73365411786228907</v>
      </c>
      <c r="AY338" s="808">
        <v>0.12756265226270899</v>
      </c>
      <c r="AZ338" s="808">
        <f t="shared" si="103"/>
        <v>0.87243734773729098</v>
      </c>
      <c r="BA338" s="808">
        <f t="shared" si="101"/>
        <v>0.18519829762883866</v>
      </c>
      <c r="BB338" s="808">
        <f t="shared" si="101"/>
        <v>0.81480170237116134</v>
      </c>
      <c r="BC338" s="809">
        <v>0.19779309826074301</v>
      </c>
      <c r="BD338" s="809">
        <f t="shared" si="90"/>
        <v>0.80220690173925702</v>
      </c>
      <c r="BE338" s="809">
        <v>0.260573855325614</v>
      </c>
      <c r="BF338" s="809">
        <f t="shared" si="90"/>
        <v>0.73942614467438594</v>
      </c>
      <c r="BG338" s="809">
        <v>0.12734851300826799</v>
      </c>
      <c r="BH338" s="809">
        <f t="shared" si="93"/>
        <v>0.87265148699173201</v>
      </c>
      <c r="BI338" s="809">
        <v>0.17982816316952482</v>
      </c>
      <c r="BJ338" s="809">
        <v>0.82017183683047523</v>
      </c>
      <c r="BK338" s="810">
        <v>0.193403893675759</v>
      </c>
      <c r="BL338" s="810">
        <f t="shared" si="94"/>
        <v>0.80659610632424106</v>
      </c>
      <c r="BM338" s="810">
        <v>0.25628867200243399</v>
      </c>
      <c r="BN338" s="810">
        <f t="shared" si="95"/>
        <v>0.74371132799756601</v>
      </c>
      <c r="BO338" s="810">
        <v>0.122583068434617</v>
      </c>
      <c r="BP338" s="810">
        <f t="shared" si="96"/>
        <v>0.87741693156538303</v>
      </c>
      <c r="BQ338" s="810">
        <v>0.17528981307996894</v>
      </c>
      <c r="BR338" s="810">
        <f t="shared" si="102"/>
        <v>0.82471018692003106</v>
      </c>
      <c r="BS338" s="809">
        <v>0.80432470675520107</v>
      </c>
      <c r="BT338" s="809">
        <v>0.19567529324479899</v>
      </c>
      <c r="BU338" s="812"/>
      <c r="BV338" s="758"/>
      <c r="BW338" s="758"/>
      <c r="BX338" s="758"/>
      <c r="BY338" s="758"/>
      <c r="BZ338" s="758"/>
      <c r="CA338" s="758"/>
      <c r="CB338" s="758"/>
      <c r="CC338" s="758"/>
      <c r="CD338" s="758"/>
      <c r="CE338" s="758"/>
      <c r="CF338" s="758"/>
      <c r="CG338" s="758"/>
      <c r="CH338" s="758"/>
      <c r="CI338" s="758"/>
      <c r="CJ338" s="758"/>
      <c r="CK338" s="758"/>
      <c r="CL338" s="758"/>
      <c r="CM338" s="758"/>
      <c r="CN338" s="758"/>
      <c r="CP338" s="5"/>
      <c r="CR338" s="5"/>
      <c r="CS338" s="5"/>
      <c r="CT338" s="5"/>
    </row>
    <row r="339" spans="2:98" ht="15">
      <c r="B339" s="758"/>
      <c r="C339" s="758"/>
      <c r="D339" s="758"/>
      <c r="E339" s="758"/>
      <c r="F339" s="758"/>
      <c r="G339" s="758"/>
      <c r="H339" s="758"/>
      <c r="I339" s="758"/>
      <c r="J339" s="758"/>
      <c r="K339" s="758"/>
      <c r="L339" s="758"/>
      <c r="M339" s="758"/>
      <c r="N339" s="758"/>
      <c r="O339" s="758"/>
      <c r="P339" s="758"/>
      <c r="Q339" s="758"/>
      <c r="R339" s="758"/>
      <c r="S339" s="758"/>
      <c r="T339" s="758"/>
      <c r="U339" s="758"/>
      <c r="V339" s="758"/>
      <c r="W339" s="758"/>
      <c r="X339" s="758"/>
      <c r="Y339" s="758"/>
      <c r="Z339" s="758"/>
      <c r="AA339" s="758"/>
      <c r="AB339" s="758"/>
      <c r="AC339" s="758"/>
      <c r="AD339" s="758"/>
      <c r="AE339" s="758"/>
      <c r="AF339" s="758"/>
      <c r="AG339" s="758"/>
      <c r="AH339" s="758"/>
      <c r="AI339" s="758"/>
      <c r="AJ339" s="758"/>
      <c r="AK339" s="758"/>
      <c r="AL339" s="780">
        <v>334</v>
      </c>
      <c r="AM339" s="792">
        <v>0.20301032986047199</v>
      </c>
      <c r="AN339" s="792">
        <f t="shared" si="97"/>
        <v>0.79698967013952804</v>
      </c>
      <c r="AO339" s="792">
        <v>0.26462163296277502</v>
      </c>
      <c r="AP339" s="792">
        <f t="shared" si="91"/>
        <v>0.73537836703722492</v>
      </c>
      <c r="AQ339" s="792">
        <v>0.117108985626475</v>
      </c>
      <c r="AR339" s="792">
        <f t="shared" si="92"/>
        <v>0.88289101437352502</v>
      </c>
      <c r="AS339" s="792">
        <f t="shared" si="98"/>
        <v>0.17766631122636306</v>
      </c>
      <c r="AT339" s="792">
        <f t="shared" si="98"/>
        <v>0.82233368877363699</v>
      </c>
      <c r="AU339" s="808">
        <v>0.21093147703797799</v>
      </c>
      <c r="AV339" s="808">
        <f t="shared" si="99"/>
        <v>0.78906852296202201</v>
      </c>
      <c r="AW339" s="808">
        <v>0.266767177644189</v>
      </c>
      <c r="AX339" s="808">
        <f t="shared" si="100"/>
        <v>0.733232822355811</v>
      </c>
      <c r="AY339" s="808">
        <v>0.12795218291726099</v>
      </c>
      <c r="AZ339" s="808">
        <f t="shared" si="103"/>
        <v>0.87204781708273904</v>
      </c>
      <c r="BA339" s="808">
        <f t="shared" si="101"/>
        <v>0.1856032128818767</v>
      </c>
      <c r="BB339" s="808">
        <f t="shared" si="101"/>
        <v>0.81439678711812336</v>
      </c>
      <c r="BC339" s="809">
        <v>0.198178254739374</v>
      </c>
      <c r="BD339" s="809">
        <f t="shared" si="90"/>
        <v>0.801821745260626</v>
      </c>
      <c r="BE339" s="809">
        <v>0.26097341549125502</v>
      </c>
      <c r="BF339" s="809">
        <f t="shared" si="90"/>
        <v>0.73902658450874492</v>
      </c>
      <c r="BG339" s="809">
        <v>0.127744624020041</v>
      </c>
      <c r="BH339" s="809">
        <f t="shared" si="93"/>
        <v>0.87225537597995895</v>
      </c>
      <c r="BI339" s="809">
        <v>0.18022167158141345</v>
      </c>
      <c r="BJ339" s="809">
        <v>0.81977832841858655</v>
      </c>
      <c r="BK339" s="810">
        <v>0.193769523595858</v>
      </c>
      <c r="BL339" s="810">
        <f t="shared" si="94"/>
        <v>0.80623047640414203</v>
      </c>
      <c r="BM339" s="810">
        <v>0.25667861496990402</v>
      </c>
      <c r="BN339" s="810">
        <f t="shared" si="95"/>
        <v>0.74332138503009593</v>
      </c>
      <c r="BO339" s="810">
        <v>0.12296346381486099</v>
      </c>
      <c r="BP339" s="810">
        <f t="shared" si="96"/>
        <v>0.87703653618513899</v>
      </c>
      <c r="BQ339" s="810">
        <v>0.17566782711262996</v>
      </c>
      <c r="BR339" s="810">
        <f t="shared" si="102"/>
        <v>0.82433217288737004</v>
      </c>
      <c r="BS339" s="809">
        <v>0.80487557647537999</v>
      </c>
      <c r="BT339" s="809">
        <v>0.19512442352462001</v>
      </c>
      <c r="BU339" s="812"/>
      <c r="BV339" s="758"/>
      <c r="BW339" s="758"/>
      <c r="BX339" s="758"/>
      <c r="BY339" s="758"/>
      <c r="BZ339" s="758"/>
      <c r="CA339" s="758"/>
      <c r="CB339" s="758"/>
      <c r="CC339" s="758"/>
      <c r="CD339" s="758"/>
      <c r="CE339" s="758"/>
      <c r="CF339" s="758"/>
      <c r="CG339" s="758"/>
      <c r="CH339" s="758"/>
      <c r="CI339" s="758"/>
      <c r="CJ339" s="758"/>
      <c r="CK339" s="758"/>
      <c r="CL339" s="758"/>
      <c r="CM339" s="758"/>
      <c r="CN339" s="758"/>
      <c r="CP339" s="5"/>
      <c r="CR339" s="5"/>
      <c r="CS339" s="5"/>
      <c r="CT339" s="5"/>
    </row>
    <row r="340" spans="2:98" ht="15">
      <c r="B340" s="758"/>
      <c r="C340" s="758"/>
      <c r="D340" s="758"/>
      <c r="E340" s="758"/>
      <c r="F340" s="758"/>
      <c r="G340" s="758"/>
      <c r="H340" s="758"/>
      <c r="I340" s="758"/>
      <c r="J340" s="758"/>
      <c r="K340" s="758"/>
      <c r="L340" s="758"/>
      <c r="M340" s="758"/>
      <c r="N340" s="758"/>
      <c r="O340" s="758"/>
      <c r="P340" s="758"/>
      <c r="Q340" s="758"/>
      <c r="R340" s="758"/>
      <c r="S340" s="758"/>
      <c r="T340" s="758"/>
      <c r="U340" s="758"/>
      <c r="V340" s="758"/>
      <c r="W340" s="758"/>
      <c r="X340" s="758"/>
      <c r="Y340" s="758"/>
      <c r="Z340" s="758"/>
      <c r="AA340" s="758"/>
      <c r="AB340" s="758"/>
      <c r="AC340" s="758"/>
      <c r="AD340" s="758"/>
      <c r="AE340" s="758"/>
      <c r="AF340" s="758"/>
      <c r="AG340" s="758"/>
      <c r="AH340" s="758"/>
      <c r="AI340" s="758"/>
      <c r="AJ340" s="758"/>
      <c r="AK340" s="758"/>
      <c r="AL340" s="780">
        <v>335</v>
      </c>
      <c r="AM340" s="792">
        <v>0.20343168247107901</v>
      </c>
      <c r="AN340" s="792">
        <f t="shared" si="97"/>
        <v>0.79656831752892099</v>
      </c>
      <c r="AO340" s="792">
        <v>0.26500139822072999</v>
      </c>
      <c r="AP340" s="792">
        <f t="shared" si="91"/>
        <v>0.73499860177927001</v>
      </c>
      <c r="AQ340" s="792">
        <v>0.117459490413689</v>
      </c>
      <c r="AR340" s="792">
        <f t="shared" si="92"/>
        <v>0.88254050958631103</v>
      </c>
      <c r="AS340" s="792">
        <f t="shared" si="98"/>
        <v>0.17804550874709935</v>
      </c>
      <c r="AT340" s="792">
        <f t="shared" si="98"/>
        <v>0.82195449125290065</v>
      </c>
      <c r="AU340" s="808">
        <v>0.21134655088663201</v>
      </c>
      <c r="AV340" s="808">
        <f t="shared" si="99"/>
        <v>0.78865344911336799</v>
      </c>
      <c r="AW340" s="808">
        <v>0.267187726595146</v>
      </c>
      <c r="AX340" s="808">
        <f t="shared" si="100"/>
        <v>0.732812273404854</v>
      </c>
      <c r="AY340" s="808">
        <v>0.12834169039041399</v>
      </c>
      <c r="AZ340" s="808">
        <f t="shared" si="103"/>
        <v>0.87165830960958601</v>
      </c>
      <c r="BA340" s="808">
        <f t="shared" si="101"/>
        <v>0.18600778547132993</v>
      </c>
      <c r="BB340" s="808">
        <f t="shared" si="101"/>
        <v>0.8139922145286701</v>
      </c>
      <c r="BC340" s="809">
        <v>0.19856322037114699</v>
      </c>
      <c r="BD340" s="809">
        <f t="shared" si="90"/>
        <v>0.80143677962885307</v>
      </c>
      <c r="BE340" s="809">
        <v>0.261372312858413</v>
      </c>
      <c r="BF340" s="809">
        <f t="shared" si="90"/>
        <v>0.738627687141587</v>
      </c>
      <c r="BG340" s="809">
        <v>0.128140743070151</v>
      </c>
      <c r="BH340" s="809">
        <f t="shared" si="93"/>
        <v>0.871859256929849</v>
      </c>
      <c r="BI340" s="809">
        <v>0.18061497208476002</v>
      </c>
      <c r="BJ340" s="809">
        <v>0.81938502791524004</v>
      </c>
      <c r="BK340" s="810">
        <v>0.19413461912734101</v>
      </c>
      <c r="BL340" s="810">
        <f t="shared" si="94"/>
        <v>0.80586538087265902</v>
      </c>
      <c r="BM340" s="810">
        <v>0.25706784669432697</v>
      </c>
      <c r="BN340" s="810">
        <f t="shared" si="95"/>
        <v>0.74293215330567297</v>
      </c>
      <c r="BO340" s="810">
        <v>0.12334381340041201</v>
      </c>
      <c r="BP340" s="810">
        <f t="shared" si="96"/>
        <v>0.87665618659958799</v>
      </c>
      <c r="BQ340" s="810">
        <v>0.17604549083336046</v>
      </c>
      <c r="BR340" s="810">
        <f t="shared" si="102"/>
        <v>0.82395450916663959</v>
      </c>
      <c r="BS340" s="809">
        <v>0.80542297305910293</v>
      </c>
      <c r="BT340" s="809">
        <v>0.19457702694089701</v>
      </c>
      <c r="BU340" s="812"/>
      <c r="BV340" s="758"/>
      <c r="BW340" s="758"/>
      <c r="BX340" s="758"/>
      <c r="BY340" s="758"/>
      <c r="BZ340" s="758"/>
      <c r="CA340" s="758"/>
      <c r="CB340" s="758"/>
      <c r="CC340" s="758"/>
      <c r="CD340" s="758"/>
      <c r="CE340" s="758"/>
      <c r="CF340" s="758"/>
      <c r="CG340" s="758"/>
      <c r="CH340" s="758"/>
      <c r="CI340" s="758"/>
      <c r="CJ340" s="758"/>
      <c r="CK340" s="758"/>
      <c r="CL340" s="758"/>
      <c r="CM340" s="758"/>
      <c r="CN340" s="758"/>
      <c r="CP340" s="5"/>
      <c r="CR340" s="5"/>
      <c r="CS340" s="5"/>
      <c r="CT340" s="5"/>
    </row>
    <row r="341" spans="2:98" ht="15">
      <c r="B341" s="758"/>
      <c r="C341" s="758"/>
      <c r="D341" s="758"/>
      <c r="E341" s="758"/>
      <c r="F341" s="758"/>
      <c r="G341" s="758"/>
      <c r="H341" s="758"/>
      <c r="I341" s="758"/>
      <c r="J341" s="758"/>
      <c r="K341" s="758"/>
      <c r="L341" s="758"/>
      <c r="M341" s="758"/>
      <c r="N341" s="758"/>
      <c r="O341" s="758"/>
      <c r="P341" s="758"/>
      <c r="Q341" s="758"/>
      <c r="R341" s="758"/>
      <c r="S341" s="758"/>
      <c r="T341" s="758"/>
      <c r="U341" s="758"/>
      <c r="V341" s="758"/>
      <c r="W341" s="758"/>
      <c r="X341" s="758"/>
      <c r="Y341" s="758"/>
      <c r="Z341" s="758"/>
      <c r="AA341" s="758"/>
      <c r="AB341" s="758"/>
      <c r="AC341" s="758"/>
      <c r="AD341" s="758"/>
      <c r="AE341" s="758"/>
      <c r="AF341" s="758"/>
      <c r="AG341" s="758"/>
      <c r="AH341" s="758"/>
      <c r="AI341" s="758"/>
      <c r="AJ341" s="758"/>
      <c r="AK341" s="758"/>
      <c r="AL341" s="780">
        <v>336</v>
      </c>
      <c r="AM341" s="792">
        <v>0.20385323705833999</v>
      </c>
      <c r="AN341" s="792">
        <f t="shared" si="97"/>
        <v>0.79614676294165998</v>
      </c>
      <c r="AO341" s="792">
        <v>0.26538011720766302</v>
      </c>
      <c r="AP341" s="792">
        <f t="shared" si="91"/>
        <v>0.73461988279233692</v>
      </c>
      <c r="AQ341" s="792">
        <v>0.117809996896915</v>
      </c>
      <c r="AR341" s="792">
        <f t="shared" si="92"/>
        <v>0.88219000310308504</v>
      </c>
      <c r="AS341" s="792">
        <f t="shared" si="98"/>
        <v>0.17842452901842878</v>
      </c>
      <c r="AT341" s="792">
        <f t="shared" si="98"/>
        <v>0.82157547098157124</v>
      </c>
      <c r="AU341" s="808">
        <v>0.21176110939088799</v>
      </c>
      <c r="AV341" s="808">
        <f t="shared" si="99"/>
        <v>0.78823889060911201</v>
      </c>
      <c r="AW341" s="808">
        <v>0.26760753270529403</v>
      </c>
      <c r="AX341" s="808">
        <f t="shared" si="100"/>
        <v>0.73239246729470597</v>
      </c>
      <c r="AY341" s="808">
        <v>0.128731174479632</v>
      </c>
      <c r="AZ341" s="808">
        <f t="shared" si="103"/>
        <v>0.871268825520368</v>
      </c>
      <c r="BA341" s="808">
        <f t="shared" si="101"/>
        <v>0.18641201669402363</v>
      </c>
      <c r="BB341" s="808">
        <f t="shared" si="101"/>
        <v>0.81358798330597648</v>
      </c>
      <c r="BC341" s="809">
        <v>0.19894799146918299</v>
      </c>
      <c r="BD341" s="809">
        <f t="shared" si="90"/>
        <v>0.80105200853081704</v>
      </c>
      <c r="BE341" s="809">
        <v>0.26177054995419302</v>
      </c>
      <c r="BF341" s="809">
        <f t="shared" si="90"/>
        <v>0.73822945004580698</v>
      </c>
      <c r="BG341" s="809">
        <v>0.12853686896482</v>
      </c>
      <c r="BH341" s="809">
        <f t="shared" si="93"/>
        <v>0.87146313103518003</v>
      </c>
      <c r="BI341" s="809">
        <v>0.18100806356872831</v>
      </c>
      <c r="BJ341" s="809">
        <v>0.81899193643127166</v>
      </c>
      <c r="BK341" s="810">
        <v>0.19449918612418601</v>
      </c>
      <c r="BL341" s="810">
        <f t="shared" si="94"/>
        <v>0.80550081387581396</v>
      </c>
      <c r="BM341" s="810">
        <v>0.25745637046779302</v>
      </c>
      <c r="BN341" s="810">
        <f t="shared" si="95"/>
        <v>0.74254362953220698</v>
      </c>
      <c r="BO341" s="810">
        <v>0.12372411785285301</v>
      </c>
      <c r="BP341" s="810">
        <f t="shared" si="96"/>
        <v>0.87627588214714702</v>
      </c>
      <c r="BQ341" s="810">
        <v>0.17642280711840244</v>
      </c>
      <c r="BR341" s="810">
        <f t="shared" si="102"/>
        <v>0.82357719288159759</v>
      </c>
      <c r="BS341" s="809">
        <v>0.80596692669375503</v>
      </c>
      <c r="BT341" s="809">
        <v>0.194033073306245</v>
      </c>
      <c r="BU341" s="812"/>
      <c r="BV341" s="758"/>
      <c r="BW341" s="758"/>
      <c r="BX341" s="758"/>
      <c r="BY341" s="758"/>
      <c r="BZ341" s="758"/>
      <c r="CA341" s="758"/>
      <c r="CB341" s="758"/>
      <c r="CC341" s="758"/>
      <c r="CD341" s="758"/>
      <c r="CE341" s="758"/>
      <c r="CF341" s="758"/>
      <c r="CG341" s="758"/>
      <c r="CH341" s="758"/>
      <c r="CI341" s="758"/>
      <c r="CJ341" s="758"/>
      <c r="CK341" s="758"/>
      <c r="CL341" s="758"/>
      <c r="CM341" s="758"/>
      <c r="CN341" s="758"/>
      <c r="CP341" s="5"/>
      <c r="CR341" s="5"/>
      <c r="CS341" s="5"/>
      <c r="CT341" s="5"/>
    </row>
    <row r="342" spans="2:98" ht="15">
      <c r="B342" s="758"/>
      <c r="C342" s="758"/>
      <c r="D342" s="758"/>
      <c r="E342" s="758"/>
      <c r="F342" s="758"/>
      <c r="G342" s="758"/>
      <c r="H342" s="758"/>
      <c r="I342" s="758"/>
      <c r="J342" s="758"/>
      <c r="K342" s="758"/>
      <c r="L342" s="758"/>
      <c r="M342" s="758"/>
      <c r="N342" s="758"/>
      <c r="O342" s="758"/>
      <c r="P342" s="758"/>
      <c r="Q342" s="758"/>
      <c r="R342" s="758"/>
      <c r="S342" s="758"/>
      <c r="T342" s="758"/>
      <c r="U342" s="758"/>
      <c r="V342" s="758"/>
      <c r="W342" s="758"/>
      <c r="X342" s="758"/>
      <c r="Y342" s="758"/>
      <c r="Z342" s="758"/>
      <c r="AA342" s="758"/>
      <c r="AB342" s="758"/>
      <c r="AC342" s="758"/>
      <c r="AD342" s="758"/>
      <c r="AE342" s="758"/>
      <c r="AF342" s="758"/>
      <c r="AG342" s="758"/>
      <c r="AH342" s="758"/>
      <c r="AI342" s="758"/>
      <c r="AJ342" s="758"/>
      <c r="AK342" s="758"/>
      <c r="AL342" s="780">
        <v>337</v>
      </c>
      <c r="AM342" s="792">
        <v>0.20427496624371499</v>
      </c>
      <c r="AN342" s="792">
        <f t="shared" si="97"/>
        <v>0.79572503375628501</v>
      </c>
      <c r="AO342" s="792">
        <v>0.265757802120063</v>
      </c>
      <c r="AP342" s="792">
        <f t="shared" si="91"/>
        <v>0.73424219787993694</v>
      </c>
      <c r="AQ342" s="792">
        <v>0.118160504072229</v>
      </c>
      <c r="AR342" s="792">
        <f t="shared" si="92"/>
        <v>0.881839495927771</v>
      </c>
      <c r="AS342" s="792">
        <f t="shared" si="98"/>
        <v>0.17880336589639148</v>
      </c>
      <c r="AT342" s="792">
        <f t="shared" si="98"/>
        <v>0.82119663410360855</v>
      </c>
      <c r="AU342" s="808">
        <v>0.21217515427851399</v>
      </c>
      <c r="AV342" s="808">
        <f t="shared" si="99"/>
        <v>0.78782484572148603</v>
      </c>
      <c r="AW342" s="808">
        <v>0.26802659968934101</v>
      </c>
      <c r="AX342" s="808">
        <f t="shared" si="100"/>
        <v>0.73197340031065905</v>
      </c>
      <c r="AY342" s="808">
        <v>0.129120634982375</v>
      </c>
      <c r="AZ342" s="808">
        <f t="shared" si="103"/>
        <v>0.87087936501762497</v>
      </c>
      <c r="BA342" s="808">
        <f t="shared" si="101"/>
        <v>0.18681590784678026</v>
      </c>
      <c r="BB342" s="808">
        <f t="shared" si="101"/>
        <v>0.81318409215321974</v>
      </c>
      <c r="BC342" s="809">
        <v>0.19933256434660401</v>
      </c>
      <c r="BD342" s="809">
        <f t="shared" ref="BD342:BF405" si="104">1-BC342</f>
        <v>0.80066743565339604</v>
      </c>
      <c r="BE342" s="809">
        <v>0.26216812930570199</v>
      </c>
      <c r="BF342" s="809">
        <f t="shared" si="104"/>
        <v>0.73783187069429801</v>
      </c>
      <c r="BG342" s="809">
        <v>0.12893300051026799</v>
      </c>
      <c r="BH342" s="809">
        <f t="shared" si="93"/>
        <v>0.87106699948973199</v>
      </c>
      <c r="BI342" s="809">
        <v>0.18140094492248199</v>
      </c>
      <c r="BJ342" s="809">
        <v>0.81859905507751796</v>
      </c>
      <c r="BK342" s="810">
        <v>0.19486323044037601</v>
      </c>
      <c r="BL342" s="810">
        <f t="shared" si="94"/>
        <v>0.80513676955962399</v>
      </c>
      <c r="BM342" s="810">
        <v>0.25784418958239103</v>
      </c>
      <c r="BN342" s="810">
        <f t="shared" si="95"/>
        <v>0.74215581041760892</v>
      </c>
      <c r="BO342" s="810">
        <v>0.124104377833768</v>
      </c>
      <c r="BP342" s="810">
        <f t="shared" si="96"/>
        <v>0.87589562216623196</v>
      </c>
      <c r="BQ342" s="810">
        <v>0.17679977884399978</v>
      </c>
      <c r="BR342" s="810">
        <f t="shared" si="102"/>
        <v>0.82320022115600022</v>
      </c>
      <c r="BS342" s="809">
        <v>0.80650746756672098</v>
      </c>
      <c r="BT342" s="809">
        <v>0.19349253243327899</v>
      </c>
      <c r="BU342" s="812"/>
      <c r="BV342" s="758"/>
      <c r="BW342" s="758"/>
      <c r="BX342" s="758"/>
      <c r="BY342" s="758"/>
      <c r="BZ342" s="758"/>
      <c r="CA342" s="758"/>
      <c r="CB342" s="758"/>
      <c r="CC342" s="758"/>
      <c r="CD342" s="758"/>
      <c r="CE342" s="758"/>
      <c r="CF342" s="758"/>
      <c r="CG342" s="758"/>
      <c r="CH342" s="758"/>
      <c r="CI342" s="758"/>
      <c r="CJ342" s="758"/>
      <c r="CK342" s="758"/>
      <c r="CL342" s="758"/>
      <c r="CM342" s="758"/>
      <c r="CN342" s="758"/>
      <c r="CP342" s="5"/>
      <c r="CR342" s="5"/>
      <c r="CS342" s="5"/>
      <c r="CT342" s="5"/>
    </row>
    <row r="343" spans="2:98" ht="15">
      <c r="B343" s="758"/>
      <c r="C343" s="758"/>
      <c r="D343" s="758"/>
      <c r="E343" s="758"/>
      <c r="F343" s="758"/>
      <c r="G343" s="758"/>
      <c r="H343" s="758"/>
      <c r="I343" s="758"/>
      <c r="J343" s="758"/>
      <c r="K343" s="758"/>
      <c r="L343" s="758"/>
      <c r="M343" s="758"/>
      <c r="N343" s="758"/>
      <c r="O343" s="758"/>
      <c r="P343" s="758"/>
      <c r="Q343" s="758"/>
      <c r="R343" s="758"/>
      <c r="S343" s="758"/>
      <c r="T343" s="758"/>
      <c r="U343" s="758"/>
      <c r="V343" s="758"/>
      <c r="W343" s="758"/>
      <c r="X343" s="758"/>
      <c r="Y343" s="758"/>
      <c r="Z343" s="758"/>
      <c r="AA343" s="758"/>
      <c r="AB343" s="758"/>
      <c r="AC343" s="758"/>
      <c r="AD343" s="758"/>
      <c r="AE343" s="758"/>
      <c r="AF343" s="758"/>
      <c r="AG343" s="758"/>
      <c r="AH343" s="758"/>
      <c r="AI343" s="758"/>
      <c r="AJ343" s="758"/>
      <c r="AK343" s="758"/>
      <c r="AL343" s="780">
        <v>338</v>
      </c>
      <c r="AM343" s="792">
        <v>0.20469684264866</v>
      </c>
      <c r="AN343" s="792">
        <f t="shared" si="97"/>
        <v>0.79530315735134005</v>
      </c>
      <c r="AO343" s="792">
        <v>0.26613446515442002</v>
      </c>
      <c r="AP343" s="792">
        <f t="shared" si="91"/>
        <v>0.73386553484558004</v>
      </c>
      <c r="AQ343" s="792">
        <v>0.118511010935709</v>
      </c>
      <c r="AR343" s="792">
        <f t="shared" si="92"/>
        <v>0.88148898906429096</v>
      </c>
      <c r="AS343" s="792">
        <f t="shared" si="98"/>
        <v>0.17918201323702734</v>
      </c>
      <c r="AT343" s="792">
        <f t="shared" si="98"/>
        <v>0.8208179867629728</v>
      </c>
      <c r="AU343" s="808">
        <v>0.212588687277279</v>
      </c>
      <c r="AV343" s="808">
        <f t="shared" si="99"/>
        <v>0.78741131272272102</v>
      </c>
      <c r="AW343" s="808">
        <v>0.26844493126199798</v>
      </c>
      <c r="AX343" s="808">
        <f t="shared" si="100"/>
        <v>0.73155506873800202</v>
      </c>
      <c r="AY343" s="808">
        <v>0.12951007169610701</v>
      </c>
      <c r="AZ343" s="808">
        <f t="shared" si="103"/>
        <v>0.87048992830389293</v>
      </c>
      <c r="BA343" s="808">
        <f t="shared" si="101"/>
        <v>0.18721946022642527</v>
      </c>
      <c r="BB343" s="808">
        <f t="shared" si="101"/>
        <v>0.81278053977357478</v>
      </c>
      <c r="BC343" s="809">
        <v>0.19971693531653101</v>
      </c>
      <c r="BD343" s="809">
        <f t="shared" si="104"/>
        <v>0.80028306468346899</v>
      </c>
      <c r="BE343" s="809">
        <v>0.26256505344004599</v>
      </c>
      <c r="BF343" s="809">
        <f t="shared" si="104"/>
        <v>0.73743494655995401</v>
      </c>
      <c r="BG343" s="809">
        <v>0.12932913651271799</v>
      </c>
      <c r="BH343" s="809">
        <f t="shared" si="93"/>
        <v>0.87067086348728195</v>
      </c>
      <c r="BI343" s="809">
        <v>0.18179361503518546</v>
      </c>
      <c r="BJ343" s="809">
        <v>0.81820638496481446</v>
      </c>
      <c r="BK343" s="810">
        <v>0.195226757929888</v>
      </c>
      <c r="BL343" s="810">
        <f t="shared" si="94"/>
        <v>0.80477324207011203</v>
      </c>
      <c r="BM343" s="810">
        <v>0.25823130733021099</v>
      </c>
      <c r="BN343" s="810">
        <f t="shared" si="95"/>
        <v>0.74176869266978906</v>
      </c>
      <c r="BO343" s="810">
        <v>0.12448459400474</v>
      </c>
      <c r="BP343" s="810">
        <f t="shared" si="96"/>
        <v>0.87551540599526001</v>
      </c>
      <c r="BQ343" s="810">
        <v>0.17717640888639422</v>
      </c>
      <c r="BR343" s="810">
        <f t="shared" si="102"/>
        <v>0.82282359111360581</v>
      </c>
      <c r="BS343" s="809">
        <v>0.80704462586538805</v>
      </c>
      <c r="BT343" s="809">
        <v>0.192955374134612</v>
      </c>
      <c r="BU343" s="812"/>
      <c r="BV343" s="758"/>
      <c r="BW343" s="758"/>
      <c r="BX343" s="758"/>
      <c r="BY343" s="758"/>
      <c r="BZ343" s="758"/>
      <c r="CA343" s="758"/>
      <c r="CB343" s="758"/>
      <c r="CC343" s="758"/>
      <c r="CD343" s="758"/>
      <c r="CE343" s="758"/>
      <c r="CF343" s="758"/>
      <c r="CG343" s="758"/>
      <c r="CH343" s="758"/>
      <c r="CI343" s="758"/>
      <c r="CJ343" s="758"/>
      <c r="CK343" s="758"/>
      <c r="CL343" s="758"/>
      <c r="CM343" s="758"/>
      <c r="CN343" s="758"/>
      <c r="CP343" s="5"/>
      <c r="CR343" s="5"/>
      <c r="CS343" s="5"/>
      <c r="CT343" s="5"/>
    </row>
    <row r="344" spans="2:98" ht="15">
      <c r="B344" s="758"/>
      <c r="C344" s="758"/>
      <c r="D344" s="758"/>
      <c r="E344" s="758"/>
      <c r="F344" s="758"/>
      <c r="G344" s="758"/>
      <c r="H344" s="758"/>
      <c r="I344" s="758"/>
      <c r="J344" s="758"/>
      <c r="K344" s="758"/>
      <c r="L344" s="758"/>
      <c r="M344" s="758"/>
      <c r="N344" s="758"/>
      <c r="O344" s="758"/>
      <c r="P344" s="758"/>
      <c r="Q344" s="758"/>
      <c r="R344" s="758"/>
      <c r="S344" s="758"/>
      <c r="T344" s="758"/>
      <c r="U344" s="758"/>
      <c r="V344" s="758"/>
      <c r="W344" s="758"/>
      <c r="X344" s="758"/>
      <c r="Y344" s="758"/>
      <c r="Z344" s="758"/>
      <c r="AA344" s="758"/>
      <c r="AB344" s="758"/>
      <c r="AC344" s="758"/>
      <c r="AD344" s="758"/>
      <c r="AE344" s="758"/>
      <c r="AF344" s="758"/>
      <c r="AG344" s="758"/>
      <c r="AH344" s="758"/>
      <c r="AI344" s="758"/>
      <c r="AJ344" s="758"/>
      <c r="AK344" s="758"/>
      <c r="AL344" s="780">
        <v>339</v>
      </c>
      <c r="AM344" s="792">
        <v>0.205118838894634</v>
      </c>
      <c r="AN344" s="792">
        <f t="shared" si="97"/>
        <v>0.794881161105366</v>
      </c>
      <c r="AO344" s="792">
        <v>0.266510118507224</v>
      </c>
      <c r="AP344" s="792">
        <f t="shared" si="91"/>
        <v>0.73348988149277594</v>
      </c>
      <c r="AQ344" s="792">
        <v>0.11886151648343</v>
      </c>
      <c r="AR344" s="792">
        <f t="shared" si="92"/>
        <v>0.88113848351656998</v>
      </c>
      <c r="AS344" s="792">
        <f t="shared" si="98"/>
        <v>0.17956046489637587</v>
      </c>
      <c r="AT344" s="792">
        <f t="shared" si="98"/>
        <v>0.82043953510362422</v>
      </c>
      <c r="AU344" s="808">
        <v>0.213001710114951</v>
      </c>
      <c r="AV344" s="808">
        <f t="shared" si="99"/>
        <v>0.78699828988504894</v>
      </c>
      <c r="AW344" s="808">
        <v>0.26886253113797498</v>
      </c>
      <c r="AX344" s="808">
        <f t="shared" si="100"/>
        <v>0.73113746886202502</v>
      </c>
      <c r="AY344" s="808">
        <v>0.129899484418287</v>
      </c>
      <c r="AZ344" s="808">
        <f t="shared" si="103"/>
        <v>0.87010051558171297</v>
      </c>
      <c r="BA344" s="808">
        <f t="shared" si="101"/>
        <v>0.18762267512978109</v>
      </c>
      <c r="BB344" s="808">
        <f t="shared" si="101"/>
        <v>0.81237732487021896</v>
      </c>
      <c r="BC344" s="809">
        <v>0.200101100692085</v>
      </c>
      <c r="BD344" s="809">
        <f t="shared" si="104"/>
        <v>0.79989889930791502</v>
      </c>
      <c r="BE344" s="809">
        <v>0.26296132488433199</v>
      </c>
      <c r="BF344" s="809">
        <f t="shared" si="104"/>
        <v>0.73703867511566801</v>
      </c>
      <c r="BG344" s="809">
        <v>0.12972527577838999</v>
      </c>
      <c r="BH344" s="809">
        <f t="shared" si="93"/>
        <v>0.87027472422161001</v>
      </c>
      <c r="BI344" s="809">
        <v>0.1821860727960021</v>
      </c>
      <c r="BJ344" s="809">
        <v>0.81781392720399793</v>
      </c>
      <c r="BK344" s="810">
        <v>0.195589774446704</v>
      </c>
      <c r="BL344" s="810">
        <f t="shared" si="94"/>
        <v>0.804410225553296</v>
      </c>
      <c r="BM344" s="810">
        <v>0.25861772700334201</v>
      </c>
      <c r="BN344" s="810">
        <f t="shared" si="95"/>
        <v>0.74138227299665793</v>
      </c>
      <c r="BO344" s="810">
        <v>0.124864767027353</v>
      </c>
      <c r="BP344" s="810">
        <f t="shared" si="96"/>
        <v>0.87513523297264695</v>
      </c>
      <c r="BQ344" s="810">
        <v>0.17755270012182928</v>
      </c>
      <c r="BR344" s="810">
        <f t="shared" si="102"/>
        <v>0.82244729987817067</v>
      </c>
      <c r="BS344" s="809">
        <v>0.80757843177713995</v>
      </c>
      <c r="BT344" s="809">
        <v>0.19242156822286</v>
      </c>
      <c r="BU344" s="812"/>
      <c r="BV344" s="758"/>
      <c r="BW344" s="758"/>
      <c r="BX344" s="758"/>
      <c r="BY344" s="758"/>
      <c r="BZ344" s="758"/>
      <c r="CA344" s="758"/>
      <c r="CB344" s="758"/>
      <c r="CC344" s="758"/>
      <c r="CD344" s="758"/>
      <c r="CE344" s="758"/>
      <c r="CF344" s="758"/>
      <c r="CG344" s="758"/>
      <c r="CH344" s="758"/>
      <c r="CI344" s="758"/>
      <c r="CJ344" s="758"/>
      <c r="CK344" s="758"/>
      <c r="CL344" s="758"/>
      <c r="CM344" s="758"/>
      <c r="CN344" s="758"/>
      <c r="CP344" s="5"/>
      <c r="CR344" s="5"/>
      <c r="CS344" s="5"/>
      <c r="CT344" s="5"/>
    </row>
    <row r="345" spans="2:98" ht="15">
      <c r="B345" s="758"/>
      <c r="C345" s="758"/>
      <c r="D345" s="758"/>
      <c r="E345" s="758"/>
      <c r="F345" s="758"/>
      <c r="G345" s="758"/>
      <c r="H345" s="758"/>
      <c r="I345" s="758"/>
      <c r="J345" s="758"/>
      <c r="K345" s="758"/>
      <c r="L345" s="758"/>
      <c r="M345" s="758"/>
      <c r="N345" s="758"/>
      <c r="O345" s="758"/>
      <c r="P345" s="758"/>
      <c r="Q345" s="758"/>
      <c r="R345" s="758"/>
      <c r="S345" s="758"/>
      <c r="T345" s="758"/>
      <c r="U345" s="758"/>
      <c r="V345" s="758"/>
      <c r="W345" s="758"/>
      <c r="X345" s="758"/>
      <c r="Y345" s="758"/>
      <c r="Z345" s="758"/>
      <c r="AA345" s="758"/>
      <c r="AB345" s="758"/>
      <c r="AC345" s="758"/>
      <c r="AD345" s="758"/>
      <c r="AE345" s="758"/>
      <c r="AF345" s="758"/>
      <c r="AG345" s="758"/>
      <c r="AH345" s="758"/>
      <c r="AI345" s="758"/>
      <c r="AJ345" s="758"/>
      <c r="AK345" s="758"/>
      <c r="AL345" s="780">
        <v>340</v>
      </c>
      <c r="AM345" s="792">
        <v>0.205540927603094</v>
      </c>
      <c r="AN345" s="792">
        <f t="shared" si="97"/>
        <v>0.79445907239690605</v>
      </c>
      <c r="AO345" s="792">
        <v>0.266884774374962</v>
      </c>
      <c r="AP345" s="792">
        <f t="shared" si="91"/>
        <v>0.73311522562503795</v>
      </c>
      <c r="AQ345" s="792">
        <v>0.11921201971147</v>
      </c>
      <c r="AR345" s="792">
        <f t="shared" si="92"/>
        <v>0.88078798028853</v>
      </c>
      <c r="AS345" s="792">
        <f t="shared" si="98"/>
        <v>0.1799387147304766</v>
      </c>
      <c r="AT345" s="792">
        <f t="shared" si="98"/>
        <v>0.82006128526952349</v>
      </c>
      <c r="AU345" s="808">
        <v>0.21341422451929801</v>
      </c>
      <c r="AV345" s="808">
        <f t="shared" si="99"/>
        <v>0.78658577548070197</v>
      </c>
      <c r="AW345" s="808">
        <v>0.269279403031982</v>
      </c>
      <c r="AX345" s="808">
        <f t="shared" si="100"/>
        <v>0.73072059696801794</v>
      </c>
      <c r="AY345" s="808">
        <v>0.13028887294638</v>
      </c>
      <c r="AZ345" s="808">
        <f t="shared" si="103"/>
        <v>0.86971112705361997</v>
      </c>
      <c r="BA345" s="808">
        <f t="shared" si="101"/>
        <v>0.18802555385367303</v>
      </c>
      <c r="BB345" s="808">
        <f t="shared" si="101"/>
        <v>0.81197444614632697</v>
      </c>
      <c r="BC345" s="809">
        <v>0.20048505678638801</v>
      </c>
      <c r="BD345" s="809">
        <f t="shared" si="104"/>
        <v>0.79951494321361194</v>
      </c>
      <c r="BE345" s="809">
        <v>0.26335694616566502</v>
      </c>
      <c r="BF345" s="809">
        <f t="shared" si="104"/>
        <v>0.73664305383433493</v>
      </c>
      <c r="BG345" s="809">
        <v>0.130121417113505</v>
      </c>
      <c r="BH345" s="809">
        <f t="shared" si="93"/>
        <v>0.869878582886495</v>
      </c>
      <c r="BI345" s="809">
        <v>0.18257831709409555</v>
      </c>
      <c r="BJ345" s="809">
        <v>0.81742168290590445</v>
      </c>
      <c r="BK345" s="810">
        <v>0.19595228584480301</v>
      </c>
      <c r="BL345" s="810">
        <f t="shared" si="94"/>
        <v>0.80404771415519694</v>
      </c>
      <c r="BM345" s="810">
        <v>0.25900345189387503</v>
      </c>
      <c r="BN345" s="810">
        <f t="shared" si="95"/>
        <v>0.74099654810612492</v>
      </c>
      <c r="BO345" s="810">
        <v>0.12524489756318999</v>
      </c>
      <c r="BP345" s="810">
        <f t="shared" si="96"/>
        <v>0.87475510243680998</v>
      </c>
      <c r="BQ345" s="810">
        <v>0.17792865542654759</v>
      </c>
      <c r="BR345" s="810">
        <f t="shared" si="102"/>
        <v>0.82207134457345243</v>
      </c>
      <c r="BS345" s="809">
        <v>0.80810891548936303</v>
      </c>
      <c r="BT345" s="809">
        <v>0.19189108451063699</v>
      </c>
      <c r="BU345" s="812"/>
      <c r="BV345" s="758"/>
      <c r="BW345" s="758"/>
      <c r="BX345" s="758"/>
      <c r="BY345" s="758"/>
      <c r="BZ345" s="758"/>
      <c r="CA345" s="758"/>
      <c r="CB345" s="758"/>
      <c r="CC345" s="758"/>
      <c r="CD345" s="758"/>
      <c r="CE345" s="758"/>
      <c r="CF345" s="758"/>
      <c r="CG345" s="758"/>
      <c r="CH345" s="758"/>
      <c r="CI345" s="758"/>
      <c r="CJ345" s="758"/>
      <c r="CK345" s="758"/>
      <c r="CL345" s="758"/>
      <c r="CM345" s="758"/>
      <c r="CN345" s="758"/>
      <c r="CP345" s="5"/>
      <c r="CR345" s="5"/>
      <c r="CS345" s="5"/>
      <c r="CT345" s="5"/>
    </row>
    <row r="346" spans="2:98" ht="15">
      <c r="B346" s="758"/>
      <c r="C346" s="758"/>
      <c r="D346" s="758"/>
      <c r="E346" s="758"/>
      <c r="F346" s="758"/>
      <c r="G346" s="758"/>
      <c r="H346" s="758"/>
      <c r="I346" s="758"/>
      <c r="J346" s="758"/>
      <c r="K346" s="758"/>
      <c r="L346" s="758"/>
      <c r="M346" s="758"/>
      <c r="N346" s="758"/>
      <c r="O346" s="758"/>
      <c r="P346" s="758"/>
      <c r="Q346" s="758"/>
      <c r="R346" s="758"/>
      <c r="S346" s="758"/>
      <c r="T346" s="758"/>
      <c r="U346" s="758"/>
      <c r="V346" s="758"/>
      <c r="W346" s="758"/>
      <c r="X346" s="758"/>
      <c r="Y346" s="758"/>
      <c r="Z346" s="758"/>
      <c r="AA346" s="758"/>
      <c r="AB346" s="758"/>
      <c r="AC346" s="758"/>
      <c r="AD346" s="758"/>
      <c r="AE346" s="758"/>
      <c r="AF346" s="758"/>
      <c r="AG346" s="758"/>
      <c r="AH346" s="758"/>
      <c r="AI346" s="758"/>
      <c r="AJ346" s="758"/>
      <c r="AK346" s="758"/>
      <c r="AL346" s="780">
        <v>341</v>
      </c>
      <c r="AM346" s="792">
        <v>0.20596308139549999</v>
      </c>
      <c r="AN346" s="792">
        <f t="shared" si="97"/>
        <v>0.79403691860449999</v>
      </c>
      <c r="AO346" s="792">
        <v>0.26725844495412598</v>
      </c>
      <c r="AP346" s="792">
        <f t="shared" si="91"/>
        <v>0.73274155504587402</v>
      </c>
      <c r="AQ346" s="792">
        <v>0.119562519615905</v>
      </c>
      <c r="AR346" s="792">
        <f t="shared" si="92"/>
        <v>0.88043748038409497</v>
      </c>
      <c r="AS346" s="792">
        <f t="shared" si="98"/>
        <v>0.18031675659537028</v>
      </c>
      <c r="AT346" s="792">
        <f t="shared" si="98"/>
        <v>0.81968324340462972</v>
      </c>
      <c r="AU346" s="808">
        <v>0.21382623221809</v>
      </c>
      <c r="AV346" s="808">
        <f t="shared" si="99"/>
        <v>0.78617376778191006</v>
      </c>
      <c r="AW346" s="808">
        <v>0.26969555065872802</v>
      </c>
      <c r="AX346" s="808">
        <f t="shared" si="100"/>
        <v>0.73030444934127203</v>
      </c>
      <c r="AY346" s="808">
        <v>0.13067823707784501</v>
      </c>
      <c r="AZ346" s="808">
        <f t="shared" si="103"/>
        <v>0.86932176292215502</v>
      </c>
      <c r="BA346" s="808">
        <f t="shared" si="101"/>
        <v>0.18842809769492408</v>
      </c>
      <c r="BB346" s="808">
        <f t="shared" si="101"/>
        <v>0.81157190230507603</v>
      </c>
      <c r="BC346" s="809">
        <v>0.20086879991255999</v>
      </c>
      <c r="BD346" s="809">
        <f t="shared" si="104"/>
        <v>0.79913120008743999</v>
      </c>
      <c r="BE346" s="809">
        <v>0.26375191981115198</v>
      </c>
      <c r="BF346" s="809">
        <f t="shared" si="104"/>
        <v>0.73624808018884802</v>
      </c>
      <c r="BG346" s="809">
        <v>0.13051755932428399</v>
      </c>
      <c r="BH346" s="809">
        <f t="shared" si="93"/>
        <v>0.86948244067571601</v>
      </c>
      <c r="BI346" s="809">
        <v>0.1829703468186292</v>
      </c>
      <c r="BJ346" s="809">
        <v>0.81702965318137077</v>
      </c>
      <c r="BK346" s="810">
        <v>0.19631429797816499</v>
      </c>
      <c r="BL346" s="810">
        <f t="shared" si="94"/>
        <v>0.80368570202183498</v>
      </c>
      <c r="BM346" s="810">
        <v>0.25938848529389902</v>
      </c>
      <c r="BN346" s="810">
        <f t="shared" si="95"/>
        <v>0.74061151470610098</v>
      </c>
      <c r="BO346" s="810">
        <v>0.125624986273835</v>
      </c>
      <c r="BP346" s="810">
        <f t="shared" si="96"/>
        <v>0.874375013726165</v>
      </c>
      <c r="BQ346" s="810">
        <v>0.17830427767679205</v>
      </c>
      <c r="BR346" s="810">
        <f t="shared" si="102"/>
        <v>0.82169572232320798</v>
      </c>
      <c r="BS346" s="809">
        <v>0.80863610718944201</v>
      </c>
      <c r="BT346" s="809">
        <v>0.19136389281055799</v>
      </c>
      <c r="BU346" s="812"/>
      <c r="BV346" s="758"/>
      <c r="BW346" s="758"/>
      <c r="BX346" s="758"/>
      <c r="BY346" s="758"/>
      <c r="BZ346" s="758"/>
      <c r="CA346" s="758"/>
      <c r="CB346" s="758"/>
      <c r="CC346" s="758"/>
      <c r="CD346" s="758"/>
      <c r="CE346" s="758"/>
      <c r="CF346" s="758"/>
      <c r="CG346" s="758"/>
      <c r="CH346" s="758"/>
      <c r="CI346" s="758"/>
      <c r="CJ346" s="758"/>
      <c r="CK346" s="758"/>
      <c r="CL346" s="758"/>
      <c r="CM346" s="758"/>
      <c r="CN346" s="758"/>
      <c r="CP346" s="5"/>
      <c r="CR346" s="5"/>
      <c r="CS346" s="5"/>
      <c r="CT346" s="5"/>
    </row>
    <row r="347" spans="2:98" ht="15">
      <c r="B347" s="758"/>
      <c r="C347" s="758"/>
      <c r="D347" s="758"/>
      <c r="E347" s="758"/>
      <c r="F347" s="758"/>
      <c r="G347" s="758"/>
      <c r="H347" s="758"/>
      <c r="I347" s="758"/>
      <c r="J347" s="758"/>
      <c r="K347" s="758"/>
      <c r="L347" s="758"/>
      <c r="M347" s="758"/>
      <c r="N347" s="758"/>
      <c r="O347" s="758"/>
      <c r="P347" s="758"/>
      <c r="Q347" s="758"/>
      <c r="R347" s="758"/>
      <c r="S347" s="758"/>
      <c r="T347" s="758"/>
      <c r="U347" s="758"/>
      <c r="V347" s="758"/>
      <c r="W347" s="758"/>
      <c r="X347" s="758"/>
      <c r="Y347" s="758"/>
      <c r="Z347" s="758"/>
      <c r="AA347" s="758"/>
      <c r="AB347" s="758"/>
      <c r="AC347" s="758"/>
      <c r="AD347" s="758"/>
      <c r="AE347" s="758"/>
      <c r="AF347" s="758"/>
      <c r="AG347" s="758"/>
      <c r="AH347" s="758"/>
      <c r="AI347" s="758"/>
      <c r="AJ347" s="758"/>
      <c r="AK347" s="758"/>
      <c r="AL347" s="780">
        <v>342</v>
      </c>
      <c r="AM347" s="792">
        <v>0.20638527289330699</v>
      </c>
      <c r="AN347" s="792">
        <f t="shared" si="97"/>
        <v>0.79361472710669301</v>
      </c>
      <c r="AO347" s="792">
        <v>0.26763114244120401</v>
      </c>
      <c r="AP347" s="792">
        <f t="shared" si="91"/>
        <v>0.73236885755879599</v>
      </c>
      <c r="AQ347" s="792">
        <v>0.119913015192812</v>
      </c>
      <c r="AR347" s="792">
        <f t="shared" si="92"/>
        <v>0.88008698480718794</v>
      </c>
      <c r="AS347" s="792">
        <f t="shared" si="98"/>
        <v>0.18069458434709562</v>
      </c>
      <c r="AT347" s="792">
        <f t="shared" si="98"/>
        <v>0.81930541565290438</v>
      </c>
      <c r="AU347" s="808">
        <v>0.21423773493909501</v>
      </c>
      <c r="AV347" s="808">
        <f t="shared" si="99"/>
        <v>0.78576226506090496</v>
      </c>
      <c r="AW347" s="808">
        <v>0.27011097773292497</v>
      </c>
      <c r="AX347" s="808">
        <f t="shared" si="100"/>
        <v>0.72988902226707508</v>
      </c>
      <c r="AY347" s="808">
        <v>0.13106757661014501</v>
      </c>
      <c r="AZ347" s="808">
        <f t="shared" si="103"/>
        <v>0.86893242338985499</v>
      </c>
      <c r="BA347" s="808">
        <f t="shared" si="101"/>
        <v>0.18883030795035891</v>
      </c>
      <c r="BB347" s="808">
        <f t="shared" si="101"/>
        <v>0.81116969204964118</v>
      </c>
      <c r="BC347" s="809">
        <v>0.20125232638372301</v>
      </c>
      <c r="BD347" s="809">
        <f t="shared" si="104"/>
        <v>0.79874767361627697</v>
      </c>
      <c r="BE347" s="809">
        <v>0.26414624834789902</v>
      </c>
      <c r="BF347" s="809">
        <f t="shared" si="104"/>
        <v>0.73585375165210098</v>
      </c>
      <c r="BG347" s="809">
        <v>0.13091370121694901</v>
      </c>
      <c r="BH347" s="809">
        <f t="shared" si="93"/>
        <v>0.86908629878305099</v>
      </c>
      <c r="BI347" s="809">
        <v>0.18336216085876744</v>
      </c>
      <c r="BJ347" s="809">
        <v>0.81663783914123256</v>
      </c>
      <c r="BK347" s="810">
        <v>0.19667581670077</v>
      </c>
      <c r="BL347" s="810">
        <f t="shared" si="94"/>
        <v>0.80332418329922994</v>
      </c>
      <c r="BM347" s="810">
        <v>0.25977283049550398</v>
      </c>
      <c r="BN347" s="810">
        <f t="shared" si="95"/>
        <v>0.74022716950449596</v>
      </c>
      <c r="BO347" s="810">
        <v>0.126005033820871</v>
      </c>
      <c r="BP347" s="810">
        <f t="shared" si="96"/>
        <v>0.87399496617912897</v>
      </c>
      <c r="BQ347" s="810">
        <v>0.17867956974880528</v>
      </c>
      <c r="BR347" s="810">
        <f t="shared" si="102"/>
        <v>0.82132043025119472</v>
      </c>
      <c r="BS347" s="809">
        <v>0.80916003706476303</v>
      </c>
      <c r="BT347" s="809">
        <v>0.190839962935237</v>
      </c>
      <c r="BU347" s="812"/>
      <c r="BV347" s="758"/>
      <c r="BW347" s="758"/>
      <c r="BX347" s="758"/>
      <c r="BY347" s="758"/>
      <c r="BZ347" s="758"/>
      <c r="CA347" s="758"/>
      <c r="CB347" s="758"/>
      <c r="CC347" s="758"/>
      <c r="CD347" s="758"/>
      <c r="CE347" s="758"/>
      <c r="CF347" s="758"/>
      <c r="CG347" s="758"/>
      <c r="CH347" s="758"/>
      <c r="CI347" s="758"/>
      <c r="CJ347" s="758"/>
      <c r="CK347" s="758"/>
      <c r="CL347" s="758"/>
      <c r="CM347" s="758"/>
      <c r="CN347" s="758"/>
      <c r="CP347" s="5"/>
      <c r="CR347" s="5"/>
      <c r="CS347" s="5"/>
      <c r="CT347" s="5"/>
    </row>
    <row r="348" spans="2:98" ht="15">
      <c r="B348" s="758"/>
      <c r="C348" s="758"/>
      <c r="D348" s="758"/>
      <c r="E348" s="758"/>
      <c r="F348" s="758"/>
      <c r="G348" s="758"/>
      <c r="H348" s="758"/>
      <c r="I348" s="758"/>
      <c r="J348" s="758"/>
      <c r="K348" s="758"/>
      <c r="L348" s="758"/>
      <c r="M348" s="758"/>
      <c r="N348" s="758"/>
      <c r="O348" s="758"/>
      <c r="P348" s="758"/>
      <c r="Q348" s="758"/>
      <c r="R348" s="758"/>
      <c r="S348" s="758"/>
      <c r="T348" s="758"/>
      <c r="U348" s="758"/>
      <c r="V348" s="758"/>
      <c r="W348" s="758"/>
      <c r="X348" s="758"/>
      <c r="Y348" s="758"/>
      <c r="Z348" s="758"/>
      <c r="AA348" s="758"/>
      <c r="AB348" s="758"/>
      <c r="AC348" s="758"/>
      <c r="AD348" s="758"/>
      <c r="AE348" s="758"/>
      <c r="AF348" s="758"/>
      <c r="AG348" s="758"/>
      <c r="AH348" s="758"/>
      <c r="AI348" s="758"/>
      <c r="AJ348" s="758"/>
      <c r="AK348" s="758"/>
      <c r="AL348" s="780">
        <v>343</v>
      </c>
      <c r="AM348" s="792">
        <v>0.206807474717975</v>
      </c>
      <c r="AN348" s="792">
        <f t="shared" si="97"/>
        <v>0.793192525282025</v>
      </c>
      <c r="AO348" s="792">
        <v>0.26800287903268599</v>
      </c>
      <c r="AP348" s="792">
        <f t="shared" si="91"/>
        <v>0.73199712096731395</v>
      </c>
      <c r="AQ348" s="792">
        <v>0.120263505438269</v>
      </c>
      <c r="AR348" s="792">
        <f t="shared" si="92"/>
        <v>0.87973649456173098</v>
      </c>
      <c r="AS348" s="792">
        <f t="shared" si="98"/>
        <v>0.18107219184169376</v>
      </c>
      <c r="AT348" s="792">
        <f t="shared" si="98"/>
        <v>0.81892780815830624</v>
      </c>
      <c r="AU348" s="808">
        <v>0.21464873441008001</v>
      </c>
      <c r="AV348" s="808">
        <f t="shared" si="99"/>
        <v>0.78535126558991997</v>
      </c>
      <c r="AW348" s="808">
        <v>0.270525687969281</v>
      </c>
      <c r="AX348" s="808">
        <f t="shared" si="100"/>
        <v>0.729474312030719</v>
      </c>
      <c r="AY348" s="808">
        <v>0.13145689134074301</v>
      </c>
      <c r="AZ348" s="808">
        <f t="shared" si="103"/>
        <v>0.86854310865925699</v>
      </c>
      <c r="BA348" s="808">
        <f t="shared" si="101"/>
        <v>0.18923218591680122</v>
      </c>
      <c r="BB348" s="808">
        <f t="shared" si="101"/>
        <v>0.81076781408319887</v>
      </c>
      <c r="BC348" s="809">
        <v>0.20163563251299799</v>
      </c>
      <c r="BD348" s="809">
        <f t="shared" si="104"/>
        <v>0.79836436748700201</v>
      </c>
      <c r="BE348" s="809">
        <v>0.26453993430301198</v>
      </c>
      <c r="BF348" s="809">
        <f t="shared" si="104"/>
        <v>0.73546006569698807</v>
      </c>
      <c r="BG348" s="809">
        <v>0.13130984159772</v>
      </c>
      <c r="BH348" s="809">
        <f t="shared" si="93"/>
        <v>0.86869015840228003</v>
      </c>
      <c r="BI348" s="809">
        <v>0.18375375810367334</v>
      </c>
      <c r="BJ348" s="809">
        <v>0.81624624189632677</v>
      </c>
      <c r="BK348" s="810">
        <v>0.197036847866598</v>
      </c>
      <c r="BL348" s="810">
        <f t="shared" si="94"/>
        <v>0.80296315213340197</v>
      </c>
      <c r="BM348" s="810">
        <v>0.26015649079077802</v>
      </c>
      <c r="BN348" s="810">
        <f t="shared" si="95"/>
        <v>0.73984350920922193</v>
      </c>
      <c r="BO348" s="810">
        <v>0.12638504086588101</v>
      </c>
      <c r="BP348" s="810">
        <f t="shared" si="96"/>
        <v>0.87361495913411902</v>
      </c>
      <c r="BQ348" s="810">
        <v>0.17905453451882961</v>
      </c>
      <c r="BR348" s="810">
        <f t="shared" si="102"/>
        <v>0.82094546548117042</v>
      </c>
      <c r="BS348" s="809">
        <v>0.80968073530271101</v>
      </c>
      <c r="BT348" s="809">
        <v>0.19031926469728899</v>
      </c>
      <c r="BU348" s="812"/>
      <c r="BV348" s="758"/>
      <c r="BW348" s="758"/>
      <c r="BX348" s="758"/>
      <c r="BY348" s="758"/>
      <c r="BZ348" s="758"/>
      <c r="CA348" s="758"/>
      <c r="CB348" s="758"/>
      <c r="CC348" s="758"/>
      <c r="CD348" s="758"/>
      <c r="CE348" s="758"/>
      <c r="CF348" s="758"/>
      <c r="CG348" s="758"/>
      <c r="CH348" s="758"/>
      <c r="CI348" s="758"/>
      <c r="CJ348" s="758"/>
      <c r="CK348" s="758"/>
      <c r="CL348" s="758"/>
      <c r="CM348" s="758"/>
      <c r="CN348" s="758"/>
      <c r="CP348" s="5"/>
      <c r="CR348" s="5"/>
      <c r="CS348" s="5"/>
      <c r="CT348" s="5"/>
    </row>
    <row r="349" spans="2:98" ht="15">
      <c r="B349" s="758"/>
      <c r="C349" s="758"/>
      <c r="D349" s="758"/>
      <c r="E349" s="758"/>
      <c r="F349" s="758"/>
      <c r="G349" s="758"/>
      <c r="H349" s="758"/>
      <c r="I349" s="758"/>
      <c r="J349" s="758"/>
      <c r="K349" s="758"/>
      <c r="L349" s="758"/>
      <c r="M349" s="758"/>
      <c r="N349" s="758"/>
      <c r="O349" s="758"/>
      <c r="P349" s="758"/>
      <c r="Q349" s="758"/>
      <c r="R349" s="758"/>
      <c r="S349" s="758"/>
      <c r="T349" s="758"/>
      <c r="U349" s="758"/>
      <c r="V349" s="758"/>
      <c r="W349" s="758"/>
      <c r="X349" s="758"/>
      <c r="Y349" s="758"/>
      <c r="Z349" s="758"/>
      <c r="AA349" s="758"/>
      <c r="AB349" s="758"/>
      <c r="AC349" s="758"/>
      <c r="AD349" s="758"/>
      <c r="AE349" s="758"/>
      <c r="AF349" s="758"/>
      <c r="AG349" s="758"/>
      <c r="AH349" s="758"/>
      <c r="AI349" s="758"/>
      <c r="AJ349" s="758"/>
      <c r="AK349" s="758"/>
      <c r="AL349" s="780">
        <v>344</v>
      </c>
      <c r="AM349" s="792">
        <v>0.207229659490962</v>
      </c>
      <c r="AN349" s="792">
        <f t="shared" si="97"/>
        <v>0.79277034050903805</v>
      </c>
      <c r="AO349" s="792">
        <v>0.26837366692506098</v>
      </c>
      <c r="AP349" s="792">
        <f t="shared" si="91"/>
        <v>0.73162633307493907</v>
      </c>
      <c r="AQ349" s="792">
        <v>0.12061398934835001</v>
      </c>
      <c r="AR349" s="792">
        <f t="shared" si="92"/>
        <v>0.87938601065165001</v>
      </c>
      <c r="AS349" s="792">
        <f t="shared" si="98"/>
        <v>0.18144957293520325</v>
      </c>
      <c r="AT349" s="792">
        <f t="shared" si="98"/>
        <v>0.81855042706479675</v>
      </c>
      <c r="AU349" s="808">
        <v>0.21505923235881499</v>
      </c>
      <c r="AV349" s="808">
        <f t="shared" si="99"/>
        <v>0.78494076764118503</v>
      </c>
      <c r="AW349" s="808">
        <v>0.27093968508250799</v>
      </c>
      <c r="AX349" s="808">
        <f t="shared" si="100"/>
        <v>0.72906031491749201</v>
      </c>
      <c r="AY349" s="808">
        <v>0.131846181067099</v>
      </c>
      <c r="AZ349" s="808">
        <f t="shared" si="103"/>
        <v>0.868153818932901</v>
      </c>
      <c r="BA349" s="808">
        <f t="shared" si="101"/>
        <v>0.18963373289107502</v>
      </c>
      <c r="BB349" s="808">
        <f t="shared" si="101"/>
        <v>0.81036626710892512</v>
      </c>
      <c r="BC349" s="809">
        <v>0.20201871461350701</v>
      </c>
      <c r="BD349" s="809">
        <f t="shared" si="104"/>
        <v>0.79798128538649293</v>
      </c>
      <c r="BE349" s="809">
        <v>0.26493298020359801</v>
      </c>
      <c r="BF349" s="809">
        <f t="shared" si="104"/>
        <v>0.73506701979640199</v>
      </c>
      <c r="BG349" s="809">
        <v>0.13170597927281899</v>
      </c>
      <c r="BH349" s="809">
        <f t="shared" si="93"/>
        <v>0.86829402072718098</v>
      </c>
      <c r="BI349" s="809">
        <v>0.18414513744251146</v>
      </c>
      <c r="BJ349" s="809">
        <v>0.81585486255748851</v>
      </c>
      <c r="BK349" s="810">
        <v>0.19739739732962899</v>
      </c>
      <c r="BL349" s="810">
        <f t="shared" si="94"/>
        <v>0.80260260267037098</v>
      </c>
      <c r="BM349" s="810">
        <v>0.260539469471813</v>
      </c>
      <c r="BN349" s="810">
        <f t="shared" si="95"/>
        <v>0.73946053052818694</v>
      </c>
      <c r="BO349" s="810">
        <v>0.12676500807044999</v>
      </c>
      <c r="BP349" s="810">
        <f t="shared" si="96"/>
        <v>0.87323499192955001</v>
      </c>
      <c r="BQ349" s="810">
        <v>0.17942917486310897</v>
      </c>
      <c r="BR349" s="810">
        <f t="shared" si="102"/>
        <v>0.82057082513689106</v>
      </c>
      <c r="BS349" s="809">
        <v>0.81019823209067099</v>
      </c>
      <c r="BT349" s="809">
        <v>0.18980176790932901</v>
      </c>
      <c r="BU349" s="812"/>
      <c r="BV349" s="758"/>
      <c r="BW349" s="758"/>
      <c r="BX349" s="758"/>
      <c r="BY349" s="758"/>
      <c r="BZ349" s="758"/>
      <c r="CA349" s="758"/>
      <c r="CB349" s="758"/>
      <c r="CC349" s="758"/>
      <c r="CD349" s="758"/>
      <c r="CE349" s="758"/>
      <c r="CF349" s="758"/>
      <c r="CG349" s="758"/>
      <c r="CH349" s="758"/>
      <c r="CI349" s="758"/>
      <c r="CJ349" s="758"/>
      <c r="CK349" s="758"/>
      <c r="CL349" s="758"/>
      <c r="CM349" s="758"/>
      <c r="CN349" s="758"/>
      <c r="CP349" s="5"/>
      <c r="CR349" s="5"/>
      <c r="CS349" s="5"/>
      <c r="CT349" s="5"/>
    </row>
    <row r="350" spans="2:98" ht="15">
      <c r="B350" s="758"/>
      <c r="C350" s="758"/>
      <c r="D350" s="758"/>
      <c r="E350" s="758"/>
      <c r="F350" s="758"/>
      <c r="G350" s="758"/>
      <c r="H350" s="758"/>
      <c r="I350" s="758"/>
      <c r="J350" s="758"/>
      <c r="K350" s="758"/>
      <c r="L350" s="758"/>
      <c r="M350" s="758"/>
      <c r="N350" s="758"/>
      <c r="O350" s="758"/>
      <c r="P350" s="758"/>
      <c r="Q350" s="758"/>
      <c r="R350" s="758"/>
      <c r="S350" s="758"/>
      <c r="T350" s="758"/>
      <c r="U350" s="758"/>
      <c r="V350" s="758"/>
      <c r="W350" s="758"/>
      <c r="X350" s="758"/>
      <c r="Y350" s="758"/>
      <c r="Z350" s="758"/>
      <c r="AA350" s="758"/>
      <c r="AB350" s="758"/>
      <c r="AC350" s="758"/>
      <c r="AD350" s="758"/>
      <c r="AE350" s="758"/>
      <c r="AF350" s="758"/>
      <c r="AG350" s="758"/>
      <c r="AH350" s="758"/>
      <c r="AI350" s="758"/>
      <c r="AJ350" s="758"/>
      <c r="AK350" s="758"/>
      <c r="AL350" s="780">
        <v>345</v>
      </c>
      <c r="AM350" s="792">
        <v>0.207651799833725</v>
      </c>
      <c r="AN350" s="792">
        <f t="shared" si="97"/>
        <v>0.79234820016627494</v>
      </c>
      <c r="AO350" s="792">
        <v>0.26874351831481802</v>
      </c>
      <c r="AP350" s="792">
        <f t="shared" si="91"/>
        <v>0.73125648168518198</v>
      </c>
      <c r="AQ350" s="792">
        <v>0.120964465919135</v>
      </c>
      <c r="AR350" s="792">
        <f t="shared" si="92"/>
        <v>0.87903553408086499</v>
      </c>
      <c r="AS350" s="792">
        <f t="shared" si="98"/>
        <v>0.18182672148366502</v>
      </c>
      <c r="AT350" s="792">
        <f t="shared" si="98"/>
        <v>0.81817327851633503</v>
      </c>
      <c r="AU350" s="808">
        <v>0.21546923051306899</v>
      </c>
      <c r="AV350" s="808">
        <f t="shared" si="99"/>
        <v>0.78453076948693101</v>
      </c>
      <c r="AW350" s="808">
        <v>0.27135297278731402</v>
      </c>
      <c r="AX350" s="808">
        <f t="shared" si="100"/>
        <v>0.72864702721268593</v>
      </c>
      <c r="AY350" s="808">
        <v>0.13223544558667499</v>
      </c>
      <c r="AZ350" s="808">
        <f t="shared" si="103"/>
        <v>0.86776455441332501</v>
      </c>
      <c r="BA350" s="808">
        <f t="shared" si="101"/>
        <v>0.1900349501700041</v>
      </c>
      <c r="BB350" s="808">
        <f t="shared" si="101"/>
        <v>0.80996504982999595</v>
      </c>
      <c r="BC350" s="809">
        <v>0.20240156899837</v>
      </c>
      <c r="BD350" s="809">
        <f t="shared" si="104"/>
        <v>0.79759843100162997</v>
      </c>
      <c r="BE350" s="809">
        <v>0.26532538857676302</v>
      </c>
      <c r="BF350" s="809">
        <f t="shared" si="104"/>
        <v>0.73467461142323698</v>
      </c>
      <c r="BG350" s="809">
        <v>0.132102113048467</v>
      </c>
      <c r="BH350" s="809">
        <f t="shared" si="93"/>
        <v>0.86789788695153303</v>
      </c>
      <c r="BI350" s="809">
        <v>0.18453629776444502</v>
      </c>
      <c r="BJ350" s="809">
        <v>0.81546370223555509</v>
      </c>
      <c r="BK350" s="810">
        <v>0.19775747094384299</v>
      </c>
      <c r="BL350" s="810">
        <f t="shared" si="94"/>
        <v>0.80224252905615701</v>
      </c>
      <c r="BM350" s="810">
        <v>0.26092176983069598</v>
      </c>
      <c r="BN350" s="810">
        <f t="shared" si="95"/>
        <v>0.73907823016930396</v>
      </c>
      <c r="BO350" s="810">
        <v>0.12714493609615901</v>
      </c>
      <c r="BP350" s="810">
        <f t="shared" si="96"/>
        <v>0.87285506390384104</v>
      </c>
      <c r="BQ350" s="810">
        <v>0.17980349365788456</v>
      </c>
      <c r="BR350" s="810">
        <f t="shared" si="102"/>
        <v>0.82019650634211549</v>
      </c>
      <c r="BS350" s="809">
        <v>0.81071255761602901</v>
      </c>
      <c r="BT350" s="809">
        <v>0.18928744238397099</v>
      </c>
      <c r="BU350" s="812"/>
      <c r="BV350" s="758"/>
      <c r="BW350" s="758"/>
      <c r="BX350" s="758"/>
      <c r="BY350" s="758"/>
      <c r="BZ350" s="758"/>
      <c r="CA350" s="758"/>
      <c r="CB350" s="758"/>
      <c r="CC350" s="758"/>
      <c r="CD350" s="758"/>
      <c r="CE350" s="758"/>
      <c r="CF350" s="758"/>
      <c r="CG350" s="758"/>
      <c r="CH350" s="758"/>
      <c r="CI350" s="758"/>
      <c r="CJ350" s="758"/>
      <c r="CK350" s="758"/>
      <c r="CL350" s="758"/>
      <c r="CM350" s="758"/>
      <c r="CN350" s="758"/>
      <c r="CP350" s="5"/>
      <c r="CR350" s="5"/>
      <c r="CS350" s="5"/>
      <c r="CT350" s="5"/>
    </row>
    <row r="351" spans="2:98" ht="15">
      <c r="B351" s="758"/>
      <c r="C351" s="758"/>
      <c r="D351" s="758"/>
      <c r="E351" s="758"/>
      <c r="F351" s="758"/>
      <c r="G351" s="758"/>
      <c r="H351" s="758"/>
      <c r="I351" s="758"/>
      <c r="J351" s="758"/>
      <c r="K351" s="758"/>
      <c r="L351" s="758"/>
      <c r="M351" s="758"/>
      <c r="N351" s="758"/>
      <c r="O351" s="758"/>
      <c r="P351" s="758"/>
      <c r="Q351" s="758"/>
      <c r="R351" s="758"/>
      <c r="S351" s="758"/>
      <c r="T351" s="758"/>
      <c r="U351" s="758"/>
      <c r="V351" s="758"/>
      <c r="W351" s="758"/>
      <c r="X351" s="758"/>
      <c r="Y351" s="758"/>
      <c r="Z351" s="758"/>
      <c r="AA351" s="758"/>
      <c r="AB351" s="758"/>
      <c r="AC351" s="758"/>
      <c r="AD351" s="758"/>
      <c r="AE351" s="758"/>
      <c r="AF351" s="758"/>
      <c r="AG351" s="758"/>
      <c r="AH351" s="758"/>
      <c r="AI351" s="758"/>
      <c r="AJ351" s="758"/>
      <c r="AK351" s="758"/>
      <c r="AL351" s="780">
        <v>346</v>
      </c>
      <c r="AM351" s="792">
        <v>0.20807386836772199</v>
      </c>
      <c r="AN351" s="792">
        <f t="shared" si="97"/>
        <v>0.79192613163227799</v>
      </c>
      <c r="AO351" s="792">
        <v>0.26911244539844698</v>
      </c>
      <c r="AP351" s="792">
        <f t="shared" si="91"/>
        <v>0.73088755460155297</v>
      </c>
      <c r="AQ351" s="792">
        <v>0.121314934146698</v>
      </c>
      <c r="AR351" s="792">
        <f t="shared" si="92"/>
        <v>0.87868506585330197</v>
      </c>
      <c r="AS351" s="792">
        <f t="shared" si="98"/>
        <v>0.18220363134311771</v>
      </c>
      <c r="AT351" s="792">
        <f t="shared" si="98"/>
        <v>0.81779636865688232</v>
      </c>
      <c r="AU351" s="808">
        <v>0.215878730600608</v>
      </c>
      <c r="AV351" s="808">
        <f t="shared" si="99"/>
        <v>0.78412126939939197</v>
      </c>
      <c r="AW351" s="808">
        <v>0.27176555479841003</v>
      </c>
      <c r="AX351" s="808">
        <f t="shared" si="100"/>
        <v>0.72823444520158997</v>
      </c>
      <c r="AY351" s="808">
        <v>0.132624684696933</v>
      </c>
      <c r="AZ351" s="808">
        <f t="shared" si="103"/>
        <v>0.867375315303067</v>
      </c>
      <c r="BA351" s="808">
        <f t="shared" si="101"/>
        <v>0.19043583905041195</v>
      </c>
      <c r="BB351" s="808">
        <f t="shared" si="101"/>
        <v>0.80956416094958805</v>
      </c>
      <c r="BC351" s="809">
        <v>0.20278419198070899</v>
      </c>
      <c r="BD351" s="809">
        <f t="shared" si="104"/>
        <v>0.79721580801929104</v>
      </c>
      <c r="BE351" s="809">
        <v>0.26571716194961198</v>
      </c>
      <c r="BF351" s="809">
        <f t="shared" si="104"/>
        <v>0.73428283805038808</v>
      </c>
      <c r="BG351" s="809">
        <v>0.13249824173088501</v>
      </c>
      <c r="BH351" s="809">
        <f t="shared" si="93"/>
        <v>0.86750175826911502</v>
      </c>
      <c r="BI351" s="809">
        <v>0.18492723795863764</v>
      </c>
      <c r="BJ351" s="809">
        <v>0.81507276204136248</v>
      </c>
      <c r="BK351" s="810">
        <v>0.19811707456322</v>
      </c>
      <c r="BL351" s="810">
        <f t="shared" si="94"/>
        <v>0.80188292543677997</v>
      </c>
      <c r="BM351" s="810">
        <v>0.261303395159519</v>
      </c>
      <c r="BN351" s="810">
        <f t="shared" si="95"/>
        <v>0.73869660484048105</v>
      </c>
      <c r="BO351" s="810">
        <v>0.12752482560459399</v>
      </c>
      <c r="BP351" s="810">
        <f t="shared" si="96"/>
        <v>0.87247517439540601</v>
      </c>
      <c r="BQ351" s="810">
        <v>0.18017749377940082</v>
      </c>
      <c r="BR351" s="810">
        <f t="shared" si="102"/>
        <v>0.81982250622059927</v>
      </c>
      <c r="BS351" s="809">
        <v>0.81122374206616998</v>
      </c>
      <c r="BT351" s="809">
        <v>0.18877625793382999</v>
      </c>
      <c r="BU351" s="812"/>
      <c r="BV351" s="758"/>
      <c r="BW351" s="758"/>
      <c r="BX351" s="758"/>
      <c r="BY351" s="758"/>
      <c r="BZ351" s="758"/>
      <c r="CA351" s="758"/>
      <c r="CB351" s="758"/>
      <c r="CC351" s="758"/>
      <c r="CD351" s="758"/>
      <c r="CE351" s="758"/>
      <c r="CF351" s="758"/>
      <c r="CG351" s="758"/>
      <c r="CH351" s="758"/>
      <c r="CI351" s="758"/>
      <c r="CJ351" s="758"/>
      <c r="CK351" s="758"/>
      <c r="CL351" s="758"/>
      <c r="CM351" s="758"/>
      <c r="CN351" s="758"/>
      <c r="CP351" s="5"/>
      <c r="CR351" s="5"/>
      <c r="CS351" s="5"/>
      <c r="CT351" s="5"/>
    </row>
    <row r="352" spans="2:98" ht="15">
      <c r="B352" s="758"/>
      <c r="C352" s="758"/>
      <c r="D352" s="758"/>
      <c r="E352" s="758"/>
      <c r="F352" s="758"/>
      <c r="G352" s="758"/>
      <c r="H352" s="758"/>
      <c r="I352" s="758"/>
      <c r="J352" s="758"/>
      <c r="K352" s="758"/>
      <c r="L352" s="758"/>
      <c r="M352" s="758"/>
      <c r="N352" s="758"/>
      <c r="O352" s="758"/>
      <c r="P352" s="758"/>
      <c r="Q352" s="758"/>
      <c r="R352" s="758"/>
      <c r="S352" s="758"/>
      <c r="T352" s="758"/>
      <c r="U352" s="758"/>
      <c r="V352" s="758"/>
      <c r="W352" s="758"/>
      <c r="X352" s="758"/>
      <c r="Y352" s="758"/>
      <c r="Z352" s="758"/>
      <c r="AA352" s="758"/>
      <c r="AB352" s="758"/>
      <c r="AC352" s="758"/>
      <c r="AD352" s="758"/>
      <c r="AE352" s="758"/>
      <c r="AF352" s="758"/>
      <c r="AG352" s="758"/>
      <c r="AH352" s="758"/>
      <c r="AI352" s="758"/>
      <c r="AJ352" s="758"/>
      <c r="AK352" s="758"/>
      <c r="AL352" s="780">
        <v>347</v>
      </c>
      <c r="AM352" s="792">
        <v>0.20849583771441099</v>
      </c>
      <c r="AN352" s="792">
        <f t="shared" si="97"/>
        <v>0.79150416228558895</v>
      </c>
      <c r="AO352" s="792">
        <v>0.269480460372438</v>
      </c>
      <c r="AP352" s="792">
        <f t="shared" si="91"/>
        <v>0.730519539627562</v>
      </c>
      <c r="AQ352" s="792">
        <v>0.121665393027118</v>
      </c>
      <c r="AR352" s="792">
        <f t="shared" si="92"/>
        <v>0.87833460697288201</v>
      </c>
      <c r="AS352" s="792">
        <f t="shared" si="98"/>
        <v>0.18258029636960244</v>
      </c>
      <c r="AT352" s="792">
        <f t="shared" si="98"/>
        <v>0.81741970363039762</v>
      </c>
      <c r="AU352" s="808">
        <v>0.21628773434920301</v>
      </c>
      <c r="AV352" s="808">
        <f t="shared" si="99"/>
        <v>0.78371226565079699</v>
      </c>
      <c r="AW352" s="808">
        <v>0.27217743483050699</v>
      </c>
      <c r="AX352" s="808">
        <f t="shared" si="100"/>
        <v>0.72782256516949295</v>
      </c>
      <c r="AY352" s="808">
        <v>0.13301389819533599</v>
      </c>
      <c r="AZ352" s="808">
        <f t="shared" si="103"/>
        <v>0.86698610180466407</v>
      </c>
      <c r="BA352" s="808">
        <f t="shared" si="101"/>
        <v>0.19083640082912409</v>
      </c>
      <c r="BB352" s="808">
        <f t="shared" si="101"/>
        <v>0.80916359917087588</v>
      </c>
      <c r="BC352" s="809">
        <v>0.203166579873645</v>
      </c>
      <c r="BD352" s="809">
        <f t="shared" si="104"/>
        <v>0.79683342012635494</v>
      </c>
      <c r="BE352" s="809">
        <v>0.26610830284925302</v>
      </c>
      <c r="BF352" s="809">
        <f t="shared" si="104"/>
        <v>0.73389169715074698</v>
      </c>
      <c r="BG352" s="809">
        <v>0.13289436412629399</v>
      </c>
      <c r="BH352" s="809">
        <f t="shared" si="93"/>
        <v>0.86710563587370604</v>
      </c>
      <c r="BI352" s="809">
        <v>0.18531795691425337</v>
      </c>
      <c r="BJ352" s="809">
        <v>0.81468204308574665</v>
      </c>
      <c r="BK352" s="810">
        <v>0.19847621404173901</v>
      </c>
      <c r="BL352" s="810">
        <f t="shared" si="94"/>
        <v>0.80152378595826101</v>
      </c>
      <c r="BM352" s="810">
        <v>0.261684348750371</v>
      </c>
      <c r="BN352" s="810">
        <f t="shared" si="95"/>
        <v>0.73831565124962895</v>
      </c>
      <c r="BO352" s="810">
        <v>0.12790467725733701</v>
      </c>
      <c r="BP352" s="810">
        <f t="shared" si="96"/>
        <v>0.87209532274266299</v>
      </c>
      <c r="BQ352" s="810">
        <v>0.18055117810389948</v>
      </c>
      <c r="BR352" s="810">
        <f t="shared" si="102"/>
        <v>0.81944882189610058</v>
      </c>
      <c r="BS352" s="809">
        <v>0.81173181562848007</v>
      </c>
      <c r="BT352" s="809">
        <v>0.18826818437151999</v>
      </c>
      <c r="BU352" s="812"/>
      <c r="BV352" s="758"/>
      <c r="BW352" s="758"/>
      <c r="BX352" s="758"/>
      <c r="BY352" s="758"/>
      <c r="BZ352" s="758"/>
      <c r="CA352" s="758"/>
      <c r="CB352" s="758"/>
      <c r="CC352" s="758"/>
      <c r="CD352" s="758"/>
      <c r="CE352" s="758"/>
      <c r="CF352" s="758"/>
      <c r="CG352" s="758"/>
      <c r="CH352" s="758"/>
      <c r="CI352" s="758"/>
      <c r="CJ352" s="758"/>
      <c r="CK352" s="758"/>
      <c r="CL352" s="758"/>
      <c r="CM352" s="758"/>
      <c r="CN352" s="758"/>
      <c r="CP352" s="5"/>
      <c r="CR352" s="5"/>
      <c r="CS352" s="5"/>
      <c r="CT352" s="5"/>
    </row>
    <row r="353" spans="2:98" ht="15">
      <c r="B353" s="758"/>
      <c r="C353" s="758"/>
      <c r="D353" s="758"/>
      <c r="E353" s="758"/>
      <c r="F353" s="758"/>
      <c r="G353" s="758"/>
      <c r="H353" s="758"/>
      <c r="I353" s="758"/>
      <c r="J353" s="758"/>
      <c r="K353" s="758"/>
      <c r="L353" s="758"/>
      <c r="M353" s="758"/>
      <c r="N353" s="758"/>
      <c r="O353" s="758"/>
      <c r="P353" s="758"/>
      <c r="Q353" s="758"/>
      <c r="R353" s="758"/>
      <c r="S353" s="758"/>
      <c r="T353" s="758"/>
      <c r="U353" s="758"/>
      <c r="V353" s="758"/>
      <c r="W353" s="758"/>
      <c r="X353" s="758"/>
      <c r="Y353" s="758"/>
      <c r="Z353" s="758"/>
      <c r="AA353" s="758"/>
      <c r="AB353" s="758"/>
      <c r="AC353" s="758"/>
      <c r="AD353" s="758"/>
      <c r="AE353" s="758"/>
      <c r="AF353" s="758"/>
      <c r="AG353" s="758"/>
      <c r="AH353" s="758"/>
      <c r="AI353" s="758"/>
      <c r="AJ353" s="758"/>
      <c r="AK353" s="758"/>
      <c r="AL353" s="780">
        <v>348</v>
      </c>
      <c r="AM353" s="792">
        <v>0.20891768049525</v>
      </c>
      <c r="AN353" s="792">
        <f t="shared" si="97"/>
        <v>0.79108231950475005</v>
      </c>
      <c r="AO353" s="792">
        <v>0.26984757543327897</v>
      </c>
      <c r="AP353" s="792">
        <f t="shared" si="91"/>
        <v>0.73015242456672103</v>
      </c>
      <c r="AQ353" s="792">
        <v>0.12201584155646999</v>
      </c>
      <c r="AR353" s="792">
        <f t="shared" si="92"/>
        <v>0.87798415844352995</v>
      </c>
      <c r="AS353" s="792">
        <f t="shared" si="98"/>
        <v>0.18295671041915787</v>
      </c>
      <c r="AT353" s="792">
        <f t="shared" si="98"/>
        <v>0.81704328958084216</v>
      </c>
      <c r="AU353" s="808">
        <v>0.216696243486621</v>
      </c>
      <c r="AV353" s="808">
        <f t="shared" si="99"/>
        <v>0.78330375651337902</v>
      </c>
      <c r="AW353" s="808">
        <v>0.27258861659831302</v>
      </c>
      <c r="AX353" s="808">
        <f t="shared" si="100"/>
        <v>0.72741138340168698</v>
      </c>
      <c r="AY353" s="808">
        <v>0.13340308587934499</v>
      </c>
      <c r="AZ353" s="808">
        <f t="shared" si="103"/>
        <v>0.86659691412065498</v>
      </c>
      <c r="BA353" s="808">
        <f t="shared" si="101"/>
        <v>0.19123663680296321</v>
      </c>
      <c r="BB353" s="808">
        <f t="shared" si="101"/>
        <v>0.80876336319703679</v>
      </c>
      <c r="BC353" s="809">
        <v>0.20354872899029999</v>
      </c>
      <c r="BD353" s="809">
        <f t="shared" si="104"/>
        <v>0.79645127100970003</v>
      </c>
      <c r="BE353" s="809">
        <v>0.266498813802791</v>
      </c>
      <c r="BF353" s="809">
        <f t="shared" si="104"/>
        <v>0.73350118619720894</v>
      </c>
      <c r="BG353" s="809">
        <v>0.13329047904091601</v>
      </c>
      <c r="BH353" s="809">
        <f t="shared" si="93"/>
        <v>0.86670952095908405</v>
      </c>
      <c r="BI353" s="809">
        <v>0.18570845352045628</v>
      </c>
      <c r="BJ353" s="809">
        <v>0.81429154647954383</v>
      </c>
      <c r="BK353" s="810">
        <v>0.19883489523338099</v>
      </c>
      <c r="BL353" s="810">
        <f t="shared" si="94"/>
        <v>0.80116510476661906</v>
      </c>
      <c r="BM353" s="810">
        <v>0.26206463389534101</v>
      </c>
      <c r="BN353" s="810">
        <f t="shared" si="95"/>
        <v>0.73793536610465904</v>
      </c>
      <c r="BO353" s="810">
        <v>0.128284491715972</v>
      </c>
      <c r="BP353" s="810">
        <f t="shared" si="96"/>
        <v>0.871715508284028</v>
      </c>
      <c r="BQ353" s="810">
        <v>0.18092454950762366</v>
      </c>
      <c r="BR353" s="810">
        <f t="shared" si="102"/>
        <v>0.81907545049237629</v>
      </c>
      <c r="BS353" s="809">
        <v>0.81223680849034396</v>
      </c>
      <c r="BT353" s="809">
        <v>0.18776319150965601</v>
      </c>
      <c r="BU353" s="812"/>
      <c r="BV353" s="758"/>
      <c r="BW353" s="758"/>
      <c r="BX353" s="758"/>
      <c r="BY353" s="758"/>
      <c r="BZ353" s="758"/>
      <c r="CA353" s="758"/>
      <c r="CB353" s="758"/>
      <c r="CC353" s="758"/>
      <c r="CD353" s="758"/>
      <c r="CE353" s="758"/>
      <c r="CF353" s="758"/>
      <c r="CG353" s="758"/>
      <c r="CH353" s="758"/>
      <c r="CI353" s="758"/>
      <c r="CJ353" s="758"/>
      <c r="CK353" s="758"/>
      <c r="CL353" s="758"/>
      <c r="CM353" s="758"/>
      <c r="CN353" s="758"/>
      <c r="CP353" s="5"/>
      <c r="CR353" s="5"/>
      <c r="CS353" s="5"/>
      <c r="CT353" s="5"/>
    </row>
    <row r="354" spans="2:98" ht="15">
      <c r="B354" s="758"/>
      <c r="C354" s="758"/>
      <c r="D354" s="758"/>
      <c r="E354" s="758"/>
      <c r="F354" s="758"/>
      <c r="G354" s="758"/>
      <c r="H354" s="758"/>
      <c r="I354" s="758"/>
      <c r="J354" s="758"/>
      <c r="K354" s="758"/>
      <c r="L354" s="758"/>
      <c r="M354" s="758"/>
      <c r="N354" s="758"/>
      <c r="O354" s="758"/>
      <c r="P354" s="758"/>
      <c r="Q354" s="758"/>
      <c r="R354" s="758"/>
      <c r="S354" s="758"/>
      <c r="T354" s="758"/>
      <c r="U354" s="758"/>
      <c r="V354" s="758"/>
      <c r="W354" s="758"/>
      <c r="X354" s="758"/>
      <c r="Y354" s="758"/>
      <c r="Z354" s="758"/>
      <c r="AA354" s="758"/>
      <c r="AB354" s="758"/>
      <c r="AC354" s="758"/>
      <c r="AD354" s="758"/>
      <c r="AE354" s="758"/>
      <c r="AF354" s="758"/>
      <c r="AG354" s="758"/>
      <c r="AH354" s="758"/>
      <c r="AI354" s="758"/>
      <c r="AJ354" s="758"/>
      <c r="AK354" s="758"/>
      <c r="AL354" s="780">
        <v>349</v>
      </c>
      <c r="AM354" s="792">
        <v>0.209339369331698</v>
      </c>
      <c r="AN354" s="792">
        <f t="shared" si="97"/>
        <v>0.79066063066830194</v>
      </c>
      <c r="AO354" s="792">
        <v>0.27021380277745999</v>
      </c>
      <c r="AP354" s="792">
        <f t="shared" si="91"/>
        <v>0.72978619722254001</v>
      </c>
      <c r="AQ354" s="792">
        <v>0.122366278730831</v>
      </c>
      <c r="AR354" s="792">
        <f t="shared" si="92"/>
        <v>0.87763372126916894</v>
      </c>
      <c r="AS354" s="792">
        <f t="shared" si="98"/>
        <v>0.18333286734782445</v>
      </c>
      <c r="AT354" s="792">
        <f t="shared" si="98"/>
        <v>0.8166671326521755</v>
      </c>
      <c r="AU354" s="808">
        <v>0.21710425974063</v>
      </c>
      <c r="AV354" s="808">
        <f t="shared" si="99"/>
        <v>0.78289574025937003</v>
      </c>
      <c r="AW354" s="808">
        <v>0.27299910381654002</v>
      </c>
      <c r="AX354" s="808">
        <f t="shared" si="100"/>
        <v>0.72700089618345998</v>
      </c>
      <c r="AY354" s="808">
        <v>0.13379224754642099</v>
      </c>
      <c r="AZ354" s="808">
        <f t="shared" si="103"/>
        <v>0.86620775245357895</v>
      </c>
      <c r="BA354" s="808">
        <f t="shared" si="101"/>
        <v>0.19163654826875318</v>
      </c>
      <c r="BB354" s="808">
        <f t="shared" si="101"/>
        <v>0.8083634517312468</v>
      </c>
      <c r="BC354" s="809">
        <v>0.20393063564379399</v>
      </c>
      <c r="BD354" s="809">
        <f t="shared" si="104"/>
        <v>0.79606936435620601</v>
      </c>
      <c r="BE354" s="809">
        <v>0.266888697337332</v>
      </c>
      <c r="BF354" s="809">
        <f t="shared" si="104"/>
        <v>0.733111302662668</v>
      </c>
      <c r="BG354" s="809">
        <v>0.13368658528096999</v>
      </c>
      <c r="BH354" s="809">
        <f t="shared" si="93"/>
        <v>0.86631341471903001</v>
      </c>
      <c r="BI354" s="809">
        <v>0.1860987266664087</v>
      </c>
      <c r="BJ354" s="809">
        <v>0.8139012733335913</v>
      </c>
      <c r="BK354" s="810">
        <v>0.19919312399212599</v>
      </c>
      <c r="BL354" s="810">
        <f t="shared" si="94"/>
        <v>0.80080687600787404</v>
      </c>
      <c r="BM354" s="810">
        <v>0.26244425388651799</v>
      </c>
      <c r="BN354" s="810">
        <f t="shared" si="95"/>
        <v>0.73755574611348207</v>
      </c>
      <c r="BO354" s="810">
        <v>0.128664269642082</v>
      </c>
      <c r="BP354" s="810">
        <f t="shared" si="96"/>
        <v>0.871335730357918</v>
      </c>
      <c r="BQ354" s="810">
        <v>0.18129761086681592</v>
      </c>
      <c r="BR354" s="810">
        <f t="shared" si="102"/>
        <v>0.81870238913318416</v>
      </c>
      <c r="BS354" s="809">
        <v>0.81273875083914704</v>
      </c>
      <c r="BT354" s="809">
        <v>0.18726124916085299</v>
      </c>
      <c r="BU354" s="812"/>
      <c r="BV354" s="758"/>
      <c r="BW354" s="758"/>
      <c r="BX354" s="758"/>
      <c r="BY354" s="758"/>
      <c r="BZ354" s="758"/>
      <c r="CA354" s="758"/>
      <c r="CB354" s="758"/>
      <c r="CC354" s="758"/>
      <c r="CD354" s="758"/>
      <c r="CE354" s="758"/>
      <c r="CF354" s="758"/>
      <c r="CG354" s="758"/>
      <c r="CH354" s="758"/>
      <c r="CI354" s="758"/>
      <c r="CJ354" s="758"/>
      <c r="CK354" s="758"/>
      <c r="CL354" s="758"/>
      <c r="CM354" s="758"/>
      <c r="CN354" s="758"/>
      <c r="CP354" s="5"/>
      <c r="CR354" s="5"/>
      <c r="CS354" s="5"/>
      <c r="CT354" s="5"/>
    </row>
    <row r="355" spans="2:98" ht="15">
      <c r="B355" s="758"/>
      <c r="C355" s="758"/>
      <c r="D355" s="758"/>
      <c r="E355" s="758"/>
      <c r="F355" s="758"/>
      <c r="G355" s="758"/>
      <c r="H355" s="758"/>
      <c r="I355" s="758"/>
      <c r="J355" s="758"/>
      <c r="K355" s="758"/>
      <c r="L355" s="758"/>
      <c r="M355" s="758"/>
      <c r="N355" s="758"/>
      <c r="O355" s="758"/>
      <c r="P355" s="758"/>
      <c r="Q355" s="758"/>
      <c r="R355" s="758"/>
      <c r="S355" s="758"/>
      <c r="T355" s="758"/>
      <c r="U355" s="758"/>
      <c r="V355" s="758"/>
      <c r="W355" s="758"/>
      <c r="X355" s="758"/>
      <c r="Y355" s="758"/>
      <c r="Z355" s="758"/>
      <c r="AA355" s="758"/>
      <c r="AB355" s="758"/>
      <c r="AC355" s="758"/>
      <c r="AD355" s="758"/>
      <c r="AE355" s="758"/>
      <c r="AF355" s="758"/>
      <c r="AG355" s="758"/>
      <c r="AH355" s="758"/>
      <c r="AI355" s="758"/>
      <c r="AJ355" s="758"/>
      <c r="AK355" s="758"/>
      <c r="AL355" s="780">
        <v>350</v>
      </c>
      <c r="AM355" s="792">
        <v>0.209760876845211</v>
      </c>
      <c r="AN355" s="792">
        <f t="shared" si="97"/>
        <v>0.79023912315478895</v>
      </c>
      <c r="AO355" s="792">
        <v>0.27057915460147097</v>
      </c>
      <c r="AP355" s="792">
        <f t="shared" si="91"/>
        <v>0.72942084539852903</v>
      </c>
      <c r="AQ355" s="792">
        <v>0.122716703546279</v>
      </c>
      <c r="AR355" s="792">
        <f t="shared" si="92"/>
        <v>0.87728329645372094</v>
      </c>
      <c r="AS355" s="792">
        <f t="shared" si="98"/>
        <v>0.18370876101164207</v>
      </c>
      <c r="AT355" s="792">
        <f t="shared" si="98"/>
        <v>0.81629123898835787</v>
      </c>
      <c r="AU355" s="808">
        <v>0.21751178483900099</v>
      </c>
      <c r="AV355" s="808">
        <f t="shared" si="99"/>
        <v>0.78248821516099898</v>
      </c>
      <c r="AW355" s="808">
        <v>0.273408900199896</v>
      </c>
      <c r="AX355" s="808">
        <f t="shared" si="100"/>
        <v>0.72659109980010395</v>
      </c>
      <c r="AY355" s="808">
        <v>0.13418138299402699</v>
      </c>
      <c r="AZ355" s="808">
        <f t="shared" si="103"/>
        <v>0.86581861700597296</v>
      </c>
      <c r="BA355" s="808">
        <f t="shared" si="101"/>
        <v>0.1920361365233188</v>
      </c>
      <c r="BB355" s="808">
        <f t="shared" si="101"/>
        <v>0.80796386347668114</v>
      </c>
      <c r="BC355" s="809">
        <v>0.20431229614724999</v>
      </c>
      <c r="BD355" s="809">
        <f t="shared" si="104"/>
        <v>0.79568770385275001</v>
      </c>
      <c r="BE355" s="809">
        <v>0.267277955979983</v>
      </c>
      <c r="BF355" s="809">
        <f t="shared" si="104"/>
        <v>0.73272204402001706</v>
      </c>
      <c r="BG355" s="809">
        <v>0.134082681652679</v>
      </c>
      <c r="BH355" s="809">
        <f t="shared" si="93"/>
        <v>0.865917318347321</v>
      </c>
      <c r="BI355" s="809">
        <v>0.18648877524127594</v>
      </c>
      <c r="BJ355" s="809">
        <v>0.81351122475872417</v>
      </c>
      <c r="BK355" s="810">
        <v>0.19955090617195301</v>
      </c>
      <c r="BL355" s="810">
        <f t="shared" si="94"/>
        <v>0.80044909382804696</v>
      </c>
      <c r="BM355" s="810">
        <v>0.26282321201599401</v>
      </c>
      <c r="BN355" s="810">
        <f t="shared" si="95"/>
        <v>0.73717678798400599</v>
      </c>
      <c r="BO355" s="810">
        <v>0.12904401169725099</v>
      </c>
      <c r="BP355" s="810">
        <f t="shared" si="96"/>
        <v>0.87095598830274901</v>
      </c>
      <c r="BQ355" s="810">
        <v>0.1816703650577195</v>
      </c>
      <c r="BR355" s="810">
        <f t="shared" si="102"/>
        <v>0.8183296349422805</v>
      </c>
      <c r="BS355" s="809">
        <v>0.813237672862275</v>
      </c>
      <c r="BT355" s="809">
        <v>0.186762327137725</v>
      </c>
      <c r="BU355" s="812"/>
      <c r="BV355" s="758"/>
      <c r="BW355" s="758"/>
      <c r="BX355" s="758"/>
      <c r="BY355" s="758"/>
      <c r="BZ355" s="758"/>
      <c r="CA355" s="758"/>
      <c r="CB355" s="758"/>
      <c r="CC355" s="758"/>
      <c r="CD355" s="758"/>
      <c r="CE355" s="758"/>
      <c r="CF355" s="758"/>
      <c r="CG355" s="758"/>
      <c r="CH355" s="758"/>
      <c r="CI355" s="758"/>
      <c r="CJ355" s="758"/>
      <c r="CK355" s="758"/>
      <c r="CL355" s="758"/>
      <c r="CM355" s="758"/>
      <c r="CN355" s="758"/>
      <c r="CP355" s="5"/>
      <c r="CR355" s="5"/>
      <c r="CS355" s="5"/>
      <c r="CT355" s="5"/>
    </row>
    <row r="356" spans="2:98" ht="15">
      <c r="B356" s="758"/>
      <c r="C356" s="758"/>
      <c r="D356" s="758"/>
      <c r="E356" s="758"/>
      <c r="F356" s="758"/>
      <c r="G356" s="758"/>
      <c r="H356" s="758"/>
      <c r="I356" s="758"/>
      <c r="J356" s="758"/>
      <c r="K356" s="758"/>
      <c r="L356" s="758"/>
      <c r="M356" s="758"/>
      <c r="N356" s="758"/>
      <c r="O356" s="758"/>
      <c r="P356" s="758"/>
      <c r="Q356" s="758"/>
      <c r="R356" s="758"/>
      <c r="S356" s="758"/>
      <c r="T356" s="758"/>
      <c r="U356" s="758"/>
      <c r="V356" s="758"/>
      <c r="W356" s="758"/>
      <c r="X356" s="758"/>
      <c r="Y356" s="758"/>
      <c r="Z356" s="758"/>
      <c r="AA356" s="758"/>
      <c r="AB356" s="758"/>
      <c r="AC356" s="758"/>
      <c r="AD356" s="758"/>
      <c r="AE356" s="758"/>
      <c r="AF356" s="758"/>
      <c r="AG356" s="758"/>
      <c r="AH356" s="758"/>
      <c r="AI356" s="758"/>
      <c r="AJ356" s="758"/>
      <c r="AK356" s="758"/>
      <c r="AL356" s="780">
        <v>351</v>
      </c>
      <c r="AM356" s="792">
        <v>0.210182175657248</v>
      </c>
      <c r="AN356" s="792">
        <f t="shared" si="97"/>
        <v>0.78981782434275205</v>
      </c>
      <c r="AO356" s="792">
        <v>0.27094364310180002</v>
      </c>
      <c r="AP356" s="792">
        <f t="shared" si="91"/>
        <v>0.72905635689820003</v>
      </c>
      <c r="AQ356" s="792">
        <v>0.12306711499889</v>
      </c>
      <c r="AR356" s="792">
        <f t="shared" si="92"/>
        <v>0.87693288500111</v>
      </c>
      <c r="AS356" s="792">
        <f t="shared" si="98"/>
        <v>0.1840843852666503</v>
      </c>
      <c r="AT356" s="792">
        <f t="shared" si="98"/>
        <v>0.81591561473334973</v>
      </c>
      <c r="AU356" s="808">
        <v>0.21791882050950001</v>
      </c>
      <c r="AV356" s="808">
        <f t="shared" si="99"/>
        <v>0.78208117949050004</v>
      </c>
      <c r="AW356" s="808">
        <v>0.27381800946309298</v>
      </c>
      <c r="AX356" s="808">
        <f t="shared" si="100"/>
        <v>0.72618199053690702</v>
      </c>
      <c r="AY356" s="808">
        <v>0.13457049201962401</v>
      </c>
      <c r="AZ356" s="808">
        <f t="shared" si="103"/>
        <v>0.86542950798037599</v>
      </c>
      <c r="BA356" s="808">
        <f t="shared" si="101"/>
        <v>0.19243540286348343</v>
      </c>
      <c r="BB356" s="808">
        <f t="shared" si="101"/>
        <v>0.80756459713651663</v>
      </c>
      <c r="BC356" s="809">
        <v>0.20469370681378701</v>
      </c>
      <c r="BD356" s="809">
        <f t="shared" si="104"/>
        <v>0.79530629318621293</v>
      </c>
      <c r="BE356" s="809">
        <v>0.267666592257851</v>
      </c>
      <c r="BF356" s="809">
        <f t="shared" si="104"/>
        <v>0.73233340774214906</v>
      </c>
      <c r="BG356" s="809">
        <v>0.13447876696226399</v>
      </c>
      <c r="BH356" s="809">
        <f t="shared" si="93"/>
        <v>0.86552123303773598</v>
      </c>
      <c r="BI356" s="809">
        <v>0.18687859813422114</v>
      </c>
      <c r="BJ356" s="809">
        <v>0.81312140186577886</v>
      </c>
      <c r="BK356" s="810">
        <v>0.19990824762684301</v>
      </c>
      <c r="BL356" s="810">
        <f t="shared" si="94"/>
        <v>0.80009175237315699</v>
      </c>
      <c r="BM356" s="810">
        <v>0.26320151157585597</v>
      </c>
      <c r="BN356" s="810">
        <f t="shared" si="95"/>
        <v>0.73679848842414408</v>
      </c>
      <c r="BO356" s="810">
        <v>0.12942371854306201</v>
      </c>
      <c r="BP356" s="810">
        <f t="shared" si="96"/>
        <v>0.87057628145693799</v>
      </c>
      <c r="BQ356" s="810">
        <v>0.18204281495657673</v>
      </c>
      <c r="BR356" s="810">
        <f t="shared" si="102"/>
        <v>0.8179571850434233</v>
      </c>
      <c r="BS356" s="809">
        <v>0.81373360474711298</v>
      </c>
      <c r="BT356" s="809">
        <v>0.18626639525288699</v>
      </c>
      <c r="BU356" s="812"/>
      <c r="BV356" s="758"/>
      <c r="BW356" s="758"/>
      <c r="BX356" s="758"/>
      <c r="BY356" s="758"/>
      <c r="BZ356" s="758"/>
      <c r="CA356" s="758"/>
      <c r="CB356" s="758"/>
      <c r="CC356" s="758"/>
      <c r="CD356" s="758"/>
      <c r="CE356" s="758"/>
      <c r="CF356" s="758"/>
      <c r="CG356" s="758"/>
      <c r="CH356" s="758"/>
      <c r="CI356" s="758"/>
      <c r="CJ356" s="758"/>
      <c r="CK356" s="758"/>
      <c r="CL356" s="758"/>
      <c r="CM356" s="758"/>
      <c r="CN356" s="758"/>
      <c r="CP356" s="5"/>
      <c r="CR356" s="5"/>
      <c r="CS356" s="5"/>
      <c r="CT356" s="5"/>
    </row>
    <row r="357" spans="2:98" ht="15">
      <c r="B357" s="758"/>
      <c r="C357" s="758"/>
      <c r="D357" s="758"/>
      <c r="E357" s="758"/>
      <c r="F357" s="758"/>
      <c r="G357" s="758"/>
      <c r="H357" s="758"/>
      <c r="I357" s="758"/>
      <c r="J357" s="758"/>
      <c r="K357" s="758"/>
      <c r="L357" s="758"/>
      <c r="M357" s="758"/>
      <c r="N357" s="758"/>
      <c r="O357" s="758"/>
      <c r="P357" s="758"/>
      <c r="Q357" s="758"/>
      <c r="R357" s="758"/>
      <c r="S357" s="758"/>
      <c r="T357" s="758"/>
      <c r="U357" s="758"/>
      <c r="V357" s="758"/>
      <c r="W357" s="758"/>
      <c r="X357" s="758"/>
      <c r="Y357" s="758"/>
      <c r="Z357" s="758"/>
      <c r="AA357" s="758"/>
      <c r="AB357" s="758"/>
      <c r="AC357" s="758"/>
      <c r="AD357" s="758"/>
      <c r="AE357" s="758"/>
      <c r="AF357" s="758"/>
      <c r="AG357" s="758"/>
      <c r="AH357" s="758"/>
      <c r="AI357" s="758"/>
      <c r="AJ357" s="758"/>
      <c r="AK357" s="758"/>
      <c r="AL357" s="780">
        <v>352</v>
      </c>
      <c r="AM357" s="792">
        <v>0.21060323838926701</v>
      </c>
      <c r="AN357" s="792">
        <f t="shared" si="97"/>
        <v>0.78939676161073302</v>
      </c>
      <c r="AO357" s="792">
        <v>0.27130728047493802</v>
      </c>
      <c r="AP357" s="792">
        <f t="shared" si="91"/>
        <v>0.72869271952506198</v>
      </c>
      <c r="AQ357" s="792">
        <v>0.123417512084741</v>
      </c>
      <c r="AR357" s="792">
        <f t="shared" si="92"/>
        <v>0.87658248791525906</v>
      </c>
      <c r="AS357" s="792">
        <f t="shared" si="98"/>
        <v>0.18445973396888937</v>
      </c>
      <c r="AT357" s="792">
        <f t="shared" si="98"/>
        <v>0.81554026603111063</v>
      </c>
      <c r="AU357" s="808">
        <v>0.218325368479896</v>
      </c>
      <c r="AV357" s="808">
        <f t="shared" si="99"/>
        <v>0.78167463152010397</v>
      </c>
      <c r="AW357" s="808">
        <v>0.27422643532083901</v>
      </c>
      <c r="AX357" s="808">
        <f t="shared" si="100"/>
        <v>0.72577356467916099</v>
      </c>
      <c r="AY357" s="808">
        <v>0.13495957442067399</v>
      </c>
      <c r="AZ357" s="808">
        <f t="shared" si="103"/>
        <v>0.86504042557932603</v>
      </c>
      <c r="BA357" s="808">
        <f t="shared" si="101"/>
        <v>0.19283434858607079</v>
      </c>
      <c r="BB357" s="808">
        <f t="shared" si="101"/>
        <v>0.80716565141392915</v>
      </c>
      <c r="BC357" s="809">
        <v>0.20507486395652799</v>
      </c>
      <c r="BD357" s="809">
        <f t="shared" si="104"/>
        <v>0.79492513604347204</v>
      </c>
      <c r="BE357" s="809">
        <v>0.26805460869803999</v>
      </c>
      <c r="BF357" s="809">
        <f t="shared" si="104"/>
        <v>0.73194539130196001</v>
      </c>
      <c r="BG357" s="809">
        <v>0.13487484001594499</v>
      </c>
      <c r="BH357" s="809">
        <f t="shared" si="93"/>
        <v>0.86512515998405504</v>
      </c>
      <c r="BI357" s="809">
        <v>0.18726819423440758</v>
      </c>
      <c r="BJ357" s="809">
        <v>0.81273180576559245</v>
      </c>
      <c r="BK357" s="810">
        <v>0.20026515421077401</v>
      </c>
      <c r="BL357" s="810">
        <f t="shared" si="94"/>
        <v>0.79973484578922593</v>
      </c>
      <c r="BM357" s="810">
        <v>0.26357915585819602</v>
      </c>
      <c r="BN357" s="810">
        <f t="shared" si="95"/>
        <v>0.73642084414180398</v>
      </c>
      <c r="BO357" s="810">
        <v>0.12980339084109899</v>
      </c>
      <c r="BP357" s="810">
        <f t="shared" si="96"/>
        <v>0.87019660915890107</v>
      </c>
      <c r="BQ357" s="810">
        <v>0.18241496343963057</v>
      </c>
      <c r="BR357" s="810">
        <f t="shared" si="102"/>
        <v>0.8175850365603694</v>
      </c>
      <c r="BS357" s="809">
        <v>0.81422657668104703</v>
      </c>
      <c r="BT357" s="809">
        <v>0.185773423318953</v>
      </c>
      <c r="BU357" s="812"/>
      <c r="BV357" s="758"/>
      <c r="BW357" s="758"/>
      <c r="BX357" s="758"/>
      <c r="BY357" s="758"/>
      <c r="BZ357" s="758"/>
      <c r="CA357" s="758"/>
      <c r="CB357" s="758"/>
      <c r="CC357" s="758"/>
      <c r="CD357" s="758"/>
      <c r="CE357" s="758"/>
      <c r="CF357" s="758"/>
      <c r="CG357" s="758"/>
      <c r="CH357" s="758"/>
      <c r="CI357" s="758"/>
      <c r="CJ357" s="758"/>
      <c r="CK357" s="758"/>
      <c r="CL357" s="758"/>
      <c r="CM357" s="758"/>
      <c r="CN357" s="758"/>
      <c r="CP357" s="5"/>
      <c r="CR357" s="5"/>
      <c r="CS357" s="5"/>
      <c r="CT357" s="5"/>
    </row>
    <row r="358" spans="2:98" ht="15">
      <c r="B358" s="758"/>
      <c r="C358" s="758"/>
      <c r="D358" s="758"/>
      <c r="E358" s="758"/>
      <c r="F358" s="758"/>
      <c r="G358" s="758"/>
      <c r="H358" s="758"/>
      <c r="I358" s="758"/>
      <c r="J358" s="758"/>
      <c r="K358" s="758"/>
      <c r="L358" s="758"/>
      <c r="M358" s="758"/>
      <c r="N358" s="758"/>
      <c r="O358" s="758"/>
      <c r="P358" s="758"/>
      <c r="Q358" s="758"/>
      <c r="R358" s="758"/>
      <c r="S358" s="758"/>
      <c r="T358" s="758"/>
      <c r="U358" s="758"/>
      <c r="V358" s="758"/>
      <c r="W358" s="758"/>
      <c r="X358" s="758"/>
      <c r="Y358" s="758"/>
      <c r="Z358" s="758"/>
      <c r="AA358" s="758"/>
      <c r="AB358" s="758"/>
      <c r="AC358" s="758"/>
      <c r="AD358" s="758"/>
      <c r="AE358" s="758"/>
      <c r="AF358" s="758"/>
      <c r="AG358" s="758"/>
      <c r="AH358" s="758"/>
      <c r="AI358" s="758"/>
      <c r="AJ358" s="758"/>
      <c r="AK358" s="758"/>
      <c r="AL358" s="780">
        <v>353</v>
      </c>
      <c r="AM358" s="792">
        <v>0.21102403766272501</v>
      </c>
      <c r="AN358" s="792">
        <f t="shared" si="97"/>
        <v>0.78897596233727496</v>
      </c>
      <c r="AO358" s="792">
        <v>0.27167007891737299</v>
      </c>
      <c r="AP358" s="792">
        <f t="shared" si="91"/>
        <v>0.72832992108262706</v>
      </c>
      <c r="AQ358" s="792">
        <v>0.123767893799908</v>
      </c>
      <c r="AR358" s="792">
        <f t="shared" si="92"/>
        <v>0.87623210620009195</v>
      </c>
      <c r="AS358" s="792">
        <f t="shared" si="98"/>
        <v>0.18483480097439822</v>
      </c>
      <c r="AT358" s="792">
        <f t="shared" si="98"/>
        <v>0.81516519902560169</v>
      </c>
      <c r="AU358" s="808">
        <v>0.21873143047795801</v>
      </c>
      <c r="AV358" s="808">
        <f t="shared" si="99"/>
        <v>0.78126856952204204</v>
      </c>
      <c r="AW358" s="808">
        <v>0.27463418148784602</v>
      </c>
      <c r="AX358" s="808">
        <f t="shared" si="100"/>
        <v>0.72536581851215398</v>
      </c>
      <c r="AY358" s="808">
        <v>0.13534862999463901</v>
      </c>
      <c r="AZ358" s="808">
        <f t="shared" si="103"/>
        <v>0.86465137000536096</v>
      </c>
      <c r="BA358" s="808">
        <f t="shared" si="101"/>
        <v>0.19323297498790551</v>
      </c>
      <c r="BB358" s="808">
        <f t="shared" si="101"/>
        <v>0.80676702501209452</v>
      </c>
      <c r="BC358" s="809">
        <v>0.20545576388859399</v>
      </c>
      <c r="BD358" s="809">
        <f t="shared" si="104"/>
        <v>0.79454423611140601</v>
      </c>
      <c r="BE358" s="809">
        <v>0.26844200782765798</v>
      </c>
      <c r="BF358" s="809">
        <f t="shared" si="104"/>
        <v>0.73155799217234208</v>
      </c>
      <c r="BG358" s="809">
        <v>0.13527089961994401</v>
      </c>
      <c r="BH358" s="809">
        <f t="shared" si="93"/>
        <v>0.86472910038005601</v>
      </c>
      <c r="BI358" s="809">
        <v>0.18765756243099974</v>
      </c>
      <c r="BJ358" s="809">
        <v>0.81234243756900026</v>
      </c>
      <c r="BK358" s="810">
        <v>0.20062163177772899</v>
      </c>
      <c r="BL358" s="810">
        <f t="shared" si="94"/>
        <v>0.79937836822227104</v>
      </c>
      <c r="BM358" s="810">
        <v>0.26395614815510199</v>
      </c>
      <c r="BN358" s="810">
        <f t="shared" si="95"/>
        <v>0.73604385184489796</v>
      </c>
      <c r="BO358" s="810">
        <v>0.130183029252945</v>
      </c>
      <c r="BP358" s="810">
        <f t="shared" si="96"/>
        <v>0.869816970747055</v>
      </c>
      <c r="BQ358" s="810">
        <v>0.18278681338312414</v>
      </c>
      <c r="BR358" s="810">
        <f t="shared" si="102"/>
        <v>0.81721318661687592</v>
      </c>
      <c r="BS358" s="809">
        <v>0.81471661885146096</v>
      </c>
      <c r="BT358" s="809">
        <v>0.18528338114853901</v>
      </c>
      <c r="BU358" s="812"/>
      <c r="BV358" s="758"/>
      <c r="BW358" s="758"/>
      <c r="BX358" s="758"/>
      <c r="BY358" s="758"/>
      <c r="BZ358" s="758"/>
      <c r="CA358" s="758"/>
      <c r="CB358" s="758"/>
      <c r="CC358" s="758"/>
      <c r="CD358" s="758"/>
      <c r="CE358" s="758"/>
      <c r="CF358" s="758"/>
      <c r="CG358" s="758"/>
      <c r="CH358" s="758"/>
      <c r="CI358" s="758"/>
      <c r="CJ358" s="758"/>
      <c r="CK358" s="758"/>
      <c r="CL358" s="758"/>
      <c r="CM358" s="758"/>
      <c r="CN358" s="758"/>
      <c r="CP358" s="5"/>
      <c r="CR358" s="5"/>
      <c r="CS358" s="5"/>
      <c r="CT358" s="5"/>
    </row>
    <row r="359" spans="2:98" ht="15">
      <c r="B359" s="758"/>
      <c r="C359" s="758"/>
      <c r="D359" s="758"/>
      <c r="E359" s="758"/>
      <c r="F359" s="758"/>
      <c r="G359" s="758"/>
      <c r="H359" s="758"/>
      <c r="I359" s="758"/>
      <c r="J359" s="758"/>
      <c r="K359" s="758"/>
      <c r="L359" s="758"/>
      <c r="M359" s="758"/>
      <c r="N359" s="758"/>
      <c r="O359" s="758"/>
      <c r="P359" s="758"/>
      <c r="Q359" s="758"/>
      <c r="R359" s="758"/>
      <c r="S359" s="758"/>
      <c r="T359" s="758"/>
      <c r="U359" s="758"/>
      <c r="V359" s="758"/>
      <c r="W359" s="758"/>
      <c r="X359" s="758"/>
      <c r="Y359" s="758"/>
      <c r="Z359" s="758"/>
      <c r="AA359" s="758"/>
      <c r="AB359" s="758"/>
      <c r="AC359" s="758"/>
      <c r="AD359" s="758"/>
      <c r="AE359" s="758"/>
      <c r="AF359" s="758"/>
      <c r="AG359" s="758"/>
      <c r="AH359" s="758"/>
      <c r="AI359" s="758"/>
      <c r="AJ359" s="758"/>
      <c r="AK359" s="758"/>
      <c r="AL359" s="780">
        <v>354</v>
      </c>
      <c r="AM359" s="792">
        <v>0.211444546099081</v>
      </c>
      <c r="AN359" s="792">
        <f t="shared" si="97"/>
        <v>0.78855545390091897</v>
      </c>
      <c r="AO359" s="792">
        <v>0.27203205062559599</v>
      </c>
      <c r="AP359" s="792">
        <f t="shared" si="91"/>
        <v>0.72796794937440401</v>
      </c>
      <c r="AQ359" s="792">
        <v>0.12411825914046801</v>
      </c>
      <c r="AR359" s="792">
        <f t="shared" si="92"/>
        <v>0.87588174085953197</v>
      </c>
      <c r="AS359" s="792">
        <f t="shared" si="98"/>
        <v>0.18520958013921748</v>
      </c>
      <c r="AT359" s="792">
        <f t="shared" si="98"/>
        <v>0.81479041986078249</v>
      </c>
      <c r="AU359" s="808">
        <v>0.21913700823145399</v>
      </c>
      <c r="AV359" s="808">
        <f t="shared" si="99"/>
        <v>0.78086299176854601</v>
      </c>
      <c r="AW359" s="808">
        <v>0.27504125167882298</v>
      </c>
      <c r="AX359" s="808">
        <f t="shared" si="100"/>
        <v>0.72495874832117702</v>
      </c>
      <c r="AY359" s="808">
        <v>0.13573765853898101</v>
      </c>
      <c r="AZ359" s="808">
        <f t="shared" si="103"/>
        <v>0.86426234146101899</v>
      </c>
      <c r="BA359" s="808">
        <f t="shared" si="101"/>
        <v>0.19363128336581126</v>
      </c>
      <c r="BB359" s="808">
        <f t="shared" si="101"/>
        <v>0.80636871663418874</v>
      </c>
      <c r="BC359" s="809">
        <v>0.20583640292310601</v>
      </c>
      <c r="BD359" s="809">
        <f t="shared" si="104"/>
        <v>0.79416359707689399</v>
      </c>
      <c r="BE359" s="809">
        <v>0.268828792173811</v>
      </c>
      <c r="BF359" s="809">
        <f t="shared" si="104"/>
        <v>0.73117120782618894</v>
      </c>
      <c r="BG359" s="809">
        <v>0.13566694458048201</v>
      </c>
      <c r="BH359" s="809">
        <f t="shared" si="93"/>
        <v>0.86433305541951799</v>
      </c>
      <c r="BI359" s="809">
        <v>0.18804670161316112</v>
      </c>
      <c r="BJ359" s="809">
        <v>0.81195329838683894</v>
      </c>
      <c r="BK359" s="810">
        <v>0.20097768618168499</v>
      </c>
      <c r="BL359" s="810">
        <f t="shared" si="94"/>
        <v>0.79902231381831501</v>
      </c>
      <c r="BM359" s="810">
        <v>0.26433249175866402</v>
      </c>
      <c r="BN359" s="810">
        <f t="shared" si="95"/>
        <v>0.73566750824133598</v>
      </c>
      <c r="BO359" s="810">
        <v>0.13056263444018301</v>
      </c>
      <c r="BP359" s="810">
        <f t="shared" si="96"/>
        <v>0.86943736555981699</v>
      </c>
      <c r="BQ359" s="810">
        <v>0.18315836766329927</v>
      </c>
      <c r="BR359" s="810">
        <f t="shared" si="102"/>
        <v>0.81684163233670071</v>
      </c>
      <c r="BS359" s="809">
        <v>0.81520376144574302</v>
      </c>
      <c r="BT359" s="809">
        <v>0.184796238554257</v>
      </c>
      <c r="BU359" s="812"/>
      <c r="BV359" s="758"/>
      <c r="BW359" s="758"/>
      <c r="BX359" s="758"/>
      <c r="BY359" s="758"/>
      <c r="BZ359" s="758"/>
      <c r="CA359" s="758"/>
      <c r="CB359" s="758"/>
      <c r="CC359" s="758"/>
      <c r="CD359" s="758"/>
      <c r="CE359" s="758"/>
      <c r="CF359" s="758"/>
      <c r="CG359" s="758"/>
      <c r="CH359" s="758"/>
      <c r="CI359" s="758"/>
      <c r="CJ359" s="758"/>
      <c r="CK359" s="758"/>
      <c r="CL359" s="758"/>
      <c r="CM359" s="758"/>
      <c r="CN359" s="758"/>
      <c r="CP359" s="5"/>
      <c r="CR359" s="5"/>
      <c r="CS359" s="5"/>
      <c r="CT359" s="5"/>
    </row>
    <row r="360" spans="2:98" ht="15">
      <c r="B360" s="758"/>
      <c r="C360" s="758"/>
      <c r="D360" s="758"/>
      <c r="E360" s="758"/>
      <c r="F360" s="758"/>
      <c r="G360" s="758"/>
      <c r="H360" s="758"/>
      <c r="I360" s="758"/>
      <c r="J360" s="758"/>
      <c r="K360" s="758"/>
      <c r="L360" s="758"/>
      <c r="M360" s="758"/>
      <c r="N360" s="758"/>
      <c r="O360" s="758"/>
      <c r="P360" s="758"/>
      <c r="Q360" s="758"/>
      <c r="R360" s="758"/>
      <c r="S360" s="758"/>
      <c r="T360" s="758"/>
      <c r="U360" s="758"/>
      <c r="V360" s="758"/>
      <c r="W360" s="758"/>
      <c r="X360" s="758"/>
      <c r="Y360" s="758"/>
      <c r="Z360" s="758"/>
      <c r="AA360" s="758"/>
      <c r="AB360" s="758"/>
      <c r="AC360" s="758"/>
      <c r="AD360" s="758"/>
      <c r="AE360" s="758"/>
      <c r="AF360" s="758"/>
      <c r="AG360" s="758"/>
      <c r="AH360" s="758"/>
      <c r="AI360" s="758"/>
      <c r="AJ360" s="758"/>
      <c r="AK360" s="758"/>
      <c r="AL360" s="780">
        <v>355</v>
      </c>
      <c r="AM360" s="792">
        <v>0.211864736319793</v>
      </c>
      <c r="AN360" s="792">
        <f t="shared" si="97"/>
        <v>0.78813526368020703</v>
      </c>
      <c r="AO360" s="792">
        <v>0.27239320779609399</v>
      </c>
      <c r="AP360" s="792">
        <f t="shared" si="91"/>
        <v>0.72760679220390601</v>
      </c>
      <c r="AQ360" s="792">
        <v>0.12446860710249801</v>
      </c>
      <c r="AR360" s="792">
        <f t="shared" si="92"/>
        <v>0.87553139289750204</v>
      </c>
      <c r="AS360" s="792">
        <f t="shared" si="98"/>
        <v>0.18558406531938654</v>
      </c>
      <c r="AT360" s="792">
        <f t="shared" si="98"/>
        <v>0.81441593468061346</v>
      </c>
      <c r="AU360" s="808">
        <v>0.219542103468153</v>
      </c>
      <c r="AV360" s="808">
        <f t="shared" si="99"/>
        <v>0.78045789653184694</v>
      </c>
      <c r="AW360" s="808">
        <v>0.27544764960848001</v>
      </c>
      <c r="AX360" s="808">
        <f t="shared" si="100"/>
        <v>0.72455235039151999</v>
      </c>
      <c r="AY360" s="808">
        <v>0.13612665985116201</v>
      </c>
      <c r="AZ360" s="808">
        <f t="shared" si="103"/>
        <v>0.86387334014883799</v>
      </c>
      <c r="BA360" s="808">
        <f t="shared" si="101"/>
        <v>0.19402927501661238</v>
      </c>
      <c r="BB360" s="808">
        <f t="shared" si="101"/>
        <v>0.80597072498338762</v>
      </c>
      <c r="BC360" s="809">
        <v>0.206216777373185</v>
      </c>
      <c r="BD360" s="809">
        <f t="shared" si="104"/>
        <v>0.793783222626815</v>
      </c>
      <c r="BE360" s="809">
        <v>0.26921496426360397</v>
      </c>
      <c r="BF360" s="809">
        <f t="shared" si="104"/>
        <v>0.73078503573639608</v>
      </c>
      <c r="BG360" s="809">
        <v>0.13606297370378001</v>
      </c>
      <c r="BH360" s="809">
        <f t="shared" si="93"/>
        <v>0.86393702629622005</v>
      </c>
      <c r="BI360" s="809">
        <v>0.18843561067005507</v>
      </c>
      <c r="BJ360" s="809">
        <v>0.8115643893299449</v>
      </c>
      <c r="BK360" s="810">
        <v>0.20133332327662401</v>
      </c>
      <c r="BL360" s="810">
        <f t="shared" si="94"/>
        <v>0.79866667672337599</v>
      </c>
      <c r="BM360" s="810">
        <v>0.26470818996097101</v>
      </c>
      <c r="BN360" s="810">
        <f t="shared" si="95"/>
        <v>0.73529181003902899</v>
      </c>
      <c r="BO360" s="810">
        <v>0.13094220706439699</v>
      </c>
      <c r="BP360" s="810">
        <f t="shared" si="96"/>
        <v>0.86905779293560304</v>
      </c>
      <c r="BQ360" s="810">
        <v>0.18352962915639939</v>
      </c>
      <c r="BR360" s="810">
        <f t="shared" si="102"/>
        <v>0.81647037084360063</v>
      </c>
      <c r="BS360" s="809">
        <v>0.81568803465127504</v>
      </c>
      <c r="BT360" s="809">
        <v>0.18431196534872499</v>
      </c>
      <c r="BU360" s="812"/>
      <c r="BV360" s="758"/>
      <c r="BW360" s="758"/>
      <c r="BX360" s="758"/>
      <c r="BY360" s="758"/>
      <c r="BZ360" s="758"/>
      <c r="CA360" s="758"/>
      <c r="CB360" s="758"/>
      <c r="CC360" s="758"/>
      <c r="CD360" s="758"/>
      <c r="CE360" s="758"/>
      <c r="CF360" s="758"/>
      <c r="CG360" s="758"/>
      <c r="CH360" s="758"/>
      <c r="CI360" s="758"/>
      <c r="CJ360" s="758"/>
      <c r="CK360" s="758"/>
      <c r="CL360" s="758"/>
      <c r="CM360" s="758"/>
      <c r="CN360" s="758"/>
      <c r="CP360" s="5"/>
      <c r="CR360" s="5"/>
      <c r="CS360" s="5"/>
      <c r="CT360" s="5"/>
    </row>
    <row r="361" spans="2:98" ht="15">
      <c r="B361" s="758"/>
      <c r="C361" s="758"/>
      <c r="D361" s="758"/>
      <c r="E361" s="758"/>
      <c r="F361" s="758"/>
      <c r="G361" s="758"/>
      <c r="H361" s="758"/>
      <c r="I361" s="758"/>
      <c r="J361" s="758"/>
      <c r="K361" s="758"/>
      <c r="L361" s="758"/>
      <c r="M361" s="758"/>
      <c r="N361" s="758"/>
      <c r="O361" s="758"/>
      <c r="P361" s="758"/>
      <c r="Q361" s="758"/>
      <c r="R361" s="758"/>
      <c r="S361" s="758"/>
      <c r="T361" s="758"/>
      <c r="U361" s="758"/>
      <c r="V361" s="758"/>
      <c r="W361" s="758"/>
      <c r="X361" s="758"/>
      <c r="Y361" s="758"/>
      <c r="Z361" s="758"/>
      <c r="AA361" s="758"/>
      <c r="AB361" s="758"/>
      <c r="AC361" s="758"/>
      <c r="AD361" s="758"/>
      <c r="AE361" s="758"/>
      <c r="AF361" s="758"/>
      <c r="AG361" s="758"/>
      <c r="AH361" s="758"/>
      <c r="AI361" s="758"/>
      <c r="AJ361" s="758"/>
      <c r="AK361" s="758"/>
      <c r="AL361" s="780">
        <v>356</v>
      </c>
      <c r="AM361" s="792">
        <v>0.212284580946318</v>
      </c>
      <c r="AN361" s="792">
        <f t="shared" si="97"/>
        <v>0.78771541905368203</v>
      </c>
      <c r="AO361" s="792">
        <v>0.27275356262535899</v>
      </c>
      <c r="AP361" s="792">
        <f t="shared" si="91"/>
        <v>0.72724643737464101</v>
      </c>
      <c r="AQ361" s="792">
        <v>0.124818936682075</v>
      </c>
      <c r="AR361" s="792">
        <f t="shared" si="92"/>
        <v>0.875181063317925</v>
      </c>
      <c r="AS361" s="792">
        <f t="shared" si="98"/>
        <v>0.18595825037094565</v>
      </c>
      <c r="AT361" s="792">
        <f t="shared" si="98"/>
        <v>0.8140417496290544</v>
      </c>
      <c r="AU361" s="808">
        <v>0.21994671791582299</v>
      </c>
      <c r="AV361" s="808">
        <f t="shared" si="99"/>
        <v>0.78005328208417701</v>
      </c>
      <c r="AW361" s="808">
        <v>0.27585337899152701</v>
      </c>
      <c r="AX361" s="808">
        <f t="shared" si="100"/>
        <v>0.72414662100847305</v>
      </c>
      <c r="AY361" s="808">
        <v>0.136515633728643</v>
      </c>
      <c r="AZ361" s="808">
        <f t="shared" si="103"/>
        <v>0.86348436627135694</v>
      </c>
      <c r="BA361" s="808">
        <f t="shared" si="101"/>
        <v>0.19442695123713211</v>
      </c>
      <c r="BB361" s="808">
        <f t="shared" si="101"/>
        <v>0.80557304876286784</v>
      </c>
      <c r="BC361" s="809">
        <v>0.20659688355195199</v>
      </c>
      <c r="BD361" s="809">
        <f t="shared" si="104"/>
        <v>0.79340311644804795</v>
      </c>
      <c r="BE361" s="809">
        <v>0.26960052662414502</v>
      </c>
      <c r="BF361" s="809">
        <f t="shared" si="104"/>
        <v>0.73039947337585498</v>
      </c>
      <c r="BG361" s="809">
        <v>0.136458985796059</v>
      </c>
      <c r="BH361" s="809">
        <f t="shared" si="93"/>
        <v>0.86354101420394103</v>
      </c>
      <c r="BI361" s="809">
        <v>0.18882428849084559</v>
      </c>
      <c r="BJ361" s="809">
        <v>0.81117571150915446</v>
      </c>
      <c r="BK361" s="810">
        <v>0.20168854891652399</v>
      </c>
      <c r="BL361" s="810">
        <f t="shared" si="94"/>
        <v>0.79831145108347601</v>
      </c>
      <c r="BM361" s="810">
        <v>0.26508324605411399</v>
      </c>
      <c r="BN361" s="810">
        <f t="shared" si="95"/>
        <v>0.73491675394588607</v>
      </c>
      <c r="BO361" s="810">
        <v>0.13132174778717101</v>
      </c>
      <c r="BP361" s="810">
        <f t="shared" si="96"/>
        <v>0.86867825221282902</v>
      </c>
      <c r="BQ361" s="810">
        <v>0.18390060073866732</v>
      </c>
      <c r="BR361" s="810">
        <f t="shared" si="102"/>
        <v>0.81609939926133279</v>
      </c>
      <c r="BS361" s="809">
        <v>0.81616946865544504</v>
      </c>
      <c r="BT361" s="809">
        <v>0.18383053134455499</v>
      </c>
      <c r="BU361" s="812"/>
      <c r="BV361" s="758"/>
      <c r="BW361" s="758"/>
      <c r="BX361" s="758"/>
      <c r="BY361" s="758"/>
      <c r="BZ361" s="758"/>
      <c r="CA361" s="758"/>
      <c r="CB361" s="758"/>
      <c r="CC361" s="758"/>
      <c r="CD361" s="758"/>
      <c r="CE361" s="758"/>
      <c r="CF361" s="758"/>
      <c r="CG361" s="758"/>
      <c r="CH361" s="758"/>
      <c r="CI361" s="758"/>
      <c r="CJ361" s="758"/>
      <c r="CK361" s="758"/>
      <c r="CL361" s="758"/>
      <c r="CM361" s="758"/>
      <c r="CN361" s="758"/>
      <c r="CP361" s="5"/>
      <c r="CR361" s="5"/>
      <c r="CS361" s="5"/>
      <c r="CT361" s="5"/>
    </row>
    <row r="362" spans="2:98" ht="15">
      <c r="B362" s="758"/>
      <c r="C362" s="758"/>
      <c r="D362" s="758"/>
      <c r="E362" s="758"/>
      <c r="F362" s="758"/>
      <c r="G362" s="758"/>
      <c r="H362" s="758"/>
      <c r="I362" s="758"/>
      <c r="J362" s="758"/>
      <c r="K362" s="758"/>
      <c r="L362" s="758"/>
      <c r="M362" s="758"/>
      <c r="N362" s="758"/>
      <c r="O362" s="758"/>
      <c r="P362" s="758"/>
      <c r="Q362" s="758"/>
      <c r="R362" s="758"/>
      <c r="S362" s="758"/>
      <c r="T362" s="758"/>
      <c r="U362" s="758"/>
      <c r="V362" s="758"/>
      <c r="W362" s="758"/>
      <c r="X362" s="758"/>
      <c r="Y362" s="758"/>
      <c r="Z362" s="758"/>
      <c r="AA362" s="758"/>
      <c r="AB362" s="758"/>
      <c r="AC362" s="758"/>
      <c r="AD362" s="758"/>
      <c r="AE362" s="758"/>
      <c r="AF362" s="758"/>
      <c r="AG362" s="758"/>
      <c r="AH362" s="758"/>
      <c r="AI362" s="758"/>
      <c r="AJ362" s="758"/>
      <c r="AK362" s="758"/>
      <c r="AL362" s="780">
        <v>357</v>
      </c>
      <c r="AM362" s="792">
        <v>0.21270405260011399</v>
      </c>
      <c r="AN362" s="792">
        <f t="shared" si="97"/>
        <v>0.78729594739988595</v>
      </c>
      <c r="AO362" s="792">
        <v>0.27311312730987802</v>
      </c>
      <c r="AP362" s="792">
        <f t="shared" si="91"/>
        <v>0.72688687269012198</v>
      </c>
      <c r="AQ362" s="792">
        <v>0.125169246875276</v>
      </c>
      <c r="AR362" s="792">
        <f t="shared" si="92"/>
        <v>0.87483075312472403</v>
      </c>
      <c r="AS362" s="792">
        <f t="shared" si="98"/>
        <v>0.18633212914993424</v>
      </c>
      <c r="AT362" s="792">
        <f t="shared" si="98"/>
        <v>0.81366787085006576</v>
      </c>
      <c r="AU362" s="808">
        <v>0.220350853302232</v>
      </c>
      <c r="AV362" s="808">
        <f t="shared" si="99"/>
        <v>0.77964914669776797</v>
      </c>
      <c r="AW362" s="808">
        <v>0.27625844354267498</v>
      </c>
      <c r="AX362" s="808">
        <f t="shared" si="100"/>
        <v>0.72374155645732507</v>
      </c>
      <c r="AY362" s="808">
        <v>0.136904579968887</v>
      </c>
      <c r="AZ362" s="808">
        <f t="shared" si="103"/>
        <v>0.86309542003111295</v>
      </c>
      <c r="BA362" s="808">
        <f t="shared" si="101"/>
        <v>0.19482431332419517</v>
      </c>
      <c r="BB362" s="808">
        <f t="shared" si="101"/>
        <v>0.80517568667580486</v>
      </c>
      <c r="BC362" s="809">
        <v>0.20697671777252899</v>
      </c>
      <c r="BD362" s="809">
        <f t="shared" si="104"/>
        <v>0.79302328222747098</v>
      </c>
      <c r="BE362" s="809">
        <v>0.26998548178253901</v>
      </c>
      <c r="BF362" s="809">
        <f t="shared" si="104"/>
        <v>0.73001451821746099</v>
      </c>
      <c r="BG362" s="809">
        <v>0.13685497966354099</v>
      </c>
      <c r="BH362" s="809">
        <f t="shared" si="93"/>
        <v>0.86314502033645901</v>
      </c>
      <c r="BI362" s="809">
        <v>0.18921273396469679</v>
      </c>
      <c r="BJ362" s="809">
        <v>0.81078726603530327</v>
      </c>
      <c r="BK362" s="810">
        <v>0.20204336895536701</v>
      </c>
      <c r="BL362" s="810">
        <f t="shared" si="94"/>
        <v>0.79795663104463299</v>
      </c>
      <c r="BM362" s="810">
        <v>0.265457663330183</v>
      </c>
      <c r="BN362" s="810">
        <f t="shared" si="95"/>
        <v>0.73454233666981694</v>
      </c>
      <c r="BO362" s="810">
        <v>0.131701257270088</v>
      </c>
      <c r="BP362" s="810">
        <f t="shared" si="96"/>
        <v>0.86829874272991203</v>
      </c>
      <c r="BQ362" s="810">
        <v>0.18427128528634634</v>
      </c>
      <c r="BR362" s="810">
        <f t="shared" si="102"/>
        <v>0.81572871471365371</v>
      </c>
      <c r="BS362" s="809">
        <v>0.81664809364563795</v>
      </c>
      <c r="BT362" s="809">
        <v>0.18335190635436199</v>
      </c>
      <c r="BU362" s="812"/>
      <c r="BV362" s="758"/>
      <c r="BW362" s="758"/>
      <c r="BX362" s="758"/>
      <c r="BY362" s="758"/>
      <c r="BZ362" s="758"/>
      <c r="CA362" s="758"/>
      <c r="CB362" s="758"/>
      <c r="CC362" s="758"/>
      <c r="CD362" s="758"/>
      <c r="CE362" s="758"/>
      <c r="CF362" s="758"/>
      <c r="CG362" s="758"/>
      <c r="CH362" s="758"/>
      <c r="CI362" s="758"/>
      <c r="CJ362" s="758"/>
      <c r="CK362" s="758"/>
      <c r="CL362" s="758"/>
      <c r="CM362" s="758"/>
      <c r="CN362" s="758"/>
      <c r="CP362" s="5"/>
      <c r="CR362" s="5"/>
      <c r="CS362" s="5"/>
      <c r="CT362" s="5"/>
    </row>
    <row r="363" spans="2:98" ht="15">
      <c r="B363" s="758"/>
      <c r="C363" s="758"/>
      <c r="D363" s="758"/>
      <c r="E363" s="758"/>
      <c r="F363" s="758"/>
      <c r="G363" s="758"/>
      <c r="H363" s="758"/>
      <c r="I363" s="758"/>
      <c r="J363" s="758"/>
      <c r="K363" s="758"/>
      <c r="L363" s="758"/>
      <c r="M363" s="758"/>
      <c r="N363" s="758"/>
      <c r="O363" s="758"/>
      <c r="P363" s="758"/>
      <c r="Q363" s="758"/>
      <c r="R363" s="758"/>
      <c r="S363" s="758"/>
      <c r="T363" s="758"/>
      <c r="U363" s="758"/>
      <c r="V363" s="758"/>
      <c r="W363" s="758"/>
      <c r="X363" s="758"/>
      <c r="Y363" s="758"/>
      <c r="Z363" s="758"/>
      <c r="AA363" s="758"/>
      <c r="AB363" s="758"/>
      <c r="AC363" s="758"/>
      <c r="AD363" s="758"/>
      <c r="AE363" s="758"/>
      <c r="AF363" s="758"/>
      <c r="AG363" s="758"/>
      <c r="AH363" s="758"/>
      <c r="AI363" s="758"/>
      <c r="AJ363" s="758"/>
      <c r="AK363" s="758"/>
      <c r="AL363" s="780">
        <v>358</v>
      </c>
      <c r="AM363" s="792">
        <v>0.21312312390263999</v>
      </c>
      <c r="AN363" s="792">
        <f t="shared" si="97"/>
        <v>0.78687687609736001</v>
      </c>
      <c r="AO363" s="792">
        <v>0.27347191404614202</v>
      </c>
      <c r="AP363" s="792">
        <f t="shared" si="91"/>
        <v>0.72652808595385798</v>
      </c>
      <c r="AQ363" s="792">
        <v>0.125519536678177</v>
      </c>
      <c r="AR363" s="792">
        <f t="shared" si="92"/>
        <v>0.87448046332182305</v>
      </c>
      <c r="AS363" s="792">
        <f t="shared" si="98"/>
        <v>0.18670569551239252</v>
      </c>
      <c r="AT363" s="792">
        <f t="shared" si="98"/>
        <v>0.81329430448760753</v>
      </c>
      <c r="AU363" s="808">
        <v>0.22075451135515001</v>
      </c>
      <c r="AV363" s="808">
        <f t="shared" si="99"/>
        <v>0.77924548864484999</v>
      </c>
      <c r="AW363" s="808">
        <v>0.27666284697663202</v>
      </c>
      <c r="AX363" s="808">
        <f t="shared" si="100"/>
        <v>0.72333715302336798</v>
      </c>
      <c r="AY363" s="808">
        <v>0.13729349836935401</v>
      </c>
      <c r="AZ363" s="808">
        <f t="shared" si="103"/>
        <v>0.86270650163064599</v>
      </c>
      <c r="BA363" s="808">
        <f t="shared" si="101"/>
        <v>0.19522136257462475</v>
      </c>
      <c r="BB363" s="808">
        <f t="shared" si="101"/>
        <v>0.80477863742537525</v>
      </c>
      <c r="BC363" s="809">
        <v>0.20735627634803699</v>
      </c>
      <c r="BD363" s="809">
        <f t="shared" si="104"/>
        <v>0.79264372365196301</v>
      </c>
      <c r="BE363" s="809">
        <v>0.27036983226589201</v>
      </c>
      <c r="BF363" s="809">
        <f t="shared" si="104"/>
        <v>0.72963016773410794</v>
      </c>
      <c r="BG363" s="809">
        <v>0.13725095411244601</v>
      </c>
      <c r="BH363" s="809">
        <f t="shared" si="93"/>
        <v>0.86274904588755397</v>
      </c>
      <c r="BI363" s="809">
        <v>0.18960094598077182</v>
      </c>
      <c r="BJ363" s="809">
        <v>0.81039905401922818</v>
      </c>
      <c r="BK363" s="810">
        <v>0.202397789247132</v>
      </c>
      <c r="BL363" s="810">
        <f t="shared" si="94"/>
        <v>0.79760221075286797</v>
      </c>
      <c r="BM363" s="810">
        <v>0.26583144508126499</v>
      </c>
      <c r="BN363" s="810">
        <f t="shared" si="95"/>
        <v>0.73416855491873501</v>
      </c>
      <c r="BO363" s="810">
        <v>0.13208073617473201</v>
      </c>
      <c r="BP363" s="810">
        <f t="shared" si="96"/>
        <v>0.86791926382526796</v>
      </c>
      <c r="BQ363" s="810">
        <v>0.18464168567567862</v>
      </c>
      <c r="BR363" s="810">
        <f t="shared" si="102"/>
        <v>0.81535831432432138</v>
      </c>
      <c r="BS363" s="809">
        <v>0.81712393980923803</v>
      </c>
      <c r="BT363" s="809">
        <v>0.182876060190762</v>
      </c>
      <c r="BU363" s="812"/>
      <c r="BV363" s="758"/>
      <c r="BW363" s="758"/>
      <c r="BX363" s="758"/>
      <c r="BY363" s="758"/>
      <c r="BZ363" s="758"/>
      <c r="CA363" s="758"/>
      <c r="CB363" s="758"/>
      <c r="CC363" s="758"/>
      <c r="CD363" s="758"/>
      <c r="CE363" s="758"/>
      <c r="CF363" s="758"/>
      <c r="CG363" s="758"/>
      <c r="CH363" s="758"/>
      <c r="CI363" s="758"/>
      <c r="CJ363" s="758"/>
      <c r="CK363" s="758"/>
      <c r="CL363" s="758"/>
      <c r="CM363" s="758"/>
      <c r="CN363" s="758"/>
      <c r="CP363" s="5"/>
      <c r="CR363" s="5"/>
      <c r="CS363" s="5"/>
      <c r="CT363" s="5"/>
    </row>
    <row r="364" spans="2:98" ht="15">
      <c r="B364" s="758"/>
      <c r="C364" s="758"/>
      <c r="D364" s="758"/>
      <c r="E364" s="758"/>
      <c r="F364" s="758"/>
      <c r="G364" s="758"/>
      <c r="H364" s="758"/>
      <c r="I364" s="758"/>
      <c r="J364" s="758"/>
      <c r="K364" s="758"/>
      <c r="L364" s="758"/>
      <c r="M364" s="758"/>
      <c r="N364" s="758"/>
      <c r="O364" s="758"/>
      <c r="P364" s="758"/>
      <c r="Q364" s="758"/>
      <c r="R364" s="758"/>
      <c r="S364" s="758"/>
      <c r="T364" s="758"/>
      <c r="U364" s="758"/>
      <c r="V364" s="758"/>
      <c r="W364" s="758"/>
      <c r="X364" s="758"/>
      <c r="Y364" s="758"/>
      <c r="Z364" s="758"/>
      <c r="AA364" s="758"/>
      <c r="AB364" s="758"/>
      <c r="AC364" s="758"/>
      <c r="AD364" s="758"/>
      <c r="AE364" s="758"/>
      <c r="AF364" s="758"/>
      <c r="AG364" s="758"/>
      <c r="AH364" s="758"/>
      <c r="AI364" s="758"/>
      <c r="AJ364" s="758"/>
      <c r="AK364" s="758"/>
      <c r="AL364" s="780">
        <v>359</v>
      </c>
      <c r="AM364" s="792">
        <v>0.213541767475353</v>
      </c>
      <c r="AN364" s="792">
        <f t="shared" si="97"/>
        <v>0.78645823252464697</v>
      </c>
      <c r="AO364" s="792">
        <v>0.27382993503064001</v>
      </c>
      <c r="AP364" s="792">
        <f t="shared" si="91"/>
        <v>0.72617006496935999</v>
      </c>
      <c r="AQ364" s="792">
        <v>0.125869805086855</v>
      </c>
      <c r="AR364" s="792">
        <f t="shared" si="92"/>
        <v>0.87413019491314503</v>
      </c>
      <c r="AS364" s="792">
        <f t="shared" si="98"/>
        <v>0.18707894331435992</v>
      </c>
      <c r="AT364" s="792">
        <f t="shared" si="98"/>
        <v>0.81292105668564008</v>
      </c>
      <c r="AU364" s="808">
        <v>0.22115769380234401</v>
      </c>
      <c r="AV364" s="808">
        <f t="shared" si="99"/>
        <v>0.77884230619765593</v>
      </c>
      <c r="AW364" s="808">
        <v>0.27706659300810998</v>
      </c>
      <c r="AX364" s="808">
        <f t="shared" si="100"/>
        <v>0.72293340699189002</v>
      </c>
      <c r="AY364" s="808">
        <v>0.13768238872750699</v>
      </c>
      <c r="AZ364" s="808">
        <f t="shared" si="103"/>
        <v>0.86231761127249307</v>
      </c>
      <c r="BA364" s="808">
        <f t="shared" si="101"/>
        <v>0.19561810028524518</v>
      </c>
      <c r="BB364" s="808">
        <f t="shared" si="101"/>
        <v>0.80438189971475493</v>
      </c>
      <c r="BC364" s="809">
        <v>0.20773555559159801</v>
      </c>
      <c r="BD364" s="809">
        <f t="shared" si="104"/>
        <v>0.79226444440840194</v>
      </c>
      <c r="BE364" s="809">
        <v>0.27075358060131199</v>
      </c>
      <c r="BF364" s="809">
        <f t="shared" si="104"/>
        <v>0.72924641939868806</v>
      </c>
      <c r="BG364" s="809">
        <v>0.13764690794899601</v>
      </c>
      <c r="BH364" s="809">
        <f t="shared" si="93"/>
        <v>0.86235309205100397</v>
      </c>
      <c r="BI364" s="809">
        <v>0.18998892342823531</v>
      </c>
      <c r="BJ364" s="809">
        <v>0.81001107657176474</v>
      </c>
      <c r="BK364" s="810">
        <v>0.202751815645799</v>
      </c>
      <c r="BL364" s="810">
        <f t="shared" si="94"/>
        <v>0.79724818435420097</v>
      </c>
      <c r="BM364" s="810">
        <v>0.266204594599452</v>
      </c>
      <c r="BN364" s="810">
        <f t="shared" si="95"/>
        <v>0.733795405400548</v>
      </c>
      <c r="BO364" s="810">
        <v>0.13246018516268501</v>
      </c>
      <c r="BP364" s="810">
        <f t="shared" si="96"/>
        <v>0.86753981483731502</v>
      </c>
      <c r="BQ364" s="810">
        <v>0.18501180478290677</v>
      </c>
      <c r="BR364" s="810">
        <f t="shared" si="102"/>
        <v>0.8149881952170932</v>
      </c>
      <c r="BS364" s="809">
        <v>0.81759703733363198</v>
      </c>
      <c r="BT364" s="809">
        <v>0.18240296266636799</v>
      </c>
      <c r="BU364" s="812"/>
      <c r="BV364" s="758"/>
      <c r="BW364" s="758"/>
      <c r="BX364" s="758"/>
      <c r="BY364" s="758"/>
      <c r="BZ364" s="758"/>
      <c r="CA364" s="758"/>
      <c r="CB364" s="758"/>
      <c r="CC364" s="758"/>
      <c r="CD364" s="758"/>
      <c r="CE364" s="758"/>
      <c r="CF364" s="758"/>
      <c r="CG364" s="758"/>
      <c r="CH364" s="758"/>
      <c r="CI364" s="758"/>
      <c r="CJ364" s="758"/>
      <c r="CK364" s="758"/>
      <c r="CL364" s="758"/>
      <c r="CM364" s="758"/>
      <c r="CN364" s="758"/>
      <c r="CP364" s="5"/>
      <c r="CR364" s="5"/>
      <c r="CS364" s="5"/>
      <c r="CT364" s="5"/>
    </row>
    <row r="365" spans="2:98" ht="15">
      <c r="B365" s="758"/>
      <c r="C365" s="758"/>
      <c r="D365" s="758"/>
      <c r="E365" s="758"/>
      <c r="F365" s="758"/>
      <c r="G365" s="758"/>
      <c r="H365" s="758"/>
      <c r="I365" s="758"/>
      <c r="J365" s="758"/>
      <c r="K365" s="758"/>
      <c r="L365" s="758"/>
      <c r="M365" s="758"/>
      <c r="N365" s="758"/>
      <c r="O365" s="758"/>
      <c r="P365" s="758"/>
      <c r="Q365" s="758"/>
      <c r="R365" s="758"/>
      <c r="S365" s="758"/>
      <c r="T365" s="758"/>
      <c r="U365" s="758"/>
      <c r="V365" s="758"/>
      <c r="W365" s="758"/>
      <c r="X365" s="758"/>
      <c r="Y365" s="758"/>
      <c r="Z365" s="758"/>
      <c r="AA365" s="758"/>
      <c r="AB365" s="758"/>
      <c r="AC365" s="758"/>
      <c r="AD365" s="758"/>
      <c r="AE365" s="758"/>
      <c r="AF365" s="758"/>
      <c r="AG365" s="758"/>
      <c r="AH365" s="758"/>
      <c r="AI365" s="758"/>
      <c r="AJ365" s="758"/>
      <c r="AK365" s="758"/>
      <c r="AL365" s="780">
        <v>360</v>
      </c>
      <c r="AM365" s="792">
        <v>0.21395995593971101</v>
      </c>
      <c r="AN365" s="792">
        <f t="shared" si="97"/>
        <v>0.78604004406028904</v>
      </c>
      <c r="AO365" s="792">
        <v>0.274187202459862</v>
      </c>
      <c r="AP365" s="792">
        <f t="shared" si="91"/>
        <v>0.72581279754013805</v>
      </c>
      <c r="AQ365" s="792">
        <v>0.12622005109738599</v>
      </c>
      <c r="AR365" s="792">
        <f t="shared" si="92"/>
        <v>0.87377994890261401</v>
      </c>
      <c r="AS365" s="792">
        <f t="shared" si="98"/>
        <v>0.18745186641187625</v>
      </c>
      <c r="AT365" s="792">
        <f t="shared" si="98"/>
        <v>0.81254813358812383</v>
      </c>
      <c r="AU365" s="808">
        <v>0.221560402371583</v>
      </c>
      <c r="AV365" s="808">
        <f t="shared" si="99"/>
        <v>0.77843959762841697</v>
      </c>
      <c r="AW365" s="808">
        <v>0.27746968535181898</v>
      </c>
      <c r="AX365" s="808">
        <f t="shared" si="100"/>
        <v>0.72253031464818096</v>
      </c>
      <c r="AY365" s="808">
        <v>0.13807125084080901</v>
      </c>
      <c r="AZ365" s="808">
        <f t="shared" si="103"/>
        <v>0.86192874915919093</v>
      </c>
      <c r="BA365" s="808">
        <f t="shared" si="101"/>
        <v>0.19601452775288125</v>
      </c>
      <c r="BB365" s="808">
        <f t="shared" si="101"/>
        <v>0.80398547224711869</v>
      </c>
      <c r="BC365" s="809">
        <v>0.20811455181633201</v>
      </c>
      <c r="BD365" s="809">
        <f t="shared" si="104"/>
        <v>0.79188544818366802</v>
      </c>
      <c r="BE365" s="809">
        <v>0.27113672931590299</v>
      </c>
      <c r="BF365" s="809">
        <f t="shared" si="104"/>
        <v>0.72886327068409695</v>
      </c>
      <c r="BG365" s="809">
        <v>0.138042839979411</v>
      </c>
      <c r="BH365" s="809">
        <f t="shared" si="93"/>
        <v>0.86195716002058897</v>
      </c>
      <c r="BI365" s="809">
        <v>0.19037666519624968</v>
      </c>
      <c r="BJ365" s="809">
        <v>0.80962333480375026</v>
      </c>
      <c r="BK365" s="810">
        <v>0.20310545400534699</v>
      </c>
      <c r="BL365" s="810">
        <f t="shared" si="94"/>
        <v>0.79689454599465304</v>
      </c>
      <c r="BM365" s="810">
        <v>0.26657711517683302</v>
      </c>
      <c r="BN365" s="810">
        <f t="shared" si="95"/>
        <v>0.73342288482316698</v>
      </c>
      <c r="BO365" s="810">
        <v>0.13283960489553101</v>
      </c>
      <c r="BP365" s="810">
        <f t="shared" si="96"/>
        <v>0.86716039510446896</v>
      </c>
      <c r="BQ365" s="810">
        <v>0.18538164548427344</v>
      </c>
      <c r="BR365" s="810">
        <f t="shared" si="102"/>
        <v>0.81461835451572662</v>
      </c>
      <c r="BS365" s="809">
        <v>0.81806741640620495</v>
      </c>
      <c r="BT365" s="809">
        <v>0.18193258359379499</v>
      </c>
      <c r="BU365" s="812"/>
      <c r="BV365" s="758"/>
      <c r="BW365" s="758"/>
      <c r="BX365" s="758"/>
      <c r="BY365" s="758"/>
      <c r="BZ365" s="758"/>
      <c r="CA365" s="758"/>
      <c r="CB365" s="758"/>
      <c r="CC365" s="758"/>
      <c r="CD365" s="758"/>
      <c r="CE365" s="758"/>
      <c r="CF365" s="758"/>
      <c r="CG365" s="758"/>
      <c r="CH365" s="758"/>
      <c r="CI365" s="758"/>
      <c r="CJ365" s="758"/>
      <c r="CK365" s="758"/>
      <c r="CL365" s="758"/>
      <c r="CM365" s="758"/>
      <c r="CN365" s="758"/>
      <c r="CP365" s="5"/>
      <c r="CR365" s="5"/>
      <c r="CS365" s="5"/>
      <c r="CT365" s="5"/>
    </row>
    <row r="366" spans="2:98" ht="15">
      <c r="B366" s="758"/>
      <c r="C366" s="758"/>
      <c r="D366" s="758"/>
      <c r="E366" s="758"/>
      <c r="F366" s="758"/>
      <c r="G366" s="758"/>
      <c r="H366" s="758"/>
      <c r="I366" s="758"/>
      <c r="J366" s="758"/>
      <c r="K366" s="758"/>
      <c r="L366" s="758"/>
      <c r="M366" s="758"/>
      <c r="N366" s="758"/>
      <c r="O366" s="758"/>
      <c r="P366" s="758"/>
      <c r="Q366" s="758"/>
      <c r="R366" s="758"/>
      <c r="S366" s="758"/>
      <c r="T366" s="758"/>
      <c r="U366" s="758"/>
      <c r="V366" s="758"/>
      <c r="W366" s="758"/>
      <c r="X366" s="758"/>
      <c r="Y366" s="758"/>
      <c r="Z366" s="758"/>
      <c r="AA366" s="758"/>
      <c r="AB366" s="758"/>
      <c r="AC366" s="758"/>
      <c r="AD366" s="758"/>
      <c r="AE366" s="758"/>
      <c r="AF366" s="758"/>
      <c r="AG366" s="758"/>
      <c r="AH366" s="758"/>
      <c r="AI366" s="758"/>
      <c r="AJ366" s="758"/>
      <c r="AK366" s="758"/>
      <c r="AL366" s="780">
        <v>361</v>
      </c>
      <c r="AM366" s="792">
        <v>0.214377661917172</v>
      </c>
      <c r="AN366" s="792">
        <f t="shared" si="97"/>
        <v>0.785622338082828</v>
      </c>
      <c r="AO366" s="792">
        <v>0.27454372853029602</v>
      </c>
      <c r="AP366" s="792">
        <f t="shared" si="91"/>
        <v>0.72545627146970393</v>
      </c>
      <c r="AQ366" s="792">
        <v>0.126570273705849</v>
      </c>
      <c r="AR366" s="792">
        <f t="shared" si="92"/>
        <v>0.87342972629415105</v>
      </c>
      <c r="AS366" s="792">
        <f t="shared" si="98"/>
        <v>0.18782445866098194</v>
      </c>
      <c r="AT366" s="792">
        <f t="shared" si="98"/>
        <v>0.81217554133901815</v>
      </c>
      <c r="AU366" s="808">
        <v>0.22196263879063499</v>
      </c>
      <c r="AV366" s="808">
        <f t="shared" si="99"/>
        <v>0.77803736120936495</v>
      </c>
      <c r="AW366" s="808">
        <v>0.277872127722467</v>
      </c>
      <c r="AX366" s="808">
        <f t="shared" si="100"/>
        <v>0.72212787227753306</v>
      </c>
      <c r="AY366" s="808">
        <v>0.13846008450671901</v>
      </c>
      <c r="AZ366" s="808">
        <f t="shared" si="103"/>
        <v>0.86153991549328102</v>
      </c>
      <c r="BA366" s="808">
        <f t="shared" si="101"/>
        <v>0.19641064627435501</v>
      </c>
      <c r="BB366" s="808">
        <f t="shared" si="101"/>
        <v>0.80358935372564499</v>
      </c>
      <c r="BC366" s="809">
        <v>0.20849326133536</v>
      </c>
      <c r="BD366" s="809">
        <f t="shared" si="104"/>
        <v>0.79150673866463994</v>
      </c>
      <c r="BE366" s="809">
        <v>0.27151928093677202</v>
      </c>
      <c r="BF366" s="809">
        <f t="shared" si="104"/>
        <v>0.72848071906322798</v>
      </c>
      <c r="BG366" s="809">
        <v>0.13843874900991299</v>
      </c>
      <c r="BH366" s="809">
        <f t="shared" si="93"/>
        <v>0.86156125099008696</v>
      </c>
      <c r="BI366" s="809">
        <v>0.19076417017397915</v>
      </c>
      <c r="BJ366" s="809">
        <v>0.80923582982602082</v>
      </c>
      <c r="BK366" s="810">
        <v>0.203458710179757</v>
      </c>
      <c r="BL366" s="810">
        <f t="shared" si="94"/>
        <v>0.79654128982024297</v>
      </c>
      <c r="BM366" s="810">
        <v>0.26694901010549699</v>
      </c>
      <c r="BN366" s="810">
        <f t="shared" si="95"/>
        <v>0.73305098989450301</v>
      </c>
      <c r="BO366" s="810">
        <v>0.13321899603485399</v>
      </c>
      <c r="BP366" s="810">
        <f t="shared" si="96"/>
        <v>0.86678100396514601</v>
      </c>
      <c r="BQ366" s="810">
        <v>0.18575121065602179</v>
      </c>
      <c r="BR366" s="810">
        <f t="shared" si="102"/>
        <v>0.81424878934397826</v>
      </c>
      <c r="BS366" s="809">
        <v>0.81853510721434097</v>
      </c>
      <c r="BT366" s="809">
        <v>0.181464892785659</v>
      </c>
      <c r="BU366" s="812"/>
      <c r="BV366" s="758"/>
      <c r="BW366" s="758"/>
      <c r="BX366" s="758"/>
      <c r="BY366" s="758"/>
      <c r="BZ366" s="758"/>
      <c r="CA366" s="758"/>
      <c r="CB366" s="758"/>
      <c r="CC366" s="758"/>
      <c r="CD366" s="758"/>
      <c r="CE366" s="758"/>
      <c r="CF366" s="758"/>
      <c r="CG366" s="758"/>
      <c r="CH366" s="758"/>
      <c r="CI366" s="758"/>
      <c r="CJ366" s="758"/>
      <c r="CK366" s="758"/>
      <c r="CL366" s="758"/>
      <c r="CM366" s="758"/>
      <c r="CN366" s="758"/>
      <c r="CP366" s="5"/>
      <c r="CR366" s="5"/>
      <c r="CS366" s="5"/>
      <c r="CT366" s="5"/>
    </row>
    <row r="367" spans="2:98" ht="15">
      <c r="B367" s="758"/>
      <c r="C367" s="758"/>
      <c r="D367" s="758"/>
      <c r="E367" s="758"/>
      <c r="F367" s="758"/>
      <c r="G367" s="758"/>
      <c r="H367" s="758"/>
      <c r="I367" s="758"/>
      <c r="J367" s="758"/>
      <c r="K367" s="758"/>
      <c r="L367" s="758"/>
      <c r="M367" s="758"/>
      <c r="N367" s="758"/>
      <c r="O367" s="758"/>
      <c r="P367" s="758"/>
      <c r="Q367" s="758"/>
      <c r="R367" s="758"/>
      <c r="S367" s="758"/>
      <c r="T367" s="758"/>
      <c r="U367" s="758"/>
      <c r="V367" s="758"/>
      <c r="W367" s="758"/>
      <c r="X367" s="758"/>
      <c r="Y367" s="758"/>
      <c r="Z367" s="758"/>
      <c r="AA367" s="758"/>
      <c r="AB367" s="758"/>
      <c r="AC367" s="758"/>
      <c r="AD367" s="758"/>
      <c r="AE367" s="758"/>
      <c r="AF367" s="758"/>
      <c r="AG367" s="758"/>
      <c r="AH367" s="758"/>
      <c r="AI367" s="758"/>
      <c r="AJ367" s="758"/>
      <c r="AK367" s="758"/>
      <c r="AL367" s="780">
        <v>362</v>
      </c>
      <c r="AM367" s="792">
        <v>0.21479485802919401</v>
      </c>
      <c r="AN367" s="792">
        <f t="shared" si="97"/>
        <v>0.78520514197080593</v>
      </c>
      <c r="AO367" s="792">
        <v>0.27489952543843199</v>
      </c>
      <c r="AP367" s="792">
        <f t="shared" si="91"/>
        <v>0.72510047456156801</v>
      </c>
      <c r="AQ367" s="792">
        <v>0.12692047190831901</v>
      </c>
      <c r="AR367" s="792">
        <f t="shared" si="92"/>
        <v>0.87307952809168099</v>
      </c>
      <c r="AS367" s="792">
        <f t="shared" si="98"/>
        <v>0.18819671391771625</v>
      </c>
      <c r="AT367" s="792">
        <f t="shared" si="98"/>
        <v>0.8118032860822838</v>
      </c>
      <c r="AU367" s="808">
        <v>0.22236440478726999</v>
      </c>
      <c r="AV367" s="808">
        <f t="shared" si="99"/>
        <v>0.77763559521273007</v>
      </c>
      <c r="AW367" s="808">
        <v>0.27827392383476601</v>
      </c>
      <c r="AX367" s="808">
        <f t="shared" si="100"/>
        <v>0.72172607616523399</v>
      </c>
      <c r="AY367" s="808">
        <v>0.138848889522701</v>
      </c>
      <c r="AZ367" s="808">
        <f t="shared" si="103"/>
        <v>0.86115111047729898</v>
      </c>
      <c r="BA367" s="808">
        <f t="shared" si="101"/>
        <v>0.19680645714649236</v>
      </c>
      <c r="BB367" s="808">
        <f t="shared" si="101"/>
        <v>0.80319354285350775</v>
      </c>
      <c r="BC367" s="809">
        <v>0.20887168046180499</v>
      </c>
      <c r="BD367" s="809">
        <f t="shared" si="104"/>
        <v>0.79112831953819507</v>
      </c>
      <c r="BE367" s="809">
        <v>0.271901237991026</v>
      </c>
      <c r="BF367" s="809">
        <f t="shared" si="104"/>
        <v>0.72809876200897405</v>
      </c>
      <c r="BG367" s="809">
        <v>0.13883463384672301</v>
      </c>
      <c r="BH367" s="809">
        <f t="shared" si="93"/>
        <v>0.86116536615327699</v>
      </c>
      <c r="BI367" s="809">
        <v>0.19115143725058814</v>
      </c>
      <c r="BJ367" s="809">
        <v>0.80884856274941197</v>
      </c>
      <c r="BK367" s="810">
        <v>0.203811590023009</v>
      </c>
      <c r="BL367" s="810">
        <f t="shared" si="94"/>
        <v>0.79618840997699103</v>
      </c>
      <c r="BM367" s="810">
        <v>0.26732028267753399</v>
      </c>
      <c r="BN367" s="810">
        <f t="shared" si="95"/>
        <v>0.73267971732246595</v>
      </c>
      <c r="BO367" s="810">
        <v>0.13359835924223801</v>
      </c>
      <c r="BP367" s="810">
        <f t="shared" si="96"/>
        <v>0.86640164075776194</v>
      </c>
      <c r="BQ367" s="810">
        <v>0.1861205031743951</v>
      </c>
      <c r="BR367" s="810">
        <f t="shared" si="102"/>
        <v>0.8138794968256049</v>
      </c>
      <c r="BS367" s="809">
        <v>0.81900013994542797</v>
      </c>
      <c r="BT367" s="809">
        <v>0.180999860054572</v>
      </c>
      <c r="BU367" s="812"/>
      <c r="BV367" s="758"/>
      <c r="BW367" s="758"/>
      <c r="BX367" s="758"/>
      <c r="BY367" s="758"/>
      <c r="BZ367" s="758"/>
      <c r="CA367" s="758"/>
      <c r="CB367" s="758"/>
      <c r="CC367" s="758"/>
      <c r="CD367" s="758"/>
      <c r="CE367" s="758"/>
      <c r="CF367" s="758"/>
      <c r="CG367" s="758"/>
      <c r="CH367" s="758"/>
      <c r="CI367" s="758"/>
      <c r="CJ367" s="758"/>
      <c r="CK367" s="758"/>
      <c r="CL367" s="758"/>
      <c r="CM367" s="758"/>
      <c r="CN367" s="758"/>
      <c r="CP367" s="5"/>
      <c r="CR367" s="5"/>
      <c r="CS367" s="5"/>
      <c r="CT367" s="5"/>
    </row>
    <row r="368" spans="2:98" ht="15">
      <c r="B368" s="758"/>
      <c r="C368" s="758"/>
      <c r="D368" s="758"/>
      <c r="E368" s="758"/>
      <c r="F368" s="758"/>
      <c r="G368" s="758"/>
      <c r="H368" s="758"/>
      <c r="I368" s="758"/>
      <c r="J368" s="758"/>
      <c r="K368" s="758"/>
      <c r="L368" s="758"/>
      <c r="M368" s="758"/>
      <c r="N368" s="758"/>
      <c r="O368" s="758"/>
      <c r="P368" s="758"/>
      <c r="Q368" s="758"/>
      <c r="R368" s="758"/>
      <c r="S368" s="758"/>
      <c r="T368" s="758"/>
      <c r="U368" s="758"/>
      <c r="V368" s="758"/>
      <c r="W368" s="758"/>
      <c r="X368" s="758"/>
      <c r="Y368" s="758"/>
      <c r="Z368" s="758"/>
      <c r="AA368" s="758"/>
      <c r="AB368" s="758"/>
      <c r="AC368" s="758"/>
      <c r="AD368" s="758"/>
      <c r="AE368" s="758"/>
      <c r="AF368" s="758"/>
      <c r="AG368" s="758"/>
      <c r="AH368" s="758"/>
      <c r="AI368" s="758"/>
      <c r="AJ368" s="758"/>
      <c r="AK368" s="758"/>
      <c r="AL368" s="780">
        <v>363</v>
      </c>
      <c r="AM368" s="792">
        <v>0.215211516897235</v>
      </c>
      <c r="AN368" s="792">
        <f t="shared" si="97"/>
        <v>0.78478848310276494</v>
      </c>
      <c r="AO368" s="792">
        <v>0.27525460538076002</v>
      </c>
      <c r="AP368" s="792">
        <f t="shared" si="91"/>
        <v>0.72474539461923992</v>
      </c>
      <c r="AQ368" s="792">
        <v>0.12727064470087199</v>
      </c>
      <c r="AR368" s="792">
        <f t="shared" si="92"/>
        <v>0.87272935529912798</v>
      </c>
      <c r="AS368" s="792">
        <f t="shared" si="98"/>
        <v>0.1885686260381188</v>
      </c>
      <c r="AT368" s="792">
        <f t="shared" si="98"/>
        <v>0.81143137396188125</v>
      </c>
      <c r="AU368" s="808">
        <v>0.222765702089254</v>
      </c>
      <c r="AV368" s="808">
        <f t="shared" si="99"/>
        <v>0.77723429791074605</v>
      </c>
      <c r="AW368" s="808">
        <v>0.27867507740342501</v>
      </c>
      <c r="AX368" s="808">
        <f t="shared" si="100"/>
        <v>0.72132492259657499</v>
      </c>
      <c r="AY368" s="808">
        <v>0.13923766568621601</v>
      </c>
      <c r="AZ368" s="808">
        <f t="shared" si="103"/>
        <v>0.86076233431378402</v>
      </c>
      <c r="BA368" s="808">
        <f t="shared" si="101"/>
        <v>0.19720196166611587</v>
      </c>
      <c r="BB368" s="808">
        <f t="shared" si="101"/>
        <v>0.80279803833388419</v>
      </c>
      <c r="BC368" s="809">
        <v>0.209249805508787</v>
      </c>
      <c r="BD368" s="809">
        <f t="shared" si="104"/>
        <v>0.79075019449121298</v>
      </c>
      <c r="BE368" s="809">
        <v>0.27228260300577101</v>
      </c>
      <c r="BF368" s="809">
        <f t="shared" si="104"/>
        <v>0.72771739699422899</v>
      </c>
      <c r="BG368" s="809">
        <v>0.13923049329606299</v>
      </c>
      <c r="BH368" s="809">
        <f t="shared" si="93"/>
        <v>0.86076950670393704</v>
      </c>
      <c r="BI368" s="809">
        <v>0.19153846531524027</v>
      </c>
      <c r="BJ368" s="809">
        <v>0.80846153468475968</v>
      </c>
      <c r="BK368" s="810">
        <v>0.204164099389082</v>
      </c>
      <c r="BL368" s="810">
        <f t="shared" si="94"/>
        <v>0.79583590061091802</v>
      </c>
      <c r="BM368" s="810">
        <v>0.26769093618503498</v>
      </c>
      <c r="BN368" s="810">
        <f t="shared" si="95"/>
        <v>0.73230906381496497</v>
      </c>
      <c r="BO368" s="810">
        <v>0.133977695179265</v>
      </c>
      <c r="BP368" s="810">
        <f t="shared" si="96"/>
        <v>0.86602230482073494</v>
      </c>
      <c r="BQ368" s="810">
        <v>0.18648952591563539</v>
      </c>
      <c r="BR368" s="810">
        <f t="shared" si="102"/>
        <v>0.81351047408436461</v>
      </c>
      <c r="BS368" s="809">
        <v>0.81946254478684899</v>
      </c>
      <c r="BT368" s="809">
        <v>0.18053745521315101</v>
      </c>
      <c r="BU368" s="812"/>
      <c r="BV368" s="758"/>
      <c r="BW368" s="758"/>
      <c r="BX368" s="758"/>
      <c r="BY368" s="758"/>
      <c r="BZ368" s="758"/>
      <c r="CA368" s="758"/>
      <c r="CB368" s="758"/>
      <c r="CC368" s="758"/>
      <c r="CD368" s="758"/>
      <c r="CE368" s="758"/>
      <c r="CF368" s="758"/>
      <c r="CG368" s="758"/>
      <c r="CH368" s="758"/>
      <c r="CI368" s="758"/>
      <c r="CJ368" s="758"/>
      <c r="CK368" s="758"/>
      <c r="CL368" s="758"/>
      <c r="CM368" s="758"/>
      <c r="CN368" s="758"/>
      <c r="CP368" s="5"/>
      <c r="CR368" s="5"/>
      <c r="CS368" s="5"/>
      <c r="CT368" s="5"/>
    </row>
    <row r="369" spans="2:98" ht="15">
      <c r="B369" s="758"/>
      <c r="C369" s="758"/>
      <c r="D369" s="758"/>
      <c r="E369" s="758"/>
      <c r="F369" s="758"/>
      <c r="G369" s="758"/>
      <c r="H369" s="758"/>
      <c r="I369" s="758"/>
      <c r="J369" s="758"/>
      <c r="K369" s="758"/>
      <c r="L369" s="758"/>
      <c r="M369" s="758"/>
      <c r="N369" s="758"/>
      <c r="O369" s="758"/>
      <c r="P369" s="758"/>
      <c r="Q369" s="758"/>
      <c r="R369" s="758"/>
      <c r="S369" s="758"/>
      <c r="T369" s="758"/>
      <c r="U369" s="758"/>
      <c r="V369" s="758"/>
      <c r="W369" s="758"/>
      <c r="X369" s="758"/>
      <c r="Y369" s="758"/>
      <c r="Z369" s="758"/>
      <c r="AA369" s="758"/>
      <c r="AB369" s="758"/>
      <c r="AC369" s="758"/>
      <c r="AD369" s="758"/>
      <c r="AE369" s="758"/>
      <c r="AF369" s="758"/>
      <c r="AG369" s="758"/>
      <c r="AH369" s="758"/>
      <c r="AI369" s="758"/>
      <c r="AJ369" s="758"/>
      <c r="AK369" s="758"/>
      <c r="AL369" s="780">
        <v>364</v>
      </c>
      <c r="AM369" s="792">
        <v>0.215627611142753</v>
      </c>
      <c r="AN369" s="792">
        <f t="shared" si="97"/>
        <v>0.78437238885724703</v>
      </c>
      <c r="AO369" s="792">
        <v>0.27560898055376798</v>
      </c>
      <c r="AP369" s="792">
        <f t="shared" si="91"/>
        <v>0.72439101944623197</v>
      </c>
      <c r="AQ369" s="792">
        <v>0.12762079107958699</v>
      </c>
      <c r="AR369" s="792">
        <f t="shared" si="92"/>
        <v>0.87237920892041299</v>
      </c>
      <c r="AS369" s="792">
        <f t="shared" si="98"/>
        <v>0.18894018887823008</v>
      </c>
      <c r="AT369" s="792">
        <f t="shared" si="98"/>
        <v>0.81105981112176995</v>
      </c>
      <c r="AU369" s="808">
        <v>0.22316653242435799</v>
      </c>
      <c r="AV369" s="808">
        <f t="shared" si="99"/>
        <v>0.77683346757564198</v>
      </c>
      <c r="AW369" s="808">
        <v>0.27907559214315403</v>
      </c>
      <c r="AX369" s="808">
        <f t="shared" si="100"/>
        <v>0.72092440785684597</v>
      </c>
      <c r="AY369" s="808">
        <v>0.13962641279472601</v>
      </c>
      <c r="AZ369" s="808">
        <f t="shared" si="103"/>
        <v>0.86037358720527402</v>
      </c>
      <c r="BA369" s="808">
        <f t="shared" si="101"/>
        <v>0.19759716113005038</v>
      </c>
      <c r="BB369" s="808">
        <f t="shared" si="101"/>
        <v>0.80240283886994967</v>
      </c>
      <c r="BC369" s="809">
        <v>0.209627632789427</v>
      </c>
      <c r="BD369" s="809">
        <f t="shared" si="104"/>
        <v>0.79037236721057302</v>
      </c>
      <c r="BE369" s="809">
        <v>0.27266337850811201</v>
      </c>
      <c r="BF369" s="809">
        <f t="shared" si="104"/>
        <v>0.72733662149188794</v>
      </c>
      <c r="BG369" s="809">
        <v>0.13962632616415199</v>
      </c>
      <c r="BH369" s="809">
        <f t="shared" si="93"/>
        <v>0.86037367383584806</v>
      </c>
      <c r="BI369" s="809">
        <v>0.19192525325709808</v>
      </c>
      <c r="BJ369" s="809">
        <v>0.80807474674290192</v>
      </c>
      <c r="BK369" s="810">
        <v>0.20451624413195699</v>
      </c>
      <c r="BL369" s="810">
        <f t="shared" si="94"/>
        <v>0.79548375586804299</v>
      </c>
      <c r="BM369" s="810">
        <v>0.26806097392008699</v>
      </c>
      <c r="BN369" s="810">
        <f t="shared" si="95"/>
        <v>0.73193902607991301</v>
      </c>
      <c r="BO369" s="810">
        <v>0.134357004507519</v>
      </c>
      <c r="BP369" s="810">
        <f t="shared" si="96"/>
        <v>0.86564299549248103</v>
      </c>
      <c r="BQ369" s="810">
        <v>0.18685828175598546</v>
      </c>
      <c r="BR369" s="810">
        <f t="shared" si="102"/>
        <v>0.8131417182440146</v>
      </c>
      <c r="BS369" s="809">
        <v>0.81992235192598995</v>
      </c>
      <c r="BT369" s="809">
        <v>0.18007764807401</v>
      </c>
      <c r="BU369" s="812"/>
      <c r="BV369" s="758"/>
      <c r="BW369" s="758"/>
      <c r="BX369" s="758"/>
      <c r="BY369" s="758"/>
      <c r="BZ369" s="758"/>
      <c r="CA369" s="758"/>
      <c r="CB369" s="758"/>
      <c r="CC369" s="758"/>
      <c r="CD369" s="758"/>
      <c r="CE369" s="758"/>
      <c r="CF369" s="758"/>
      <c r="CG369" s="758"/>
      <c r="CH369" s="758"/>
      <c r="CI369" s="758"/>
      <c r="CJ369" s="758"/>
      <c r="CK369" s="758"/>
      <c r="CL369" s="758"/>
      <c r="CM369" s="758"/>
      <c r="CN369" s="758"/>
      <c r="CP369" s="5"/>
      <c r="CR369" s="5"/>
      <c r="CS369" s="5"/>
      <c r="CT369" s="5"/>
    </row>
    <row r="370" spans="2:98" ht="15">
      <c r="B370" s="758"/>
      <c r="C370" s="758"/>
      <c r="D370" s="758"/>
      <c r="E370" s="758"/>
      <c r="F370" s="758"/>
      <c r="G370" s="758"/>
      <c r="H370" s="758"/>
      <c r="I370" s="758"/>
      <c r="J370" s="758"/>
      <c r="K370" s="758"/>
      <c r="L370" s="758"/>
      <c r="M370" s="758"/>
      <c r="N370" s="758"/>
      <c r="O370" s="758"/>
      <c r="P370" s="758"/>
      <c r="Q370" s="758"/>
      <c r="R370" s="758"/>
      <c r="S370" s="758"/>
      <c r="T370" s="758"/>
      <c r="U370" s="758"/>
      <c r="V370" s="758"/>
      <c r="W370" s="758"/>
      <c r="X370" s="758"/>
      <c r="Y370" s="758"/>
      <c r="Z370" s="758"/>
      <c r="AA370" s="758"/>
      <c r="AB370" s="758"/>
      <c r="AC370" s="758"/>
      <c r="AD370" s="758"/>
      <c r="AE370" s="758"/>
      <c r="AF370" s="758"/>
      <c r="AG370" s="758"/>
      <c r="AH370" s="758"/>
      <c r="AI370" s="758"/>
      <c r="AJ370" s="758"/>
      <c r="AK370" s="758"/>
      <c r="AL370" s="780">
        <v>365</v>
      </c>
      <c r="AM370" s="792">
        <v>0.216043113387205</v>
      </c>
      <c r="AN370" s="792">
        <f t="shared" si="97"/>
        <v>0.78395688661279506</v>
      </c>
      <c r="AO370" s="792">
        <v>0.27596266315394702</v>
      </c>
      <c r="AP370" s="792">
        <f t="shared" si="91"/>
        <v>0.72403733684605298</v>
      </c>
      <c r="AQ370" s="792">
        <v>0.12797091004053901</v>
      </c>
      <c r="AR370" s="792">
        <f t="shared" si="92"/>
        <v>0.87202908995946093</v>
      </c>
      <c r="AS370" s="792">
        <f t="shared" si="98"/>
        <v>0.18931139629408933</v>
      </c>
      <c r="AT370" s="792">
        <f t="shared" si="98"/>
        <v>0.81068860370591067</v>
      </c>
      <c r="AU370" s="808">
        <v>0.223566897520349</v>
      </c>
      <c r="AV370" s="808">
        <f t="shared" si="99"/>
        <v>0.77643310247965103</v>
      </c>
      <c r="AW370" s="808">
        <v>0.279475471768664</v>
      </c>
      <c r="AX370" s="808">
        <f t="shared" si="100"/>
        <v>0.72052452823133595</v>
      </c>
      <c r="AY370" s="808">
        <v>0.14001513064569299</v>
      </c>
      <c r="AZ370" s="808">
        <f t="shared" si="103"/>
        <v>0.85998486935430707</v>
      </c>
      <c r="BA370" s="808">
        <f t="shared" si="101"/>
        <v>0.19799205683511972</v>
      </c>
      <c r="BB370" s="808">
        <f t="shared" si="101"/>
        <v>0.80200794316488033</v>
      </c>
      <c r="BC370" s="809">
        <v>0.21000515861684799</v>
      </c>
      <c r="BD370" s="809">
        <f t="shared" si="104"/>
        <v>0.78999484138315201</v>
      </c>
      <c r="BE370" s="809">
        <v>0.27304356702515697</v>
      </c>
      <c r="BF370" s="809">
        <f t="shared" si="104"/>
        <v>0.72695643297484303</v>
      </c>
      <c r="BG370" s="809">
        <v>0.140022131257213</v>
      </c>
      <c r="BH370" s="809">
        <f t="shared" si="93"/>
        <v>0.85997786874278703</v>
      </c>
      <c r="BI370" s="809">
        <v>0.19231179996532699</v>
      </c>
      <c r="BJ370" s="809">
        <v>0.80768820003467301</v>
      </c>
      <c r="BK370" s="810">
        <v>0.204868030105614</v>
      </c>
      <c r="BL370" s="810">
        <f t="shared" si="94"/>
        <v>0.79513196989438595</v>
      </c>
      <c r="BM370" s="810">
        <v>0.26843039917478201</v>
      </c>
      <c r="BN370" s="810">
        <f t="shared" si="95"/>
        <v>0.73156960082521794</v>
      </c>
      <c r="BO370" s="810">
        <v>0.13473628788858399</v>
      </c>
      <c r="BP370" s="810">
        <f t="shared" si="96"/>
        <v>0.86526371211141595</v>
      </c>
      <c r="BQ370" s="810">
        <v>0.18722677357168885</v>
      </c>
      <c r="BR370" s="810">
        <f t="shared" si="102"/>
        <v>0.81277322642831118</v>
      </c>
      <c r="BS370" s="809">
        <v>0.82037959155023699</v>
      </c>
      <c r="BT370" s="809">
        <v>0.17962040844976301</v>
      </c>
      <c r="BU370" s="812"/>
      <c r="BV370" s="758"/>
      <c r="BW370" s="758"/>
      <c r="BX370" s="758"/>
      <c r="BY370" s="758"/>
      <c r="BZ370" s="758"/>
      <c r="CA370" s="758"/>
      <c r="CB370" s="758"/>
      <c r="CC370" s="758"/>
      <c r="CD370" s="758"/>
      <c r="CE370" s="758"/>
      <c r="CF370" s="758"/>
      <c r="CG370" s="758"/>
      <c r="CH370" s="758"/>
      <c r="CI370" s="758"/>
      <c r="CJ370" s="758"/>
      <c r="CK370" s="758"/>
      <c r="CL370" s="758"/>
      <c r="CM370" s="758"/>
      <c r="CN370" s="758"/>
      <c r="CP370" s="5"/>
      <c r="CR370" s="5"/>
      <c r="CS370" s="5"/>
      <c r="CT370" s="5"/>
    </row>
    <row r="371" spans="2:98" ht="15">
      <c r="B371" s="758"/>
      <c r="C371" s="758"/>
      <c r="D371" s="758"/>
      <c r="E371" s="758"/>
      <c r="F371" s="758"/>
      <c r="G371" s="758"/>
      <c r="H371" s="758"/>
      <c r="I371" s="758"/>
      <c r="J371" s="758"/>
      <c r="K371" s="758"/>
      <c r="L371" s="758"/>
      <c r="M371" s="758"/>
      <c r="N371" s="758"/>
      <c r="O371" s="758"/>
      <c r="P371" s="758"/>
      <c r="Q371" s="758"/>
      <c r="R371" s="758"/>
      <c r="S371" s="758"/>
      <c r="T371" s="758"/>
      <c r="U371" s="758"/>
      <c r="V371" s="758"/>
      <c r="W371" s="758"/>
      <c r="X371" s="758"/>
      <c r="Y371" s="758"/>
      <c r="Z371" s="758"/>
      <c r="AA371" s="758"/>
      <c r="AB371" s="758"/>
      <c r="AC371" s="758"/>
      <c r="AD371" s="758"/>
      <c r="AE371" s="758"/>
      <c r="AF371" s="758"/>
      <c r="AG371" s="758"/>
      <c r="AH371" s="758"/>
      <c r="AI371" s="758"/>
      <c r="AJ371" s="758"/>
      <c r="AK371" s="758"/>
      <c r="AL371" s="780">
        <v>366</v>
      </c>
      <c r="AM371" s="792">
        <v>0.21645799625205001</v>
      </c>
      <c r="AN371" s="792">
        <f t="shared" si="97"/>
        <v>0.78354200374795002</v>
      </c>
      <c r="AO371" s="792">
        <v>0.27631566537778501</v>
      </c>
      <c r="AP371" s="792">
        <f t="shared" si="91"/>
        <v>0.72368433462221504</v>
      </c>
      <c r="AQ371" s="792">
        <v>0.128321000579806</v>
      </c>
      <c r="AR371" s="792">
        <f t="shared" si="92"/>
        <v>0.871678999420194</v>
      </c>
      <c r="AS371" s="792">
        <f t="shared" si="98"/>
        <v>0.18968224214173679</v>
      </c>
      <c r="AT371" s="792">
        <f t="shared" si="98"/>
        <v>0.81031775785826321</v>
      </c>
      <c r="AU371" s="808">
        <v>0.22396679910499601</v>
      </c>
      <c r="AV371" s="808">
        <f t="shared" si="99"/>
        <v>0.77603320089500394</v>
      </c>
      <c r="AW371" s="808">
        <v>0.27987471999466501</v>
      </c>
      <c r="AX371" s="808">
        <f t="shared" si="100"/>
        <v>0.72012528000533504</v>
      </c>
      <c r="AY371" s="808">
        <v>0.140403819036578</v>
      </c>
      <c r="AZ371" s="808">
        <f t="shared" si="103"/>
        <v>0.85959618096342205</v>
      </c>
      <c r="BA371" s="808">
        <f t="shared" si="101"/>
        <v>0.1983866500781476</v>
      </c>
      <c r="BB371" s="808">
        <f t="shared" si="101"/>
        <v>0.80161334992185251</v>
      </c>
      <c r="BC371" s="809">
        <v>0.210382379304169</v>
      </c>
      <c r="BD371" s="809">
        <f t="shared" si="104"/>
        <v>0.78961762069583097</v>
      </c>
      <c r="BE371" s="809">
        <v>0.27342317108401099</v>
      </c>
      <c r="BF371" s="809">
        <f t="shared" si="104"/>
        <v>0.72657682891598907</v>
      </c>
      <c r="BG371" s="809">
        <v>0.14041790738146601</v>
      </c>
      <c r="BH371" s="809">
        <f t="shared" si="93"/>
        <v>0.85958209261853402</v>
      </c>
      <c r="BI371" s="809">
        <v>0.19269810432908929</v>
      </c>
      <c r="BJ371" s="809">
        <v>0.80730189567091082</v>
      </c>
      <c r="BK371" s="810">
        <v>0.205219463164032</v>
      </c>
      <c r="BL371" s="810">
        <f t="shared" si="94"/>
        <v>0.79478053683596794</v>
      </c>
      <c r="BM371" s="810">
        <v>0.26879921524120798</v>
      </c>
      <c r="BN371" s="810">
        <f t="shared" si="95"/>
        <v>0.73120078475879202</v>
      </c>
      <c r="BO371" s="810">
        <v>0.13511554598404299</v>
      </c>
      <c r="BP371" s="810">
        <f t="shared" si="96"/>
        <v>0.86488445401595704</v>
      </c>
      <c r="BQ371" s="810">
        <v>0.18759500423898751</v>
      </c>
      <c r="BR371" s="810">
        <f t="shared" si="102"/>
        <v>0.81240499576101244</v>
      </c>
      <c r="BS371" s="809">
        <v>0.82083429384697604</v>
      </c>
      <c r="BT371" s="809">
        <v>0.17916570615302399</v>
      </c>
      <c r="BU371" s="812"/>
      <c r="BV371" s="758"/>
      <c r="BW371" s="758"/>
      <c r="BX371" s="758"/>
      <c r="BY371" s="758"/>
      <c r="BZ371" s="758"/>
      <c r="CA371" s="758"/>
      <c r="CB371" s="758"/>
      <c r="CC371" s="758"/>
      <c r="CD371" s="758"/>
      <c r="CE371" s="758"/>
      <c r="CF371" s="758"/>
      <c r="CG371" s="758"/>
      <c r="CH371" s="758"/>
      <c r="CI371" s="758"/>
      <c r="CJ371" s="758"/>
      <c r="CK371" s="758"/>
      <c r="CL371" s="758"/>
      <c r="CM371" s="758"/>
      <c r="CN371" s="758"/>
      <c r="CP371" s="5"/>
      <c r="CR371" s="5"/>
      <c r="CS371" s="5"/>
      <c r="CT371" s="5"/>
    </row>
    <row r="372" spans="2:98" ht="15">
      <c r="B372" s="758"/>
      <c r="C372" s="758"/>
      <c r="D372" s="758"/>
      <c r="E372" s="758"/>
      <c r="F372" s="758"/>
      <c r="G372" s="758"/>
      <c r="H372" s="758"/>
      <c r="I372" s="758"/>
      <c r="J372" s="758"/>
      <c r="K372" s="758"/>
      <c r="L372" s="758"/>
      <c r="M372" s="758"/>
      <c r="N372" s="758"/>
      <c r="O372" s="758"/>
      <c r="P372" s="758"/>
      <c r="Q372" s="758"/>
      <c r="R372" s="758"/>
      <c r="S372" s="758"/>
      <c r="T372" s="758"/>
      <c r="U372" s="758"/>
      <c r="V372" s="758"/>
      <c r="W372" s="758"/>
      <c r="X372" s="758"/>
      <c r="Y372" s="758"/>
      <c r="Z372" s="758"/>
      <c r="AA372" s="758"/>
      <c r="AB372" s="758"/>
      <c r="AC372" s="758"/>
      <c r="AD372" s="758"/>
      <c r="AE372" s="758"/>
      <c r="AF372" s="758"/>
      <c r="AG372" s="758"/>
      <c r="AH372" s="758"/>
      <c r="AI372" s="758"/>
      <c r="AJ372" s="758"/>
      <c r="AK372" s="758"/>
      <c r="AL372" s="780">
        <v>367</v>
      </c>
      <c r="AM372" s="792">
        <v>0.216872232358746</v>
      </c>
      <c r="AN372" s="792">
        <f t="shared" si="97"/>
        <v>0.78312776764125402</v>
      </c>
      <c r="AO372" s="792">
        <v>0.276667999421773</v>
      </c>
      <c r="AP372" s="792">
        <f t="shared" si="91"/>
        <v>0.723332000578227</v>
      </c>
      <c r="AQ372" s="792">
        <v>0.12867106169346401</v>
      </c>
      <c r="AR372" s="792">
        <f t="shared" si="92"/>
        <v>0.87132893830653602</v>
      </c>
      <c r="AS372" s="792">
        <f t="shared" si="98"/>
        <v>0.19005272027721248</v>
      </c>
      <c r="AT372" s="792">
        <f t="shared" si="98"/>
        <v>0.80994727972278757</v>
      </c>
      <c r="AU372" s="808">
        <v>0.22436623890606699</v>
      </c>
      <c r="AV372" s="808">
        <f t="shared" si="99"/>
        <v>0.77563376109393301</v>
      </c>
      <c r="AW372" s="808">
        <v>0.280273340535865</v>
      </c>
      <c r="AX372" s="808">
        <f t="shared" si="100"/>
        <v>0.71972665946413494</v>
      </c>
      <c r="AY372" s="808">
        <v>0.14079247776484399</v>
      </c>
      <c r="AZ372" s="808">
        <f t="shared" si="103"/>
        <v>0.85920752223515606</v>
      </c>
      <c r="BA372" s="808">
        <f t="shared" si="101"/>
        <v>0.19878094215595793</v>
      </c>
      <c r="BB372" s="808">
        <f t="shared" si="101"/>
        <v>0.80121905784404213</v>
      </c>
      <c r="BC372" s="809">
        <v>0.210759291164513</v>
      </c>
      <c r="BD372" s="809">
        <f t="shared" si="104"/>
        <v>0.78924070883548703</v>
      </c>
      <c r="BE372" s="809">
        <v>0.27380219321178001</v>
      </c>
      <c r="BF372" s="809">
        <f t="shared" si="104"/>
        <v>0.72619780678821999</v>
      </c>
      <c r="BG372" s="809">
        <v>0.14081365334313201</v>
      </c>
      <c r="BH372" s="809">
        <f t="shared" si="93"/>
        <v>0.85918634665686799</v>
      </c>
      <c r="BI372" s="809">
        <v>0.19308416523754918</v>
      </c>
      <c r="BJ372" s="809">
        <v>0.80691583476245077</v>
      </c>
      <c r="BK372" s="810">
        <v>0.205570549161191</v>
      </c>
      <c r="BL372" s="810">
        <f t="shared" si="94"/>
        <v>0.794429450838809</v>
      </c>
      <c r="BM372" s="810">
        <v>0.269167425411456</v>
      </c>
      <c r="BN372" s="810">
        <f t="shared" si="95"/>
        <v>0.730832574588544</v>
      </c>
      <c r="BO372" s="810">
        <v>0.13549477945548</v>
      </c>
      <c r="BP372" s="810">
        <f t="shared" si="96"/>
        <v>0.86450522054452006</v>
      </c>
      <c r="BQ372" s="810">
        <v>0.1879629766341249</v>
      </c>
      <c r="BR372" s="810">
        <f t="shared" si="102"/>
        <v>0.81203702336587513</v>
      </c>
      <c r="BS372" s="809">
        <v>0.82128648900359003</v>
      </c>
      <c r="BT372" s="809">
        <v>0.17871351099641</v>
      </c>
      <c r="BU372" s="812"/>
      <c r="BV372" s="758"/>
      <c r="BW372" s="758"/>
      <c r="BX372" s="758"/>
      <c r="BY372" s="758"/>
      <c r="BZ372" s="758"/>
      <c r="CA372" s="758"/>
      <c r="CB372" s="758"/>
      <c r="CC372" s="758"/>
      <c r="CD372" s="758"/>
      <c r="CE372" s="758"/>
      <c r="CF372" s="758"/>
      <c r="CG372" s="758"/>
      <c r="CH372" s="758"/>
      <c r="CI372" s="758"/>
      <c r="CJ372" s="758"/>
      <c r="CK372" s="758"/>
      <c r="CL372" s="758"/>
      <c r="CM372" s="758"/>
      <c r="CN372" s="758"/>
      <c r="CP372" s="5"/>
      <c r="CR372" s="5"/>
      <c r="CS372" s="5"/>
      <c r="CT372" s="5"/>
    </row>
    <row r="373" spans="2:98" ht="15">
      <c r="B373" s="758"/>
      <c r="C373" s="758"/>
      <c r="D373" s="758"/>
      <c r="E373" s="758"/>
      <c r="F373" s="758"/>
      <c r="G373" s="758"/>
      <c r="H373" s="758"/>
      <c r="I373" s="758"/>
      <c r="J373" s="758"/>
      <c r="K373" s="758"/>
      <c r="L373" s="758"/>
      <c r="M373" s="758"/>
      <c r="N373" s="758"/>
      <c r="O373" s="758"/>
      <c r="P373" s="758"/>
      <c r="Q373" s="758"/>
      <c r="R373" s="758"/>
      <c r="S373" s="758"/>
      <c r="T373" s="758"/>
      <c r="U373" s="758"/>
      <c r="V373" s="758"/>
      <c r="W373" s="758"/>
      <c r="X373" s="758"/>
      <c r="Y373" s="758"/>
      <c r="Z373" s="758"/>
      <c r="AA373" s="758"/>
      <c r="AB373" s="758"/>
      <c r="AC373" s="758"/>
      <c r="AD373" s="758"/>
      <c r="AE373" s="758"/>
      <c r="AF373" s="758"/>
      <c r="AG373" s="758"/>
      <c r="AH373" s="758"/>
      <c r="AI373" s="758"/>
      <c r="AJ373" s="758"/>
      <c r="AK373" s="758"/>
      <c r="AL373" s="780">
        <v>368</v>
      </c>
      <c r="AM373" s="792">
        <v>0.217285794328751</v>
      </c>
      <c r="AN373" s="792">
        <f t="shared" si="97"/>
        <v>0.78271420567124905</v>
      </c>
      <c r="AO373" s="792">
        <v>0.27701967748239797</v>
      </c>
      <c r="AP373" s="792">
        <f t="shared" si="91"/>
        <v>0.72298032251760203</v>
      </c>
      <c r="AQ373" s="792">
        <v>0.12902109237758999</v>
      </c>
      <c r="AR373" s="792">
        <f t="shared" si="92"/>
        <v>0.87097890762241004</v>
      </c>
      <c r="AS373" s="792">
        <f t="shared" si="98"/>
        <v>0.19042282455655576</v>
      </c>
      <c r="AT373" s="792">
        <f t="shared" si="98"/>
        <v>0.80957717544344432</v>
      </c>
      <c r="AU373" s="808">
        <v>0.22476521865133001</v>
      </c>
      <c r="AV373" s="808">
        <f t="shared" si="99"/>
        <v>0.77523478134866997</v>
      </c>
      <c r="AW373" s="808">
        <v>0.280671337106976</v>
      </c>
      <c r="AX373" s="808">
        <f t="shared" si="100"/>
        <v>0.719328662893024</v>
      </c>
      <c r="AY373" s="808">
        <v>0.141181106627952</v>
      </c>
      <c r="AZ373" s="808">
        <f t="shared" si="103"/>
        <v>0.85881889337204798</v>
      </c>
      <c r="BA373" s="808">
        <f t="shared" si="101"/>
        <v>0.1991749343653747</v>
      </c>
      <c r="BB373" s="808">
        <f t="shared" si="101"/>
        <v>0.80082506563462541</v>
      </c>
      <c r="BC373" s="809">
        <v>0.21113589051100001</v>
      </c>
      <c r="BD373" s="809">
        <f t="shared" si="104"/>
        <v>0.78886410948899999</v>
      </c>
      <c r="BE373" s="809">
        <v>0.27418063593557201</v>
      </c>
      <c r="BF373" s="809">
        <f t="shared" si="104"/>
        <v>0.72581936406442793</v>
      </c>
      <c r="BG373" s="809">
        <v>0.141209367948434</v>
      </c>
      <c r="BH373" s="809">
        <f t="shared" si="93"/>
        <v>0.85879063205156603</v>
      </c>
      <c r="BI373" s="809">
        <v>0.19346998157987122</v>
      </c>
      <c r="BJ373" s="809">
        <v>0.80653001842012884</v>
      </c>
      <c r="BK373" s="810">
        <v>0.205921293951072</v>
      </c>
      <c r="BL373" s="810">
        <f t="shared" si="94"/>
        <v>0.79407870604892805</v>
      </c>
      <c r="BM373" s="810">
        <v>0.269535032977614</v>
      </c>
      <c r="BN373" s="810">
        <f t="shared" si="95"/>
        <v>0.73046496702238595</v>
      </c>
      <c r="BO373" s="810">
        <v>0.135873988964477</v>
      </c>
      <c r="BP373" s="810">
        <f t="shared" si="96"/>
        <v>0.864126011035523</v>
      </c>
      <c r="BQ373" s="810">
        <v>0.18833069363334298</v>
      </c>
      <c r="BR373" s="810">
        <f t="shared" si="102"/>
        <v>0.81166930636665713</v>
      </c>
      <c r="BS373" s="809">
        <v>0.82173620720746698</v>
      </c>
      <c r="BT373" s="809">
        <v>0.17826379279253299</v>
      </c>
      <c r="BU373" s="812"/>
      <c r="BV373" s="758"/>
      <c r="BW373" s="758"/>
      <c r="BX373" s="758"/>
      <c r="BY373" s="758"/>
      <c r="BZ373" s="758"/>
      <c r="CA373" s="758"/>
      <c r="CB373" s="758"/>
      <c r="CC373" s="758"/>
      <c r="CD373" s="758"/>
      <c r="CE373" s="758"/>
      <c r="CF373" s="758"/>
      <c r="CG373" s="758"/>
      <c r="CH373" s="758"/>
      <c r="CI373" s="758"/>
      <c r="CJ373" s="758"/>
      <c r="CK373" s="758"/>
      <c r="CL373" s="758"/>
      <c r="CM373" s="758"/>
      <c r="CN373" s="758"/>
      <c r="CP373" s="5"/>
      <c r="CR373" s="5"/>
      <c r="CS373" s="5"/>
      <c r="CT373" s="5"/>
    </row>
    <row r="374" spans="2:98" ht="15">
      <c r="B374" s="758"/>
      <c r="C374" s="758"/>
      <c r="D374" s="758"/>
      <c r="E374" s="758"/>
      <c r="F374" s="758"/>
      <c r="G374" s="758"/>
      <c r="H374" s="758"/>
      <c r="I374" s="758"/>
      <c r="J374" s="758"/>
      <c r="K374" s="758"/>
      <c r="L374" s="758"/>
      <c r="M374" s="758"/>
      <c r="N374" s="758"/>
      <c r="O374" s="758"/>
      <c r="P374" s="758"/>
      <c r="Q374" s="758"/>
      <c r="R374" s="758"/>
      <c r="S374" s="758"/>
      <c r="T374" s="758"/>
      <c r="U374" s="758"/>
      <c r="V374" s="758"/>
      <c r="W374" s="758"/>
      <c r="X374" s="758"/>
      <c r="Y374" s="758"/>
      <c r="Z374" s="758"/>
      <c r="AA374" s="758"/>
      <c r="AB374" s="758"/>
      <c r="AC374" s="758"/>
      <c r="AD374" s="758"/>
      <c r="AE374" s="758"/>
      <c r="AF374" s="758"/>
      <c r="AG374" s="758"/>
      <c r="AH374" s="758"/>
      <c r="AI374" s="758"/>
      <c r="AJ374" s="758"/>
      <c r="AK374" s="758"/>
      <c r="AL374" s="780">
        <v>369</v>
      </c>
      <c r="AM374" s="792">
        <v>0.21769865478352099</v>
      </c>
      <c r="AN374" s="792">
        <f t="shared" si="97"/>
        <v>0.78230134521647898</v>
      </c>
      <c r="AO374" s="792">
        <v>0.27737071175615202</v>
      </c>
      <c r="AP374" s="792">
        <f t="shared" si="91"/>
        <v>0.72262928824384798</v>
      </c>
      <c r="AQ374" s="792">
        <v>0.12937109162825999</v>
      </c>
      <c r="AR374" s="792">
        <f t="shared" si="92"/>
        <v>0.87062890837174001</v>
      </c>
      <c r="AS374" s="792">
        <f t="shared" si="98"/>
        <v>0.19079254883580607</v>
      </c>
      <c r="AT374" s="792">
        <f t="shared" si="98"/>
        <v>0.8092074511641939</v>
      </c>
      <c r="AU374" s="808">
        <v>0.225163740068555</v>
      </c>
      <c r="AV374" s="808">
        <f t="shared" si="99"/>
        <v>0.774836259931445</v>
      </c>
      <c r="AW374" s="808">
        <v>0.28106871342270801</v>
      </c>
      <c r="AX374" s="808">
        <f t="shared" si="100"/>
        <v>0.71893128657729199</v>
      </c>
      <c r="AY374" s="808">
        <v>0.141569705423364</v>
      </c>
      <c r="AZ374" s="808">
        <f t="shared" si="103"/>
        <v>0.858430294576636</v>
      </c>
      <c r="BA374" s="808">
        <f t="shared" si="101"/>
        <v>0.19956862800322234</v>
      </c>
      <c r="BB374" s="808">
        <f t="shared" si="101"/>
        <v>0.80043137199677772</v>
      </c>
      <c r="BC374" s="809">
        <v>0.21151217365675201</v>
      </c>
      <c r="BD374" s="809">
        <f t="shared" si="104"/>
        <v>0.78848782634324799</v>
      </c>
      <c r="BE374" s="809">
        <v>0.27455850178249103</v>
      </c>
      <c r="BF374" s="809">
        <f t="shared" si="104"/>
        <v>0.72544149821750903</v>
      </c>
      <c r="BG374" s="809">
        <v>0.141605050003591</v>
      </c>
      <c r="BH374" s="809">
        <f t="shared" si="93"/>
        <v>0.85839494999640897</v>
      </c>
      <c r="BI374" s="809">
        <v>0.19385555224521789</v>
      </c>
      <c r="BJ374" s="809">
        <v>0.80614444775478211</v>
      </c>
      <c r="BK374" s="810">
        <v>0.20627170338765399</v>
      </c>
      <c r="BL374" s="810">
        <f t="shared" si="94"/>
        <v>0.79372829661234601</v>
      </c>
      <c r="BM374" s="810">
        <v>0.26990204123177303</v>
      </c>
      <c r="BN374" s="810">
        <f t="shared" si="95"/>
        <v>0.73009795876822703</v>
      </c>
      <c r="BO374" s="810">
        <v>0.13625317517261901</v>
      </c>
      <c r="BP374" s="810">
        <f t="shared" si="96"/>
        <v>0.86374682482738097</v>
      </c>
      <c r="BQ374" s="810">
        <v>0.18869815811288526</v>
      </c>
      <c r="BR374" s="810">
        <f t="shared" si="102"/>
        <v>0.81130184188711474</v>
      </c>
      <c r="BS374" s="809">
        <v>0.82218347864599095</v>
      </c>
      <c r="BT374" s="809">
        <v>0.17781652135400899</v>
      </c>
      <c r="BU374" s="812"/>
      <c r="BV374" s="758"/>
      <c r="BW374" s="758"/>
      <c r="BX374" s="758"/>
      <c r="BY374" s="758"/>
      <c r="BZ374" s="758"/>
      <c r="CA374" s="758"/>
      <c r="CB374" s="758"/>
      <c r="CC374" s="758"/>
      <c r="CD374" s="758"/>
      <c r="CE374" s="758"/>
      <c r="CF374" s="758"/>
      <c r="CG374" s="758"/>
      <c r="CH374" s="758"/>
      <c r="CI374" s="758"/>
      <c r="CJ374" s="758"/>
      <c r="CK374" s="758"/>
      <c r="CL374" s="758"/>
      <c r="CM374" s="758"/>
      <c r="CN374" s="758"/>
      <c r="CP374" s="5"/>
      <c r="CR374" s="5"/>
      <c r="CS374" s="5"/>
      <c r="CT374" s="5"/>
    </row>
    <row r="375" spans="2:98" ht="15">
      <c r="B375" s="758"/>
      <c r="C375" s="758"/>
      <c r="D375" s="758"/>
      <c r="E375" s="758"/>
      <c r="F375" s="758"/>
      <c r="G375" s="758"/>
      <c r="H375" s="758"/>
      <c r="I375" s="758"/>
      <c r="J375" s="758"/>
      <c r="K375" s="758"/>
      <c r="L375" s="758"/>
      <c r="M375" s="758"/>
      <c r="N375" s="758"/>
      <c r="O375" s="758"/>
      <c r="P375" s="758"/>
      <c r="Q375" s="758"/>
      <c r="R375" s="758"/>
      <c r="S375" s="758"/>
      <c r="T375" s="758"/>
      <c r="U375" s="758"/>
      <c r="V375" s="758"/>
      <c r="W375" s="758"/>
      <c r="X375" s="758"/>
      <c r="Y375" s="758"/>
      <c r="Z375" s="758"/>
      <c r="AA375" s="758"/>
      <c r="AB375" s="758"/>
      <c r="AC375" s="758"/>
      <c r="AD375" s="758"/>
      <c r="AE375" s="758"/>
      <c r="AF375" s="758"/>
      <c r="AG375" s="758"/>
      <c r="AH375" s="758"/>
      <c r="AI375" s="758"/>
      <c r="AJ375" s="758"/>
      <c r="AK375" s="758"/>
      <c r="AL375" s="780">
        <v>370</v>
      </c>
      <c r="AM375" s="792">
        <v>0.218110786344516</v>
      </c>
      <c r="AN375" s="792">
        <f t="shared" si="97"/>
        <v>0.78188921365548403</v>
      </c>
      <c r="AO375" s="792">
        <v>0.27772111443952302</v>
      </c>
      <c r="AP375" s="792">
        <f t="shared" si="91"/>
        <v>0.72227888556047692</v>
      </c>
      <c r="AQ375" s="792">
        <v>0.12972105844155199</v>
      </c>
      <c r="AR375" s="792">
        <f t="shared" si="92"/>
        <v>0.87027894155844798</v>
      </c>
      <c r="AS375" s="792">
        <f t="shared" si="98"/>
        <v>0.19116188697100417</v>
      </c>
      <c r="AT375" s="792">
        <f t="shared" si="98"/>
        <v>0.80883811302899589</v>
      </c>
      <c r="AU375" s="808">
        <v>0.225561804885509</v>
      </c>
      <c r="AV375" s="808">
        <f t="shared" si="99"/>
        <v>0.77443819511449097</v>
      </c>
      <c r="AW375" s="808">
        <v>0.28146547319776999</v>
      </c>
      <c r="AX375" s="808">
        <f t="shared" si="100"/>
        <v>0.71853452680223007</v>
      </c>
      <c r="AY375" s="808">
        <v>0.14195827394854199</v>
      </c>
      <c r="AZ375" s="808">
        <f t="shared" si="103"/>
        <v>0.85804172605145801</v>
      </c>
      <c r="BA375" s="808">
        <f t="shared" si="101"/>
        <v>0.19996202436632421</v>
      </c>
      <c r="BB375" s="808">
        <f t="shared" si="101"/>
        <v>0.80003797563367585</v>
      </c>
      <c r="BC375" s="809">
        <v>0.21188813691489</v>
      </c>
      <c r="BD375" s="809">
        <f t="shared" si="104"/>
        <v>0.78811186308511005</v>
      </c>
      <c r="BE375" s="809">
        <v>0.27493579327964401</v>
      </c>
      <c r="BF375" s="809">
        <f t="shared" si="104"/>
        <v>0.72506420672035599</v>
      </c>
      <c r="BG375" s="809">
        <v>0.14200069831482501</v>
      </c>
      <c r="BH375" s="809">
        <f t="shared" si="93"/>
        <v>0.85799930168517502</v>
      </c>
      <c r="BI375" s="809">
        <v>0.19424087612275354</v>
      </c>
      <c r="BJ375" s="809">
        <v>0.80575912387724657</v>
      </c>
      <c r="BK375" s="810">
        <v>0.20662178332491599</v>
      </c>
      <c r="BL375" s="810">
        <f t="shared" si="94"/>
        <v>0.79337821667508401</v>
      </c>
      <c r="BM375" s="810">
        <v>0.27026845346602302</v>
      </c>
      <c r="BN375" s="810">
        <f t="shared" si="95"/>
        <v>0.72973154653397698</v>
      </c>
      <c r="BO375" s="810">
        <v>0.136632338741489</v>
      </c>
      <c r="BP375" s="810">
        <f t="shared" si="96"/>
        <v>0.86336766125851105</v>
      </c>
      <c r="BQ375" s="810">
        <v>0.18906537294899417</v>
      </c>
      <c r="BR375" s="810">
        <f t="shared" si="102"/>
        <v>0.81093462705100583</v>
      </c>
      <c r="BS375" s="809">
        <v>0.82262833350654696</v>
      </c>
      <c r="BT375" s="809">
        <v>0.17737166649345301</v>
      </c>
      <c r="BU375" s="812"/>
      <c r="BV375" s="758"/>
      <c r="BW375" s="758"/>
      <c r="BX375" s="758"/>
      <c r="BY375" s="758"/>
      <c r="BZ375" s="758"/>
      <c r="CA375" s="758"/>
      <c r="CB375" s="758"/>
      <c r="CC375" s="758"/>
      <c r="CD375" s="758"/>
      <c r="CE375" s="758"/>
      <c r="CF375" s="758"/>
      <c r="CG375" s="758"/>
      <c r="CH375" s="758"/>
      <c r="CI375" s="758"/>
      <c r="CJ375" s="758"/>
      <c r="CK375" s="758"/>
      <c r="CL375" s="758"/>
      <c r="CM375" s="758"/>
      <c r="CN375" s="758"/>
      <c r="CP375" s="5"/>
      <c r="CR375" s="5"/>
      <c r="CS375" s="5"/>
      <c r="CT375" s="5"/>
    </row>
    <row r="376" spans="2:98" ht="15">
      <c r="B376" s="758"/>
      <c r="C376" s="758"/>
      <c r="D376" s="758"/>
      <c r="E376" s="758"/>
      <c r="F376" s="758"/>
      <c r="G376" s="758"/>
      <c r="H376" s="758"/>
      <c r="I376" s="758"/>
      <c r="J376" s="758"/>
      <c r="K376" s="758"/>
      <c r="L376" s="758"/>
      <c r="M376" s="758"/>
      <c r="N376" s="758"/>
      <c r="O376" s="758"/>
      <c r="P376" s="758"/>
      <c r="Q376" s="758"/>
      <c r="R376" s="758"/>
      <c r="S376" s="758"/>
      <c r="T376" s="758"/>
      <c r="U376" s="758"/>
      <c r="V376" s="758"/>
      <c r="W376" s="758"/>
      <c r="X376" s="758"/>
      <c r="Y376" s="758"/>
      <c r="Z376" s="758"/>
      <c r="AA376" s="758"/>
      <c r="AB376" s="758"/>
      <c r="AC376" s="758"/>
      <c r="AD376" s="758"/>
      <c r="AE376" s="758"/>
      <c r="AF376" s="758"/>
      <c r="AG376" s="758"/>
      <c r="AH376" s="758"/>
      <c r="AI376" s="758"/>
      <c r="AJ376" s="758"/>
      <c r="AK376" s="758"/>
      <c r="AL376" s="780">
        <v>371</v>
      </c>
      <c r="AM376" s="792">
        <v>0.21852216163319399</v>
      </c>
      <c r="AN376" s="792">
        <f t="shared" si="97"/>
        <v>0.78147783836680595</v>
      </c>
      <c r="AO376" s="792">
        <v>0.27807089772900001</v>
      </c>
      <c r="AP376" s="792">
        <f t="shared" si="91"/>
        <v>0.72192910227099993</v>
      </c>
      <c r="AQ376" s="792">
        <v>0.13007099181354201</v>
      </c>
      <c r="AR376" s="792">
        <f t="shared" si="92"/>
        <v>0.86992900818645802</v>
      </c>
      <c r="AS376" s="792">
        <f t="shared" si="98"/>
        <v>0.1915308328181895</v>
      </c>
      <c r="AT376" s="792">
        <f t="shared" si="98"/>
        <v>0.8084691671818105</v>
      </c>
      <c r="AU376" s="808">
        <v>0.22595941482996201</v>
      </c>
      <c r="AV376" s="808">
        <f t="shared" si="99"/>
        <v>0.77404058517003804</v>
      </c>
      <c r="AW376" s="808">
        <v>0.28186162014687199</v>
      </c>
      <c r="AX376" s="808">
        <f t="shared" si="100"/>
        <v>0.71813837985312801</v>
      </c>
      <c r="AY376" s="808">
        <v>0.14234681200094701</v>
      </c>
      <c r="AZ376" s="808">
        <f t="shared" si="103"/>
        <v>0.85765318799905299</v>
      </c>
      <c r="BA376" s="808">
        <f t="shared" si="101"/>
        <v>0.20035512475150441</v>
      </c>
      <c r="BB376" s="808">
        <f t="shared" si="101"/>
        <v>0.79964487524849559</v>
      </c>
      <c r="BC376" s="809">
        <v>0.21226377659853601</v>
      </c>
      <c r="BD376" s="809">
        <f t="shared" si="104"/>
        <v>0.78773622340146399</v>
      </c>
      <c r="BE376" s="809">
        <v>0.275312512954138</v>
      </c>
      <c r="BF376" s="809">
        <f t="shared" si="104"/>
        <v>0.72468748704586194</v>
      </c>
      <c r="BG376" s="809">
        <v>0.14239631168835701</v>
      </c>
      <c r="BH376" s="809">
        <f t="shared" si="93"/>
        <v>0.85760368831164302</v>
      </c>
      <c r="BI376" s="809">
        <v>0.19462595210164213</v>
      </c>
      <c r="BJ376" s="809">
        <v>0.80537404789835798</v>
      </c>
      <c r="BK376" s="810">
        <v>0.206971539616841</v>
      </c>
      <c r="BL376" s="810">
        <f t="shared" si="94"/>
        <v>0.793028460383159</v>
      </c>
      <c r="BM376" s="810">
        <v>0.27063427297245202</v>
      </c>
      <c r="BN376" s="810">
        <f t="shared" si="95"/>
        <v>0.72936572702754798</v>
      </c>
      <c r="BO376" s="810">
        <v>0.13701148033266999</v>
      </c>
      <c r="BP376" s="810">
        <f t="shared" si="96"/>
        <v>0.86298851966733003</v>
      </c>
      <c r="BQ376" s="810">
        <v>0.18943234101791287</v>
      </c>
      <c r="BR376" s="810">
        <f t="shared" si="102"/>
        <v>0.81056765898208716</v>
      </c>
      <c r="BS376" s="809">
        <v>0.82307080197652205</v>
      </c>
      <c r="BT376" s="809">
        <v>0.17692919802347801</v>
      </c>
      <c r="BU376" s="812"/>
      <c r="BV376" s="758"/>
      <c r="BW376" s="758"/>
      <c r="BX376" s="758"/>
      <c r="BY376" s="758"/>
      <c r="BZ376" s="758"/>
      <c r="CA376" s="758"/>
      <c r="CB376" s="758"/>
      <c r="CC376" s="758"/>
      <c r="CD376" s="758"/>
      <c r="CE376" s="758"/>
      <c r="CF376" s="758"/>
      <c r="CG376" s="758"/>
      <c r="CH376" s="758"/>
      <c r="CI376" s="758"/>
      <c r="CJ376" s="758"/>
      <c r="CK376" s="758"/>
      <c r="CL376" s="758"/>
      <c r="CM376" s="758"/>
      <c r="CN376" s="758"/>
      <c r="CP376" s="5"/>
      <c r="CR376" s="5"/>
      <c r="CS376" s="5"/>
      <c r="CT376" s="5"/>
    </row>
    <row r="377" spans="2:98" ht="15">
      <c r="B377" s="758"/>
      <c r="C377" s="758"/>
      <c r="D377" s="758"/>
      <c r="E377" s="758"/>
      <c r="F377" s="758"/>
      <c r="G377" s="758"/>
      <c r="H377" s="758"/>
      <c r="I377" s="758"/>
      <c r="J377" s="758"/>
      <c r="K377" s="758"/>
      <c r="L377" s="758"/>
      <c r="M377" s="758"/>
      <c r="N377" s="758"/>
      <c r="O377" s="758"/>
      <c r="P377" s="758"/>
      <c r="Q377" s="758"/>
      <c r="R377" s="758"/>
      <c r="S377" s="758"/>
      <c r="T377" s="758"/>
      <c r="U377" s="758"/>
      <c r="V377" s="758"/>
      <c r="W377" s="758"/>
      <c r="X377" s="758"/>
      <c r="Y377" s="758"/>
      <c r="Z377" s="758"/>
      <c r="AA377" s="758"/>
      <c r="AB377" s="758"/>
      <c r="AC377" s="758"/>
      <c r="AD377" s="758"/>
      <c r="AE377" s="758"/>
      <c r="AF377" s="758"/>
      <c r="AG377" s="758"/>
      <c r="AH377" s="758"/>
      <c r="AI377" s="758"/>
      <c r="AJ377" s="758"/>
      <c r="AK377" s="758"/>
      <c r="AL377" s="780">
        <v>372</v>
      </c>
      <c r="AM377" s="792">
        <v>0.218932753271012</v>
      </c>
      <c r="AN377" s="792">
        <f t="shared" si="97"/>
        <v>0.78106724672898797</v>
      </c>
      <c r="AO377" s="792">
        <v>0.27842007382107298</v>
      </c>
      <c r="AP377" s="792">
        <f t="shared" si="91"/>
        <v>0.72157992617892708</v>
      </c>
      <c r="AQ377" s="792">
        <v>0.13042089074030699</v>
      </c>
      <c r="AR377" s="792">
        <f t="shared" si="92"/>
        <v>0.86957910925969295</v>
      </c>
      <c r="AS377" s="792">
        <f t="shared" si="98"/>
        <v>0.19189938023340172</v>
      </c>
      <c r="AT377" s="792">
        <f t="shared" si="98"/>
        <v>0.8081006197665983</v>
      </c>
      <c r="AU377" s="808">
        <v>0.22635657162968101</v>
      </c>
      <c r="AV377" s="808">
        <f t="shared" si="99"/>
        <v>0.77364342837031896</v>
      </c>
      <c r="AW377" s="808">
        <v>0.282257157984725</v>
      </c>
      <c r="AX377" s="808">
        <f t="shared" si="100"/>
        <v>0.71774284201527494</v>
      </c>
      <c r="AY377" s="808">
        <v>0.14273531937804201</v>
      </c>
      <c r="AZ377" s="808">
        <f t="shared" si="103"/>
        <v>0.85726468062195793</v>
      </c>
      <c r="BA377" s="808">
        <f t="shared" si="101"/>
        <v>0.2007479304555872</v>
      </c>
      <c r="BB377" s="808">
        <f t="shared" si="101"/>
        <v>0.79925206954441275</v>
      </c>
      <c r="BC377" s="809">
        <v>0.21263908902081</v>
      </c>
      <c r="BD377" s="809">
        <f t="shared" si="104"/>
        <v>0.78736091097919003</v>
      </c>
      <c r="BE377" s="809">
        <v>0.27568866333307801</v>
      </c>
      <c r="BF377" s="809">
        <f t="shared" si="104"/>
        <v>0.72431133666692205</v>
      </c>
      <c r="BG377" s="809">
        <v>0.14279188893040801</v>
      </c>
      <c r="BH377" s="809">
        <f t="shared" si="93"/>
        <v>0.85720811106959194</v>
      </c>
      <c r="BI377" s="809">
        <v>0.19501077907104675</v>
      </c>
      <c r="BJ377" s="809">
        <v>0.80498922092895331</v>
      </c>
      <c r="BK377" s="810">
        <v>0.20732097811740599</v>
      </c>
      <c r="BL377" s="810">
        <f t="shared" si="94"/>
        <v>0.79267902188259398</v>
      </c>
      <c r="BM377" s="810">
        <v>0.27099950304315001</v>
      </c>
      <c r="BN377" s="810">
        <f t="shared" si="95"/>
        <v>0.72900049695684999</v>
      </c>
      <c r="BO377" s="810">
        <v>0.13739060060774599</v>
      </c>
      <c r="BP377" s="810">
        <f t="shared" si="96"/>
        <v>0.86260939939225401</v>
      </c>
      <c r="BQ377" s="810">
        <v>0.18979906519588352</v>
      </c>
      <c r="BR377" s="810">
        <f t="shared" si="102"/>
        <v>0.81020093480411659</v>
      </c>
      <c r="BS377" s="809">
        <v>0.82351091424330003</v>
      </c>
      <c r="BT377" s="809">
        <v>0.1764890857567</v>
      </c>
      <c r="BU377" s="812"/>
      <c r="BV377" s="758"/>
      <c r="BW377" s="758"/>
      <c r="BX377" s="758"/>
      <c r="BY377" s="758"/>
      <c r="BZ377" s="758"/>
      <c r="CA377" s="758"/>
      <c r="CB377" s="758"/>
      <c r="CC377" s="758"/>
      <c r="CD377" s="758"/>
      <c r="CE377" s="758"/>
      <c r="CF377" s="758"/>
      <c r="CG377" s="758"/>
      <c r="CH377" s="758"/>
      <c r="CI377" s="758"/>
      <c r="CJ377" s="758"/>
      <c r="CK377" s="758"/>
      <c r="CL377" s="758"/>
      <c r="CM377" s="758"/>
      <c r="CN377" s="758"/>
      <c r="CP377" s="5"/>
      <c r="CR377" s="5"/>
      <c r="CS377" s="5"/>
      <c r="CT377" s="5"/>
    </row>
    <row r="378" spans="2:98" ht="15">
      <c r="B378" s="758"/>
      <c r="C378" s="758"/>
      <c r="D378" s="758"/>
      <c r="E378" s="758"/>
      <c r="F378" s="758"/>
      <c r="G378" s="758"/>
      <c r="H378" s="758"/>
      <c r="I378" s="758"/>
      <c r="J378" s="758"/>
      <c r="K378" s="758"/>
      <c r="L378" s="758"/>
      <c r="M378" s="758"/>
      <c r="N378" s="758"/>
      <c r="O378" s="758"/>
      <c r="P378" s="758"/>
      <c r="Q378" s="758"/>
      <c r="R378" s="758"/>
      <c r="S378" s="758"/>
      <c r="T378" s="758"/>
      <c r="U378" s="758"/>
      <c r="V378" s="758"/>
      <c r="W378" s="758"/>
      <c r="X378" s="758"/>
      <c r="Y378" s="758"/>
      <c r="Z378" s="758"/>
      <c r="AA378" s="758"/>
      <c r="AB378" s="758"/>
      <c r="AC378" s="758"/>
      <c r="AD378" s="758"/>
      <c r="AE378" s="758"/>
      <c r="AF378" s="758"/>
      <c r="AG378" s="758"/>
      <c r="AH378" s="758"/>
      <c r="AI378" s="758"/>
      <c r="AJ378" s="758"/>
      <c r="AK378" s="758"/>
      <c r="AL378" s="780">
        <v>373</v>
      </c>
      <c r="AM378" s="792">
        <v>0.21934253387942701</v>
      </c>
      <c r="AN378" s="792">
        <f t="shared" si="97"/>
        <v>0.78065746612057296</v>
      </c>
      <c r="AO378" s="792">
        <v>0.27876865491223202</v>
      </c>
      <c r="AP378" s="792">
        <f t="shared" si="91"/>
        <v>0.72123134508776798</v>
      </c>
      <c r="AQ378" s="792">
        <v>0.130770754217923</v>
      </c>
      <c r="AR378" s="792">
        <f t="shared" si="92"/>
        <v>0.86922924578207694</v>
      </c>
      <c r="AS378" s="792">
        <f t="shared" si="98"/>
        <v>0.1922675230726803</v>
      </c>
      <c r="AT378" s="792">
        <f t="shared" si="98"/>
        <v>0.80773247692731964</v>
      </c>
      <c r="AU378" s="808">
        <v>0.226753277012435</v>
      </c>
      <c r="AV378" s="808">
        <f t="shared" si="99"/>
        <v>0.77324672298756503</v>
      </c>
      <c r="AW378" s="808">
        <v>0.282652090426039</v>
      </c>
      <c r="AX378" s="808">
        <f t="shared" si="100"/>
        <v>0.717347909573961</v>
      </c>
      <c r="AY378" s="808">
        <v>0.14312379587728899</v>
      </c>
      <c r="AZ378" s="808">
        <f t="shared" si="103"/>
        <v>0.85687620412271104</v>
      </c>
      <c r="BA378" s="808">
        <f t="shared" si="101"/>
        <v>0.20114044277539678</v>
      </c>
      <c r="BB378" s="808">
        <f t="shared" si="101"/>
        <v>0.79885955722460333</v>
      </c>
      <c r="BC378" s="809">
        <v>0.21301407049483401</v>
      </c>
      <c r="BD378" s="809">
        <f t="shared" si="104"/>
        <v>0.78698592950516599</v>
      </c>
      <c r="BE378" s="809">
        <v>0.27606424694357201</v>
      </c>
      <c r="BF378" s="809">
        <f t="shared" si="104"/>
        <v>0.72393575305642799</v>
      </c>
      <c r="BG378" s="809">
        <v>0.14318742884720001</v>
      </c>
      <c r="BH378" s="809">
        <f t="shared" si="93"/>
        <v>0.85681257115279996</v>
      </c>
      <c r="BI378" s="809">
        <v>0.1953953559201321</v>
      </c>
      <c r="BJ378" s="809">
        <v>0.80460464407986787</v>
      </c>
      <c r="BK378" s="810">
        <v>0.20767010468059099</v>
      </c>
      <c r="BL378" s="810">
        <f t="shared" si="94"/>
        <v>0.79232989531940901</v>
      </c>
      <c r="BM378" s="810">
        <v>0.271364146970208</v>
      </c>
      <c r="BN378" s="810">
        <f t="shared" si="95"/>
        <v>0.72863585302979206</v>
      </c>
      <c r="BO378" s="810">
        <v>0.13776970022830001</v>
      </c>
      <c r="BP378" s="810">
        <f t="shared" si="96"/>
        <v>0.86223029977169996</v>
      </c>
      <c r="BQ378" s="810">
        <v>0.19016554835914906</v>
      </c>
      <c r="BR378" s="810">
        <f t="shared" si="102"/>
        <v>0.80983445164085099</v>
      </c>
      <c r="BS378" s="809">
        <v>0.82394870049426694</v>
      </c>
      <c r="BT378" s="809">
        <v>0.17605129950573301</v>
      </c>
      <c r="BU378" s="812"/>
      <c r="BV378" s="758"/>
      <c r="BW378" s="758"/>
      <c r="BX378" s="758"/>
      <c r="BY378" s="758"/>
      <c r="BZ378" s="758"/>
      <c r="CA378" s="758"/>
      <c r="CB378" s="758"/>
      <c r="CC378" s="758"/>
      <c r="CD378" s="758"/>
      <c r="CE378" s="758"/>
      <c r="CF378" s="758"/>
      <c r="CG378" s="758"/>
      <c r="CH378" s="758"/>
      <c r="CI378" s="758"/>
      <c r="CJ378" s="758"/>
      <c r="CK378" s="758"/>
      <c r="CL378" s="758"/>
      <c r="CM378" s="758"/>
      <c r="CN378" s="758"/>
      <c r="CP378" s="5"/>
      <c r="CR378" s="5"/>
      <c r="CS378" s="5"/>
      <c r="CT378" s="5"/>
    </row>
    <row r="379" spans="2:98" ht="15">
      <c r="B379" s="758"/>
      <c r="C379" s="758"/>
      <c r="D379" s="758"/>
      <c r="E379" s="758"/>
      <c r="F379" s="758"/>
      <c r="G379" s="758"/>
      <c r="H379" s="758"/>
      <c r="I379" s="758"/>
      <c r="J379" s="758"/>
      <c r="K379" s="758"/>
      <c r="L379" s="758"/>
      <c r="M379" s="758"/>
      <c r="N379" s="758"/>
      <c r="O379" s="758"/>
      <c r="P379" s="758"/>
      <c r="Q379" s="758"/>
      <c r="R379" s="758"/>
      <c r="S379" s="758"/>
      <c r="T379" s="758"/>
      <c r="U379" s="758"/>
      <c r="V379" s="758"/>
      <c r="W379" s="758"/>
      <c r="X379" s="758"/>
      <c r="Y379" s="758"/>
      <c r="Z379" s="758"/>
      <c r="AA379" s="758"/>
      <c r="AB379" s="758"/>
      <c r="AC379" s="758"/>
      <c r="AD379" s="758"/>
      <c r="AE379" s="758"/>
      <c r="AF379" s="758"/>
      <c r="AG379" s="758"/>
      <c r="AH379" s="758"/>
      <c r="AI379" s="758"/>
      <c r="AJ379" s="758"/>
      <c r="AK379" s="758"/>
      <c r="AL379" s="780">
        <v>374</v>
      </c>
      <c r="AM379" s="792">
        <v>0.21975147607989901</v>
      </c>
      <c r="AN379" s="792">
        <f t="shared" si="97"/>
        <v>0.78024852392010102</v>
      </c>
      <c r="AO379" s="792">
        <v>0.279116653198965</v>
      </c>
      <c r="AP379" s="792">
        <f t="shared" si="91"/>
        <v>0.72088334680103494</v>
      </c>
      <c r="AQ379" s="792">
        <v>0.131120581242468</v>
      </c>
      <c r="AR379" s="792">
        <f t="shared" si="92"/>
        <v>0.86887941875753194</v>
      </c>
      <c r="AS379" s="792">
        <f t="shared" si="98"/>
        <v>0.19263525519206592</v>
      </c>
      <c r="AT379" s="792">
        <f t="shared" si="98"/>
        <v>0.80736474480793408</v>
      </c>
      <c r="AU379" s="808">
        <v>0.227149532705992</v>
      </c>
      <c r="AV379" s="808">
        <f t="shared" si="99"/>
        <v>0.77285046729400797</v>
      </c>
      <c r="AW379" s="808">
        <v>0.28304642118552298</v>
      </c>
      <c r="AX379" s="808">
        <f t="shared" si="100"/>
        <v>0.71695357881447697</v>
      </c>
      <c r="AY379" s="808">
        <v>0.14351224129614801</v>
      </c>
      <c r="AZ379" s="808">
        <f t="shared" si="103"/>
        <v>0.85648775870385196</v>
      </c>
      <c r="BA379" s="808">
        <f t="shared" si="101"/>
        <v>0.20153266300775591</v>
      </c>
      <c r="BB379" s="808">
        <f t="shared" si="101"/>
        <v>0.79846733699224415</v>
      </c>
      <c r="BC379" s="809">
        <v>0.21338871733372899</v>
      </c>
      <c r="BD379" s="809">
        <f t="shared" si="104"/>
        <v>0.78661128266627101</v>
      </c>
      <c r="BE379" s="809">
        <v>0.27643926631272397</v>
      </c>
      <c r="BF379" s="809">
        <f t="shared" si="104"/>
        <v>0.72356073368727603</v>
      </c>
      <c r="BG379" s="809">
        <v>0.143582930244953</v>
      </c>
      <c r="BH379" s="809">
        <f t="shared" si="93"/>
        <v>0.85641706975504706</v>
      </c>
      <c r="BI379" s="809">
        <v>0.19577968153806088</v>
      </c>
      <c r="BJ379" s="809">
        <v>0.8042203184619392</v>
      </c>
      <c r="BK379" s="810">
        <v>0.20801892516037801</v>
      </c>
      <c r="BL379" s="810">
        <f t="shared" si="94"/>
        <v>0.79198107483962199</v>
      </c>
      <c r="BM379" s="810">
        <v>0.27172820804571401</v>
      </c>
      <c r="BN379" s="810">
        <f t="shared" si="95"/>
        <v>0.72827179195428604</v>
      </c>
      <c r="BO379" s="810">
        <v>0.138148779855916</v>
      </c>
      <c r="BP379" s="810">
        <f t="shared" si="96"/>
        <v>0.861851220144084</v>
      </c>
      <c r="BQ379" s="810">
        <v>0.19053179338395276</v>
      </c>
      <c r="BR379" s="810">
        <f t="shared" si="102"/>
        <v>0.80946820661604724</v>
      </c>
      <c r="BS379" s="809">
        <v>0.82438419091680903</v>
      </c>
      <c r="BT379" s="809">
        <v>0.17561580908319099</v>
      </c>
      <c r="BU379" s="812"/>
      <c r="BV379" s="758"/>
      <c r="BW379" s="758"/>
      <c r="BX379" s="758"/>
      <c r="BY379" s="758"/>
      <c r="BZ379" s="758"/>
      <c r="CA379" s="758"/>
      <c r="CB379" s="758"/>
      <c r="CC379" s="758"/>
      <c r="CD379" s="758"/>
      <c r="CE379" s="758"/>
      <c r="CF379" s="758"/>
      <c r="CG379" s="758"/>
      <c r="CH379" s="758"/>
      <c r="CI379" s="758"/>
      <c r="CJ379" s="758"/>
      <c r="CK379" s="758"/>
      <c r="CL379" s="758"/>
      <c r="CM379" s="758"/>
      <c r="CN379" s="758"/>
      <c r="CP379" s="5"/>
      <c r="CR379" s="5"/>
      <c r="CS379" s="5"/>
      <c r="CT379" s="5"/>
    </row>
    <row r="380" spans="2:98" ht="15">
      <c r="B380" s="758"/>
      <c r="C380" s="758"/>
      <c r="D380" s="758"/>
      <c r="E380" s="758"/>
      <c r="F380" s="758"/>
      <c r="G380" s="758"/>
      <c r="H380" s="758"/>
      <c r="I380" s="758"/>
      <c r="J380" s="758"/>
      <c r="K380" s="758"/>
      <c r="L380" s="758"/>
      <c r="M380" s="758"/>
      <c r="N380" s="758"/>
      <c r="O380" s="758"/>
      <c r="P380" s="758"/>
      <c r="Q380" s="758"/>
      <c r="R380" s="758"/>
      <c r="S380" s="758"/>
      <c r="T380" s="758"/>
      <c r="U380" s="758"/>
      <c r="V380" s="758"/>
      <c r="W380" s="758"/>
      <c r="X380" s="758"/>
      <c r="Y380" s="758"/>
      <c r="Z380" s="758"/>
      <c r="AA380" s="758"/>
      <c r="AB380" s="758"/>
      <c r="AC380" s="758"/>
      <c r="AD380" s="758"/>
      <c r="AE380" s="758"/>
      <c r="AF380" s="758"/>
      <c r="AG380" s="758"/>
      <c r="AH380" s="758"/>
      <c r="AI380" s="758"/>
      <c r="AJ380" s="758"/>
      <c r="AK380" s="758"/>
      <c r="AL380" s="780">
        <v>375</v>
      </c>
      <c r="AM380" s="792">
        <v>0.220159552493885</v>
      </c>
      <c r="AN380" s="792">
        <f t="shared" si="97"/>
        <v>0.77984044750611503</v>
      </c>
      <c r="AO380" s="792">
        <v>0.27946408087776298</v>
      </c>
      <c r="AP380" s="792">
        <f t="shared" si="91"/>
        <v>0.72053591912223702</v>
      </c>
      <c r="AQ380" s="792">
        <v>0.131470370810019</v>
      </c>
      <c r="AR380" s="792">
        <f t="shared" si="92"/>
        <v>0.868529629189981</v>
      </c>
      <c r="AS380" s="792">
        <f t="shared" si="98"/>
        <v>0.19300257044759855</v>
      </c>
      <c r="AT380" s="792">
        <f t="shared" si="98"/>
        <v>0.8069974295524015</v>
      </c>
      <c r="AU380" s="808">
        <v>0.227545340438122</v>
      </c>
      <c r="AV380" s="808">
        <f t="shared" si="99"/>
        <v>0.77245465956187798</v>
      </c>
      <c r="AW380" s="808">
        <v>0.28344015397788802</v>
      </c>
      <c r="AX380" s="808">
        <f t="shared" si="100"/>
        <v>0.71655984602211198</v>
      </c>
      <c r="AY380" s="808">
        <v>0.143900655432083</v>
      </c>
      <c r="AZ380" s="808">
        <f t="shared" si="103"/>
        <v>0.85609934456791703</v>
      </c>
      <c r="BA380" s="808">
        <f t="shared" si="101"/>
        <v>0.20192459244949026</v>
      </c>
      <c r="BB380" s="808">
        <f t="shared" si="101"/>
        <v>0.79807540755050987</v>
      </c>
      <c r="BC380" s="809">
        <v>0.21376302585061699</v>
      </c>
      <c r="BD380" s="809">
        <f t="shared" si="104"/>
        <v>0.78623697414938298</v>
      </c>
      <c r="BE380" s="809">
        <v>0.27681372396764198</v>
      </c>
      <c r="BF380" s="809">
        <f t="shared" si="104"/>
        <v>0.72318627603235797</v>
      </c>
      <c r="BG380" s="809">
        <v>0.14397839192988801</v>
      </c>
      <c r="BH380" s="809">
        <f t="shared" si="93"/>
        <v>0.85602160807011196</v>
      </c>
      <c r="BI380" s="809">
        <v>0.19616375481399739</v>
      </c>
      <c r="BJ380" s="809">
        <v>0.80383624518600261</v>
      </c>
      <c r="BK380" s="810">
        <v>0.20836744541074601</v>
      </c>
      <c r="BL380" s="810">
        <f t="shared" si="94"/>
        <v>0.79163255458925397</v>
      </c>
      <c r="BM380" s="810">
        <v>0.272091689561758</v>
      </c>
      <c r="BN380" s="810">
        <f t="shared" si="95"/>
        <v>0.727908310438242</v>
      </c>
      <c r="BO380" s="810">
        <v>0.13852784015217701</v>
      </c>
      <c r="BP380" s="810">
        <f t="shared" si="96"/>
        <v>0.86147215984782299</v>
      </c>
      <c r="BQ380" s="810">
        <v>0.19089780314653701</v>
      </c>
      <c r="BR380" s="810">
        <f t="shared" si="102"/>
        <v>0.80910219685346296</v>
      </c>
      <c r="BS380" s="809">
        <v>0.82481741569831002</v>
      </c>
      <c r="BT380" s="809">
        <v>0.17518258430169001</v>
      </c>
      <c r="BU380" s="812"/>
      <c r="BV380" s="758"/>
      <c r="BW380" s="758"/>
      <c r="BX380" s="758"/>
      <c r="BY380" s="758"/>
      <c r="BZ380" s="758"/>
      <c r="CA380" s="758"/>
      <c r="CB380" s="758"/>
      <c r="CC380" s="758"/>
      <c r="CD380" s="758"/>
      <c r="CE380" s="758"/>
      <c r="CF380" s="758"/>
      <c r="CG380" s="758"/>
      <c r="CH380" s="758"/>
      <c r="CI380" s="758"/>
      <c r="CJ380" s="758"/>
      <c r="CK380" s="758"/>
      <c r="CL380" s="758"/>
      <c r="CM380" s="758"/>
      <c r="CN380" s="758"/>
      <c r="CP380" s="5"/>
      <c r="CR380" s="5"/>
      <c r="CS380" s="5"/>
      <c r="CT380" s="5"/>
    </row>
    <row r="381" spans="2:98" ht="15">
      <c r="B381" s="758"/>
      <c r="C381" s="758"/>
      <c r="D381" s="758"/>
      <c r="E381" s="758"/>
      <c r="F381" s="758"/>
      <c r="G381" s="758"/>
      <c r="H381" s="758"/>
      <c r="I381" s="758"/>
      <c r="J381" s="758"/>
      <c r="K381" s="758"/>
      <c r="L381" s="758"/>
      <c r="M381" s="758"/>
      <c r="N381" s="758"/>
      <c r="O381" s="758"/>
      <c r="P381" s="758"/>
      <c r="Q381" s="758"/>
      <c r="R381" s="758"/>
      <c r="S381" s="758"/>
      <c r="T381" s="758"/>
      <c r="U381" s="758"/>
      <c r="V381" s="758"/>
      <c r="W381" s="758"/>
      <c r="X381" s="758"/>
      <c r="Y381" s="758"/>
      <c r="Z381" s="758"/>
      <c r="AA381" s="758"/>
      <c r="AB381" s="758"/>
      <c r="AC381" s="758"/>
      <c r="AD381" s="758"/>
      <c r="AE381" s="758"/>
      <c r="AF381" s="758"/>
      <c r="AG381" s="758"/>
      <c r="AH381" s="758"/>
      <c r="AI381" s="758"/>
      <c r="AJ381" s="758"/>
      <c r="AK381" s="758"/>
      <c r="AL381" s="780">
        <v>376</v>
      </c>
      <c r="AM381" s="792">
        <v>0.220566735742843</v>
      </c>
      <c r="AN381" s="792">
        <f t="shared" si="97"/>
        <v>0.77943326425715698</v>
      </c>
      <c r="AO381" s="792">
        <v>0.27981095014511398</v>
      </c>
      <c r="AP381" s="792">
        <f t="shared" si="91"/>
        <v>0.72018904985488597</v>
      </c>
      <c r="AQ381" s="792">
        <v>0.13182012191665099</v>
      </c>
      <c r="AR381" s="792">
        <f t="shared" si="92"/>
        <v>0.86817987808334895</v>
      </c>
      <c r="AS381" s="792">
        <f t="shared" si="98"/>
        <v>0.19336946269531699</v>
      </c>
      <c r="AT381" s="792">
        <f t="shared" si="98"/>
        <v>0.80663053730468293</v>
      </c>
      <c r="AU381" s="808">
        <v>0.22794070193659199</v>
      </c>
      <c r="AV381" s="808">
        <f t="shared" si="99"/>
        <v>0.77205929806340801</v>
      </c>
      <c r="AW381" s="808">
        <v>0.28383329251784301</v>
      </c>
      <c r="AX381" s="808">
        <f t="shared" si="100"/>
        <v>0.71616670748215694</v>
      </c>
      <c r="AY381" s="808">
        <v>0.144289038082554</v>
      </c>
      <c r="AZ381" s="808">
        <f t="shared" si="103"/>
        <v>0.855710961917446</v>
      </c>
      <c r="BA381" s="808">
        <f t="shared" si="101"/>
        <v>0.20231623239742225</v>
      </c>
      <c r="BB381" s="808">
        <f t="shared" si="101"/>
        <v>0.79768376760257775</v>
      </c>
      <c r="BC381" s="809">
        <v>0.21413699235861799</v>
      </c>
      <c r="BD381" s="809">
        <f t="shared" si="104"/>
        <v>0.78586300764138195</v>
      </c>
      <c r="BE381" s="809">
        <v>0.27718762243543099</v>
      </c>
      <c r="BF381" s="809">
        <f t="shared" si="104"/>
        <v>0.72281237756456895</v>
      </c>
      <c r="BG381" s="809">
        <v>0.14437381270822799</v>
      </c>
      <c r="BH381" s="809">
        <f t="shared" si="93"/>
        <v>0.85562618729177198</v>
      </c>
      <c r="BI381" s="809">
        <v>0.19654757463710559</v>
      </c>
      <c r="BJ381" s="809">
        <v>0.8034524253628943</v>
      </c>
      <c r="BK381" s="810">
        <v>0.208715671285674</v>
      </c>
      <c r="BL381" s="810">
        <f t="shared" si="94"/>
        <v>0.79128432871432597</v>
      </c>
      <c r="BM381" s="810">
        <v>0.27245459481043099</v>
      </c>
      <c r="BN381" s="810">
        <f t="shared" si="95"/>
        <v>0.72754540518956901</v>
      </c>
      <c r="BO381" s="810">
        <v>0.138906881778667</v>
      </c>
      <c r="BP381" s="810">
        <f t="shared" si="96"/>
        <v>0.86109311822133305</v>
      </c>
      <c r="BQ381" s="810">
        <v>0.1912635805231449</v>
      </c>
      <c r="BR381" s="810">
        <f t="shared" si="102"/>
        <v>0.80873641947685515</v>
      </c>
      <c r="BS381" s="809">
        <v>0.82524840502615604</v>
      </c>
      <c r="BT381" s="809">
        <v>0.17475159497384399</v>
      </c>
      <c r="BU381" s="812"/>
      <c r="BV381" s="758"/>
      <c r="BW381" s="758"/>
      <c r="BX381" s="758"/>
      <c r="BY381" s="758"/>
      <c r="BZ381" s="758"/>
      <c r="CA381" s="758"/>
      <c r="CB381" s="758"/>
      <c r="CC381" s="758"/>
      <c r="CD381" s="758"/>
      <c r="CE381" s="758"/>
      <c r="CF381" s="758"/>
      <c r="CG381" s="758"/>
      <c r="CH381" s="758"/>
      <c r="CI381" s="758"/>
      <c r="CJ381" s="758"/>
      <c r="CK381" s="758"/>
      <c r="CL381" s="758"/>
      <c r="CM381" s="758"/>
      <c r="CN381" s="758"/>
      <c r="CP381" s="5"/>
      <c r="CR381" s="5"/>
      <c r="CS381" s="5"/>
      <c r="CT381" s="5"/>
    </row>
    <row r="382" spans="2:98" ht="15">
      <c r="B382" s="758"/>
      <c r="C382" s="758"/>
      <c r="D382" s="758"/>
      <c r="E382" s="758"/>
      <c r="F382" s="758"/>
      <c r="G382" s="758"/>
      <c r="H382" s="758"/>
      <c r="I382" s="758"/>
      <c r="J382" s="758"/>
      <c r="K382" s="758"/>
      <c r="L382" s="758"/>
      <c r="M382" s="758"/>
      <c r="N382" s="758"/>
      <c r="O382" s="758"/>
      <c r="P382" s="758"/>
      <c r="Q382" s="758"/>
      <c r="R382" s="758"/>
      <c r="S382" s="758"/>
      <c r="T382" s="758"/>
      <c r="U382" s="758"/>
      <c r="V382" s="758"/>
      <c r="W382" s="758"/>
      <c r="X382" s="758"/>
      <c r="Y382" s="758"/>
      <c r="Z382" s="758"/>
      <c r="AA382" s="758"/>
      <c r="AB382" s="758"/>
      <c r="AC382" s="758"/>
      <c r="AD382" s="758"/>
      <c r="AE382" s="758"/>
      <c r="AF382" s="758"/>
      <c r="AG382" s="758"/>
      <c r="AH382" s="758"/>
      <c r="AI382" s="758"/>
      <c r="AJ382" s="758"/>
      <c r="AK382" s="758"/>
      <c r="AL382" s="780">
        <v>377</v>
      </c>
      <c r="AM382" s="792">
        <v>0.22097299844823001</v>
      </c>
      <c r="AN382" s="792">
        <f t="shared" si="97"/>
        <v>0.77902700155176996</v>
      </c>
      <c r="AO382" s="792">
        <v>0.28015727319750799</v>
      </c>
      <c r="AP382" s="792">
        <f t="shared" si="91"/>
        <v>0.71984272680249206</v>
      </c>
      <c r="AQ382" s="792">
        <v>0.132169833558442</v>
      </c>
      <c r="AR382" s="792">
        <f t="shared" si="92"/>
        <v>0.86783016644155797</v>
      </c>
      <c r="AS382" s="792">
        <f t="shared" si="98"/>
        <v>0.19373592579126145</v>
      </c>
      <c r="AT382" s="792">
        <f t="shared" si="98"/>
        <v>0.80626407420873858</v>
      </c>
      <c r="AU382" s="808">
        <v>0.22833561892917101</v>
      </c>
      <c r="AV382" s="808">
        <f t="shared" si="99"/>
        <v>0.77166438107082902</v>
      </c>
      <c r="AW382" s="808">
        <v>0.28422584052009903</v>
      </c>
      <c r="AX382" s="808">
        <f t="shared" si="100"/>
        <v>0.71577415947990097</v>
      </c>
      <c r="AY382" s="808">
        <v>0.144677389045024</v>
      </c>
      <c r="AZ382" s="808">
        <f t="shared" si="103"/>
        <v>0.85532261095497597</v>
      </c>
      <c r="BA382" s="808">
        <f t="shared" si="101"/>
        <v>0.20270758414837686</v>
      </c>
      <c r="BB382" s="808">
        <f t="shared" si="101"/>
        <v>0.79729241585162325</v>
      </c>
      <c r="BC382" s="809">
        <v>0.21451061317085399</v>
      </c>
      <c r="BD382" s="809">
        <f t="shared" si="104"/>
        <v>0.78548938682914604</v>
      </c>
      <c r="BE382" s="809">
        <v>0.27756096424319798</v>
      </c>
      <c r="BF382" s="809">
        <f t="shared" si="104"/>
        <v>0.72243903575680202</v>
      </c>
      <c r="BG382" s="809">
        <v>0.14476919138619199</v>
      </c>
      <c r="BH382" s="809">
        <f t="shared" si="93"/>
        <v>0.85523080861380807</v>
      </c>
      <c r="BI382" s="809">
        <v>0.19693113989654859</v>
      </c>
      <c r="BJ382" s="809">
        <v>0.80306886010345147</v>
      </c>
      <c r="BK382" s="810">
        <v>0.209063608639143</v>
      </c>
      <c r="BL382" s="810">
        <f t="shared" si="94"/>
        <v>0.79093639136085703</v>
      </c>
      <c r="BM382" s="810">
        <v>0.27281692708382099</v>
      </c>
      <c r="BN382" s="810">
        <f t="shared" si="95"/>
        <v>0.72718307291617901</v>
      </c>
      <c r="BO382" s="810">
        <v>0.139285905396969</v>
      </c>
      <c r="BP382" s="810">
        <f t="shared" si="96"/>
        <v>0.86071409460303094</v>
      </c>
      <c r="BQ382" s="810">
        <v>0.19162912839001889</v>
      </c>
      <c r="BR382" s="810">
        <f t="shared" si="102"/>
        <v>0.80837087160998111</v>
      </c>
      <c r="BS382" s="809">
        <v>0.82567718908773202</v>
      </c>
      <c r="BT382" s="809">
        <v>0.17432281091226801</v>
      </c>
      <c r="BU382" s="812"/>
      <c r="BV382" s="758"/>
      <c r="BW382" s="758"/>
      <c r="BX382" s="758"/>
      <c r="BY382" s="758"/>
      <c r="BZ382" s="758"/>
      <c r="CA382" s="758"/>
      <c r="CB382" s="758"/>
      <c r="CC382" s="758"/>
      <c r="CD382" s="758"/>
      <c r="CE382" s="758"/>
      <c r="CF382" s="758"/>
      <c r="CG382" s="758"/>
      <c r="CH382" s="758"/>
      <c r="CI382" s="758"/>
      <c r="CJ382" s="758"/>
      <c r="CK382" s="758"/>
      <c r="CL382" s="758"/>
      <c r="CM382" s="758"/>
      <c r="CN382" s="758"/>
      <c r="CP382" s="5"/>
      <c r="CR382" s="5"/>
      <c r="CS382" s="5"/>
      <c r="CT382" s="5"/>
    </row>
    <row r="383" spans="2:98" ht="15">
      <c r="B383" s="758"/>
      <c r="C383" s="758"/>
      <c r="D383" s="758"/>
      <c r="E383" s="758"/>
      <c r="F383" s="758"/>
      <c r="G383" s="758"/>
      <c r="H383" s="758"/>
      <c r="I383" s="758"/>
      <c r="J383" s="758"/>
      <c r="K383" s="758"/>
      <c r="L383" s="758"/>
      <c r="M383" s="758"/>
      <c r="N383" s="758"/>
      <c r="O383" s="758"/>
      <c r="P383" s="758"/>
      <c r="Q383" s="758"/>
      <c r="R383" s="758"/>
      <c r="S383" s="758"/>
      <c r="T383" s="758"/>
      <c r="U383" s="758"/>
      <c r="V383" s="758"/>
      <c r="W383" s="758"/>
      <c r="X383" s="758"/>
      <c r="Y383" s="758"/>
      <c r="Z383" s="758"/>
      <c r="AA383" s="758"/>
      <c r="AB383" s="758"/>
      <c r="AC383" s="758"/>
      <c r="AD383" s="758"/>
      <c r="AE383" s="758"/>
      <c r="AF383" s="758"/>
      <c r="AG383" s="758"/>
      <c r="AH383" s="758"/>
      <c r="AI383" s="758"/>
      <c r="AJ383" s="758"/>
      <c r="AK383" s="758"/>
      <c r="AL383" s="780">
        <v>378</v>
      </c>
      <c r="AM383" s="792">
        <v>0.221378313231506</v>
      </c>
      <c r="AN383" s="792">
        <f t="shared" si="97"/>
        <v>0.77862168676849397</v>
      </c>
      <c r="AO383" s="792">
        <v>0.28050306223143401</v>
      </c>
      <c r="AP383" s="792">
        <f t="shared" si="91"/>
        <v>0.71949693776856605</v>
      </c>
      <c r="AQ383" s="792">
        <v>0.13251950473146901</v>
      </c>
      <c r="AR383" s="792">
        <f t="shared" si="92"/>
        <v>0.86748049526853099</v>
      </c>
      <c r="AS383" s="792">
        <f t="shared" si="98"/>
        <v>0.19410195359147245</v>
      </c>
      <c r="AT383" s="792">
        <f t="shared" si="98"/>
        <v>0.80589804640852769</v>
      </c>
      <c r="AU383" s="808">
        <v>0.22873009314362699</v>
      </c>
      <c r="AV383" s="808">
        <f t="shared" si="99"/>
        <v>0.77126990685637298</v>
      </c>
      <c r="AW383" s="808">
        <v>0.28461780169936501</v>
      </c>
      <c r="AX383" s="808">
        <f t="shared" si="100"/>
        <v>0.71538219830063499</v>
      </c>
      <c r="AY383" s="808">
        <v>0.14506570811695399</v>
      </c>
      <c r="AZ383" s="808">
        <f t="shared" si="103"/>
        <v>0.85493429188304604</v>
      </c>
      <c r="BA383" s="808">
        <f t="shared" si="101"/>
        <v>0.20309864899917718</v>
      </c>
      <c r="BB383" s="808">
        <f t="shared" si="101"/>
        <v>0.79690135100082293</v>
      </c>
      <c r="BC383" s="809">
        <v>0.214883884600446</v>
      </c>
      <c r="BD383" s="809">
        <f t="shared" si="104"/>
        <v>0.78511611539955406</v>
      </c>
      <c r="BE383" s="809">
        <v>0.27793375191804898</v>
      </c>
      <c r="BF383" s="809">
        <f t="shared" si="104"/>
        <v>0.72206624808195108</v>
      </c>
      <c r="BG383" s="809">
        <v>0.14516452677000199</v>
      </c>
      <c r="BH383" s="809">
        <f t="shared" si="93"/>
        <v>0.85483547322999798</v>
      </c>
      <c r="BI383" s="809">
        <v>0.19731444948149043</v>
      </c>
      <c r="BJ383" s="809">
        <v>0.80268555051850954</v>
      </c>
      <c r="BK383" s="810">
        <v>0.20941126332513299</v>
      </c>
      <c r="BL383" s="810">
        <f t="shared" si="94"/>
        <v>0.79058873667486695</v>
      </c>
      <c r="BM383" s="810">
        <v>0.27317868967401898</v>
      </c>
      <c r="BN383" s="810">
        <f t="shared" si="95"/>
        <v>0.72682131032598107</v>
      </c>
      <c r="BO383" s="810">
        <v>0.13966491166866599</v>
      </c>
      <c r="BP383" s="810">
        <f t="shared" si="96"/>
        <v>0.86033508833133399</v>
      </c>
      <c r="BQ383" s="810">
        <v>0.19199444962340195</v>
      </c>
      <c r="BR383" s="810">
        <f t="shared" si="102"/>
        <v>0.80800555037659805</v>
      </c>
      <c r="BS383" s="809">
        <v>0.826103798070424</v>
      </c>
      <c r="BT383" s="809">
        <v>0.173896201929576</v>
      </c>
      <c r="BU383" s="812"/>
      <c r="BV383" s="758"/>
      <c r="BW383" s="758"/>
      <c r="BX383" s="758"/>
      <c r="BY383" s="758"/>
      <c r="BZ383" s="758"/>
      <c r="CA383" s="758"/>
      <c r="CB383" s="758"/>
      <c r="CC383" s="758"/>
      <c r="CD383" s="758"/>
      <c r="CE383" s="758"/>
      <c r="CF383" s="758"/>
      <c r="CG383" s="758"/>
      <c r="CH383" s="758"/>
      <c r="CI383" s="758"/>
      <c r="CJ383" s="758"/>
      <c r="CK383" s="758"/>
      <c r="CL383" s="758"/>
      <c r="CM383" s="758"/>
      <c r="CN383" s="758"/>
      <c r="CP383" s="5"/>
      <c r="CR383" s="5"/>
      <c r="CS383" s="5"/>
      <c r="CT383" s="5"/>
    </row>
    <row r="384" spans="2:98" ht="15">
      <c r="B384" s="758"/>
      <c r="C384" s="758"/>
      <c r="D384" s="758"/>
      <c r="E384" s="758"/>
      <c r="F384" s="758"/>
      <c r="G384" s="758"/>
      <c r="H384" s="758"/>
      <c r="I384" s="758"/>
      <c r="J384" s="758"/>
      <c r="K384" s="758"/>
      <c r="L384" s="758"/>
      <c r="M384" s="758"/>
      <c r="N384" s="758"/>
      <c r="O384" s="758"/>
      <c r="P384" s="758"/>
      <c r="Q384" s="758"/>
      <c r="R384" s="758"/>
      <c r="S384" s="758"/>
      <c r="T384" s="758"/>
      <c r="U384" s="758"/>
      <c r="V384" s="758"/>
      <c r="W384" s="758"/>
      <c r="X384" s="758"/>
      <c r="Y384" s="758"/>
      <c r="Z384" s="758"/>
      <c r="AA384" s="758"/>
      <c r="AB384" s="758"/>
      <c r="AC384" s="758"/>
      <c r="AD384" s="758"/>
      <c r="AE384" s="758"/>
      <c r="AF384" s="758"/>
      <c r="AG384" s="758"/>
      <c r="AH384" s="758"/>
      <c r="AI384" s="758"/>
      <c r="AJ384" s="758"/>
      <c r="AK384" s="758"/>
      <c r="AL384" s="780">
        <v>379</v>
      </c>
      <c r="AM384" s="792">
        <v>0.221782652714127</v>
      </c>
      <c r="AN384" s="792">
        <f t="shared" si="97"/>
        <v>0.778217347285873</v>
      </c>
      <c r="AO384" s="792">
        <v>0.28084832944338201</v>
      </c>
      <c r="AP384" s="792">
        <f t="shared" si="91"/>
        <v>0.71915167055661799</v>
      </c>
      <c r="AQ384" s="792">
        <v>0.13286913443180801</v>
      </c>
      <c r="AR384" s="792">
        <f t="shared" si="92"/>
        <v>0.86713086556819197</v>
      </c>
      <c r="AS384" s="792">
        <f t="shared" si="98"/>
        <v>0.19446753995198893</v>
      </c>
      <c r="AT384" s="792">
        <f t="shared" si="98"/>
        <v>0.80553246004801116</v>
      </c>
      <c r="AU384" s="808">
        <v>0.22912412630772899</v>
      </c>
      <c r="AV384" s="808">
        <f t="shared" si="99"/>
        <v>0.77087587369227095</v>
      </c>
      <c r="AW384" s="808">
        <v>0.28500917977035201</v>
      </c>
      <c r="AX384" s="808">
        <f t="shared" si="100"/>
        <v>0.71499082022964799</v>
      </c>
      <c r="AY384" s="808">
        <v>0.145453995095806</v>
      </c>
      <c r="AZ384" s="808">
        <f t="shared" si="103"/>
        <v>0.85454600490419397</v>
      </c>
      <c r="BA384" s="808">
        <f t="shared" si="101"/>
        <v>0.20348942824664773</v>
      </c>
      <c r="BB384" s="808">
        <f t="shared" si="101"/>
        <v>0.79651057175335227</v>
      </c>
      <c r="BC384" s="809">
        <v>0.215256802960515</v>
      </c>
      <c r="BD384" s="809">
        <f t="shared" si="104"/>
        <v>0.78474319703948503</v>
      </c>
      <c r="BE384" s="809">
        <v>0.27830598798709</v>
      </c>
      <c r="BF384" s="809">
        <f t="shared" si="104"/>
        <v>0.72169401201291006</v>
      </c>
      <c r="BG384" s="809">
        <v>0.145559817665879</v>
      </c>
      <c r="BH384" s="809">
        <f t="shared" si="93"/>
        <v>0.854440182334121</v>
      </c>
      <c r="BI384" s="809">
        <v>0.19769750228109473</v>
      </c>
      <c r="BJ384" s="809">
        <v>0.80230249771890538</v>
      </c>
      <c r="BK384" s="810">
        <v>0.209758641197623</v>
      </c>
      <c r="BL384" s="810">
        <f t="shared" si="94"/>
        <v>0.790241358802377</v>
      </c>
      <c r="BM384" s="810">
        <v>0.27353988587311301</v>
      </c>
      <c r="BN384" s="810">
        <f t="shared" si="95"/>
        <v>0.72646011412688694</v>
      </c>
      <c r="BO384" s="810">
        <v>0.140043901255342</v>
      </c>
      <c r="BP384" s="810">
        <f t="shared" si="96"/>
        <v>0.85995609874465795</v>
      </c>
      <c r="BQ384" s="810">
        <v>0.19235954709953643</v>
      </c>
      <c r="BR384" s="810">
        <f t="shared" si="102"/>
        <v>0.80764045290046349</v>
      </c>
      <c r="BS384" s="809">
        <v>0.82652826216161801</v>
      </c>
      <c r="BT384" s="809">
        <v>0.17347173783838199</v>
      </c>
      <c r="BU384" s="812"/>
      <c r="BV384" s="758"/>
      <c r="BW384" s="758"/>
      <c r="BX384" s="758"/>
      <c r="BY384" s="758"/>
      <c r="BZ384" s="758"/>
      <c r="CA384" s="758"/>
      <c r="CB384" s="758"/>
      <c r="CC384" s="758"/>
      <c r="CD384" s="758"/>
      <c r="CE384" s="758"/>
      <c r="CF384" s="758"/>
      <c r="CG384" s="758"/>
      <c r="CH384" s="758"/>
      <c r="CI384" s="758"/>
      <c r="CJ384" s="758"/>
      <c r="CK384" s="758"/>
      <c r="CL384" s="758"/>
      <c r="CM384" s="758"/>
      <c r="CN384" s="758"/>
      <c r="CP384" s="5"/>
      <c r="CR384" s="5"/>
      <c r="CS384" s="5"/>
      <c r="CT384" s="5"/>
    </row>
    <row r="385" spans="2:98" ht="15">
      <c r="B385" s="758"/>
      <c r="C385" s="758"/>
      <c r="D385" s="758"/>
      <c r="E385" s="758"/>
      <c r="F385" s="758"/>
      <c r="G385" s="758"/>
      <c r="H385" s="758"/>
      <c r="I385" s="758"/>
      <c r="J385" s="758"/>
      <c r="K385" s="758"/>
      <c r="L385" s="758"/>
      <c r="M385" s="758"/>
      <c r="N385" s="758"/>
      <c r="O385" s="758"/>
      <c r="P385" s="758"/>
      <c r="Q385" s="758"/>
      <c r="R385" s="758"/>
      <c r="S385" s="758"/>
      <c r="T385" s="758"/>
      <c r="U385" s="758"/>
      <c r="V385" s="758"/>
      <c r="W385" s="758"/>
      <c r="X385" s="758"/>
      <c r="Y385" s="758"/>
      <c r="Z385" s="758"/>
      <c r="AA385" s="758"/>
      <c r="AB385" s="758"/>
      <c r="AC385" s="758"/>
      <c r="AD385" s="758"/>
      <c r="AE385" s="758"/>
      <c r="AF385" s="758"/>
      <c r="AG385" s="758"/>
      <c r="AH385" s="758"/>
      <c r="AI385" s="758"/>
      <c r="AJ385" s="758"/>
      <c r="AK385" s="758"/>
      <c r="AL385" s="780">
        <v>380</v>
      </c>
      <c r="AM385" s="792">
        <v>0.222185989517551</v>
      </c>
      <c r="AN385" s="792">
        <f t="shared" si="97"/>
        <v>0.77781401048244903</v>
      </c>
      <c r="AO385" s="792">
        <v>0.28119308702984103</v>
      </c>
      <c r="AP385" s="792">
        <f t="shared" si="91"/>
        <v>0.71880691297015897</v>
      </c>
      <c r="AQ385" s="792">
        <v>0.133218721655535</v>
      </c>
      <c r="AR385" s="792">
        <f t="shared" si="92"/>
        <v>0.86678127834446506</v>
      </c>
      <c r="AS385" s="792">
        <f t="shared" si="98"/>
        <v>0.19483267872885035</v>
      </c>
      <c r="AT385" s="792">
        <f t="shared" si="98"/>
        <v>0.80516732127114976</v>
      </c>
      <c r="AU385" s="808">
        <v>0.22951772014924501</v>
      </c>
      <c r="AV385" s="808">
        <f t="shared" si="99"/>
        <v>0.77048227985075501</v>
      </c>
      <c r="AW385" s="808">
        <v>0.28539997844776999</v>
      </c>
      <c r="AX385" s="808">
        <f t="shared" si="100"/>
        <v>0.71460002155223001</v>
      </c>
      <c r="AY385" s="808">
        <v>0.145842249779043</v>
      </c>
      <c r="AZ385" s="808">
        <f t="shared" si="103"/>
        <v>0.85415775022095697</v>
      </c>
      <c r="BA385" s="808">
        <f t="shared" si="101"/>
        <v>0.20387992318761283</v>
      </c>
      <c r="BB385" s="808">
        <f t="shared" si="101"/>
        <v>0.79612007681238728</v>
      </c>
      <c r="BC385" s="809">
        <v>0.215629364564184</v>
      </c>
      <c r="BD385" s="809">
        <f t="shared" si="104"/>
        <v>0.78437063543581598</v>
      </c>
      <c r="BE385" s="809">
        <v>0.27867767497742701</v>
      </c>
      <c r="BF385" s="809">
        <f t="shared" si="104"/>
        <v>0.72132232502257299</v>
      </c>
      <c r="BG385" s="809">
        <v>0.14595506288004401</v>
      </c>
      <c r="BH385" s="809">
        <f t="shared" si="93"/>
        <v>0.85404493711995599</v>
      </c>
      <c r="BI385" s="809">
        <v>0.19808029718452549</v>
      </c>
      <c r="BJ385" s="809">
        <v>0.80191970281547453</v>
      </c>
      <c r="BK385" s="810">
        <v>0.21010574811059399</v>
      </c>
      <c r="BL385" s="810">
        <f t="shared" si="94"/>
        <v>0.78989425188940598</v>
      </c>
      <c r="BM385" s="810">
        <v>0.27390051897319301</v>
      </c>
      <c r="BN385" s="810">
        <f t="shared" si="95"/>
        <v>0.72609948102680699</v>
      </c>
      <c r="BO385" s="810">
        <v>0.14042287481858101</v>
      </c>
      <c r="BP385" s="810">
        <f t="shared" si="96"/>
        <v>0.85957712518141904</v>
      </c>
      <c r="BQ385" s="810">
        <v>0.1927244236946658</v>
      </c>
      <c r="BR385" s="810">
        <f t="shared" si="102"/>
        <v>0.80727557630533431</v>
      </c>
      <c r="BS385" s="809">
        <v>0.82695061154869798</v>
      </c>
      <c r="BT385" s="809">
        <v>0.17304938845130199</v>
      </c>
      <c r="BU385" s="812"/>
      <c r="BV385" s="758"/>
      <c r="BW385" s="758"/>
      <c r="BX385" s="758"/>
      <c r="BY385" s="758"/>
      <c r="BZ385" s="758"/>
      <c r="CA385" s="758"/>
      <c r="CB385" s="758"/>
      <c r="CC385" s="758"/>
      <c r="CD385" s="758"/>
      <c r="CE385" s="758"/>
      <c r="CF385" s="758"/>
      <c r="CG385" s="758"/>
      <c r="CH385" s="758"/>
      <c r="CI385" s="758"/>
      <c r="CJ385" s="758"/>
      <c r="CK385" s="758"/>
      <c r="CL385" s="758"/>
      <c r="CM385" s="758"/>
      <c r="CN385" s="758"/>
      <c r="CP385" s="5"/>
      <c r="CR385" s="5"/>
      <c r="CS385" s="5"/>
      <c r="CT385" s="5"/>
    </row>
    <row r="386" spans="2:98" ht="15">
      <c r="B386" s="758"/>
      <c r="C386" s="758"/>
      <c r="D386" s="758"/>
      <c r="E386" s="758"/>
      <c r="F386" s="758"/>
      <c r="G386" s="758"/>
      <c r="H386" s="758"/>
      <c r="I386" s="758"/>
      <c r="J386" s="758"/>
      <c r="K386" s="758"/>
      <c r="L386" s="758"/>
      <c r="M386" s="758"/>
      <c r="N386" s="758"/>
      <c r="O386" s="758"/>
      <c r="P386" s="758"/>
      <c r="Q386" s="758"/>
      <c r="R386" s="758"/>
      <c r="S386" s="758"/>
      <c r="T386" s="758"/>
      <c r="U386" s="758"/>
      <c r="V386" s="758"/>
      <c r="W386" s="758"/>
      <c r="X386" s="758"/>
      <c r="Y386" s="758"/>
      <c r="Z386" s="758"/>
      <c r="AA386" s="758"/>
      <c r="AB386" s="758"/>
      <c r="AC386" s="758"/>
      <c r="AD386" s="758"/>
      <c r="AE386" s="758"/>
      <c r="AF386" s="758"/>
      <c r="AG386" s="758"/>
      <c r="AH386" s="758"/>
      <c r="AI386" s="758"/>
      <c r="AJ386" s="758"/>
      <c r="AK386" s="758"/>
      <c r="AL386" s="780">
        <v>381</v>
      </c>
      <c r="AM386" s="792">
        <v>0.22258829626323701</v>
      </c>
      <c r="AN386" s="792">
        <f t="shared" si="97"/>
        <v>0.77741170373676294</v>
      </c>
      <c r="AO386" s="792">
        <v>0.2815373471873</v>
      </c>
      <c r="AP386" s="792">
        <f t="shared" si="91"/>
        <v>0.71846265281270005</v>
      </c>
      <c r="AQ386" s="792">
        <v>0.13356826539872901</v>
      </c>
      <c r="AR386" s="792">
        <f t="shared" si="92"/>
        <v>0.86643173460127099</v>
      </c>
      <c r="AS386" s="792">
        <f t="shared" si="98"/>
        <v>0.19519736377809782</v>
      </c>
      <c r="AT386" s="792">
        <f t="shared" si="98"/>
        <v>0.80480263622190218</v>
      </c>
      <c r="AU386" s="808">
        <v>0.22991087639594401</v>
      </c>
      <c r="AV386" s="808">
        <f t="shared" si="99"/>
        <v>0.77008912360405601</v>
      </c>
      <c r="AW386" s="808">
        <v>0.285790201446329</v>
      </c>
      <c r="AX386" s="808">
        <f t="shared" si="100"/>
        <v>0.71420979855367106</v>
      </c>
      <c r="AY386" s="808">
        <v>0.146230471964125</v>
      </c>
      <c r="AZ386" s="808">
        <f t="shared" si="103"/>
        <v>0.85376952803587502</v>
      </c>
      <c r="BA386" s="808">
        <f t="shared" si="101"/>
        <v>0.2042701351188958</v>
      </c>
      <c r="BB386" s="808">
        <f t="shared" si="101"/>
        <v>0.7957298648811042</v>
      </c>
      <c r="BC386" s="809">
        <v>0.21600156572457199</v>
      </c>
      <c r="BD386" s="809">
        <f t="shared" si="104"/>
        <v>0.78399843427542804</v>
      </c>
      <c r="BE386" s="809">
        <v>0.279048815416167</v>
      </c>
      <c r="BF386" s="809">
        <f t="shared" si="104"/>
        <v>0.720951184583833</v>
      </c>
      <c r="BG386" s="809">
        <v>0.146350261218718</v>
      </c>
      <c r="BH386" s="809">
        <f t="shared" si="93"/>
        <v>0.85364973878128203</v>
      </c>
      <c r="BI386" s="809">
        <v>0.19846283308094601</v>
      </c>
      <c r="BJ386" s="809">
        <v>0.80153716691905408</v>
      </c>
      <c r="BK386" s="810">
        <v>0.21045258991802501</v>
      </c>
      <c r="BL386" s="810">
        <f t="shared" si="94"/>
        <v>0.78954741008197504</v>
      </c>
      <c r="BM386" s="810">
        <v>0.27426059226635002</v>
      </c>
      <c r="BN386" s="810">
        <f t="shared" si="95"/>
        <v>0.72573940773364998</v>
      </c>
      <c r="BO386" s="810">
        <v>0.14080183301996599</v>
      </c>
      <c r="BP386" s="810">
        <f t="shared" si="96"/>
        <v>0.85919816698003404</v>
      </c>
      <c r="BQ386" s="810">
        <v>0.19308908228503263</v>
      </c>
      <c r="BR386" s="810">
        <f t="shared" si="102"/>
        <v>0.80691091771496737</v>
      </c>
      <c r="BS386" s="809">
        <v>0.82737087641904994</v>
      </c>
      <c r="BT386" s="809">
        <v>0.17262912358095001</v>
      </c>
      <c r="BU386" s="812"/>
      <c r="BV386" s="758"/>
      <c r="BW386" s="758"/>
      <c r="BX386" s="758"/>
      <c r="BY386" s="758"/>
      <c r="BZ386" s="758"/>
      <c r="CA386" s="758"/>
      <c r="CB386" s="758"/>
      <c r="CC386" s="758"/>
      <c r="CD386" s="758"/>
      <c r="CE386" s="758"/>
      <c r="CF386" s="758"/>
      <c r="CG386" s="758"/>
      <c r="CH386" s="758"/>
      <c r="CI386" s="758"/>
      <c r="CJ386" s="758"/>
      <c r="CK386" s="758"/>
      <c r="CL386" s="758"/>
      <c r="CM386" s="758"/>
      <c r="CN386" s="758"/>
      <c r="CP386" s="5"/>
      <c r="CR386" s="5"/>
      <c r="CS386" s="5"/>
      <c r="CT386" s="5"/>
    </row>
    <row r="387" spans="2:98" ht="15">
      <c r="B387" s="758"/>
      <c r="C387" s="758"/>
      <c r="D387" s="758"/>
      <c r="E387" s="758"/>
      <c r="F387" s="758"/>
      <c r="G387" s="758"/>
      <c r="H387" s="758"/>
      <c r="I387" s="758"/>
      <c r="J387" s="758"/>
      <c r="K387" s="758"/>
      <c r="L387" s="758"/>
      <c r="M387" s="758"/>
      <c r="N387" s="758"/>
      <c r="O387" s="758"/>
      <c r="P387" s="758"/>
      <c r="Q387" s="758"/>
      <c r="R387" s="758"/>
      <c r="S387" s="758"/>
      <c r="T387" s="758"/>
      <c r="U387" s="758"/>
      <c r="V387" s="758"/>
      <c r="W387" s="758"/>
      <c r="X387" s="758"/>
      <c r="Y387" s="758"/>
      <c r="Z387" s="758"/>
      <c r="AA387" s="758"/>
      <c r="AB387" s="758"/>
      <c r="AC387" s="758"/>
      <c r="AD387" s="758"/>
      <c r="AE387" s="758"/>
      <c r="AF387" s="758"/>
      <c r="AG387" s="758"/>
      <c r="AH387" s="758"/>
      <c r="AI387" s="758"/>
      <c r="AJ387" s="758"/>
      <c r="AK387" s="758"/>
      <c r="AL387" s="780">
        <v>382</v>
      </c>
      <c r="AM387" s="792">
        <v>0.222989545572643</v>
      </c>
      <c r="AN387" s="792">
        <f t="shared" si="97"/>
        <v>0.77701045442735706</v>
      </c>
      <c r="AO387" s="792">
        <v>0.28188112211224903</v>
      </c>
      <c r="AP387" s="792">
        <f t="shared" si="91"/>
        <v>0.71811887788775097</v>
      </c>
      <c r="AQ387" s="792">
        <v>0.13391776465746499</v>
      </c>
      <c r="AR387" s="792">
        <f t="shared" si="92"/>
        <v>0.86608223534253503</v>
      </c>
      <c r="AS387" s="792">
        <f t="shared" si="98"/>
        <v>0.1955615889557705</v>
      </c>
      <c r="AT387" s="792">
        <f t="shared" si="98"/>
        <v>0.80443841104422953</v>
      </c>
      <c r="AU387" s="808">
        <v>0.230303596775594</v>
      </c>
      <c r="AV387" s="808">
        <f t="shared" si="99"/>
        <v>0.76969640322440602</v>
      </c>
      <c r="AW387" s="808">
        <v>0.28617985248073802</v>
      </c>
      <c r="AX387" s="808">
        <f t="shared" si="100"/>
        <v>0.71382014751926204</v>
      </c>
      <c r="AY387" s="808">
        <v>0.14661866144851499</v>
      </c>
      <c r="AZ387" s="808">
        <f t="shared" si="103"/>
        <v>0.85338133855148501</v>
      </c>
      <c r="BA387" s="808">
        <f t="shared" si="101"/>
        <v>0.20466006533732078</v>
      </c>
      <c r="BB387" s="808">
        <f t="shared" si="101"/>
        <v>0.79533993466267927</v>
      </c>
      <c r="BC387" s="809">
        <v>0.21637340275480099</v>
      </c>
      <c r="BD387" s="809">
        <f t="shared" si="104"/>
        <v>0.78362659724519901</v>
      </c>
      <c r="BE387" s="809">
        <v>0.27941941183041602</v>
      </c>
      <c r="BF387" s="809">
        <f t="shared" si="104"/>
        <v>0.72058058816958392</v>
      </c>
      <c r="BG387" s="809">
        <v>0.14674541148812301</v>
      </c>
      <c r="BH387" s="809">
        <f t="shared" si="93"/>
        <v>0.85325458851187697</v>
      </c>
      <c r="BI387" s="809">
        <v>0.19884510885952056</v>
      </c>
      <c r="BJ387" s="809">
        <v>0.80115489114047944</v>
      </c>
      <c r="BK387" s="810">
        <v>0.21079917247389601</v>
      </c>
      <c r="BL387" s="810">
        <f t="shared" si="94"/>
        <v>0.78920082752610399</v>
      </c>
      <c r="BM387" s="810">
        <v>0.27462010904467299</v>
      </c>
      <c r="BN387" s="810">
        <f t="shared" si="95"/>
        <v>0.72537989095532707</v>
      </c>
      <c r="BO387" s="810">
        <v>0.14118077652107999</v>
      </c>
      <c r="BP387" s="810">
        <f t="shared" si="96"/>
        <v>0.85881922347892004</v>
      </c>
      <c r="BQ387" s="810">
        <v>0.19345352574687935</v>
      </c>
      <c r="BR387" s="810">
        <f t="shared" si="102"/>
        <v>0.80654647425312076</v>
      </c>
      <c r="BS387" s="809">
        <v>0.82778908696006004</v>
      </c>
      <c r="BT387" s="809">
        <v>0.17221091303993999</v>
      </c>
      <c r="BU387" s="812"/>
      <c r="BV387" s="758"/>
      <c r="BW387" s="758"/>
      <c r="BX387" s="758"/>
      <c r="BY387" s="758"/>
      <c r="BZ387" s="758"/>
      <c r="CA387" s="758"/>
      <c r="CB387" s="758"/>
      <c r="CC387" s="758"/>
      <c r="CD387" s="758"/>
      <c r="CE387" s="758"/>
      <c r="CF387" s="758"/>
      <c r="CG387" s="758"/>
      <c r="CH387" s="758"/>
      <c r="CI387" s="758"/>
      <c r="CJ387" s="758"/>
      <c r="CK387" s="758"/>
      <c r="CL387" s="758"/>
      <c r="CM387" s="758"/>
      <c r="CN387" s="758"/>
      <c r="CP387" s="5"/>
      <c r="CR387" s="5"/>
      <c r="CS387" s="5"/>
      <c r="CT387" s="5"/>
    </row>
    <row r="388" spans="2:98" ht="15">
      <c r="B388" s="758"/>
      <c r="C388" s="758"/>
      <c r="D388" s="758"/>
      <c r="E388" s="758"/>
      <c r="F388" s="758"/>
      <c r="G388" s="758"/>
      <c r="H388" s="758"/>
      <c r="I388" s="758"/>
      <c r="J388" s="758"/>
      <c r="K388" s="758"/>
      <c r="L388" s="758"/>
      <c r="M388" s="758"/>
      <c r="N388" s="758"/>
      <c r="O388" s="758"/>
      <c r="P388" s="758"/>
      <c r="Q388" s="758"/>
      <c r="R388" s="758"/>
      <c r="S388" s="758"/>
      <c r="T388" s="758"/>
      <c r="U388" s="758"/>
      <c r="V388" s="758"/>
      <c r="W388" s="758"/>
      <c r="X388" s="758"/>
      <c r="Y388" s="758"/>
      <c r="Z388" s="758"/>
      <c r="AA388" s="758"/>
      <c r="AB388" s="758"/>
      <c r="AC388" s="758"/>
      <c r="AD388" s="758"/>
      <c r="AE388" s="758"/>
      <c r="AF388" s="758"/>
      <c r="AG388" s="758"/>
      <c r="AH388" s="758"/>
      <c r="AI388" s="758"/>
      <c r="AJ388" s="758"/>
      <c r="AK388" s="758"/>
      <c r="AL388" s="780">
        <v>383</v>
      </c>
      <c r="AM388" s="792">
        <v>0.22338971006722599</v>
      </c>
      <c r="AN388" s="792">
        <f t="shared" si="97"/>
        <v>0.77661028993277403</v>
      </c>
      <c r="AO388" s="792">
        <v>0.28222442400117798</v>
      </c>
      <c r="AP388" s="792">
        <f t="shared" si="91"/>
        <v>0.71777557599882202</v>
      </c>
      <c r="AQ388" s="792">
        <v>0.13426721842782099</v>
      </c>
      <c r="AR388" s="792">
        <f t="shared" si="92"/>
        <v>0.86573278157217903</v>
      </c>
      <c r="AS388" s="792">
        <f t="shared" si="98"/>
        <v>0.19592534811790865</v>
      </c>
      <c r="AT388" s="792">
        <f t="shared" si="98"/>
        <v>0.80407465188209137</v>
      </c>
      <c r="AU388" s="808">
        <v>0.230695883015964</v>
      </c>
      <c r="AV388" s="808">
        <f t="shared" si="99"/>
        <v>0.769304116984036</v>
      </c>
      <c r="AW388" s="808">
        <v>0.28656893526570798</v>
      </c>
      <c r="AX388" s="808">
        <f t="shared" si="100"/>
        <v>0.71343106473429208</v>
      </c>
      <c r="AY388" s="808">
        <v>0.147006818029674</v>
      </c>
      <c r="AZ388" s="808">
        <f t="shared" si="103"/>
        <v>0.85299318197032603</v>
      </c>
      <c r="BA388" s="808">
        <f t="shared" si="101"/>
        <v>0.20504971513971171</v>
      </c>
      <c r="BB388" s="808">
        <f t="shared" si="101"/>
        <v>0.79495028486028829</v>
      </c>
      <c r="BC388" s="809">
        <v>0.216744871967992</v>
      </c>
      <c r="BD388" s="809">
        <f t="shared" si="104"/>
        <v>0.78325512803200803</v>
      </c>
      <c r="BE388" s="809">
        <v>0.27978946674728</v>
      </c>
      <c r="BF388" s="809">
        <f t="shared" si="104"/>
        <v>0.72021053325272</v>
      </c>
      <c r="BG388" s="809">
        <v>0.14714051249448001</v>
      </c>
      <c r="BH388" s="809">
        <f t="shared" si="93"/>
        <v>0.85285948750551999</v>
      </c>
      <c r="BI388" s="809">
        <v>0.19922712340941273</v>
      </c>
      <c r="BJ388" s="809">
        <v>0.80077287659058727</v>
      </c>
      <c r="BK388" s="810">
        <v>0.21114550163218801</v>
      </c>
      <c r="BL388" s="810">
        <f t="shared" si="94"/>
        <v>0.78885449836781196</v>
      </c>
      <c r="BM388" s="810">
        <v>0.27497907260025101</v>
      </c>
      <c r="BN388" s="810">
        <f t="shared" si="95"/>
        <v>0.72502092739974899</v>
      </c>
      <c r="BO388" s="810">
        <v>0.14155970598350701</v>
      </c>
      <c r="BP388" s="810">
        <f t="shared" si="96"/>
        <v>0.85844029401649302</v>
      </c>
      <c r="BQ388" s="810">
        <v>0.19381775695644923</v>
      </c>
      <c r="BR388" s="810">
        <f t="shared" si="102"/>
        <v>0.80618224304355079</v>
      </c>
      <c r="BS388" s="809">
        <v>0.82820527335911198</v>
      </c>
      <c r="BT388" s="809">
        <v>0.17179472664088799</v>
      </c>
      <c r="BU388" s="812"/>
      <c r="BV388" s="758"/>
      <c r="BW388" s="758"/>
      <c r="BX388" s="758"/>
      <c r="BY388" s="758"/>
      <c r="BZ388" s="758"/>
      <c r="CA388" s="758"/>
      <c r="CB388" s="758"/>
      <c r="CC388" s="758"/>
      <c r="CD388" s="758"/>
      <c r="CE388" s="758"/>
      <c r="CF388" s="758"/>
      <c r="CG388" s="758"/>
      <c r="CH388" s="758"/>
      <c r="CI388" s="758"/>
      <c r="CJ388" s="758"/>
      <c r="CK388" s="758"/>
      <c r="CL388" s="758"/>
      <c r="CM388" s="758"/>
      <c r="CN388" s="758"/>
      <c r="CP388" s="5"/>
      <c r="CR388" s="5"/>
      <c r="CS388" s="5"/>
      <c r="CT388" s="5"/>
    </row>
    <row r="389" spans="2:98" ht="15">
      <c r="B389" s="758"/>
      <c r="C389" s="758"/>
      <c r="D389" s="758"/>
      <c r="E389" s="758"/>
      <c r="F389" s="758"/>
      <c r="G389" s="758"/>
      <c r="H389" s="758"/>
      <c r="I389" s="758"/>
      <c r="J389" s="758"/>
      <c r="K389" s="758"/>
      <c r="L389" s="758"/>
      <c r="M389" s="758"/>
      <c r="N389" s="758"/>
      <c r="O389" s="758"/>
      <c r="P389" s="758"/>
      <c r="Q389" s="758"/>
      <c r="R389" s="758"/>
      <c r="S389" s="758"/>
      <c r="T389" s="758"/>
      <c r="U389" s="758"/>
      <c r="V389" s="758"/>
      <c r="W389" s="758"/>
      <c r="X389" s="758"/>
      <c r="Y389" s="758"/>
      <c r="Z389" s="758"/>
      <c r="AA389" s="758"/>
      <c r="AB389" s="758"/>
      <c r="AC389" s="758"/>
      <c r="AD389" s="758"/>
      <c r="AE389" s="758"/>
      <c r="AF389" s="758"/>
      <c r="AG389" s="758"/>
      <c r="AH389" s="758"/>
      <c r="AI389" s="758"/>
      <c r="AJ389" s="758"/>
      <c r="AK389" s="758"/>
      <c r="AL389" s="780">
        <v>384</v>
      </c>
      <c r="AM389" s="792">
        <v>0.223788762368444</v>
      </c>
      <c r="AN389" s="792">
        <f t="shared" si="97"/>
        <v>0.77621123763155597</v>
      </c>
      <c r="AO389" s="792">
        <v>0.282567265050575</v>
      </c>
      <c r="AP389" s="792">
        <f t="shared" si="91"/>
        <v>0.71743273494942494</v>
      </c>
      <c r="AQ389" s="792">
        <v>0.13461662570587199</v>
      </c>
      <c r="AR389" s="792">
        <f t="shared" si="92"/>
        <v>0.86538337429412804</v>
      </c>
      <c r="AS389" s="792">
        <f t="shared" si="98"/>
        <v>0.196288635120551</v>
      </c>
      <c r="AT389" s="792">
        <f t="shared" si="98"/>
        <v>0.80371136487944894</v>
      </c>
      <c r="AU389" s="808">
        <v>0.23108773684482101</v>
      </c>
      <c r="AV389" s="808">
        <f t="shared" si="99"/>
        <v>0.76891226315517902</v>
      </c>
      <c r="AW389" s="808">
        <v>0.28695745351594898</v>
      </c>
      <c r="AX389" s="808">
        <f t="shared" si="100"/>
        <v>0.71304254648405108</v>
      </c>
      <c r="AY389" s="808">
        <v>0.14739494150506499</v>
      </c>
      <c r="AZ389" s="808">
        <f t="shared" si="103"/>
        <v>0.85260505849493495</v>
      </c>
      <c r="BA389" s="808">
        <f t="shared" si="101"/>
        <v>0.20543908582289269</v>
      </c>
      <c r="BB389" s="808">
        <f t="shared" si="101"/>
        <v>0.79456091417710728</v>
      </c>
      <c r="BC389" s="809">
        <v>0.21711596967726801</v>
      </c>
      <c r="BD389" s="809">
        <f t="shared" si="104"/>
        <v>0.78288403032273202</v>
      </c>
      <c r="BE389" s="809">
        <v>0.28015898269386502</v>
      </c>
      <c r="BF389" s="809">
        <f t="shared" si="104"/>
        <v>0.71984101730613492</v>
      </c>
      <c r="BG389" s="809">
        <v>0.147535563044009</v>
      </c>
      <c r="BH389" s="809">
        <f t="shared" si="93"/>
        <v>0.85246443695599106</v>
      </c>
      <c r="BI389" s="809">
        <v>0.19960887561978619</v>
      </c>
      <c r="BJ389" s="809">
        <v>0.80039112438021387</v>
      </c>
      <c r="BK389" s="810">
        <v>0.21149158324688</v>
      </c>
      <c r="BL389" s="810">
        <f t="shared" si="94"/>
        <v>0.78850841675312</v>
      </c>
      <c r="BM389" s="810">
        <v>0.27533748622517401</v>
      </c>
      <c r="BN389" s="810">
        <f t="shared" si="95"/>
        <v>0.72466251377482593</v>
      </c>
      <c r="BO389" s="810">
        <v>0.14193862206883001</v>
      </c>
      <c r="BP389" s="810">
        <f t="shared" si="96"/>
        <v>0.85806137793116999</v>
      </c>
      <c r="BQ389" s="810">
        <v>0.19418177878998466</v>
      </c>
      <c r="BR389" s="810">
        <f t="shared" si="102"/>
        <v>0.80581822121001534</v>
      </c>
      <c r="BS389" s="809">
        <v>0.82861946580359302</v>
      </c>
      <c r="BT389" s="809">
        <v>0.171380534196407</v>
      </c>
      <c r="BU389" s="812"/>
      <c r="BV389" s="758"/>
      <c r="BW389" s="758"/>
      <c r="BX389" s="758"/>
      <c r="BY389" s="758"/>
      <c r="BZ389" s="758"/>
      <c r="CA389" s="758"/>
      <c r="CB389" s="758"/>
      <c r="CC389" s="758"/>
      <c r="CD389" s="758"/>
      <c r="CE389" s="758"/>
      <c r="CF389" s="758"/>
      <c r="CG389" s="758"/>
      <c r="CH389" s="758"/>
      <c r="CI389" s="758"/>
      <c r="CJ389" s="758"/>
      <c r="CK389" s="758"/>
      <c r="CL389" s="758"/>
      <c r="CM389" s="758"/>
      <c r="CN389" s="758"/>
      <c r="CP389" s="5"/>
      <c r="CR389" s="5"/>
      <c r="CS389" s="5"/>
      <c r="CT389" s="5"/>
    </row>
    <row r="390" spans="2:98" ht="15">
      <c r="B390" s="758"/>
      <c r="C390" s="758"/>
      <c r="D390" s="758"/>
      <c r="E390" s="758"/>
      <c r="F390" s="758"/>
      <c r="G390" s="758"/>
      <c r="H390" s="758"/>
      <c r="I390" s="758"/>
      <c r="J390" s="758"/>
      <c r="K390" s="758"/>
      <c r="L390" s="758"/>
      <c r="M390" s="758"/>
      <c r="N390" s="758"/>
      <c r="O390" s="758"/>
      <c r="P390" s="758"/>
      <c r="Q390" s="758"/>
      <c r="R390" s="758"/>
      <c r="S390" s="758"/>
      <c r="T390" s="758"/>
      <c r="U390" s="758"/>
      <c r="V390" s="758"/>
      <c r="W390" s="758"/>
      <c r="X390" s="758"/>
      <c r="Y390" s="758"/>
      <c r="Z390" s="758"/>
      <c r="AA390" s="758"/>
      <c r="AB390" s="758"/>
      <c r="AC390" s="758"/>
      <c r="AD390" s="758"/>
      <c r="AE390" s="758"/>
      <c r="AF390" s="758"/>
      <c r="AG390" s="758"/>
      <c r="AH390" s="758"/>
      <c r="AI390" s="758"/>
      <c r="AJ390" s="758"/>
      <c r="AK390" s="758"/>
      <c r="AL390" s="780">
        <v>385</v>
      </c>
      <c r="AM390" s="792">
        <v>0.224186675097755</v>
      </c>
      <c r="AN390" s="792">
        <f t="shared" si="97"/>
        <v>0.77581332490224497</v>
      </c>
      <c r="AO390" s="792">
        <v>0.28290965745692997</v>
      </c>
      <c r="AP390" s="792">
        <f t="shared" ref="AP390:AP453" si="105">1-AO390</f>
        <v>0.71709034254307003</v>
      </c>
      <c r="AQ390" s="792">
        <v>0.134965985487697</v>
      </c>
      <c r="AR390" s="792">
        <f t="shared" ref="AR390:AR453" si="106">1-AQ390</f>
        <v>0.865034014512303</v>
      </c>
      <c r="AS390" s="792">
        <f t="shared" si="98"/>
        <v>0.19665144381973856</v>
      </c>
      <c r="AT390" s="792">
        <f t="shared" si="98"/>
        <v>0.80334855618026146</v>
      </c>
      <c r="AU390" s="808">
        <v>0.23147915998993601</v>
      </c>
      <c r="AV390" s="808">
        <f t="shared" si="99"/>
        <v>0.76852084001006404</v>
      </c>
      <c r="AW390" s="808">
        <v>0.28734541094617</v>
      </c>
      <c r="AX390" s="808">
        <f t="shared" si="100"/>
        <v>0.71265458905383006</v>
      </c>
      <c r="AY390" s="808">
        <v>0.14778303167214901</v>
      </c>
      <c r="AZ390" s="808">
        <f t="shared" si="103"/>
        <v>0.85221696832785099</v>
      </c>
      <c r="BA390" s="808">
        <f t="shared" si="101"/>
        <v>0.20582817868368783</v>
      </c>
      <c r="BB390" s="808">
        <f t="shared" si="101"/>
        <v>0.79417182131631225</v>
      </c>
      <c r="BC390" s="809">
        <v>0.21748669219574801</v>
      </c>
      <c r="BD390" s="809">
        <f t="shared" si="104"/>
        <v>0.78251330780425199</v>
      </c>
      <c r="BE390" s="809">
        <v>0.28052796219727799</v>
      </c>
      <c r="BF390" s="809">
        <f t="shared" si="104"/>
        <v>0.71947203780272195</v>
      </c>
      <c r="BG390" s="809">
        <v>0.147930561942932</v>
      </c>
      <c r="BH390" s="809">
        <f t="shared" ref="BH390:BH453" si="107">1-BG390</f>
        <v>0.85206943805706803</v>
      </c>
      <c r="BI390" s="809">
        <v>0.19999036437980455</v>
      </c>
      <c r="BJ390" s="809">
        <v>0.80000963562019545</v>
      </c>
      <c r="BK390" s="810">
        <v>0.21183742317195201</v>
      </c>
      <c r="BL390" s="810">
        <f t="shared" ref="BL390:BL453" si="108">1-BK390</f>
        <v>0.78816257682804802</v>
      </c>
      <c r="BM390" s="810">
        <v>0.27569535321153099</v>
      </c>
      <c r="BN390" s="810">
        <f t="shared" ref="BN390:BN453" si="109">1-BM390</f>
        <v>0.72430464678846906</v>
      </c>
      <c r="BO390" s="810">
        <v>0.14231752543863299</v>
      </c>
      <c r="BP390" s="810">
        <f t="shared" ref="BP390:BP453" si="110">1-BO390</f>
        <v>0.85768247456136704</v>
      </c>
      <c r="BQ390" s="810">
        <v>0.1945455941237284</v>
      </c>
      <c r="BR390" s="810">
        <f t="shared" si="102"/>
        <v>0.8054544058762716</v>
      </c>
      <c r="BS390" s="809">
        <v>0.82903169448088698</v>
      </c>
      <c r="BT390" s="809">
        <v>0.17096830551911299</v>
      </c>
      <c r="BU390" s="812"/>
      <c r="BV390" s="758"/>
      <c r="BW390" s="758"/>
      <c r="BX390" s="758"/>
      <c r="BY390" s="758"/>
      <c r="BZ390" s="758"/>
      <c r="CA390" s="758"/>
      <c r="CB390" s="758"/>
      <c r="CC390" s="758"/>
      <c r="CD390" s="758"/>
      <c r="CE390" s="758"/>
      <c r="CF390" s="758"/>
      <c r="CG390" s="758"/>
      <c r="CH390" s="758"/>
      <c r="CI390" s="758"/>
      <c r="CJ390" s="758"/>
      <c r="CK390" s="758"/>
      <c r="CL390" s="758"/>
      <c r="CM390" s="758"/>
      <c r="CN390" s="758"/>
      <c r="CP390" s="5"/>
      <c r="CR390" s="5"/>
      <c r="CS390" s="5"/>
      <c r="CT390" s="5"/>
    </row>
    <row r="391" spans="2:98" ht="15">
      <c r="B391" s="758"/>
      <c r="C391" s="758"/>
      <c r="D391" s="758"/>
      <c r="E391" s="758"/>
      <c r="F391" s="758"/>
      <c r="G391" s="758"/>
      <c r="H391" s="758"/>
      <c r="I391" s="758"/>
      <c r="J391" s="758"/>
      <c r="K391" s="758"/>
      <c r="L391" s="758"/>
      <c r="M391" s="758"/>
      <c r="N391" s="758"/>
      <c r="O391" s="758"/>
      <c r="P391" s="758"/>
      <c r="Q391" s="758"/>
      <c r="R391" s="758"/>
      <c r="S391" s="758"/>
      <c r="T391" s="758"/>
      <c r="U391" s="758"/>
      <c r="V391" s="758"/>
      <c r="W391" s="758"/>
      <c r="X391" s="758"/>
      <c r="Y391" s="758"/>
      <c r="Z391" s="758"/>
      <c r="AA391" s="758"/>
      <c r="AB391" s="758"/>
      <c r="AC391" s="758"/>
      <c r="AD391" s="758"/>
      <c r="AE391" s="758"/>
      <c r="AF391" s="758"/>
      <c r="AG391" s="758"/>
      <c r="AH391" s="758"/>
      <c r="AI391" s="758"/>
      <c r="AJ391" s="758"/>
      <c r="AK391" s="758"/>
      <c r="AL391" s="780">
        <v>386</v>
      </c>
      <c r="AM391" s="792">
        <v>0.22458342087661801</v>
      </c>
      <c r="AN391" s="792">
        <f t="shared" ref="AN391:AN454" si="111">1-AM391</f>
        <v>0.77541657912338202</v>
      </c>
      <c r="AO391" s="792">
        <v>0.28325161341673299</v>
      </c>
      <c r="AP391" s="792">
        <f t="shared" si="105"/>
        <v>0.71674838658326701</v>
      </c>
      <c r="AQ391" s="792">
        <v>0.13531529676937101</v>
      </c>
      <c r="AR391" s="792">
        <f t="shared" si="106"/>
        <v>0.86468470323062896</v>
      </c>
      <c r="AS391" s="792">
        <f t="shared" ref="AS391:AT454" si="112">(AO391*0.23)+(AM391*0.31)+(AQ391*0.46)</f>
        <v>0.19701376807151083</v>
      </c>
      <c r="AT391" s="792">
        <f t="shared" si="112"/>
        <v>0.80298623192848928</v>
      </c>
      <c r="AU391" s="808">
        <v>0.231870154179076</v>
      </c>
      <c r="AV391" s="808">
        <f t="shared" ref="AV391:AV454" si="113">1-AU391</f>
        <v>0.76812984582092403</v>
      </c>
      <c r="AW391" s="808">
        <v>0.28773281127108302</v>
      </c>
      <c r="AX391" s="808">
        <f t="shared" ref="AX391:AX454" si="114">1-AW391</f>
        <v>0.71226718872891692</v>
      </c>
      <c r="AY391" s="808">
        <v>0.14817108832838699</v>
      </c>
      <c r="AZ391" s="808">
        <f t="shared" si="103"/>
        <v>0.85182891167161301</v>
      </c>
      <c r="BA391" s="808">
        <f t="shared" ref="BA391:BB454" si="115">(AW391*0.23)+(AU391*0.31)+(AY391*0.46)</f>
        <v>0.20621699501892066</v>
      </c>
      <c r="BB391" s="808">
        <f t="shared" si="115"/>
        <v>0.79378300498107945</v>
      </c>
      <c r="BC391" s="809">
        <v>0.217857035836554</v>
      </c>
      <c r="BD391" s="809">
        <f t="shared" si="104"/>
        <v>0.78214296416344598</v>
      </c>
      <c r="BE391" s="809">
        <v>0.28089640778462499</v>
      </c>
      <c r="BF391" s="809">
        <f t="shared" si="104"/>
        <v>0.71910359221537501</v>
      </c>
      <c r="BG391" s="809">
        <v>0.14832550799746899</v>
      </c>
      <c r="BH391" s="809">
        <f t="shared" si="107"/>
        <v>0.85167449200253098</v>
      </c>
      <c r="BI391" s="809">
        <v>0.20037158857863124</v>
      </c>
      <c r="BJ391" s="809">
        <v>0.79962841142136876</v>
      </c>
      <c r="BK391" s="810">
        <v>0.21218302726138399</v>
      </c>
      <c r="BL391" s="810">
        <f t="shared" si="108"/>
        <v>0.78781697273861595</v>
      </c>
      <c r="BM391" s="810">
        <v>0.27605267685141299</v>
      </c>
      <c r="BN391" s="810">
        <f t="shared" si="109"/>
        <v>0.72394732314858701</v>
      </c>
      <c r="BO391" s="810">
        <v>0.14269641675450001</v>
      </c>
      <c r="BP391" s="810">
        <f t="shared" si="110"/>
        <v>0.85730358324550004</v>
      </c>
      <c r="BQ391" s="810">
        <v>0.19490920583392402</v>
      </c>
      <c r="BR391" s="810">
        <f t="shared" ref="BR391:BR454" si="116">(BN391*0.23)+(BL391*0.31)+(BP391*0.46)</f>
        <v>0.80509079416607598</v>
      </c>
      <c r="BS391" s="809">
        <v>0.82944198957838</v>
      </c>
      <c r="BT391" s="809">
        <v>0.17055801042162</v>
      </c>
      <c r="BU391" s="812"/>
      <c r="BV391" s="758"/>
      <c r="BW391" s="758"/>
      <c r="BX391" s="758"/>
      <c r="BY391" s="758"/>
      <c r="BZ391" s="758"/>
      <c r="CA391" s="758"/>
      <c r="CB391" s="758"/>
      <c r="CC391" s="758"/>
      <c r="CD391" s="758"/>
      <c r="CE391" s="758"/>
      <c r="CF391" s="758"/>
      <c r="CG391" s="758"/>
      <c r="CH391" s="758"/>
      <c r="CI391" s="758"/>
      <c r="CJ391" s="758"/>
      <c r="CK391" s="758"/>
      <c r="CL391" s="758"/>
      <c r="CM391" s="758"/>
      <c r="CN391" s="758"/>
      <c r="CP391" s="5"/>
      <c r="CR391" s="5"/>
      <c r="CS391" s="5"/>
      <c r="CT391" s="5"/>
    </row>
    <row r="392" spans="2:98" ht="15">
      <c r="B392" s="758"/>
      <c r="C392" s="758"/>
      <c r="D392" s="758"/>
      <c r="E392" s="758"/>
      <c r="F392" s="758"/>
      <c r="G392" s="758"/>
      <c r="H392" s="758"/>
      <c r="I392" s="758"/>
      <c r="J392" s="758"/>
      <c r="K392" s="758"/>
      <c r="L392" s="758"/>
      <c r="M392" s="758"/>
      <c r="N392" s="758"/>
      <c r="O392" s="758"/>
      <c r="P392" s="758"/>
      <c r="Q392" s="758"/>
      <c r="R392" s="758"/>
      <c r="S392" s="758"/>
      <c r="T392" s="758"/>
      <c r="U392" s="758"/>
      <c r="V392" s="758"/>
      <c r="W392" s="758"/>
      <c r="X392" s="758"/>
      <c r="Y392" s="758"/>
      <c r="Z392" s="758"/>
      <c r="AA392" s="758"/>
      <c r="AB392" s="758"/>
      <c r="AC392" s="758"/>
      <c r="AD392" s="758"/>
      <c r="AE392" s="758"/>
      <c r="AF392" s="758"/>
      <c r="AG392" s="758"/>
      <c r="AH392" s="758"/>
      <c r="AI392" s="758"/>
      <c r="AJ392" s="758"/>
      <c r="AK392" s="758"/>
      <c r="AL392" s="780">
        <v>387</v>
      </c>
      <c r="AM392" s="792">
        <v>0.224978972326489</v>
      </c>
      <c r="AN392" s="792">
        <f t="shared" si="111"/>
        <v>0.775021027673511</v>
      </c>
      <c r="AO392" s="792">
        <v>0.28359314512647199</v>
      </c>
      <c r="AP392" s="792">
        <f t="shared" si="105"/>
        <v>0.71640685487352807</v>
      </c>
      <c r="AQ392" s="792">
        <v>0.13566455854697099</v>
      </c>
      <c r="AR392" s="792">
        <f t="shared" si="106"/>
        <v>0.86433544145302899</v>
      </c>
      <c r="AS392" s="792">
        <f t="shared" si="112"/>
        <v>0.1973756017319068</v>
      </c>
      <c r="AT392" s="792">
        <f t="shared" si="112"/>
        <v>0.80262439826809318</v>
      </c>
      <c r="AU392" s="808">
        <v>0.23226072114000901</v>
      </c>
      <c r="AV392" s="808">
        <f t="shared" si="113"/>
        <v>0.76773927885999105</v>
      </c>
      <c r="AW392" s="808">
        <v>0.28811965820539598</v>
      </c>
      <c r="AX392" s="808">
        <f t="shared" si="114"/>
        <v>0.71188034179460402</v>
      </c>
      <c r="AY392" s="808">
        <v>0.14855911127124299</v>
      </c>
      <c r="AZ392" s="808">
        <f t="shared" si="103"/>
        <v>0.85144088872875701</v>
      </c>
      <c r="BA392" s="808">
        <f t="shared" si="115"/>
        <v>0.20660553612541566</v>
      </c>
      <c r="BB392" s="808">
        <f t="shared" si="115"/>
        <v>0.79339446387458445</v>
      </c>
      <c r="BC392" s="809">
        <v>0.218226996912808</v>
      </c>
      <c r="BD392" s="809">
        <f t="shared" si="104"/>
        <v>0.781773003087192</v>
      </c>
      <c r="BE392" s="809">
        <v>0.28126432198301099</v>
      </c>
      <c r="BF392" s="809">
        <f t="shared" si="104"/>
        <v>0.71873567801698901</v>
      </c>
      <c r="BG392" s="809">
        <v>0.14872040001384301</v>
      </c>
      <c r="BH392" s="809">
        <f t="shared" si="107"/>
        <v>0.85127959998615699</v>
      </c>
      <c r="BI392" s="809">
        <v>0.20075254710543081</v>
      </c>
      <c r="BJ392" s="809">
        <v>0.79924745289456922</v>
      </c>
      <c r="BK392" s="810">
        <v>0.21252840136915599</v>
      </c>
      <c r="BL392" s="810">
        <f t="shared" si="108"/>
        <v>0.78747159863084404</v>
      </c>
      <c r="BM392" s="810">
        <v>0.276409460436909</v>
      </c>
      <c r="BN392" s="810">
        <f t="shared" si="109"/>
        <v>0.72359053956309105</v>
      </c>
      <c r="BO392" s="810">
        <v>0.143075296678013</v>
      </c>
      <c r="BP392" s="810">
        <f t="shared" si="110"/>
        <v>0.856924703321987</v>
      </c>
      <c r="BQ392" s="810">
        <v>0.1952726167968134</v>
      </c>
      <c r="BR392" s="810">
        <f t="shared" si="116"/>
        <v>0.80472738320318671</v>
      </c>
      <c r="BS392" s="809">
        <v>0.82985038128345801</v>
      </c>
      <c r="BT392" s="809">
        <v>0.17014961871654199</v>
      </c>
      <c r="BU392" s="812"/>
      <c r="BV392" s="758"/>
      <c r="BW392" s="758"/>
      <c r="BX392" s="758"/>
      <c r="BY392" s="758"/>
      <c r="BZ392" s="758"/>
      <c r="CA392" s="758"/>
      <c r="CB392" s="758"/>
      <c r="CC392" s="758"/>
      <c r="CD392" s="758"/>
      <c r="CE392" s="758"/>
      <c r="CF392" s="758"/>
      <c r="CG392" s="758"/>
      <c r="CH392" s="758"/>
      <c r="CI392" s="758"/>
      <c r="CJ392" s="758"/>
      <c r="CK392" s="758"/>
      <c r="CL392" s="758"/>
      <c r="CM392" s="758"/>
      <c r="CN392" s="758"/>
      <c r="CP392" s="5"/>
      <c r="CR392" s="5"/>
      <c r="CS392" s="5"/>
      <c r="CT392" s="5"/>
    </row>
    <row r="393" spans="2:98" ht="15">
      <c r="B393" s="758"/>
      <c r="C393" s="758"/>
      <c r="D393" s="758"/>
      <c r="E393" s="758"/>
      <c r="F393" s="758"/>
      <c r="G393" s="758"/>
      <c r="H393" s="758"/>
      <c r="I393" s="758"/>
      <c r="J393" s="758"/>
      <c r="K393" s="758"/>
      <c r="L393" s="758"/>
      <c r="M393" s="758"/>
      <c r="N393" s="758"/>
      <c r="O393" s="758"/>
      <c r="P393" s="758"/>
      <c r="Q393" s="758"/>
      <c r="R393" s="758"/>
      <c r="S393" s="758"/>
      <c r="T393" s="758"/>
      <c r="U393" s="758"/>
      <c r="V393" s="758"/>
      <c r="W393" s="758"/>
      <c r="X393" s="758"/>
      <c r="Y393" s="758"/>
      <c r="Z393" s="758"/>
      <c r="AA393" s="758"/>
      <c r="AB393" s="758"/>
      <c r="AC393" s="758"/>
      <c r="AD393" s="758"/>
      <c r="AE393" s="758"/>
      <c r="AF393" s="758"/>
      <c r="AG393" s="758"/>
      <c r="AH393" s="758"/>
      <c r="AI393" s="758"/>
      <c r="AJ393" s="758"/>
      <c r="AK393" s="758"/>
      <c r="AL393" s="780">
        <v>388</v>
      </c>
      <c r="AM393" s="792">
        <v>0.225373302068828</v>
      </c>
      <c r="AN393" s="792">
        <f t="shared" si="111"/>
        <v>0.774626697931172</v>
      </c>
      <c r="AO393" s="792">
        <v>0.283934264782637</v>
      </c>
      <c r="AP393" s="792">
        <f t="shared" si="105"/>
        <v>0.71606573521736294</v>
      </c>
      <c r="AQ393" s="792">
        <v>0.13601376981657501</v>
      </c>
      <c r="AR393" s="792">
        <f t="shared" si="106"/>
        <v>0.86398623018342502</v>
      </c>
      <c r="AS393" s="792">
        <f t="shared" si="112"/>
        <v>0.1977369386569677</v>
      </c>
      <c r="AT393" s="792">
        <f t="shared" si="112"/>
        <v>0.80226306134303238</v>
      </c>
      <c r="AU393" s="808">
        <v>0.23265086260050399</v>
      </c>
      <c r="AV393" s="808">
        <f t="shared" si="113"/>
        <v>0.76734913739949606</v>
      </c>
      <c r="AW393" s="808">
        <v>0.28850595546382002</v>
      </c>
      <c r="AX393" s="808">
        <f t="shared" si="114"/>
        <v>0.71149404453617993</v>
      </c>
      <c r="AY393" s="808">
        <v>0.14894710029817701</v>
      </c>
      <c r="AZ393" s="808">
        <f t="shared" ref="AZ393:AZ456" si="117">1-AY393</f>
        <v>0.85105289970182296</v>
      </c>
      <c r="BA393" s="808">
        <f t="shared" si="115"/>
        <v>0.20699380329999628</v>
      </c>
      <c r="BB393" s="808">
        <f t="shared" si="115"/>
        <v>0.79300619670000372</v>
      </c>
      <c r="BC393" s="809">
        <v>0.218596571737631</v>
      </c>
      <c r="BD393" s="809">
        <f t="shared" si="104"/>
        <v>0.78140342826236897</v>
      </c>
      <c r="BE393" s="809">
        <v>0.28163170731954401</v>
      </c>
      <c r="BF393" s="809">
        <f t="shared" si="104"/>
        <v>0.71836829268045599</v>
      </c>
      <c r="BG393" s="809">
        <v>0.14911523679827399</v>
      </c>
      <c r="BH393" s="809">
        <f t="shared" si="107"/>
        <v>0.85088476320172601</v>
      </c>
      <c r="BI393" s="809">
        <v>0.20113323884936679</v>
      </c>
      <c r="BJ393" s="809">
        <v>0.79886676115063326</v>
      </c>
      <c r="BK393" s="810">
        <v>0.21287355134924801</v>
      </c>
      <c r="BL393" s="810">
        <f t="shared" si="108"/>
        <v>0.78712644865075199</v>
      </c>
      <c r="BM393" s="810">
        <v>0.27676570726010802</v>
      </c>
      <c r="BN393" s="810">
        <f t="shared" si="109"/>
        <v>0.72323429273989204</v>
      </c>
      <c r="BO393" s="810">
        <v>0.14345416587075599</v>
      </c>
      <c r="BP393" s="810">
        <f t="shared" si="110"/>
        <v>0.85654583412924401</v>
      </c>
      <c r="BQ393" s="810">
        <v>0.19563582988863948</v>
      </c>
      <c r="BR393" s="810">
        <f t="shared" si="116"/>
        <v>0.80436417011136052</v>
      </c>
      <c r="BS393" s="809">
        <v>0.83025689978350503</v>
      </c>
      <c r="BT393" s="809">
        <v>0.169743100216495</v>
      </c>
      <c r="BU393" s="812"/>
      <c r="BV393" s="758"/>
      <c r="BW393" s="758"/>
      <c r="BX393" s="758"/>
      <c r="BY393" s="758"/>
      <c r="BZ393" s="758"/>
      <c r="CA393" s="758"/>
      <c r="CB393" s="758"/>
      <c r="CC393" s="758"/>
      <c r="CD393" s="758"/>
      <c r="CE393" s="758"/>
      <c r="CF393" s="758"/>
      <c r="CG393" s="758"/>
      <c r="CH393" s="758"/>
      <c r="CI393" s="758"/>
      <c r="CJ393" s="758"/>
      <c r="CK393" s="758"/>
      <c r="CL393" s="758"/>
      <c r="CM393" s="758"/>
      <c r="CN393" s="758"/>
      <c r="CP393" s="5"/>
      <c r="CR393" s="5"/>
      <c r="CS393" s="5"/>
      <c r="CT393" s="5"/>
    </row>
    <row r="394" spans="2:98" ht="15">
      <c r="B394" s="758"/>
      <c r="C394" s="758"/>
      <c r="D394" s="758"/>
      <c r="E394" s="758"/>
      <c r="F394" s="758"/>
      <c r="G394" s="758"/>
      <c r="H394" s="758"/>
      <c r="I394" s="758"/>
      <c r="J394" s="758"/>
      <c r="K394" s="758"/>
      <c r="L394" s="758"/>
      <c r="M394" s="758"/>
      <c r="N394" s="758"/>
      <c r="O394" s="758"/>
      <c r="P394" s="758"/>
      <c r="Q394" s="758"/>
      <c r="R394" s="758"/>
      <c r="S394" s="758"/>
      <c r="T394" s="758"/>
      <c r="U394" s="758"/>
      <c r="V394" s="758"/>
      <c r="W394" s="758"/>
      <c r="X394" s="758"/>
      <c r="Y394" s="758"/>
      <c r="Z394" s="758"/>
      <c r="AA394" s="758"/>
      <c r="AB394" s="758"/>
      <c r="AC394" s="758"/>
      <c r="AD394" s="758"/>
      <c r="AE394" s="758"/>
      <c r="AF394" s="758"/>
      <c r="AG394" s="758"/>
      <c r="AH394" s="758"/>
      <c r="AI394" s="758"/>
      <c r="AJ394" s="758"/>
      <c r="AK394" s="758"/>
      <c r="AL394" s="780">
        <v>389</v>
      </c>
      <c r="AM394" s="792">
        <v>0.225766382725091</v>
      </c>
      <c r="AN394" s="792">
        <f t="shared" si="111"/>
        <v>0.77423361727490903</v>
      </c>
      <c r="AO394" s="792">
        <v>0.28427498458171802</v>
      </c>
      <c r="AP394" s="792">
        <f t="shared" si="105"/>
        <v>0.71572501541828193</v>
      </c>
      <c r="AQ394" s="792">
        <v>0.136362929574258</v>
      </c>
      <c r="AR394" s="792">
        <f t="shared" si="106"/>
        <v>0.863637070425742</v>
      </c>
      <c r="AS394" s="792">
        <f t="shared" si="112"/>
        <v>0.19809777270273204</v>
      </c>
      <c r="AT394" s="792">
        <f t="shared" si="112"/>
        <v>0.80190222729726801</v>
      </c>
      <c r="AU394" s="808">
        <v>0.233040580288329</v>
      </c>
      <c r="AV394" s="808">
        <f t="shared" si="113"/>
        <v>0.76695941971167103</v>
      </c>
      <c r="AW394" s="808">
        <v>0.28889170676106402</v>
      </c>
      <c r="AX394" s="808">
        <f t="shared" si="114"/>
        <v>0.71110829323893598</v>
      </c>
      <c r="AY394" s="808">
        <v>0.149335055206651</v>
      </c>
      <c r="AZ394" s="808">
        <f t="shared" si="117"/>
        <v>0.85066494479334898</v>
      </c>
      <c r="BA394" s="808">
        <f t="shared" si="115"/>
        <v>0.20738179783948618</v>
      </c>
      <c r="BB394" s="808">
        <f t="shared" si="115"/>
        <v>0.79261820216051393</v>
      </c>
      <c r="BC394" s="809">
        <v>0.218965756624144</v>
      </c>
      <c r="BD394" s="809">
        <f t="shared" si="104"/>
        <v>0.78103424337585603</v>
      </c>
      <c r="BE394" s="809">
        <v>0.28199856632132903</v>
      </c>
      <c r="BF394" s="809">
        <f t="shared" si="104"/>
        <v>0.71800143367867097</v>
      </c>
      <c r="BG394" s="809">
        <v>0.149510017156983</v>
      </c>
      <c r="BH394" s="809">
        <f t="shared" si="107"/>
        <v>0.85048998284301702</v>
      </c>
      <c r="BI394" s="809">
        <v>0.2015136626996025</v>
      </c>
      <c r="BJ394" s="809">
        <v>0.79848633730039753</v>
      </c>
      <c r="BK394" s="810">
        <v>0.21321848305564001</v>
      </c>
      <c r="BL394" s="810">
        <f t="shared" si="108"/>
        <v>0.78678151694435994</v>
      </c>
      <c r="BM394" s="810">
        <v>0.27712142061310102</v>
      </c>
      <c r="BN394" s="810">
        <f t="shared" si="109"/>
        <v>0.72287857938689903</v>
      </c>
      <c r="BO394" s="810">
        <v>0.143833024994312</v>
      </c>
      <c r="BP394" s="810">
        <f t="shared" si="110"/>
        <v>0.85616697500568795</v>
      </c>
      <c r="BQ394" s="810">
        <v>0.19599884798564515</v>
      </c>
      <c r="BR394" s="810">
        <f t="shared" si="116"/>
        <v>0.80400115201435485</v>
      </c>
      <c r="BS394" s="809">
        <v>0.830661575265907</v>
      </c>
      <c r="BT394" s="809">
        <v>0.169338424734093</v>
      </c>
      <c r="BU394" s="812"/>
      <c r="BV394" s="758"/>
      <c r="BW394" s="758"/>
      <c r="BX394" s="758"/>
      <c r="BY394" s="758"/>
      <c r="BZ394" s="758"/>
      <c r="CA394" s="758"/>
      <c r="CB394" s="758"/>
      <c r="CC394" s="758"/>
      <c r="CD394" s="758"/>
      <c r="CE394" s="758"/>
      <c r="CF394" s="758"/>
      <c r="CG394" s="758"/>
      <c r="CH394" s="758"/>
      <c r="CI394" s="758"/>
      <c r="CJ394" s="758"/>
      <c r="CK394" s="758"/>
      <c r="CL394" s="758"/>
      <c r="CM394" s="758"/>
      <c r="CN394" s="758"/>
      <c r="CP394" s="5"/>
      <c r="CR394" s="5"/>
      <c r="CS394" s="5"/>
      <c r="CT394" s="5"/>
    </row>
    <row r="395" spans="2:98" ht="15">
      <c r="B395" s="758"/>
      <c r="C395" s="758"/>
      <c r="D395" s="758"/>
      <c r="E395" s="758"/>
      <c r="F395" s="758"/>
      <c r="G395" s="758"/>
      <c r="H395" s="758"/>
      <c r="I395" s="758"/>
      <c r="J395" s="758"/>
      <c r="K395" s="758"/>
      <c r="L395" s="758"/>
      <c r="M395" s="758"/>
      <c r="N395" s="758"/>
      <c r="O395" s="758"/>
      <c r="P395" s="758"/>
      <c r="Q395" s="758"/>
      <c r="R395" s="758"/>
      <c r="S395" s="758"/>
      <c r="T395" s="758"/>
      <c r="U395" s="758"/>
      <c r="V395" s="758"/>
      <c r="W395" s="758"/>
      <c r="X395" s="758"/>
      <c r="Y395" s="758"/>
      <c r="Z395" s="758"/>
      <c r="AA395" s="758"/>
      <c r="AB395" s="758"/>
      <c r="AC395" s="758"/>
      <c r="AD395" s="758"/>
      <c r="AE395" s="758"/>
      <c r="AF395" s="758"/>
      <c r="AG395" s="758"/>
      <c r="AH395" s="758"/>
      <c r="AI395" s="758"/>
      <c r="AJ395" s="758"/>
      <c r="AK395" s="758"/>
      <c r="AL395" s="780">
        <v>390</v>
      </c>
      <c r="AM395" s="792">
        <v>0.226158186916738</v>
      </c>
      <c r="AN395" s="792">
        <f t="shared" si="111"/>
        <v>0.77384181308326205</v>
      </c>
      <c r="AO395" s="792">
        <v>0.28461531672020401</v>
      </c>
      <c r="AP395" s="792">
        <f t="shared" si="105"/>
        <v>0.71538468327979599</v>
      </c>
      <c r="AQ395" s="792">
        <v>0.136712036816098</v>
      </c>
      <c r="AR395" s="792">
        <f t="shared" si="106"/>
        <v>0.863287963183902</v>
      </c>
      <c r="AS395" s="792">
        <f t="shared" si="112"/>
        <v>0.19845809772524078</v>
      </c>
      <c r="AT395" s="792">
        <f t="shared" si="112"/>
        <v>0.80154190227475919</v>
      </c>
      <c r="AU395" s="808">
        <v>0.233429875931254</v>
      </c>
      <c r="AV395" s="808">
        <f t="shared" si="113"/>
        <v>0.76657012406874603</v>
      </c>
      <c r="AW395" s="808">
        <v>0.28927691581184001</v>
      </c>
      <c r="AX395" s="808">
        <f t="shared" si="114"/>
        <v>0.71072308418815999</v>
      </c>
      <c r="AY395" s="808">
        <v>0.14972297579412699</v>
      </c>
      <c r="AZ395" s="808">
        <f t="shared" si="117"/>
        <v>0.85027702420587303</v>
      </c>
      <c r="BA395" s="808">
        <f t="shared" si="115"/>
        <v>0.20776952104071039</v>
      </c>
      <c r="BB395" s="808">
        <f t="shared" si="115"/>
        <v>0.79223047895928966</v>
      </c>
      <c r="BC395" s="809">
        <v>0.219334547885467</v>
      </c>
      <c r="BD395" s="809">
        <f t="shared" si="104"/>
        <v>0.78066545211453298</v>
      </c>
      <c r="BE395" s="809">
        <v>0.282364901515472</v>
      </c>
      <c r="BF395" s="809">
        <f t="shared" si="104"/>
        <v>0.717635098484528</v>
      </c>
      <c r="BG395" s="809">
        <v>0.14990473989619199</v>
      </c>
      <c r="BH395" s="809">
        <f t="shared" si="107"/>
        <v>0.85009526010380798</v>
      </c>
      <c r="BI395" s="809">
        <v>0.20189381754530167</v>
      </c>
      <c r="BJ395" s="809">
        <v>0.79810618245469844</v>
      </c>
      <c r="BK395" s="810">
        <v>0.21356320234231099</v>
      </c>
      <c r="BL395" s="810">
        <f t="shared" si="108"/>
        <v>0.78643679765768904</v>
      </c>
      <c r="BM395" s="810">
        <v>0.27747660378797601</v>
      </c>
      <c r="BN395" s="810">
        <f t="shared" si="109"/>
        <v>0.72252339621202399</v>
      </c>
      <c r="BO395" s="810">
        <v>0.144211874710266</v>
      </c>
      <c r="BP395" s="810">
        <f t="shared" si="110"/>
        <v>0.85578812528973403</v>
      </c>
      <c r="BQ395" s="810">
        <v>0.19636167396407325</v>
      </c>
      <c r="BR395" s="810">
        <f t="shared" si="116"/>
        <v>0.80363832603592678</v>
      </c>
      <c r="BS395" s="809">
        <v>0.83106443791805096</v>
      </c>
      <c r="BT395" s="809">
        <v>0.16893556208194899</v>
      </c>
      <c r="BU395" s="812"/>
      <c r="BV395" s="758"/>
      <c r="BW395" s="758"/>
      <c r="BX395" s="758"/>
      <c r="BY395" s="758"/>
      <c r="BZ395" s="758"/>
      <c r="CA395" s="758"/>
      <c r="CB395" s="758"/>
      <c r="CC395" s="758"/>
      <c r="CD395" s="758"/>
      <c r="CE395" s="758"/>
      <c r="CF395" s="758"/>
      <c r="CG395" s="758"/>
      <c r="CH395" s="758"/>
      <c r="CI395" s="758"/>
      <c r="CJ395" s="758"/>
      <c r="CK395" s="758"/>
      <c r="CL395" s="758"/>
      <c r="CM395" s="758"/>
      <c r="CN395" s="758"/>
      <c r="CP395" s="5"/>
      <c r="CR395" s="5"/>
      <c r="CS395" s="5"/>
      <c r="CT395" s="5"/>
    </row>
    <row r="396" spans="2:98" ht="15">
      <c r="B396" s="758"/>
      <c r="C396" s="758"/>
      <c r="D396" s="758"/>
      <c r="E396" s="758"/>
      <c r="F396" s="758"/>
      <c r="G396" s="758"/>
      <c r="H396" s="758"/>
      <c r="I396" s="758"/>
      <c r="J396" s="758"/>
      <c r="K396" s="758"/>
      <c r="L396" s="758"/>
      <c r="M396" s="758"/>
      <c r="N396" s="758"/>
      <c r="O396" s="758"/>
      <c r="P396" s="758"/>
      <c r="Q396" s="758"/>
      <c r="R396" s="758"/>
      <c r="S396" s="758"/>
      <c r="T396" s="758"/>
      <c r="U396" s="758"/>
      <c r="V396" s="758"/>
      <c r="W396" s="758"/>
      <c r="X396" s="758"/>
      <c r="Y396" s="758"/>
      <c r="Z396" s="758"/>
      <c r="AA396" s="758"/>
      <c r="AB396" s="758"/>
      <c r="AC396" s="758"/>
      <c r="AD396" s="758"/>
      <c r="AE396" s="758"/>
      <c r="AF396" s="758"/>
      <c r="AG396" s="758"/>
      <c r="AH396" s="758"/>
      <c r="AI396" s="758"/>
      <c r="AJ396" s="758"/>
      <c r="AK396" s="758"/>
      <c r="AL396" s="780">
        <v>391</v>
      </c>
      <c r="AM396" s="792">
        <v>0.22654868726522501</v>
      </c>
      <c r="AN396" s="792">
        <f t="shared" si="111"/>
        <v>0.77345131273477497</v>
      </c>
      <c r="AO396" s="792">
        <v>0.28495527339458498</v>
      </c>
      <c r="AP396" s="792">
        <f t="shared" si="105"/>
        <v>0.71504472660541496</v>
      </c>
      <c r="AQ396" s="792">
        <v>0.137061090538171</v>
      </c>
      <c r="AR396" s="792">
        <f t="shared" si="106"/>
        <v>0.86293890946182894</v>
      </c>
      <c r="AS396" s="792">
        <f t="shared" si="112"/>
        <v>0.19881790758053297</v>
      </c>
      <c r="AT396" s="792">
        <f t="shared" si="112"/>
        <v>0.80118209241946703</v>
      </c>
      <c r="AU396" s="808">
        <v>0.23381875125704499</v>
      </c>
      <c r="AV396" s="808">
        <f t="shared" si="113"/>
        <v>0.76618124874295501</v>
      </c>
      <c r="AW396" s="808">
        <v>0.28966158633085698</v>
      </c>
      <c r="AX396" s="808">
        <f t="shared" si="114"/>
        <v>0.71033841366914308</v>
      </c>
      <c r="AY396" s="808">
        <v>0.15011086185806799</v>
      </c>
      <c r="AZ396" s="808">
        <f t="shared" si="117"/>
        <v>0.84988913814193201</v>
      </c>
      <c r="BA396" s="808">
        <f t="shared" si="115"/>
        <v>0.20815697420049231</v>
      </c>
      <c r="BB396" s="808">
        <f t="shared" si="115"/>
        <v>0.79184302579950772</v>
      </c>
      <c r="BC396" s="809">
        <v>0.219702941834724</v>
      </c>
      <c r="BD396" s="809">
        <f t="shared" si="104"/>
        <v>0.78029705816527595</v>
      </c>
      <c r="BE396" s="809">
        <v>0.28273071542908101</v>
      </c>
      <c r="BF396" s="809">
        <f t="shared" si="104"/>
        <v>0.71726928457091899</v>
      </c>
      <c r="BG396" s="809">
        <v>0.15029940382212101</v>
      </c>
      <c r="BH396" s="809">
        <f t="shared" si="107"/>
        <v>0.84970059617787896</v>
      </c>
      <c r="BI396" s="809">
        <v>0.20227370227562874</v>
      </c>
      <c r="BJ396" s="809">
        <v>0.79772629772437131</v>
      </c>
      <c r="BK396" s="810">
        <v>0.21390771506324199</v>
      </c>
      <c r="BL396" s="810">
        <f t="shared" si="108"/>
        <v>0.78609228493675798</v>
      </c>
      <c r="BM396" s="810">
        <v>0.27783126007682302</v>
      </c>
      <c r="BN396" s="810">
        <f t="shared" si="109"/>
        <v>0.72216873992317698</v>
      </c>
      <c r="BO396" s="810">
        <v>0.14459071568019999</v>
      </c>
      <c r="BP396" s="810">
        <f t="shared" si="110"/>
        <v>0.85540928431980001</v>
      </c>
      <c r="BQ396" s="810">
        <v>0.19672431070016633</v>
      </c>
      <c r="BR396" s="810">
        <f t="shared" si="116"/>
        <v>0.80327568929983373</v>
      </c>
      <c r="BS396" s="809">
        <v>0.83146551792732004</v>
      </c>
      <c r="BT396" s="809">
        <v>0.16853448207267999</v>
      </c>
      <c r="BU396" s="812"/>
      <c r="BV396" s="758"/>
      <c r="BW396" s="758"/>
      <c r="BX396" s="758"/>
      <c r="BY396" s="758"/>
      <c r="BZ396" s="758"/>
      <c r="CA396" s="758"/>
      <c r="CB396" s="758"/>
      <c r="CC396" s="758"/>
      <c r="CD396" s="758"/>
      <c r="CE396" s="758"/>
      <c r="CF396" s="758"/>
      <c r="CG396" s="758"/>
      <c r="CH396" s="758"/>
      <c r="CI396" s="758"/>
      <c r="CJ396" s="758"/>
      <c r="CK396" s="758"/>
      <c r="CL396" s="758"/>
      <c r="CM396" s="758"/>
      <c r="CN396" s="758"/>
      <c r="CP396" s="5"/>
      <c r="CR396" s="5"/>
      <c r="CS396" s="5"/>
      <c r="CT396" s="5"/>
    </row>
    <row r="397" spans="2:98" ht="15">
      <c r="B397" s="758"/>
      <c r="C397" s="758"/>
      <c r="D397" s="758"/>
      <c r="E397" s="758"/>
      <c r="F397" s="758"/>
      <c r="G397" s="758"/>
      <c r="H397" s="758"/>
      <c r="I397" s="758"/>
      <c r="J397" s="758"/>
      <c r="K397" s="758"/>
      <c r="L397" s="758"/>
      <c r="M397" s="758"/>
      <c r="N397" s="758"/>
      <c r="O397" s="758"/>
      <c r="P397" s="758"/>
      <c r="Q397" s="758"/>
      <c r="R397" s="758"/>
      <c r="S397" s="758"/>
      <c r="T397" s="758"/>
      <c r="U397" s="758"/>
      <c r="V397" s="758"/>
      <c r="W397" s="758"/>
      <c r="X397" s="758"/>
      <c r="Y397" s="758"/>
      <c r="Z397" s="758"/>
      <c r="AA397" s="758"/>
      <c r="AB397" s="758"/>
      <c r="AC397" s="758"/>
      <c r="AD397" s="758"/>
      <c r="AE397" s="758"/>
      <c r="AF397" s="758"/>
      <c r="AG397" s="758"/>
      <c r="AH397" s="758"/>
      <c r="AI397" s="758"/>
      <c r="AJ397" s="758"/>
      <c r="AK397" s="758"/>
      <c r="AL397" s="780">
        <v>392</v>
      </c>
      <c r="AM397" s="792">
        <v>0.22693785639201</v>
      </c>
      <c r="AN397" s="792">
        <f t="shared" si="111"/>
        <v>0.77306214360798997</v>
      </c>
      <c r="AO397" s="792">
        <v>0.28529486680134802</v>
      </c>
      <c r="AP397" s="792">
        <f t="shared" si="105"/>
        <v>0.71470513319865203</v>
      </c>
      <c r="AQ397" s="792">
        <v>0.137410089736555</v>
      </c>
      <c r="AR397" s="792">
        <f t="shared" si="106"/>
        <v>0.862589910263445</v>
      </c>
      <c r="AS397" s="792">
        <f t="shared" si="112"/>
        <v>0.19917719612464846</v>
      </c>
      <c r="AT397" s="792">
        <f t="shared" si="112"/>
        <v>0.80082280387535154</v>
      </c>
      <c r="AU397" s="808">
        <v>0.234207207993473</v>
      </c>
      <c r="AV397" s="808">
        <f t="shared" si="113"/>
        <v>0.76579279200652706</v>
      </c>
      <c r="AW397" s="808">
        <v>0.29004572203282403</v>
      </c>
      <c r="AX397" s="808">
        <f t="shared" si="114"/>
        <v>0.70995427796717592</v>
      </c>
      <c r="AY397" s="808">
        <v>0.150498713195934</v>
      </c>
      <c r="AZ397" s="808">
        <f t="shared" si="117"/>
        <v>0.849501286804066</v>
      </c>
      <c r="BA397" s="808">
        <f t="shared" si="115"/>
        <v>0.20854415861565581</v>
      </c>
      <c r="BB397" s="808">
        <f t="shared" si="115"/>
        <v>0.79145584138434422</v>
      </c>
      <c r="BC397" s="809">
        <v>0.22007093478503401</v>
      </c>
      <c r="BD397" s="809">
        <f t="shared" si="104"/>
        <v>0.77992906521496597</v>
      </c>
      <c r="BE397" s="809">
        <v>0.28309601058925998</v>
      </c>
      <c r="BF397" s="809">
        <f t="shared" si="104"/>
        <v>0.71690398941074007</v>
      </c>
      <c r="BG397" s="809">
        <v>0.15069400774099201</v>
      </c>
      <c r="BH397" s="809">
        <f t="shared" si="107"/>
        <v>0.84930599225900805</v>
      </c>
      <c r="BI397" s="809">
        <v>0.20265331577974666</v>
      </c>
      <c r="BJ397" s="809">
        <v>0.79734668422025345</v>
      </c>
      <c r="BK397" s="810">
        <v>0.214252027072413</v>
      </c>
      <c r="BL397" s="810">
        <f t="shared" si="108"/>
        <v>0.78574797292758702</v>
      </c>
      <c r="BM397" s="810">
        <v>0.27818539277173299</v>
      </c>
      <c r="BN397" s="810">
        <f t="shared" si="109"/>
        <v>0.72181460722826696</v>
      </c>
      <c r="BO397" s="810">
        <v>0.14496954856569799</v>
      </c>
      <c r="BP397" s="810">
        <f t="shared" si="110"/>
        <v>0.85503045143430201</v>
      </c>
      <c r="BQ397" s="810">
        <v>0.19708676107016768</v>
      </c>
      <c r="BR397" s="810">
        <f t="shared" si="116"/>
        <v>0.80291323892983235</v>
      </c>
      <c r="BS397" s="809">
        <v>0.83186484548109996</v>
      </c>
      <c r="BT397" s="809">
        <v>0.16813515451889999</v>
      </c>
      <c r="BU397" s="812"/>
      <c r="BV397" s="758"/>
      <c r="BW397" s="758"/>
      <c r="BX397" s="758"/>
      <c r="BY397" s="758"/>
      <c r="BZ397" s="758"/>
      <c r="CA397" s="758"/>
      <c r="CB397" s="758"/>
      <c r="CC397" s="758"/>
      <c r="CD397" s="758"/>
      <c r="CE397" s="758"/>
      <c r="CF397" s="758"/>
      <c r="CG397" s="758"/>
      <c r="CH397" s="758"/>
      <c r="CI397" s="758"/>
      <c r="CJ397" s="758"/>
      <c r="CK397" s="758"/>
      <c r="CL397" s="758"/>
      <c r="CM397" s="758"/>
      <c r="CN397" s="758"/>
      <c r="CP397" s="5"/>
      <c r="CR397" s="5"/>
      <c r="CS397" s="5"/>
      <c r="CT397" s="5"/>
    </row>
    <row r="398" spans="2:98" ht="15">
      <c r="B398" s="758"/>
      <c r="C398" s="758"/>
      <c r="D398" s="758"/>
      <c r="E398" s="758"/>
      <c r="F398" s="758"/>
      <c r="G398" s="758"/>
      <c r="H398" s="758"/>
      <c r="I398" s="758"/>
      <c r="J398" s="758"/>
      <c r="K398" s="758"/>
      <c r="L398" s="758"/>
      <c r="M398" s="758"/>
      <c r="N398" s="758"/>
      <c r="O398" s="758"/>
      <c r="P398" s="758"/>
      <c r="Q398" s="758"/>
      <c r="R398" s="758"/>
      <c r="S398" s="758"/>
      <c r="T398" s="758"/>
      <c r="U398" s="758"/>
      <c r="V398" s="758"/>
      <c r="W398" s="758"/>
      <c r="X398" s="758"/>
      <c r="Y398" s="758"/>
      <c r="Z398" s="758"/>
      <c r="AA398" s="758"/>
      <c r="AB398" s="758"/>
      <c r="AC398" s="758"/>
      <c r="AD398" s="758"/>
      <c r="AE398" s="758"/>
      <c r="AF398" s="758"/>
      <c r="AG398" s="758"/>
      <c r="AH398" s="758"/>
      <c r="AI398" s="758"/>
      <c r="AJ398" s="758"/>
      <c r="AK398" s="758"/>
      <c r="AL398" s="780">
        <v>393</v>
      </c>
      <c r="AM398" s="792">
        <v>0.22732566691855299</v>
      </c>
      <c r="AN398" s="792">
        <f t="shared" si="111"/>
        <v>0.77267433308144695</v>
      </c>
      <c r="AO398" s="792">
        <v>0.285634109136986</v>
      </c>
      <c r="AP398" s="792">
        <f t="shared" si="105"/>
        <v>0.71436589086301394</v>
      </c>
      <c r="AQ398" s="792">
        <v>0.13775903340732501</v>
      </c>
      <c r="AR398" s="792">
        <f t="shared" si="106"/>
        <v>0.86224096659267502</v>
      </c>
      <c r="AS398" s="792">
        <f t="shared" si="112"/>
        <v>0.19953595721362771</v>
      </c>
      <c r="AT398" s="792">
        <f t="shared" si="112"/>
        <v>0.80046404278637229</v>
      </c>
      <c r="AU398" s="808">
        <v>0.23459524786830499</v>
      </c>
      <c r="AV398" s="808">
        <f t="shared" si="113"/>
        <v>0.76540475213169501</v>
      </c>
      <c r="AW398" s="808">
        <v>0.29042932663245302</v>
      </c>
      <c r="AX398" s="808">
        <f t="shared" si="114"/>
        <v>0.70957067336754698</v>
      </c>
      <c r="AY398" s="808">
        <v>0.150886529605188</v>
      </c>
      <c r="AZ398" s="808">
        <f t="shared" si="117"/>
        <v>0.849113470394812</v>
      </c>
      <c r="BA398" s="808">
        <f t="shared" si="115"/>
        <v>0.20893107558302526</v>
      </c>
      <c r="BB398" s="808">
        <f t="shared" si="115"/>
        <v>0.79106892441697485</v>
      </c>
      <c r="BC398" s="809">
        <v>0.220438523049519</v>
      </c>
      <c r="BD398" s="809">
        <f t="shared" si="104"/>
        <v>0.77956147695048106</v>
      </c>
      <c r="BE398" s="809">
        <v>0.28346078952311698</v>
      </c>
      <c r="BF398" s="809">
        <f t="shared" si="104"/>
        <v>0.71653921047688307</v>
      </c>
      <c r="BG398" s="809">
        <v>0.151088550459025</v>
      </c>
      <c r="BH398" s="809">
        <f t="shared" si="107"/>
        <v>0.84891144954097497</v>
      </c>
      <c r="BI398" s="809">
        <v>0.20303265694681932</v>
      </c>
      <c r="BJ398" s="809">
        <v>0.79696734305318073</v>
      </c>
      <c r="BK398" s="810">
        <v>0.21459614422380399</v>
      </c>
      <c r="BL398" s="810">
        <f t="shared" si="108"/>
        <v>0.78540385577619598</v>
      </c>
      <c r="BM398" s="810">
        <v>0.27853900516479502</v>
      </c>
      <c r="BN398" s="810">
        <f t="shared" si="109"/>
        <v>0.72146099483520498</v>
      </c>
      <c r="BO398" s="810">
        <v>0.145348374028344</v>
      </c>
      <c r="BP398" s="810">
        <f t="shared" si="110"/>
        <v>0.854651625971656</v>
      </c>
      <c r="BQ398" s="810">
        <v>0.19744902795032032</v>
      </c>
      <c r="BR398" s="810">
        <f t="shared" si="116"/>
        <v>0.80255097204967973</v>
      </c>
      <c r="BS398" s="809">
        <v>0.83226245076677696</v>
      </c>
      <c r="BT398" s="809">
        <v>0.16773754923322301</v>
      </c>
      <c r="BU398" s="812"/>
      <c r="BV398" s="758"/>
      <c r="BW398" s="758"/>
      <c r="BX398" s="758"/>
      <c r="BY398" s="758"/>
      <c r="BZ398" s="758"/>
      <c r="CA398" s="758"/>
      <c r="CB398" s="758"/>
      <c r="CC398" s="758"/>
      <c r="CD398" s="758"/>
      <c r="CE398" s="758"/>
      <c r="CF398" s="758"/>
      <c r="CG398" s="758"/>
      <c r="CH398" s="758"/>
      <c r="CI398" s="758"/>
      <c r="CJ398" s="758"/>
      <c r="CK398" s="758"/>
      <c r="CL398" s="758"/>
      <c r="CM398" s="758"/>
      <c r="CN398" s="758"/>
      <c r="CP398" s="5"/>
      <c r="CR398" s="5"/>
      <c r="CS398" s="5"/>
      <c r="CT398" s="5"/>
    </row>
    <row r="399" spans="2:98" ht="15">
      <c r="B399" s="758"/>
      <c r="C399" s="758"/>
      <c r="D399" s="758"/>
      <c r="E399" s="758"/>
      <c r="F399" s="758"/>
      <c r="G399" s="758"/>
      <c r="H399" s="758"/>
      <c r="I399" s="758"/>
      <c r="J399" s="758"/>
      <c r="K399" s="758"/>
      <c r="L399" s="758"/>
      <c r="M399" s="758"/>
      <c r="N399" s="758"/>
      <c r="O399" s="758"/>
      <c r="P399" s="758"/>
      <c r="Q399" s="758"/>
      <c r="R399" s="758"/>
      <c r="S399" s="758"/>
      <c r="T399" s="758"/>
      <c r="U399" s="758"/>
      <c r="V399" s="758"/>
      <c r="W399" s="758"/>
      <c r="X399" s="758"/>
      <c r="Y399" s="758"/>
      <c r="Z399" s="758"/>
      <c r="AA399" s="758"/>
      <c r="AB399" s="758"/>
      <c r="AC399" s="758"/>
      <c r="AD399" s="758"/>
      <c r="AE399" s="758"/>
      <c r="AF399" s="758"/>
      <c r="AG399" s="758"/>
      <c r="AH399" s="758"/>
      <c r="AI399" s="758"/>
      <c r="AJ399" s="758"/>
      <c r="AK399" s="758"/>
      <c r="AL399" s="780">
        <v>394</v>
      </c>
      <c r="AM399" s="792">
        <v>0.22771209146631</v>
      </c>
      <c r="AN399" s="792">
        <f t="shared" si="111"/>
        <v>0.77228790853369</v>
      </c>
      <c r="AO399" s="792">
        <v>0.28597301259798502</v>
      </c>
      <c r="AP399" s="792">
        <f t="shared" si="105"/>
        <v>0.71402698740201498</v>
      </c>
      <c r="AQ399" s="792">
        <v>0.13810792054655999</v>
      </c>
      <c r="AR399" s="792">
        <f t="shared" si="106"/>
        <v>0.86189207945344004</v>
      </c>
      <c r="AS399" s="792">
        <f t="shared" si="112"/>
        <v>0.19989418470351025</v>
      </c>
      <c r="AT399" s="792">
        <f t="shared" si="112"/>
        <v>0.80010581529648972</v>
      </c>
      <c r="AU399" s="808">
        <v>0.23498287260931</v>
      </c>
      <c r="AV399" s="808">
        <f t="shared" si="113"/>
        <v>0.76501712739069005</v>
      </c>
      <c r="AW399" s="808">
        <v>0.29081240384445201</v>
      </c>
      <c r="AX399" s="808">
        <f t="shared" si="114"/>
        <v>0.70918759615554805</v>
      </c>
      <c r="AY399" s="808">
        <v>0.15127431088329199</v>
      </c>
      <c r="AZ399" s="808">
        <f t="shared" si="117"/>
        <v>0.84872568911670798</v>
      </c>
      <c r="BA399" s="808">
        <f t="shared" si="115"/>
        <v>0.20931772639942436</v>
      </c>
      <c r="BB399" s="808">
        <f t="shared" si="115"/>
        <v>0.79068227360057564</v>
      </c>
      <c r="BC399" s="809">
        <v>0.2208057029413</v>
      </c>
      <c r="BD399" s="809">
        <f t="shared" si="104"/>
        <v>0.77919429705870003</v>
      </c>
      <c r="BE399" s="809">
        <v>0.28382505475775699</v>
      </c>
      <c r="BF399" s="809">
        <f t="shared" si="104"/>
        <v>0.71617494524224301</v>
      </c>
      <c r="BG399" s="809">
        <v>0.15148303078244299</v>
      </c>
      <c r="BH399" s="809">
        <f t="shared" si="107"/>
        <v>0.84851696921755704</v>
      </c>
      <c r="BI399" s="809">
        <v>0.20341172466601087</v>
      </c>
      <c r="BJ399" s="809">
        <v>0.79658827533398913</v>
      </c>
      <c r="BK399" s="810">
        <v>0.21494007237139401</v>
      </c>
      <c r="BL399" s="810">
        <f t="shared" si="108"/>
        <v>0.78505992762860599</v>
      </c>
      <c r="BM399" s="810">
        <v>0.27889210054809699</v>
      </c>
      <c r="BN399" s="810">
        <f t="shared" si="109"/>
        <v>0.72110789945190301</v>
      </c>
      <c r="BO399" s="810">
        <v>0.14572719272972001</v>
      </c>
      <c r="BP399" s="810">
        <f t="shared" si="110"/>
        <v>0.85427280727027999</v>
      </c>
      <c r="BQ399" s="810">
        <v>0.19781111421686567</v>
      </c>
      <c r="BR399" s="810">
        <f t="shared" si="116"/>
        <v>0.8021888857831343</v>
      </c>
      <c r="BS399" s="809">
        <v>0.83265836397173698</v>
      </c>
      <c r="BT399" s="809">
        <v>0.16734163602826299</v>
      </c>
      <c r="BU399" s="812"/>
      <c r="BV399" s="758"/>
      <c r="BW399" s="758"/>
      <c r="BX399" s="758"/>
      <c r="BY399" s="758"/>
      <c r="BZ399" s="758"/>
      <c r="CA399" s="758"/>
      <c r="CB399" s="758"/>
      <c r="CC399" s="758"/>
      <c r="CD399" s="758"/>
      <c r="CE399" s="758"/>
      <c r="CF399" s="758"/>
      <c r="CG399" s="758"/>
      <c r="CH399" s="758"/>
      <c r="CI399" s="758"/>
      <c r="CJ399" s="758"/>
      <c r="CK399" s="758"/>
      <c r="CL399" s="758"/>
      <c r="CM399" s="758"/>
      <c r="CN399" s="758"/>
      <c r="CP399" s="5"/>
      <c r="CR399" s="5"/>
      <c r="CS399" s="5"/>
      <c r="CT399" s="5"/>
    </row>
    <row r="400" spans="2:98" ht="15">
      <c r="B400" s="758"/>
      <c r="C400" s="758"/>
      <c r="D400" s="758"/>
      <c r="E400" s="758"/>
      <c r="F400" s="758"/>
      <c r="G400" s="758"/>
      <c r="H400" s="758"/>
      <c r="I400" s="758"/>
      <c r="J400" s="758"/>
      <c r="K400" s="758"/>
      <c r="L400" s="758"/>
      <c r="M400" s="758"/>
      <c r="N400" s="758"/>
      <c r="O400" s="758"/>
      <c r="P400" s="758"/>
      <c r="Q400" s="758"/>
      <c r="R400" s="758"/>
      <c r="S400" s="758"/>
      <c r="T400" s="758"/>
      <c r="U400" s="758"/>
      <c r="V400" s="758"/>
      <c r="W400" s="758"/>
      <c r="X400" s="758"/>
      <c r="Y400" s="758"/>
      <c r="Z400" s="758"/>
      <c r="AA400" s="758"/>
      <c r="AB400" s="758"/>
      <c r="AC400" s="758"/>
      <c r="AD400" s="758"/>
      <c r="AE400" s="758"/>
      <c r="AF400" s="758"/>
      <c r="AG400" s="758"/>
      <c r="AH400" s="758"/>
      <c r="AI400" s="758"/>
      <c r="AJ400" s="758"/>
      <c r="AK400" s="758"/>
      <c r="AL400" s="780">
        <v>395</v>
      </c>
      <c r="AM400" s="792">
        <v>0.22809710265673899</v>
      </c>
      <c r="AN400" s="792">
        <f t="shared" si="111"/>
        <v>0.77190289734326101</v>
      </c>
      <c r="AO400" s="792">
        <v>0.28631158938083701</v>
      </c>
      <c r="AP400" s="792">
        <f t="shared" si="105"/>
        <v>0.71368841061916299</v>
      </c>
      <c r="AQ400" s="792">
        <v>0.13845675015033401</v>
      </c>
      <c r="AR400" s="792">
        <f t="shared" si="106"/>
        <v>0.86154324984966602</v>
      </c>
      <c r="AS400" s="792">
        <f t="shared" si="112"/>
        <v>0.20025187245033524</v>
      </c>
      <c r="AT400" s="792">
        <f t="shared" si="112"/>
        <v>0.79974812754966473</v>
      </c>
      <c r="AU400" s="808">
        <v>0.23537008394425599</v>
      </c>
      <c r="AV400" s="808">
        <f t="shared" si="113"/>
        <v>0.76462991605574404</v>
      </c>
      <c r="AW400" s="808">
        <v>0.29119495738353302</v>
      </c>
      <c r="AX400" s="808">
        <f t="shared" si="114"/>
        <v>0.70880504261646693</v>
      </c>
      <c r="AY400" s="808">
        <v>0.151662056827706</v>
      </c>
      <c r="AZ400" s="808">
        <f t="shared" si="117"/>
        <v>0.84833794317229394</v>
      </c>
      <c r="BA400" s="808">
        <f t="shared" si="115"/>
        <v>0.20970411236167671</v>
      </c>
      <c r="BB400" s="808">
        <f t="shared" si="115"/>
        <v>0.79029588763832326</v>
      </c>
      <c r="BC400" s="809">
        <v>0.221172470773499</v>
      </c>
      <c r="BD400" s="809">
        <f t="shared" si="104"/>
        <v>0.778827529226501</v>
      </c>
      <c r="BE400" s="809">
        <v>0.28418880882028702</v>
      </c>
      <c r="BF400" s="809">
        <f t="shared" si="104"/>
        <v>0.71581119117971292</v>
      </c>
      <c r="BG400" s="809">
        <v>0.15187744751746499</v>
      </c>
      <c r="BH400" s="809">
        <f t="shared" si="107"/>
        <v>0.84812255248253499</v>
      </c>
      <c r="BI400" s="809">
        <v>0.20379051782648461</v>
      </c>
      <c r="BJ400" s="809">
        <v>0.79620948217351539</v>
      </c>
      <c r="BK400" s="810">
        <v>0.21528381736916299</v>
      </c>
      <c r="BL400" s="810">
        <f t="shared" si="108"/>
        <v>0.78471618263083698</v>
      </c>
      <c r="BM400" s="810">
        <v>0.279244682213731</v>
      </c>
      <c r="BN400" s="810">
        <f t="shared" si="109"/>
        <v>0.720755317786269</v>
      </c>
      <c r="BO400" s="810">
        <v>0.14610600533141099</v>
      </c>
      <c r="BP400" s="810">
        <f t="shared" si="110"/>
        <v>0.85389399466858906</v>
      </c>
      <c r="BQ400" s="810">
        <v>0.1981730227460477</v>
      </c>
      <c r="BR400" s="810">
        <f t="shared" si="116"/>
        <v>0.80182697725395236</v>
      </c>
      <c r="BS400" s="809">
        <v>0.83305261528336394</v>
      </c>
      <c r="BT400" s="809">
        <v>0.166947384716636</v>
      </c>
      <c r="BU400" s="812"/>
      <c r="BV400" s="758"/>
      <c r="BW400" s="758"/>
      <c r="BX400" s="758"/>
      <c r="BY400" s="758"/>
      <c r="BZ400" s="758"/>
      <c r="CA400" s="758"/>
      <c r="CB400" s="758"/>
      <c r="CC400" s="758"/>
      <c r="CD400" s="758"/>
      <c r="CE400" s="758"/>
      <c r="CF400" s="758"/>
      <c r="CG400" s="758"/>
      <c r="CH400" s="758"/>
      <c r="CI400" s="758"/>
      <c r="CJ400" s="758"/>
      <c r="CK400" s="758"/>
      <c r="CL400" s="758"/>
      <c r="CM400" s="758"/>
      <c r="CN400" s="758"/>
      <c r="CP400" s="5"/>
      <c r="CR400" s="5"/>
      <c r="CS400" s="5"/>
      <c r="CT400" s="5"/>
    </row>
    <row r="401" spans="2:98" ht="15">
      <c r="B401" s="758"/>
      <c r="C401" s="758"/>
      <c r="D401" s="758"/>
      <c r="E401" s="758"/>
      <c r="F401" s="758"/>
      <c r="G401" s="758"/>
      <c r="H401" s="758"/>
      <c r="I401" s="758"/>
      <c r="J401" s="758"/>
      <c r="K401" s="758"/>
      <c r="L401" s="758"/>
      <c r="M401" s="758"/>
      <c r="N401" s="758"/>
      <c r="O401" s="758"/>
      <c r="P401" s="758"/>
      <c r="Q401" s="758"/>
      <c r="R401" s="758"/>
      <c r="S401" s="758"/>
      <c r="T401" s="758"/>
      <c r="U401" s="758"/>
      <c r="V401" s="758"/>
      <c r="W401" s="758"/>
      <c r="X401" s="758"/>
      <c r="Y401" s="758"/>
      <c r="Z401" s="758"/>
      <c r="AA401" s="758"/>
      <c r="AB401" s="758"/>
      <c r="AC401" s="758"/>
      <c r="AD401" s="758"/>
      <c r="AE401" s="758"/>
      <c r="AF401" s="758"/>
      <c r="AG401" s="758"/>
      <c r="AH401" s="758"/>
      <c r="AI401" s="758"/>
      <c r="AJ401" s="758"/>
      <c r="AK401" s="758"/>
      <c r="AL401" s="780">
        <v>396</v>
      </c>
      <c r="AM401" s="792">
        <v>0.22848067311129799</v>
      </c>
      <c r="AN401" s="792">
        <f t="shared" si="111"/>
        <v>0.77151932688870195</v>
      </c>
      <c r="AO401" s="792">
        <v>0.286649851682029</v>
      </c>
      <c r="AP401" s="792">
        <f t="shared" si="105"/>
        <v>0.71335014831797094</v>
      </c>
      <c r="AQ401" s="792">
        <v>0.138805521214726</v>
      </c>
      <c r="AR401" s="792">
        <f t="shared" si="106"/>
        <v>0.861194478785274</v>
      </c>
      <c r="AS401" s="792">
        <f t="shared" si="112"/>
        <v>0.200609014310143</v>
      </c>
      <c r="AT401" s="792">
        <f t="shared" si="112"/>
        <v>0.79939098568985689</v>
      </c>
      <c r="AU401" s="808">
        <v>0.23575688360091099</v>
      </c>
      <c r="AV401" s="808">
        <f t="shared" si="113"/>
        <v>0.76424311639908904</v>
      </c>
      <c r="AW401" s="808">
        <v>0.29157699096440398</v>
      </c>
      <c r="AX401" s="808">
        <f t="shared" si="114"/>
        <v>0.70842300903559607</v>
      </c>
      <c r="AY401" s="808">
        <v>0.152049767235894</v>
      </c>
      <c r="AZ401" s="808">
        <f t="shared" si="117"/>
        <v>0.84795023276410597</v>
      </c>
      <c r="BA401" s="808">
        <f t="shared" si="115"/>
        <v>0.21009023476660657</v>
      </c>
      <c r="BB401" s="808">
        <f t="shared" si="115"/>
        <v>0.78990976523339351</v>
      </c>
      <c r="BC401" s="809">
        <v>0.22153882285923601</v>
      </c>
      <c r="BD401" s="809">
        <f t="shared" si="104"/>
        <v>0.77846117714076402</v>
      </c>
      <c r="BE401" s="809">
        <v>0.28455205423781299</v>
      </c>
      <c r="BF401" s="809">
        <f t="shared" si="104"/>
        <v>0.71544794576218695</v>
      </c>
      <c r="BG401" s="809">
        <v>0.152271799470314</v>
      </c>
      <c r="BH401" s="809">
        <f t="shared" si="107"/>
        <v>0.847728200529686</v>
      </c>
      <c r="BI401" s="809">
        <v>0.2041690353174046</v>
      </c>
      <c r="BJ401" s="809">
        <v>0.7958309646825954</v>
      </c>
      <c r="BK401" s="810">
        <v>0.215627385071092</v>
      </c>
      <c r="BL401" s="810">
        <f t="shared" si="108"/>
        <v>0.78437261492890797</v>
      </c>
      <c r="BM401" s="810">
        <v>0.27959675345378499</v>
      </c>
      <c r="BN401" s="810">
        <f t="shared" si="109"/>
        <v>0.72040324654621501</v>
      </c>
      <c r="BO401" s="810">
        <v>0.14648481249499901</v>
      </c>
      <c r="BP401" s="810">
        <f t="shared" si="110"/>
        <v>0.85351518750500099</v>
      </c>
      <c r="BQ401" s="810">
        <v>0.19853475641410862</v>
      </c>
      <c r="BR401" s="810">
        <f t="shared" si="116"/>
        <v>0.80146524358589144</v>
      </c>
      <c r="BS401" s="809">
        <v>0.83344523488904398</v>
      </c>
      <c r="BT401" s="809">
        <v>0.16655476511095599</v>
      </c>
      <c r="BU401" s="812"/>
      <c r="BV401" s="758"/>
      <c r="BW401" s="758"/>
      <c r="BX401" s="758"/>
      <c r="BY401" s="758"/>
      <c r="BZ401" s="758"/>
      <c r="CA401" s="758"/>
      <c r="CB401" s="758"/>
      <c r="CC401" s="758"/>
      <c r="CD401" s="758"/>
      <c r="CE401" s="758"/>
      <c r="CF401" s="758"/>
      <c r="CG401" s="758"/>
      <c r="CH401" s="758"/>
      <c r="CI401" s="758"/>
      <c r="CJ401" s="758"/>
      <c r="CK401" s="758"/>
      <c r="CL401" s="758"/>
      <c r="CM401" s="758"/>
      <c r="CN401" s="758"/>
      <c r="CP401" s="5"/>
      <c r="CR401" s="5"/>
      <c r="CS401" s="5"/>
      <c r="CT401" s="5"/>
    </row>
    <row r="402" spans="2:98" ht="15">
      <c r="B402" s="758"/>
      <c r="C402" s="758"/>
      <c r="D402" s="758"/>
      <c r="E402" s="758"/>
      <c r="F402" s="758"/>
      <c r="G402" s="758"/>
      <c r="H402" s="758"/>
      <c r="I402" s="758"/>
      <c r="J402" s="758"/>
      <c r="K402" s="758"/>
      <c r="L402" s="758"/>
      <c r="M402" s="758"/>
      <c r="N402" s="758"/>
      <c r="O402" s="758"/>
      <c r="P402" s="758"/>
      <c r="Q402" s="758"/>
      <c r="R402" s="758"/>
      <c r="S402" s="758"/>
      <c r="T402" s="758"/>
      <c r="U402" s="758"/>
      <c r="V402" s="758"/>
      <c r="W402" s="758"/>
      <c r="X402" s="758"/>
      <c r="Y402" s="758"/>
      <c r="Z402" s="758"/>
      <c r="AA402" s="758"/>
      <c r="AB402" s="758"/>
      <c r="AC402" s="758"/>
      <c r="AD402" s="758"/>
      <c r="AE402" s="758"/>
      <c r="AF402" s="758"/>
      <c r="AG402" s="758"/>
      <c r="AH402" s="758"/>
      <c r="AI402" s="758"/>
      <c r="AJ402" s="758"/>
      <c r="AK402" s="758"/>
      <c r="AL402" s="780">
        <v>397</v>
      </c>
      <c r="AM402" s="792">
        <v>0.22886277545144601</v>
      </c>
      <c r="AN402" s="792">
        <f t="shared" si="111"/>
        <v>0.77113722454855393</v>
      </c>
      <c r="AO402" s="792">
        <v>0.28698781169805299</v>
      </c>
      <c r="AP402" s="792">
        <f t="shared" si="105"/>
        <v>0.71301218830194701</v>
      </c>
      <c r="AQ402" s="792">
        <v>0.13915423273581201</v>
      </c>
      <c r="AR402" s="792">
        <f t="shared" si="106"/>
        <v>0.86084576726418804</v>
      </c>
      <c r="AS402" s="792">
        <f t="shared" si="112"/>
        <v>0.20096560413897396</v>
      </c>
      <c r="AT402" s="792">
        <f t="shared" si="112"/>
        <v>0.79903439586102609</v>
      </c>
      <c r="AU402" s="808">
        <v>0.23614327330704499</v>
      </c>
      <c r="AV402" s="808">
        <f t="shared" si="113"/>
        <v>0.76385672669295501</v>
      </c>
      <c r="AW402" s="808">
        <v>0.291958508301776</v>
      </c>
      <c r="AX402" s="808">
        <f t="shared" si="114"/>
        <v>0.70804149169822406</v>
      </c>
      <c r="AY402" s="808">
        <v>0.15243744190531699</v>
      </c>
      <c r="AZ402" s="808">
        <f t="shared" si="117"/>
        <v>0.84756255809468306</v>
      </c>
      <c r="BA402" s="808">
        <f t="shared" si="115"/>
        <v>0.21047609491103825</v>
      </c>
      <c r="BB402" s="808">
        <f t="shared" si="115"/>
        <v>0.78952390508896175</v>
      </c>
      <c r="BC402" s="809">
        <v>0.22190475551163399</v>
      </c>
      <c r="BD402" s="809">
        <f t="shared" si="104"/>
        <v>0.77809524448836598</v>
      </c>
      <c r="BE402" s="809">
        <v>0.28491479353744098</v>
      </c>
      <c r="BF402" s="809">
        <f t="shared" si="104"/>
        <v>0.71508520646255902</v>
      </c>
      <c r="BG402" s="809">
        <v>0.15266608544721</v>
      </c>
      <c r="BH402" s="809">
        <f t="shared" si="107"/>
        <v>0.84733391455279006</v>
      </c>
      <c r="BI402" s="809">
        <v>0.2045472760279346</v>
      </c>
      <c r="BJ402" s="809">
        <v>0.79545272397206546</v>
      </c>
      <c r="BK402" s="810">
        <v>0.21597078133115999</v>
      </c>
      <c r="BL402" s="810">
        <f t="shared" si="108"/>
        <v>0.78402921866884001</v>
      </c>
      <c r="BM402" s="810">
        <v>0.27994831756034899</v>
      </c>
      <c r="BN402" s="810">
        <f t="shared" si="109"/>
        <v>0.72005168243965101</v>
      </c>
      <c r="BO402" s="810">
        <v>0.146863614882069</v>
      </c>
      <c r="BP402" s="810">
        <f t="shared" si="110"/>
        <v>0.853136385117931</v>
      </c>
      <c r="BQ402" s="810">
        <v>0.19889631809729164</v>
      </c>
      <c r="BR402" s="810">
        <f t="shared" si="116"/>
        <v>0.80110368190270842</v>
      </c>
      <c r="BS402" s="809">
        <v>0.83383625297616204</v>
      </c>
      <c r="BT402" s="809">
        <v>0.16616374702383799</v>
      </c>
      <c r="BU402" s="812"/>
      <c r="BV402" s="758"/>
      <c r="BW402" s="758"/>
      <c r="BX402" s="758"/>
      <c r="BY402" s="758"/>
      <c r="BZ402" s="758"/>
      <c r="CA402" s="758"/>
      <c r="CB402" s="758"/>
      <c r="CC402" s="758"/>
      <c r="CD402" s="758"/>
      <c r="CE402" s="758"/>
      <c r="CF402" s="758"/>
      <c r="CG402" s="758"/>
      <c r="CH402" s="758"/>
      <c r="CI402" s="758"/>
      <c r="CJ402" s="758"/>
      <c r="CK402" s="758"/>
      <c r="CL402" s="758"/>
      <c r="CM402" s="758"/>
      <c r="CN402" s="758"/>
      <c r="CP402" s="5"/>
      <c r="CR402" s="5"/>
      <c r="CS402" s="5"/>
      <c r="CT402" s="5"/>
    </row>
    <row r="403" spans="2:98" ht="15">
      <c r="B403" s="758"/>
      <c r="C403" s="758"/>
      <c r="D403" s="758"/>
      <c r="E403" s="758"/>
      <c r="F403" s="758"/>
      <c r="G403" s="758"/>
      <c r="H403" s="758"/>
      <c r="I403" s="758"/>
      <c r="J403" s="758"/>
      <c r="K403" s="758"/>
      <c r="L403" s="758"/>
      <c r="M403" s="758"/>
      <c r="N403" s="758"/>
      <c r="O403" s="758"/>
      <c r="P403" s="758"/>
      <c r="Q403" s="758"/>
      <c r="R403" s="758"/>
      <c r="S403" s="758"/>
      <c r="T403" s="758"/>
      <c r="U403" s="758"/>
      <c r="V403" s="758"/>
      <c r="W403" s="758"/>
      <c r="X403" s="758"/>
      <c r="Y403" s="758"/>
      <c r="Z403" s="758"/>
      <c r="AA403" s="758"/>
      <c r="AB403" s="758"/>
      <c r="AC403" s="758"/>
      <c r="AD403" s="758"/>
      <c r="AE403" s="758"/>
      <c r="AF403" s="758"/>
      <c r="AG403" s="758"/>
      <c r="AH403" s="758"/>
      <c r="AI403" s="758"/>
      <c r="AJ403" s="758"/>
      <c r="AK403" s="758"/>
      <c r="AL403" s="780">
        <v>398</v>
      </c>
      <c r="AM403" s="792">
        <v>0.22924338229864</v>
      </c>
      <c r="AN403" s="792">
        <f t="shared" si="111"/>
        <v>0.77075661770136006</v>
      </c>
      <c r="AO403" s="792">
        <v>0.28732548162539601</v>
      </c>
      <c r="AP403" s="792">
        <f t="shared" si="105"/>
        <v>0.71267451837460394</v>
      </c>
      <c r="AQ403" s="792">
        <v>0.13950288370966801</v>
      </c>
      <c r="AR403" s="792">
        <f t="shared" si="106"/>
        <v>0.86049711629033199</v>
      </c>
      <c r="AS403" s="792">
        <f t="shared" si="112"/>
        <v>0.20132163579286677</v>
      </c>
      <c r="AT403" s="792">
        <f t="shared" si="112"/>
        <v>0.79867836420713334</v>
      </c>
      <c r="AU403" s="808">
        <v>0.236529254790425</v>
      </c>
      <c r="AV403" s="808">
        <f t="shared" si="113"/>
        <v>0.76347074520957503</v>
      </c>
      <c r="AW403" s="808">
        <v>0.29233951311035999</v>
      </c>
      <c r="AX403" s="808">
        <f t="shared" si="114"/>
        <v>0.70766048688964001</v>
      </c>
      <c r="AY403" s="808">
        <v>0.152825080633436</v>
      </c>
      <c r="AZ403" s="808">
        <f t="shared" si="117"/>
        <v>0.84717491936656397</v>
      </c>
      <c r="BA403" s="808">
        <f t="shared" si="115"/>
        <v>0.21086169409179512</v>
      </c>
      <c r="BB403" s="808">
        <f t="shared" si="115"/>
        <v>0.78913830590820488</v>
      </c>
      <c r="BC403" s="809">
        <v>0.222270265043813</v>
      </c>
      <c r="BD403" s="809">
        <f t="shared" si="104"/>
        <v>0.77772973495618702</v>
      </c>
      <c r="BE403" s="809">
        <v>0.28527702924627701</v>
      </c>
      <c r="BF403" s="809">
        <f t="shared" si="104"/>
        <v>0.71472297075372304</v>
      </c>
      <c r="BG403" s="809">
        <v>0.153060304254374</v>
      </c>
      <c r="BH403" s="809">
        <f t="shared" si="107"/>
        <v>0.846939695745626</v>
      </c>
      <c r="BI403" s="809">
        <v>0.20492523884723779</v>
      </c>
      <c r="BJ403" s="809">
        <v>0.79507476115276221</v>
      </c>
      <c r="BK403" s="810">
        <v>0.21631401200334799</v>
      </c>
      <c r="BL403" s="810">
        <f t="shared" si="108"/>
        <v>0.78368598799665201</v>
      </c>
      <c r="BM403" s="810">
        <v>0.28029937782551401</v>
      </c>
      <c r="BN403" s="810">
        <f t="shared" si="109"/>
        <v>0.71970062217448594</v>
      </c>
      <c r="BO403" s="810">
        <v>0.147242413154203</v>
      </c>
      <c r="BP403" s="810">
        <f t="shared" si="110"/>
        <v>0.85275758684579706</v>
      </c>
      <c r="BQ403" s="810">
        <v>0.19925771067183945</v>
      </c>
      <c r="BR403" s="810">
        <f t="shared" si="116"/>
        <v>0.80074228932816061</v>
      </c>
      <c r="BS403" s="809">
        <v>0.83422569973210403</v>
      </c>
      <c r="BT403" s="809">
        <v>0.165774300267896</v>
      </c>
      <c r="BU403" s="812"/>
      <c r="BV403" s="758"/>
      <c r="BW403" s="758"/>
      <c r="BX403" s="758"/>
      <c r="BY403" s="758"/>
      <c r="BZ403" s="758"/>
      <c r="CA403" s="758"/>
      <c r="CB403" s="758"/>
      <c r="CC403" s="758"/>
      <c r="CD403" s="758"/>
      <c r="CE403" s="758"/>
      <c r="CF403" s="758"/>
      <c r="CG403" s="758"/>
      <c r="CH403" s="758"/>
      <c r="CI403" s="758"/>
      <c r="CJ403" s="758"/>
      <c r="CK403" s="758"/>
      <c r="CL403" s="758"/>
      <c r="CM403" s="758"/>
      <c r="CN403" s="758"/>
      <c r="CP403" s="5"/>
      <c r="CR403" s="5"/>
      <c r="CS403" s="5"/>
      <c r="CT403" s="5"/>
    </row>
    <row r="404" spans="2:98" ht="15">
      <c r="B404" s="758"/>
      <c r="C404" s="758"/>
      <c r="D404" s="758"/>
      <c r="E404" s="758"/>
      <c r="F404" s="758"/>
      <c r="G404" s="758"/>
      <c r="H404" s="758"/>
      <c r="I404" s="758"/>
      <c r="J404" s="758"/>
      <c r="K404" s="758"/>
      <c r="L404" s="758"/>
      <c r="M404" s="758"/>
      <c r="N404" s="758"/>
      <c r="O404" s="758"/>
      <c r="P404" s="758"/>
      <c r="Q404" s="758"/>
      <c r="R404" s="758"/>
      <c r="S404" s="758"/>
      <c r="T404" s="758"/>
      <c r="U404" s="758"/>
      <c r="V404" s="758"/>
      <c r="W404" s="758"/>
      <c r="X404" s="758"/>
      <c r="Y404" s="758"/>
      <c r="Z404" s="758"/>
      <c r="AA404" s="758"/>
      <c r="AB404" s="758"/>
      <c r="AC404" s="758"/>
      <c r="AD404" s="758"/>
      <c r="AE404" s="758"/>
      <c r="AF404" s="758"/>
      <c r="AG404" s="758"/>
      <c r="AH404" s="758"/>
      <c r="AI404" s="758"/>
      <c r="AJ404" s="758"/>
      <c r="AK404" s="758"/>
      <c r="AL404" s="780">
        <v>399</v>
      </c>
      <c r="AM404" s="792">
        <v>0.22962246627433899</v>
      </c>
      <c r="AN404" s="792">
        <f t="shared" si="111"/>
        <v>0.77037753372566098</v>
      </c>
      <c r="AO404" s="792">
        <v>0.28766287366054899</v>
      </c>
      <c r="AP404" s="792">
        <f t="shared" si="105"/>
        <v>0.71233712633945101</v>
      </c>
      <c r="AQ404" s="792">
        <v>0.13985147313237201</v>
      </c>
      <c r="AR404" s="792">
        <f t="shared" si="106"/>
        <v>0.86014852686762799</v>
      </c>
      <c r="AS404" s="792">
        <f t="shared" si="112"/>
        <v>0.20167710312786249</v>
      </c>
      <c r="AT404" s="792">
        <f t="shared" si="112"/>
        <v>0.79832289687213753</v>
      </c>
      <c r="AU404" s="808">
        <v>0.236914829778821</v>
      </c>
      <c r="AV404" s="808">
        <f t="shared" si="113"/>
        <v>0.76308517022117894</v>
      </c>
      <c r="AW404" s="808">
        <v>0.29272000910486401</v>
      </c>
      <c r="AX404" s="808">
        <f t="shared" si="114"/>
        <v>0.70727999089513593</v>
      </c>
      <c r="AY404" s="808">
        <v>0.153212683217714</v>
      </c>
      <c r="AZ404" s="808">
        <f t="shared" si="117"/>
        <v>0.84678731678228603</v>
      </c>
      <c r="BA404" s="808">
        <f t="shared" si="115"/>
        <v>0.21124703360570168</v>
      </c>
      <c r="BB404" s="808">
        <f t="shared" si="115"/>
        <v>0.78875296639429826</v>
      </c>
      <c r="BC404" s="809">
        <v>0.22263534776889399</v>
      </c>
      <c r="BD404" s="809">
        <f t="shared" si="104"/>
        <v>0.77736465223110596</v>
      </c>
      <c r="BE404" s="809">
        <v>0.285638763891428</v>
      </c>
      <c r="BF404" s="809">
        <f t="shared" si="104"/>
        <v>0.71436123610857205</v>
      </c>
      <c r="BG404" s="809">
        <v>0.15345445469802799</v>
      </c>
      <c r="BH404" s="809">
        <f t="shared" si="107"/>
        <v>0.84654554530197201</v>
      </c>
      <c r="BI404" s="809">
        <v>0.20530292266447847</v>
      </c>
      <c r="BJ404" s="809">
        <v>0.79469707733552153</v>
      </c>
      <c r="BK404" s="810">
        <v>0.21665708294163399</v>
      </c>
      <c r="BL404" s="810">
        <f t="shared" si="108"/>
        <v>0.78334291705836601</v>
      </c>
      <c r="BM404" s="810">
        <v>0.28064993754136702</v>
      </c>
      <c r="BN404" s="810">
        <f t="shared" si="109"/>
        <v>0.71935006245863298</v>
      </c>
      <c r="BO404" s="810">
        <v>0.147621207972986</v>
      </c>
      <c r="BP404" s="810">
        <f t="shared" si="110"/>
        <v>0.85237879202701405</v>
      </c>
      <c r="BQ404" s="810">
        <v>0.19961893701399452</v>
      </c>
      <c r="BR404" s="810">
        <f t="shared" si="116"/>
        <v>0.80038106298600553</v>
      </c>
      <c r="BS404" s="809">
        <v>0.83461360534425499</v>
      </c>
      <c r="BT404" s="809">
        <v>0.16538639465574501</v>
      </c>
      <c r="BU404" s="812"/>
      <c r="BV404" s="758"/>
      <c r="BW404" s="758"/>
      <c r="BX404" s="758"/>
      <c r="BY404" s="758"/>
      <c r="BZ404" s="758"/>
      <c r="CA404" s="758"/>
      <c r="CB404" s="758"/>
      <c r="CC404" s="758"/>
      <c r="CD404" s="758"/>
      <c r="CE404" s="758"/>
      <c r="CF404" s="758"/>
      <c r="CG404" s="758"/>
      <c r="CH404" s="758"/>
      <c r="CI404" s="758"/>
      <c r="CJ404" s="758"/>
      <c r="CK404" s="758"/>
      <c r="CL404" s="758"/>
      <c r="CM404" s="758"/>
      <c r="CN404" s="758"/>
      <c r="CP404" s="5"/>
      <c r="CR404" s="5"/>
      <c r="CS404" s="5"/>
      <c r="CT404" s="5"/>
    </row>
    <row r="405" spans="2:98" ht="15">
      <c r="B405" s="758"/>
      <c r="C405" s="758"/>
      <c r="D405" s="758"/>
      <c r="E405" s="758"/>
      <c r="F405" s="758"/>
      <c r="G405" s="758"/>
      <c r="H405" s="758"/>
      <c r="I405" s="758"/>
      <c r="J405" s="758"/>
      <c r="K405" s="758"/>
      <c r="L405" s="758"/>
      <c r="M405" s="758"/>
      <c r="N405" s="758"/>
      <c r="O405" s="758"/>
      <c r="P405" s="758"/>
      <c r="Q405" s="758"/>
      <c r="R405" s="758"/>
      <c r="S405" s="758"/>
      <c r="T405" s="758"/>
      <c r="U405" s="758"/>
      <c r="V405" s="758"/>
      <c r="W405" s="758"/>
      <c r="X405" s="758"/>
      <c r="Y405" s="758"/>
      <c r="Z405" s="758"/>
      <c r="AA405" s="758"/>
      <c r="AB405" s="758"/>
      <c r="AC405" s="758"/>
      <c r="AD405" s="758"/>
      <c r="AE405" s="758"/>
      <c r="AF405" s="758"/>
      <c r="AG405" s="758"/>
      <c r="AH405" s="758"/>
      <c r="AI405" s="758"/>
      <c r="AJ405" s="758"/>
      <c r="AK405" s="758"/>
      <c r="AL405" s="780">
        <v>400</v>
      </c>
      <c r="AM405" s="792">
        <v>0.22999999999999901</v>
      </c>
      <c r="AN405" s="792">
        <f t="shared" si="111"/>
        <v>0.77000000000000102</v>
      </c>
      <c r="AO405" s="792">
        <v>0.28799999999999998</v>
      </c>
      <c r="AP405" s="792">
        <f t="shared" si="105"/>
        <v>0.71199999999999997</v>
      </c>
      <c r="AQ405" s="792">
        <v>0.14019999999999999</v>
      </c>
      <c r="AR405" s="792">
        <f t="shared" si="106"/>
        <v>0.85980000000000001</v>
      </c>
      <c r="AS405" s="792">
        <f t="shared" si="112"/>
        <v>0.20203199999999968</v>
      </c>
      <c r="AT405" s="792">
        <f t="shared" si="112"/>
        <v>0.79796800000000023</v>
      </c>
      <c r="AU405" s="808">
        <v>0.23730000000000001</v>
      </c>
      <c r="AV405" s="808">
        <f t="shared" si="113"/>
        <v>0.76269999999999993</v>
      </c>
      <c r="AW405" s="808">
        <v>0.29310000000000003</v>
      </c>
      <c r="AX405" s="808">
        <f t="shared" si="114"/>
        <v>0.70689999999999997</v>
      </c>
      <c r="AY405" s="808">
        <v>0.15360024945561199</v>
      </c>
      <c r="AZ405" s="808">
        <f t="shared" si="117"/>
        <v>0.84639975054438799</v>
      </c>
      <c r="BA405" s="808">
        <f t="shared" si="115"/>
        <v>0.21163211474958155</v>
      </c>
      <c r="BB405" s="808">
        <f t="shared" si="115"/>
        <v>0.78836788525041845</v>
      </c>
      <c r="BC405" s="809">
        <v>0.222999999999999</v>
      </c>
      <c r="BD405" s="809">
        <f t="shared" si="104"/>
        <v>0.77700000000000102</v>
      </c>
      <c r="BE405" s="809">
        <v>0.28599999999999998</v>
      </c>
      <c r="BF405" s="809">
        <f t="shared" si="104"/>
        <v>0.71399999999999997</v>
      </c>
      <c r="BG405" s="809">
        <v>0.15384853558439299</v>
      </c>
      <c r="BH405" s="809">
        <f t="shared" si="107"/>
        <v>0.84615146441560696</v>
      </c>
      <c r="BI405" s="809">
        <v>0.20568032636882047</v>
      </c>
      <c r="BJ405" s="809">
        <v>0.7943196736311795</v>
      </c>
      <c r="BK405" s="810">
        <v>0.217</v>
      </c>
      <c r="BL405" s="810">
        <f t="shared" si="108"/>
        <v>0.78300000000000003</v>
      </c>
      <c r="BM405" s="810">
        <v>0.28100000000000003</v>
      </c>
      <c r="BN405" s="810">
        <f t="shared" si="109"/>
        <v>0.71899999999999997</v>
      </c>
      <c r="BO405" s="810">
        <v>0.14799999999999999</v>
      </c>
      <c r="BP405" s="810">
        <f t="shared" si="110"/>
        <v>0.85199999999999998</v>
      </c>
      <c r="BQ405" s="810">
        <v>0.19998000000000002</v>
      </c>
      <c r="BR405" s="810">
        <f t="shared" si="116"/>
        <v>0.80001999999999995</v>
      </c>
      <c r="BS405" s="809">
        <v>0.83499999999999996</v>
      </c>
      <c r="BT405" s="809">
        <v>0.16500000000000001</v>
      </c>
      <c r="BU405" s="812"/>
      <c r="BV405" s="758"/>
      <c r="BW405" s="758"/>
      <c r="BX405" s="758"/>
      <c r="BY405" s="758"/>
      <c r="BZ405" s="758"/>
      <c r="CA405" s="758"/>
      <c r="CB405" s="758"/>
      <c r="CC405" s="758"/>
      <c r="CD405" s="758"/>
      <c r="CE405" s="758"/>
      <c r="CF405" s="758"/>
      <c r="CG405" s="758"/>
      <c r="CH405" s="758"/>
      <c r="CI405" s="758"/>
      <c r="CJ405" s="758"/>
      <c r="CK405" s="758"/>
      <c r="CL405" s="758"/>
      <c r="CM405" s="758"/>
      <c r="CN405" s="758"/>
      <c r="CP405" s="5"/>
      <c r="CR405" s="5"/>
      <c r="CS405" s="5"/>
      <c r="CT405" s="5"/>
    </row>
    <row r="406" spans="2:98" ht="15">
      <c r="B406" s="758"/>
      <c r="C406" s="758"/>
      <c r="D406" s="758"/>
      <c r="E406" s="758"/>
      <c r="F406" s="758"/>
      <c r="G406" s="758"/>
      <c r="H406" s="758"/>
      <c r="I406" s="758"/>
      <c r="J406" s="758"/>
      <c r="K406" s="758"/>
      <c r="L406" s="758"/>
      <c r="M406" s="758"/>
      <c r="N406" s="758"/>
      <c r="O406" s="758"/>
      <c r="P406" s="758"/>
      <c r="Q406" s="758"/>
      <c r="R406" s="758"/>
      <c r="S406" s="758"/>
      <c r="T406" s="758"/>
      <c r="U406" s="758"/>
      <c r="V406" s="758"/>
      <c r="W406" s="758"/>
      <c r="X406" s="758"/>
      <c r="Y406" s="758"/>
      <c r="Z406" s="758"/>
      <c r="AA406" s="758"/>
      <c r="AB406" s="758"/>
      <c r="AC406" s="758"/>
      <c r="AD406" s="758"/>
      <c r="AE406" s="758"/>
      <c r="AF406" s="758"/>
      <c r="AG406" s="758"/>
      <c r="AH406" s="758"/>
      <c r="AI406" s="758"/>
      <c r="AJ406" s="758"/>
      <c r="AK406" s="758"/>
      <c r="AL406" s="780">
        <v>401</v>
      </c>
      <c r="AM406" s="792">
        <v>0.23037596387336501</v>
      </c>
      <c r="AN406" s="792">
        <f t="shared" si="111"/>
        <v>0.76962403612663499</v>
      </c>
      <c r="AO406" s="792">
        <v>0.28833687037523198</v>
      </c>
      <c r="AP406" s="792">
        <f t="shared" si="105"/>
        <v>0.71166312962476796</v>
      </c>
      <c r="AQ406" s="792">
        <v>0.14054846354421899</v>
      </c>
      <c r="AR406" s="792">
        <f t="shared" si="106"/>
        <v>0.85945153645578098</v>
      </c>
      <c r="AS406" s="792">
        <f t="shared" si="112"/>
        <v>0.20238632221738723</v>
      </c>
      <c r="AT406" s="792">
        <f t="shared" si="112"/>
        <v>0.79761367778261272</v>
      </c>
      <c r="AU406" s="808">
        <v>0.23768476701465799</v>
      </c>
      <c r="AV406" s="808">
        <f t="shared" si="113"/>
        <v>0.76231523298534198</v>
      </c>
      <c r="AW406" s="808">
        <v>0.29347948910132998</v>
      </c>
      <c r="AX406" s="808">
        <f t="shared" si="114"/>
        <v>0.70652051089867007</v>
      </c>
      <c r="AY406" s="808">
        <v>0.15398777913095099</v>
      </c>
      <c r="AZ406" s="808">
        <f t="shared" si="117"/>
        <v>0.84601222086904904</v>
      </c>
      <c r="BA406" s="808">
        <f t="shared" si="115"/>
        <v>0.21201693866808732</v>
      </c>
      <c r="BB406" s="808">
        <f t="shared" si="115"/>
        <v>0.78798306133191276</v>
      </c>
      <c r="BC406" s="809">
        <v>0.22336421888928801</v>
      </c>
      <c r="BD406" s="809">
        <f t="shared" ref="BD406:BF469" si="118">1-BC406</f>
        <v>0.77663578111071196</v>
      </c>
      <c r="BE406" s="809">
        <v>0.28636073989324601</v>
      </c>
      <c r="BF406" s="809">
        <f t="shared" si="118"/>
        <v>0.71363926010675405</v>
      </c>
      <c r="BG406" s="809">
        <v>0.154242545888606</v>
      </c>
      <c r="BH406" s="809">
        <f t="shared" si="107"/>
        <v>0.84575745411139402</v>
      </c>
      <c r="BI406" s="809">
        <v>0.20605744913988464</v>
      </c>
      <c r="BJ406" s="809">
        <v>0.79394255086011545</v>
      </c>
      <c r="BK406" s="810">
        <v>0.21734276798077501</v>
      </c>
      <c r="BL406" s="810">
        <f t="shared" si="108"/>
        <v>0.78265723201922499</v>
      </c>
      <c r="BM406" s="810">
        <v>0.28134956818436002</v>
      </c>
      <c r="BN406" s="810">
        <f t="shared" si="109"/>
        <v>0.71865043181563992</v>
      </c>
      <c r="BO406" s="810">
        <v>0.14837878969712001</v>
      </c>
      <c r="BP406" s="810">
        <f t="shared" si="110"/>
        <v>0.85162121030287996</v>
      </c>
      <c r="BQ406" s="810">
        <v>0.20034090201711824</v>
      </c>
      <c r="BR406" s="810">
        <f t="shared" si="116"/>
        <v>0.79965909798288171</v>
      </c>
      <c r="BS406" s="809">
        <v>0.83538490969441603</v>
      </c>
      <c r="BT406" s="809">
        <v>0.16461509030558399</v>
      </c>
      <c r="BU406" s="812"/>
      <c r="BV406" s="758"/>
      <c r="BW406" s="758"/>
      <c r="BX406" s="758"/>
      <c r="BY406" s="758"/>
      <c r="BZ406" s="758"/>
      <c r="CA406" s="758"/>
      <c r="CB406" s="758"/>
      <c r="CC406" s="758"/>
      <c r="CD406" s="758"/>
      <c r="CE406" s="758"/>
      <c r="CF406" s="758"/>
      <c r="CG406" s="758"/>
      <c r="CH406" s="758"/>
      <c r="CI406" s="758"/>
      <c r="CJ406" s="758"/>
      <c r="CK406" s="758"/>
      <c r="CL406" s="758"/>
      <c r="CM406" s="758"/>
      <c r="CN406" s="758"/>
      <c r="CP406" s="5"/>
      <c r="CR406" s="5"/>
      <c r="CS406" s="5"/>
      <c r="CT406" s="5"/>
    </row>
    <row r="407" spans="2:98" ht="15">
      <c r="B407" s="758"/>
      <c r="C407" s="758"/>
      <c r="D407" s="758"/>
      <c r="E407" s="758"/>
      <c r="F407" s="758"/>
      <c r="G407" s="758"/>
      <c r="H407" s="758"/>
      <c r="I407" s="758"/>
      <c r="J407" s="758"/>
      <c r="K407" s="758"/>
      <c r="L407" s="758"/>
      <c r="M407" s="758"/>
      <c r="N407" s="758"/>
      <c r="O407" s="758"/>
      <c r="P407" s="758"/>
      <c r="Q407" s="758"/>
      <c r="R407" s="758"/>
      <c r="S407" s="758"/>
      <c r="T407" s="758"/>
      <c r="U407" s="758"/>
      <c r="V407" s="758"/>
      <c r="W407" s="758"/>
      <c r="X407" s="758"/>
      <c r="Y407" s="758"/>
      <c r="Z407" s="758"/>
      <c r="AA407" s="758"/>
      <c r="AB407" s="758"/>
      <c r="AC407" s="758"/>
      <c r="AD407" s="758"/>
      <c r="AE407" s="758"/>
      <c r="AF407" s="758"/>
      <c r="AG407" s="758"/>
      <c r="AH407" s="758"/>
      <c r="AI407" s="758"/>
      <c r="AJ407" s="758"/>
      <c r="AK407" s="758"/>
      <c r="AL407" s="780">
        <v>402</v>
      </c>
      <c r="AM407" s="792">
        <v>0.23075036939732399</v>
      </c>
      <c r="AN407" s="792">
        <f t="shared" si="111"/>
        <v>0.76924963060267604</v>
      </c>
      <c r="AO407" s="792">
        <v>0.28867348465769399</v>
      </c>
      <c r="AP407" s="792">
        <f t="shared" si="105"/>
        <v>0.71132651534230606</v>
      </c>
      <c r="AQ407" s="792">
        <v>0.14089686393905601</v>
      </c>
      <c r="AR407" s="792">
        <f t="shared" si="106"/>
        <v>0.85910313606094402</v>
      </c>
      <c r="AS407" s="792">
        <f t="shared" si="112"/>
        <v>0.20274007339640582</v>
      </c>
      <c r="AT407" s="792">
        <f t="shared" si="112"/>
        <v>0.79725992660359424</v>
      </c>
      <c r="AU407" s="808">
        <v>0.238069131715198</v>
      </c>
      <c r="AV407" s="808">
        <f t="shared" si="113"/>
        <v>0.76193086828480205</v>
      </c>
      <c r="AW407" s="808">
        <v>0.293858478077834</v>
      </c>
      <c r="AX407" s="808">
        <f t="shared" si="114"/>
        <v>0.70614152192216606</v>
      </c>
      <c r="AY407" s="808">
        <v>0.15437527197297901</v>
      </c>
      <c r="AZ407" s="808">
        <f t="shared" si="117"/>
        <v>0.84562472802702104</v>
      </c>
      <c r="BA407" s="808">
        <f t="shared" si="115"/>
        <v>0.21240150589718354</v>
      </c>
      <c r="BB407" s="808">
        <f t="shared" si="115"/>
        <v>0.78759849410281646</v>
      </c>
      <c r="BC407" s="809">
        <v>0.223728004945071</v>
      </c>
      <c r="BD407" s="809">
        <f t="shared" si="118"/>
        <v>0.77627199505492905</v>
      </c>
      <c r="BE407" s="809">
        <v>0.286720985069009</v>
      </c>
      <c r="BF407" s="809">
        <f t="shared" si="118"/>
        <v>0.713279014930991</v>
      </c>
      <c r="BG407" s="809">
        <v>0.154636485261479</v>
      </c>
      <c r="BH407" s="809">
        <f t="shared" si="107"/>
        <v>0.845363514738521</v>
      </c>
      <c r="BI407" s="809">
        <v>0.20643429131912444</v>
      </c>
      <c r="BJ407" s="809">
        <v>0.79356570868087561</v>
      </c>
      <c r="BK407" s="810">
        <v>0.21768538747968699</v>
      </c>
      <c r="BL407" s="810">
        <f t="shared" si="108"/>
        <v>0.78231461252031298</v>
      </c>
      <c r="BM407" s="810">
        <v>0.28169864384082599</v>
      </c>
      <c r="BN407" s="810">
        <f t="shared" si="109"/>
        <v>0.71830135615917401</v>
      </c>
      <c r="BO407" s="810">
        <v>0.14875757672737899</v>
      </c>
      <c r="BP407" s="810">
        <f t="shared" si="110"/>
        <v>0.85124242327262101</v>
      </c>
      <c r="BQ407" s="810">
        <v>0.20070164349668729</v>
      </c>
      <c r="BR407" s="810">
        <f t="shared" si="116"/>
        <v>0.79929835650331271</v>
      </c>
      <c r="BS407" s="809">
        <v>0.83576834365333796</v>
      </c>
      <c r="BT407" s="809">
        <v>0.16423165634666201</v>
      </c>
      <c r="BU407" s="812"/>
      <c r="BV407" s="758"/>
      <c r="BW407" s="758"/>
      <c r="BX407" s="758"/>
      <c r="BY407" s="758"/>
      <c r="BZ407" s="758"/>
      <c r="CA407" s="758"/>
      <c r="CB407" s="758"/>
      <c r="CC407" s="758"/>
      <c r="CD407" s="758"/>
      <c r="CE407" s="758"/>
      <c r="CF407" s="758"/>
      <c r="CG407" s="758"/>
      <c r="CH407" s="758"/>
      <c r="CI407" s="758"/>
      <c r="CJ407" s="758"/>
      <c r="CK407" s="758"/>
      <c r="CL407" s="758"/>
      <c r="CM407" s="758"/>
      <c r="CN407" s="758"/>
      <c r="CP407" s="5"/>
      <c r="CR407" s="5"/>
      <c r="CS407" s="5"/>
      <c r="CT407" s="5"/>
    </row>
    <row r="408" spans="2:98" ht="15">
      <c r="B408" s="758"/>
      <c r="C408" s="758"/>
      <c r="D408" s="758"/>
      <c r="E408" s="758"/>
      <c r="F408" s="758"/>
      <c r="G408" s="758"/>
      <c r="H408" s="758"/>
      <c r="I408" s="758"/>
      <c r="J408" s="758"/>
      <c r="K408" s="758"/>
      <c r="L408" s="758"/>
      <c r="M408" s="758"/>
      <c r="N408" s="758"/>
      <c r="O408" s="758"/>
      <c r="P408" s="758"/>
      <c r="Q408" s="758"/>
      <c r="R408" s="758"/>
      <c r="S408" s="758"/>
      <c r="T408" s="758"/>
      <c r="U408" s="758"/>
      <c r="V408" s="758"/>
      <c r="W408" s="758"/>
      <c r="X408" s="758"/>
      <c r="Y408" s="758"/>
      <c r="Z408" s="758"/>
      <c r="AA408" s="758"/>
      <c r="AB408" s="758"/>
      <c r="AC408" s="758"/>
      <c r="AD408" s="758"/>
      <c r="AE408" s="758"/>
      <c r="AF408" s="758"/>
      <c r="AG408" s="758"/>
      <c r="AH408" s="758"/>
      <c r="AI408" s="758"/>
      <c r="AJ408" s="758"/>
      <c r="AK408" s="758"/>
      <c r="AL408" s="780">
        <v>403</v>
      </c>
      <c r="AM408" s="792">
        <v>0.23112323585104799</v>
      </c>
      <c r="AN408" s="792">
        <f t="shared" si="111"/>
        <v>0.76887676414895201</v>
      </c>
      <c r="AO408" s="792">
        <v>0.28900984025382898</v>
      </c>
      <c r="AP408" s="792">
        <f t="shared" si="105"/>
        <v>0.71099015974617097</v>
      </c>
      <c r="AQ408" s="792">
        <v>0.14124520159412701</v>
      </c>
      <c r="AR408" s="792">
        <f t="shared" si="106"/>
        <v>0.85875479840587299</v>
      </c>
      <c r="AS408" s="792">
        <f t="shared" si="112"/>
        <v>0.20309325910550396</v>
      </c>
      <c r="AT408" s="792">
        <f t="shared" si="112"/>
        <v>0.79690674089449609</v>
      </c>
      <c r="AU408" s="808">
        <v>0.23845309482694901</v>
      </c>
      <c r="AV408" s="808">
        <f t="shared" si="113"/>
        <v>0.76154690517305101</v>
      </c>
      <c r="AW408" s="808">
        <v>0.29423696818934397</v>
      </c>
      <c r="AX408" s="808">
        <f t="shared" si="114"/>
        <v>0.70576303181065603</v>
      </c>
      <c r="AY408" s="808">
        <v>0.15476272769730601</v>
      </c>
      <c r="AZ408" s="808">
        <f t="shared" si="117"/>
        <v>0.84523727230269396</v>
      </c>
      <c r="BA408" s="808">
        <f t="shared" si="115"/>
        <v>0.21278581682066405</v>
      </c>
      <c r="BB408" s="808">
        <f t="shared" si="115"/>
        <v>0.787214183179336</v>
      </c>
      <c r="BC408" s="809">
        <v>0.224091359514698</v>
      </c>
      <c r="BD408" s="809">
        <f t="shared" si="118"/>
        <v>0.77590864048530195</v>
      </c>
      <c r="BE408" s="809">
        <v>0.28708073681927798</v>
      </c>
      <c r="BF408" s="809">
        <f t="shared" si="118"/>
        <v>0.71291926318072196</v>
      </c>
      <c r="BG408" s="809">
        <v>0.155030353522735</v>
      </c>
      <c r="BH408" s="809">
        <f t="shared" si="107"/>
        <v>0.84496964647726502</v>
      </c>
      <c r="BI408" s="809">
        <v>0.20681085353844844</v>
      </c>
      <c r="BJ408" s="809">
        <v>0.7931891464615517</v>
      </c>
      <c r="BK408" s="810">
        <v>0.21802785804081501</v>
      </c>
      <c r="BL408" s="810">
        <f t="shared" si="108"/>
        <v>0.78197214195918496</v>
      </c>
      <c r="BM408" s="810">
        <v>0.28204722840663599</v>
      </c>
      <c r="BN408" s="810">
        <f t="shared" si="109"/>
        <v>0.71795277159336401</v>
      </c>
      <c r="BO408" s="810">
        <v>0.14913636055410401</v>
      </c>
      <c r="BP408" s="810">
        <f t="shared" si="110"/>
        <v>0.85086363944589594</v>
      </c>
      <c r="BQ408" s="810">
        <v>0.2010622243810668</v>
      </c>
      <c r="BR408" s="810">
        <f t="shared" si="116"/>
        <v>0.7989377756189332</v>
      </c>
      <c r="BS408" s="809">
        <v>0.83615030691029402</v>
      </c>
      <c r="BT408" s="809">
        <v>0.16384969308970601</v>
      </c>
      <c r="BU408" s="812"/>
      <c r="BV408" s="758"/>
      <c r="BW408" s="758"/>
      <c r="BX408" s="758"/>
      <c r="BY408" s="758"/>
      <c r="BZ408" s="758"/>
      <c r="CA408" s="758"/>
      <c r="CB408" s="758"/>
      <c r="CC408" s="758"/>
      <c r="CD408" s="758"/>
      <c r="CE408" s="758"/>
      <c r="CF408" s="758"/>
      <c r="CG408" s="758"/>
      <c r="CH408" s="758"/>
      <c r="CI408" s="758"/>
      <c r="CJ408" s="758"/>
      <c r="CK408" s="758"/>
      <c r="CL408" s="758"/>
      <c r="CM408" s="758"/>
      <c r="CN408" s="758"/>
      <c r="CP408" s="5"/>
      <c r="CR408" s="5"/>
      <c r="CS408" s="5"/>
      <c r="CT408" s="5"/>
    </row>
    <row r="409" spans="2:98" ht="15">
      <c r="B409" s="758"/>
      <c r="C409" s="758"/>
      <c r="D409" s="758"/>
      <c r="E409" s="758"/>
      <c r="F409" s="758"/>
      <c r="G409" s="758"/>
      <c r="H409" s="758"/>
      <c r="I409" s="758"/>
      <c r="J409" s="758"/>
      <c r="K409" s="758"/>
      <c r="L409" s="758"/>
      <c r="M409" s="758"/>
      <c r="N409" s="758"/>
      <c r="O409" s="758"/>
      <c r="P409" s="758"/>
      <c r="Q409" s="758"/>
      <c r="R409" s="758"/>
      <c r="S409" s="758"/>
      <c r="T409" s="758"/>
      <c r="U409" s="758"/>
      <c r="V409" s="758"/>
      <c r="W409" s="758"/>
      <c r="X409" s="758"/>
      <c r="Y409" s="758"/>
      <c r="Z409" s="758"/>
      <c r="AA409" s="758"/>
      <c r="AB409" s="758"/>
      <c r="AC409" s="758"/>
      <c r="AD409" s="758"/>
      <c r="AE409" s="758"/>
      <c r="AF409" s="758"/>
      <c r="AG409" s="758"/>
      <c r="AH409" s="758"/>
      <c r="AI409" s="758"/>
      <c r="AJ409" s="758"/>
      <c r="AK409" s="758"/>
      <c r="AL409" s="780">
        <v>404</v>
      </c>
      <c r="AM409" s="792">
        <v>0.23149458251371</v>
      </c>
      <c r="AN409" s="792">
        <f t="shared" si="111"/>
        <v>0.76850541748628998</v>
      </c>
      <c r="AO409" s="792">
        <v>0.28934593457007801</v>
      </c>
      <c r="AP409" s="792">
        <f t="shared" si="105"/>
        <v>0.71065406542992204</v>
      </c>
      <c r="AQ409" s="792">
        <v>0.141593476919049</v>
      </c>
      <c r="AR409" s="792">
        <f t="shared" si="106"/>
        <v>0.858406523080951</v>
      </c>
      <c r="AS409" s="792">
        <f t="shared" si="112"/>
        <v>0.20344588491313056</v>
      </c>
      <c r="AT409" s="792">
        <f t="shared" si="112"/>
        <v>0.79655411508686935</v>
      </c>
      <c r="AU409" s="808">
        <v>0.23883665707524099</v>
      </c>
      <c r="AV409" s="808">
        <f t="shared" si="113"/>
        <v>0.76116334292475907</v>
      </c>
      <c r="AW409" s="808">
        <v>0.29461496069569199</v>
      </c>
      <c r="AX409" s="808">
        <f t="shared" si="114"/>
        <v>0.70538503930430796</v>
      </c>
      <c r="AY409" s="808">
        <v>0.155150146019539</v>
      </c>
      <c r="AZ409" s="808">
        <f t="shared" si="117"/>
        <v>0.84484985398046097</v>
      </c>
      <c r="BA409" s="808">
        <f t="shared" si="115"/>
        <v>0.2131698718223218</v>
      </c>
      <c r="BB409" s="808">
        <f t="shared" si="115"/>
        <v>0.78683012817767817</v>
      </c>
      <c r="BC409" s="809">
        <v>0.224454283945518</v>
      </c>
      <c r="BD409" s="809">
        <f t="shared" si="118"/>
        <v>0.77554571605448197</v>
      </c>
      <c r="BE409" s="809">
        <v>0.28743999643604401</v>
      </c>
      <c r="BF409" s="809">
        <f t="shared" si="118"/>
        <v>0.71256000356395599</v>
      </c>
      <c r="BG409" s="809">
        <v>0.15542415049210401</v>
      </c>
      <c r="BH409" s="809">
        <f t="shared" si="107"/>
        <v>0.84457584950789599</v>
      </c>
      <c r="BI409" s="809">
        <v>0.20718713642976855</v>
      </c>
      <c r="BJ409" s="809">
        <v>0.7928128635702314</v>
      </c>
      <c r="BK409" s="810">
        <v>0.21837017920823901</v>
      </c>
      <c r="BL409" s="810">
        <f t="shared" si="108"/>
        <v>0.78162982079176102</v>
      </c>
      <c r="BM409" s="810">
        <v>0.282395323319029</v>
      </c>
      <c r="BN409" s="810">
        <f t="shared" si="109"/>
        <v>0.71760467668097094</v>
      </c>
      <c r="BO409" s="810">
        <v>0.14951514064061899</v>
      </c>
      <c r="BP409" s="810">
        <f t="shared" si="110"/>
        <v>0.85048485935938101</v>
      </c>
      <c r="BQ409" s="810">
        <v>0.2014226446126155</v>
      </c>
      <c r="BR409" s="810">
        <f t="shared" si="116"/>
        <v>0.7985773553873845</v>
      </c>
      <c r="BS409" s="809">
        <v>0.83653080449880901</v>
      </c>
      <c r="BT409" s="809">
        <v>0.16346919550119099</v>
      </c>
      <c r="BU409" s="812"/>
      <c r="BV409" s="758"/>
      <c r="BW409" s="758"/>
      <c r="BX409" s="758"/>
      <c r="BY409" s="758"/>
      <c r="BZ409" s="758"/>
      <c r="CA409" s="758"/>
      <c r="CB409" s="758"/>
      <c r="CC409" s="758"/>
      <c r="CD409" s="758"/>
      <c r="CE409" s="758"/>
      <c r="CF409" s="758"/>
      <c r="CG409" s="758"/>
      <c r="CH409" s="758"/>
      <c r="CI409" s="758"/>
      <c r="CJ409" s="758"/>
      <c r="CK409" s="758"/>
      <c r="CL409" s="758"/>
      <c r="CM409" s="758"/>
      <c r="CN409" s="758"/>
      <c r="CP409" s="5"/>
      <c r="CR409" s="5"/>
      <c r="CS409" s="5"/>
      <c r="CT409" s="5"/>
    </row>
    <row r="410" spans="2:98" ht="15">
      <c r="B410" s="758"/>
      <c r="C410" s="758"/>
      <c r="D410" s="758"/>
      <c r="E410" s="758"/>
      <c r="F410" s="758"/>
      <c r="G410" s="758"/>
      <c r="H410" s="758"/>
      <c r="I410" s="758"/>
      <c r="J410" s="758"/>
      <c r="K410" s="758"/>
      <c r="L410" s="758"/>
      <c r="M410" s="758"/>
      <c r="N410" s="758"/>
      <c r="O410" s="758"/>
      <c r="P410" s="758"/>
      <c r="Q410" s="758"/>
      <c r="R410" s="758"/>
      <c r="S410" s="758"/>
      <c r="T410" s="758"/>
      <c r="U410" s="758"/>
      <c r="V410" s="758"/>
      <c r="W410" s="758"/>
      <c r="X410" s="758"/>
      <c r="Y410" s="758"/>
      <c r="Z410" s="758"/>
      <c r="AA410" s="758"/>
      <c r="AB410" s="758"/>
      <c r="AC410" s="758"/>
      <c r="AD410" s="758"/>
      <c r="AE410" s="758"/>
      <c r="AF410" s="758"/>
      <c r="AG410" s="758"/>
      <c r="AH410" s="758"/>
      <c r="AI410" s="758"/>
      <c r="AJ410" s="758"/>
      <c r="AK410" s="758"/>
      <c r="AL410" s="780">
        <v>405</v>
      </c>
      <c r="AM410" s="792">
        <v>0.23186442866448401</v>
      </c>
      <c r="AN410" s="792">
        <f t="shared" si="111"/>
        <v>0.76813557133551602</v>
      </c>
      <c r="AO410" s="792">
        <v>0.28968176501288401</v>
      </c>
      <c r="AP410" s="792">
        <f t="shared" si="105"/>
        <v>0.71031823498711599</v>
      </c>
      <c r="AQ410" s="792">
        <v>0.14194169032344001</v>
      </c>
      <c r="AR410" s="792">
        <f t="shared" si="106"/>
        <v>0.85805830967655994</v>
      </c>
      <c r="AS410" s="792">
        <f t="shared" si="112"/>
        <v>0.20379795638773579</v>
      </c>
      <c r="AT410" s="792">
        <f t="shared" si="112"/>
        <v>0.79620204361226421</v>
      </c>
      <c r="AU410" s="808">
        <v>0.239219819185404</v>
      </c>
      <c r="AV410" s="808">
        <f t="shared" si="113"/>
        <v>0.76078018081459597</v>
      </c>
      <c r="AW410" s="808">
        <v>0.29499245685670999</v>
      </c>
      <c r="AX410" s="808">
        <f t="shared" si="114"/>
        <v>0.70500754314329006</v>
      </c>
      <c r="AY410" s="808">
        <v>0.155537526655287</v>
      </c>
      <c r="AZ410" s="808">
        <f t="shared" si="117"/>
        <v>0.84446247334471303</v>
      </c>
      <c r="BA410" s="808">
        <f t="shared" si="115"/>
        <v>0.2135536712859506</v>
      </c>
      <c r="BB410" s="808">
        <f t="shared" si="115"/>
        <v>0.78644632871404951</v>
      </c>
      <c r="BC410" s="809">
        <v>0.224816779584882</v>
      </c>
      <c r="BD410" s="809">
        <f t="shared" si="118"/>
        <v>0.775183220415118</v>
      </c>
      <c r="BE410" s="809">
        <v>0.28779876521129499</v>
      </c>
      <c r="BF410" s="809">
        <f t="shared" si="118"/>
        <v>0.71220123478870501</v>
      </c>
      <c r="BG410" s="809">
        <v>0.15581787598930999</v>
      </c>
      <c r="BH410" s="809">
        <f t="shared" si="107"/>
        <v>0.84418212401069004</v>
      </c>
      <c r="BI410" s="809">
        <v>0.20756314062499387</v>
      </c>
      <c r="BJ410" s="809">
        <v>0.79243685937500619</v>
      </c>
      <c r="BK410" s="810">
        <v>0.21871235052603599</v>
      </c>
      <c r="BL410" s="810">
        <f t="shared" si="108"/>
        <v>0.78128764947396401</v>
      </c>
      <c r="BM410" s="810">
        <v>0.28274293001524198</v>
      </c>
      <c r="BN410" s="810">
        <f t="shared" si="109"/>
        <v>0.71725706998475802</v>
      </c>
      <c r="BO410" s="810">
        <v>0.14989391645024899</v>
      </c>
      <c r="BP410" s="810">
        <f t="shared" si="110"/>
        <v>0.85010608354975103</v>
      </c>
      <c r="BQ410" s="810">
        <v>0.20178290413369138</v>
      </c>
      <c r="BR410" s="810">
        <f t="shared" si="116"/>
        <v>0.79821709586630862</v>
      </c>
      <c r="BS410" s="809">
        <v>0.83690984145240999</v>
      </c>
      <c r="BT410" s="809">
        <v>0.16309015854758999</v>
      </c>
      <c r="BU410" s="812"/>
      <c r="BV410" s="758"/>
      <c r="BW410" s="758"/>
      <c r="BX410" s="758"/>
      <c r="BY410" s="758"/>
      <c r="BZ410" s="758"/>
      <c r="CA410" s="758"/>
      <c r="CB410" s="758"/>
      <c r="CC410" s="758"/>
      <c r="CD410" s="758"/>
      <c r="CE410" s="758"/>
      <c r="CF410" s="758"/>
      <c r="CG410" s="758"/>
      <c r="CH410" s="758"/>
      <c r="CI410" s="758"/>
      <c r="CJ410" s="758"/>
      <c r="CK410" s="758"/>
      <c r="CL410" s="758"/>
      <c r="CM410" s="758"/>
      <c r="CN410" s="758"/>
      <c r="CP410" s="5"/>
      <c r="CR410" s="5"/>
      <c r="CS410" s="5"/>
      <c r="CT410" s="5"/>
    </row>
    <row r="411" spans="2:98" ht="15">
      <c r="B411" s="758"/>
      <c r="C411" s="758"/>
      <c r="D411" s="758"/>
      <c r="E411" s="758"/>
      <c r="F411" s="758"/>
      <c r="G411" s="758"/>
      <c r="H411" s="758"/>
      <c r="I411" s="758"/>
      <c r="J411" s="758"/>
      <c r="K411" s="758"/>
      <c r="L411" s="758"/>
      <c r="M411" s="758"/>
      <c r="N411" s="758"/>
      <c r="O411" s="758"/>
      <c r="P411" s="758"/>
      <c r="Q411" s="758"/>
      <c r="R411" s="758"/>
      <c r="S411" s="758"/>
      <c r="T411" s="758"/>
      <c r="U411" s="758"/>
      <c r="V411" s="758"/>
      <c r="W411" s="758"/>
      <c r="X411" s="758"/>
      <c r="Y411" s="758"/>
      <c r="Z411" s="758"/>
      <c r="AA411" s="758"/>
      <c r="AB411" s="758"/>
      <c r="AC411" s="758"/>
      <c r="AD411" s="758"/>
      <c r="AE411" s="758"/>
      <c r="AF411" s="758"/>
      <c r="AG411" s="758"/>
      <c r="AH411" s="758"/>
      <c r="AI411" s="758"/>
      <c r="AJ411" s="758"/>
      <c r="AK411" s="758"/>
      <c r="AL411" s="780">
        <v>406</v>
      </c>
      <c r="AM411" s="792">
        <v>0.23223279358254001</v>
      </c>
      <c r="AN411" s="792">
        <f t="shared" si="111"/>
        <v>0.76776720641745999</v>
      </c>
      <c r="AO411" s="792">
        <v>0.29001732898868798</v>
      </c>
      <c r="AP411" s="792">
        <f t="shared" si="105"/>
        <v>0.70998267101131196</v>
      </c>
      <c r="AQ411" s="792">
        <v>0.14228984221691399</v>
      </c>
      <c r="AR411" s="792">
        <f t="shared" si="106"/>
        <v>0.85771015778308601</v>
      </c>
      <c r="AS411" s="792">
        <f t="shared" si="112"/>
        <v>0.2041494790977661</v>
      </c>
      <c r="AT411" s="792">
        <f t="shared" si="112"/>
        <v>0.79585052090223396</v>
      </c>
      <c r="AU411" s="808">
        <v>0.23960258188276801</v>
      </c>
      <c r="AV411" s="808">
        <f t="shared" si="113"/>
        <v>0.76039741811723194</v>
      </c>
      <c r="AW411" s="808">
        <v>0.29536945793223102</v>
      </c>
      <c r="AX411" s="808">
        <f t="shared" si="114"/>
        <v>0.70463054206776898</v>
      </c>
      <c r="AY411" s="808">
        <v>0.155924869320158</v>
      </c>
      <c r="AZ411" s="808">
        <f t="shared" si="117"/>
        <v>0.84407513067984197</v>
      </c>
      <c r="BA411" s="808">
        <f t="shared" si="115"/>
        <v>0.2139372155953439</v>
      </c>
      <c r="BB411" s="808">
        <f t="shared" si="115"/>
        <v>0.78606278440465605</v>
      </c>
      <c r="BC411" s="809">
        <v>0.225178847780139</v>
      </c>
      <c r="BD411" s="809">
        <f t="shared" si="118"/>
        <v>0.77482115221986103</v>
      </c>
      <c r="BE411" s="809">
        <v>0.288157044437021</v>
      </c>
      <c r="BF411" s="809">
        <f t="shared" si="118"/>
        <v>0.71184295556297905</v>
      </c>
      <c r="BG411" s="809">
        <v>0.15621152983408099</v>
      </c>
      <c r="BH411" s="809">
        <f t="shared" si="107"/>
        <v>0.84378847016591907</v>
      </c>
      <c r="BI411" s="809">
        <v>0.20793886675603518</v>
      </c>
      <c r="BJ411" s="809">
        <v>0.79206113324396488</v>
      </c>
      <c r="BK411" s="810">
        <v>0.219054371538286</v>
      </c>
      <c r="BL411" s="810">
        <f t="shared" si="108"/>
        <v>0.780945628461714</v>
      </c>
      <c r="BM411" s="810">
        <v>0.28309004993251302</v>
      </c>
      <c r="BN411" s="810">
        <f t="shared" si="109"/>
        <v>0.71690995006748692</v>
      </c>
      <c r="BO411" s="810">
        <v>0.150272687446319</v>
      </c>
      <c r="BP411" s="810">
        <f t="shared" si="110"/>
        <v>0.84972731255368106</v>
      </c>
      <c r="BQ411" s="810">
        <v>0.20214300288665343</v>
      </c>
      <c r="BR411" s="810">
        <f t="shared" si="116"/>
        <v>0.79785699711334668</v>
      </c>
      <c r="BS411" s="809">
        <v>0.83728742280462498</v>
      </c>
      <c r="BT411" s="809">
        <v>0.16271257719537499</v>
      </c>
      <c r="BU411" s="812"/>
      <c r="BV411" s="758"/>
      <c r="BW411" s="758"/>
      <c r="BX411" s="758"/>
      <c r="BY411" s="758"/>
      <c r="BZ411" s="758"/>
      <c r="CA411" s="758"/>
      <c r="CB411" s="758"/>
      <c r="CC411" s="758"/>
      <c r="CD411" s="758"/>
      <c r="CE411" s="758"/>
      <c r="CF411" s="758"/>
      <c r="CG411" s="758"/>
      <c r="CH411" s="758"/>
      <c r="CI411" s="758"/>
      <c r="CJ411" s="758"/>
      <c r="CK411" s="758"/>
      <c r="CL411" s="758"/>
      <c r="CM411" s="758"/>
      <c r="CN411" s="758"/>
      <c r="CP411" s="5"/>
      <c r="CR411" s="5"/>
      <c r="CS411" s="5"/>
      <c r="CT411" s="5"/>
    </row>
    <row r="412" spans="2:98" ht="15">
      <c r="B412" s="758"/>
      <c r="C412" s="758"/>
      <c r="D412" s="758"/>
      <c r="E412" s="758"/>
      <c r="F412" s="758"/>
      <c r="G412" s="758"/>
      <c r="H412" s="758"/>
      <c r="I412" s="758"/>
      <c r="J412" s="758"/>
      <c r="K412" s="758"/>
      <c r="L412" s="758"/>
      <c r="M412" s="758"/>
      <c r="N412" s="758"/>
      <c r="O412" s="758"/>
      <c r="P412" s="758"/>
      <c r="Q412" s="758"/>
      <c r="R412" s="758"/>
      <c r="S412" s="758"/>
      <c r="T412" s="758"/>
      <c r="U412" s="758"/>
      <c r="V412" s="758"/>
      <c r="W412" s="758"/>
      <c r="X412" s="758"/>
      <c r="Y412" s="758"/>
      <c r="Z412" s="758"/>
      <c r="AA412" s="758"/>
      <c r="AB412" s="758"/>
      <c r="AC412" s="758"/>
      <c r="AD412" s="758"/>
      <c r="AE412" s="758"/>
      <c r="AF412" s="758"/>
      <c r="AG412" s="758"/>
      <c r="AH412" s="758"/>
      <c r="AI412" s="758"/>
      <c r="AJ412" s="758"/>
      <c r="AK412" s="758"/>
      <c r="AL412" s="780">
        <v>407</v>
      </c>
      <c r="AM412" s="792">
        <v>0.23259969654705301</v>
      </c>
      <c r="AN412" s="792">
        <f t="shared" si="111"/>
        <v>0.76740030345294696</v>
      </c>
      <c r="AO412" s="792">
        <v>0.29035262390393402</v>
      </c>
      <c r="AP412" s="792">
        <f t="shared" si="105"/>
        <v>0.70964737609606598</v>
      </c>
      <c r="AQ412" s="792">
        <v>0.14263793300909</v>
      </c>
      <c r="AR412" s="792">
        <f t="shared" si="106"/>
        <v>0.85736206699091</v>
      </c>
      <c r="AS412" s="792">
        <f t="shared" si="112"/>
        <v>0.20450045861167265</v>
      </c>
      <c r="AT412" s="792">
        <f t="shared" si="112"/>
        <v>0.79549954138832735</v>
      </c>
      <c r="AU412" s="808">
        <v>0.23998494589266101</v>
      </c>
      <c r="AV412" s="808">
        <f t="shared" si="113"/>
        <v>0.76001505410733894</v>
      </c>
      <c r="AW412" s="808">
        <v>0.29574596518208701</v>
      </c>
      <c r="AX412" s="808">
        <f t="shared" si="114"/>
        <v>0.70425403481791293</v>
      </c>
      <c r="AY412" s="808">
        <v>0.15631217372976</v>
      </c>
      <c r="AZ412" s="808">
        <f t="shared" si="117"/>
        <v>0.84368782627023997</v>
      </c>
      <c r="BA412" s="808">
        <f t="shared" si="115"/>
        <v>0.21432050513429451</v>
      </c>
      <c r="BB412" s="808">
        <f t="shared" si="115"/>
        <v>0.78567949486570554</v>
      </c>
      <c r="BC412" s="809">
        <v>0.22554048987863801</v>
      </c>
      <c r="BD412" s="809">
        <f t="shared" si="118"/>
        <v>0.77445951012136205</v>
      </c>
      <c r="BE412" s="809">
        <v>0.288514835405213</v>
      </c>
      <c r="BF412" s="809">
        <f t="shared" si="118"/>
        <v>0.71148516459478706</v>
      </c>
      <c r="BG412" s="809">
        <v>0.15660511184614301</v>
      </c>
      <c r="BH412" s="809">
        <f t="shared" si="107"/>
        <v>0.84339488815385699</v>
      </c>
      <c r="BI412" s="809">
        <v>0.20831431545480256</v>
      </c>
      <c r="BJ412" s="809">
        <v>0.7916856845451975</v>
      </c>
      <c r="BK412" s="810">
        <v>0.219396241789066</v>
      </c>
      <c r="BL412" s="810">
        <f t="shared" si="108"/>
        <v>0.78060375821093397</v>
      </c>
      <c r="BM412" s="810">
        <v>0.28343668450808002</v>
      </c>
      <c r="BN412" s="810">
        <f t="shared" si="109"/>
        <v>0.71656331549191998</v>
      </c>
      <c r="BO412" s="810">
        <v>0.150651453092155</v>
      </c>
      <c r="BP412" s="810">
        <f t="shared" si="110"/>
        <v>0.849348546907845</v>
      </c>
      <c r="BQ412" s="810">
        <v>0.20250294081386014</v>
      </c>
      <c r="BR412" s="810">
        <f t="shared" si="116"/>
        <v>0.79749705918613989</v>
      </c>
      <c r="BS412" s="809">
        <v>0.83766355358897904</v>
      </c>
      <c r="BT412" s="809">
        <v>0.16233644641102099</v>
      </c>
      <c r="BU412" s="812"/>
      <c r="BV412" s="758"/>
      <c r="BW412" s="758"/>
      <c r="BX412" s="758"/>
      <c r="BY412" s="758"/>
      <c r="BZ412" s="758"/>
      <c r="CA412" s="758"/>
      <c r="CB412" s="758"/>
      <c r="CC412" s="758"/>
      <c r="CD412" s="758"/>
      <c r="CE412" s="758"/>
      <c r="CF412" s="758"/>
      <c r="CG412" s="758"/>
      <c r="CH412" s="758"/>
      <c r="CI412" s="758"/>
      <c r="CJ412" s="758"/>
      <c r="CK412" s="758"/>
      <c r="CL412" s="758"/>
      <c r="CM412" s="758"/>
      <c r="CN412" s="758"/>
      <c r="CP412" s="5"/>
      <c r="CR412" s="5"/>
      <c r="CS412" s="5"/>
      <c r="CT412" s="5"/>
    </row>
    <row r="413" spans="2:98" ht="15">
      <c r="B413" s="758"/>
      <c r="C413" s="758"/>
      <c r="D413" s="758"/>
      <c r="E413" s="758"/>
      <c r="F413" s="758"/>
      <c r="G413" s="758"/>
      <c r="H413" s="758"/>
      <c r="I413" s="758"/>
      <c r="J413" s="758"/>
      <c r="K413" s="758"/>
      <c r="L413" s="758"/>
      <c r="M413" s="758"/>
      <c r="N413" s="758"/>
      <c r="O413" s="758"/>
      <c r="P413" s="758"/>
      <c r="Q413" s="758"/>
      <c r="R413" s="758"/>
      <c r="S413" s="758"/>
      <c r="T413" s="758"/>
      <c r="U413" s="758"/>
      <c r="V413" s="758"/>
      <c r="W413" s="758"/>
      <c r="X413" s="758"/>
      <c r="Y413" s="758"/>
      <c r="Z413" s="758"/>
      <c r="AA413" s="758"/>
      <c r="AB413" s="758"/>
      <c r="AC413" s="758"/>
      <c r="AD413" s="758"/>
      <c r="AE413" s="758"/>
      <c r="AF413" s="758"/>
      <c r="AG413" s="758"/>
      <c r="AH413" s="758"/>
      <c r="AI413" s="758"/>
      <c r="AJ413" s="758"/>
      <c r="AK413" s="758"/>
      <c r="AL413" s="780">
        <v>408</v>
      </c>
      <c r="AM413" s="792">
        <v>0.23296515683719601</v>
      </c>
      <c r="AN413" s="792">
        <f t="shared" si="111"/>
        <v>0.76703484316280401</v>
      </c>
      <c r="AO413" s="792">
        <v>0.29068764716506201</v>
      </c>
      <c r="AP413" s="792">
        <f t="shared" si="105"/>
        <v>0.70931235283493799</v>
      </c>
      <c r="AQ413" s="792">
        <v>0.142985963109584</v>
      </c>
      <c r="AR413" s="792">
        <f t="shared" si="106"/>
        <v>0.857014036890416</v>
      </c>
      <c r="AS413" s="792">
        <f t="shared" si="112"/>
        <v>0.20485090049790367</v>
      </c>
      <c r="AT413" s="792">
        <f t="shared" si="112"/>
        <v>0.79514909950209633</v>
      </c>
      <c r="AU413" s="808">
        <v>0.24036691194041501</v>
      </c>
      <c r="AV413" s="808">
        <f t="shared" si="113"/>
        <v>0.75963308805958496</v>
      </c>
      <c r="AW413" s="808">
        <v>0.29612197986611</v>
      </c>
      <c r="AX413" s="808">
        <f t="shared" si="114"/>
        <v>0.70387802013389</v>
      </c>
      <c r="AY413" s="808">
        <v>0.15669943959970101</v>
      </c>
      <c r="AZ413" s="808">
        <f t="shared" si="117"/>
        <v>0.84330056040029899</v>
      </c>
      <c r="BA413" s="808">
        <f t="shared" si="115"/>
        <v>0.21470354028659641</v>
      </c>
      <c r="BB413" s="808">
        <f t="shared" si="115"/>
        <v>0.78529645971340356</v>
      </c>
      <c r="BC413" s="809">
        <v>0.22590170722772901</v>
      </c>
      <c r="BD413" s="809">
        <f t="shared" si="118"/>
        <v>0.77409829277227105</v>
      </c>
      <c r="BE413" s="809">
        <v>0.28887213940786</v>
      </c>
      <c r="BF413" s="809">
        <f t="shared" si="118"/>
        <v>0.71112786059214006</v>
      </c>
      <c r="BG413" s="809">
        <v>0.15699862184522301</v>
      </c>
      <c r="BH413" s="809">
        <f t="shared" si="107"/>
        <v>0.84300137815477694</v>
      </c>
      <c r="BI413" s="809">
        <v>0.20868948735320636</v>
      </c>
      <c r="BJ413" s="809">
        <v>0.79131051264679364</v>
      </c>
      <c r="BK413" s="810">
        <v>0.219737960822456</v>
      </c>
      <c r="BL413" s="810">
        <f t="shared" si="108"/>
        <v>0.780262039177544</v>
      </c>
      <c r="BM413" s="810">
        <v>0.28378283517918101</v>
      </c>
      <c r="BN413" s="810">
        <f t="shared" si="109"/>
        <v>0.71621716482081899</v>
      </c>
      <c r="BO413" s="810">
        <v>0.15103021285108001</v>
      </c>
      <c r="BP413" s="810">
        <f t="shared" si="110"/>
        <v>0.84896978714892002</v>
      </c>
      <c r="BQ413" s="810">
        <v>0.20286271785766979</v>
      </c>
      <c r="BR413" s="810">
        <f t="shared" si="116"/>
        <v>0.79713728214233026</v>
      </c>
      <c r="BS413" s="809">
        <v>0.83803823883899897</v>
      </c>
      <c r="BT413" s="809">
        <v>0.161961761161001</v>
      </c>
      <c r="BU413" s="812"/>
      <c r="BV413" s="758"/>
      <c r="BW413" s="758"/>
      <c r="BX413" s="758"/>
      <c r="BY413" s="758"/>
      <c r="BZ413" s="758"/>
      <c r="CA413" s="758"/>
      <c r="CB413" s="758"/>
      <c r="CC413" s="758"/>
      <c r="CD413" s="758"/>
      <c r="CE413" s="758"/>
      <c r="CF413" s="758"/>
      <c r="CG413" s="758"/>
      <c r="CH413" s="758"/>
      <c r="CI413" s="758"/>
      <c r="CJ413" s="758"/>
      <c r="CK413" s="758"/>
      <c r="CL413" s="758"/>
      <c r="CM413" s="758"/>
      <c r="CN413" s="758"/>
      <c r="CP413" s="5"/>
      <c r="CR413" s="5"/>
      <c r="CS413" s="5"/>
      <c r="CT413" s="5"/>
    </row>
    <row r="414" spans="2:98" ht="15">
      <c r="B414" s="758"/>
      <c r="C414" s="758"/>
      <c r="D414" s="758"/>
      <c r="E414" s="758"/>
      <c r="F414" s="758"/>
      <c r="G414" s="758"/>
      <c r="H414" s="758"/>
      <c r="I414" s="758"/>
      <c r="J414" s="758"/>
      <c r="K414" s="758"/>
      <c r="L414" s="758"/>
      <c r="M414" s="758"/>
      <c r="N414" s="758"/>
      <c r="O414" s="758"/>
      <c r="P414" s="758"/>
      <c r="Q414" s="758"/>
      <c r="R414" s="758"/>
      <c r="S414" s="758"/>
      <c r="T414" s="758"/>
      <c r="U414" s="758"/>
      <c r="V414" s="758"/>
      <c r="W414" s="758"/>
      <c r="X414" s="758"/>
      <c r="Y414" s="758"/>
      <c r="Z414" s="758"/>
      <c r="AA414" s="758"/>
      <c r="AB414" s="758"/>
      <c r="AC414" s="758"/>
      <c r="AD414" s="758"/>
      <c r="AE414" s="758"/>
      <c r="AF414" s="758"/>
      <c r="AG414" s="758"/>
      <c r="AH414" s="758"/>
      <c r="AI414" s="758"/>
      <c r="AJ414" s="758"/>
      <c r="AK414" s="758"/>
      <c r="AL414" s="780">
        <v>409</v>
      </c>
      <c r="AM414" s="792">
        <v>0.23332919373214001</v>
      </c>
      <c r="AN414" s="792">
        <f t="shared" si="111"/>
        <v>0.76667080626785999</v>
      </c>
      <c r="AO414" s="792">
        <v>0.291022396178515</v>
      </c>
      <c r="AP414" s="792">
        <f t="shared" si="105"/>
        <v>0.708977603821485</v>
      </c>
      <c r="AQ414" s="792">
        <v>0.143333932928012</v>
      </c>
      <c r="AR414" s="792">
        <f t="shared" si="106"/>
        <v>0.856666067071988</v>
      </c>
      <c r="AS414" s="792">
        <f t="shared" si="112"/>
        <v>0.20520081032490739</v>
      </c>
      <c r="AT414" s="792">
        <f t="shared" si="112"/>
        <v>0.79479918967509267</v>
      </c>
      <c r="AU414" s="808">
        <v>0.24074848075135799</v>
      </c>
      <c r="AV414" s="808">
        <f t="shared" si="113"/>
        <v>0.75925151924864198</v>
      </c>
      <c r="AW414" s="808">
        <v>0.29649750324413299</v>
      </c>
      <c r="AX414" s="808">
        <f t="shared" si="114"/>
        <v>0.70350249675586696</v>
      </c>
      <c r="AY414" s="808">
        <v>0.15708666664558901</v>
      </c>
      <c r="AZ414" s="808">
        <f t="shared" si="117"/>
        <v>0.84291333335441099</v>
      </c>
      <c r="BA414" s="808">
        <f t="shared" si="115"/>
        <v>0.21508632143604253</v>
      </c>
      <c r="BB414" s="808">
        <f t="shared" si="115"/>
        <v>0.78491367856395744</v>
      </c>
      <c r="BC414" s="809">
        <v>0.22626250117476199</v>
      </c>
      <c r="BD414" s="809">
        <f t="shared" si="118"/>
        <v>0.77373749882523801</v>
      </c>
      <c r="BE414" s="809">
        <v>0.28922895773695101</v>
      </c>
      <c r="BF414" s="809">
        <f t="shared" si="118"/>
        <v>0.71077104226304899</v>
      </c>
      <c r="BG414" s="809">
        <v>0.15739205965104699</v>
      </c>
      <c r="BH414" s="809">
        <f t="shared" si="107"/>
        <v>0.84260794034895303</v>
      </c>
      <c r="BI414" s="809">
        <v>0.20906438308315659</v>
      </c>
      <c r="BJ414" s="809">
        <v>0.79093561691684344</v>
      </c>
      <c r="BK414" s="810">
        <v>0.22007952818253501</v>
      </c>
      <c r="BL414" s="810">
        <f t="shared" si="108"/>
        <v>0.77992047181746504</v>
      </c>
      <c r="BM414" s="810">
        <v>0.28412850338305301</v>
      </c>
      <c r="BN414" s="810">
        <f t="shared" si="109"/>
        <v>0.71587149661694705</v>
      </c>
      <c r="BO414" s="810">
        <v>0.151408966186421</v>
      </c>
      <c r="BP414" s="810">
        <f t="shared" si="110"/>
        <v>0.84859103381357903</v>
      </c>
      <c r="BQ414" s="810">
        <v>0.20322233396044173</v>
      </c>
      <c r="BR414" s="810">
        <f t="shared" si="116"/>
        <v>0.79677766603955846</v>
      </c>
      <c r="BS414" s="809">
        <v>0.83841148358821105</v>
      </c>
      <c r="BT414" s="809">
        <v>0.16158851641178901</v>
      </c>
      <c r="BU414" s="812"/>
      <c r="BV414" s="758"/>
      <c r="BW414" s="758"/>
      <c r="BX414" s="758"/>
      <c r="BY414" s="758"/>
      <c r="BZ414" s="758"/>
      <c r="CA414" s="758"/>
      <c r="CB414" s="758"/>
      <c r="CC414" s="758"/>
      <c r="CD414" s="758"/>
      <c r="CE414" s="758"/>
      <c r="CF414" s="758"/>
      <c r="CG414" s="758"/>
      <c r="CH414" s="758"/>
      <c r="CI414" s="758"/>
      <c r="CJ414" s="758"/>
      <c r="CK414" s="758"/>
      <c r="CL414" s="758"/>
      <c r="CM414" s="758"/>
      <c r="CN414" s="758"/>
      <c r="CP414" s="5"/>
      <c r="CR414" s="5"/>
      <c r="CS414" s="5"/>
      <c r="CT414" s="5"/>
    </row>
    <row r="415" spans="2:98" ht="15">
      <c r="B415" s="758"/>
      <c r="C415" s="758"/>
      <c r="D415" s="758"/>
      <c r="E415" s="758"/>
      <c r="F415" s="758"/>
      <c r="G415" s="758"/>
      <c r="H415" s="758"/>
      <c r="I415" s="758"/>
      <c r="J415" s="758"/>
      <c r="K415" s="758"/>
      <c r="L415" s="758"/>
      <c r="M415" s="758"/>
      <c r="N415" s="758"/>
      <c r="O415" s="758"/>
      <c r="P415" s="758"/>
      <c r="Q415" s="758"/>
      <c r="R415" s="758"/>
      <c r="S415" s="758"/>
      <c r="T415" s="758"/>
      <c r="U415" s="758"/>
      <c r="V415" s="758"/>
      <c r="W415" s="758"/>
      <c r="X415" s="758"/>
      <c r="Y415" s="758"/>
      <c r="Z415" s="758"/>
      <c r="AA415" s="758"/>
      <c r="AB415" s="758"/>
      <c r="AC415" s="758"/>
      <c r="AD415" s="758"/>
      <c r="AE415" s="758"/>
      <c r="AF415" s="758"/>
      <c r="AG415" s="758"/>
      <c r="AH415" s="758"/>
      <c r="AI415" s="758"/>
      <c r="AJ415" s="758"/>
      <c r="AK415" s="758"/>
      <c r="AL415" s="780">
        <v>410</v>
      </c>
      <c r="AM415" s="792">
        <v>0.23369182651105799</v>
      </c>
      <c r="AN415" s="792">
        <f t="shared" si="111"/>
        <v>0.76630817348894198</v>
      </c>
      <c r="AO415" s="792">
        <v>0.29135686835073499</v>
      </c>
      <c r="AP415" s="792">
        <f t="shared" si="105"/>
        <v>0.70864313164926496</v>
      </c>
      <c r="AQ415" s="792">
        <v>0.14368184287399199</v>
      </c>
      <c r="AR415" s="792">
        <f t="shared" si="106"/>
        <v>0.85631815712600801</v>
      </c>
      <c r="AS415" s="792">
        <f t="shared" si="112"/>
        <v>0.20555019366113336</v>
      </c>
      <c r="AT415" s="792">
        <f t="shared" si="112"/>
        <v>0.79444980633886675</v>
      </c>
      <c r="AU415" s="808">
        <v>0.24112965305082101</v>
      </c>
      <c r="AV415" s="808">
        <f t="shared" si="113"/>
        <v>0.75887034694917899</v>
      </c>
      <c r="AW415" s="808">
        <v>0.296872536575989</v>
      </c>
      <c r="AX415" s="808">
        <f t="shared" si="114"/>
        <v>0.703127463424011</v>
      </c>
      <c r="AY415" s="808">
        <v>0.15747385458303201</v>
      </c>
      <c r="AZ415" s="808">
        <f t="shared" si="117"/>
        <v>0.84252614541696802</v>
      </c>
      <c r="BA415" s="808">
        <f t="shared" si="115"/>
        <v>0.21546884896642671</v>
      </c>
      <c r="BB415" s="808">
        <f t="shared" si="115"/>
        <v>0.78453115103357329</v>
      </c>
      <c r="BC415" s="809">
        <v>0.22662287306708501</v>
      </c>
      <c r="BD415" s="809">
        <f t="shared" si="118"/>
        <v>0.77337712693291505</v>
      </c>
      <c r="BE415" s="809">
        <v>0.289585291684477</v>
      </c>
      <c r="BF415" s="809">
        <f t="shared" si="118"/>
        <v>0.710414708315523</v>
      </c>
      <c r="BG415" s="809">
        <v>0.15778542508334201</v>
      </c>
      <c r="BH415" s="809">
        <f t="shared" si="107"/>
        <v>0.84221457491665797</v>
      </c>
      <c r="BI415" s="809">
        <v>0.2094390032765634</v>
      </c>
      <c r="BJ415" s="809">
        <v>0.7905609967234366</v>
      </c>
      <c r="BK415" s="810">
        <v>0.22042094341338</v>
      </c>
      <c r="BL415" s="810">
        <f t="shared" si="108"/>
        <v>0.77957905658661997</v>
      </c>
      <c r="BM415" s="810">
        <v>0.284473690556935</v>
      </c>
      <c r="BN415" s="810">
        <f t="shared" si="109"/>
        <v>0.71552630944306506</v>
      </c>
      <c r="BO415" s="810">
        <v>0.151787712561503</v>
      </c>
      <c r="BP415" s="810">
        <f t="shared" si="110"/>
        <v>0.84821228743849697</v>
      </c>
      <c r="BQ415" s="810">
        <v>0.20358178906453422</v>
      </c>
      <c r="BR415" s="810">
        <f t="shared" si="116"/>
        <v>0.79641821093546583</v>
      </c>
      <c r="BS415" s="809">
        <v>0.83878329287014297</v>
      </c>
      <c r="BT415" s="809">
        <v>0.161216707129857</v>
      </c>
      <c r="BU415" s="812"/>
      <c r="BV415" s="758"/>
      <c r="BW415" s="758"/>
      <c r="BX415" s="758"/>
      <c r="BY415" s="758"/>
      <c r="BZ415" s="758"/>
      <c r="CA415" s="758"/>
      <c r="CB415" s="758"/>
      <c r="CC415" s="758"/>
      <c r="CD415" s="758"/>
      <c r="CE415" s="758"/>
      <c r="CF415" s="758"/>
      <c r="CG415" s="758"/>
      <c r="CH415" s="758"/>
      <c r="CI415" s="758"/>
      <c r="CJ415" s="758"/>
      <c r="CK415" s="758"/>
      <c r="CL415" s="758"/>
      <c r="CM415" s="758"/>
      <c r="CN415" s="758"/>
      <c r="CP415" s="5"/>
      <c r="CR415" s="5"/>
      <c r="CS415" s="5"/>
      <c r="CT415" s="5"/>
    </row>
    <row r="416" spans="2:98" ht="15">
      <c r="B416" s="758"/>
      <c r="C416" s="758"/>
      <c r="D416" s="758"/>
      <c r="E416" s="758"/>
      <c r="F416" s="758"/>
      <c r="G416" s="758"/>
      <c r="H416" s="758"/>
      <c r="I416" s="758"/>
      <c r="J416" s="758"/>
      <c r="K416" s="758"/>
      <c r="L416" s="758"/>
      <c r="M416" s="758"/>
      <c r="N416" s="758"/>
      <c r="O416" s="758"/>
      <c r="P416" s="758"/>
      <c r="Q416" s="758"/>
      <c r="R416" s="758"/>
      <c r="S416" s="758"/>
      <c r="T416" s="758"/>
      <c r="U416" s="758"/>
      <c r="V416" s="758"/>
      <c r="W416" s="758"/>
      <c r="X416" s="758"/>
      <c r="Y416" s="758"/>
      <c r="Z416" s="758"/>
      <c r="AA416" s="758"/>
      <c r="AB416" s="758"/>
      <c r="AC416" s="758"/>
      <c r="AD416" s="758"/>
      <c r="AE416" s="758"/>
      <c r="AF416" s="758"/>
      <c r="AG416" s="758"/>
      <c r="AH416" s="758"/>
      <c r="AI416" s="758"/>
      <c r="AJ416" s="758"/>
      <c r="AK416" s="758"/>
      <c r="AL416" s="780">
        <v>411</v>
      </c>
      <c r="AM416" s="792">
        <v>0.23405307445312401</v>
      </c>
      <c r="AN416" s="792">
        <f t="shared" si="111"/>
        <v>0.76594692554687605</v>
      </c>
      <c r="AO416" s="792">
        <v>0.29169106108816401</v>
      </c>
      <c r="AP416" s="792">
        <f t="shared" si="105"/>
        <v>0.70830893891183599</v>
      </c>
      <c r="AQ416" s="792">
        <v>0.144029693357139</v>
      </c>
      <c r="AR416" s="792">
        <f t="shared" si="106"/>
        <v>0.855970306642861</v>
      </c>
      <c r="AS416" s="792">
        <f t="shared" si="112"/>
        <v>0.20589905607503012</v>
      </c>
      <c r="AT416" s="792">
        <f t="shared" si="112"/>
        <v>0.79410094392496999</v>
      </c>
      <c r="AU416" s="808">
        <v>0.24151042956413199</v>
      </c>
      <c r="AV416" s="808">
        <f t="shared" si="113"/>
        <v>0.75848957043586807</v>
      </c>
      <c r="AW416" s="808">
        <v>0.29724708112150799</v>
      </c>
      <c r="AX416" s="808">
        <f t="shared" si="114"/>
        <v>0.70275291887849201</v>
      </c>
      <c r="AY416" s="808">
        <v>0.15786100312763801</v>
      </c>
      <c r="AZ416" s="808">
        <f t="shared" si="117"/>
        <v>0.84213899687236204</v>
      </c>
      <c r="BA416" s="808">
        <f t="shared" si="115"/>
        <v>0.21585112326154124</v>
      </c>
      <c r="BB416" s="808">
        <f t="shared" si="115"/>
        <v>0.78414887673845879</v>
      </c>
      <c r="BC416" s="809">
        <v>0.22698282425204899</v>
      </c>
      <c r="BD416" s="809">
        <f t="shared" si="118"/>
        <v>0.77301717574795104</v>
      </c>
      <c r="BE416" s="809">
        <v>0.28994114254242698</v>
      </c>
      <c r="BF416" s="809">
        <f t="shared" si="118"/>
        <v>0.71005885745757302</v>
      </c>
      <c r="BG416" s="809">
        <v>0.158178717961834</v>
      </c>
      <c r="BH416" s="809">
        <f t="shared" si="107"/>
        <v>0.84182128203816597</v>
      </c>
      <c r="BI416" s="809">
        <v>0.20981334856533704</v>
      </c>
      <c r="BJ416" s="809">
        <v>0.79018665143466293</v>
      </c>
      <c r="BK416" s="810">
        <v>0.22076220605907099</v>
      </c>
      <c r="BL416" s="810">
        <f t="shared" si="108"/>
        <v>0.77923779394092896</v>
      </c>
      <c r="BM416" s="810">
        <v>0.28481839813806398</v>
      </c>
      <c r="BN416" s="810">
        <f t="shared" si="109"/>
        <v>0.71518160186193602</v>
      </c>
      <c r="BO416" s="810">
        <v>0.15216645143964899</v>
      </c>
      <c r="BP416" s="810">
        <f t="shared" si="110"/>
        <v>0.84783354856035098</v>
      </c>
      <c r="BQ416" s="810">
        <v>0.20394108311230524</v>
      </c>
      <c r="BR416" s="810">
        <f t="shared" si="116"/>
        <v>0.7960589168876947</v>
      </c>
      <c r="BS416" s="809">
        <v>0.839153671718321</v>
      </c>
      <c r="BT416" s="809">
        <v>0.160846328281679</v>
      </c>
      <c r="BU416" s="812"/>
      <c r="BV416" s="758"/>
      <c r="BW416" s="758"/>
      <c r="BX416" s="758"/>
      <c r="BY416" s="758"/>
      <c r="BZ416" s="758"/>
      <c r="CA416" s="758"/>
      <c r="CB416" s="758"/>
      <c r="CC416" s="758"/>
      <c r="CD416" s="758"/>
      <c r="CE416" s="758"/>
      <c r="CF416" s="758"/>
      <c r="CG416" s="758"/>
      <c r="CH416" s="758"/>
      <c r="CI416" s="758"/>
      <c r="CJ416" s="758"/>
      <c r="CK416" s="758"/>
      <c r="CL416" s="758"/>
      <c r="CM416" s="758"/>
      <c r="CN416" s="758"/>
      <c r="CP416" s="5"/>
      <c r="CR416" s="5"/>
      <c r="CS416" s="5"/>
      <c r="CT416" s="5"/>
    </row>
    <row r="417" spans="2:98" ht="15">
      <c r="B417" s="758"/>
      <c r="C417" s="758"/>
      <c r="D417" s="758"/>
      <c r="E417" s="758"/>
      <c r="F417" s="758"/>
      <c r="G417" s="758"/>
      <c r="H417" s="758"/>
      <c r="I417" s="758"/>
      <c r="J417" s="758"/>
      <c r="K417" s="758"/>
      <c r="L417" s="758"/>
      <c r="M417" s="758"/>
      <c r="N417" s="758"/>
      <c r="O417" s="758"/>
      <c r="P417" s="758"/>
      <c r="Q417" s="758"/>
      <c r="R417" s="758"/>
      <c r="S417" s="758"/>
      <c r="T417" s="758"/>
      <c r="U417" s="758"/>
      <c r="V417" s="758"/>
      <c r="W417" s="758"/>
      <c r="X417" s="758"/>
      <c r="Y417" s="758"/>
      <c r="Z417" s="758"/>
      <c r="AA417" s="758"/>
      <c r="AB417" s="758"/>
      <c r="AC417" s="758"/>
      <c r="AD417" s="758"/>
      <c r="AE417" s="758"/>
      <c r="AF417" s="758"/>
      <c r="AG417" s="758"/>
      <c r="AH417" s="758"/>
      <c r="AI417" s="758"/>
      <c r="AJ417" s="758"/>
      <c r="AK417" s="758"/>
      <c r="AL417" s="780">
        <v>412</v>
      </c>
      <c r="AM417" s="792">
        <v>0.23441295683750901</v>
      </c>
      <c r="AN417" s="792">
        <f t="shared" si="111"/>
        <v>0.76558704316249093</v>
      </c>
      <c r="AO417" s="792">
        <v>0.29202497179724402</v>
      </c>
      <c r="AP417" s="792">
        <f t="shared" si="105"/>
        <v>0.70797502820275593</v>
      </c>
      <c r="AQ417" s="792">
        <v>0.14437748478707099</v>
      </c>
      <c r="AR417" s="792">
        <f t="shared" si="106"/>
        <v>0.85562251521292898</v>
      </c>
      <c r="AS417" s="792">
        <f t="shared" si="112"/>
        <v>0.20624740313504658</v>
      </c>
      <c r="AT417" s="792">
        <f t="shared" si="112"/>
        <v>0.79375259686495347</v>
      </c>
      <c r="AU417" s="808">
        <v>0.24189081101662199</v>
      </c>
      <c r="AV417" s="808">
        <f t="shared" si="113"/>
        <v>0.75810918898337798</v>
      </c>
      <c r="AW417" s="808">
        <v>0.29762113814052499</v>
      </c>
      <c r="AX417" s="808">
        <f t="shared" si="114"/>
        <v>0.70237886185947507</v>
      </c>
      <c r="AY417" s="808">
        <v>0.15824811199501701</v>
      </c>
      <c r="AZ417" s="808">
        <f t="shared" si="117"/>
        <v>0.84175188800498302</v>
      </c>
      <c r="BA417" s="808">
        <f t="shared" si="115"/>
        <v>0.2162331447051814</v>
      </c>
      <c r="BB417" s="808">
        <f t="shared" si="115"/>
        <v>0.78376685529481871</v>
      </c>
      <c r="BC417" s="809">
        <v>0.22734235607700301</v>
      </c>
      <c r="BD417" s="809">
        <f t="shared" si="118"/>
        <v>0.77265764392299696</v>
      </c>
      <c r="BE417" s="809">
        <v>0.29029651160279002</v>
      </c>
      <c r="BF417" s="809">
        <f t="shared" si="118"/>
        <v>0.70970348839720998</v>
      </c>
      <c r="BG417" s="809">
        <v>0.15857193810624901</v>
      </c>
      <c r="BH417" s="809">
        <f t="shared" si="107"/>
        <v>0.84142806189375097</v>
      </c>
      <c r="BI417" s="809">
        <v>0.21018741958138717</v>
      </c>
      <c r="BJ417" s="809">
        <v>0.78981258041861291</v>
      </c>
      <c r="BK417" s="810">
        <v>0.22110331566368599</v>
      </c>
      <c r="BL417" s="810">
        <f t="shared" si="108"/>
        <v>0.77889668433631398</v>
      </c>
      <c r="BM417" s="810">
        <v>0.285162627563678</v>
      </c>
      <c r="BN417" s="810">
        <f t="shared" si="109"/>
        <v>0.71483737243632195</v>
      </c>
      <c r="BO417" s="810">
        <v>0.15254518228418601</v>
      </c>
      <c r="BP417" s="810">
        <f t="shared" si="110"/>
        <v>0.84745481771581399</v>
      </c>
      <c r="BQ417" s="810">
        <v>0.20430021604611415</v>
      </c>
      <c r="BR417" s="810">
        <f t="shared" si="116"/>
        <v>0.79569978395388585</v>
      </c>
      <c r="BS417" s="809">
        <v>0.83952262516627196</v>
      </c>
      <c r="BT417" s="809">
        <v>0.16047737483372801</v>
      </c>
      <c r="BU417" s="812"/>
      <c r="BV417" s="758"/>
      <c r="BW417" s="758"/>
      <c r="BX417" s="758"/>
      <c r="BY417" s="758"/>
      <c r="BZ417" s="758"/>
      <c r="CA417" s="758"/>
      <c r="CB417" s="758"/>
      <c r="CC417" s="758"/>
      <c r="CD417" s="758"/>
      <c r="CE417" s="758"/>
      <c r="CF417" s="758"/>
      <c r="CG417" s="758"/>
      <c r="CH417" s="758"/>
      <c r="CI417" s="758"/>
      <c r="CJ417" s="758"/>
      <c r="CK417" s="758"/>
      <c r="CL417" s="758"/>
      <c r="CM417" s="758"/>
      <c r="CN417" s="758"/>
      <c r="CP417" s="5"/>
      <c r="CR417" s="5"/>
      <c r="CS417" s="5"/>
      <c r="CT417" s="5"/>
    </row>
    <row r="418" spans="2:98" ht="15">
      <c r="B418" s="758"/>
      <c r="C418" s="758"/>
      <c r="D418" s="758"/>
      <c r="E418" s="758"/>
      <c r="F418" s="758"/>
      <c r="G418" s="758"/>
      <c r="H418" s="758"/>
      <c r="I418" s="758"/>
      <c r="J418" s="758"/>
      <c r="K418" s="758"/>
      <c r="L418" s="758"/>
      <c r="M418" s="758"/>
      <c r="N418" s="758"/>
      <c r="O418" s="758"/>
      <c r="P418" s="758"/>
      <c r="Q418" s="758"/>
      <c r="R418" s="758"/>
      <c r="S418" s="758"/>
      <c r="T418" s="758"/>
      <c r="U418" s="758"/>
      <c r="V418" s="758"/>
      <c r="W418" s="758"/>
      <c r="X418" s="758"/>
      <c r="Y418" s="758"/>
      <c r="Z418" s="758"/>
      <c r="AA418" s="758"/>
      <c r="AB418" s="758"/>
      <c r="AC418" s="758"/>
      <c r="AD418" s="758"/>
      <c r="AE418" s="758"/>
      <c r="AF418" s="758"/>
      <c r="AG418" s="758"/>
      <c r="AH418" s="758"/>
      <c r="AI418" s="758"/>
      <c r="AJ418" s="758"/>
      <c r="AK418" s="758"/>
      <c r="AL418" s="780">
        <v>413</v>
      </c>
      <c r="AM418" s="792">
        <v>0.23477149294338701</v>
      </c>
      <c r="AN418" s="792">
        <f t="shared" si="111"/>
        <v>0.76522850705661294</v>
      </c>
      <c r="AO418" s="792">
        <v>0.29235859788441798</v>
      </c>
      <c r="AP418" s="792">
        <f t="shared" si="105"/>
        <v>0.70764140211558202</v>
      </c>
      <c r="AQ418" s="792">
        <v>0.14472521757340501</v>
      </c>
      <c r="AR418" s="792">
        <f t="shared" si="106"/>
        <v>0.85527478242659494</v>
      </c>
      <c r="AS418" s="792">
        <f t="shared" si="112"/>
        <v>0.20659524040963242</v>
      </c>
      <c r="AT418" s="792">
        <f t="shared" si="112"/>
        <v>0.79340475959036749</v>
      </c>
      <c r="AU418" s="808">
        <v>0.24227079813362101</v>
      </c>
      <c r="AV418" s="808">
        <f t="shared" si="113"/>
        <v>0.75772920186637904</v>
      </c>
      <c r="AW418" s="808">
        <v>0.29799470889287</v>
      </c>
      <c r="AX418" s="808">
        <f t="shared" si="114"/>
        <v>0.70200529110712995</v>
      </c>
      <c r="AY418" s="808">
        <v>0.158635180900774</v>
      </c>
      <c r="AZ418" s="808">
        <f t="shared" si="117"/>
        <v>0.841364819099226</v>
      </c>
      <c r="BA418" s="808">
        <f t="shared" si="115"/>
        <v>0.21661491368113867</v>
      </c>
      <c r="BB418" s="808">
        <f t="shared" si="115"/>
        <v>0.78338508631886139</v>
      </c>
      <c r="BC418" s="809">
        <v>0.22770146988929699</v>
      </c>
      <c r="BD418" s="809">
        <f t="shared" si="118"/>
        <v>0.77229853011070304</v>
      </c>
      <c r="BE418" s="809">
        <v>0.29065140015755703</v>
      </c>
      <c r="BF418" s="809">
        <f t="shared" si="118"/>
        <v>0.70934859984244292</v>
      </c>
      <c r="BG418" s="809">
        <v>0.15896508533631601</v>
      </c>
      <c r="BH418" s="809">
        <f t="shared" si="107"/>
        <v>0.84103491466368396</v>
      </c>
      <c r="BI418" s="809">
        <v>0.21056121695662555</v>
      </c>
      <c r="BJ418" s="809">
        <v>0.78943878304337445</v>
      </c>
      <c r="BK418" s="810">
        <v>0.22144427177130399</v>
      </c>
      <c r="BL418" s="810">
        <f t="shared" si="108"/>
        <v>0.77855572822869601</v>
      </c>
      <c r="BM418" s="810">
        <v>0.28550638027101599</v>
      </c>
      <c r="BN418" s="810">
        <f t="shared" si="109"/>
        <v>0.71449361972898395</v>
      </c>
      <c r="BO418" s="810">
        <v>0.15292390455843899</v>
      </c>
      <c r="BP418" s="810">
        <f t="shared" si="110"/>
        <v>0.84707609544156104</v>
      </c>
      <c r="BQ418" s="810">
        <v>0.20465918780831985</v>
      </c>
      <c r="BR418" s="810">
        <f t="shared" si="116"/>
        <v>0.79534081219168007</v>
      </c>
      <c r="BS418" s="809">
        <v>0.839890158247521</v>
      </c>
      <c r="BT418" s="809">
        <v>0.160109841752479</v>
      </c>
      <c r="BU418" s="812"/>
      <c r="BV418" s="758"/>
      <c r="BW418" s="758"/>
      <c r="BX418" s="758"/>
      <c r="BY418" s="758"/>
      <c r="BZ418" s="758"/>
      <c r="CA418" s="758"/>
      <c r="CB418" s="758"/>
      <c r="CC418" s="758"/>
      <c r="CD418" s="758"/>
      <c r="CE418" s="758"/>
      <c r="CF418" s="758"/>
      <c r="CG418" s="758"/>
      <c r="CH418" s="758"/>
      <c r="CI418" s="758"/>
      <c r="CJ418" s="758"/>
      <c r="CK418" s="758"/>
      <c r="CL418" s="758"/>
      <c r="CM418" s="758"/>
      <c r="CN418" s="758"/>
      <c r="CP418" s="5"/>
      <c r="CR418" s="5"/>
      <c r="CS418" s="5"/>
      <c r="CT418" s="5"/>
    </row>
    <row r="419" spans="2:98" ht="15">
      <c r="B419" s="758"/>
      <c r="C419" s="758"/>
      <c r="D419" s="758"/>
      <c r="E419" s="758"/>
      <c r="F419" s="758"/>
      <c r="G419" s="758"/>
      <c r="H419" s="758"/>
      <c r="I419" s="758"/>
      <c r="J419" s="758"/>
      <c r="K419" s="758"/>
      <c r="L419" s="758"/>
      <c r="M419" s="758"/>
      <c r="N419" s="758"/>
      <c r="O419" s="758"/>
      <c r="P419" s="758"/>
      <c r="Q419" s="758"/>
      <c r="R419" s="758"/>
      <c r="S419" s="758"/>
      <c r="T419" s="758"/>
      <c r="U419" s="758"/>
      <c r="V419" s="758"/>
      <c r="W419" s="758"/>
      <c r="X419" s="758"/>
      <c r="Y419" s="758"/>
      <c r="Z419" s="758"/>
      <c r="AA419" s="758"/>
      <c r="AB419" s="758"/>
      <c r="AC419" s="758"/>
      <c r="AD419" s="758"/>
      <c r="AE419" s="758"/>
      <c r="AF419" s="758"/>
      <c r="AG419" s="758"/>
      <c r="AH419" s="758"/>
      <c r="AI419" s="758"/>
      <c r="AJ419" s="758"/>
      <c r="AK419" s="758"/>
      <c r="AL419" s="780">
        <v>414</v>
      </c>
      <c r="AM419" s="792">
        <v>0.235128702049931</v>
      </c>
      <c r="AN419" s="792">
        <f t="shared" si="111"/>
        <v>0.76487129795006903</v>
      </c>
      <c r="AO419" s="792">
        <v>0.29269193675612698</v>
      </c>
      <c r="AP419" s="792">
        <f t="shared" si="105"/>
        <v>0.70730806324387308</v>
      </c>
      <c r="AQ419" s="792">
        <v>0.145072892125757</v>
      </c>
      <c r="AR419" s="792">
        <f t="shared" si="106"/>
        <v>0.85492710787424298</v>
      </c>
      <c r="AS419" s="792">
        <f t="shared" si="112"/>
        <v>0.20694257346723605</v>
      </c>
      <c r="AT419" s="792">
        <f t="shared" si="112"/>
        <v>0.79305742653276401</v>
      </c>
      <c r="AU419" s="808">
        <v>0.24265039164045701</v>
      </c>
      <c r="AV419" s="808">
        <f t="shared" si="113"/>
        <v>0.75734960835954301</v>
      </c>
      <c r="AW419" s="808">
        <v>0.29836779463837698</v>
      </c>
      <c r="AX419" s="808">
        <f t="shared" si="114"/>
        <v>0.70163220536162307</v>
      </c>
      <c r="AY419" s="808">
        <v>0.15902220956051999</v>
      </c>
      <c r="AZ419" s="808">
        <f t="shared" si="117"/>
        <v>0.84097779043947996</v>
      </c>
      <c r="BA419" s="808">
        <f t="shared" si="115"/>
        <v>0.21699643057320758</v>
      </c>
      <c r="BB419" s="808">
        <f t="shared" si="115"/>
        <v>0.7830035694267925</v>
      </c>
      <c r="BC419" s="809">
        <v>0.22806016703627999</v>
      </c>
      <c r="BD419" s="809">
        <f t="shared" si="118"/>
        <v>0.77193983296372004</v>
      </c>
      <c r="BE419" s="809">
        <v>0.29100580949871702</v>
      </c>
      <c r="BF419" s="809">
        <f t="shared" si="118"/>
        <v>0.70899419050128298</v>
      </c>
      <c r="BG419" s="809">
        <v>0.15935815947175899</v>
      </c>
      <c r="BH419" s="809">
        <f t="shared" si="107"/>
        <v>0.84064184052824098</v>
      </c>
      <c r="BI419" s="809">
        <v>0.21093474132296086</v>
      </c>
      <c r="BJ419" s="809">
        <v>0.78906525867703925</v>
      </c>
      <c r="BK419" s="810">
        <v>0.22178507392600399</v>
      </c>
      <c r="BL419" s="810">
        <f t="shared" si="108"/>
        <v>0.77821492607399601</v>
      </c>
      <c r="BM419" s="810">
        <v>0.28584965769731402</v>
      </c>
      <c r="BN419" s="810">
        <f t="shared" si="109"/>
        <v>0.71415034230268604</v>
      </c>
      <c r="BO419" s="810">
        <v>0.15330261772573101</v>
      </c>
      <c r="BP419" s="810">
        <f t="shared" si="110"/>
        <v>0.84669738227426894</v>
      </c>
      <c r="BQ419" s="810">
        <v>0.20501799834127976</v>
      </c>
      <c r="BR419" s="810">
        <f t="shared" si="116"/>
        <v>0.79498200165872035</v>
      </c>
      <c r="BS419" s="809">
        <v>0.84025627599559605</v>
      </c>
      <c r="BT419" s="809">
        <v>0.15974372400440401</v>
      </c>
      <c r="BU419" s="812"/>
      <c r="BV419" s="758"/>
      <c r="BW419" s="758"/>
      <c r="BX419" s="758"/>
      <c r="BY419" s="758"/>
      <c r="BZ419" s="758"/>
      <c r="CA419" s="758"/>
      <c r="CB419" s="758"/>
      <c r="CC419" s="758"/>
      <c r="CD419" s="758"/>
      <c r="CE419" s="758"/>
      <c r="CF419" s="758"/>
      <c r="CG419" s="758"/>
      <c r="CH419" s="758"/>
      <c r="CI419" s="758"/>
      <c r="CJ419" s="758"/>
      <c r="CK419" s="758"/>
      <c r="CL419" s="758"/>
      <c r="CM419" s="758"/>
      <c r="CN419" s="758"/>
      <c r="CP419" s="5"/>
      <c r="CR419" s="5"/>
      <c r="CS419" s="5"/>
      <c r="CT419" s="5"/>
    </row>
    <row r="420" spans="2:98" ht="15">
      <c r="B420" s="758"/>
      <c r="C420" s="758"/>
      <c r="D420" s="758"/>
      <c r="E420" s="758"/>
      <c r="F420" s="758"/>
      <c r="G420" s="758"/>
      <c r="H420" s="758"/>
      <c r="I420" s="758"/>
      <c r="J420" s="758"/>
      <c r="K420" s="758"/>
      <c r="L420" s="758"/>
      <c r="M420" s="758"/>
      <c r="N420" s="758"/>
      <c r="O420" s="758"/>
      <c r="P420" s="758"/>
      <c r="Q420" s="758"/>
      <c r="R420" s="758"/>
      <c r="S420" s="758"/>
      <c r="T420" s="758"/>
      <c r="U420" s="758"/>
      <c r="V420" s="758"/>
      <c r="W420" s="758"/>
      <c r="X420" s="758"/>
      <c r="Y420" s="758"/>
      <c r="Z420" s="758"/>
      <c r="AA420" s="758"/>
      <c r="AB420" s="758"/>
      <c r="AC420" s="758"/>
      <c r="AD420" s="758"/>
      <c r="AE420" s="758"/>
      <c r="AF420" s="758"/>
      <c r="AG420" s="758"/>
      <c r="AH420" s="758"/>
      <c r="AI420" s="758"/>
      <c r="AJ420" s="758"/>
      <c r="AK420" s="758"/>
      <c r="AL420" s="780">
        <v>415</v>
      </c>
      <c r="AM420" s="792">
        <v>0.235484603436313</v>
      </c>
      <c r="AN420" s="792">
        <f t="shared" si="111"/>
        <v>0.76451539656368706</v>
      </c>
      <c r="AO420" s="792">
        <v>0.29302498581881398</v>
      </c>
      <c r="AP420" s="792">
        <f t="shared" si="105"/>
        <v>0.70697501418118602</v>
      </c>
      <c r="AQ420" s="792">
        <v>0.145420508853744</v>
      </c>
      <c r="AR420" s="792">
        <f t="shared" si="106"/>
        <v>0.85457949114625598</v>
      </c>
      <c r="AS420" s="792">
        <f t="shared" si="112"/>
        <v>0.20728940787630648</v>
      </c>
      <c r="AT420" s="792">
        <f t="shared" si="112"/>
        <v>0.79271059212369355</v>
      </c>
      <c r="AU420" s="808">
        <v>0.24302959226246201</v>
      </c>
      <c r="AV420" s="808">
        <f t="shared" si="113"/>
        <v>0.75697040773753799</v>
      </c>
      <c r="AW420" s="808">
        <v>0.29874039663687701</v>
      </c>
      <c r="AX420" s="808">
        <f t="shared" si="114"/>
        <v>0.70125960336312299</v>
      </c>
      <c r="AY420" s="808">
        <v>0.159409197689861</v>
      </c>
      <c r="AZ420" s="808">
        <f t="shared" si="117"/>
        <v>0.84059080231013894</v>
      </c>
      <c r="BA420" s="808">
        <f t="shared" si="115"/>
        <v>0.21737769576518098</v>
      </c>
      <c r="BB420" s="808">
        <f t="shared" si="115"/>
        <v>0.78262230423481904</v>
      </c>
      <c r="BC420" s="809">
        <v>0.22841844886530199</v>
      </c>
      <c r="BD420" s="809">
        <f t="shared" si="118"/>
        <v>0.77158155113469795</v>
      </c>
      <c r="BE420" s="809">
        <v>0.291359740918259</v>
      </c>
      <c r="BF420" s="809">
        <f t="shared" si="118"/>
        <v>0.708640259081741</v>
      </c>
      <c r="BG420" s="809">
        <v>0.15975116033230599</v>
      </c>
      <c r="BH420" s="809">
        <f t="shared" si="107"/>
        <v>0.84024883966769404</v>
      </c>
      <c r="BI420" s="809">
        <v>0.21130799331230396</v>
      </c>
      <c r="BJ420" s="809">
        <v>0.78869200668769612</v>
      </c>
      <c r="BK420" s="810">
        <v>0.22212572167186401</v>
      </c>
      <c r="BL420" s="810">
        <f t="shared" si="108"/>
        <v>0.77787427832813605</v>
      </c>
      <c r="BM420" s="810">
        <v>0.28619246127981102</v>
      </c>
      <c r="BN420" s="810">
        <f t="shared" si="109"/>
        <v>0.71380753872018898</v>
      </c>
      <c r="BO420" s="810">
        <v>0.15368132124938999</v>
      </c>
      <c r="BP420" s="810">
        <f t="shared" si="110"/>
        <v>0.84631867875061007</v>
      </c>
      <c r="BQ420" s="810">
        <v>0.2053766475873538</v>
      </c>
      <c r="BR420" s="810">
        <f t="shared" si="116"/>
        <v>0.79462335241264626</v>
      </c>
      <c r="BS420" s="809">
        <v>0.84062098344402403</v>
      </c>
      <c r="BT420" s="809">
        <v>0.159379016555976</v>
      </c>
      <c r="BU420" s="812"/>
      <c r="BV420" s="758"/>
      <c r="BW420" s="758"/>
      <c r="BX420" s="758"/>
      <c r="BY420" s="758"/>
      <c r="BZ420" s="758"/>
      <c r="CA420" s="758"/>
      <c r="CB420" s="758"/>
      <c r="CC420" s="758"/>
      <c r="CD420" s="758"/>
      <c r="CE420" s="758"/>
      <c r="CF420" s="758"/>
      <c r="CG420" s="758"/>
      <c r="CH420" s="758"/>
      <c r="CI420" s="758"/>
      <c r="CJ420" s="758"/>
      <c r="CK420" s="758"/>
      <c r="CL420" s="758"/>
      <c r="CM420" s="758"/>
      <c r="CN420" s="758"/>
      <c r="CP420" s="5"/>
      <c r="CR420" s="5"/>
      <c r="CS420" s="5"/>
      <c r="CT420" s="5"/>
    </row>
    <row r="421" spans="2:98" ht="15">
      <c r="B421" s="758"/>
      <c r="C421" s="758"/>
      <c r="D421" s="758"/>
      <c r="E421" s="758"/>
      <c r="F421" s="758"/>
      <c r="G421" s="758"/>
      <c r="H421" s="758"/>
      <c r="I421" s="758"/>
      <c r="J421" s="758"/>
      <c r="K421" s="758"/>
      <c r="L421" s="758"/>
      <c r="M421" s="758"/>
      <c r="N421" s="758"/>
      <c r="O421" s="758"/>
      <c r="P421" s="758"/>
      <c r="Q421" s="758"/>
      <c r="R421" s="758"/>
      <c r="S421" s="758"/>
      <c r="T421" s="758"/>
      <c r="U421" s="758"/>
      <c r="V421" s="758"/>
      <c r="W421" s="758"/>
      <c r="X421" s="758"/>
      <c r="Y421" s="758"/>
      <c r="Z421" s="758"/>
      <c r="AA421" s="758"/>
      <c r="AB421" s="758"/>
      <c r="AC421" s="758"/>
      <c r="AD421" s="758"/>
      <c r="AE421" s="758"/>
      <c r="AF421" s="758"/>
      <c r="AG421" s="758"/>
      <c r="AH421" s="758"/>
      <c r="AI421" s="758"/>
      <c r="AJ421" s="758"/>
      <c r="AK421" s="758"/>
      <c r="AL421" s="780">
        <v>416</v>
      </c>
      <c r="AM421" s="792">
        <v>0.23583921638170599</v>
      </c>
      <c r="AN421" s="792">
        <f t="shared" si="111"/>
        <v>0.76416078361829398</v>
      </c>
      <c r="AO421" s="792">
        <v>0.29335774247892099</v>
      </c>
      <c r="AP421" s="792">
        <f t="shared" si="105"/>
        <v>0.70664225752107901</v>
      </c>
      <c r="AQ421" s="792">
        <v>0.14576806816698201</v>
      </c>
      <c r="AR421" s="792">
        <f t="shared" si="106"/>
        <v>0.85423193183301804</v>
      </c>
      <c r="AS421" s="792">
        <f t="shared" si="112"/>
        <v>0.2076357492052924</v>
      </c>
      <c r="AT421" s="792">
        <f t="shared" si="112"/>
        <v>0.79236425079470774</v>
      </c>
      <c r="AU421" s="808">
        <v>0.243408400724964</v>
      </c>
      <c r="AV421" s="808">
        <f t="shared" si="113"/>
        <v>0.75659159927503605</v>
      </c>
      <c r="AW421" s="808">
        <v>0.299112516148204</v>
      </c>
      <c r="AX421" s="808">
        <f t="shared" si="114"/>
        <v>0.700887483851796</v>
      </c>
      <c r="AY421" s="808">
        <v>0.159796145004407</v>
      </c>
      <c r="AZ421" s="808">
        <f t="shared" si="117"/>
        <v>0.84020385499559302</v>
      </c>
      <c r="BA421" s="808">
        <f t="shared" si="115"/>
        <v>0.21775870964085298</v>
      </c>
      <c r="BB421" s="808">
        <f t="shared" si="115"/>
        <v>0.78224129035914713</v>
      </c>
      <c r="BC421" s="809">
        <v>0.22877631672371199</v>
      </c>
      <c r="BD421" s="809">
        <f t="shared" si="118"/>
        <v>0.77122368327628799</v>
      </c>
      <c r="BE421" s="809">
        <v>0.291713195708174</v>
      </c>
      <c r="BF421" s="809">
        <f t="shared" si="118"/>
        <v>0.708286804291826</v>
      </c>
      <c r="BG421" s="809">
        <v>0.16014408773768299</v>
      </c>
      <c r="BH421" s="809">
        <f t="shared" si="107"/>
        <v>0.83985591226231704</v>
      </c>
      <c r="BI421" s="809">
        <v>0.21168097355656493</v>
      </c>
      <c r="BJ421" s="809">
        <v>0.7883190264434351</v>
      </c>
      <c r="BK421" s="810">
        <v>0.222466214552962</v>
      </c>
      <c r="BL421" s="810">
        <f t="shared" si="108"/>
        <v>0.777533785447038</v>
      </c>
      <c r="BM421" s="810">
        <v>0.28653479245574498</v>
      </c>
      <c r="BN421" s="810">
        <f t="shared" si="109"/>
        <v>0.71346520754425502</v>
      </c>
      <c r="BO421" s="810">
        <v>0.15406001459273799</v>
      </c>
      <c r="BP421" s="810">
        <f t="shared" si="110"/>
        <v>0.84593998540726201</v>
      </c>
      <c r="BQ421" s="810">
        <v>0.20573513548889907</v>
      </c>
      <c r="BR421" s="810">
        <f t="shared" si="116"/>
        <v>0.79426486451110101</v>
      </c>
      <c r="BS421" s="809">
        <v>0.84098428562632999</v>
      </c>
      <c r="BT421" s="809">
        <v>0.15901571437366999</v>
      </c>
      <c r="BU421" s="812"/>
      <c r="BV421" s="758"/>
      <c r="BW421" s="758"/>
      <c r="BX421" s="758"/>
      <c r="BY421" s="758"/>
      <c r="BZ421" s="758"/>
      <c r="CA421" s="758"/>
      <c r="CB421" s="758"/>
      <c r="CC421" s="758"/>
      <c r="CD421" s="758"/>
      <c r="CE421" s="758"/>
      <c r="CF421" s="758"/>
      <c r="CG421" s="758"/>
      <c r="CH421" s="758"/>
      <c r="CI421" s="758"/>
      <c r="CJ421" s="758"/>
      <c r="CK421" s="758"/>
      <c r="CL421" s="758"/>
      <c r="CM421" s="758"/>
      <c r="CN421" s="758"/>
      <c r="CP421" s="5"/>
      <c r="CR421" s="5"/>
      <c r="CS421" s="5"/>
      <c r="CT421" s="5"/>
    </row>
    <row r="422" spans="2:98" ht="15">
      <c r="B422" s="758"/>
      <c r="C422" s="758"/>
      <c r="D422" s="758"/>
      <c r="E422" s="758"/>
      <c r="F422" s="758"/>
      <c r="G422" s="758"/>
      <c r="H422" s="758"/>
      <c r="I422" s="758"/>
      <c r="J422" s="758"/>
      <c r="K422" s="758"/>
      <c r="L422" s="758"/>
      <c r="M422" s="758"/>
      <c r="N422" s="758"/>
      <c r="O422" s="758"/>
      <c r="P422" s="758"/>
      <c r="Q422" s="758"/>
      <c r="R422" s="758"/>
      <c r="S422" s="758"/>
      <c r="T422" s="758"/>
      <c r="U422" s="758"/>
      <c r="V422" s="758"/>
      <c r="W422" s="758"/>
      <c r="X422" s="758"/>
      <c r="Y422" s="758"/>
      <c r="Z422" s="758"/>
      <c r="AA422" s="758"/>
      <c r="AB422" s="758"/>
      <c r="AC422" s="758"/>
      <c r="AD422" s="758"/>
      <c r="AE422" s="758"/>
      <c r="AF422" s="758"/>
      <c r="AG422" s="758"/>
      <c r="AH422" s="758"/>
      <c r="AI422" s="758"/>
      <c r="AJ422" s="758"/>
      <c r="AK422" s="758"/>
      <c r="AL422" s="780">
        <v>417</v>
      </c>
      <c r="AM422" s="792">
        <v>0.23619256016528201</v>
      </c>
      <c r="AN422" s="792">
        <f t="shared" si="111"/>
        <v>0.76380743983471799</v>
      </c>
      <c r="AO422" s="792">
        <v>0.29369020414288899</v>
      </c>
      <c r="AP422" s="792">
        <f t="shared" si="105"/>
        <v>0.70630979585711096</v>
      </c>
      <c r="AQ422" s="792">
        <v>0.146115570475088</v>
      </c>
      <c r="AR422" s="792">
        <f t="shared" si="106"/>
        <v>0.85388442952491195</v>
      </c>
      <c r="AS422" s="792">
        <f t="shared" si="112"/>
        <v>0.2079816030226424</v>
      </c>
      <c r="AT422" s="792">
        <f t="shared" si="112"/>
        <v>0.79201839697735754</v>
      </c>
      <c r="AU422" s="808">
        <v>0.243786817753293</v>
      </c>
      <c r="AV422" s="808">
        <f t="shared" si="113"/>
        <v>0.75621318224670697</v>
      </c>
      <c r="AW422" s="808">
        <v>0.29948415443218901</v>
      </c>
      <c r="AX422" s="808">
        <f t="shared" si="114"/>
        <v>0.70051584556781099</v>
      </c>
      <c r="AY422" s="808">
        <v>0.16018305121976401</v>
      </c>
      <c r="AZ422" s="808">
        <f t="shared" si="117"/>
        <v>0.83981694878023605</v>
      </c>
      <c r="BA422" s="808">
        <f t="shared" si="115"/>
        <v>0.21813947258401573</v>
      </c>
      <c r="BB422" s="808">
        <f t="shared" si="115"/>
        <v>0.78186052741598433</v>
      </c>
      <c r="BC422" s="809">
        <v>0.22913377195886001</v>
      </c>
      <c r="BD422" s="809">
        <f t="shared" si="118"/>
        <v>0.77086622804114002</v>
      </c>
      <c r="BE422" s="809">
        <v>0.29206617516045202</v>
      </c>
      <c r="BF422" s="809">
        <f t="shared" si="118"/>
        <v>0.70793382483954792</v>
      </c>
      <c r="BG422" s="809">
        <v>0.16053694150761599</v>
      </c>
      <c r="BH422" s="809">
        <f t="shared" si="107"/>
        <v>0.83946305849238401</v>
      </c>
      <c r="BI422" s="809">
        <v>0.2120536826876539</v>
      </c>
      <c r="BJ422" s="809">
        <v>0.7879463173123461</v>
      </c>
      <c r="BK422" s="810">
        <v>0.22280655211337799</v>
      </c>
      <c r="BL422" s="810">
        <f t="shared" si="108"/>
        <v>0.77719344788662204</v>
      </c>
      <c r="BM422" s="810">
        <v>0.28687665266235302</v>
      </c>
      <c r="BN422" s="810">
        <f t="shared" si="109"/>
        <v>0.71312334733764704</v>
      </c>
      <c r="BO422" s="810">
        <v>0.154438697219102</v>
      </c>
      <c r="BP422" s="810">
        <f t="shared" si="110"/>
        <v>0.84556130278089803</v>
      </c>
      <c r="BQ422" s="810">
        <v>0.20609346198827527</v>
      </c>
      <c r="BR422" s="810">
        <f t="shared" si="116"/>
        <v>0.79390653801172473</v>
      </c>
      <c r="BS422" s="809">
        <v>0.84134618757604196</v>
      </c>
      <c r="BT422" s="809">
        <v>0.15865381242395801</v>
      </c>
      <c r="BU422" s="812"/>
      <c r="BV422" s="758"/>
      <c r="BW422" s="758"/>
      <c r="BX422" s="758"/>
      <c r="BY422" s="758"/>
      <c r="BZ422" s="758"/>
      <c r="CA422" s="758"/>
      <c r="CB422" s="758"/>
      <c r="CC422" s="758"/>
      <c r="CD422" s="758"/>
      <c r="CE422" s="758"/>
      <c r="CF422" s="758"/>
      <c r="CG422" s="758"/>
      <c r="CH422" s="758"/>
      <c r="CI422" s="758"/>
      <c r="CJ422" s="758"/>
      <c r="CK422" s="758"/>
      <c r="CL422" s="758"/>
      <c r="CM422" s="758"/>
      <c r="CN422" s="758"/>
      <c r="CP422" s="5"/>
      <c r="CR422" s="5"/>
      <c r="CS422" s="5"/>
      <c r="CT422" s="5"/>
    </row>
    <row r="423" spans="2:98" ht="15">
      <c r="B423" s="758"/>
      <c r="C423" s="758"/>
      <c r="D423" s="758"/>
      <c r="E423" s="758"/>
      <c r="F423" s="758"/>
      <c r="G423" s="758"/>
      <c r="H423" s="758"/>
      <c r="I423" s="758"/>
      <c r="J423" s="758"/>
      <c r="K423" s="758"/>
      <c r="L423" s="758"/>
      <c r="M423" s="758"/>
      <c r="N423" s="758"/>
      <c r="O423" s="758"/>
      <c r="P423" s="758"/>
      <c r="Q423" s="758"/>
      <c r="R423" s="758"/>
      <c r="S423" s="758"/>
      <c r="T423" s="758"/>
      <c r="U423" s="758"/>
      <c r="V423" s="758"/>
      <c r="W423" s="758"/>
      <c r="X423" s="758"/>
      <c r="Y423" s="758"/>
      <c r="Z423" s="758"/>
      <c r="AA423" s="758"/>
      <c r="AB423" s="758"/>
      <c r="AC423" s="758"/>
      <c r="AD423" s="758"/>
      <c r="AE423" s="758"/>
      <c r="AF423" s="758"/>
      <c r="AG423" s="758"/>
      <c r="AH423" s="758"/>
      <c r="AI423" s="758"/>
      <c r="AJ423" s="758"/>
      <c r="AK423" s="758"/>
      <c r="AL423" s="780">
        <v>418</v>
      </c>
      <c r="AM423" s="792">
        <v>0.236544654066214</v>
      </c>
      <c r="AN423" s="792">
        <f t="shared" si="111"/>
        <v>0.76345534593378606</v>
      </c>
      <c r="AO423" s="792">
        <v>0.29402236821716099</v>
      </c>
      <c r="AP423" s="792">
        <f t="shared" si="105"/>
        <v>0.70597763178283901</v>
      </c>
      <c r="AQ423" s="792">
        <v>0.14646301618767901</v>
      </c>
      <c r="AR423" s="792">
        <f t="shared" si="106"/>
        <v>0.85353698381232102</v>
      </c>
      <c r="AS423" s="792">
        <f t="shared" si="112"/>
        <v>0.20832697489680574</v>
      </c>
      <c r="AT423" s="792">
        <f t="shared" si="112"/>
        <v>0.79167302510319426</v>
      </c>
      <c r="AU423" s="808">
        <v>0.244164844072778</v>
      </c>
      <c r="AV423" s="808">
        <f t="shared" si="113"/>
        <v>0.75583515592722206</v>
      </c>
      <c r="AW423" s="808">
        <v>0.299855312748665</v>
      </c>
      <c r="AX423" s="808">
        <f t="shared" si="114"/>
        <v>0.70014468725133505</v>
      </c>
      <c r="AY423" s="808">
        <v>0.160569916051542</v>
      </c>
      <c r="AZ423" s="808">
        <f t="shared" si="117"/>
        <v>0.83943008394845797</v>
      </c>
      <c r="BA423" s="808">
        <f t="shared" si="115"/>
        <v>0.21851998497846348</v>
      </c>
      <c r="BB423" s="808">
        <f t="shared" si="115"/>
        <v>0.78148001502153663</v>
      </c>
      <c r="BC423" s="809">
        <v>0.229490815918095</v>
      </c>
      <c r="BD423" s="809">
        <f t="shared" si="118"/>
        <v>0.77050918408190494</v>
      </c>
      <c r="BE423" s="809">
        <v>0.29241868056708098</v>
      </c>
      <c r="BF423" s="809">
        <f t="shared" si="118"/>
        <v>0.70758131943291902</v>
      </c>
      <c r="BG423" s="809">
        <v>0.16092972146183299</v>
      </c>
      <c r="BH423" s="809">
        <f t="shared" si="107"/>
        <v>0.83907027853816696</v>
      </c>
      <c r="BI423" s="809">
        <v>0.21242612133748123</v>
      </c>
      <c r="BJ423" s="809">
        <v>0.78757387866251882</v>
      </c>
      <c r="BK423" s="810">
        <v>0.223146733897191</v>
      </c>
      <c r="BL423" s="810">
        <f t="shared" si="108"/>
        <v>0.77685326610280903</v>
      </c>
      <c r="BM423" s="810">
        <v>0.28721804333687401</v>
      </c>
      <c r="BN423" s="810">
        <f t="shared" si="109"/>
        <v>0.71278195666312594</v>
      </c>
      <c r="BO423" s="810">
        <v>0.154817368591807</v>
      </c>
      <c r="BP423" s="810">
        <f t="shared" si="110"/>
        <v>0.84518263140819294</v>
      </c>
      <c r="BQ423" s="810">
        <v>0.20645162702784148</v>
      </c>
      <c r="BR423" s="810">
        <f t="shared" si="116"/>
        <v>0.79354837297215852</v>
      </c>
      <c r="BS423" s="809">
        <v>0.84170669432668699</v>
      </c>
      <c r="BT423" s="809">
        <v>0.15829330567331301</v>
      </c>
      <c r="BU423" s="812"/>
      <c r="BV423" s="758"/>
      <c r="BW423" s="758"/>
      <c r="BX423" s="758"/>
      <c r="BY423" s="758"/>
      <c r="BZ423" s="758"/>
      <c r="CA423" s="758"/>
      <c r="CB423" s="758"/>
      <c r="CC423" s="758"/>
      <c r="CD423" s="758"/>
      <c r="CE423" s="758"/>
      <c r="CF423" s="758"/>
      <c r="CG423" s="758"/>
      <c r="CH423" s="758"/>
      <c r="CI423" s="758"/>
      <c r="CJ423" s="758"/>
      <c r="CK423" s="758"/>
      <c r="CL423" s="758"/>
      <c r="CM423" s="758"/>
      <c r="CN423" s="758"/>
      <c r="CP423" s="5"/>
      <c r="CR423" s="5"/>
      <c r="CS423" s="5"/>
      <c r="CT423" s="5"/>
    </row>
    <row r="424" spans="2:98" ht="15">
      <c r="B424" s="758"/>
      <c r="C424" s="758"/>
      <c r="D424" s="758"/>
      <c r="E424" s="758"/>
      <c r="F424" s="758"/>
      <c r="G424" s="758"/>
      <c r="H424" s="758"/>
      <c r="I424" s="758"/>
      <c r="J424" s="758"/>
      <c r="K424" s="758"/>
      <c r="L424" s="758"/>
      <c r="M424" s="758"/>
      <c r="N424" s="758"/>
      <c r="O424" s="758"/>
      <c r="P424" s="758"/>
      <c r="Q424" s="758"/>
      <c r="R424" s="758"/>
      <c r="S424" s="758"/>
      <c r="T424" s="758"/>
      <c r="U424" s="758"/>
      <c r="V424" s="758"/>
      <c r="W424" s="758"/>
      <c r="X424" s="758"/>
      <c r="Y424" s="758"/>
      <c r="Z424" s="758"/>
      <c r="AA424" s="758"/>
      <c r="AB424" s="758"/>
      <c r="AC424" s="758"/>
      <c r="AD424" s="758"/>
      <c r="AE424" s="758"/>
      <c r="AF424" s="758"/>
      <c r="AG424" s="758"/>
      <c r="AH424" s="758"/>
      <c r="AI424" s="758"/>
      <c r="AJ424" s="758"/>
      <c r="AK424" s="758"/>
      <c r="AL424" s="780">
        <v>419</v>
      </c>
      <c r="AM424" s="792">
        <v>0.23689551736367601</v>
      </c>
      <c r="AN424" s="792">
        <f t="shared" si="111"/>
        <v>0.76310448263632402</v>
      </c>
      <c r="AO424" s="792">
        <v>0.29435423210817901</v>
      </c>
      <c r="AP424" s="792">
        <f t="shared" si="105"/>
        <v>0.70564576789182099</v>
      </c>
      <c r="AQ424" s="792">
        <v>0.14681040571437201</v>
      </c>
      <c r="AR424" s="792">
        <f t="shared" si="106"/>
        <v>0.85318959428562802</v>
      </c>
      <c r="AS424" s="792">
        <f t="shared" si="112"/>
        <v>0.20867187039623186</v>
      </c>
      <c r="AT424" s="792">
        <f t="shared" si="112"/>
        <v>0.79132812960376819</v>
      </c>
      <c r="AU424" s="808">
        <v>0.24454248040875101</v>
      </c>
      <c r="AV424" s="808">
        <f t="shared" si="113"/>
        <v>0.75545751959124896</v>
      </c>
      <c r="AW424" s="808">
        <v>0.300225992357464</v>
      </c>
      <c r="AX424" s="808">
        <f t="shared" si="114"/>
        <v>0.69977400764253606</v>
      </c>
      <c r="AY424" s="808">
        <v>0.160956739215349</v>
      </c>
      <c r="AZ424" s="808">
        <f t="shared" si="117"/>
        <v>0.83904326078465097</v>
      </c>
      <c r="BA424" s="808">
        <f t="shared" si="115"/>
        <v>0.21890024720799006</v>
      </c>
      <c r="BB424" s="808">
        <f t="shared" si="115"/>
        <v>0.78109975279200994</v>
      </c>
      <c r="BC424" s="809">
        <v>0.22984744994876799</v>
      </c>
      <c r="BD424" s="809">
        <f t="shared" si="118"/>
        <v>0.77015255005123207</v>
      </c>
      <c r="BE424" s="809">
        <v>0.29277071322005099</v>
      </c>
      <c r="BF424" s="809">
        <f t="shared" si="118"/>
        <v>0.70722928677994901</v>
      </c>
      <c r="BG424" s="809">
        <v>0.16132242742006001</v>
      </c>
      <c r="BH424" s="809">
        <f t="shared" si="107"/>
        <v>0.83867757257994002</v>
      </c>
      <c r="BI424" s="809">
        <v>0.2127982901379574</v>
      </c>
      <c r="BJ424" s="809">
        <v>0.78720170986204274</v>
      </c>
      <c r="BK424" s="810">
        <v>0.22348675944847801</v>
      </c>
      <c r="BL424" s="810">
        <f t="shared" si="108"/>
        <v>0.77651324055152204</v>
      </c>
      <c r="BM424" s="810">
        <v>0.28755896591654401</v>
      </c>
      <c r="BN424" s="810">
        <f t="shared" si="109"/>
        <v>0.71244103408345594</v>
      </c>
      <c r="BO424" s="810">
        <v>0.15519602817417699</v>
      </c>
      <c r="BP424" s="810">
        <f t="shared" si="110"/>
        <v>0.84480397182582301</v>
      </c>
      <c r="BQ424" s="810">
        <v>0.20680963054995471</v>
      </c>
      <c r="BR424" s="810">
        <f t="shared" si="116"/>
        <v>0.79319036945004529</v>
      </c>
      <c r="BS424" s="809">
        <v>0.842065810911789</v>
      </c>
      <c r="BT424" s="809">
        <v>0.157934189088211</v>
      </c>
      <c r="BU424" s="812"/>
      <c r="BV424" s="758"/>
      <c r="BW424" s="758"/>
      <c r="BX424" s="758"/>
      <c r="BY424" s="758"/>
      <c r="BZ424" s="758"/>
      <c r="CA424" s="758"/>
      <c r="CB424" s="758"/>
      <c r="CC424" s="758"/>
      <c r="CD424" s="758"/>
      <c r="CE424" s="758"/>
      <c r="CF424" s="758"/>
      <c r="CG424" s="758"/>
      <c r="CH424" s="758"/>
      <c r="CI424" s="758"/>
      <c r="CJ424" s="758"/>
      <c r="CK424" s="758"/>
      <c r="CL424" s="758"/>
      <c r="CM424" s="758"/>
      <c r="CN424" s="758"/>
      <c r="CP424" s="5"/>
      <c r="CR424" s="5"/>
      <c r="CS424" s="5"/>
      <c r="CT424" s="5"/>
    </row>
    <row r="425" spans="2:98" ht="15">
      <c r="B425" s="758"/>
      <c r="C425" s="758"/>
      <c r="D425" s="758"/>
      <c r="E425" s="758"/>
      <c r="F425" s="758"/>
      <c r="G425" s="758"/>
      <c r="H425" s="758"/>
      <c r="I425" s="758"/>
      <c r="J425" s="758"/>
      <c r="K425" s="758"/>
      <c r="L425" s="758"/>
      <c r="M425" s="758"/>
      <c r="N425" s="758"/>
      <c r="O425" s="758"/>
      <c r="P425" s="758"/>
      <c r="Q425" s="758"/>
      <c r="R425" s="758"/>
      <c r="S425" s="758"/>
      <c r="T425" s="758"/>
      <c r="U425" s="758"/>
      <c r="V425" s="758"/>
      <c r="W425" s="758"/>
      <c r="X425" s="758"/>
      <c r="Y425" s="758"/>
      <c r="Z425" s="758"/>
      <c r="AA425" s="758"/>
      <c r="AB425" s="758"/>
      <c r="AC425" s="758"/>
      <c r="AD425" s="758"/>
      <c r="AE425" s="758"/>
      <c r="AF425" s="758"/>
      <c r="AG425" s="758"/>
      <c r="AH425" s="758"/>
      <c r="AI425" s="758"/>
      <c r="AJ425" s="758"/>
      <c r="AK425" s="758"/>
      <c r="AL425" s="780">
        <v>420</v>
      </c>
      <c r="AM425" s="792">
        <v>0.23724516933683901</v>
      </c>
      <c r="AN425" s="792">
        <f t="shared" si="111"/>
        <v>0.76275483066316097</v>
      </c>
      <c r="AO425" s="792">
        <v>0.29468579322238497</v>
      </c>
      <c r="AP425" s="792">
        <f t="shared" si="105"/>
        <v>0.70531420677761503</v>
      </c>
      <c r="AQ425" s="792">
        <v>0.147157739464783</v>
      </c>
      <c r="AR425" s="792">
        <f t="shared" si="106"/>
        <v>0.85284226053521706</v>
      </c>
      <c r="AS425" s="792">
        <f t="shared" si="112"/>
        <v>0.20901629508936881</v>
      </c>
      <c r="AT425" s="792">
        <f t="shared" si="112"/>
        <v>0.79098370491063119</v>
      </c>
      <c r="AU425" s="808">
        <v>0.24491972748653901</v>
      </c>
      <c r="AV425" s="808">
        <f t="shared" si="113"/>
        <v>0.75508027251346099</v>
      </c>
      <c r="AW425" s="808">
        <v>0.30059619451841801</v>
      </c>
      <c r="AX425" s="808">
        <f t="shared" si="114"/>
        <v>0.69940380548158199</v>
      </c>
      <c r="AY425" s="808">
        <v>0.16134352042679101</v>
      </c>
      <c r="AZ425" s="808">
        <f t="shared" si="117"/>
        <v>0.83865647957320899</v>
      </c>
      <c r="BA425" s="808">
        <f t="shared" si="115"/>
        <v>0.21928025965638714</v>
      </c>
      <c r="BB425" s="808">
        <f t="shared" si="115"/>
        <v>0.78071974034361291</v>
      </c>
      <c r="BC425" s="809">
        <v>0.230203675398226</v>
      </c>
      <c r="BD425" s="809">
        <f t="shared" si="118"/>
        <v>0.76979632460177405</v>
      </c>
      <c r="BE425" s="809">
        <v>0.29312227441135402</v>
      </c>
      <c r="BF425" s="809">
        <f t="shared" si="118"/>
        <v>0.70687772558864603</v>
      </c>
      <c r="BG425" s="809">
        <v>0.161715059202023</v>
      </c>
      <c r="BH425" s="809">
        <f t="shared" si="107"/>
        <v>0.838284940797977</v>
      </c>
      <c r="BI425" s="809">
        <v>0.21317018972099208</v>
      </c>
      <c r="BJ425" s="809">
        <v>0.786829810279008</v>
      </c>
      <c r="BK425" s="810">
        <v>0.223826628311318</v>
      </c>
      <c r="BL425" s="810">
        <f t="shared" si="108"/>
        <v>0.77617337168868206</v>
      </c>
      <c r="BM425" s="810">
        <v>0.28789942183860301</v>
      </c>
      <c r="BN425" s="810">
        <f t="shared" si="109"/>
        <v>0.71210057816139694</v>
      </c>
      <c r="BO425" s="810">
        <v>0.15557467542953801</v>
      </c>
      <c r="BP425" s="810">
        <f t="shared" si="110"/>
        <v>0.84442532457046204</v>
      </c>
      <c r="BQ425" s="810">
        <v>0.20716747249697476</v>
      </c>
      <c r="BR425" s="810">
        <f t="shared" si="116"/>
        <v>0.79283252750302524</v>
      </c>
      <c r="BS425" s="809">
        <v>0.84242354236487804</v>
      </c>
      <c r="BT425" s="809">
        <v>0.15757645763512201</v>
      </c>
      <c r="BU425" s="812"/>
      <c r="BV425" s="758"/>
      <c r="BW425" s="758"/>
      <c r="BX425" s="758"/>
      <c r="BY425" s="758"/>
      <c r="BZ425" s="758"/>
      <c r="CA425" s="758"/>
      <c r="CB425" s="758"/>
      <c r="CC425" s="758"/>
      <c r="CD425" s="758"/>
      <c r="CE425" s="758"/>
      <c r="CF425" s="758"/>
      <c r="CG425" s="758"/>
      <c r="CH425" s="758"/>
      <c r="CI425" s="758"/>
      <c r="CJ425" s="758"/>
      <c r="CK425" s="758"/>
      <c r="CL425" s="758"/>
      <c r="CM425" s="758"/>
      <c r="CN425" s="758"/>
      <c r="CP425" s="5"/>
      <c r="CR425" s="5"/>
      <c r="CS425" s="5"/>
      <c r="CT425" s="5"/>
    </row>
    <row r="426" spans="2:98" ht="15">
      <c r="B426" s="758"/>
      <c r="C426" s="758"/>
      <c r="D426" s="758"/>
      <c r="E426" s="758"/>
      <c r="F426" s="758"/>
      <c r="G426" s="758"/>
      <c r="H426" s="758"/>
      <c r="I426" s="758"/>
      <c r="J426" s="758"/>
      <c r="K426" s="758"/>
      <c r="L426" s="758"/>
      <c r="M426" s="758"/>
      <c r="N426" s="758"/>
      <c r="O426" s="758"/>
      <c r="P426" s="758"/>
      <c r="Q426" s="758"/>
      <c r="R426" s="758"/>
      <c r="S426" s="758"/>
      <c r="T426" s="758"/>
      <c r="U426" s="758"/>
      <c r="V426" s="758"/>
      <c r="W426" s="758"/>
      <c r="X426" s="758"/>
      <c r="Y426" s="758"/>
      <c r="Z426" s="758"/>
      <c r="AA426" s="758"/>
      <c r="AB426" s="758"/>
      <c r="AC426" s="758"/>
      <c r="AD426" s="758"/>
      <c r="AE426" s="758"/>
      <c r="AF426" s="758"/>
      <c r="AG426" s="758"/>
      <c r="AH426" s="758"/>
      <c r="AI426" s="758"/>
      <c r="AJ426" s="758"/>
      <c r="AK426" s="758"/>
      <c r="AL426" s="780">
        <v>421</v>
      </c>
      <c r="AM426" s="792">
        <v>0.23759362926487701</v>
      </c>
      <c r="AN426" s="792">
        <f t="shared" si="111"/>
        <v>0.76240637073512296</v>
      </c>
      <c r="AO426" s="792">
        <v>0.295017048966221</v>
      </c>
      <c r="AP426" s="792">
        <f t="shared" si="105"/>
        <v>0.70498295103377906</v>
      </c>
      <c r="AQ426" s="792">
        <v>0.14750501784853001</v>
      </c>
      <c r="AR426" s="792">
        <f t="shared" si="106"/>
        <v>0.85249498215147002</v>
      </c>
      <c r="AS426" s="792">
        <f t="shared" si="112"/>
        <v>0.20936025454466653</v>
      </c>
      <c r="AT426" s="792">
        <f t="shared" si="112"/>
        <v>0.79063974545533355</v>
      </c>
      <c r="AU426" s="808">
        <v>0.245296586031474</v>
      </c>
      <c r="AV426" s="808">
        <f t="shared" si="113"/>
        <v>0.75470341396852603</v>
      </c>
      <c r="AW426" s="808">
        <v>0.30096592049136001</v>
      </c>
      <c r="AX426" s="808">
        <f t="shared" si="114"/>
        <v>0.69903407950864005</v>
      </c>
      <c r="AY426" s="808">
        <v>0.161730259401479</v>
      </c>
      <c r="AZ426" s="808">
        <f t="shared" si="117"/>
        <v>0.838269740598521</v>
      </c>
      <c r="BA426" s="808">
        <f t="shared" si="115"/>
        <v>0.21966002270745008</v>
      </c>
      <c r="BB426" s="808">
        <f t="shared" si="115"/>
        <v>0.78033997729254989</v>
      </c>
      <c r="BC426" s="809">
        <v>0.230559493613821</v>
      </c>
      <c r="BD426" s="809">
        <f t="shared" si="118"/>
        <v>0.769440506386179</v>
      </c>
      <c r="BE426" s="809">
        <v>0.29347336543297697</v>
      </c>
      <c r="BF426" s="809">
        <f t="shared" si="118"/>
        <v>0.70652663456702303</v>
      </c>
      <c r="BG426" s="809">
        <v>0.16210761662744899</v>
      </c>
      <c r="BH426" s="809">
        <f t="shared" si="107"/>
        <v>0.83789238337255101</v>
      </c>
      <c r="BI426" s="809">
        <v>0.21354182071849576</v>
      </c>
      <c r="BJ426" s="809">
        <v>0.7864581792815043</v>
      </c>
      <c r="BK426" s="810">
        <v>0.22416634002979099</v>
      </c>
      <c r="BL426" s="810">
        <f t="shared" si="108"/>
        <v>0.77583365997020903</v>
      </c>
      <c r="BM426" s="810">
        <v>0.28823941254028801</v>
      </c>
      <c r="BN426" s="810">
        <f t="shared" si="109"/>
        <v>0.71176058745971194</v>
      </c>
      <c r="BO426" s="810">
        <v>0.155953309821214</v>
      </c>
      <c r="BP426" s="810">
        <f t="shared" si="110"/>
        <v>0.84404669017878597</v>
      </c>
      <c r="BQ426" s="810">
        <v>0.20752515281125991</v>
      </c>
      <c r="BR426" s="810">
        <f t="shared" si="116"/>
        <v>0.79247484718874017</v>
      </c>
      <c r="BS426" s="809">
        <v>0.84277989371947803</v>
      </c>
      <c r="BT426" s="809">
        <v>0.15722010628052199</v>
      </c>
      <c r="BU426" s="812"/>
      <c r="BV426" s="758"/>
      <c r="BW426" s="758"/>
      <c r="BX426" s="758"/>
      <c r="BY426" s="758"/>
      <c r="BZ426" s="758"/>
      <c r="CA426" s="758"/>
      <c r="CB426" s="758"/>
      <c r="CC426" s="758"/>
      <c r="CD426" s="758"/>
      <c r="CE426" s="758"/>
      <c r="CF426" s="758"/>
      <c r="CG426" s="758"/>
      <c r="CH426" s="758"/>
      <c r="CI426" s="758"/>
      <c r="CJ426" s="758"/>
      <c r="CK426" s="758"/>
      <c r="CL426" s="758"/>
      <c r="CM426" s="758"/>
      <c r="CN426" s="758"/>
      <c r="CP426" s="5"/>
      <c r="CR426" s="5"/>
      <c r="CS426" s="5"/>
      <c r="CT426" s="5"/>
    </row>
    <row r="427" spans="2:98" ht="15">
      <c r="B427" s="758"/>
      <c r="C427" s="758"/>
      <c r="D427" s="758"/>
      <c r="E427" s="758"/>
      <c r="F427" s="758"/>
      <c r="G427" s="758"/>
      <c r="H427" s="758"/>
      <c r="I427" s="758"/>
      <c r="J427" s="758"/>
      <c r="K427" s="758"/>
      <c r="L427" s="758"/>
      <c r="M427" s="758"/>
      <c r="N427" s="758"/>
      <c r="O427" s="758"/>
      <c r="P427" s="758"/>
      <c r="Q427" s="758"/>
      <c r="R427" s="758"/>
      <c r="S427" s="758"/>
      <c r="T427" s="758"/>
      <c r="U427" s="758"/>
      <c r="V427" s="758"/>
      <c r="W427" s="758"/>
      <c r="X427" s="758"/>
      <c r="Y427" s="758"/>
      <c r="Z427" s="758"/>
      <c r="AA427" s="758"/>
      <c r="AB427" s="758"/>
      <c r="AC427" s="758"/>
      <c r="AD427" s="758"/>
      <c r="AE427" s="758"/>
      <c r="AF427" s="758"/>
      <c r="AG427" s="758"/>
      <c r="AH427" s="758"/>
      <c r="AI427" s="758"/>
      <c r="AJ427" s="758"/>
      <c r="AK427" s="758"/>
      <c r="AL427" s="780">
        <v>422</v>
      </c>
      <c r="AM427" s="792">
        <v>0.237940916426961</v>
      </c>
      <c r="AN427" s="792">
        <f t="shared" si="111"/>
        <v>0.76205908357303898</v>
      </c>
      <c r="AO427" s="792">
        <v>0.29534799674612899</v>
      </c>
      <c r="AP427" s="792">
        <f t="shared" si="105"/>
        <v>0.70465200325387101</v>
      </c>
      <c r="AQ427" s="792">
        <v>0.147852241275228</v>
      </c>
      <c r="AR427" s="792">
        <f t="shared" si="106"/>
        <v>0.852147758724772</v>
      </c>
      <c r="AS427" s="792">
        <f t="shared" si="112"/>
        <v>0.20970375433057245</v>
      </c>
      <c r="AT427" s="792">
        <f t="shared" si="112"/>
        <v>0.79029624566942758</v>
      </c>
      <c r="AU427" s="808">
        <v>0.24567305676888401</v>
      </c>
      <c r="AV427" s="808">
        <f t="shared" si="113"/>
        <v>0.75432694323111593</v>
      </c>
      <c r="AW427" s="808">
        <v>0.30133517153612199</v>
      </c>
      <c r="AX427" s="808">
        <f t="shared" si="114"/>
        <v>0.69866482846387801</v>
      </c>
      <c r="AY427" s="808">
        <v>0.16211695585501901</v>
      </c>
      <c r="AZ427" s="808">
        <f t="shared" si="117"/>
        <v>0.83788304414498094</v>
      </c>
      <c r="BA427" s="808">
        <f t="shared" si="115"/>
        <v>0.22003953674497084</v>
      </c>
      <c r="BB427" s="808">
        <f t="shared" si="115"/>
        <v>0.7799604632550291</v>
      </c>
      <c r="BC427" s="809">
        <v>0.23091490594290201</v>
      </c>
      <c r="BD427" s="809">
        <f t="shared" si="118"/>
        <v>0.76908509405709802</v>
      </c>
      <c r="BE427" s="809">
        <v>0.29382398757690997</v>
      </c>
      <c r="BF427" s="809">
        <f t="shared" si="118"/>
        <v>0.70617601242309003</v>
      </c>
      <c r="BG427" s="809">
        <v>0.16250009951606401</v>
      </c>
      <c r="BH427" s="809">
        <f t="shared" si="107"/>
        <v>0.83749990048393597</v>
      </c>
      <c r="BI427" s="809">
        <v>0.21391318376237836</v>
      </c>
      <c r="BJ427" s="809">
        <v>0.78608681623762167</v>
      </c>
      <c r="BK427" s="810">
        <v>0.224505894147975</v>
      </c>
      <c r="BL427" s="810">
        <f t="shared" si="108"/>
        <v>0.77549410585202505</v>
      </c>
      <c r="BM427" s="810">
        <v>0.288578939458837</v>
      </c>
      <c r="BN427" s="810">
        <f t="shared" si="109"/>
        <v>0.71142106054116305</v>
      </c>
      <c r="BO427" s="810">
        <v>0.15633193081253099</v>
      </c>
      <c r="BP427" s="810">
        <f t="shared" si="110"/>
        <v>0.84366806918746895</v>
      </c>
      <c r="BQ427" s="810">
        <v>0.207882671435169</v>
      </c>
      <c r="BR427" s="810">
        <f t="shared" si="116"/>
        <v>0.79211732856483108</v>
      </c>
      <c r="BS427" s="809">
        <v>0.84313487000911602</v>
      </c>
      <c r="BT427" s="809">
        <v>0.15686512999088401</v>
      </c>
      <c r="BU427" s="812"/>
      <c r="BV427" s="758"/>
      <c r="BW427" s="758"/>
      <c r="BX427" s="758"/>
      <c r="BY427" s="758"/>
      <c r="BZ427" s="758"/>
      <c r="CA427" s="758"/>
      <c r="CB427" s="758"/>
      <c r="CC427" s="758"/>
      <c r="CD427" s="758"/>
      <c r="CE427" s="758"/>
      <c r="CF427" s="758"/>
      <c r="CG427" s="758"/>
      <c r="CH427" s="758"/>
      <c r="CI427" s="758"/>
      <c r="CJ427" s="758"/>
      <c r="CK427" s="758"/>
      <c r="CL427" s="758"/>
      <c r="CM427" s="758"/>
      <c r="CN427" s="758"/>
      <c r="CP427" s="5"/>
      <c r="CR427" s="5"/>
      <c r="CS427" s="5"/>
      <c r="CT427" s="5"/>
    </row>
    <row r="428" spans="2:98" ht="15">
      <c r="B428" s="758"/>
      <c r="C428" s="758"/>
      <c r="D428" s="758"/>
      <c r="E428" s="758"/>
      <c r="F428" s="758"/>
      <c r="G428" s="758"/>
      <c r="H428" s="758"/>
      <c r="I428" s="758"/>
      <c r="J428" s="758"/>
      <c r="K428" s="758"/>
      <c r="L428" s="758"/>
      <c r="M428" s="758"/>
      <c r="N428" s="758"/>
      <c r="O428" s="758"/>
      <c r="P428" s="758"/>
      <c r="Q428" s="758"/>
      <c r="R428" s="758"/>
      <c r="S428" s="758"/>
      <c r="T428" s="758"/>
      <c r="U428" s="758"/>
      <c r="V428" s="758"/>
      <c r="W428" s="758"/>
      <c r="X428" s="758"/>
      <c r="Y428" s="758"/>
      <c r="Z428" s="758"/>
      <c r="AA428" s="758"/>
      <c r="AB428" s="758"/>
      <c r="AC428" s="758"/>
      <c r="AD428" s="758"/>
      <c r="AE428" s="758"/>
      <c r="AF428" s="758"/>
      <c r="AG428" s="758"/>
      <c r="AH428" s="758"/>
      <c r="AI428" s="758"/>
      <c r="AJ428" s="758"/>
      <c r="AK428" s="758"/>
      <c r="AL428" s="780">
        <v>423</v>
      </c>
      <c r="AM428" s="792">
        <v>0.238287050102266</v>
      </c>
      <c r="AN428" s="792">
        <f t="shared" si="111"/>
        <v>0.76171294989773397</v>
      </c>
      <c r="AO428" s="792">
        <v>0.29567863396855198</v>
      </c>
      <c r="AP428" s="792">
        <f t="shared" si="105"/>
        <v>0.70432136603144802</v>
      </c>
      <c r="AQ428" s="792">
        <v>0.148199410154494</v>
      </c>
      <c r="AR428" s="792">
        <f t="shared" si="106"/>
        <v>0.851800589845506</v>
      </c>
      <c r="AS428" s="792">
        <f t="shared" si="112"/>
        <v>0.21004680001553666</v>
      </c>
      <c r="AT428" s="792">
        <f t="shared" si="112"/>
        <v>0.78995319998446334</v>
      </c>
      <c r="AU428" s="808">
        <v>0.24604914042409901</v>
      </c>
      <c r="AV428" s="808">
        <f t="shared" si="113"/>
        <v>0.75395085957590102</v>
      </c>
      <c r="AW428" s="808">
        <v>0.30170394891253599</v>
      </c>
      <c r="AX428" s="808">
        <f t="shared" si="114"/>
        <v>0.69829605108746406</v>
      </c>
      <c r="AY428" s="808">
        <v>0.16250360950302001</v>
      </c>
      <c r="AZ428" s="808">
        <f t="shared" si="117"/>
        <v>0.83749639049697999</v>
      </c>
      <c r="BA428" s="808">
        <f t="shared" si="115"/>
        <v>0.22041880215274318</v>
      </c>
      <c r="BB428" s="808">
        <f t="shared" si="115"/>
        <v>0.77958119784725688</v>
      </c>
      <c r="BC428" s="809">
        <v>0.23126991373281799</v>
      </c>
      <c r="BD428" s="809">
        <f t="shared" si="118"/>
        <v>0.76873008626718198</v>
      </c>
      <c r="BE428" s="809">
        <v>0.29417414213514398</v>
      </c>
      <c r="BF428" s="809">
        <f t="shared" si="118"/>
        <v>0.70582585786485597</v>
      </c>
      <c r="BG428" s="809">
        <v>0.162892507687595</v>
      </c>
      <c r="BH428" s="809">
        <f t="shared" si="107"/>
        <v>0.837107492312405</v>
      </c>
      <c r="BI428" s="809">
        <v>0.21428427948455037</v>
      </c>
      <c r="BJ428" s="809">
        <v>0.78571572051544969</v>
      </c>
      <c r="BK428" s="810">
        <v>0.22484529020994801</v>
      </c>
      <c r="BL428" s="810">
        <f t="shared" si="108"/>
        <v>0.77515470979005197</v>
      </c>
      <c r="BM428" s="810">
        <v>0.28891800403148699</v>
      </c>
      <c r="BN428" s="810">
        <f t="shared" si="109"/>
        <v>0.71108199596851307</v>
      </c>
      <c r="BO428" s="810">
        <v>0.15671053786681299</v>
      </c>
      <c r="BP428" s="810">
        <f t="shared" si="110"/>
        <v>0.84328946213318701</v>
      </c>
      <c r="BQ428" s="810">
        <v>0.20824002831105987</v>
      </c>
      <c r="BR428" s="810">
        <f t="shared" si="116"/>
        <v>0.79175997168894008</v>
      </c>
      <c r="BS428" s="809">
        <v>0.84348847626732004</v>
      </c>
      <c r="BT428" s="809">
        <v>0.15651152373268001</v>
      </c>
      <c r="BU428" s="812"/>
      <c r="BV428" s="758"/>
      <c r="BW428" s="758"/>
      <c r="BX428" s="758"/>
      <c r="BY428" s="758"/>
      <c r="BZ428" s="758"/>
      <c r="CA428" s="758"/>
      <c r="CB428" s="758"/>
      <c r="CC428" s="758"/>
      <c r="CD428" s="758"/>
      <c r="CE428" s="758"/>
      <c r="CF428" s="758"/>
      <c r="CG428" s="758"/>
      <c r="CH428" s="758"/>
      <c r="CI428" s="758"/>
      <c r="CJ428" s="758"/>
      <c r="CK428" s="758"/>
      <c r="CL428" s="758"/>
      <c r="CM428" s="758"/>
      <c r="CN428" s="758"/>
      <c r="CP428" s="5"/>
      <c r="CR428" s="5"/>
      <c r="CS428" s="5"/>
      <c r="CT428" s="5"/>
    </row>
    <row r="429" spans="2:98" ht="15">
      <c r="B429" s="758"/>
      <c r="C429" s="758"/>
      <c r="D429" s="758"/>
      <c r="E429" s="758"/>
      <c r="F429" s="758"/>
      <c r="G429" s="758"/>
      <c r="H429" s="758"/>
      <c r="I429" s="758"/>
      <c r="J429" s="758"/>
      <c r="K429" s="758"/>
      <c r="L429" s="758"/>
      <c r="M429" s="758"/>
      <c r="N429" s="758"/>
      <c r="O429" s="758"/>
      <c r="P429" s="758"/>
      <c r="Q429" s="758"/>
      <c r="R429" s="758"/>
      <c r="S429" s="758"/>
      <c r="T429" s="758"/>
      <c r="U429" s="758"/>
      <c r="V429" s="758"/>
      <c r="W429" s="758"/>
      <c r="X429" s="758"/>
      <c r="Y429" s="758"/>
      <c r="Z429" s="758"/>
      <c r="AA429" s="758"/>
      <c r="AB429" s="758"/>
      <c r="AC429" s="758"/>
      <c r="AD429" s="758"/>
      <c r="AE429" s="758"/>
      <c r="AF429" s="758"/>
      <c r="AG429" s="758"/>
      <c r="AH429" s="758"/>
      <c r="AI429" s="758"/>
      <c r="AJ429" s="758"/>
      <c r="AK429" s="758"/>
      <c r="AL429" s="780">
        <v>424</v>
      </c>
      <c r="AM429" s="792">
        <v>0.23863204956996401</v>
      </c>
      <c r="AN429" s="792">
        <f t="shared" si="111"/>
        <v>0.76136795043003602</v>
      </c>
      <c r="AO429" s="792">
        <v>0.29600895803992999</v>
      </c>
      <c r="AP429" s="792">
        <f t="shared" si="105"/>
        <v>0.70399104196007001</v>
      </c>
      <c r="AQ429" s="792">
        <v>0.148546524895945</v>
      </c>
      <c r="AR429" s="792">
        <f t="shared" si="106"/>
        <v>0.851453475104055</v>
      </c>
      <c r="AS429" s="792">
        <f t="shared" si="112"/>
        <v>0.21038939716800745</v>
      </c>
      <c r="AT429" s="792">
        <f t="shared" si="112"/>
        <v>0.78961060283199269</v>
      </c>
      <c r="AU429" s="808">
        <v>0.24642483772245</v>
      </c>
      <c r="AV429" s="808">
        <f t="shared" si="113"/>
        <v>0.75357516227754995</v>
      </c>
      <c r="AW429" s="808">
        <v>0.30207225388043502</v>
      </c>
      <c r="AX429" s="808">
        <f t="shared" si="114"/>
        <v>0.69792774611956498</v>
      </c>
      <c r="AY429" s="808">
        <v>0.16289022006109</v>
      </c>
      <c r="AZ429" s="808">
        <f t="shared" si="117"/>
        <v>0.83710977993891</v>
      </c>
      <c r="BA429" s="808">
        <f t="shared" si="115"/>
        <v>0.22079781931456097</v>
      </c>
      <c r="BB429" s="808">
        <f t="shared" si="115"/>
        <v>0.77920218068543901</v>
      </c>
      <c r="BC429" s="809">
        <v>0.23162451833091799</v>
      </c>
      <c r="BD429" s="809">
        <f t="shared" si="118"/>
        <v>0.76837548166908198</v>
      </c>
      <c r="BE429" s="809">
        <v>0.29452383039966801</v>
      </c>
      <c r="BF429" s="809">
        <f t="shared" si="118"/>
        <v>0.70547616960033199</v>
      </c>
      <c r="BG429" s="809">
        <v>0.16328484096176901</v>
      </c>
      <c r="BH429" s="809">
        <f t="shared" si="107"/>
        <v>0.83671515903823102</v>
      </c>
      <c r="BI429" s="809">
        <v>0.21465510851692196</v>
      </c>
      <c r="BJ429" s="809">
        <v>0.78534489148307807</v>
      </c>
      <c r="BK429" s="810">
        <v>0.225184527759789</v>
      </c>
      <c r="BL429" s="810">
        <f t="shared" si="108"/>
        <v>0.77481547224021097</v>
      </c>
      <c r="BM429" s="810">
        <v>0.28925660769547701</v>
      </c>
      <c r="BN429" s="810">
        <f t="shared" si="109"/>
        <v>0.71074339230452299</v>
      </c>
      <c r="BO429" s="810">
        <v>0.15708913044738601</v>
      </c>
      <c r="BP429" s="810">
        <f t="shared" si="110"/>
        <v>0.84291086955261396</v>
      </c>
      <c r="BQ429" s="810">
        <v>0.20859722338129189</v>
      </c>
      <c r="BR429" s="810">
        <f t="shared" si="116"/>
        <v>0.79140277661870817</v>
      </c>
      <c r="BS429" s="809">
        <v>0.84384071752761503</v>
      </c>
      <c r="BT429" s="809">
        <v>0.156159282472385</v>
      </c>
      <c r="BU429" s="812"/>
      <c r="BV429" s="758"/>
      <c r="BW429" s="758"/>
      <c r="BX429" s="758"/>
      <c r="BY429" s="758"/>
      <c r="BZ429" s="758"/>
      <c r="CA429" s="758"/>
      <c r="CB429" s="758"/>
      <c r="CC429" s="758"/>
      <c r="CD429" s="758"/>
      <c r="CE429" s="758"/>
      <c r="CF429" s="758"/>
      <c r="CG429" s="758"/>
      <c r="CH429" s="758"/>
      <c r="CI429" s="758"/>
      <c r="CJ429" s="758"/>
      <c r="CK429" s="758"/>
      <c r="CL429" s="758"/>
      <c r="CM429" s="758"/>
      <c r="CN429" s="758"/>
      <c r="CP429" s="5"/>
      <c r="CR429" s="5"/>
      <c r="CS429" s="5"/>
      <c r="CT429" s="5"/>
    </row>
    <row r="430" spans="2:98" ht="15">
      <c r="B430" s="758"/>
      <c r="C430" s="758"/>
      <c r="D430" s="758"/>
      <c r="E430" s="758"/>
      <c r="F430" s="758"/>
      <c r="G430" s="758"/>
      <c r="H430" s="758"/>
      <c r="I430" s="758"/>
      <c r="J430" s="758"/>
      <c r="K430" s="758"/>
      <c r="L430" s="758"/>
      <c r="M430" s="758"/>
      <c r="N430" s="758"/>
      <c r="O430" s="758"/>
      <c r="P430" s="758"/>
      <c r="Q430" s="758"/>
      <c r="R430" s="758"/>
      <c r="S430" s="758"/>
      <c r="T430" s="758"/>
      <c r="U430" s="758"/>
      <c r="V430" s="758"/>
      <c r="W430" s="758"/>
      <c r="X430" s="758"/>
      <c r="Y430" s="758"/>
      <c r="Z430" s="758"/>
      <c r="AA430" s="758"/>
      <c r="AB430" s="758"/>
      <c r="AC430" s="758"/>
      <c r="AD430" s="758"/>
      <c r="AE430" s="758"/>
      <c r="AF430" s="758"/>
      <c r="AG430" s="758"/>
      <c r="AH430" s="758"/>
      <c r="AI430" s="758"/>
      <c r="AJ430" s="758"/>
      <c r="AK430" s="758"/>
      <c r="AL430" s="780">
        <v>425</v>
      </c>
      <c r="AM430" s="792">
        <v>0.23897593410922599</v>
      </c>
      <c r="AN430" s="792">
        <f t="shared" si="111"/>
        <v>0.76102406589077398</v>
      </c>
      <c r="AO430" s="792">
        <v>0.29633896636670798</v>
      </c>
      <c r="AP430" s="792">
        <f t="shared" si="105"/>
        <v>0.70366103363329202</v>
      </c>
      <c r="AQ430" s="792">
        <v>0.14889358590919799</v>
      </c>
      <c r="AR430" s="792">
        <f t="shared" si="106"/>
        <v>0.85110641409080201</v>
      </c>
      <c r="AS430" s="792">
        <f t="shared" si="112"/>
        <v>0.21073155135643401</v>
      </c>
      <c r="AT430" s="792">
        <f t="shared" si="112"/>
        <v>0.78926844864356605</v>
      </c>
      <c r="AU430" s="808">
        <v>0.24680014938926501</v>
      </c>
      <c r="AV430" s="808">
        <f t="shared" si="113"/>
        <v>0.75319985061073502</v>
      </c>
      <c r="AW430" s="808">
        <v>0.30244008769965097</v>
      </c>
      <c r="AX430" s="808">
        <f t="shared" si="114"/>
        <v>0.69755991230034908</v>
      </c>
      <c r="AY430" s="808">
        <v>0.16327678724483699</v>
      </c>
      <c r="AZ430" s="808">
        <f t="shared" si="117"/>
        <v>0.83672321275516304</v>
      </c>
      <c r="BA430" s="808">
        <f t="shared" si="115"/>
        <v>0.22117658861421691</v>
      </c>
      <c r="BB430" s="808">
        <f t="shared" si="115"/>
        <v>0.77882341138578315</v>
      </c>
      <c r="BC430" s="809">
        <v>0.231978721084553</v>
      </c>
      <c r="BD430" s="809">
        <f t="shared" si="118"/>
        <v>0.76802127891544703</v>
      </c>
      <c r="BE430" s="809">
        <v>0.29487305366247202</v>
      </c>
      <c r="BF430" s="809">
        <f t="shared" si="118"/>
        <v>0.70512694633752804</v>
      </c>
      <c r="BG430" s="809">
        <v>0.16367709915831199</v>
      </c>
      <c r="BH430" s="809">
        <f t="shared" si="107"/>
        <v>0.83632290084168803</v>
      </c>
      <c r="BI430" s="809">
        <v>0.2150256714914035</v>
      </c>
      <c r="BJ430" s="809">
        <v>0.78497432850859661</v>
      </c>
      <c r="BK430" s="810">
        <v>0.225523606341577</v>
      </c>
      <c r="BL430" s="810">
        <f t="shared" si="108"/>
        <v>0.77447639365842302</v>
      </c>
      <c r="BM430" s="810">
        <v>0.28959475188804401</v>
      </c>
      <c r="BN430" s="810">
        <f t="shared" si="109"/>
        <v>0.71040524811195604</v>
      </c>
      <c r="BO430" s="810">
        <v>0.15746770801757501</v>
      </c>
      <c r="BP430" s="810">
        <f t="shared" si="110"/>
        <v>0.84253229198242496</v>
      </c>
      <c r="BQ430" s="810">
        <v>0.2089542565882235</v>
      </c>
      <c r="BR430" s="810">
        <f t="shared" si="116"/>
        <v>0.79104574341177658</v>
      </c>
      <c r="BS430" s="809">
        <v>0.84419159882352901</v>
      </c>
      <c r="BT430" s="809">
        <v>0.15580840117647099</v>
      </c>
      <c r="BU430" s="812"/>
      <c r="BV430" s="758"/>
      <c r="BW430" s="758"/>
      <c r="BX430" s="758"/>
      <c r="BY430" s="758"/>
      <c r="BZ430" s="758"/>
      <c r="CA430" s="758"/>
      <c r="CB430" s="758"/>
      <c r="CC430" s="758"/>
      <c r="CD430" s="758"/>
      <c r="CE430" s="758"/>
      <c r="CF430" s="758"/>
      <c r="CG430" s="758"/>
      <c r="CH430" s="758"/>
      <c r="CI430" s="758"/>
      <c r="CJ430" s="758"/>
      <c r="CK430" s="758"/>
      <c r="CL430" s="758"/>
      <c r="CM430" s="758"/>
      <c r="CN430" s="758"/>
      <c r="CP430" s="5"/>
      <c r="CR430" s="5"/>
      <c r="CS430" s="5"/>
      <c r="CT430" s="5"/>
    </row>
    <row r="431" spans="2:98" ht="15">
      <c r="B431" s="758"/>
      <c r="C431" s="758"/>
      <c r="D431" s="758"/>
      <c r="E431" s="758"/>
      <c r="F431" s="758"/>
      <c r="G431" s="758"/>
      <c r="H431" s="758"/>
      <c r="I431" s="758"/>
      <c r="J431" s="758"/>
      <c r="K431" s="758"/>
      <c r="L431" s="758"/>
      <c r="M431" s="758"/>
      <c r="N431" s="758"/>
      <c r="O431" s="758"/>
      <c r="P431" s="758"/>
      <c r="Q431" s="758"/>
      <c r="R431" s="758"/>
      <c r="S431" s="758"/>
      <c r="T431" s="758"/>
      <c r="U431" s="758"/>
      <c r="V431" s="758"/>
      <c r="W431" s="758"/>
      <c r="X431" s="758"/>
      <c r="Y431" s="758"/>
      <c r="Z431" s="758"/>
      <c r="AA431" s="758"/>
      <c r="AB431" s="758"/>
      <c r="AC431" s="758"/>
      <c r="AD431" s="758"/>
      <c r="AE431" s="758"/>
      <c r="AF431" s="758"/>
      <c r="AG431" s="758"/>
      <c r="AH431" s="758"/>
      <c r="AI431" s="758"/>
      <c r="AJ431" s="758"/>
      <c r="AK431" s="758"/>
      <c r="AL431" s="780">
        <v>426</v>
      </c>
      <c r="AM431" s="792">
        <v>0.23931872299922699</v>
      </c>
      <c r="AN431" s="792">
        <f t="shared" si="111"/>
        <v>0.76068127700077304</v>
      </c>
      <c r="AO431" s="792">
        <v>0.29666865635532602</v>
      </c>
      <c r="AP431" s="792">
        <f t="shared" si="105"/>
        <v>0.70333134364467398</v>
      </c>
      <c r="AQ431" s="792">
        <v>0.14924059360386999</v>
      </c>
      <c r="AR431" s="792">
        <f t="shared" si="106"/>
        <v>0.85075940639613001</v>
      </c>
      <c r="AS431" s="792">
        <f t="shared" si="112"/>
        <v>0.21107326814926555</v>
      </c>
      <c r="AT431" s="792">
        <f t="shared" si="112"/>
        <v>0.78892673185073448</v>
      </c>
      <c r="AU431" s="808">
        <v>0.24717507614987499</v>
      </c>
      <c r="AV431" s="808">
        <f t="shared" si="113"/>
        <v>0.75282492385012501</v>
      </c>
      <c r="AW431" s="808">
        <v>0.30280745163001599</v>
      </c>
      <c r="AX431" s="808">
        <f t="shared" si="114"/>
        <v>0.69719254836998401</v>
      </c>
      <c r="AY431" s="808">
        <v>0.16366331076986901</v>
      </c>
      <c r="AZ431" s="808">
        <f t="shared" si="117"/>
        <v>0.83633668923013094</v>
      </c>
      <c r="BA431" s="808">
        <f t="shared" si="115"/>
        <v>0.22155511043550469</v>
      </c>
      <c r="BB431" s="808">
        <f t="shared" si="115"/>
        <v>0.77844488956449531</v>
      </c>
      <c r="BC431" s="809">
        <v>0.23233252334107099</v>
      </c>
      <c r="BD431" s="809">
        <f t="shared" si="118"/>
        <v>0.76766747665892898</v>
      </c>
      <c r="BE431" s="809">
        <v>0.29522181321554503</v>
      </c>
      <c r="BF431" s="809">
        <f t="shared" si="118"/>
        <v>0.70477818678445492</v>
      </c>
      <c r="BG431" s="809">
        <v>0.16406928209694999</v>
      </c>
      <c r="BH431" s="809">
        <f t="shared" si="107"/>
        <v>0.83593071790304996</v>
      </c>
      <c r="BI431" s="809">
        <v>0.21539596903990435</v>
      </c>
      <c r="BJ431" s="809">
        <v>0.78460403096009568</v>
      </c>
      <c r="BK431" s="810">
        <v>0.22586252549939001</v>
      </c>
      <c r="BL431" s="810">
        <f t="shared" si="108"/>
        <v>0.77413747450060999</v>
      </c>
      <c r="BM431" s="810">
        <v>0.28993243804642699</v>
      </c>
      <c r="BN431" s="810">
        <f t="shared" si="109"/>
        <v>0.71006756195357301</v>
      </c>
      <c r="BO431" s="810">
        <v>0.15784627004070501</v>
      </c>
      <c r="BP431" s="810">
        <f t="shared" si="110"/>
        <v>0.84215372995929494</v>
      </c>
      <c r="BQ431" s="810">
        <v>0.20931112787421341</v>
      </c>
      <c r="BR431" s="810">
        <f t="shared" si="116"/>
        <v>0.79068887212578653</v>
      </c>
      <c r="BS431" s="809">
        <v>0.84454112518858804</v>
      </c>
      <c r="BT431" s="809">
        <v>0.15545887481141199</v>
      </c>
      <c r="BU431" s="812"/>
      <c r="BV431" s="758"/>
      <c r="BW431" s="758"/>
      <c r="BX431" s="758"/>
      <c r="BY431" s="758"/>
      <c r="BZ431" s="758"/>
      <c r="CA431" s="758"/>
      <c r="CB431" s="758"/>
      <c r="CC431" s="758"/>
      <c r="CD431" s="758"/>
      <c r="CE431" s="758"/>
      <c r="CF431" s="758"/>
      <c r="CG431" s="758"/>
      <c r="CH431" s="758"/>
      <c r="CI431" s="758"/>
      <c r="CJ431" s="758"/>
      <c r="CK431" s="758"/>
      <c r="CL431" s="758"/>
      <c r="CM431" s="758"/>
      <c r="CN431" s="758"/>
      <c r="CP431" s="5"/>
      <c r="CR431" s="5"/>
      <c r="CS431" s="5"/>
      <c r="CT431" s="5"/>
    </row>
    <row r="432" spans="2:98" ht="15">
      <c r="B432" s="758"/>
      <c r="C432" s="758"/>
      <c r="D432" s="758"/>
      <c r="E432" s="758"/>
      <c r="F432" s="758"/>
      <c r="G432" s="758"/>
      <c r="H432" s="758"/>
      <c r="I432" s="758"/>
      <c r="J432" s="758"/>
      <c r="K432" s="758"/>
      <c r="L432" s="758"/>
      <c r="M432" s="758"/>
      <c r="N432" s="758"/>
      <c r="O432" s="758"/>
      <c r="P432" s="758"/>
      <c r="Q432" s="758"/>
      <c r="R432" s="758"/>
      <c r="S432" s="758"/>
      <c r="T432" s="758"/>
      <c r="U432" s="758"/>
      <c r="V432" s="758"/>
      <c r="W432" s="758"/>
      <c r="X432" s="758"/>
      <c r="Y432" s="758"/>
      <c r="Z432" s="758"/>
      <c r="AA432" s="758"/>
      <c r="AB432" s="758"/>
      <c r="AC432" s="758"/>
      <c r="AD432" s="758"/>
      <c r="AE432" s="758"/>
      <c r="AF432" s="758"/>
      <c r="AG432" s="758"/>
      <c r="AH432" s="758"/>
      <c r="AI432" s="758"/>
      <c r="AJ432" s="758"/>
      <c r="AK432" s="758"/>
      <c r="AL432" s="780">
        <v>427</v>
      </c>
      <c r="AM432" s="792">
        <v>0.23966043551913899</v>
      </c>
      <c r="AN432" s="792">
        <f t="shared" si="111"/>
        <v>0.76033956448086104</v>
      </c>
      <c r="AO432" s="792">
        <v>0.29699802541222697</v>
      </c>
      <c r="AP432" s="792">
        <f t="shared" si="105"/>
        <v>0.70300197458777303</v>
      </c>
      <c r="AQ432" s="792">
        <v>0.149587548389577</v>
      </c>
      <c r="AR432" s="792">
        <f t="shared" si="106"/>
        <v>0.850412451610423</v>
      </c>
      <c r="AS432" s="792">
        <f t="shared" si="112"/>
        <v>0.21141455311495072</v>
      </c>
      <c r="AT432" s="792">
        <f t="shared" si="112"/>
        <v>0.78858544688504928</v>
      </c>
      <c r="AU432" s="808">
        <v>0.24754961872960901</v>
      </c>
      <c r="AV432" s="808">
        <f t="shared" si="113"/>
        <v>0.75245038127039099</v>
      </c>
      <c r="AW432" s="808">
        <v>0.30317434693136303</v>
      </c>
      <c r="AX432" s="808">
        <f t="shared" si="114"/>
        <v>0.69682565306863697</v>
      </c>
      <c r="AY432" s="808">
        <v>0.16404979035179501</v>
      </c>
      <c r="AZ432" s="808">
        <f t="shared" si="117"/>
        <v>0.83595020964820499</v>
      </c>
      <c r="BA432" s="808">
        <f t="shared" si="115"/>
        <v>0.221933385162218</v>
      </c>
      <c r="BB432" s="808">
        <f t="shared" si="115"/>
        <v>0.77806661483778194</v>
      </c>
      <c r="BC432" s="809">
        <v>0.23268592644782299</v>
      </c>
      <c r="BD432" s="809">
        <f t="shared" si="118"/>
        <v>0.76731407355217707</v>
      </c>
      <c r="BE432" s="809">
        <v>0.29557011035087799</v>
      </c>
      <c r="BF432" s="809">
        <f t="shared" si="118"/>
        <v>0.70442988964912201</v>
      </c>
      <c r="BG432" s="809">
        <v>0.164461389597411</v>
      </c>
      <c r="BH432" s="809">
        <f t="shared" si="107"/>
        <v>0.83553861040258903</v>
      </c>
      <c r="BI432" s="809">
        <v>0.21576600179433614</v>
      </c>
      <c r="BJ432" s="809">
        <v>0.78423399820566386</v>
      </c>
      <c r="BK432" s="810">
        <v>0.226201284777307</v>
      </c>
      <c r="BL432" s="810">
        <f t="shared" si="108"/>
        <v>0.77379871522269306</v>
      </c>
      <c r="BM432" s="810">
        <v>0.29026966760786199</v>
      </c>
      <c r="BN432" s="810">
        <f t="shared" si="109"/>
        <v>0.70973033239213801</v>
      </c>
      <c r="BO432" s="810">
        <v>0.15822481598009999</v>
      </c>
      <c r="BP432" s="810">
        <f t="shared" si="110"/>
        <v>0.84177518401990004</v>
      </c>
      <c r="BQ432" s="810">
        <v>0.20966783718161941</v>
      </c>
      <c r="BR432" s="810">
        <f t="shared" si="116"/>
        <v>0.79033216281838059</v>
      </c>
      <c r="BS432" s="809">
        <v>0.84488930165631804</v>
      </c>
      <c r="BT432" s="809">
        <v>0.15511069834368199</v>
      </c>
      <c r="BU432" s="812"/>
      <c r="BV432" s="758"/>
      <c r="BW432" s="758"/>
      <c r="BX432" s="758"/>
      <c r="BY432" s="758"/>
      <c r="BZ432" s="758"/>
      <c r="CA432" s="758"/>
      <c r="CB432" s="758"/>
      <c r="CC432" s="758"/>
      <c r="CD432" s="758"/>
      <c r="CE432" s="758"/>
      <c r="CF432" s="758"/>
      <c r="CG432" s="758"/>
      <c r="CH432" s="758"/>
      <c r="CI432" s="758"/>
      <c r="CJ432" s="758"/>
      <c r="CK432" s="758"/>
      <c r="CL432" s="758"/>
      <c r="CM432" s="758"/>
      <c r="CN432" s="758"/>
      <c r="CP432" s="5"/>
      <c r="CR432" s="5"/>
      <c r="CS432" s="5"/>
      <c r="CT432" s="5"/>
    </row>
    <row r="433" spans="2:98" ht="15">
      <c r="B433" s="758"/>
      <c r="C433" s="758"/>
      <c r="D433" s="758"/>
      <c r="E433" s="758"/>
      <c r="F433" s="758"/>
      <c r="G433" s="758"/>
      <c r="H433" s="758"/>
      <c r="I433" s="758"/>
      <c r="J433" s="758"/>
      <c r="K433" s="758"/>
      <c r="L433" s="758"/>
      <c r="M433" s="758"/>
      <c r="N433" s="758"/>
      <c r="O433" s="758"/>
      <c r="P433" s="758"/>
      <c r="Q433" s="758"/>
      <c r="R433" s="758"/>
      <c r="S433" s="758"/>
      <c r="T433" s="758"/>
      <c r="U433" s="758"/>
      <c r="V433" s="758"/>
      <c r="W433" s="758"/>
      <c r="X433" s="758"/>
      <c r="Y433" s="758"/>
      <c r="Z433" s="758"/>
      <c r="AA433" s="758"/>
      <c r="AB433" s="758"/>
      <c r="AC433" s="758"/>
      <c r="AD433" s="758"/>
      <c r="AE433" s="758"/>
      <c r="AF433" s="758"/>
      <c r="AG433" s="758"/>
      <c r="AH433" s="758"/>
      <c r="AI433" s="758"/>
      <c r="AJ433" s="758"/>
      <c r="AK433" s="758"/>
      <c r="AL433" s="780">
        <v>428</v>
      </c>
      <c r="AM433" s="792">
        <v>0.24000109094813399</v>
      </c>
      <c r="AN433" s="792">
        <f t="shared" si="111"/>
        <v>0.75999890905186596</v>
      </c>
      <c r="AO433" s="792">
        <v>0.29732707094385202</v>
      </c>
      <c r="AP433" s="792">
        <f t="shared" si="105"/>
        <v>0.70267292905614798</v>
      </c>
      <c r="AQ433" s="792">
        <v>0.149934450675936</v>
      </c>
      <c r="AR433" s="792">
        <f t="shared" si="106"/>
        <v>0.85006554932406397</v>
      </c>
      <c r="AS433" s="792">
        <f t="shared" si="112"/>
        <v>0.21175541182193805</v>
      </c>
      <c r="AT433" s="792">
        <f t="shared" si="112"/>
        <v>0.78824458817806198</v>
      </c>
      <c r="AU433" s="808">
        <v>0.24792377785379599</v>
      </c>
      <c r="AV433" s="808">
        <f t="shared" si="113"/>
        <v>0.75207622214620407</v>
      </c>
      <c r="AW433" s="808">
        <v>0.30354077486352399</v>
      </c>
      <c r="AX433" s="808">
        <f t="shared" si="114"/>
        <v>0.69645922513647607</v>
      </c>
      <c r="AY433" s="808">
        <v>0.16443622570622199</v>
      </c>
      <c r="AZ433" s="808">
        <f t="shared" si="117"/>
        <v>0.83556377429377804</v>
      </c>
      <c r="BA433" s="808">
        <f t="shared" si="115"/>
        <v>0.2223114131781494</v>
      </c>
      <c r="BB433" s="808">
        <f t="shared" si="115"/>
        <v>0.7776885868218506</v>
      </c>
      <c r="BC433" s="809">
        <v>0.23303893175215801</v>
      </c>
      <c r="BD433" s="809">
        <f t="shared" si="118"/>
        <v>0.76696106824784205</v>
      </c>
      <c r="BE433" s="809">
        <v>0.29591794636045898</v>
      </c>
      <c r="BF433" s="809">
        <f t="shared" si="118"/>
        <v>0.70408205363954102</v>
      </c>
      <c r="BG433" s="809">
        <v>0.16485342147942</v>
      </c>
      <c r="BH433" s="809">
        <f t="shared" si="107"/>
        <v>0.83514657852058005</v>
      </c>
      <c r="BI433" s="809">
        <v>0.21613577038660775</v>
      </c>
      <c r="BJ433" s="809">
        <v>0.7838642296133923</v>
      </c>
      <c r="BK433" s="810">
        <v>0.226539883719407</v>
      </c>
      <c r="BL433" s="810">
        <f t="shared" si="108"/>
        <v>0.77346011628059297</v>
      </c>
      <c r="BM433" s="810">
        <v>0.29060644200958902</v>
      </c>
      <c r="BN433" s="810">
        <f t="shared" si="109"/>
        <v>0.70939355799041093</v>
      </c>
      <c r="BO433" s="810">
        <v>0.15860334529908601</v>
      </c>
      <c r="BP433" s="810">
        <f t="shared" si="110"/>
        <v>0.84139665470091396</v>
      </c>
      <c r="BQ433" s="810">
        <v>0.21002438445280119</v>
      </c>
      <c r="BR433" s="810">
        <f t="shared" si="116"/>
        <v>0.78997561554719875</v>
      </c>
      <c r="BS433" s="809">
        <v>0.84523613326024605</v>
      </c>
      <c r="BT433" s="809">
        <v>0.15476386673975401</v>
      </c>
      <c r="BU433" s="812"/>
      <c r="BV433" s="758"/>
      <c r="BW433" s="758"/>
      <c r="BX433" s="758"/>
      <c r="BY433" s="758"/>
      <c r="BZ433" s="758"/>
      <c r="CA433" s="758"/>
      <c r="CB433" s="758"/>
      <c r="CC433" s="758"/>
      <c r="CD433" s="758"/>
      <c r="CE433" s="758"/>
      <c r="CF433" s="758"/>
      <c r="CG433" s="758"/>
      <c r="CH433" s="758"/>
      <c r="CI433" s="758"/>
      <c r="CJ433" s="758"/>
      <c r="CK433" s="758"/>
      <c r="CL433" s="758"/>
      <c r="CM433" s="758"/>
      <c r="CN433" s="758"/>
      <c r="CP433" s="5"/>
      <c r="CR433" s="5"/>
      <c r="CS433" s="5"/>
      <c r="CT433" s="5"/>
    </row>
    <row r="434" spans="2:98" ht="15">
      <c r="B434" s="758"/>
      <c r="C434" s="758"/>
      <c r="D434" s="758"/>
      <c r="E434" s="758"/>
      <c r="F434" s="758"/>
      <c r="G434" s="758"/>
      <c r="H434" s="758"/>
      <c r="I434" s="758"/>
      <c r="J434" s="758"/>
      <c r="K434" s="758"/>
      <c r="L434" s="758"/>
      <c r="M434" s="758"/>
      <c r="N434" s="758"/>
      <c r="O434" s="758"/>
      <c r="P434" s="758"/>
      <c r="Q434" s="758"/>
      <c r="R434" s="758"/>
      <c r="S434" s="758"/>
      <c r="T434" s="758"/>
      <c r="U434" s="758"/>
      <c r="V434" s="758"/>
      <c r="W434" s="758"/>
      <c r="X434" s="758"/>
      <c r="Y434" s="758"/>
      <c r="Z434" s="758"/>
      <c r="AA434" s="758"/>
      <c r="AB434" s="758"/>
      <c r="AC434" s="758"/>
      <c r="AD434" s="758"/>
      <c r="AE434" s="758"/>
      <c r="AF434" s="758"/>
      <c r="AG434" s="758"/>
      <c r="AH434" s="758"/>
      <c r="AI434" s="758"/>
      <c r="AJ434" s="758"/>
      <c r="AK434" s="758"/>
      <c r="AL434" s="780">
        <v>429</v>
      </c>
      <c r="AM434" s="792">
        <v>0.240340708565386</v>
      </c>
      <c r="AN434" s="792">
        <f t="shared" si="111"/>
        <v>0.75965929143461397</v>
      </c>
      <c r="AO434" s="792">
        <v>0.29765579035664502</v>
      </c>
      <c r="AP434" s="792">
        <f t="shared" si="105"/>
        <v>0.70234420964335498</v>
      </c>
      <c r="AQ434" s="792">
        <v>0.150281300872563</v>
      </c>
      <c r="AR434" s="792">
        <f t="shared" si="106"/>
        <v>0.84971869912743703</v>
      </c>
      <c r="AS434" s="792">
        <f t="shared" si="112"/>
        <v>0.21209584983867702</v>
      </c>
      <c r="AT434" s="792">
        <f t="shared" si="112"/>
        <v>0.78790415016132309</v>
      </c>
      <c r="AU434" s="808">
        <v>0.24829755424776701</v>
      </c>
      <c r="AV434" s="808">
        <f t="shared" si="113"/>
        <v>0.75170244575223299</v>
      </c>
      <c r="AW434" s="808">
        <v>0.303906736686332</v>
      </c>
      <c r="AX434" s="808">
        <f t="shared" si="114"/>
        <v>0.69609326331366805</v>
      </c>
      <c r="AY434" s="808">
        <v>0.16482261654875899</v>
      </c>
      <c r="AZ434" s="808">
        <f t="shared" si="117"/>
        <v>0.83517738345124104</v>
      </c>
      <c r="BA434" s="808">
        <f t="shared" si="115"/>
        <v>0.22268919486709327</v>
      </c>
      <c r="BB434" s="808">
        <f t="shared" si="115"/>
        <v>0.77731080513290673</v>
      </c>
      <c r="BC434" s="809">
        <v>0.233391540601425</v>
      </c>
      <c r="BD434" s="809">
        <f t="shared" si="118"/>
        <v>0.76660845939857503</v>
      </c>
      <c r="BE434" s="809">
        <v>0.29626532253627902</v>
      </c>
      <c r="BF434" s="809">
        <f t="shared" si="118"/>
        <v>0.70373467746372098</v>
      </c>
      <c r="BG434" s="809">
        <v>0.16524537756270499</v>
      </c>
      <c r="BH434" s="809">
        <f t="shared" si="107"/>
        <v>0.83475462243729504</v>
      </c>
      <c r="BI434" s="809">
        <v>0.21650527544863024</v>
      </c>
      <c r="BJ434" s="809">
        <v>0.78349472455136981</v>
      </c>
      <c r="BK434" s="810">
        <v>0.226878321869769</v>
      </c>
      <c r="BL434" s="810">
        <f t="shared" si="108"/>
        <v>0.77312167813023103</v>
      </c>
      <c r="BM434" s="810">
        <v>0.290942762688845</v>
      </c>
      <c r="BN434" s="810">
        <f t="shared" si="109"/>
        <v>0.709057237311155</v>
      </c>
      <c r="BO434" s="810">
        <v>0.158981857460988</v>
      </c>
      <c r="BP434" s="810">
        <f t="shared" si="110"/>
        <v>0.84101814253901197</v>
      </c>
      <c r="BQ434" s="810">
        <v>0.2103807696301172</v>
      </c>
      <c r="BR434" s="810">
        <f t="shared" si="116"/>
        <v>0.7896192303698828</v>
      </c>
      <c r="BS434" s="809">
        <v>0.845581625033899</v>
      </c>
      <c r="BT434" s="809">
        <v>0.154418374966101</v>
      </c>
      <c r="BU434" s="812"/>
      <c r="BV434" s="758"/>
      <c r="BW434" s="758"/>
      <c r="BX434" s="758"/>
      <c r="BY434" s="758"/>
      <c r="BZ434" s="758"/>
      <c r="CA434" s="758"/>
      <c r="CB434" s="758"/>
      <c r="CC434" s="758"/>
      <c r="CD434" s="758"/>
      <c r="CE434" s="758"/>
      <c r="CF434" s="758"/>
      <c r="CG434" s="758"/>
      <c r="CH434" s="758"/>
      <c r="CI434" s="758"/>
      <c r="CJ434" s="758"/>
      <c r="CK434" s="758"/>
      <c r="CL434" s="758"/>
      <c r="CM434" s="758"/>
      <c r="CN434" s="758"/>
      <c r="CP434" s="5"/>
      <c r="CR434" s="5"/>
      <c r="CS434" s="5"/>
      <c r="CT434" s="5"/>
    </row>
    <row r="435" spans="2:98" ht="15">
      <c r="B435" s="758"/>
      <c r="C435" s="758"/>
      <c r="D435" s="758"/>
      <c r="E435" s="758"/>
      <c r="F435" s="758"/>
      <c r="G435" s="758"/>
      <c r="H435" s="758"/>
      <c r="I435" s="758"/>
      <c r="J435" s="758"/>
      <c r="K435" s="758"/>
      <c r="L435" s="758"/>
      <c r="M435" s="758"/>
      <c r="N435" s="758"/>
      <c r="O435" s="758"/>
      <c r="P435" s="758"/>
      <c r="Q435" s="758"/>
      <c r="R435" s="758"/>
      <c r="S435" s="758"/>
      <c r="T435" s="758"/>
      <c r="U435" s="758"/>
      <c r="V435" s="758"/>
      <c r="W435" s="758"/>
      <c r="X435" s="758"/>
      <c r="Y435" s="758"/>
      <c r="Z435" s="758"/>
      <c r="AA435" s="758"/>
      <c r="AB435" s="758"/>
      <c r="AC435" s="758"/>
      <c r="AD435" s="758"/>
      <c r="AE435" s="758"/>
      <c r="AF435" s="758"/>
      <c r="AG435" s="758"/>
      <c r="AH435" s="758"/>
      <c r="AI435" s="758"/>
      <c r="AJ435" s="758"/>
      <c r="AK435" s="758"/>
      <c r="AL435" s="780">
        <v>430</v>
      </c>
      <c r="AM435" s="792">
        <v>0.24067930765006601</v>
      </c>
      <c r="AN435" s="792">
        <f t="shared" si="111"/>
        <v>0.75932069234993405</v>
      </c>
      <c r="AO435" s="792">
        <v>0.29798418105704599</v>
      </c>
      <c r="AP435" s="792">
        <f t="shared" si="105"/>
        <v>0.70201581894295395</v>
      </c>
      <c r="AQ435" s="792">
        <v>0.15062809938907601</v>
      </c>
      <c r="AR435" s="792">
        <f t="shared" si="106"/>
        <v>0.84937190061092394</v>
      </c>
      <c r="AS435" s="792">
        <f t="shared" si="112"/>
        <v>0.212435872733616</v>
      </c>
      <c r="AT435" s="792">
        <f t="shared" si="112"/>
        <v>0.78756412726638403</v>
      </c>
      <c r="AU435" s="808">
        <v>0.24867094863685099</v>
      </c>
      <c r="AV435" s="808">
        <f t="shared" si="113"/>
        <v>0.75132905136314898</v>
      </c>
      <c r="AW435" s="808">
        <v>0.30427223365961797</v>
      </c>
      <c r="AX435" s="808">
        <f t="shared" si="114"/>
        <v>0.69572776634038203</v>
      </c>
      <c r="AY435" s="808">
        <v>0.165208962595014</v>
      </c>
      <c r="AZ435" s="808">
        <f t="shared" si="117"/>
        <v>0.83479103740498606</v>
      </c>
      <c r="BA435" s="808">
        <f t="shared" si="115"/>
        <v>0.22306673061284238</v>
      </c>
      <c r="BB435" s="808">
        <f t="shared" si="115"/>
        <v>0.77693326938715768</v>
      </c>
      <c r="BC435" s="809">
        <v>0.23374375434297401</v>
      </c>
      <c r="BD435" s="809">
        <f t="shared" si="118"/>
        <v>0.76625624565702599</v>
      </c>
      <c r="BE435" s="809">
        <v>0.296612240170327</v>
      </c>
      <c r="BF435" s="809">
        <f t="shared" si="118"/>
        <v>0.70338775982967294</v>
      </c>
      <c r="BG435" s="809">
        <v>0.165637257666992</v>
      </c>
      <c r="BH435" s="809">
        <f t="shared" si="107"/>
        <v>0.834362742333008</v>
      </c>
      <c r="BI435" s="809">
        <v>0.21687451761231347</v>
      </c>
      <c r="BJ435" s="809">
        <v>0.78312548238768653</v>
      </c>
      <c r="BK435" s="810">
        <v>0.22721659877247</v>
      </c>
      <c r="BL435" s="810">
        <f t="shared" si="108"/>
        <v>0.77278340122752998</v>
      </c>
      <c r="BM435" s="810">
        <v>0.291278631082867</v>
      </c>
      <c r="BN435" s="810">
        <f t="shared" si="109"/>
        <v>0.708721368917133</v>
      </c>
      <c r="BO435" s="810">
        <v>0.15936035192913001</v>
      </c>
      <c r="BP435" s="810">
        <f t="shared" si="110"/>
        <v>0.84063964807086999</v>
      </c>
      <c r="BQ435" s="810">
        <v>0.21073699265592488</v>
      </c>
      <c r="BR435" s="810">
        <f t="shared" si="116"/>
        <v>0.78926300734407517</v>
      </c>
      <c r="BS435" s="809">
        <v>0.84592578201080304</v>
      </c>
      <c r="BT435" s="809">
        <v>0.15407421798919699</v>
      </c>
      <c r="BU435" s="812"/>
      <c r="BV435" s="758"/>
      <c r="BW435" s="758"/>
      <c r="BX435" s="758"/>
      <c r="BY435" s="758"/>
      <c r="BZ435" s="758"/>
      <c r="CA435" s="758"/>
      <c r="CB435" s="758"/>
      <c r="CC435" s="758"/>
      <c r="CD435" s="758"/>
      <c r="CE435" s="758"/>
      <c r="CF435" s="758"/>
      <c r="CG435" s="758"/>
      <c r="CH435" s="758"/>
      <c r="CI435" s="758"/>
      <c r="CJ435" s="758"/>
      <c r="CK435" s="758"/>
      <c r="CL435" s="758"/>
      <c r="CM435" s="758"/>
      <c r="CN435" s="758"/>
      <c r="CP435" s="5"/>
      <c r="CR435" s="5"/>
      <c r="CS435" s="5"/>
      <c r="CT435" s="5"/>
    </row>
    <row r="436" spans="2:98" ht="15">
      <c r="B436" s="758"/>
      <c r="C436" s="758"/>
      <c r="D436" s="758"/>
      <c r="E436" s="758"/>
      <c r="F436" s="758"/>
      <c r="G436" s="758"/>
      <c r="H436" s="758"/>
      <c r="I436" s="758"/>
      <c r="J436" s="758"/>
      <c r="K436" s="758"/>
      <c r="L436" s="758"/>
      <c r="M436" s="758"/>
      <c r="N436" s="758"/>
      <c r="O436" s="758"/>
      <c r="P436" s="758"/>
      <c r="Q436" s="758"/>
      <c r="R436" s="758"/>
      <c r="S436" s="758"/>
      <c r="T436" s="758"/>
      <c r="U436" s="758"/>
      <c r="V436" s="758"/>
      <c r="W436" s="758"/>
      <c r="X436" s="758"/>
      <c r="Y436" s="758"/>
      <c r="Z436" s="758"/>
      <c r="AA436" s="758"/>
      <c r="AB436" s="758"/>
      <c r="AC436" s="758"/>
      <c r="AD436" s="758"/>
      <c r="AE436" s="758"/>
      <c r="AF436" s="758"/>
      <c r="AG436" s="758"/>
      <c r="AH436" s="758"/>
      <c r="AI436" s="758"/>
      <c r="AJ436" s="758"/>
      <c r="AK436" s="758"/>
      <c r="AL436" s="780">
        <v>431</v>
      </c>
      <c r="AM436" s="792">
        <v>0.24101690748134799</v>
      </c>
      <c r="AN436" s="792">
        <f t="shared" si="111"/>
        <v>0.75898309251865204</v>
      </c>
      <c r="AO436" s="792">
        <v>0.29831224045149801</v>
      </c>
      <c r="AP436" s="792">
        <f t="shared" si="105"/>
        <v>0.70168775954850204</v>
      </c>
      <c r="AQ436" s="792">
        <v>0.150974846635091</v>
      </c>
      <c r="AR436" s="792">
        <f t="shared" si="106"/>
        <v>0.84902515336490902</v>
      </c>
      <c r="AS436" s="792">
        <f t="shared" si="112"/>
        <v>0.21277548607520427</v>
      </c>
      <c r="AT436" s="792">
        <f t="shared" si="112"/>
        <v>0.78722451392479575</v>
      </c>
      <c r="AU436" s="808">
        <v>0.249043961746378</v>
      </c>
      <c r="AV436" s="808">
        <f t="shared" si="113"/>
        <v>0.750956038253622</v>
      </c>
      <c r="AW436" s="808">
        <v>0.30463726704321498</v>
      </c>
      <c r="AX436" s="808">
        <f t="shared" si="114"/>
        <v>0.69536273295678508</v>
      </c>
      <c r="AY436" s="808">
        <v>0.16559526356059401</v>
      </c>
      <c r="AZ436" s="808">
        <f t="shared" si="117"/>
        <v>0.83440473643940605</v>
      </c>
      <c r="BA436" s="808">
        <f t="shared" si="115"/>
        <v>0.2234440207991899</v>
      </c>
      <c r="BB436" s="808">
        <f t="shared" si="115"/>
        <v>0.77655597920081021</v>
      </c>
      <c r="BC436" s="809">
        <v>0.23409557432415501</v>
      </c>
      <c r="BD436" s="809">
        <f t="shared" si="118"/>
        <v>0.76590442567584494</v>
      </c>
      <c r="BE436" s="809">
        <v>0.296958700554593</v>
      </c>
      <c r="BF436" s="809">
        <f t="shared" si="118"/>
        <v>0.70304129944540694</v>
      </c>
      <c r="BG436" s="809">
        <v>0.16602906161200701</v>
      </c>
      <c r="BH436" s="809">
        <f t="shared" si="107"/>
        <v>0.83397093838799297</v>
      </c>
      <c r="BI436" s="809">
        <v>0.21724349750956767</v>
      </c>
      <c r="BJ436" s="809">
        <v>0.78275650249043227</v>
      </c>
      <c r="BK436" s="810">
        <v>0.22755471397158999</v>
      </c>
      <c r="BL436" s="810">
        <f t="shared" si="108"/>
        <v>0.77244528602841001</v>
      </c>
      <c r="BM436" s="810">
        <v>0.29161404862889301</v>
      </c>
      <c r="BN436" s="810">
        <f t="shared" si="109"/>
        <v>0.70838595137110705</v>
      </c>
      <c r="BO436" s="810">
        <v>0.15973882816683899</v>
      </c>
      <c r="BP436" s="810">
        <f t="shared" si="110"/>
        <v>0.84026117183316096</v>
      </c>
      <c r="BQ436" s="810">
        <v>0.21109305347258422</v>
      </c>
      <c r="BR436" s="810">
        <f t="shared" si="116"/>
        <v>0.78890694652741578</v>
      </c>
      <c r="BS436" s="809">
        <v>0.84626860922448499</v>
      </c>
      <c r="BT436" s="809">
        <v>0.15373139077551501</v>
      </c>
      <c r="BU436" s="812"/>
      <c r="BV436" s="758"/>
      <c r="BW436" s="758"/>
      <c r="BX436" s="758"/>
      <c r="BY436" s="758"/>
      <c r="BZ436" s="758"/>
      <c r="CA436" s="758"/>
      <c r="CB436" s="758"/>
      <c r="CC436" s="758"/>
      <c r="CD436" s="758"/>
      <c r="CE436" s="758"/>
      <c r="CF436" s="758"/>
      <c r="CG436" s="758"/>
      <c r="CH436" s="758"/>
      <c r="CI436" s="758"/>
      <c r="CJ436" s="758"/>
      <c r="CK436" s="758"/>
      <c r="CL436" s="758"/>
      <c r="CM436" s="758"/>
      <c r="CN436" s="758"/>
      <c r="CP436" s="5"/>
      <c r="CR436" s="5"/>
      <c r="CS436" s="5"/>
      <c r="CT436" s="5"/>
    </row>
    <row r="437" spans="2:98" ht="15">
      <c r="B437" s="758"/>
      <c r="C437" s="758"/>
      <c r="D437" s="758"/>
      <c r="E437" s="758"/>
      <c r="F437" s="758"/>
      <c r="G437" s="758"/>
      <c r="H437" s="758"/>
      <c r="I437" s="758"/>
      <c r="J437" s="758"/>
      <c r="K437" s="758"/>
      <c r="L437" s="758"/>
      <c r="M437" s="758"/>
      <c r="N437" s="758"/>
      <c r="O437" s="758"/>
      <c r="P437" s="758"/>
      <c r="Q437" s="758"/>
      <c r="R437" s="758"/>
      <c r="S437" s="758"/>
      <c r="T437" s="758"/>
      <c r="U437" s="758"/>
      <c r="V437" s="758"/>
      <c r="W437" s="758"/>
      <c r="X437" s="758"/>
      <c r="Y437" s="758"/>
      <c r="Z437" s="758"/>
      <c r="AA437" s="758"/>
      <c r="AB437" s="758"/>
      <c r="AC437" s="758"/>
      <c r="AD437" s="758"/>
      <c r="AE437" s="758"/>
      <c r="AF437" s="758"/>
      <c r="AG437" s="758"/>
      <c r="AH437" s="758"/>
      <c r="AI437" s="758"/>
      <c r="AJ437" s="758"/>
      <c r="AK437" s="758"/>
      <c r="AL437" s="780">
        <v>432</v>
      </c>
      <c r="AM437" s="792">
        <v>0.24135352733840501</v>
      </c>
      <c r="AN437" s="792">
        <f t="shared" si="111"/>
        <v>0.75864647266159502</v>
      </c>
      <c r="AO437" s="792">
        <v>0.29863996594644399</v>
      </c>
      <c r="AP437" s="792">
        <f t="shared" si="105"/>
        <v>0.70136003405355596</v>
      </c>
      <c r="AQ437" s="792">
        <v>0.15132154302022499</v>
      </c>
      <c r="AR437" s="792">
        <f t="shared" si="106"/>
        <v>0.84867845697977495</v>
      </c>
      <c r="AS437" s="792">
        <f t="shared" si="112"/>
        <v>0.21311469543189115</v>
      </c>
      <c r="AT437" s="792">
        <f t="shared" si="112"/>
        <v>0.78688530456810879</v>
      </c>
      <c r="AU437" s="808">
        <v>0.24941659430167801</v>
      </c>
      <c r="AV437" s="808">
        <f t="shared" si="113"/>
        <v>0.75058340569832205</v>
      </c>
      <c r="AW437" s="808">
        <v>0.30500183809695502</v>
      </c>
      <c r="AX437" s="808">
        <f t="shared" si="114"/>
        <v>0.69499816190304498</v>
      </c>
      <c r="AY437" s="808">
        <v>0.16598151916110901</v>
      </c>
      <c r="AZ437" s="808">
        <f t="shared" si="117"/>
        <v>0.83401848083889096</v>
      </c>
      <c r="BA437" s="808">
        <f t="shared" si="115"/>
        <v>0.22382106580993</v>
      </c>
      <c r="BB437" s="808">
        <f t="shared" si="115"/>
        <v>0.77617893419007</v>
      </c>
      <c r="BC437" s="809">
        <v>0.23444700189231699</v>
      </c>
      <c r="BD437" s="809">
        <f t="shared" si="118"/>
        <v>0.76555299810768296</v>
      </c>
      <c r="BE437" s="809">
        <v>0.29730470498106598</v>
      </c>
      <c r="BF437" s="809">
        <f t="shared" si="118"/>
        <v>0.70269529501893402</v>
      </c>
      <c r="BG437" s="809">
        <v>0.16642078921747699</v>
      </c>
      <c r="BH437" s="809">
        <f t="shared" si="107"/>
        <v>0.83357921078252306</v>
      </c>
      <c r="BI437" s="809">
        <v>0.21761221577230289</v>
      </c>
      <c r="BJ437" s="809">
        <v>0.78238778422769717</v>
      </c>
      <c r="BK437" s="810">
        <v>0.227892667011208</v>
      </c>
      <c r="BL437" s="810">
        <f t="shared" si="108"/>
        <v>0.77210733298879197</v>
      </c>
      <c r="BM437" s="810">
        <v>0.29194901676416202</v>
      </c>
      <c r="BN437" s="810">
        <f t="shared" si="109"/>
        <v>0.70805098323583793</v>
      </c>
      <c r="BO437" s="810">
        <v>0.16011728563743799</v>
      </c>
      <c r="BP437" s="810">
        <f t="shared" si="110"/>
        <v>0.83988271436256201</v>
      </c>
      <c r="BQ437" s="810">
        <v>0.21144895202245323</v>
      </c>
      <c r="BR437" s="810">
        <f t="shared" si="116"/>
        <v>0.78855104797754683</v>
      </c>
      <c r="BS437" s="809">
        <v>0.846610111708472</v>
      </c>
      <c r="BT437" s="809">
        <v>0.153389888291528</v>
      </c>
      <c r="BU437" s="812"/>
      <c r="BV437" s="758"/>
      <c r="BW437" s="758"/>
      <c r="BX437" s="758"/>
      <c r="BY437" s="758"/>
      <c r="BZ437" s="758"/>
      <c r="CA437" s="758"/>
      <c r="CB437" s="758"/>
      <c r="CC437" s="758"/>
      <c r="CD437" s="758"/>
      <c r="CE437" s="758"/>
      <c r="CF437" s="758"/>
      <c r="CG437" s="758"/>
      <c r="CH437" s="758"/>
      <c r="CI437" s="758"/>
      <c r="CJ437" s="758"/>
      <c r="CK437" s="758"/>
      <c r="CL437" s="758"/>
      <c r="CM437" s="758"/>
      <c r="CN437" s="758"/>
      <c r="CP437" s="5"/>
      <c r="CR437" s="5"/>
      <c r="CS437" s="5"/>
      <c r="CT437" s="5"/>
    </row>
    <row r="438" spans="2:98" ht="15">
      <c r="B438" s="758"/>
      <c r="C438" s="758"/>
      <c r="D438" s="758"/>
      <c r="E438" s="758"/>
      <c r="F438" s="758"/>
      <c r="G438" s="758"/>
      <c r="H438" s="758"/>
      <c r="I438" s="758"/>
      <c r="J438" s="758"/>
      <c r="K438" s="758"/>
      <c r="L438" s="758"/>
      <c r="M438" s="758"/>
      <c r="N438" s="758"/>
      <c r="O438" s="758"/>
      <c r="P438" s="758"/>
      <c r="Q438" s="758"/>
      <c r="R438" s="758"/>
      <c r="S438" s="758"/>
      <c r="T438" s="758"/>
      <c r="U438" s="758"/>
      <c r="V438" s="758"/>
      <c r="W438" s="758"/>
      <c r="X438" s="758"/>
      <c r="Y438" s="758"/>
      <c r="Z438" s="758"/>
      <c r="AA438" s="758"/>
      <c r="AB438" s="758"/>
      <c r="AC438" s="758"/>
      <c r="AD438" s="758"/>
      <c r="AE438" s="758"/>
      <c r="AF438" s="758"/>
      <c r="AG438" s="758"/>
      <c r="AH438" s="758"/>
      <c r="AI438" s="758"/>
      <c r="AJ438" s="758"/>
      <c r="AK438" s="758"/>
      <c r="AL438" s="780">
        <v>433</v>
      </c>
      <c r="AM438" s="792">
        <v>0.24168918650040899</v>
      </c>
      <c r="AN438" s="792">
        <f t="shared" si="111"/>
        <v>0.75831081349959106</v>
      </c>
      <c r="AO438" s="792">
        <v>0.29896735494832499</v>
      </c>
      <c r="AP438" s="792">
        <f t="shared" si="105"/>
        <v>0.70103264505167506</v>
      </c>
      <c r="AQ438" s="792">
        <v>0.15166818895409401</v>
      </c>
      <c r="AR438" s="792">
        <f t="shared" si="106"/>
        <v>0.84833181104590594</v>
      </c>
      <c r="AS438" s="792">
        <f t="shared" si="112"/>
        <v>0.21345350637212479</v>
      </c>
      <c r="AT438" s="792">
        <f t="shared" si="112"/>
        <v>0.78654649362787521</v>
      </c>
      <c r="AU438" s="808">
        <v>0.24978884702807999</v>
      </c>
      <c r="AV438" s="808">
        <f t="shared" si="113"/>
        <v>0.75021115297191998</v>
      </c>
      <c r="AW438" s="808">
        <v>0.30536594808067102</v>
      </c>
      <c r="AX438" s="808">
        <f t="shared" si="114"/>
        <v>0.69463405191932903</v>
      </c>
      <c r="AY438" s="808">
        <v>0.16636772911216599</v>
      </c>
      <c r="AZ438" s="808">
        <f t="shared" si="117"/>
        <v>0.83363227088783398</v>
      </c>
      <c r="BA438" s="808">
        <f t="shared" si="115"/>
        <v>0.2241978660288555</v>
      </c>
      <c r="BB438" s="808">
        <f t="shared" si="115"/>
        <v>0.7758021339711445</v>
      </c>
      <c r="BC438" s="809">
        <v>0.23479803839480901</v>
      </c>
      <c r="BD438" s="809">
        <f t="shared" si="118"/>
        <v>0.76520196160519105</v>
      </c>
      <c r="BE438" s="809">
        <v>0.29765025474173701</v>
      </c>
      <c r="BF438" s="809">
        <f t="shared" si="118"/>
        <v>0.70234974525826299</v>
      </c>
      <c r="BG438" s="809">
        <v>0.166812440303129</v>
      </c>
      <c r="BH438" s="809">
        <f t="shared" si="107"/>
        <v>0.83318755969687097</v>
      </c>
      <c r="BI438" s="809">
        <v>0.21798067303242963</v>
      </c>
      <c r="BJ438" s="809">
        <v>0.78201932696757037</v>
      </c>
      <c r="BK438" s="810">
        <v>0.22823045743540099</v>
      </c>
      <c r="BL438" s="810">
        <f t="shared" si="108"/>
        <v>0.77176954256459895</v>
      </c>
      <c r="BM438" s="810">
        <v>0.29228353692591202</v>
      </c>
      <c r="BN438" s="810">
        <f t="shared" si="109"/>
        <v>0.70771646307408798</v>
      </c>
      <c r="BO438" s="810">
        <v>0.160495723804253</v>
      </c>
      <c r="BP438" s="810">
        <f t="shared" si="110"/>
        <v>0.83950427619574697</v>
      </c>
      <c r="BQ438" s="810">
        <v>0.21180468824789045</v>
      </c>
      <c r="BR438" s="810">
        <f t="shared" si="116"/>
        <v>0.78819531175210955</v>
      </c>
      <c r="BS438" s="809">
        <v>0.84695029449629</v>
      </c>
      <c r="BT438" s="809">
        <v>0.15304970550371</v>
      </c>
      <c r="BU438" s="812"/>
      <c r="BV438" s="758"/>
      <c r="BW438" s="758"/>
      <c r="BX438" s="758"/>
      <c r="BY438" s="758"/>
      <c r="BZ438" s="758"/>
      <c r="CA438" s="758"/>
      <c r="CB438" s="758"/>
      <c r="CC438" s="758"/>
      <c r="CD438" s="758"/>
      <c r="CE438" s="758"/>
      <c r="CF438" s="758"/>
      <c r="CG438" s="758"/>
      <c r="CH438" s="758"/>
      <c r="CI438" s="758"/>
      <c r="CJ438" s="758"/>
      <c r="CK438" s="758"/>
      <c r="CL438" s="758"/>
      <c r="CM438" s="758"/>
      <c r="CN438" s="758"/>
      <c r="CP438" s="5"/>
      <c r="CR438" s="5"/>
      <c r="CS438" s="5"/>
      <c r="CT438" s="5"/>
    </row>
    <row r="439" spans="2:98" ht="15">
      <c r="B439" s="758"/>
      <c r="C439" s="758"/>
      <c r="D439" s="758"/>
      <c r="E439" s="758"/>
      <c r="F439" s="758"/>
      <c r="G439" s="758"/>
      <c r="H439" s="758"/>
      <c r="I439" s="758"/>
      <c r="J439" s="758"/>
      <c r="K439" s="758"/>
      <c r="L439" s="758"/>
      <c r="M439" s="758"/>
      <c r="N439" s="758"/>
      <c r="O439" s="758"/>
      <c r="P439" s="758"/>
      <c r="Q439" s="758"/>
      <c r="R439" s="758"/>
      <c r="S439" s="758"/>
      <c r="T439" s="758"/>
      <c r="U439" s="758"/>
      <c r="V439" s="758"/>
      <c r="W439" s="758"/>
      <c r="X439" s="758"/>
      <c r="Y439" s="758"/>
      <c r="Z439" s="758"/>
      <c r="AA439" s="758"/>
      <c r="AB439" s="758"/>
      <c r="AC439" s="758"/>
      <c r="AD439" s="758"/>
      <c r="AE439" s="758"/>
      <c r="AF439" s="758"/>
      <c r="AG439" s="758"/>
      <c r="AH439" s="758"/>
      <c r="AI439" s="758"/>
      <c r="AJ439" s="758"/>
      <c r="AK439" s="758"/>
      <c r="AL439" s="780">
        <v>434</v>
      </c>
      <c r="AM439" s="792">
        <v>0.242023904246532</v>
      </c>
      <c r="AN439" s="792">
        <f t="shared" si="111"/>
        <v>0.75797609575346803</v>
      </c>
      <c r="AO439" s="792">
        <v>0.299294404863583</v>
      </c>
      <c r="AP439" s="792">
        <f t="shared" si="105"/>
        <v>0.70070559513641695</v>
      </c>
      <c r="AQ439" s="792">
        <v>0.152014784846315</v>
      </c>
      <c r="AR439" s="792">
        <f t="shared" si="106"/>
        <v>0.84798521515368497</v>
      </c>
      <c r="AS439" s="792">
        <f t="shared" si="112"/>
        <v>0.21379192446435391</v>
      </c>
      <c r="AT439" s="792">
        <f t="shared" si="112"/>
        <v>0.78620807553564609</v>
      </c>
      <c r="AU439" s="808">
        <v>0.25016072065091399</v>
      </c>
      <c r="AV439" s="808">
        <f t="shared" si="113"/>
        <v>0.74983927934908601</v>
      </c>
      <c r="AW439" s="808">
        <v>0.30572959825419599</v>
      </c>
      <c r="AX439" s="808">
        <f t="shared" si="114"/>
        <v>0.69427040174580401</v>
      </c>
      <c r="AY439" s="808">
        <v>0.166753893129372</v>
      </c>
      <c r="AZ439" s="808">
        <f t="shared" si="117"/>
        <v>0.83324610687062806</v>
      </c>
      <c r="BA439" s="808">
        <f t="shared" si="115"/>
        <v>0.22457442183975954</v>
      </c>
      <c r="BB439" s="808">
        <f t="shared" si="115"/>
        <v>0.77542557816024049</v>
      </c>
      <c r="BC439" s="809">
        <v>0.23514868517898199</v>
      </c>
      <c r="BD439" s="809">
        <f t="shared" si="118"/>
        <v>0.76485131482101798</v>
      </c>
      <c r="BE439" s="809">
        <v>0.29799535112859499</v>
      </c>
      <c r="BF439" s="809">
        <f t="shared" si="118"/>
        <v>0.70200464887140501</v>
      </c>
      <c r="BG439" s="809">
        <v>0.16720401468868901</v>
      </c>
      <c r="BH439" s="809">
        <f t="shared" si="107"/>
        <v>0.83279598531131094</v>
      </c>
      <c r="BI439" s="809">
        <v>0.2183488699218582</v>
      </c>
      <c r="BJ439" s="809">
        <v>0.7816511300781418</v>
      </c>
      <c r="BK439" s="810">
        <v>0.228568084788249</v>
      </c>
      <c r="BL439" s="810">
        <f t="shared" si="108"/>
        <v>0.77143191521175103</v>
      </c>
      <c r="BM439" s="810">
        <v>0.29261761055137903</v>
      </c>
      <c r="BN439" s="810">
        <f t="shared" si="109"/>
        <v>0.70738238944862097</v>
      </c>
      <c r="BO439" s="810">
        <v>0.16087414213060899</v>
      </c>
      <c r="BP439" s="810">
        <f t="shared" si="110"/>
        <v>0.83912585786939098</v>
      </c>
      <c r="BQ439" s="810">
        <v>0.21216026209125452</v>
      </c>
      <c r="BR439" s="810">
        <f t="shared" si="116"/>
        <v>0.78783973790874551</v>
      </c>
      <c r="BS439" s="809">
        <v>0.84728916262146503</v>
      </c>
      <c r="BT439" s="809">
        <v>0.152710837378535</v>
      </c>
      <c r="BU439" s="812"/>
      <c r="BV439" s="758"/>
      <c r="BW439" s="758"/>
      <c r="BX439" s="758"/>
      <c r="BY439" s="758"/>
      <c r="BZ439" s="758"/>
      <c r="CA439" s="758"/>
      <c r="CB439" s="758"/>
      <c r="CC439" s="758"/>
      <c r="CD439" s="758"/>
      <c r="CE439" s="758"/>
      <c r="CF439" s="758"/>
      <c r="CG439" s="758"/>
      <c r="CH439" s="758"/>
      <c r="CI439" s="758"/>
      <c r="CJ439" s="758"/>
      <c r="CK439" s="758"/>
      <c r="CL439" s="758"/>
      <c r="CM439" s="758"/>
      <c r="CN439" s="758"/>
      <c r="CP439" s="5"/>
      <c r="CR439" s="5"/>
      <c r="CS439" s="5"/>
      <c r="CT439" s="5"/>
    </row>
    <row r="440" spans="2:98" ht="15">
      <c r="B440" s="758"/>
      <c r="C440" s="758"/>
      <c r="D440" s="758"/>
      <c r="E440" s="758"/>
      <c r="F440" s="758"/>
      <c r="G440" s="758"/>
      <c r="H440" s="758"/>
      <c r="I440" s="758"/>
      <c r="J440" s="758"/>
      <c r="K440" s="758"/>
      <c r="L440" s="758"/>
      <c r="M440" s="758"/>
      <c r="N440" s="758"/>
      <c r="O440" s="758"/>
      <c r="P440" s="758"/>
      <c r="Q440" s="758"/>
      <c r="R440" s="758"/>
      <c r="S440" s="758"/>
      <c r="T440" s="758"/>
      <c r="U440" s="758"/>
      <c r="V440" s="758"/>
      <c r="W440" s="758"/>
      <c r="X440" s="758"/>
      <c r="Y440" s="758"/>
      <c r="Z440" s="758"/>
      <c r="AA440" s="758"/>
      <c r="AB440" s="758"/>
      <c r="AC440" s="758"/>
      <c r="AD440" s="758"/>
      <c r="AE440" s="758"/>
      <c r="AF440" s="758"/>
      <c r="AG440" s="758"/>
      <c r="AH440" s="758"/>
      <c r="AI440" s="758"/>
      <c r="AJ440" s="758"/>
      <c r="AK440" s="758"/>
      <c r="AL440" s="780">
        <v>435</v>
      </c>
      <c r="AM440" s="792">
        <v>0.24235769985594799</v>
      </c>
      <c r="AN440" s="792">
        <f t="shared" si="111"/>
        <v>0.75764230014405198</v>
      </c>
      <c r="AO440" s="792">
        <v>0.29962111309866002</v>
      </c>
      <c r="AP440" s="792">
        <f t="shared" si="105"/>
        <v>0.70037888690133998</v>
      </c>
      <c r="AQ440" s="792">
        <v>0.15236133110650399</v>
      </c>
      <c r="AR440" s="792">
        <f t="shared" si="106"/>
        <v>0.84763866889349604</v>
      </c>
      <c r="AS440" s="792">
        <f t="shared" si="112"/>
        <v>0.21412995527702752</v>
      </c>
      <c r="AT440" s="792">
        <f t="shared" si="112"/>
        <v>0.78587004472297251</v>
      </c>
      <c r="AU440" s="808">
        <v>0.25053221589551</v>
      </c>
      <c r="AV440" s="808">
        <f t="shared" si="113"/>
        <v>0.74946778410449</v>
      </c>
      <c r="AW440" s="808">
        <v>0.30609278987735999</v>
      </c>
      <c r="AX440" s="808">
        <f t="shared" si="114"/>
        <v>0.69390721012264001</v>
      </c>
      <c r="AY440" s="808">
        <v>0.167140010928338</v>
      </c>
      <c r="AZ440" s="808">
        <f t="shared" si="117"/>
        <v>0.83285998907166203</v>
      </c>
      <c r="BA440" s="808">
        <f t="shared" si="115"/>
        <v>0.22495073362643642</v>
      </c>
      <c r="BB440" s="808">
        <f t="shared" si="115"/>
        <v>0.77504926637356364</v>
      </c>
      <c r="BC440" s="809">
        <v>0.23549894359218501</v>
      </c>
      <c r="BD440" s="809">
        <f t="shared" si="118"/>
        <v>0.76450105640781496</v>
      </c>
      <c r="BE440" s="809">
        <v>0.29833999543362999</v>
      </c>
      <c r="BF440" s="809">
        <f t="shared" si="118"/>
        <v>0.70166000456637001</v>
      </c>
      <c r="BG440" s="809">
        <v>0.167595512193883</v>
      </c>
      <c r="BH440" s="809">
        <f t="shared" si="107"/>
        <v>0.83240448780611698</v>
      </c>
      <c r="BI440" s="809">
        <v>0.21871680707249844</v>
      </c>
      <c r="BJ440" s="809">
        <v>0.78128319292750148</v>
      </c>
      <c r="BK440" s="810">
        <v>0.22890554861383</v>
      </c>
      <c r="BL440" s="810">
        <f t="shared" si="108"/>
        <v>0.77109445138616994</v>
      </c>
      <c r="BM440" s="810">
        <v>0.29295123907780302</v>
      </c>
      <c r="BN440" s="810">
        <f t="shared" si="109"/>
        <v>0.70704876092219693</v>
      </c>
      <c r="BO440" s="810">
        <v>0.161252540079831</v>
      </c>
      <c r="BP440" s="810">
        <f t="shared" si="110"/>
        <v>0.83874745992016897</v>
      </c>
      <c r="BQ440" s="810">
        <v>0.21251567349490424</v>
      </c>
      <c r="BR440" s="810">
        <f t="shared" si="116"/>
        <v>0.7874843265050957</v>
      </c>
      <c r="BS440" s="809">
        <v>0.84762672111752502</v>
      </c>
      <c r="BT440" s="809">
        <v>0.15237327888247501</v>
      </c>
      <c r="BU440" s="812"/>
      <c r="BV440" s="758"/>
      <c r="BW440" s="758"/>
      <c r="BX440" s="758"/>
      <c r="BY440" s="758"/>
      <c r="BZ440" s="758"/>
      <c r="CA440" s="758"/>
      <c r="CB440" s="758"/>
      <c r="CC440" s="758"/>
      <c r="CD440" s="758"/>
      <c r="CE440" s="758"/>
      <c r="CF440" s="758"/>
      <c r="CG440" s="758"/>
      <c r="CH440" s="758"/>
      <c r="CI440" s="758"/>
      <c r="CJ440" s="758"/>
      <c r="CK440" s="758"/>
      <c r="CL440" s="758"/>
      <c r="CM440" s="758"/>
      <c r="CN440" s="758"/>
      <c r="CP440" s="5"/>
      <c r="CR440" s="5"/>
      <c r="CS440" s="5"/>
      <c r="CT440" s="5"/>
    </row>
    <row r="441" spans="2:98" ht="15">
      <c r="B441" s="758"/>
      <c r="C441" s="758"/>
      <c r="D441" s="758"/>
      <c r="E441" s="758"/>
      <c r="F441" s="758"/>
      <c r="G441" s="758"/>
      <c r="H441" s="758"/>
      <c r="I441" s="758"/>
      <c r="J441" s="758"/>
      <c r="K441" s="758"/>
      <c r="L441" s="758"/>
      <c r="M441" s="758"/>
      <c r="N441" s="758"/>
      <c r="O441" s="758"/>
      <c r="P441" s="758"/>
      <c r="Q441" s="758"/>
      <c r="R441" s="758"/>
      <c r="S441" s="758"/>
      <c r="T441" s="758"/>
      <c r="U441" s="758"/>
      <c r="V441" s="758"/>
      <c r="W441" s="758"/>
      <c r="X441" s="758"/>
      <c r="Y441" s="758"/>
      <c r="Z441" s="758"/>
      <c r="AA441" s="758"/>
      <c r="AB441" s="758"/>
      <c r="AC441" s="758"/>
      <c r="AD441" s="758"/>
      <c r="AE441" s="758"/>
      <c r="AF441" s="758"/>
      <c r="AG441" s="758"/>
      <c r="AH441" s="758"/>
      <c r="AI441" s="758"/>
      <c r="AJ441" s="758"/>
      <c r="AK441" s="758"/>
      <c r="AL441" s="780">
        <v>436</v>
      </c>
      <c r="AM441" s="792">
        <v>0.24269059260782999</v>
      </c>
      <c r="AN441" s="792">
        <f t="shared" si="111"/>
        <v>0.75730940739217001</v>
      </c>
      <c r="AO441" s="792">
        <v>0.29994747706000002</v>
      </c>
      <c r="AP441" s="792">
        <f t="shared" si="105"/>
        <v>0.70005252293999998</v>
      </c>
      <c r="AQ441" s="792">
        <v>0.15270782814427999</v>
      </c>
      <c r="AR441" s="792">
        <f t="shared" si="106"/>
        <v>0.84729217185572003</v>
      </c>
      <c r="AS441" s="792">
        <f t="shared" si="112"/>
        <v>0.21446760437859608</v>
      </c>
      <c r="AT441" s="792">
        <f t="shared" si="112"/>
        <v>0.78553239562140398</v>
      </c>
      <c r="AU441" s="808">
        <v>0.25090333348719701</v>
      </c>
      <c r="AV441" s="808">
        <f t="shared" si="113"/>
        <v>0.74909666651280293</v>
      </c>
      <c r="AW441" s="808">
        <v>0.306455524209997</v>
      </c>
      <c r="AX441" s="808">
        <f t="shared" si="114"/>
        <v>0.693544475790003</v>
      </c>
      <c r="AY441" s="808">
        <v>0.167526082224669</v>
      </c>
      <c r="AZ441" s="808">
        <f t="shared" si="117"/>
        <v>0.83247391777533097</v>
      </c>
      <c r="BA441" s="808">
        <f t="shared" si="115"/>
        <v>0.22532680177267814</v>
      </c>
      <c r="BB441" s="808">
        <f t="shared" si="115"/>
        <v>0.77467319822732184</v>
      </c>
      <c r="BC441" s="809">
        <v>0.23584881498176599</v>
      </c>
      <c r="BD441" s="809">
        <f t="shared" si="118"/>
        <v>0.76415118501823398</v>
      </c>
      <c r="BE441" s="809">
        <v>0.29868418894883098</v>
      </c>
      <c r="BF441" s="809">
        <f t="shared" si="118"/>
        <v>0.70131581105116902</v>
      </c>
      <c r="BG441" s="809">
        <v>0.167986932638439</v>
      </c>
      <c r="BH441" s="809">
        <f t="shared" si="107"/>
        <v>0.832013067361561</v>
      </c>
      <c r="BI441" s="809">
        <v>0.21908448511626055</v>
      </c>
      <c r="BJ441" s="809">
        <v>0.78091551488373945</v>
      </c>
      <c r="BK441" s="810">
        <v>0.229242848456224</v>
      </c>
      <c r="BL441" s="810">
        <f t="shared" si="108"/>
        <v>0.770757151543776</v>
      </c>
      <c r="BM441" s="810">
        <v>0.29328442394241999</v>
      </c>
      <c r="BN441" s="810">
        <f t="shared" si="109"/>
        <v>0.70671557605758006</v>
      </c>
      <c r="BO441" s="810">
        <v>0.16163091711524399</v>
      </c>
      <c r="BP441" s="810">
        <f t="shared" si="110"/>
        <v>0.83836908288475598</v>
      </c>
      <c r="BQ441" s="810">
        <v>0.21287092240119829</v>
      </c>
      <c r="BR441" s="810">
        <f t="shared" si="116"/>
        <v>0.78712907759880169</v>
      </c>
      <c r="BS441" s="809">
        <v>0.847962975017995</v>
      </c>
      <c r="BT441" s="809">
        <v>0.152037024982005</v>
      </c>
      <c r="BU441" s="812"/>
      <c r="BV441" s="758"/>
      <c r="BW441" s="758"/>
      <c r="BX441" s="758"/>
      <c r="BY441" s="758"/>
      <c r="BZ441" s="758"/>
      <c r="CA441" s="758"/>
      <c r="CB441" s="758"/>
      <c r="CC441" s="758"/>
      <c r="CD441" s="758"/>
      <c r="CE441" s="758"/>
      <c r="CF441" s="758"/>
      <c r="CG441" s="758"/>
      <c r="CH441" s="758"/>
      <c r="CI441" s="758"/>
      <c r="CJ441" s="758"/>
      <c r="CK441" s="758"/>
      <c r="CL441" s="758"/>
      <c r="CM441" s="758"/>
      <c r="CN441" s="758"/>
      <c r="CP441" s="5"/>
      <c r="CR441" s="5"/>
      <c r="CS441" s="5"/>
      <c r="CT441" s="5"/>
    </row>
    <row r="442" spans="2:98" ht="15">
      <c r="B442" s="758"/>
      <c r="C442" s="758"/>
      <c r="D442" s="758"/>
      <c r="E442" s="758"/>
      <c r="F442" s="758"/>
      <c r="G442" s="758"/>
      <c r="H442" s="758"/>
      <c r="I442" s="758"/>
      <c r="J442" s="758"/>
      <c r="K442" s="758"/>
      <c r="L442" s="758"/>
      <c r="M442" s="758"/>
      <c r="N442" s="758"/>
      <c r="O442" s="758"/>
      <c r="P442" s="758"/>
      <c r="Q442" s="758"/>
      <c r="R442" s="758"/>
      <c r="S442" s="758"/>
      <c r="T442" s="758"/>
      <c r="U442" s="758"/>
      <c r="V442" s="758"/>
      <c r="W442" s="758"/>
      <c r="X442" s="758"/>
      <c r="Y442" s="758"/>
      <c r="Z442" s="758"/>
      <c r="AA442" s="758"/>
      <c r="AB442" s="758"/>
      <c r="AC442" s="758"/>
      <c r="AD442" s="758"/>
      <c r="AE442" s="758"/>
      <c r="AF442" s="758"/>
      <c r="AG442" s="758"/>
      <c r="AH442" s="758"/>
      <c r="AI442" s="758"/>
      <c r="AJ442" s="758"/>
      <c r="AK442" s="758"/>
      <c r="AL442" s="780">
        <v>437</v>
      </c>
      <c r="AM442" s="792">
        <v>0.24302260178134999</v>
      </c>
      <c r="AN442" s="792">
        <f t="shared" si="111"/>
        <v>0.75697739821865007</v>
      </c>
      <c r="AO442" s="792">
        <v>0.30027349415404198</v>
      </c>
      <c r="AP442" s="792">
        <f t="shared" si="105"/>
        <v>0.69972650584595808</v>
      </c>
      <c r="AQ442" s="792">
        <v>0.153054276369257</v>
      </c>
      <c r="AR442" s="792">
        <f t="shared" si="106"/>
        <v>0.84694572363074294</v>
      </c>
      <c r="AS442" s="792">
        <f t="shared" si="112"/>
        <v>0.21480487733750636</v>
      </c>
      <c r="AT442" s="792">
        <f t="shared" si="112"/>
        <v>0.78519512266249358</v>
      </c>
      <c r="AU442" s="808">
        <v>0.25127407415130498</v>
      </c>
      <c r="AV442" s="808">
        <f t="shared" si="113"/>
        <v>0.74872592584869502</v>
      </c>
      <c r="AW442" s="808">
        <v>0.30681780251193902</v>
      </c>
      <c r="AX442" s="808">
        <f t="shared" si="114"/>
        <v>0.69318219748806098</v>
      </c>
      <c r="AY442" s="808">
        <v>0.167912106733976</v>
      </c>
      <c r="AZ442" s="808">
        <f t="shared" si="117"/>
        <v>0.83208789326602406</v>
      </c>
      <c r="BA442" s="808">
        <f t="shared" si="115"/>
        <v>0.22570262666227947</v>
      </c>
      <c r="BB442" s="808">
        <f t="shared" si="115"/>
        <v>0.77429737333772053</v>
      </c>
      <c r="BC442" s="809">
        <v>0.236198300695077</v>
      </c>
      <c r="BD442" s="809">
        <f t="shared" si="118"/>
        <v>0.76380169930492303</v>
      </c>
      <c r="BE442" s="809">
        <v>0.29902793296618801</v>
      </c>
      <c r="BF442" s="809">
        <f t="shared" si="118"/>
        <v>0.70097206703381199</v>
      </c>
      <c r="BG442" s="809">
        <v>0.16837827584208201</v>
      </c>
      <c r="BH442" s="809">
        <f t="shared" si="107"/>
        <v>0.83162172415791802</v>
      </c>
      <c r="BI442" s="809">
        <v>0.21945190468505482</v>
      </c>
      <c r="BJ442" s="809">
        <v>0.78054809531494529</v>
      </c>
      <c r="BK442" s="810">
        <v>0.22957998385950701</v>
      </c>
      <c r="BL442" s="810">
        <f t="shared" si="108"/>
        <v>0.77042001614049305</v>
      </c>
      <c r="BM442" s="810">
        <v>0.29361716658247</v>
      </c>
      <c r="BN442" s="810">
        <f t="shared" si="109"/>
        <v>0.70638283341752994</v>
      </c>
      <c r="BO442" s="810">
        <v>0.16200927270017301</v>
      </c>
      <c r="BP442" s="810">
        <f t="shared" si="110"/>
        <v>0.83799072729982704</v>
      </c>
      <c r="BQ442" s="810">
        <v>0.21322600875249487</v>
      </c>
      <c r="BR442" s="810">
        <f t="shared" si="116"/>
        <v>0.78677399124750513</v>
      </c>
      <c r="BS442" s="809">
        <v>0.84829792935640402</v>
      </c>
      <c r="BT442" s="809">
        <v>0.151702070643596</v>
      </c>
      <c r="BU442" s="812"/>
      <c r="BV442" s="758"/>
      <c r="BW442" s="758"/>
      <c r="BX442" s="758"/>
      <c r="BY442" s="758"/>
      <c r="BZ442" s="758"/>
      <c r="CA442" s="758"/>
      <c r="CB442" s="758"/>
      <c r="CC442" s="758"/>
      <c r="CD442" s="758"/>
      <c r="CE442" s="758"/>
      <c r="CF442" s="758"/>
      <c r="CG442" s="758"/>
      <c r="CH442" s="758"/>
      <c r="CI442" s="758"/>
      <c r="CJ442" s="758"/>
      <c r="CK442" s="758"/>
      <c r="CL442" s="758"/>
      <c r="CM442" s="758"/>
      <c r="CN442" s="758"/>
      <c r="CP442" s="5"/>
      <c r="CR442" s="5"/>
      <c r="CS442" s="5"/>
      <c r="CT442" s="5"/>
    </row>
    <row r="443" spans="2:98" ht="15">
      <c r="B443" s="758"/>
      <c r="C443" s="758"/>
      <c r="D443" s="758"/>
      <c r="E443" s="758"/>
      <c r="F443" s="758"/>
      <c r="G443" s="758"/>
      <c r="H443" s="758"/>
      <c r="I443" s="758"/>
      <c r="J443" s="758"/>
      <c r="K443" s="758"/>
      <c r="L443" s="758"/>
      <c r="M443" s="758"/>
      <c r="N443" s="758"/>
      <c r="O443" s="758"/>
      <c r="P443" s="758"/>
      <c r="Q443" s="758"/>
      <c r="R443" s="758"/>
      <c r="S443" s="758"/>
      <c r="T443" s="758"/>
      <c r="U443" s="758"/>
      <c r="V443" s="758"/>
      <c r="W443" s="758"/>
      <c r="X443" s="758"/>
      <c r="Y443" s="758"/>
      <c r="Z443" s="758"/>
      <c r="AA443" s="758"/>
      <c r="AB443" s="758"/>
      <c r="AC443" s="758"/>
      <c r="AD443" s="758"/>
      <c r="AE443" s="758"/>
      <c r="AF443" s="758"/>
      <c r="AG443" s="758"/>
      <c r="AH443" s="758"/>
      <c r="AI443" s="758"/>
      <c r="AJ443" s="758"/>
      <c r="AK443" s="758"/>
      <c r="AL443" s="780">
        <v>438</v>
      </c>
      <c r="AM443" s="792">
        <v>0.24335374665567999</v>
      </c>
      <c r="AN443" s="792">
        <f t="shared" si="111"/>
        <v>0.75664625334432001</v>
      </c>
      <c r="AO443" s="792">
        <v>0.30059916178723101</v>
      </c>
      <c r="AP443" s="792">
        <f t="shared" si="105"/>
        <v>0.69940083821276899</v>
      </c>
      <c r="AQ443" s="792">
        <v>0.15340067619105399</v>
      </c>
      <c r="AR443" s="792">
        <f t="shared" si="106"/>
        <v>0.84659932380894598</v>
      </c>
      <c r="AS443" s="792">
        <f t="shared" si="112"/>
        <v>0.21514177972220877</v>
      </c>
      <c r="AT443" s="792">
        <f t="shared" si="112"/>
        <v>0.78485822027779117</v>
      </c>
      <c r="AU443" s="808">
        <v>0.25164443861316399</v>
      </c>
      <c r="AV443" s="808">
        <f t="shared" si="113"/>
        <v>0.74835556138683601</v>
      </c>
      <c r="AW443" s="808">
        <v>0.30717962604301902</v>
      </c>
      <c r="AX443" s="808">
        <f t="shared" si="114"/>
        <v>0.69282037395698093</v>
      </c>
      <c r="AY443" s="808">
        <v>0.16829808417186501</v>
      </c>
      <c r="AZ443" s="808">
        <f t="shared" si="117"/>
        <v>0.83170191582813502</v>
      </c>
      <c r="BA443" s="808">
        <f t="shared" si="115"/>
        <v>0.22607820867903314</v>
      </c>
      <c r="BB443" s="808">
        <f t="shared" si="115"/>
        <v>0.77392179132096695</v>
      </c>
      <c r="BC443" s="809">
        <v>0.23654740207946601</v>
      </c>
      <c r="BD443" s="809">
        <f t="shared" si="118"/>
        <v>0.76345259792053399</v>
      </c>
      <c r="BE443" s="809">
        <v>0.29937122877769101</v>
      </c>
      <c r="BF443" s="809">
        <f t="shared" si="118"/>
        <v>0.70062877122230893</v>
      </c>
      <c r="BG443" s="809">
        <v>0.16876954162454</v>
      </c>
      <c r="BH443" s="809">
        <f t="shared" si="107"/>
        <v>0.83123045837545995</v>
      </c>
      <c r="BI443" s="809">
        <v>0.2198190664107918</v>
      </c>
      <c r="BJ443" s="809">
        <v>0.78018093358920826</v>
      </c>
      <c r="BK443" s="810">
        <v>0.229916954367761</v>
      </c>
      <c r="BL443" s="810">
        <f t="shared" si="108"/>
        <v>0.77008304563223895</v>
      </c>
      <c r="BM443" s="810">
        <v>0.29394946843518799</v>
      </c>
      <c r="BN443" s="810">
        <f t="shared" si="109"/>
        <v>0.70605053156481201</v>
      </c>
      <c r="BO443" s="810">
        <v>0.16238760629794299</v>
      </c>
      <c r="BP443" s="810">
        <f t="shared" si="110"/>
        <v>0.83761239370205698</v>
      </c>
      <c r="BQ443" s="810">
        <v>0.2135809324911529</v>
      </c>
      <c r="BR443" s="810">
        <f t="shared" si="116"/>
        <v>0.78641906750884705</v>
      </c>
      <c r="BS443" s="809">
        <v>0.84863158916627601</v>
      </c>
      <c r="BT443" s="809">
        <v>0.15136841083372399</v>
      </c>
      <c r="BU443" s="812"/>
      <c r="BV443" s="758"/>
      <c r="BW443" s="758"/>
      <c r="BX443" s="758"/>
      <c r="BY443" s="758"/>
      <c r="BZ443" s="758"/>
      <c r="CA443" s="758"/>
      <c r="CB443" s="758"/>
      <c r="CC443" s="758"/>
      <c r="CD443" s="758"/>
      <c r="CE443" s="758"/>
      <c r="CF443" s="758"/>
      <c r="CG443" s="758"/>
      <c r="CH443" s="758"/>
      <c r="CI443" s="758"/>
      <c r="CJ443" s="758"/>
      <c r="CK443" s="758"/>
      <c r="CL443" s="758"/>
      <c r="CM443" s="758"/>
      <c r="CN443" s="758"/>
      <c r="CP443" s="5"/>
      <c r="CR443" s="5"/>
      <c r="CS443" s="5"/>
      <c r="CT443" s="5"/>
    </row>
    <row r="444" spans="2:98" ht="15">
      <c r="B444" s="758"/>
      <c r="C444" s="758"/>
      <c r="D444" s="758"/>
      <c r="E444" s="758"/>
      <c r="F444" s="758"/>
      <c r="G444" s="758"/>
      <c r="H444" s="758"/>
      <c r="I444" s="758"/>
      <c r="J444" s="758"/>
      <c r="K444" s="758"/>
      <c r="L444" s="758"/>
      <c r="M444" s="758"/>
      <c r="N444" s="758"/>
      <c r="O444" s="758"/>
      <c r="P444" s="758"/>
      <c r="Q444" s="758"/>
      <c r="R444" s="758"/>
      <c r="S444" s="758"/>
      <c r="T444" s="758"/>
      <c r="U444" s="758"/>
      <c r="V444" s="758"/>
      <c r="W444" s="758"/>
      <c r="X444" s="758"/>
      <c r="Y444" s="758"/>
      <c r="Z444" s="758"/>
      <c r="AA444" s="758"/>
      <c r="AB444" s="758"/>
      <c r="AC444" s="758"/>
      <c r="AD444" s="758"/>
      <c r="AE444" s="758"/>
      <c r="AF444" s="758"/>
      <c r="AG444" s="758"/>
      <c r="AH444" s="758"/>
      <c r="AI444" s="758"/>
      <c r="AJ444" s="758"/>
      <c r="AK444" s="758"/>
      <c r="AL444" s="780">
        <v>439</v>
      </c>
      <c r="AM444" s="792">
        <v>0.24368404650999401</v>
      </c>
      <c r="AN444" s="792">
        <f t="shared" si="111"/>
        <v>0.75631595349000602</v>
      </c>
      <c r="AO444" s="792">
        <v>0.30092447736600703</v>
      </c>
      <c r="AP444" s="792">
        <f t="shared" si="105"/>
        <v>0.69907552263399297</v>
      </c>
      <c r="AQ444" s="792">
        <v>0.153747028019286</v>
      </c>
      <c r="AR444" s="792">
        <f t="shared" si="106"/>
        <v>0.84625297198071403</v>
      </c>
      <c r="AS444" s="792">
        <f t="shared" si="112"/>
        <v>0.21547831710115134</v>
      </c>
      <c r="AT444" s="792">
        <f t="shared" si="112"/>
        <v>0.78452168289884872</v>
      </c>
      <c r="AU444" s="808">
        <v>0.252014427598103</v>
      </c>
      <c r="AV444" s="808">
        <f t="shared" si="113"/>
        <v>0.747985572401897</v>
      </c>
      <c r="AW444" s="808">
        <v>0.30754099606306801</v>
      </c>
      <c r="AX444" s="808">
        <f t="shared" si="114"/>
        <v>0.69245900393693205</v>
      </c>
      <c r="AY444" s="808">
        <v>0.168684014253945</v>
      </c>
      <c r="AZ444" s="808">
        <f t="shared" si="117"/>
        <v>0.83131598574605503</v>
      </c>
      <c r="BA444" s="808">
        <f t="shared" si="115"/>
        <v>0.22645354820673225</v>
      </c>
      <c r="BB444" s="808">
        <f t="shared" si="115"/>
        <v>0.77354645179326775</v>
      </c>
      <c r="BC444" s="809">
        <v>0.23689612048228401</v>
      </c>
      <c r="BD444" s="809">
        <f t="shared" si="118"/>
        <v>0.76310387951771597</v>
      </c>
      <c r="BE444" s="809">
        <v>0.29971407767532998</v>
      </c>
      <c r="BF444" s="809">
        <f t="shared" si="118"/>
        <v>0.70028592232467002</v>
      </c>
      <c r="BG444" s="809">
        <v>0.16916072980553901</v>
      </c>
      <c r="BH444" s="809">
        <f t="shared" si="107"/>
        <v>0.83083927019446102</v>
      </c>
      <c r="BI444" s="809">
        <v>0.22018597092538189</v>
      </c>
      <c r="BJ444" s="809">
        <v>0.77981402907461805</v>
      </c>
      <c r="BK444" s="810">
        <v>0.230253759525062</v>
      </c>
      <c r="BL444" s="810">
        <f t="shared" si="108"/>
        <v>0.769746240474938</v>
      </c>
      <c r="BM444" s="810">
        <v>0.294281330937815</v>
      </c>
      <c r="BN444" s="810">
        <f t="shared" si="109"/>
        <v>0.70571866906218506</v>
      </c>
      <c r="BO444" s="810">
        <v>0.16276591737187901</v>
      </c>
      <c r="BP444" s="810">
        <f t="shared" si="110"/>
        <v>0.83723408262812105</v>
      </c>
      <c r="BQ444" s="810">
        <v>0.21393569355953101</v>
      </c>
      <c r="BR444" s="810">
        <f t="shared" si="116"/>
        <v>0.7860643064404691</v>
      </c>
      <c r="BS444" s="809">
        <v>0.84896395948113901</v>
      </c>
      <c r="BT444" s="809">
        <v>0.15103604051886099</v>
      </c>
      <c r="BU444" s="812"/>
      <c r="BV444" s="758"/>
      <c r="BW444" s="758"/>
      <c r="BX444" s="758"/>
      <c r="BY444" s="758"/>
      <c r="BZ444" s="758"/>
      <c r="CA444" s="758"/>
      <c r="CB444" s="758"/>
      <c r="CC444" s="758"/>
      <c r="CD444" s="758"/>
      <c r="CE444" s="758"/>
      <c r="CF444" s="758"/>
      <c r="CG444" s="758"/>
      <c r="CH444" s="758"/>
      <c r="CI444" s="758"/>
      <c r="CJ444" s="758"/>
      <c r="CK444" s="758"/>
      <c r="CL444" s="758"/>
      <c r="CM444" s="758"/>
      <c r="CN444" s="758"/>
      <c r="CP444" s="5"/>
      <c r="CR444" s="5"/>
      <c r="CS444" s="5"/>
      <c r="CT444" s="5"/>
    </row>
    <row r="445" spans="2:98" ht="15">
      <c r="B445" s="758"/>
      <c r="C445" s="758"/>
      <c r="D445" s="758"/>
      <c r="E445" s="758"/>
      <c r="F445" s="758"/>
      <c r="G445" s="758"/>
      <c r="H445" s="758"/>
      <c r="I445" s="758"/>
      <c r="J445" s="758"/>
      <c r="K445" s="758"/>
      <c r="L445" s="758"/>
      <c r="M445" s="758"/>
      <c r="N445" s="758"/>
      <c r="O445" s="758"/>
      <c r="P445" s="758"/>
      <c r="Q445" s="758"/>
      <c r="R445" s="758"/>
      <c r="S445" s="758"/>
      <c r="T445" s="758"/>
      <c r="U445" s="758"/>
      <c r="V445" s="758"/>
      <c r="W445" s="758"/>
      <c r="X445" s="758"/>
      <c r="Y445" s="758"/>
      <c r="Z445" s="758"/>
      <c r="AA445" s="758"/>
      <c r="AB445" s="758"/>
      <c r="AC445" s="758"/>
      <c r="AD445" s="758"/>
      <c r="AE445" s="758"/>
      <c r="AF445" s="758"/>
      <c r="AG445" s="758"/>
      <c r="AH445" s="758"/>
      <c r="AI445" s="758"/>
      <c r="AJ445" s="758"/>
      <c r="AK445" s="758"/>
      <c r="AL445" s="780">
        <v>440</v>
      </c>
      <c r="AM445" s="792">
        <v>0.24401352062346399</v>
      </c>
      <c r="AN445" s="792">
        <f t="shared" si="111"/>
        <v>0.75598647937653607</v>
      </c>
      <c r="AO445" s="792">
        <v>0.301249438296814</v>
      </c>
      <c r="AP445" s="792">
        <f t="shared" si="105"/>
        <v>0.69875056170318595</v>
      </c>
      <c r="AQ445" s="792">
        <v>0.15409333226357</v>
      </c>
      <c r="AR445" s="792">
        <f t="shared" si="106"/>
        <v>0.84590666773642997</v>
      </c>
      <c r="AS445" s="792">
        <f t="shared" si="112"/>
        <v>0.21581449504278324</v>
      </c>
      <c r="AT445" s="792">
        <f t="shared" si="112"/>
        <v>0.78418550495721673</v>
      </c>
      <c r="AU445" s="808">
        <v>0.25238404183145202</v>
      </c>
      <c r="AV445" s="808">
        <f t="shared" si="113"/>
        <v>0.74761595816854798</v>
      </c>
      <c r="AW445" s="808">
        <v>0.30790191383191901</v>
      </c>
      <c r="AX445" s="808">
        <f t="shared" si="114"/>
        <v>0.69209808616808099</v>
      </c>
      <c r="AY445" s="808">
        <v>0.16906989669582301</v>
      </c>
      <c r="AZ445" s="808">
        <f t="shared" si="117"/>
        <v>0.83093010330417694</v>
      </c>
      <c r="BA445" s="808">
        <f t="shared" si="115"/>
        <v>0.22682864562917004</v>
      </c>
      <c r="BB445" s="808">
        <f t="shared" si="115"/>
        <v>0.77317135437082984</v>
      </c>
      <c r="BC445" s="809">
        <v>0.237244457250878</v>
      </c>
      <c r="BD445" s="809">
        <f t="shared" si="118"/>
        <v>0.76275554274912194</v>
      </c>
      <c r="BE445" s="809">
        <v>0.300056480951094</v>
      </c>
      <c r="BF445" s="809">
        <f t="shared" si="118"/>
        <v>0.69994351904890606</v>
      </c>
      <c r="BG445" s="809">
        <v>0.16955184020480499</v>
      </c>
      <c r="BH445" s="809">
        <f t="shared" si="107"/>
        <v>0.83044815979519504</v>
      </c>
      <c r="BI445" s="809">
        <v>0.22055261886073413</v>
      </c>
      <c r="BJ445" s="809">
        <v>0.77944738113926593</v>
      </c>
      <c r="BK445" s="810">
        <v>0.23059039887548899</v>
      </c>
      <c r="BL445" s="810">
        <f t="shared" si="108"/>
        <v>0.76940960112451107</v>
      </c>
      <c r="BM445" s="810">
        <v>0.29461275552758598</v>
      </c>
      <c r="BN445" s="810">
        <f t="shared" si="109"/>
        <v>0.70538724447241408</v>
      </c>
      <c r="BO445" s="810">
        <v>0.163144205385306</v>
      </c>
      <c r="BP445" s="810">
        <f t="shared" si="110"/>
        <v>0.83685579461469395</v>
      </c>
      <c r="BQ445" s="810">
        <v>0.21429029189998713</v>
      </c>
      <c r="BR445" s="810">
        <f t="shared" si="116"/>
        <v>0.78570970810001284</v>
      </c>
      <c r="BS445" s="809">
        <v>0.84929504533451894</v>
      </c>
      <c r="BT445" s="809">
        <v>0.15070495466548101</v>
      </c>
      <c r="BU445" s="812"/>
      <c r="BV445" s="758"/>
      <c r="BW445" s="758"/>
      <c r="BX445" s="758"/>
      <c r="BY445" s="758"/>
      <c r="BZ445" s="758"/>
      <c r="CA445" s="758"/>
      <c r="CB445" s="758"/>
      <c r="CC445" s="758"/>
      <c r="CD445" s="758"/>
      <c r="CE445" s="758"/>
      <c r="CF445" s="758"/>
      <c r="CG445" s="758"/>
      <c r="CH445" s="758"/>
      <c r="CI445" s="758"/>
      <c r="CJ445" s="758"/>
      <c r="CK445" s="758"/>
      <c r="CL445" s="758"/>
      <c r="CM445" s="758"/>
      <c r="CN445" s="758"/>
      <c r="CP445" s="5"/>
      <c r="CR445" s="5"/>
      <c r="CS445" s="5"/>
      <c r="CT445" s="5"/>
    </row>
    <row r="446" spans="2:98" ht="15">
      <c r="B446" s="758"/>
      <c r="C446" s="758"/>
      <c r="D446" s="758"/>
      <c r="E446" s="758"/>
      <c r="F446" s="758"/>
      <c r="G446" s="758"/>
      <c r="H446" s="758"/>
      <c r="I446" s="758"/>
      <c r="J446" s="758"/>
      <c r="K446" s="758"/>
      <c r="L446" s="758"/>
      <c r="M446" s="758"/>
      <c r="N446" s="758"/>
      <c r="O446" s="758"/>
      <c r="P446" s="758"/>
      <c r="Q446" s="758"/>
      <c r="R446" s="758"/>
      <c r="S446" s="758"/>
      <c r="T446" s="758"/>
      <c r="U446" s="758"/>
      <c r="V446" s="758"/>
      <c r="W446" s="758"/>
      <c r="X446" s="758"/>
      <c r="Y446" s="758"/>
      <c r="Z446" s="758"/>
      <c r="AA446" s="758"/>
      <c r="AB446" s="758"/>
      <c r="AC446" s="758"/>
      <c r="AD446" s="758"/>
      <c r="AE446" s="758"/>
      <c r="AF446" s="758"/>
      <c r="AG446" s="758"/>
      <c r="AH446" s="758"/>
      <c r="AI446" s="758"/>
      <c r="AJ446" s="758"/>
      <c r="AK446" s="758"/>
      <c r="AL446" s="780">
        <v>441</v>
      </c>
      <c r="AM446" s="792">
        <v>0.24434218827526299</v>
      </c>
      <c r="AN446" s="792">
        <f t="shared" si="111"/>
        <v>0.75565781172473701</v>
      </c>
      <c r="AO446" s="792">
        <v>0.301574041986092</v>
      </c>
      <c r="AP446" s="792">
        <f t="shared" si="105"/>
        <v>0.69842595801390805</v>
      </c>
      <c r="AQ446" s="792">
        <v>0.154439589333524</v>
      </c>
      <c r="AR446" s="792">
        <f t="shared" si="106"/>
        <v>0.84556041066647603</v>
      </c>
      <c r="AS446" s="792">
        <f t="shared" si="112"/>
        <v>0.21615031911555374</v>
      </c>
      <c r="AT446" s="792">
        <f t="shared" si="112"/>
        <v>0.7838496808844464</v>
      </c>
      <c r="AU446" s="808">
        <v>0.25275328203854203</v>
      </c>
      <c r="AV446" s="808">
        <f t="shared" si="113"/>
        <v>0.74724671796145792</v>
      </c>
      <c r="AW446" s="808">
        <v>0.30826238060940397</v>
      </c>
      <c r="AX446" s="808">
        <f t="shared" si="114"/>
        <v>0.69173761939059597</v>
      </c>
      <c r="AY446" s="808">
        <v>0.169455731213109</v>
      </c>
      <c r="AZ446" s="808">
        <f t="shared" si="117"/>
        <v>0.83054426878689103</v>
      </c>
      <c r="BA446" s="808">
        <f t="shared" si="115"/>
        <v>0.22720350133014111</v>
      </c>
      <c r="BB446" s="808">
        <f t="shared" si="115"/>
        <v>0.77279649866985889</v>
      </c>
      <c r="BC446" s="809">
        <v>0.23759241373260001</v>
      </c>
      <c r="BD446" s="809">
        <f t="shared" si="118"/>
        <v>0.76240758626740002</v>
      </c>
      <c r="BE446" s="809">
        <v>0.30039843989697201</v>
      </c>
      <c r="BF446" s="809">
        <f t="shared" si="118"/>
        <v>0.69960156010302799</v>
      </c>
      <c r="BG446" s="809">
        <v>0.16994287264206501</v>
      </c>
      <c r="BH446" s="809">
        <f t="shared" si="107"/>
        <v>0.83005712735793502</v>
      </c>
      <c r="BI446" s="809">
        <v>0.22091901084875948</v>
      </c>
      <c r="BJ446" s="809">
        <v>0.77908098915124058</v>
      </c>
      <c r="BK446" s="810">
        <v>0.230926871963122</v>
      </c>
      <c r="BL446" s="810">
        <f t="shared" si="108"/>
        <v>0.769073128036878</v>
      </c>
      <c r="BM446" s="810">
        <v>0.29494374364174097</v>
      </c>
      <c r="BN446" s="810">
        <f t="shared" si="109"/>
        <v>0.70505625635825897</v>
      </c>
      <c r="BO446" s="810">
        <v>0.163522469801549</v>
      </c>
      <c r="BP446" s="810">
        <f t="shared" si="110"/>
        <v>0.83647753019845106</v>
      </c>
      <c r="BQ446" s="810">
        <v>0.21464472745488078</v>
      </c>
      <c r="BR446" s="810">
        <f t="shared" si="116"/>
        <v>0.78535527254511928</v>
      </c>
      <c r="BS446" s="809">
        <v>0.84962485175994296</v>
      </c>
      <c r="BT446" s="809">
        <v>0.15037514824005699</v>
      </c>
      <c r="BU446" s="812"/>
      <c r="BV446" s="758"/>
      <c r="BW446" s="758"/>
      <c r="BX446" s="758"/>
      <c r="BY446" s="758"/>
      <c r="BZ446" s="758"/>
      <c r="CA446" s="758"/>
      <c r="CB446" s="758"/>
      <c r="CC446" s="758"/>
      <c r="CD446" s="758"/>
      <c r="CE446" s="758"/>
      <c r="CF446" s="758"/>
      <c r="CG446" s="758"/>
      <c r="CH446" s="758"/>
      <c r="CI446" s="758"/>
      <c r="CJ446" s="758"/>
      <c r="CK446" s="758"/>
      <c r="CL446" s="758"/>
      <c r="CM446" s="758"/>
      <c r="CN446" s="758"/>
      <c r="CP446" s="5"/>
      <c r="CR446" s="5"/>
      <c r="CS446" s="5"/>
      <c r="CT446" s="5"/>
    </row>
    <row r="447" spans="2:98" ht="15">
      <c r="B447" s="758"/>
      <c r="C447" s="758"/>
      <c r="D447" s="758"/>
      <c r="E447" s="758"/>
      <c r="F447" s="758"/>
      <c r="G447" s="758"/>
      <c r="H447" s="758"/>
      <c r="I447" s="758"/>
      <c r="J447" s="758"/>
      <c r="K447" s="758"/>
      <c r="L447" s="758"/>
      <c r="M447" s="758"/>
      <c r="N447" s="758"/>
      <c r="O447" s="758"/>
      <c r="P447" s="758"/>
      <c r="Q447" s="758"/>
      <c r="R447" s="758"/>
      <c r="S447" s="758"/>
      <c r="T447" s="758"/>
      <c r="U447" s="758"/>
      <c r="V447" s="758"/>
      <c r="W447" s="758"/>
      <c r="X447" s="758"/>
      <c r="Y447" s="758"/>
      <c r="Z447" s="758"/>
      <c r="AA447" s="758"/>
      <c r="AB447" s="758"/>
      <c r="AC447" s="758"/>
      <c r="AD447" s="758"/>
      <c r="AE447" s="758"/>
      <c r="AF447" s="758"/>
      <c r="AG447" s="758"/>
      <c r="AH447" s="758"/>
      <c r="AI447" s="758"/>
      <c r="AJ447" s="758"/>
      <c r="AK447" s="758"/>
      <c r="AL447" s="780">
        <v>442</v>
      </c>
      <c r="AM447" s="792">
        <v>0.24467006874456401</v>
      </c>
      <c r="AN447" s="792">
        <f t="shared" si="111"/>
        <v>0.75532993125543602</v>
      </c>
      <c r="AO447" s="792">
        <v>0.301898285840284</v>
      </c>
      <c r="AP447" s="792">
        <f t="shared" si="105"/>
        <v>0.698101714159716</v>
      </c>
      <c r="AQ447" s="792">
        <v>0.15478579963876299</v>
      </c>
      <c r="AR447" s="792">
        <f t="shared" si="106"/>
        <v>0.84521420036123707</v>
      </c>
      <c r="AS447" s="792">
        <f t="shared" si="112"/>
        <v>0.21648579488791114</v>
      </c>
      <c r="AT447" s="792">
        <f t="shared" si="112"/>
        <v>0.78351420511208891</v>
      </c>
      <c r="AU447" s="808">
        <v>0.25312214894470098</v>
      </c>
      <c r="AV447" s="808">
        <f t="shared" si="113"/>
        <v>0.74687785105529902</v>
      </c>
      <c r="AW447" s="808">
        <v>0.30862239765535598</v>
      </c>
      <c r="AX447" s="808">
        <f t="shared" si="114"/>
        <v>0.69137760234464407</v>
      </c>
      <c r="AY447" s="808">
        <v>0.169841517521411</v>
      </c>
      <c r="AZ447" s="808">
        <f t="shared" si="117"/>
        <v>0.83015848247858903</v>
      </c>
      <c r="BA447" s="808">
        <f t="shared" si="115"/>
        <v>0.22757811569343822</v>
      </c>
      <c r="BB447" s="808">
        <f t="shared" si="115"/>
        <v>0.77242188430656178</v>
      </c>
      <c r="BC447" s="809">
        <v>0.23793999127479801</v>
      </c>
      <c r="BD447" s="809">
        <f t="shared" si="118"/>
        <v>0.76206000872520196</v>
      </c>
      <c r="BE447" s="809">
        <v>0.30073995580495599</v>
      </c>
      <c r="BF447" s="809">
        <f t="shared" si="118"/>
        <v>0.69926004419504406</v>
      </c>
      <c r="BG447" s="809">
        <v>0.17033382693704599</v>
      </c>
      <c r="BH447" s="809">
        <f t="shared" si="107"/>
        <v>0.82966617306295398</v>
      </c>
      <c r="BI447" s="809">
        <v>0.22128514752136844</v>
      </c>
      <c r="BJ447" s="809">
        <v>0.77871485247863159</v>
      </c>
      <c r="BK447" s="810">
        <v>0.23126317833203899</v>
      </c>
      <c r="BL447" s="810">
        <f t="shared" si="108"/>
        <v>0.76873682166796098</v>
      </c>
      <c r="BM447" s="810">
        <v>0.29527429671751598</v>
      </c>
      <c r="BN447" s="810">
        <f t="shared" si="109"/>
        <v>0.70472570328248407</v>
      </c>
      <c r="BO447" s="810">
        <v>0.163900710083933</v>
      </c>
      <c r="BP447" s="810">
        <f t="shared" si="110"/>
        <v>0.83609928991606697</v>
      </c>
      <c r="BQ447" s="810">
        <v>0.21499900016656992</v>
      </c>
      <c r="BR447" s="810">
        <f t="shared" si="116"/>
        <v>0.78500099983343008</v>
      </c>
      <c r="BS447" s="809">
        <v>0.84995338379093799</v>
      </c>
      <c r="BT447" s="809">
        <v>0.15004661620906201</v>
      </c>
      <c r="BU447" s="812"/>
      <c r="BV447" s="758"/>
      <c r="BW447" s="758"/>
      <c r="BX447" s="758"/>
      <c r="BY447" s="758"/>
      <c r="BZ447" s="758"/>
      <c r="CA447" s="758"/>
      <c r="CB447" s="758"/>
      <c r="CC447" s="758"/>
      <c r="CD447" s="758"/>
      <c r="CE447" s="758"/>
      <c r="CF447" s="758"/>
      <c r="CG447" s="758"/>
      <c r="CH447" s="758"/>
      <c r="CI447" s="758"/>
      <c r="CJ447" s="758"/>
      <c r="CK447" s="758"/>
      <c r="CL447" s="758"/>
      <c r="CM447" s="758"/>
      <c r="CN447" s="758"/>
      <c r="CP447" s="5"/>
      <c r="CR447" s="5"/>
      <c r="CS447" s="5"/>
      <c r="CT447" s="5"/>
    </row>
    <row r="448" spans="2:98" ht="15">
      <c r="B448" s="758"/>
      <c r="C448" s="758"/>
      <c r="D448" s="758"/>
      <c r="E448" s="758"/>
      <c r="F448" s="758"/>
      <c r="G448" s="758"/>
      <c r="H448" s="758"/>
      <c r="I448" s="758"/>
      <c r="J448" s="758"/>
      <c r="K448" s="758"/>
      <c r="L448" s="758"/>
      <c r="M448" s="758"/>
      <c r="N448" s="758"/>
      <c r="O448" s="758"/>
      <c r="P448" s="758"/>
      <c r="Q448" s="758"/>
      <c r="R448" s="758"/>
      <c r="S448" s="758"/>
      <c r="T448" s="758"/>
      <c r="U448" s="758"/>
      <c r="V448" s="758"/>
      <c r="W448" s="758"/>
      <c r="X448" s="758"/>
      <c r="Y448" s="758"/>
      <c r="Z448" s="758"/>
      <c r="AA448" s="758"/>
      <c r="AB448" s="758"/>
      <c r="AC448" s="758"/>
      <c r="AD448" s="758"/>
      <c r="AE448" s="758"/>
      <c r="AF448" s="758"/>
      <c r="AG448" s="758"/>
      <c r="AH448" s="758"/>
      <c r="AI448" s="758"/>
      <c r="AJ448" s="758"/>
      <c r="AK448" s="758"/>
      <c r="AL448" s="780">
        <v>443</v>
      </c>
      <c r="AM448" s="792">
        <v>0.24499718131053899</v>
      </c>
      <c r="AN448" s="792">
        <f t="shared" si="111"/>
        <v>0.75500281868946106</v>
      </c>
      <c r="AO448" s="792">
        <v>0.30222216726583301</v>
      </c>
      <c r="AP448" s="792">
        <f t="shared" si="105"/>
        <v>0.69777783273416705</v>
      </c>
      <c r="AQ448" s="792">
        <v>0.15513196358890499</v>
      </c>
      <c r="AR448" s="792">
        <f t="shared" si="106"/>
        <v>0.84486803641109498</v>
      </c>
      <c r="AS448" s="792">
        <f t="shared" si="112"/>
        <v>0.21682092792830499</v>
      </c>
      <c r="AT448" s="792">
        <f t="shared" si="112"/>
        <v>0.78317907207169501</v>
      </c>
      <c r="AU448" s="808">
        <v>0.253490643275259</v>
      </c>
      <c r="AV448" s="808">
        <f t="shared" si="113"/>
        <v>0.74650935672474095</v>
      </c>
      <c r="AW448" s="808">
        <v>0.308981966229607</v>
      </c>
      <c r="AX448" s="808">
        <f t="shared" si="114"/>
        <v>0.69101803377039306</v>
      </c>
      <c r="AY448" s="808">
        <v>0.17022725533633501</v>
      </c>
      <c r="AZ448" s="808">
        <f t="shared" si="117"/>
        <v>0.82977274466366502</v>
      </c>
      <c r="BA448" s="808">
        <f t="shared" si="115"/>
        <v>0.22795248910285401</v>
      </c>
      <c r="BB448" s="808">
        <f t="shared" si="115"/>
        <v>0.77204751089714607</v>
      </c>
      <c r="BC448" s="809">
        <v>0.238287191224823</v>
      </c>
      <c r="BD448" s="809">
        <f t="shared" si="118"/>
        <v>0.761712808775177</v>
      </c>
      <c r="BE448" s="809">
        <v>0.30108102996703301</v>
      </c>
      <c r="BF448" s="809">
        <f t="shared" si="118"/>
        <v>0.69891897003296699</v>
      </c>
      <c r="BG448" s="809">
        <v>0.170724702909474</v>
      </c>
      <c r="BH448" s="809">
        <f t="shared" si="107"/>
        <v>0.82927529709052594</v>
      </c>
      <c r="BI448" s="809">
        <v>0.22165102951047078</v>
      </c>
      <c r="BJ448" s="809">
        <v>0.77834897048952922</v>
      </c>
      <c r="BK448" s="810">
        <v>0.23159931752631799</v>
      </c>
      <c r="BL448" s="810">
        <f t="shared" si="108"/>
        <v>0.76840068247368198</v>
      </c>
      <c r="BM448" s="810">
        <v>0.295604416192151</v>
      </c>
      <c r="BN448" s="810">
        <f t="shared" si="109"/>
        <v>0.70439558380784906</v>
      </c>
      <c r="BO448" s="810">
        <v>0.16427892569578301</v>
      </c>
      <c r="BP448" s="810">
        <f t="shared" si="110"/>
        <v>0.83572107430421694</v>
      </c>
      <c r="BQ448" s="810">
        <v>0.2153531099774135</v>
      </c>
      <c r="BR448" s="810">
        <f t="shared" si="116"/>
        <v>0.78464689002258647</v>
      </c>
      <c r="BS448" s="809">
        <v>0.85028064646102997</v>
      </c>
      <c r="BT448" s="809">
        <v>0.14971935353897001</v>
      </c>
      <c r="BU448" s="812"/>
      <c r="BV448" s="758"/>
      <c r="BW448" s="758"/>
      <c r="BX448" s="758"/>
      <c r="BY448" s="758"/>
      <c r="BZ448" s="758"/>
      <c r="CA448" s="758"/>
      <c r="CB448" s="758"/>
      <c r="CC448" s="758"/>
      <c r="CD448" s="758"/>
      <c r="CE448" s="758"/>
      <c r="CF448" s="758"/>
      <c r="CG448" s="758"/>
      <c r="CH448" s="758"/>
      <c r="CI448" s="758"/>
      <c r="CJ448" s="758"/>
      <c r="CK448" s="758"/>
      <c r="CL448" s="758"/>
      <c r="CM448" s="758"/>
      <c r="CN448" s="758"/>
      <c r="CP448" s="5"/>
      <c r="CR448" s="5"/>
      <c r="CS448" s="5"/>
      <c r="CT448" s="5"/>
    </row>
    <row r="449" spans="2:98" ht="15">
      <c r="B449" s="758"/>
      <c r="C449" s="758"/>
      <c r="D449" s="758"/>
      <c r="E449" s="758"/>
      <c r="F449" s="758"/>
      <c r="G449" s="758"/>
      <c r="H449" s="758"/>
      <c r="I449" s="758"/>
      <c r="J449" s="758"/>
      <c r="K449" s="758"/>
      <c r="L449" s="758"/>
      <c r="M449" s="758"/>
      <c r="N449" s="758"/>
      <c r="O449" s="758"/>
      <c r="P449" s="758"/>
      <c r="Q449" s="758"/>
      <c r="R449" s="758"/>
      <c r="S449" s="758"/>
      <c r="T449" s="758"/>
      <c r="U449" s="758"/>
      <c r="V449" s="758"/>
      <c r="W449" s="758"/>
      <c r="X449" s="758"/>
      <c r="Y449" s="758"/>
      <c r="Z449" s="758"/>
      <c r="AA449" s="758"/>
      <c r="AB449" s="758"/>
      <c r="AC449" s="758"/>
      <c r="AD449" s="758"/>
      <c r="AE449" s="758"/>
      <c r="AF449" s="758"/>
      <c r="AG449" s="758"/>
      <c r="AH449" s="758"/>
      <c r="AI449" s="758"/>
      <c r="AJ449" s="758"/>
      <c r="AK449" s="758"/>
      <c r="AL449" s="780">
        <v>444</v>
      </c>
      <c r="AM449" s="792">
        <v>0.245323545252361</v>
      </c>
      <c r="AN449" s="792">
        <f t="shared" si="111"/>
        <v>0.754676454747639</v>
      </c>
      <c r="AO449" s="792">
        <v>0.30254568366918</v>
      </c>
      <c r="AP449" s="792">
        <f t="shared" si="105"/>
        <v>0.69745431633082</v>
      </c>
      <c r="AQ449" s="792">
        <v>0.15547808159356599</v>
      </c>
      <c r="AR449" s="792">
        <f t="shared" si="106"/>
        <v>0.84452191840643398</v>
      </c>
      <c r="AS449" s="792">
        <f t="shared" si="112"/>
        <v>0.21715572380518366</v>
      </c>
      <c r="AT449" s="792">
        <f t="shared" si="112"/>
        <v>0.78284427619481634</v>
      </c>
      <c r="AU449" s="808">
        <v>0.253858765755546</v>
      </c>
      <c r="AV449" s="808">
        <f t="shared" si="113"/>
        <v>0.746141234244454</v>
      </c>
      <c r="AW449" s="808">
        <v>0.30934108759199003</v>
      </c>
      <c r="AX449" s="808">
        <f t="shared" si="114"/>
        <v>0.69065891240801003</v>
      </c>
      <c r="AY449" s="808">
        <v>0.170612944373491</v>
      </c>
      <c r="AZ449" s="808">
        <f t="shared" si="117"/>
        <v>0.82938705562650905</v>
      </c>
      <c r="BA449" s="808">
        <f t="shared" si="115"/>
        <v>0.22832662194218284</v>
      </c>
      <c r="BB449" s="808">
        <f t="shared" si="115"/>
        <v>0.77167337805781733</v>
      </c>
      <c r="BC449" s="809">
        <v>0.23863401493002301</v>
      </c>
      <c r="BD449" s="809">
        <f t="shared" si="118"/>
        <v>0.76136598506997699</v>
      </c>
      <c r="BE449" s="809">
        <v>0.30142166367519502</v>
      </c>
      <c r="BF449" s="809">
        <f t="shared" si="118"/>
        <v>0.69857833632480504</v>
      </c>
      <c r="BG449" s="809">
        <v>0.171115500379075</v>
      </c>
      <c r="BH449" s="809">
        <f t="shared" si="107"/>
        <v>0.82888449962092503</v>
      </c>
      <c r="BI449" s="809">
        <v>0.2220166574479765</v>
      </c>
      <c r="BJ449" s="809">
        <v>0.7779833425520235</v>
      </c>
      <c r="BK449" s="810">
        <v>0.23193528909003899</v>
      </c>
      <c r="BL449" s="810">
        <f t="shared" si="108"/>
        <v>0.76806471090996098</v>
      </c>
      <c r="BM449" s="810">
        <v>0.29593410350288302</v>
      </c>
      <c r="BN449" s="810">
        <f t="shared" si="109"/>
        <v>0.70406589649711693</v>
      </c>
      <c r="BO449" s="810">
        <v>0.16465711610042499</v>
      </c>
      <c r="BP449" s="810">
        <f t="shared" si="110"/>
        <v>0.83534288389957501</v>
      </c>
      <c r="BQ449" s="810">
        <v>0.2157070568297707</v>
      </c>
      <c r="BR449" s="810">
        <f t="shared" si="116"/>
        <v>0.78429294317022935</v>
      </c>
      <c r="BS449" s="809">
        <v>0.85060664480374604</v>
      </c>
      <c r="BT449" s="809">
        <v>0.14939335519625399</v>
      </c>
      <c r="BU449" s="812"/>
      <c r="BV449" s="758"/>
      <c r="BW449" s="758"/>
      <c r="BX449" s="758"/>
      <c r="BY449" s="758"/>
      <c r="BZ449" s="758"/>
      <c r="CA449" s="758"/>
      <c r="CB449" s="758"/>
      <c r="CC449" s="758"/>
      <c r="CD449" s="758"/>
      <c r="CE449" s="758"/>
      <c r="CF449" s="758"/>
      <c r="CG449" s="758"/>
      <c r="CH449" s="758"/>
      <c r="CI449" s="758"/>
      <c r="CJ449" s="758"/>
      <c r="CK449" s="758"/>
      <c r="CL449" s="758"/>
      <c r="CM449" s="758"/>
      <c r="CN449" s="758"/>
      <c r="CP449" s="5"/>
      <c r="CR449" s="5"/>
      <c r="CS449" s="5"/>
      <c r="CT449" s="5"/>
    </row>
    <row r="450" spans="2:98" ht="15">
      <c r="B450" s="758"/>
      <c r="C450" s="758"/>
      <c r="D450" s="758"/>
      <c r="E450" s="758"/>
      <c r="F450" s="758"/>
      <c r="G450" s="758"/>
      <c r="H450" s="758"/>
      <c r="I450" s="758"/>
      <c r="J450" s="758"/>
      <c r="K450" s="758"/>
      <c r="L450" s="758"/>
      <c r="M450" s="758"/>
      <c r="N450" s="758"/>
      <c r="O450" s="758"/>
      <c r="P450" s="758"/>
      <c r="Q450" s="758"/>
      <c r="R450" s="758"/>
      <c r="S450" s="758"/>
      <c r="T450" s="758"/>
      <c r="U450" s="758"/>
      <c r="V450" s="758"/>
      <c r="W450" s="758"/>
      <c r="X450" s="758"/>
      <c r="Y450" s="758"/>
      <c r="Z450" s="758"/>
      <c r="AA450" s="758"/>
      <c r="AB450" s="758"/>
      <c r="AC450" s="758"/>
      <c r="AD450" s="758"/>
      <c r="AE450" s="758"/>
      <c r="AF450" s="758"/>
      <c r="AG450" s="758"/>
      <c r="AH450" s="758"/>
      <c r="AI450" s="758"/>
      <c r="AJ450" s="758"/>
      <c r="AK450" s="758"/>
      <c r="AL450" s="780">
        <v>445</v>
      </c>
      <c r="AM450" s="792">
        <v>0.24564917984920301</v>
      </c>
      <c r="AN450" s="792">
        <f t="shared" si="111"/>
        <v>0.75435082015079702</v>
      </c>
      <c r="AO450" s="792">
        <v>0.30286883245676699</v>
      </c>
      <c r="AP450" s="792">
        <f t="shared" si="105"/>
        <v>0.69713116754323301</v>
      </c>
      <c r="AQ450" s="792">
        <v>0.155824154062362</v>
      </c>
      <c r="AR450" s="792">
        <f t="shared" si="106"/>
        <v>0.84417584593763806</v>
      </c>
      <c r="AS450" s="792">
        <f t="shared" si="112"/>
        <v>0.21749018808699588</v>
      </c>
      <c r="AT450" s="792">
        <f t="shared" si="112"/>
        <v>0.78250981191300428</v>
      </c>
      <c r="AU450" s="808">
        <v>0.254226517110891</v>
      </c>
      <c r="AV450" s="808">
        <f t="shared" si="113"/>
        <v>0.74577348288910894</v>
      </c>
      <c r="AW450" s="808">
        <v>0.30969976300233598</v>
      </c>
      <c r="AX450" s="808">
        <f t="shared" si="114"/>
        <v>0.69030023699766407</v>
      </c>
      <c r="AY450" s="808">
        <v>0.170998584348487</v>
      </c>
      <c r="AZ450" s="808">
        <f t="shared" si="117"/>
        <v>0.82900141565151297</v>
      </c>
      <c r="BA450" s="808">
        <f t="shared" si="115"/>
        <v>0.22870051459521751</v>
      </c>
      <c r="BB450" s="808">
        <f t="shared" si="115"/>
        <v>0.77129948540478244</v>
      </c>
      <c r="BC450" s="809">
        <v>0.238980463737749</v>
      </c>
      <c r="BD450" s="809">
        <f t="shared" si="118"/>
        <v>0.76101953626225094</v>
      </c>
      <c r="BE450" s="809">
        <v>0.30176185822142998</v>
      </c>
      <c r="BF450" s="809">
        <f t="shared" si="118"/>
        <v>0.69823814177857002</v>
      </c>
      <c r="BG450" s="809">
        <v>0.17150621916557701</v>
      </c>
      <c r="BH450" s="809">
        <f t="shared" si="107"/>
        <v>0.82849378083442304</v>
      </c>
      <c r="BI450" s="809">
        <v>0.22238203196579653</v>
      </c>
      <c r="BJ450" s="809">
        <v>0.77761796803420347</v>
      </c>
      <c r="BK450" s="810">
        <v>0.23227109256727901</v>
      </c>
      <c r="BL450" s="810">
        <f t="shared" si="108"/>
        <v>0.76772890743272093</v>
      </c>
      <c r="BM450" s="810">
        <v>0.29626336008694898</v>
      </c>
      <c r="BN450" s="810">
        <f t="shared" si="109"/>
        <v>0.70373663991305102</v>
      </c>
      <c r="BO450" s="810">
        <v>0.16503528076118201</v>
      </c>
      <c r="BP450" s="810">
        <f t="shared" si="110"/>
        <v>0.83496471923881799</v>
      </c>
      <c r="BQ450" s="810">
        <v>0.21606084066599851</v>
      </c>
      <c r="BR450" s="810">
        <f t="shared" si="116"/>
        <v>0.78393915933400149</v>
      </c>
      <c r="BS450" s="809">
        <v>0.85093138385261102</v>
      </c>
      <c r="BT450" s="809">
        <v>0.149068616147389</v>
      </c>
      <c r="BU450" s="812"/>
      <c r="BV450" s="758"/>
      <c r="BW450" s="758"/>
      <c r="BX450" s="758"/>
      <c r="BY450" s="758"/>
      <c r="BZ450" s="758"/>
      <c r="CA450" s="758"/>
      <c r="CB450" s="758"/>
      <c r="CC450" s="758"/>
      <c r="CD450" s="758"/>
      <c r="CE450" s="758"/>
      <c r="CF450" s="758"/>
      <c r="CG450" s="758"/>
      <c r="CH450" s="758"/>
      <c r="CI450" s="758"/>
      <c r="CJ450" s="758"/>
      <c r="CK450" s="758"/>
      <c r="CL450" s="758"/>
      <c r="CM450" s="758"/>
      <c r="CN450" s="758"/>
      <c r="CP450" s="5"/>
      <c r="CR450" s="5"/>
      <c r="CS450" s="5"/>
      <c r="CT450" s="5"/>
    </row>
    <row r="451" spans="2:98" ht="15">
      <c r="B451" s="758"/>
      <c r="C451" s="758"/>
      <c r="D451" s="758"/>
      <c r="E451" s="758"/>
      <c r="F451" s="758"/>
      <c r="G451" s="758"/>
      <c r="H451" s="758"/>
      <c r="I451" s="758"/>
      <c r="J451" s="758"/>
      <c r="K451" s="758"/>
      <c r="L451" s="758"/>
      <c r="M451" s="758"/>
      <c r="N451" s="758"/>
      <c r="O451" s="758"/>
      <c r="P451" s="758"/>
      <c r="Q451" s="758"/>
      <c r="R451" s="758"/>
      <c r="S451" s="758"/>
      <c r="T451" s="758"/>
      <c r="U451" s="758"/>
      <c r="V451" s="758"/>
      <c r="W451" s="758"/>
      <c r="X451" s="758"/>
      <c r="Y451" s="758"/>
      <c r="Z451" s="758"/>
      <c r="AA451" s="758"/>
      <c r="AB451" s="758"/>
      <c r="AC451" s="758"/>
      <c r="AD451" s="758"/>
      <c r="AE451" s="758"/>
      <c r="AF451" s="758"/>
      <c r="AG451" s="758"/>
      <c r="AH451" s="758"/>
      <c r="AI451" s="758"/>
      <c r="AJ451" s="758"/>
      <c r="AK451" s="758"/>
      <c r="AL451" s="780">
        <v>446</v>
      </c>
      <c r="AM451" s="792">
        <v>0.24597410438023801</v>
      </c>
      <c r="AN451" s="792">
        <f t="shared" si="111"/>
        <v>0.75402589561976197</v>
      </c>
      <c r="AO451" s="792">
        <v>0.303191611035037</v>
      </c>
      <c r="AP451" s="792">
        <f t="shared" si="105"/>
        <v>0.696808388964963</v>
      </c>
      <c r="AQ451" s="792">
        <v>0.15617018140491101</v>
      </c>
      <c r="AR451" s="792">
        <f t="shared" si="106"/>
        <v>0.84382981859508899</v>
      </c>
      <c r="AS451" s="792">
        <f t="shared" si="112"/>
        <v>0.2178243263421914</v>
      </c>
      <c r="AT451" s="792">
        <f t="shared" si="112"/>
        <v>0.78217567365780871</v>
      </c>
      <c r="AU451" s="808">
        <v>0.25459389806662502</v>
      </c>
      <c r="AV451" s="808">
        <f t="shared" si="113"/>
        <v>0.74540610193337498</v>
      </c>
      <c r="AW451" s="808">
        <v>0.31005799372047799</v>
      </c>
      <c r="AX451" s="808">
        <f t="shared" si="114"/>
        <v>0.68994200627952207</v>
      </c>
      <c r="AY451" s="808">
        <v>0.17138417497693001</v>
      </c>
      <c r="AZ451" s="808">
        <f t="shared" si="117"/>
        <v>0.82861582502306996</v>
      </c>
      <c r="BA451" s="808">
        <f t="shared" si="115"/>
        <v>0.22907416744575151</v>
      </c>
      <c r="BB451" s="808">
        <f t="shared" si="115"/>
        <v>0.77092583255424851</v>
      </c>
      <c r="BC451" s="809">
        <v>0.239326538995349</v>
      </c>
      <c r="BD451" s="809">
        <f t="shared" si="118"/>
        <v>0.76067346100465105</v>
      </c>
      <c r="BE451" s="809">
        <v>0.30210161489772902</v>
      </c>
      <c r="BF451" s="809">
        <f t="shared" si="118"/>
        <v>0.69789838510227098</v>
      </c>
      <c r="BG451" s="809">
        <v>0.171896859088705</v>
      </c>
      <c r="BH451" s="809">
        <f t="shared" si="107"/>
        <v>0.828103140911295</v>
      </c>
      <c r="BI451" s="809">
        <v>0.22274715369584017</v>
      </c>
      <c r="BJ451" s="809">
        <v>0.77725284630415992</v>
      </c>
      <c r="BK451" s="810">
        <v>0.232606727502118</v>
      </c>
      <c r="BL451" s="810">
        <f t="shared" si="108"/>
        <v>0.76739327249788203</v>
      </c>
      <c r="BM451" s="810">
        <v>0.29659218738158699</v>
      </c>
      <c r="BN451" s="810">
        <f t="shared" si="109"/>
        <v>0.70340781261841301</v>
      </c>
      <c r="BO451" s="810">
        <v>0.165413419141381</v>
      </c>
      <c r="BP451" s="810">
        <f t="shared" si="110"/>
        <v>0.83458658085861903</v>
      </c>
      <c r="BQ451" s="810">
        <v>0.21641446142845683</v>
      </c>
      <c r="BR451" s="810">
        <f t="shared" si="116"/>
        <v>0.78358553857154312</v>
      </c>
      <c r="BS451" s="809">
        <v>0.85125486864115396</v>
      </c>
      <c r="BT451" s="809">
        <v>0.14874513135884601</v>
      </c>
      <c r="BU451" s="812"/>
      <c r="BV451" s="758"/>
      <c r="BW451" s="758"/>
      <c r="BX451" s="758"/>
      <c r="BY451" s="758"/>
      <c r="BZ451" s="758"/>
      <c r="CA451" s="758"/>
      <c r="CB451" s="758"/>
      <c r="CC451" s="758"/>
      <c r="CD451" s="758"/>
      <c r="CE451" s="758"/>
      <c r="CF451" s="758"/>
      <c r="CG451" s="758"/>
      <c r="CH451" s="758"/>
      <c r="CI451" s="758"/>
      <c r="CJ451" s="758"/>
      <c r="CK451" s="758"/>
      <c r="CL451" s="758"/>
      <c r="CM451" s="758"/>
      <c r="CN451" s="758"/>
      <c r="CP451" s="5"/>
      <c r="CR451" s="5"/>
      <c r="CS451" s="5"/>
      <c r="CT451" s="5"/>
    </row>
    <row r="452" spans="2:98" ht="15">
      <c r="B452" s="758"/>
      <c r="C452" s="758"/>
      <c r="D452" s="758"/>
      <c r="E452" s="758"/>
      <c r="F452" s="758"/>
      <c r="G452" s="758"/>
      <c r="H452" s="758"/>
      <c r="I452" s="758"/>
      <c r="J452" s="758"/>
      <c r="K452" s="758"/>
      <c r="L452" s="758"/>
      <c r="M452" s="758"/>
      <c r="N452" s="758"/>
      <c r="O452" s="758"/>
      <c r="P452" s="758"/>
      <c r="Q452" s="758"/>
      <c r="R452" s="758"/>
      <c r="S452" s="758"/>
      <c r="T452" s="758"/>
      <c r="U452" s="758"/>
      <c r="V452" s="758"/>
      <c r="W452" s="758"/>
      <c r="X452" s="758"/>
      <c r="Y452" s="758"/>
      <c r="Z452" s="758"/>
      <c r="AA452" s="758"/>
      <c r="AB452" s="758"/>
      <c r="AC452" s="758"/>
      <c r="AD452" s="758"/>
      <c r="AE452" s="758"/>
      <c r="AF452" s="758"/>
      <c r="AG452" s="758"/>
      <c r="AH452" s="758"/>
      <c r="AI452" s="758"/>
      <c r="AJ452" s="758"/>
      <c r="AK452" s="758"/>
      <c r="AL452" s="780">
        <v>447</v>
      </c>
      <c r="AM452" s="792">
        <v>0.246298338124638</v>
      </c>
      <c r="AN452" s="792">
        <f t="shared" si="111"/>
        <v>0.75370166187536203</v>
      </c>
      <c r="AO452" s="792">
        <v>0.303514016810431</v>
      </c>
      <c r="AP452" s="792">
        <f t="shared" si="105"/>
        <v>0.696485983189569</v>
      </c>
      <c r="AQ452" s="792">
        <v>0.15651616403082999</v>
      </c>
      <c r="AR452" s="792">
        <f t="shared" si="106"/>
        <v>0.84348383596916998</v>
      </c>
      <c r="AS452" s="792">
        <f t="shared" si="112"/>
        <v>0.21815814413921872</v>
      </c>
      <c r="AT452" s="792">
        <f t="shared" si="112"/>
        <v>0.78184185586078137</v>
      </c>
      <c r="AU452" s="808">
        <v>0.25496090934807702</v>
      </c>
      <c r="AV452" s="808">
        <f t="shared" si="113"/>
        <v>0.74503909065192298</v>
      </c>
      <c r="AW452" s="808">
        <v>0.310415781006248</v>
      </c>
      <c r="AX452" s="808">
        <f t="shared" si="114"/>
        <v>0.689584218993752</v>
      </c>
      <c r="AY452" s="808">
        <v>0.171769715974429</v>
      </c>
      <c r="AZ452" s="808">
        <f t="shared" si="117"/>
        <v>0.82823028402557097</v>
      </c>
      <c r="BA452" s="808">
        <f t="shared" si="115"/>
        <v>0.22944758087757827</v>
      </c>
      <c r="BB452" s="808">
        <f t="shared" si="115"/>
        <v>0.77055241912242178</v>
      </c>
      <c r="BC452" s="809">
        <v>0.23967224205017401</v>
      </c>
      <c r="BD452" s="809">
        <f t="shared" si="118"/>
        <v>0.76032775794982599</v>
      </c>
      <c r="BE452" s="809">
        <v>0.30244093499607999</v>
      </c>
      <c r="BF452" s="809">
        <f t="shared" si="118"/>
        <v>0.69755906500392006</v>
      </c>
      <c r="BG452" s="809">
        <v>0.172287419968187</v>
      </c>
      <c r="BH452" s="809">
        <f t="shared" si="107"/>
        <v>0.82771258003181303</v>
      </c>
      <c r="BI452" s="809">
        <v>0.22311202327001839</v>
      </c>
      <c r="BJ452" s="809">
        <v>0.77688797672998167</v>
      </c>
      <c r="BK452" s="810">
        <v>0.23294219343863401</v>
      </c>
      <c r="BL452" s="810">
        <f t="shared" si="108"/>
        <v>0.76705780656136602</v>
      </c>
      <c r="BM452" s="810">
        <v>0.29692058682403599</v>
      </c>
      <c r="BN452" s="810">
        <f t="shared" si="109"/>
        <v>0.70307941317596401</v>
      </c>
      <c r="BO452" s="810">
        <v>0.16579153070434599</v>
      </c>
      <c r="BP452" s="810">
        <f t="shared" si="110"/>
        <v>0.83420846929565395</v>
      </c>
      <c r="BQ452" s="810">
        <v>0.21676791905950399</v>
      </c>
      <c r="BR452" s="810">
        <f t="shared" si="116"/>
        <v>0.78323208094049601</v>
      </c>
      <c r="BS452" s="809">
        <v>0.8515771042029</v>
      </c>
      <c r="BT452" s="809">
        <v>0.1484228957971</v>
      </c>
      <c r="BU452" s="812"/>
      <c r="BV452" s="758"/>
      <c r="BW452" s="758"/>
      <c r="BX452" s="758"/>
      <c r="BY452" s="758"/>
      <c r="BZ452" s="758"/>
      <c r="CA452" s="758"/>
      <c r="CB452" s="758"/>
      <c r="CC452" s="758"/>
      <c r="CD452" s="758"/>
      <c r="CE452" s="758"/>
      <c r="CF452" s="758"/>
      <c r="CG452" s="758"/>
      <c r="CH452" s="758"/>
      <c r="CI452" s="758"/>
      <c r="CJ452" s="758"/>
      <c r="CK452" s="758"/>
      <c r="CL452" s="758"/>
      <c r="CM452" s="758"/>
      <c r="CN452" s="758"/>
      <c r="CP452" s="5"/>
      <c r="CR452" s="5"/>
      <c r="CS452" s="5"/>
      <c r="CT452" s="5"/>
    </row>
    <row r="453" spans="2:98" ht="15">
      <c r="B453" s="758"/>
      <c r="C453" s="758"/>
      <c r="D453" s="758"/>
      <c r="E453" s="758"/>
      <c r="F453" s="758"/>
      <c r="G453" s="758"/>
      <c r="H453" s="758"/>
      <c r="I453" s="758"/>
      <c r="J453" s="758"/>
      <c r="K453" s="758"/>
      <c r="L453" s="758"/>
      <c r="M453" s="758"/>
      <c r="N453" s="758"/>
      <c r="O453" s="758"/>
      <c r="P453" s="758"/>
      <c r="Q453" s="758"/>
      <c r="R453" s="758"/>
      <c r="S453" s="758"/>
      <c r="T453" s="758"/>
      <c r="U453" s="758"/>
      <c r="V453" s="758"/>
      <c r="W453" s="758"/>
      <c r="X453" s="758"/>
      <c r="Y453" s="758"/>
      <c r="Z453" s="758"/>
      <c r="AA453" s="758"/>
      <c r="AB453" s="758"/>
      <c r="AC453" s="758"/>
      <c r="AD453" s="758"/>
      <c r="AE453" s="758"/>
      <c r="AF453" s="758"/>
      <c r="AG453" s="758"/>
      <c r="AH453" s="758"/>
      <c r="AI453" s="758"/>
      <c r="AJ453" s="758"/>
      <c r="AK453" s="758"/>
      <c r="AL453" s="780">
        <v>448</v>
      </c>
      <c r="AM453" s="792">
        <v>0.246621900361576</v>
      </c>
      <c r="AN453" s="792">
        <f t="shared" si="111"/>
        <v>0.75337809963842406</v>
      </c>
      <c r="AO453" s="792">
        <v>0.303836047189393</v>
      </c>
      <c r="AP453" s="792">
        <f t="shared" si="105"/>
        <v>0.69616395281060695</v>
      </c>
      <c r="AQ453" s="792">
        <v>0.156862102349734</v>
      </c>
      <c r="AR453" s="792">
        <f t="shared" si="106"/>
        <v>0.84313789765026603</v>
      </c>
      <c r="AS453" s="792">
        <f t="shared" si="112"/>
        <v>0.21849164704652657</v>
      </c>
      <c r="AT453" s="792">
        <f t="shared" si="112"/>
        <v>0.78150835295347343</v>
      </c>
      <c r="AU453" s="808">
        <v>0.25532755168057703</v>
      </c>
      <c r="AV453" s="808">
        <f t="shared" si="113"/>
        <v>0.74467244831942292</v>
      </c>
      <c r="AW453" s="808">
        <v>0.31077312611947899</v>
      </c>
      <c r="AX453" s="808">
        <f t="shared" si="114"/>
        <v>0.68922687388052095</v>
      </c>
      <c r="AY453" s="808">
        <v>0.17215520705659201</v>
      </c>
      <c r="AZ453" s="808">
        <f t="shared" si="117"/>
        <v>0.82784479294340796</v>
      </c>
      <c r="BA453" s="808">
        <f t="shared" si="115"/>
        <v>0.22982075527449139</v>
      </c>
      <c r="BB453" s="808">
        <f t="shared" si="115"/>
        <v>0.77017924472550858</v>
      </c>
      <c r="BC453" s="809">
        <v>0.24001757424957301</v>
      </c>
      <c r="BD453" s="809">
        <f t="shared" si="118"/>
        <v>0.75998242575042696</v>
      </c>
      <c r="BE453" s="809">
        <v>0.30277981980847501</v>
      </c>
      <c r="BF453" s="809">
        <f t="shared" si="118"/>
        <v>0.69722018019152499</v>
      </c>
      <c r="BG453" s="809">
        <v>0.17267790162374899</v>
      </c>
      <c r="BH453" s="809">
        <f t="shared" si="107"/>
        <v>0.82732209837625104</v>
      </c>
      <c r="BI453" s="809">
        <v>0.22347664132024142</v>
      </c>
      <c r="BJ453" s="809">
        <v>0.77652335867975864</v>
      </c>
      <c r="BK453" s="810">
        <v>0.233277489920905</v>
      </c>
      <c r="BL453" s="810">
        <f t="shared" si="108"/>
        <v>0.76672251007909498</v>
      </c>
      <c r="BM453" s="810">
        <v>0.29724855985153298</v>
      </c>
      <c r="BN453" s="810">
        <f t="shared" si="109"/>
        <v>0.70275144014846702</v>
      </c>
      <c r="BO453" s="810">
        <v>0.16616961491340301</v>
      </c>
      <c r="BP453" s="810">
        <f t="shared" si="110"/>
        <v>0.83383038508659701</v>
      </c>
      <c r="BQ453" s="810">
        <v>0.21712121350149849</v>
      </c>
      <c r="BR453" s="810">
        <f t="shared" si="116"/>
        <v>0.78287878649850151</v>
      </c>
      <c r="BS453" s="809">
        <v>0.85189809557137597</v>
      </c>
      <c r="BT453" s="809">
        <v>0.148101904428624</v>
      </c>
      <c r="BU453" s="812"/>
      <c r="BV453" s="758"/>
      <c r="BW453" s="758"/>
      <c r="BX453" s="758"/>
      <c r="BY453" s="758"/>
      <c r="BZ453" s="758"/>
      <c r="CA453" s="758"/>
      <c r="CB453" s="758"/>
      <c r="CC453" s="758"/>
      <c r="CD453" s="758"/>
      <c r="CE453" s="758"/>
      <c r="CF453" s="758"/>
      <c r="CG453" s="758"/>
      <c r="CH453" s="758"/>
      <c r="CI453" s="758"/>
      <c r="CJ453" s="758"/>
      <c r="CK453" s="758"/>
      <c r="CL453" s="758"/>
      <c r="CM453" s="758"/>
      <c r="CN453" s="758"/>
      <c r="CP453" s="5"/>
      <c r="CR453" s="5"/>
      <c r="CS453" s="5"/>
      <c r="CT453" s="5"/>
    </row>
    <row r="454" spans="2:98" ht="15">
      <c r="B454" s="758"/>
      <c r="C454" s="758"/>
      <c r="D454" s="758"/>
      <c r="E454" s="758"/>
      <c r="F454" s="758"/>
      <c r="G454" s="758"/>
      <c r="H454" s="758"/>
      <c r="I454" s="758"/>
      <c r="J454" s="758"/>
      <c r="K454" s="758"/>
      <c r="L454" s="758"/>
      <c r="M454" s="758"/>
      <c r="N454" s="758"/>
      <c r="O454" s="758"/>
      <c r="P454" s="758"/>
      <c r="Q454" s="758"/>
      <c r="R454" s="758"/>
      <c r="S454" s="758"/>
      <c r="T454" s="758"/>
      <c r="U454" s="758"/>
      <c r="V454" s="758"/>
      <c r="W454" s="758"/>
      <c r="X454" s="758"/>
      <c r="Y454" s="758"/>
      <c r="Z454" s="758"/>
      <c r="AA454" s="758"/>
      <c r="AB454" s="758"/>
      <c r="AC454" s="758"/>
      <c r="AD454" s="758"/>
      <c r="AE454" s="758"/>
      <c r="AF454" s="758"/>
      <c r="AG454" s="758"/>
      <c r="AH454" s="758"/>
      <c r="AI454" s="758"/>
      <c r="AJ454" s="758"/>
      <c r="AK454" s="758"/>
      <c r="AL454" s="780">
        <v>449</v>
      </c>
      <c r="AM454" s="792">
        <v>0.246944810370225</v>
      </c>
      <c r="AN454" s="792">
        <f t="shared" si="111"/>
        <v>0.75305518962977502</v>
      </c>
      <c r="AO454" s="792">
        <v>0.30415769957836197</v>
      </c>
      <c r="AP454" s="792">
        <f t="shared" ref="AP454:AP517" si="119">1-AO454</f>
        <v>0.69584230042163808</v>
      </c>
      <c r="AQ454" s="792">
        <v>0.157207996771241</v>
      </c>
      <c r="AR454" s="792">
        <f t="shared" ref="AR454:AR517" si="120">1-AQ454</f>
        <v>0.84279200322875902</v>
      </c>
      <c r="AS454" s="792">
        <f t="shared" si="112"/>
        <v>0.21882484063256388</v>
      </c>
      <c r="AT454" s="792">
        <f t="shared" si="112"/>
        <v>0.7811751593674362</v>
      </c>
      <c r="AU454" s="808">
        <v>0.25569382578945399</v>
      </c>
      <c r="AV454" s="808">
        <f t="shared" si="113"/>
        <v>0.74430617421054601</v>
      </c>
      <c r="AW454" s="808">
        <v>0.31113003032000203</v>
      </c>
      <c r="AX454" s="808">
        <f t="shared" si="114"/>
        <v>0.68886996967999803</v>
      </c>
      <c r="AY454" s="808">
        <v>0.17254064793902801</v>
      </c>
      <c r="AZ454" s="808">
        <f t="shared" si="117"/>
        <v>0.82745935206097199</v>
      </c>
      <c r="BA454" s="808">
        <f t="shared" si="115"/>
        <v>0.23019369102028409</v>
      </c>
      <c r="BB454" s="808">
        <f t="shared" si="115"/>
        <v>0.76980630897971603</v>
      </c>
      <c r="BC454" s="809">
        <v>0.24036253694089499</v>
      </c>
      <c r="BD454" s="809">
        <f t="shared" si="118"/>
        <v>0.75963746305910496</v>
      </c>
      <c r="BE454" s="809">
        <v>0.303118270626902</v>
      </c>
      <c r="BF454" s="809">
        <f t="shared" si="118"/>
        <v>0.696881729373098</v>
      </c>
      <c r="BG454" s="809">
        <v>0.17306830387511701</v>
      </c>
      <c r="BH454" s="809">
        <f t="shared" ref="BH454:BH517" si="121">1-BG454</f>
        <v>0.82693169612488293</v>
      </c>
      <c r="BI454" s="809">
        <v>0.22384100847841876</v>
      </c>
      <c r="BJ454" s="809">
        <v>0.77615899152158119</v>
      </c>
      <c r="BK454" s="810">
        <v>0.23361261649301199</v>
      </c>
      <c r="BL454" s="810">
        <f t="shared" ref="BL454:BL517" si="122">1-BK454</f>
        <v>0.76638738350698798</v>
      </c>
      <c r="BM454" s="810">
        <v>0.297576107901316</v>
      </c>
      <c r="BN454" s="810">
        <f t="shared" ref="BN454:BN517" si="123">1-BM454</f>
        <v>0.70242389209868406</v>
      </c>
      <c r="BO454" s="810">
        <v>0.166547671231875</v>
      </c>
      <c r="BP454" s="810">
        <f t="shared" ref="BP454:BP517" si="124">1-BO454</f>
        <v>0.83345232876812503</v>
      </c>
      <c r="BQ454" s="810">
        <v>0.21747434469679891</v>
      </c>
      <c r="BR454" s="810">
        <f t="shared" si="116"/>
        <v>0.78252565530320117</v>
      </c>
      <c r="BS454" s="809">
        <v>0.85221784778011</v>
      </c>
      <c r="BT454" s="809">
        <v>0.14778215221989</v>
      </c>
      <c r="BU454" s="812"/>
      <c r="BV454" s="758"/>
      <c r="BW454" s="758"/>
      <c r="BX454" s="758"/>
      <c r="BY454" s="758"/>
      <c r="BZ454" s="758"/>
      <c r="CA454" s="758"/>
      <c r="CB454" s="758"/>
      <c r="CC454" s="758"/>
      <c r="CD454" s="758"/>
      <c r="CE454" s="758"/>
      <c r="CF454" s="758"/>
      <c r="CG454" s="758"/>
      <c r="CH454" s="758"/>
      <c r="CI454" s="758"/>
      <c r="CJ454" s="758"/>
      <c r="CK454" s="758"/>
      <c r="CL454" s="758"/>
      <c r="CM454" s="758"/>
      <c r="CN454" s="758"/>
      <c r="CP454" s="5"/>
      <c r="CR454" s="5"/>
      <c r="CS454" s="5"/>
      <c r="CT454" s="5"/>
    </row>
    <row r="455" spans="2:98" ht="15">
      <c r="B455" s="758"/>
      <c r="C455" s="758"/>
      <c r="D455" s="758"/>
      <c r="E455" s="758"/>
      <c r="F455" s="758"/>
      <c r="G455" s="758"/>
      <c r="H455" s="758"/>
      <c r="I455" s="758"/>
      <c r="J455" s="758"/>
      <c r="K455" s="758"/>
      <c r="L455" s="758"/>
      <c r="M455" s="758"/>
      <c r="N455" s="758"/>
      <c r="O455" s="758"/>
      <c r="P455" s="758"/>
      <c r="Q455" s="758"/>
      <c r="R455" s="758"/>
      <c r="S455" s="758"/>
      <c r="T455" s="758"/>
      <c r="U455" s="758"/>
      <c r="V455" s="758"/>
      <c r="W455" s="758"/>
      <c r="X455" s="758"/>
      <c r="Y455" s="758"/>
      <c r="Z455" s="758"/>
      <c r="AA455" s="758"/>
      <c r="AB455" s="758"/>
      <c r="AC455" s="758"/>
      <c r="AD455" s="758"/>
      <c r="AE455" s="758"/>
      <c r="AF455" s="758"/>
      <c r="AG455" s="758"/>
      <c r="AH455" s="758"/>
      <c r="AI455" s="758"/>
      <c r="AJ455" s="758"/>
      <c r="AK455" s="758"/>
      <c r="AL455" s="780">
        <v>450</v>
      </c>
      <c r="AM455" s="792">
        <v>0.247267087429757</v>
      </c>
      <c r="AN455" s="792">
        <f t="shared" ref="AN455:AN518" si="125">1-AM455</f>
        <v>0.752732912570243</v>
      </c>
      <c r="AO455" s="792">
        <v>0.30447897138378299</v>
      </c>
      <c r="AP455" s="792">
        <f t="shared" si="119"/>
        <v>0.69552102861621701</v>
      </c>
      <c r="AQ455" s="792">
        <v>0.157553847704967</v>
      </c>
      <c r="AR455" s="792">
        <f t="shared" si="120"/>
        <v>0.84244615229503306</v>
      </c>
      <c r="AS455" s="792">
        <f t="shared" ref="AS455:AT518" si="126">(AO455*0.23)+(AM455*0.31)+(AQ455*0.46)</f>
        <v>0.21915773046577958</v>
      </c>
      <c r="AT455" s="792">
        <f t="shared" si="126"/>
        <v>0.78084226953422053</v>
      </c>
      <c r="AU455" s="808">
        <v>0.25605973240003799</v>
      </c>
      <c r="AV455" s="808">
        <f t="shared" ref="AV455:AV518" si="127">1-AU455</f>
        <v>0.74394026759996201</v>
      </c>
      <c r="AW455" s="808">
        <v>0.31148649486765101</v>
      </c>
      <c r="AX455" s="808">
        <f t="shared" ref="AX455:AX518" si="128">1-AW455</f>
        <v>0.68851350513234899</v>
      </c>
      <c r="AY455" s="808">
        <v>0.17292603833734299</v>
      </c>
      <c r="AZ455" s="808">
        <f t="shared" si="117"/>
        <v>0.82707396166265701</v>
      </c>
      <c r="BA455" s="808">
        <f t="shared" ref="BA455:BB518" si="129">(AW455*0.23)+(AU455*0.31)+(AY455*0.46)</f>
        <v>0.23056638849874928</v>
      </c>
      <c r="BB455" s="808">
        <f t="shared" si="129"/>
        <v>0.76943361150125078</v>
      </c>
      <c r="BC455" s="809">
        <v>0.24070713147149</v>
      </c>
      <c r="BD455" s="809">
        <f t="shared" si="118"/>
        <v>0.75929286852850997</v>
      </c>
      <c r="BE455" s="809">
        <v>0.30345628874335101</v>
      </c>
      <c r="BF455" s="809">
        <f t="shared" si="118"/>
        <v>0.69654371125664905</v>
      </c>
      <c r="BG455" s="809">
        <v>0.17345862654201799</v>
      </c>
      <c r="BH455" s="809">
        <f t="shared" si="121"/>
        <v>0.82654137345798206</v>
      </c>
      <c r="BI455" s="809">
        <v>0.22420512537646092</v>
      </c>
      <c r="BJ455" s="809">
        <v>0.77579487462353913</v>
      </c>
      <c r="BK455" s="810">
        <v>0.23394757269903099</v>
      </c>
      <c r="BL455" s="810">
        <f t="shared" si="122"/>
        <v>0.76605242730096901</v>
      </c>
      <c r="BM455" s="810">
        <v>0.297903232410623</v>
      </c>
      <c r="BN455" s="810">
        <f t="shared" si="123"/>
        <v>0.702096767589377</v>
      </c>
      <c r="BO455" s="810">
        <v>0.16692569912308899</v>
      </c>
      <c r="BP455" s="810">
        <f t="shared" si="124"/>
        <v>0.83307430087691103</v>
      </c>
      <c r="BQ455" s="810">
        <v>0.21782731258776383</v>
      </c>
      <c r="BR455" s="810">
        <f t="shared" ref="BR455:BR518" si="130">(BN455*0.23)+(BL455*0.31)+(BP455*0.46)</f>
        <v>0.78217268741223611</v>
      </c>
      <c r="BS455" s="809">
        <v>0.85253636586262593</v>
      </c>
      <c r="BT455" s="809">
        <v>0.14746363413737401</v>
      </c>
      <c r="BU455" s="812"/>
      <c r="BV455" s="758"/>
      <c r="BW455" s="758"/>
      <c r="BX455" s="758"/>
      <c r="BY455" s="758"/>
      <c r="BZ455" s="758"/>
      <c r="CA455" s="758"/>
      <c r="CB455" s="758"/>
      <c r="CC455" s="758"/>
      <c r="CD455" s="758"/>
      <c r="CE455" s="758"/>
      <c r="CF455" s="758"/>
      <c r="CG455" s="758"/>
      <c r="CH455" s="758"/>
      <c r="CI455" s="758"/>
      <c r="CJ455" s="758"/>
      <c r="CK455" s="758"/>
      <c r="CL455" s="758"/>
      <c r="CM455" s="758"/>
      <c r="CN455" s="758"/>
      <c r="CP455" s="5"/>
      <c r="CR455" s="5"/>
      <c r="CS455" s="5"/>
      <c r="CT455" s="5"/>
    </row>
    <row r="456" spans="2:98" ht="15">
      <c r="B456" s="758"/>
      <c r="C456" s="758"/>
      <c r="D456" s="758"/>
      <c r="E456" s="758"/>
      <c r="F456" s="758"/>
      <c r="G456" s="758"/>
      <c r="H456" s="758"/>
      <c r="I456" s="758"/>
      <c r="J456" s="758"/>
      <c r="K456" s="758"/>
      <c r="L456" s="758"/>
      <c r="M456" s="758"/>
      <c r="N456" s="758"/>
      <c r="O456" s="758"/>
      <c r="P456" s="758"/>
      <c r="Q456" s="758"/>
      <c r="R456" s="758"/>
      <c r="S456" s="758"/>
      <c r="T456" s="758"/>
      <c r="U456" s="758"/>
      <c r="V456" s="758"/>
      <c r="W456" s="758"/>
      <c r="X456" s="758"/>
      <c r="Y456" s="758"/>
      <c r="Z456" s="758"/>
      <c r="AA456" s="758"/>
      <c r="AB456" s="758"/>
      <c r="AC456" s="758"/>
      <c r="AD456" s="758"/>
      <c r="AE456" s="758"/>
      <c r="AF456" s="758"/>
      <c r="AG456" s="758"/>
      <c r="AH456" s="758"/>
      <c r="AI456" s="758"/>
      <c r="AJ456" s="758"/>
      <c r="AK456" s="758"/>
      <c r="AL456" s="780">
        <v>451</v>
      </c>
      <c r="AM456" s="792">
        <v>0.247588750819345</v>
      </c>
      <c r="AN456" s="792">
        <f t="shared" si="125"/>
        <v>0.75241124918065494</v>
      </c>
      <c r="AO456" s="792">
        <v>0.30479986001209702</v>
      </c>
      <c r="AP456" s="792">
        <f t="shared" si="119"/>
        <v>0.69520013998790298</v>
      </c>
      <c r="AQ456" s="792">
        <v>0.15789965556052901</v>
      </c>
      <c r="AR456" s="792">
        <f t="shared" si="120"/>
        <v>0.84210034443947102</v>
      </c>
      <c r="AS456" s="792">
        <f t="shared" si="126"/>
        <v>0.2194903221146226</v>
      </c>
      <c r="AT456" s="792">
        <f t="shared" si="126"/>
        <v>0.78050967788537728</v>
      </c>
      <c r="AU456" s="808">
        <v>0.25642527223765899</v>
      </c>
      <c r="AV456" s="808">
        <f t="shared" si="127"/>
        <v>0.74357472776234101</v>
      </c>
      <c r="AW456" s="808">
        <v>0.31184252102225801</v>
      </c>
      <c r="AX456" s="808">
        <f t="shared" si="128"/>
        <v>0.68815747897774204</v>
      </c>
      <c r="AY456" s="808">
        <v>0.17331137796714699</v>
      </c>
      <c r="AZ456" s="808">
        <f t="shared" si="117"/>
        <v>0.82668862203285298</v>
      </c>
      <c r="BA456" s="808">
        <f t="shared" si="129"/>
        <v>0.23093884809368126</v>
      </c>
      <c r="BB456" s="808">
        <f t="shared" si="129"/>
        <v>0.76906115190631885</v>
      </c>
      <c r="BC456" s="809">
        <v>0.24105135918870799</v>
      </c>
      <c r="BD456" s="809">
        <f t="shared" si="118"/>
        <v>0.75894864081129199</v>
      </c>
      <c r="BE456" s="809">
        <v>0.30379387544981201</v>
      </c>
      <c r="BF456" s="809">
        <f t="shared" si="118"/>
        <v>0.69620612455018804</v>
      </c>
      <c r="BG456" s="809">
        <v>0.17384886944417799</v>
      </c>
      <c r="BH456" s="809">
        <f t="shared" si="121"/>
        <v>0.82615113055582201</v>
      </c>
      <c r="BI456" s="809">
        <v>0.22456899264627811</v>
      </c>
      <c r="BJ456" s="809">
        <v>0.77543100735372195</v>
      </c>
      <c r="BK456" s="810">
        <v>0.23428235808304201</v>
      </c>
      <c r="BL456" s="810">
        <f t="shared" si="122"/>
        <v>0.76571764191695801</v>
      </c>
      <c r="BM456" s="810">
        <v>0.29822993481669202</v>
      </c>
      <c r="BN456" s="810">
        <f t="shared" si="123"/>
        <v>0.70177006518330798</v>
      </c>
      <c r="BO456" s="810">
        <v>0.16730369805036999</v>
      </c>
      <c r="BP456" s="810">
        <f t="shared" si="124"/>
        <v>0.83269630194963007</v>
      </c>
      <c r="BQ456" s="810">
        <v>0.21818011711675239</v>
      </c>
      <c r="BR456" s="810">
        <f t="shared" si="130"/>
        <v>0.78181988288324766</v>
      </c>
      <c r="BS456" s="809">
        <v>0.85285365485245201</v>
      </c>
      <c r="BT456" s="809">
        <v>0.14714634514754801</v>
      </c>
      <c r="BU456" s="812"/>
      <c r="BV456" s="758"/>
      <c r="BW456" s="758"/>
      <c r="BX456" s="758"/>
      <c r="BY456" s="758"/>
      <c r="BZ456" s="758"/>
      <c r="CA456" s="758"/>
      <c r="CB456" s="758"/>
      <c r="CC456" s="758"/>
      <c r="CD456" s="758"/>
      <c r="CE456" s="758"/>
      <c r="CF456" s="758"/>
      <c r="CG456" s="758"/>
      <c r="CH456" s="758"/>
      <c r="CI456" s="758"/>
      <c r="CJ456" s="758"/>
      <c r="CK456" s="758"/>
      <c r="CL456" s="758"/>
      <c r="CM456" s="758"/>
      <c r="CN456" s="758"/>
      <c r="CP456" s="5"/>
      <c r="CR456" s="5"/>
      <c r="CS456" s="5"/>
      <c r="CT456" s="5"/>
    </row>
    <row r="457" spans="2:98" ht="15">
      <c r="B457" s="758"/>
      <c r="C457" s="758"/>
      <c r="D457" s="758"/>
      <c r="E457" s="758"/>
      <c r="F457" s="758"/>
      <c r="G457" s="758"/>
      <c r="H457" s="758"/>
      <c r="I457" s="758"/>
      <c r="J457" s="758"/>
      <c r="K457" s="758"/>
      <c r="L457" s="758"/>
      <c r="M457" s="758"/>
      <c r="N457" s="758"/>
      <c r="O457" s="758"/>
      <c r="P457" s="758"/>
      <c r="Q457" s="758"/>
      <c r="R457" s="758"/>
      <c r="S457" s="758"/>
      <c r="T457" s="758"/>
      <c r="U457" s="758"/>
      <c r="V457" s="758"/>
      <c r="W457" s="758"/>
      <c r="X457" s="758"/>
      <c r="Y457" s="758"/>
      <c r="Z457" s="758"/>
      <c r="AA457" s="758"/>
      <c r="AB457" s="758"/>
      <c r="AC457" s="758"/>
      <c r="AD457" s="758"/>
      <c r="AE457" s="758"/>
      <c r="AF457" s="758"/>
      <c r="AG457" s="758"/>
      <c r="AH457" s="758"/>
      <c r="AI457" s="758"/>
      <c r="AJ457" s="758"/>
      <c r="AK457" s="758"/>
      <c r="AL457" s="780">
        <v>452</v>
      </c>
      <c r="AM457" s="792">
        <v>0.24790981981816301</v>
      </c>
      <c r="AN457" s="792">
        <f t="shared" si="125"/>
        <v>0.75209018018183693</v>
      </c>
      <c r="AO457" s="792">
        <v>0.30512036286974598</v>
      </c>
      <c r="AP457" s="792">
        <f t="shared" si="119"/>
        <v>0.69487963713025402</v>
      </c>
      <c r="AQ457" s="792">
        <v>0.158245420747544</v>
      </c>
      <c r="AR457" s="792">
        <f t="shared" si="120"/>
        <v>0.841754579252456</v>
      </c>
      <c r="AS457" s="792">
        <f t="shared" si="126"/>
        <v>0.21982262114754236</v>
      </c>
      <c r="AT457" s="792">
        <f t="shared" si="126"/>
        <v>0.78017737885245764</v>
      </c>
      <c r="AU457" s="808">
        <v>0.256790446027647</v>
      </c>
      <c r="AV457" s="808">
        <f t="shared" si="127"/>
        <v>0.743209553972353</v>
      </c>
      <c r="AW457" s="808">
        <v>0.312198110043655</v>
      </c>
      <c r="AX457" s="808">
        <f t="shared" si="128"/>
        <v>0.68780188995634495</v>
      </c>
      <c r="AY457" s="808">
        <v>0.173696666544047</v>
      </c>
      <c r="AZ457" s="808">
        <f t="shared" ref="AZ457:AZ520" si="131">1-AY457</f>
        <v>0.82630333345595297</v>
      </c>
      <c r="BA457" s="808">
        <f t="shared" si="129"/>
        <v>0.23131107018887284</v>
      </c>
      <c r="BB457" s="808">
        <f t="shared" si="129"/>
        <v>0.76868892981112724</v>
      </c>
      <c r="BC457" s="809">
        <v>0.241395221439898</v>
      </c>
      <c r="BD457" s="809">
        <f t="shared" si="118"/>
        <v>0.758604778560102</v>
      </c>
      <c r="BE457" s="809">
        <v>0.30413103203827502</v>
      </c>
      <c r="BF457" s="809">
        <f t="shared" si="118"/>
        <v>0.69586896796172493</v>
      </c>
      <c r="BG457" s="809">
        <v>0.17423903240132499</v>
      </c>
      <c r="BH457" s="809">
        <f t="shared" si="121"/>
        <v>0.82576096759867501</v>
      </c>
      <c r="BI457" s="809">
        <v>0.22493261091978115</v>
      </c>
      <c r="BJ457" s="809">
        <v>0.77506738908021888</v>
      </c>
      <c r="BK457" s="810">
        <v>0.234616972189124</v>
      </c>
      <c r="BL457" s="810">
        <f t="shared" si="122"/>
        <v>0.76538302781087597</v>
      </c>
      <c r="BM457" s="810">
        <v>0.29855621655676001</v>
      </c>
      <c r="BN457" s="810">
        <f t="shared" si="123"/>
        <v>0.70144378344323999</v>
      </c>
      <c r="BO457" s="810">
        <v>0.167681667477041</v>
      </c>
      <c r="BP457" s="810">
        <f t="shared" si="124"/>
        <v>0.83231833252295906</v>
      </c>
      <c r="BQ457" s="810">
        <v>0.21853275822612211</v>
      </c>
      <c r="BR457" s="810">
        <f t="shared" si="130"/>
        <v>0.78146724177387794</v>
      </c>
      <c r="BS457" s="809">
        <v>0.85316971978311495</v>
      </c>
      <c r="BT457" s="809">
        <v>0.14683028021688499</v>
      </c>
      <c r="BU457" s="812"/>
      <c r="BV457" s="758"/>
      <c r="BW457" s="758"/>
      <c r="BX457" s="758"/>
      <c r="BY457" s="758"/>
      <c r="BZ457" s="758"/>
      <c r="CA457" s="758"/>
      <c r="CB457" s="758"/>
      <c r="CC457" s="758"/>
      <c r="CD457" s="758"/>
      <c r="CE457" s="758"/>
      <c r="CF457" s="758"/>
      <c r="CG457" s="758"/>
      <c r="CH457" s="758"/>
      <c r="CI457" s="758"/>
      <c r="CJ457" s="758"/>
      <c r="CK457" s="758"/>
      <c r="CL457" s="758"/>
      <c r="CM457" s="758"/>
      <c r="CN457" s="758"/>
      <c r="CP457" s="5"/>
      <c r="CR457" s="5"/>
      <c r="CS457" s="5"/>
      <c r="CT457" s="5"/>
    </row>
    <row r="458" spans="2:98" ht="15">
      <c r="B458" s="758"/>
      <c r="C458" s="758"/>
      <c r="D458" s="758"/>
      <c r="E458" s="758"/>
      <c r="F458" s="758"/>
      <c r="G458" s="758"/>
      <c r="H458" s="758"/>
      <c r="I458" s="758"/>
      <c r="J458" s="758"/>
      <c r="K458" s="758"/>
      <c r="L458" s="758"/>
      <c r="M458" s="758"/>
      <c r="N458" s="758"/>
      <c r="O458" s="758"/>
      <c r="P458" s="758"/>
      <c r="Q458" s="758"/>
      <c r="R458" s="758"/>
      <c r="S458" s="758"/>
      <c r="T458" s="758"/>
      <c r="U458" s="758"/>
      <c r="V458" s="758"/>
      <c r="W458" s="758"/>
      <c r="X458" s="758"/>
      <c r="Y458" s="758"/>
      <c r="Z458" s="758"/>
      <c r="AA458" s="758"/>
      <c r="AB458" s="758"/>
      <c r="AC458" s="758"/>
      <c r="AD458" s="758"/>
      <c r="AE458" s="758"/>
      <c r="AF458" s="758"/>
      <c r="AG458" s="758"/>
      <c r="AH458" s="758"/>
      <c r="AI458" s="758"/>
      <c r="AJ458" s="758"/>
      <c r="AK458" s="758"/>
      <c r="AL458" s="780">
        <v>453</v>
      </c>
      <c r="AM458" s="792">
        <v>0.24823031370538201</v>
      </c>
      <c r="AN458" s="792">
        <f t="shared" si="125"/>
        <v>0.75176968629461793</v>
      </c>
      <c r="AO458" s="792">
        <v>0.30544047736317198</v>
      </c>
      <c r="AP458" s="792">
        <f t="shared" si="119"/>
        <v>0.69455952263682796</v>
      </c>
      <c r="AQ458" s="792">
        <v>0.15859114367562799</v>
      </c>
      <c r="AR458" s="792">
        <f t="shared" si="120"/>
        <v>0.84140885632437201</v>
      </c>
      <c r="AS458" s="792">
        <f t="shared" si="126"/>
        <v>0.22015463313298686</v>
      </c>
      <c r="AT458" s="792">
        <f t="shared" si="126"/>
        <v>0.77984536686701311</v>
      </c>
      <c r="AU458" s="808">
        <v>0.25715525449533</v>
      </c>
      <c r="AV458" s="808">
        <f t="shared" si="127"/>
        <v>0.74284474550467006</v>
      </c>
      <c r="AW458" s="808">
        <v>0.31255326319167398</v>
      </c>
      <c r="AX458" s="808">
        <f t="shared" si="128"/>
        <v>0.68744673680832602</v>
      </c>
      <c r="AY458" s="808">
        <v>0.17408190378365199</v>
      </c>
      <c r="AZ458" s="808">
        <f t="shared" si="131"/>
        <v>0.82591809621634804</v>
      </c>
      <c r="BA458" s="808">
        <f t="shared" si="129"/>
        <v>0.23168305516811721</v>
      </c>
      <c r="BB458" s="808">
        <f t="shared" si="129"/>
        <v>0.76831694483188284</v>
      </c>
      <c r="BC458" s="809">
        <v>0.241738719572409</v>
      </c>
      <c r="BD458" s="809">
        <f t="shared" si="118"/>
        <v>0.758261280427591</v>
      </c>
      <c r="BE458" s="809">
        <v>0.30446775980072899</v>
      </c>
      <c r="BF458" s="809">
        <f t="shared" si="118"/>
        <v>0.69553224019927096</v>
      </c>
      <c r="BG458" s="809">
        <v>0.174629115233185</v>
      </c>
      <c r="BH458" s="809">
        <f t="shared" si="121"/>
        <v>0.82537088476681497</v>
      </c>
      <c r="BI458" s="809">
        <v>0.22529598082887958</v>
      </c>
      <c r="BJ458" s="809">
        <v>0.77470401917112042</v>
      </c>
      <c r="BK458" s="810">
        <v>0.23495141456135399</v>
      </c>
      <c r="BL458" s="810">
        <f t="shared" si="122"/>
        <v>0.76504858543864596</v>
      </c>
      <c r="BM458" s="810">
        <v>0.29888207906806602</v>
      </c>
      <c r="BN458" s="810">
        <f t="shared" si="123"/>
        <v>0.70111792093193404</v>
      </c>
      <c r="BO458" s="810">
        <v>0.16805960686642901</v>
      </c>
      <c r="BP458" s="810">
        <f t="shared" si="124"/>
        <v>0.83194039313357093</v>
      </c>
      <c r="BQ458" s="810">
        <v>0.21888523585823227</v>
      </c>
      <c r="BR458" s="810">
        <f t="shared" si="130"/>
        <v>0.78111476414176773</v>
      </c>
      <c r="BS458" s="809">
        <v>0.85348456568814102</v>
      </c>
      <c r="BT458" s="809">
        <v>0.14651543431185901</v>
      </c>
      <c r="BU458" s="812"/>
      <c r="BV458" s="758"/>
      <c r="BW458" s="758"/>
      <c r="BX458" s="758"/>
      <c r="BY458" s="758"/>
      <c r="BZ458" s="758"/>
      <c r="CA458" s="758"/>
      <c r="CB458" s="758"/>
      <c r="CC458" s="758"/>
      <c r="CD458" s="758"/>
      <c r="CE458" s="758"/>
      <c r="CF458" s="758"/>
      <c r="CG458" s="758"/>
      <c r="CH458" s="758"/>
      <c r="CI458" s="758"/>
      <c r="CJ458" s="758"/>
      <c r="CK458" s="758"/>
      <c r="CL458" s="758"/>
      <c r="CM458" s="758"/>
      <c r="CN458" s="758"/>
      <c r="CP458" s="5"/>
      <c r="CR458" s="5"/>
      <c r="CS458" s="5"/>
      <c r="CT458" s="5"/>
    </row>
    <row r="459" spans="2:98" ht="15">
      <c r="B459" s="758"/>
      <c r="C459" s="758"/>
      <c r="D459" s="758"/>
      <c r="E459" s="758"/>
      <c r="F459" s="758"/>
      <c r="G459" s="758"/>
      <c r="H459" s="758"/>
      <c r="I459" s="758"/>
      <c r="J459" s="758"/>
      <c r="K459" s="758"/>
      <c r="L459" s="758"/>
      <c r="M459" s="758"/>
      <c r="N459" s="758"/>
      <c r="O459" s="758"/>
      <c r="P459" s="758"/>
      <c r="Q459" s="758"/>
      <c r="R459" s="758"/>
      <c r="S459" s="758"/>
      <c r="T459" s="758"/>
      <c r="U459" s="758"/>
      <c r="V459" s="758"/>
      <c r="W459" s="758"/>
      <c r="X459" s="758"/>
      <c r="Y459" s="758"/>
      <c r="Z459" s="758"/>
      <c r="AA459" s="758"/>
      <c r="AB459" s="758"/>
      <c r="AC459" s="758"/>
      <c r="AD459" s="758"/>
      <c r="AE459" s="758"/>
      <c r="AF459" s="758"/>
      <c r="AG459" s="758"/>
      <c r="AH459" s="758"/>
      <c r="AI459" s="758"/>
      <c r="AJ459" s="758"/>
      <c r="AK459" s="758"/>
      <c r="AL459" s="780">
        <v>454</v>
      </c>
      <c r="AM459" s="792">
        <v>0.24855025176017501</v>
      </c>
      <c r="AN459" s="792">
        <f t="shared" si="125"/>
        <v>0.75144974823982502</v>
      </c>
      <c r="AO459" s="792">
        <v>0.305760200898817</v>
      </c>
      <c r="AP459" s="792">
        <f t="shared" si="119"/>
        <v>0.69423979910118305</v>
      </c>
      <c r="AQ459" s="792">
        <v>0.15893682475439899</v>
      </c>
      <c r="AR459" s="792">
        <f t="shared" si="120"/>
        <v>0.84106317524560104</v>
      </c>
      <c r="AS459" s="792">
        <f t="shared" si="126"/>
        <v>0.22048636363940569</v>
      </c>
      <c r="AT459" s="792">
        <f t="shared" si="126"/>
        <v>0.77951363636059434</v>
      </c>
      <c r="AU459" s="808">
        <v>0.25751969836604</v>
      </c>
      <c r="AV459" s="808">
        <f t="shared" si="127"/>
        <v>0.74248030163396006</v>
      </c>
      <c r="AW459" s="808">
        <v>0.31290798172614698</v>
      </c>
      <c r="AX459" s="808">
        <f t="shared" si="128"/>
        <v>0.68709201827385302</v>
      </c>
      <c r="AY459" s="808">
        <v>0.17446708940156899</v>
      </c>
      <c r="AZ459" s="808">
        <f t="shared" si="131"/>
        <v>0.82553291059843104</v>
      </c>
      <c r="BA459" s="808">
        <f t="shared" si="129"/>
        <v>0.23205480341520796</v>
      </c>
      <c r="BB459" s="808">
        <f t="shared" si="129"/>
        <v>0.7679451965847921</v>
      </c>
      <c r="BC459" s="809">
        <v>0.24208185493359199</v>
      </c>
      <c r="BD459" s="809">
        <f t="shared" si="118"/>
        <v>0.75791814506640798</v>
      </c>
      <c r="BE459" s="809">
        <v>0.30480406002916399</v>
      </c>
      <c r="BF459" s="809">
        <f t="shared" si="118"/>
        <v>0.69519593997083606</v>
      </c>
      <c r="BG459" s="809">
        <v>0.17501911775948301</v>
      </c>
      <c r="BH459" s="809">
        <f t="shared" si="121"/>
        <v>0.82498088224051702</v>
      </c>
      <c r="BI459" s="809">
        <v>0.22565910300548342</v>
      </c>
      <c r="BJ459" s="809">
        <v>0.77434089699451669</v>
      </c>
      <c r="BK459" s="810">
        <v>0.23528568474381301</v>
      </c>
      <c r="BL459" s="810">
        <f t="shared" si="122"/>
        <v>0.76471431525618705</v>
      </c>
      <c r="BM459" s="810">
        <v>0.29920752378784798</v>
      </c>
      <c r="BN459" s="810">
        <f t="shared" si="123"/>
        <v>0.70079247621215202</v>
      </c>
      <c r="BO459" s="810">
        <v>0.168437515681859</v>
      </c>
      <c r="BP459" s="810">
        <f t="shared" si="124"/>
        <v>0.83156248431814106</v>
      </c>
      <c r="BQ459" s="810">
        <v>0.21923754995544223</v>
      </c>
      <c r="BR459" s="810">
        <f t="shared" si="130"/>
        <v>0.7807624500445578</v>
      </c>
      <c r="BS459" s="809">
        <v>0.85379819760105602</v>
      </c>
      <c r="BT459" s="809">
        <v>0.14620180239894401</v>
      </c>
      <c r="BU459" s="812"/>
      <c r="BV459" s="758"/>
      <c r="BW459" s="758"/>
      <c r="BX459" s="758"/>
      <c r="BY459" s="758"/>
      <c r="BZ459" s="758"/>
      <c r="CA459" s="758"/>
      <c r="CB459" s="758"/>
      <c r="CC459" s="758"/>
      <c r="CD459" s="758"/>
      <c r="CE459" s="758"/>
      <c r="CF459" s="758"/>
      <c r="CG459" s="758"/>
      <c r="CH459" s="758"/>
      <c r="CI459" s="758"/>
      <c r="CJ459" s="758"/>
      <c r="CK459" s="758"/>
      <c r="CL459" s="758"/>
      <c r="CM459" s="758"/>
      <c r="CN459" s="758"/>
      <c r="CP459" s="5"/>
      <c r="CR459" s="5"/>
      <c r="CS459" s="5"/>
      <c r="CT459" s="5"/>
    </row>
    <row r="460" spans="2:98" ht="15">
      <c r="B460" s="758"/>
      <c r="C460" s="758"/>
      <c r="D460" s="758"/>
      <c r="E460" s="758"/>
      <c r="F460" s="758"/>
      <c r="G460" s="758"/>
      <c r="H460" s="758"/>
      <c r="I460" s="758"/>
      <c r="J460" s="758"/>
      <c r="K460" s="758"/>
      <c r="L460" s="758"/>
      <c r="M460" s="758"/>
      <c r="N460" s="758"/>
      <c r="O460" s="758"/>
      <c r="P460" s="758"/>
      <c r="Q460" s="758"/>
      <c r="R460" s="758"/>
      <c r="S460" s="758"/>
      <c r="T460" s="758"/>
      <c r="U460" s="758"/>
      <c r="V460" s="758"/>
      <c r="W460" s="758"/>
      <c r="X460" s="758"/>
      <c r="Y460" s="758"/>
      <c r="Z460" s="758"/>
      <c r="AA460" s="758"/>
      <c r="AB460" s="758"/>
      <c r="AC460" s="758"/>
      <c r="AD460" s="758"/>
      <c r="AE460" s="758"/>
      <c r="AF460" s="758"/>
      <c r="AG460" s="758"/>
      <c r="AH460" s="758"/>
      <c r="AI460" s="758"/>
      <c r="AJ460" s="758"/>
      <c r="AK460" s="758"/>
      <c r="AL460" s="780">
        <v>455</v>
      </c>
      <c r="AM460" s="792">
        <v>0.24886965326171501</v>
      </c>
      <c r="AN460" s="792">
        <f t="shared" si="125"/>
        <v>0.75113034673828505</v>
      </c>
      <c r="AO460" s="792">
        <v>0.30607953088312401</v>
      </c>
      <c r="AP460" s="792">
        <f t="shared" si="119"/>
        <v>0.69392046911687599</v>
      </c>
      <c r="AQ460" s="792">
        <v>0.15928246439347199</v>
      </c>
      <c r="AR460" s="792">
        <f t="shared" si="120"/>
        <v>0.84071753560652795</v>
      </c>
      <c r="AS460" s="792">
        <f t="shared" si="126"/>
        <v>0.22081781823524729</v>
      </c>
      <c r="AT460" s="792">
        <f t="shared" si="126"/>
        <v>0.77918218176475273</v>
      </c>
      <c r="AU460" s="808">
        <v>0.25788377836510501</v>
      </c>
      <c r="AV460" s="808">
        <f t="shared" si="127"/>
        <v>0.74211622163489499</v>
      </c>
      <c r="AW460" s="808">
        <v>0.313262266906908</v>
      </c>
      <c r="AX460" s="808">
        <f t="shared" si="128"/>
        <v>0.68673773309309194</v>
      </c>
      <c r="AY460" s="808">
        <v>0.17485222311340801</v>
      </c>
      <c r="AZ460" s="808">
        <f t="shared" si="131"/>
        <v>0.82514777688659202</v>
      </c>
      <c r="BA460" s="808">
        <f t="shared" si="129"/>
        <v>0.23242631531393909</v>
      </c>
      <c r="BB460" s="808">
        <f t="shared" si="129"/>
        <v>0.76757368468606091</v>
      </c>
      <c r="BC460" s="809">
        <v>0.24242462887079599</v>
      </c>
      <c r="BD460" s="809">
        <f t="shared" si="118"/>
        <v>0.75757537112920403</v>
      </c>
      <c r="BE460" s="809">
        <v>0.30513993401556899</v>
      </c>
      <c r="BF460" s="809">
        <f t="shared" si="118"/>
        <v>0.69486006598443106</v>
      </c>
      <c r="BG460" s="809">
        <v>0.17540903979994801</v>
      </c>
      <c r="BH460" s="809">
        <f t="shared" si="121"/>
        <v>0.82459096020005196</v>
      </c>
      <c r="BI460" s="809">
        <v>0.2260219780815037</v>
      </c>
      <c r="BJ460" s="809">
        <v>0.7739780219184963</v>
      </c>
      <c r="BK460" s="810">
        <v>0.23561978228057701</v>
      </c>
      <c r="BL460" s="810">
        <f t="shared" si="122"/>
        <v>0.76438021771942299</v>
      </c>
      <c r="BM460" s="810">
        <v>0.29953255215334201</v>
      </c>
      <c r="BN460" s="810">
        <f t="shared" si="123"/>
        <v>0.70046744784665793</v>
      </c>
      <c r="BO460" s="810">
        <v>0.16881539338665499</v>
      </c>
      <c r="BP460" s="810">
        <f t="shared" si="124"/>
        <v>0.83118460661334503</v>
      </c>
      <c r="BQ460" s="810">
        <v>0.21958970046010884</v>
      </c>
      <c r="BR460" s="810">
        <f t="shared" si="130"/>
        <v>0.78041029953989116</v>
      </c>
      <c r="BS460" s="809">
        <v>0.854110620555388</v>
      </c>
      <c r="BT460" s="809">
        <v>0.145889379444612</v>
      </c>
      <c r="BU460" s="812"/>
      <c r="BV460" s="758"/>
      <c r="BW460" s="758"/>
      <c r="BX460" s="758"/>
      <c r="BY460" s="758"/>
      <c r="BZ460" s="758"/>
      <c r="CA460" s="758"/>
      <c r="CB460" s="758"/>
      <c r="CC460" s="758"/>
      <c r="CD460" s="758"/>
      <c r="CE460" s="758"/>
      <c r="CF460" s="758"/>
      <c r="CG460" s="758"/>
      <c r="CH460" s="758"/>
      <c r="CI460" s="758"/>
      <c r="CJ460" s="758"/>
      <c r="CK460" s="758"/>
      <c r="CL460" s="758"/>
      <c r="CM460" s="758"/>
      <c r="CN460" s="758"/>
      <c r="CP460" s="5"/>
      <c r="CR460" s="5"/>
      <c r="CS460" s="5"/>
      <c r="CT460" s="5"/>
    </row>
    <row r="461" spans="2:98" ht="15">
      <c r="B461" s="758"/>
      <c r="C461" s="758"/>
      <c r="D461" s="758"/>
      <c r="E461" s="758"/>
      <c r="F461" s="758"/>
      <c r="G461" s="758"/>
      <c r="H461" s="758"/>
      <c r="I461" s="758"/>
      <c r="J461" s="758"/>
      <c r="K461" s="758"/>
      <c r="L461" s="758"/>
      <c r="M461" s="758"/>
      <c r="N461" s="758"/>
      <c r="O461" s="758"/>
      <c r="P461" s="758"/>
      <c r="Q461" s="758"/>
      <c r="R461" s="758"/>
      <c r="S461" s="758"/>
      <c r="T461" s="758"/>
      <c r="U461" s="758"/>
      <c r="V461" s="758"/>
      <c r="W461" s="758"/>
      <c r="X461" s="758"/>
      <c r="Y461" s="758"/>
      <c r="Z461" s="758"/>
      <c r="AA461" s="758"/>
      <c r="AB461" s="758"/>
      <c r="AC461" s="758"/>
      <c r="AD461" s="758"/>
      <c r="AE461" s="758"/>
      <c r="AF461" s="758"/>
      <c r="AG461" s="758"/>
      <c r="AH461" s="758"/>
      <c r="AI461" s="758"/>
      <c r="AJ461" s="758"/>
      <c r="AK461" s="758"/>
      <c r="AL461" s="780">
        <v>456</v>
      </c>
      <c r="AM461" s="792">
        <v>0.24918853748917599</v>
      </c>
      <c r="AN461" s="792">
        <f t="shared" si="125"/>
        <v>0.75081146251082398</v>
      </c>
      <c r="AO461" s="792">
        <v>0.30639846472253401</v>
      </c>
      <c r="AP461" s="792">
        <f t="shared" si="119"/>
        <v>0.69360153527746604</v>
      </c>
      <c r="AQ461" s="792">
        <v>0.15962806300246499</v>
      </c>
      <c r="AR461" s="792">
        <f t="shared" si="120"/>
        <v>0.84037193699753499</v>
      </c>
      <c r="AS461" s="792">
        <f t="shared" si="126"/>
        <v>0.2211490024889613</v>
      </c>
      <c r="AT461" s="792">
        <f t="shared" si="126"/>
        <v>0.7788509975110387</v>
      </c>
      <c r="AU461" s="808">
        <v>0.258247495217856</v>
      </c>
      <c r="AV461" s="808">
        <f t="shared" si="127"/>
        <v>0.74175250478214405</v>
      </c>
      <c r="AW461" s="808">
        <v>0.31361611999378802</v>
      </c>
      <c r="AX461" s="808">
        <f t="shared" si="128"/>
        <v>0.68638388000621198</v>
      </c>
      <c r="AY461" s="808">
        <v>0.17523730463477499</v>
      </c>
      <c r="AZ461" s="808">
        <f t="shared" si="131"/>
        <v>0.82476269536522495</v>
      </c>
      <c r="BA461" s="808">
        <f t="shared" si="129"/>
        <v>0.23279759124810312</v>
      </c>
      <c r="BB461" s="808">
        <f t="shared" si="129"/>
        <v>0.76720240875189694</v>
      </c>
      <c r="BC461" s="809">
        <v>0.24276704273137001</v>
      </c>
      <c r="BD461" s="809">
        <f t="shared" si="118"/>
        <v>0.75723295726863005</v>
      </c>
      <c r="BE461" s="809">
        <v>0.305475383051935</v>
      </c>
      <c r="BF461" s="809">
        <f t="shared" si="118"/>
        <v>0.694524616948065</v>
      </c>
      <c r="BG461" s="809">
        <v>0.17579888117430501</v>
      </c>
      <c r="BH461" s="809">
        <f t="shared" si="121"/>
        <v>0.82420111882569502</v>
      </c>
      <c r="BI461" s="809">
        <v>0.22638460668885008</v>
      </c>
      <c r="BJ461" s="809">
        <v>0.77361539331115003</v>
      </c>
      <c r="BK461" s="810">
        <v>0.23595370671572699</v>
      </c>
      <c r="BL461" s="810">
        <f t="shared" si="122"/>
        <v>0.76404629328427298</v>
      </c>
      <c r="BM461" s="810">
        <v>0.29985716560178799</v>
      </c>
      <c r="BN461" s="810">
        <f t="shared" si="123"/>
        <v>0.70014283439821201</v>
      </c>
      <c r="BO461" s="810">
        <v>0.169193239444142</v>
      </c>
      <c r="BP461" s="810">
        <f t="shared" si="124"/>
        <v>0.830806760555858</v>
      </c>
      <c r="BQ461" s="810">
        <v>0.2199416873145919</v>
      </c>
      <c r="BR461" s="810">
        <f t="shared" si="130"/>
        <v>0.78005831268540815</v>
      </c>
      <c r="BS461" s="809">
        <v>0.854421839584663</v>
      </c>
      <c r="BT461" s="809">
        <v>0.145578160415337</v>
      </c>
      <c r="BU461" s="812"/>
      <c r="BV461" s="758"/>
      <c r="BW461" s="758"/>
      <c r="BX461" s="758"/>
      <c r="BY461" s="758"/>
      <c r="BZ461" s="758"/>
      <c r="CA461" s="758"/>
      <c r="CB461" s="758"/>
      <c r="CC461" s="758"/>
      <c r="CD461" s="758"/>
      <c r="CE461" s="758"/>
      <c r="CF461" s="758"/>
      <c r="CG461" s="758"/>
      <c r="CH461" s="758"/>
      <c r="CI461" s="758"/>
      <c r="CJ461" s="758"/>
      <c r="CK461" s="758"/>
      <c r="CL461" s="758"/>
      <c r="CM461" s="758"/>
      <c r="CN461" s="758"/>
      <c r="CP461" s="5"/>
      <c r="CR461" s="5"/>
      <c r="CS461" s="5"/>
      <c r="CT461" s="5"/>
    </row>
    <row r="462" spans="2:98" ht="15">
      <c r="B462" s="758"/>
      <c r="C462" s="758"/>
      <c r="D462" s="758"/>
      <c r="E462" s="758"/>
      <c r="F462" s="758"/>
      <c r="G462" s="758"/>
      <c r="H462" s="758"/>
      <c r="I462" s="758"/>
      <c r="J462" s="758"/>
      <c r="K462" s="758"/>
      <c r="L462" s="758"/>
      <c r="M462" s="758"/>
      <c r="N462" s="758"/>
      <c r="O462" s="758"/>
      <c r="P462" s="758"/>
      <c r="Q462" s="758"/>
      <c r="R462" s="758"/>
      <c r="S462" s="758"/>
      <c r="T462" s="758"/>
      <c r="U462" s="758"/>
      <c r="V462" s="758"/>
      <c r="W462" s="758"/>
      <c r="X462" s="758"/>
      <c r="Y462" s="758"/>
      <c r="Z462" s="758"/>
      <c r="AA462" s="758"/>
      <c r="AB462" s="758"/>
      <c r="AC462" s="758"/>
      <c r="AD462" s="758"/>
      <c r="AE462" s="758"/>
      <c r="AF462" s="758"/>
      <c r="AG462" s="758"/>
      <c r="AH462" s="758"/>
      <c r="AI462" s="758"/>
      <c r="AJ462" s="758"/>
      <c r="AK462" s="758"/>
      <c r="AL462" s="780">
        <v>457</v>
      </c>
      <c r="AM462" s="792">
        <v>0.249506923721729</v>
      </c>
      <c r="AN462" s="792">
        <f t="shared" si="125"/>
        <v>0.750493076278271</v>
      </c>
      <c r="AO462" s="792">
        <v>0.30671699982348899</v>
      </c>
      <c r="AP462" s="792">
        <f t="shared" si="119"/>
        <v>0.69328300017651101</v>
      </c>
      <c r="AQ462" s="792">
        <v>0.15997362099099399</v>
      </c>
      <c r="AR462" s="792">
        <f t="shared" si="120"/>
        <v>0.84002637900900601</v>
      </c>
      <c r="AS462" s="792">
        <f t="shared" si="126"/>
        <v>0.22147992196899569</v>
      </c>
      <c r="AT462" s="792">
        <f t="shared" si="126"/>
        <v>0.77852007803100431</v>
      </c>
      <c r="AU462" s="808">
        <v>0.258610849649621</v>
      </c>
      <c r="AV462" s="808">
        <f t="shared" si="127"/>
        <v>0.741389150350379</v>
      </c>
      <c r="AW462" s="808">
        <v>0.31396954224661899</v>
      </c>
      <c r="AX462" s="808">
        <f t="shared" si="128"/>
        <v>0.68603045775338101</v>
      </c>
      <c r="AY462" s="808">
        <v>0.175622333681279</v>
      </c>
      <c r="AZ462" s="808">
        <f t="shared" si="131"/>
        <v>0.824377666318721</v>
      </c>
      <c r="BA462" s="808">
        <f t="shared" si="129"/>
        <v>0.2331686316014932</v>
      </c>
      <c r="BB462" s="808">
        <f t="shared" si="129"/>
        <v>0.76683136839850685</v>
      </c>
      <c r="BC462" s="809">
        <v>0.24310909786266399</v>
      </c>
      <c r="BD462" s="809">
        <f t="shared" si="118"/>
        <v>0.75689090213733601</v>
      </c>
      <c r="BE462" s="809">
        <v>0.30581040843025098</v>
      </c>
      <c r="BF462" s="809">
        <f t="shared" si="118"/>
        <v>0.69418959156974902</v>
      </c>
      <c r="BG462" s="809">
        <v>0.17618864170227999</v>
      </c>
      <c r="BH462" s="809">
        <f t="shared" si="121"/>
        <v>0.82381135829772001</v>
      </c>
      <c r="BI462" s="809">
        <v>0.22674698945943239</v>
      </c>
      <c r="BJ462" s="809">
        <v>0.77325301054056772</v>
      </c>
      <c r="BK462" s="810">
        <v>0.23628745759333999</v>
      </c>
      <c r="BL462" s="810">
        <f t="shared" si="122"/>
        <v>0.76371254240665998</v>
      </c>
      <c r="BM462" s="810">
        <v>0.30018136557042302</v>
      </c>
      <c r="BN462" s="810">
        <f t="shared" si="123"/>
        <v>0.69981863442957692</v>
      </c>
      <c r="BO462" s="810">
        <v>0.16957105331764599</v>
      </c>
      <c r="BP462" s="810">
        <f t="shared" si="124"/>
        <v>0.83042894668235401</v>
      </c>
      <c r="BQ462" s="810">
        <v>0.22029351046124987</v>
      </c>
      <c r="BR462" s="810">
        <f t="shared" si="130"/>
        <v>0.77970648953875021</v>
      </c>
      <c r="BS462" s="809">
        <v>0.85473185972240695</v>
      </c>
      <c r="BT462" s="809">
        <v>0.14526814027759299</v>
      </c>
      <c r="BU462" s="812"/>
      <c r="BV462" s="758"/>
      <c r="BW462" s="758"/>
      <c r="BX462" s="758"/>
      <c r="BY462" s="758"/>
      <c r="BZ462" s="758"/>
      <c r="CA462" s="758"/>
      <c r="CB462" s="758"/>
      <c r="CC462" s="758"/>
      <c r="CD462" s="758"/>
      <c r="CE462" s="758"/>
      <c r="CF462" s="758"/>
      <c r="CG462" s="758"/>
      <c r="CH462" s="758"/>
      <c r="CI462" s="758"/>
      <c r="CJ462" s="758"/>
      <c r="CK462" s="758"/>
      <c r="CL462" s="758"/>
      <c r="CM462" s="758"/>
      <c r="CN462" s="758"/>
      <c r="CP462" s="5"/>
      <c r="CR462" s="5"/>
      <c r="CS462" s="5"/>
      <c r="CT462" s="5"/>
    </row>
    <row r="463" spans="2:98" ht="15">
      <c r="B463" s="758"/>
      <c r="C463" s="758"/>
      <c r="D463" s="758"/>
      <c r="E463" s="758"/>
      <c r="F463" s="758"/>
      <c r="G463" s="758"/>
      <c r="H463" s="758"/>
      <c r="I463" s="758"/>
      <c r="J463" s="758"/>
      <c r="K463" s="758"/>
      <c r="L463" s="758"/>
      <c r="M463" s="758"/>
      <c r="N463" s="758"/>
      <c r="O463" s="758"/>
      <c r="P463" s="758"/>
      <c r="Q463" s="758"/>
      <c r="R463" s="758"/>
      <c r="S463" s="758"/>
      <c r="T463" s="758"/>
      <c r="U463" s="758"/>
      <c r="V463" s="758"/>
      <c r="W463" s="758"/>
      <c r="X463" s="758"/>
      <c r="Y463" s="758"/>
      <c r="Z463" s="758"/>
      <c r="AA463" s="758"/>
      <c r="AB463" s="758"/>
      <c r="AC463" s="758"/>
      <c r="AD463" s="758"/>
      <c r="AE463" s="758"/>
      <c r="AF463" s="758"/>
      <c r="AG463" s="758"/>
      <c r="AH463" s="758"/>
      <c r="AI463" s="758"/>
      <c r="AJ463" s="758"/>
      <c r="AK463" s="758"/>
      <c r="AL463" s="780">
        <v>458</v>
      </c>
      <c r="AM463" s="792">
        <v>0.24982483123854701</v>
      </c>
      <c r="AN463" s="792">
        <f t="shared" si="125"/>
        <v>0.75017516876145296</v>
      </c>
      <c r="AO463" s="792">
        <v>0.30703513359243201</v>
      </c>
      <c r="AP463" s="792">
        <f t="shared" si="119"/>
        <v>0.69296486640756805</v>
      </c>
      <c r="AQ463" s="792">
        <v>0.16031913876867601</v>
      </c>
      <c r="AR463" s="792">
        <f t="shared" si="120"/>
        <v>0.83968086123132402</v>
      </c>
      <c r="AS463" s="792">
        <f t="shared" si="126"/>
        <v>0.22181058224379993</v>
      </c>
      <c r="AT463" s="792">
        <f t="shared" si="126"/>
        <v>0.7781894177562001</v>
      </c>
      <c r="AU463" s="808">
        <v>0.25897384238573101</v>
      </c>
      <c r="AV463" s="808">
        <f t="shared" si="127"/>
        <v>0.74102615761426893</v>
      </c>
      <c r="AW463" s="808">
        <v>0.31432253492523399</v>
      </c>
      <c r="AX463" s="808">
        <f t="shared" si="128"/>
        <v>0.68567746507476601</v>
      </c>
      <c r="AY463" s="808">
        <v>0.17600730996852901</v>
      </c>
      <c r="AZ463" s="808">
        <f t="shared" si="131"/>
        <v>0.82399269003147102</v>
      </c>
      <c r="BA463" s="808">
        <f t="shared" si="129"/>
        <v>0.23353943675790378</v>
      </c>
      <c r="BB463" s="808">
        <f t="shared" si="129"/>
        <v>0.76646056324209622</v>
      </c>
      <c r="BC463" s="809">
        <v>0.24345079561202701</v>
      </c>
      <c r="BD463" s="809">
        <f t="shared" si="118"/>
        <v>0.75654920438797302</v>
      </c>
      <c r="BE463" s="809">
        <v>0.306145011442507</v>
      </c>
      <c r="BF463" s="809">
        <f t="shared" si="118"/>
        <v>0.69385498855749295</v>
      </c>
      <c r="BG463" s="809">
        <v>0.17657832120360101</v>
      </c>
      <c r="BH463" s="809">
        <f t="shared" si="121"/>
        <v>0.82342167879639905</v>
      </c>
      <c r="BI463" s="809">
        <v>0.22710912702516145</v>
      </c>
      <c r="BJ463" s="809">
        <v>0.77289087297483861</v>
      </c>
      <c r="BK463" s="810">
        <v>0.23662103445749599</v>
      </c>
      <c r="BL463" s="810">
        <f t="shared" si="122"/>
        <v>0.76337896554250406</v>
      </c>
      <c r="BM463" s="810">
        <v>0.30050515349648399</v>
      </c>
      <c r="BN463" s="810">
        <f t="shared" si="123"/>
        <v>0.69949484650351601</v>
      </c>
      <c r="BO463" s="810">
        <v>0.169948834470491</v>
      </c>
      <c r="BP463" s="810">
        <f t="shared" si="124"/>
        <v>0.83005116552950897</v>
      </c>
      <c r="BQ463" s="810">
        <v>0.22064516984244092</v>
      </c>
      <c r="BR463" s="810">
        <f t="shared" si="130"/>
        <v>0.77935483015755902</v>
      </c>
      <c r="BS463" s="809">
        <v>0.855040686002147</v>
      </c>
      <c r="BT463" s="809">
        <v>0.144959313997853</v>
      </c>
      <c r="BU463" s="812"/>
      <c r="BV463" s="758"/>
      <c r="BW463" s="758"/>
      <c r="BX463" s="758"/>
      <c r="BY463" s="758"/>
      <c r="BZ463" s="758"/>
      <c r="CA463" s="758"/>
      <c r="CB463" s="758"/>
      <c r="CC463" s="758"/>
      <c r="CD463" s="758"/>
      <c r="CE463" s="758"/>
      <c r="CF463" s="758"/>
      <c r="CG463" s="758"/>
      <c r="CH463" s="758"/>
      <c r="CI463" s="758"/>
      <c r="CJ463" s="758"/>
      <c r="CK463" s="758"/>
      <c r="CL463" s="758"/>
      <c r="CM463" s="758"/>
      <c r="CN463" s="758"/>
      <c r="CP463" s="5"/>
      <c r="CR463" s="5"/>
      <c r="CS463" s="5"/>
      <c r="CT463" s="5"/>
    </row>
    <row r="464" spans="2:98" ht="15">
      <c r="B464" s="758"/>
      <c r="C464" s="758"/>
      <c r="D464" s="758"/>
      <c r="E464" s="758"/>
      <c r="F464" s="758"/>
      <c r="G464" s="758"/>
      <c r="H464" s="758"/>
      <c r="I464" s="758"/>
      <c r="J464" s="758"/>
      <c r="K464" s="758"/>
      <c r="L464" s="758"/>
      <c r="M464" s="758"/>
      <c r="N464" s="758"/>
      <c r="O464" s="758"/>
      <c r="P464" s="758"/>
      <c r="Q464" s="758"/>
      <c r="R464" s="758"/>
      <c r="S464" s="758"/>
      <c r="T464" s="758"/>
      <c r="U464" s="758"/>
      <c r="V464" s="758"/>
      <c r="W464" s="758"/>
      <c r="X464" s="758"/>
      <c r="Y464" s="758"/>
      <c r="Z464" s="758"/>
      <c r="AA464" s="758"/>
      <c r="AB464" s="758"/>
      <c r="AC464" s="758"/>
      <c r="AD464" s="758"/>
      <c r="AE464" s="758"/>
      <c r="AF464" s="758"/>
      <c r="AG464" s="758"/>
      <c r="AH464" s="758"/>
      <c r="AI464" s="758"/>
      <c r="AJ464" s="758"/>
      <c r="AK464" s="758"/>
      <c r="AL464" s="780">
        <v>459</v>
      </c>
      <c r="AM464" s="792">
        <v>0.25014227931880301</v>
      </c>
      <c r="AN464" s="792">
        <f t="shared" si="125"/>
        <v>0.74985772068119694</v>
      </c>
      <c r="AO464" s="792">
        <v>0.30735286343580498</v>
      </c>
      <c r="AP464" s="792">
        <f t="shared" si="119"/>
        <v>0.69264713656419508</v>
      </c>
      <c r="AQ464" s="792">
        <v>0.160664616745128</v>
      </c>
      <c r="AR464" s="792">
        <f t="shared" si="120"/>
        <v>0.839335383254872</v>
      </c>
      <c r="AS464" s="792">
        <f t="shared" si="126"/>
        <v>0.22214098888182296</v>
      </c>
      <c r="AT464" s="792">
        <f t="shared" si="126"/>
        <v>0.77785901111817701</v>
      </c>
      <c r="AU464" s="808">
        <v>0.25933647415151601</v>
      </c>
      <c r="AV464" s="808">
        <f t="shared" si="127"/>
        <v>0.74066352584848394</v>
      </c>
      <c r="AW464" s="808">
        <v>0.31467509928946602</v>
      </c>
      <c r="AX464" s="808">
        <f t="shared" si="128"/>
        <v>0.68532490071053398</v>
      </c>
      <c r="AY464" s="808">
        <v>0.17639223321213199</v>
      </c>
      <c r="AZ464" s="808">
        <f t="shared" si="131"/>
        <v>0.82360776678786807</v>
      </c>
      <c r="BA464" s="808">
        <f t="shared" si="129"/>
        <v>0.23391000710112789</v>
      </c>
      <c r="BB464" s="808">
        <f t="shared" si="129"/>
        <v>0.76608999289887214</v>
      </c>
      <c r="BC464" s="809">
        <v>0.24379213732680899</v>
      </c>
      <c r="BD464" s="809">
        <f t="shared" si="118"/>
        <v>0.75620786267319096</v>
      </c>
      <c r="BE464" s="809">
        <v>0.30647919338069202</v>
      </c>
      <c r="BF464" s="809">
        <f t="shared" si="118"/>
        <v>0.69352080661930793</v>
      </c>
      <c r="BG464" s="809">
        <v>0.17696791949799401</v>
      </c>
      <c r="BH464" s="809">
        <f t="shared" si="121"/>
        <v>0.82303208050200594</v>
      </c>
      <c r="BI464" s="809">
        <v>0.22747102001794722</v>
      </c>
      <c r="BJ464" s="809">
        <v>0.77252897998205272</v>
      </c>
      <c r="BK464" s="810">
        <v>0.23695443685227299</v>
      </c>
      <c r="BL464" s="810">
        <f t="shared" si="122"/>
        <v>0.76304556314772698</v>
      </c>
      <c r="BM464" s="810">
        <v>0.30082853081721</v>
      </c>
      <c r="BN464" s="810">
        <f t="shared" si="123"/>
        <v>0.69917146918278994</v>
      </c>
      <c r="BO464" s="810">
        <v>0.17032658236600301</v>
      </c>
      <c r="BP464" s="810">
        <f t="shared" si="124"/>
        <v>0.82967341763399705</v>
      </c>
      <c r="BQ464" s="810">
        <v>0.22099666540052432</v>
      </c>
      <c r="BR464" s="810">
        <f t="shared" si="130"/>
        <v>0.77900333459947568</v>
      </c>
      <c r="BS464" s="809">
        <v>0.85534832345740996</v>
      </c>
      <c r="BT464" s="809">
        <v>0.14465167654259001</v>
      </c>
      <c r="BU464" s="812"/>
      <c r="BV464" s="758"/>
      <c r="BW464" s="758"/>
      <c r="BX464" s="758"/>
      <c r="BY464" s="758"/>
      <c r="BZ464" s="758"/>
      <c r="CA464" s="758"/>
      <c r="CB464" s="758"/>
      <c r="CC464" s="758"/>
      <c r="CD464" s="758"/>
      <c r="CE464" s="758"/>
      <c r="CF464" s="758"/>
      <c r="CG464" s="758"/>
      <c r="CH464" s="758"/>
      <c r="CI464" s="758"/>
      <c r="CJ464" s="758"/>
      <c r="CK464" s="758"/>
      <c r="CL464" s="758"/>
      <c r="CM464" s="758"/>
      <c r="CN464" s="758"/>
      <c r="CP464" s="5"/>
      <c r="CR464" s="5"/>
      <c r="CS464" s="5"/>
      <c r="CT464" s="5"/>
    </row>
    <row r="465" spans="2:98" ht="15">
      <c r="B465" s="758"/>
      <c r="C465" s="758"/>
      <c r="D465" s="758"/>
      <c r="E465" s="758"/>
      <c r="F465" s="758"/>
      <c r="G465" s="758"/>
      <c r="H465" s="758"/>
      <c r="I465" s="758"/>
      <c r="J465" s="758"/>
      <c r="K465" s="758"/>
      <c r="L465" s="758"/>
      <c r="M465" s="758"/>
      <c r="N465" s="758"/>
      <c r="O465" s="758"/>
      <c r="P465" s="758"/>
      <c r="Q465" s="758"/>
      <c r="R465" s="758"/>
      <c r="S465" s="758"/>
      <c r="T465" s="758"/>
      <c r="U465" s="758"/>
      <c r="V465" s="758"/>
      <c r="W465" s="758"/>
      <c r="X465" s="758"/>
      <c r="Y465" s="758"/>
      <c r="Z465" s="758"/>
      <c r="AA465" s="758"/>
      <c r="AB465" s="758"/>
      <c r="AC465" s="758"/>
      <c r="AD465" s="758"/>
      <c r="AE465" s="758"/>
      <c r="AF465" s="758"/>
      <c r="AG465" s="758"/>
      <c r="AH465" s="758"/>
      <c r="AI465" s="758"/>
      <c r="AJ465" s="758"/>
      <c r="AK465" s="758"/>
      <c r="AL465" s="780">
        <v>460</v>
      </c>
      <c r="AM465" s="792">
        <v>0.25045928724166899</v>
      </c>
      <c r="AN465" s="792">
        <f t="shared" si="125"/>
        <v>0.74954071275833101</v>
      </c>
      <c r="AO465" s="792">
        <v>0.30767018676004998</v>
      </c>
      <c r="AP465" s="792">
        <f t="shared" si="119"/>
        <v>0.69232981323995002</v>
      </c>
      <c r="AQ465" s="792">
        <v>0.16101005532996601</v>
      </c>
      <c r="AR465" s="792">
        <f t="shared" si="120"/>
        <v>0.83898994467003396</v>
      </c>
      <c r="AS465" s="792">
        <f t="shared" si="126"/>
        <v>0.22247114745151325</v>
      </c>
      <c r="AT465" s="792">
        <f t="shared" si="126"/>
        <v>0.77752885254848669</v>
      </c>
      <c r="AU465" s="808">
        <v>0.259698745672304</v>
      </c>
      <c r="AV465" s="808">
        <f t="shared" si="127"/>
        <v>0.740301254327696</v>
      </c>
      <c r="AW465" s="808">
        <v>0.315027236599146</v>
      </c>
      <c r="AX465" s="808">
        <f t="shared" si="128"/>
        <v>0.684972763400854</v>
      </c>
      <c r="AY465" s="808">
        <v>0.17677710312769601</v>
      </c>
      <c r="AZ465" s="808">
        <f t="shared" si="131"/>
        <v>0.82322289687230399</v>
      </c>
      <c r="BA465" s="808">
        <f t="shared" si="129"/>
        <v>0.23428034301495804</v>
      </c>
      <c r="BB465" s="808">
        <f t="shared" si="129"/>
        <v>0.76571965698504196</v>
      </c>
      <c r="BC465" s="809">
        <v>0.24413312435435999</v>
      </c>
      <c r="BD465" s="809">
        <f t="shared" si="118"/>
        <v>0.75586687564564004</v>
      </c>
      <c r="BE465" s="809">
        <v>0.30681295553679599</v>
      </c>
      <c r="BF465" s="809">
        <f t="shared" si="118"/>
        <v>0.69318704446320401</v>
      </c>
      <c r="BG465" s="809">
        <v>0.177357436405186</v>
      </c>
      <c r="BH465" s="809">
        <f t="shared" si="121"/>
        <v>0.82264256359481402</v>
      </c>
      <c r="BI465" s="809">
        <v>0.22783266906970023</v>
      </c>
      <c r="BJ465" s="809">
        <v>0.77216733093029988</v>
      </c>
      <c r="BK465" s="810">
        <v>0.23728766432175</v>
      </c>
      <c r="BL465" s="810">
        <f t="shared" si="122"/>
        <v>0.76271233567825003</v>
      </c>
      <c r="BM465" s="810">
        <v>0.301151498969839</v>
      </c>
      <c r="BN465" s="810">
        <f t="shared" si="123"/>
        <v>0.69884850103016105</v>
      </c>
      <c r="BO465" s="810">
        <v>0.17070429646750601</v>
      </c>
      <c r="BP465" s="810">
        <f t="shared" si="124"/>
        <v>0.82929570353249393</v>
      </c>
      <c r="BQ465" s="810">
        <v>0.22134799707785824</v>
      </c>
      <c r="BR465" s="810">
        <f t="shared" si="130"/>
        <v>0.77865200292214176</v>
      </c>
      <c r="BS465" s="809">
        <v>0.855654777121722</v>
      </c>
      <c r="BT465" s="809">
        <v>0.144345222878278</v>
      </c>
      <c r="BU465" s="812"/>
      <c r="BV465" s="758"/>
      <c r="BW465" s="758"/>
      <c r="BX465" s="758"/>
      <c r="BY465" s="758"/>
      <c r="BZ465" s="758"/>
      <c r="CA465" s="758"/>
      <c r="CB465" s="758"/>
      <c r="CC465" s="758"/>
      <c r="CD465" s="758"/>
      <c r="CE465" s="758"/>
      <c r="CF465" s="758"/>
      <c r="CG465" s="758"/>
      <c r="CH465" s="758"/>
      <c r="CI465" s="758"/>
      <c r="CJ465" s="758"/>
      <c r="CK465" s="758"/>
      <c r="CL465" s="758"/>
      <c r="CM465" s="758"/>
      <c r="CN465" s="758"/>
      <c r="CP465" s="5"/>
      <c r="CR465" s="5"/>
      <c r="CS465" s="5"/>
      <c r="CT465" s="5"/>
    </row>
    <row r="466" spans="2:98" ht="15">
      <c r="B466" s="758"/>
      <c r="C466" s="758"/>
      <c r="D466" s="758"/>
      <c r="E466" s="758"/>
      <c r="F466" s="758"/>
      <c r="G466" s="758"/>
      <c r="H466" s="758"/>
      <c r="I466" s="758"/>
      <c r="J466" s="758"/>
      <c r="K466" s="758"/>
      <c r="L466" s="758"/>
      <c r="M466" s="758"/>
      <c r="N466" s="758"/>
      <c r="O466" s="758"/>
      <c r="P466" s="758"/>
      <c r="Q466" s="758"/>
      <c r="R466" s="758"/>
      <c r="S466" s="758"/>
      <c r="T466" s="758"/>
      <c r="U466" s="758"/>
      <c r="V466" s="758"/>
      <c r="W466" s="758"/>
      <c r="X466" s="758"/>
      <c r="Y466" s="758"/>
      <c r="Z466" s="758"/>
      <c r="AA466" s="758"/>
      <c r="AB466" s="758"/>
      <c r="AC466" s="758"/>
      <c r="AD466" s="758"/>
      <c r="AE466" s="758"/>
      <c r="AF466" s="758"/>
      <c r="AG466" s="758"/>
      <c r="AH466" s="758"/>
      <c r="AI466" s="758"/>
      <c r="AJ466" s="758"/>
      <c r="AK466" s="758"/>
      <c r="AL466" s="780">
        <v>461</v>
      </c>
      <c r="AM466" s="792">
        <v>0.25077587428631998</v>
      </c>
      <c r="AN466" s="792">
        <f t="shared" si="125"/>
        <v>0.74922412571368002</v>
      </c>
      <c r="AO466" s="792">
        <v>0.30798710097160897</v>
      </c>
      <c r="AP466" s="792">
        <f t="shared" si="119"/>
        <v>0.69201289902839103</v>
      </c>
      <c r="AQ466" s="792">
        <v>0.16135545493280701</v>
      </c>
      <c r="AR466" s="792">
        <f t="shared" si="120"/>
        <v>0.83864454506719299</v>
      </c>
      <c r="AS466" s="792">
        <f t="shared" si="126"/>
        <v>0.22280106352132051</v>
      </c>
      <c r="AT466" s="792">
        <f t="shared" si="126"/>
        <v>0.77719893647867955</v>
      </c>
      <c r="AU466" s="808">
        <v>0.26006065767342701</v>
      </c>
      <c r="AV466" s="808">
        <f t="shared" si="127"/>
        <v>0.73993934232657299</v>
      </c>
      <c r="AW466" s="808">
        <v>0.31537894811410699</v>
      </c>
      <c r="AX466" s="808">
        <f t="shared" si="128"/>
        <v>0.68462105188589306</v>
      </c>
      <c r="AY466" s="808">
        <v>0.17716191943083001</v>
      </c>
      <c r="AZ466" s="808">
        <f t="shared" si="131"/>
        <v>0.82283808056916996</v>
      </c>
      <c r="BA466" s="808">
        <f t="shared" si="129"/>
        <v>0.23465044488318876</v>
      </c>
      <c r="BB466" s="808">
        <f t="shared" si="129"/>
        <v>0.76534955511681124</v>
      </c>
      <c r="BC466" s="809">
        <v>0.244473758042029</v>
      </c>
      <c r="BD466" s="809">
        <f t="shared" si="118"/>
        <v>0.75552624195797102</v>
      </c>
      <c r="BE466" s="809">
        <v>0.307146299202809</v>
      </c>
      <c r="BF466" s="809">
        <f t="shared" si="118"/>
        <v>0.692853700797191</v>
      </c>
      <c r="BG466" s="809">
        <v>0.177746871744903</v>
      </c>
      <c r="BH466" s="809">
        <f t="shared" si="121"/>
        <v>0.822253128255097</v>
      </c>
      <c r="BI466" s="809">
        <v>0.22819407481233045</v>
      </c>
      <c r="BJ466" s="809">
        <v>0.77180592518766966</v>
      </c>
      <c r="BK466" s="810">
        <v>0.23762071641000401</v>
      </c>
      <c r="BL466" s="810">
        <f t="shared" si="122"/>
        <v>0.76237928358999596</v>
      </c>
      <c r="BM466" s="810">
        <v>0.30147405939160798</v>
      </c>
      <c r="BN466" s="810">
        <f t="shared" si="123"/>
        <v>0.69852594060839202</v>
      </c>
      <c r="BO466" s="810">
        <v>0.17108197623832599</v>
      </c>
      <c r="BP466" s="810">
        <f t="shared" si="124"/>
        <v>0.82891802376167401</v>
      </c>
      <c r="BQ466" s="810">
        <v>0.22169916481680108</v>
      </c>
      <c r="BR466" s="810">
        <f t="shared" si="130"/>
        <v>0.77830083518319904</v>
      </c>
      <c r="BS466" s="809">
        <v>0.85596005202861103</v>
      </c>
      <c r="BT466" s="809">
        <v>0.144039947971389</v>
      </c>
      <c r="BU466" s="812"/>
      <c r="BV466" s="758"/>
      <c r="BW466" s="758"/>
      <c r="BX466" s="758"/>
      <c r="BY466" s="758"/>
      <c r="BZ466" s="758"/>
      <c r="CA466" s="758"/>
      <c r="CB466" s="758"/>
      <c r="CC466" s="758"/>
      <c r="CD466" s="758"/>
      <c r="CE466" s="758"/>
      <c r="CF466" s="758"/>
      <c r="CG466" s="758"/>
      <c r="CH466" s="758"/>
      <c r="CI466" s="758"/>
      <c r="CJ466" s="758"/>
      <c r="CK466" s="758"/>
      <c r="CL466" s="758"/>
      <c r="CM466" s="758"/>
      <c r="CN466" s="758"/>
      <c r="CP466" s="5"/>
      <c r="CR466" s="5"/>
      <c r="CS466" s="5"/>
      <c r="CT466" s="5"/>
    </row>
    <row r="467" spans="2:98" ht="15">
      <c r="B467" s="758"/>
      <c r="C467" s="758"/>
      <c r="D467" s="758"/>
      <c r="E467" s="758"/>
      <c r="F467" s="758"/>
      <c r="G467" s="758"/>
      <c r="H467" s="758"/>
      <c r="I467" s="758"/>
      <c r="J467" s="758"/>
      <c r="K467" s="758"/>
      <c r="L467" s="758"/>
      <c r="M467" s="758"/>
      <c r="N467" s="758"/>
      <c r="O467" s="758"/>
      <c r="P467" s="758"/>
      <c r="Q467" s="758"/>
      <c r="R467" s="758"/>
      <c r="S467" s="758"/>
      <c r="T467" s="758"/>
      <c r="U467" s="758"/>
      <c r="V467" s="758"/>
      <c r="W467" s="758"/>
      <c r="X467" s="758"/>
      <c r="Y467" s="758"/>
      <c r="Z467" s="758"/>
      <c r="AA467" s="758"/>
      <c r="AB467" s="758"/>
      <c r="AC467" s="758"/>
      <c r="AD467" s="758"/>
      <c r="AE467" s="758"/>
      <c r="AF467" s="758"/>
      <c r="AG467" s="758"/>
      <c r="AH467" s="758"/>
      <c r="AI467" s="758"/>
      <c r="AJ467" s="758"/>
      <c r="AK467" s="758"/>
      <c r="AL467" s="780">
        <v>462</v>
      </c>
      <c r="AM467" s="792">
        <v>0.251092059731926</v>
      </c>
      <c r="AN467" s="792">
        <f t="shared" si="125"/>
        <v>0.74890794026807406</v>
      </c>
      <c r="AO467" s="792">
        <v>0.30830360347692398</v>
      </c>
      <c r="AP467" s="792">
        <f t="shared" si="119"/>
        <v>0.69169639652307602</v>
      </c>
      <c r="AQ467" s="792">
        <v>0.16170081596326799</v>
      </c>
      <c r="AR467" s="792">
        <f t="shared" si="120"/>
        <v>0.83829918403673198</v>
      </c>
      <c r="AS467" s="792">
        <f t="shared" si="126"/>
        <v>0.22313074265969285</v>
      </c>
      <c r="AT467" s="792">
        <f t="shared" si="126"/>
        <v>0.77686925734030721</v>
      </c>
      <c r="AU467" s="808">
        <v>0.260422210880212</v>
      </c>
      <c r="AV467" s="808">
        <f t="shared" si="127"/>
        <v>0.739577789119788</v>
      </c>
      <c r="AW467" s="808">
        <v>0.31573023509418102</v>
      </c>
      <c r="AX467" s="808">
        <f t="shared" si="128"/>
        <v>0.68426976490581892</v>
      </c>
      <c r="AY467" s="808">
        <v>0.17754668183714201</v>
      </c>
      <c r="AZ467" s="808">
        <f t="shared" si="131"/>
        <v>0.82245331816285794</v>
      </c>
      <c r="BA467" s="808">
        <f t="shared" si="129"/>
        <v>0.23502031308961269</v>
      </c>
      <c r="BB467" s="808">
        <f t="shared" si="129"/>
        <v>0.76497968691038731</v>
      </c>
      <c r="BC467" s="809">
        <v>0.24481403973716501</v>
      </c>
      <c r="BD467" s="809">
        <f t="shared" si="118"/>
        <v>0.75518596026283502</v>
      </c>
      <c r="BE467" s="809">
        <v>0.307479225670721</v>
      </c>
      <c r="BF467" s="809">
        <f t="shared" si="118"/>
        <v>0.69252077432927894</v>
      </c>
      <c r="BG467" s="809">
        <v>0.17813622533687101</v>
      </c>
      <c r="BH467" s="809">
        <f t="shared" si="121"/>
        <v>0.82186377466312899</v>
      </c>
      <c r="BI467" s="809">
        <v>0.22855523787774765</v>
      </c>
      <c r="BJ467" s="809">
        <v>0.77144476212225233</v>
      </c>
      <c r="BK467" s="810">
        <v>0.23795359266111599</v>
      </c>
      <c r="BL467" s="810">
        <f t="shared" si="122"/>
        <v>0.76204640733888396</v>
      </c>
      <c r="BM467" s="810">
        <v>0.301796213519755</v>
      </c>
      <c r="BN467" s="810">
        <f t="shared" si="123"/>
        <v>0.69820378648024506</v>
      </c>
      <c r="BO467" s="810">
        <v>0.171459621141788</v>
      </c>
      <c r="BP467" s="810">
        <f t="shared" si="124"/>
        <v>0.82854037885821197</v>
      </c>
      <c r="BQ467" s="810">
        <v>0.2220501685597121</v>
      </c>
      <c r="BR467" s="810">
        <f t="shared" si="130"/>
        <v>0.77794983144028795</v>
      </c>
      <c r="BS467" s="809">
        <v>0.85626415321160099</v>
      </c>
      <c r="BT467" s="809">
        <v>0.14373584678839901</v>
      </c>
      <c r="BU467" s="812"/>
      <c r="BV467" s="758"/>
      <c r="BW467" s="758"/>
      <c r="BX467" s="758"/>
      <c r="BY467" s="758"/>
      <c r="BZ467" s="758"/>
      <c r="CA467" s="758"/>
      <c r="CB467" s="758"/>
      <c r="CC467" s="758"/>
      <c r="CD467" s="758"/>
      <c r="CE467" s="758"/>
      <c r="CF467" s="758"/>
      <c r="CG467" s="758"/>
      <c r="CH467" s="758"/>
      <c r="CI467" s="758"/>
      <c r="CJ467" s="758"/>
      <c r="CK467" s="758"/>
      <c r="CL467" s="758"/>
      <c r="CM467" s="758"/>
      <c r="CN467" s="758"/>
      <c r="CP467" s="5"/>
      <c r="CR467" s="5"/>
      <c r="CS467" s="5"/>
      <c r="CT467" s="5"/>
    </row>
    <row r="468" spans="2:98" ht="15">
      <c r="B468" s="758"/>
      <c r="C468" s="758"/>
      <c r="D468" s="758"/>
      <c r="E468" s="758"/>
      <c r="F468" s="758"/>
      <c r="G468" s="758"/>
      <c r="H468" s="758"/>
      <c r="I468" s="758"/>
      <c r="J468" s="758"/>
      <c r="K468" s="758"/>
      <c r="L468" s="758"/>
      <c r="M468" s="758"/>
      <c r="N468" s="758"/>
      <c r="O468" s="758"/>
      <c r="P468" s="758"/>
      <c r="Q468" s="758"/>
      <c r="R468" s="758"/>
      <c r="S468" s="758"/>
      <c r="T468" s="758"/>
      <c r="U468" s="758"/>
      <c r="V468" s="758"/>
      <c r="W468" s="758"/>
      <c r="X468" s="758"/>
      <c r="Y468" s="758"/>
      <c r="Z468" s="758"/>
      <c r="AA468" s="758"/>
      <c r="AB468" s="758"/>
      <c r="AC468" s="758"/>
      <c r="AD468" s="758"/>
      <c r="AE468" s="758"/>
      <c r="AF468" s="758"/>
      <c r="AG468" s="758"/>
      <c r="AH468" s="758"/>
      <c r="AI468" s="758"/>
      <c r="AJ468" s="758"/>
      <c r="AK468" s="758"/>
      <c r="AL468" s="780">
        <v>463</v>
      </c>
      <c r="AM468" s="792">
        <v>0.25140786285766098</v>
      </c>
      <c r="AN468" s="792">
        <f t="shared" si="125"/>
        <v>0.74859213714233896</v>
      </c>
      <c r="AO468" s="792">
        <v>0.30861969168243703</v>
      </c>
      <c r="AP468" s="792">
        <f t="shared" si="119"/>
        <v>0.69138030831756292</v>
      </c>
      <c r="AQ468" s="792">
        <v>0.162046138830965</v>
      </c>
      <c r="AR468" s="792">
        <f t="shared" si="120"/>
        <v>0.83795386116903503</v>
      </c>
      <c r="AS468" s="792">
        <f t="shared" si="126"/>
        <v>0.22346019043507934</v>
      </c>
      <c r="AT468" s="792">
        <f t="shared" si="126"/>
        <v>0.77653980956492075</v>
      </c>
      <c r="AU468" s="808">
        <v>0.26078340601799099</v>
      </c>
      <c r="AV468" s="808">
        <f t="shared" si="127"/>
        <v>0.73921659398200901</v>
      </c>
      <c r="AW468" s="808">
        <v>0.31608109879920099</v>
      </c>
      <c r="AX468" s="808">
        <f t="shared" si="128"/>
        <v>0.68391890120079901</v>
      </c>
      <c r="AY468" s="808">
        <v>0.17793139006223899</v>
      </c>
      <c r="AZ468" s="808">
        <f t="shared" si="131"/>
        <v>0.82206860993776099</v>
      </c>
      <c r="BA468" s="808">
        <f t="shared" si="129"/>
        <v>0.23538994801802338</v>
      </c>
      <c r="BB468" s="808">
        <f t="shared" si="129"/>
        <v>0.76461005198197662</v>
      </c>
      <c r="BC468" s="809">
        <v>0.24515397078711901</v>
      </c>
      <c r="BD468" s="809">
        <f t="shared" si="118"/>
        <v>0.75484602921288102</v>
      </c>
      <c r="BE468" s="809">
        <v>0.307811736232521</v>
      </c>
      <c r="BF468" s="809">
        <f t="shared" si="118"/>
        <v>0.692188263767479</v>
      </c>
      <c r="BG468" s="809">
        <v>0.17852549700081799</v>
      </c>
      <c r="BH468" s="809">
        <f t="shared" si="121"/>
        <v>0.82147450299918201</v>
      </c>
      <c r="BI468" s="809">
        <v>0.22891615889786301</v>
      </c>
      <c r="BJ468" s="809">
        <v>0.77108384110213701</v>
      </c>
      <c r="BK468" s="810">
        <v>0.23828629261916401</v>
      </c>
      <c r="BL468" s="810">
        <f t="shared" si="122"/>
        <v>0.76171370738083599</v>
      </c>
      <c r="BM468" s="810">
        <v>0.30211796279151898</v>
      </c>
      <c r="BN468" s="810">
        <f t="shared" si="123"/>
        <v>0.69788203720848108</v>
      </c>
      <c r="BO468" s="810">
        <v>0.171837230641216</v>
      </c>
      <c r="BP468" s="810">
        <f t="shared" si="124"/>
        <v>0.82816276935878397</v>
      </c>
      <c r="BQ468" s="810">
        <v>0.22240100824894957</v>
      </c>
      <c r="BR468" s="810">
        <f t="shared" si="130"/>
        <v>0.77759899175105041</v>
      </c>
      <c r="BS468" s="809">
        <v>0.85656708570422102</v>
      </c>
      <c r="BT468" s="809">
        <v>0.14343291429577901</v>
      </c>
      <c r="BU468" s="812"/>
      <c r="BV468" s="758"/>
      <c r="BW468" s="758"/>
      <c r="BX468" s="758"/>
      <c r="BY468" s="758"/>
      <c r="BZ468" s="758"/>
      <c r="CA468" s="758"/>
      <c r="CB468" s="758"/>
      <c r="CC468" s="758"/>
      <c r="CD468" s="758"/>
      <c r="CE468" s="758"/>
      <c r="CF468" s="758"/>
      <c r="CG468" s="758"/>
      <c r="CH468" s="758"/>
      <c r="CI468" s="758"/>
      <c r="CJ468" s="758"/>
      <c r="CK468" s="758"/>
      <c r="CL468" s="758"/>
      <c r="CM468" s="758"/>
      <c r="CN468" s="758"/>
      <c r="CP468" s="5"/>
      <c r="CR468" s="5"/>
      <c r="CS468" s="5"/>
      <c r="CT468" s="5"/>
    </row>
    <row r="469" spans="2:98" ht="15">
      <c r="B469" s="758"/>
      <c r="C469" s="758"/>
      <c r="D469" s="758"/>
      <c r="E469" s="758"/>
      <c r="F469" s="758"/>
      <c r="G469" s="758"/>
      <c r="H469" s="758"/>
      <c r="I469" s="758"/>
      <c r="J469" s="758"/>
      <c r="K469" s="758"/>
      <c r="L469" s="758"/>
      <c r="M469" s="758"/>
      <c r="N469" s="758"/>
      <c r="O469" s="758"/>
      <c r="P469" s="758"/>
      <c r="Q469" s="758"/>
      <c r="R469" s="758"/>
      <c r="S469" s="758"/>
      <c r="T469" s="758"/>
      <c r="U469" s="758"/>
      <c r="V469" s="758"/>
      <c r="W469" s="758"/>
      <c r="X469" s="758"/>
      <c r="Y469" s="758"/>
      <c r="Z469" s="758"/>
      <c r="AA469" s="758"/>
      <c r="AB469" s="758"/>
      <c r="AC469" s="758"/>
      <c r="AD469" s="758"/>
      <c r="AE469" s="758"/>
      <c r="AF469" s="758"/>
      <c r="AG469" s="758"/>
      <c r="AH469" s="758"/>
      <c r="AI469" s="758"/>
      <c r="AJ469" s="758"/>
      <c r="AK469" s="758"/>
      <c r="AL469" s="780">
        <v>464</v>
      </c>
      <c r="AM469" s="792">
        <v>0.25172330294269801</v>
      </c>
      <c r="AN469" s="792">
        <f t="shared" si="125"/>
        <v>0.74827669705730204</v>
      </c>
      <c r="AO469" s="792">
        <v>0.30893536299459001</v>
      </c>
      <c r="AP469" s="792">
        <f t="shared" si="119"/>
        <v>0.69106463700540999</v>
      </c>
      <c r="AQ469" s="792">
        <v>0.16239142394551501</v>
      </c>
      <c r="AR469" s="792">
        <f t="shared" si="120"/>
        <v>0.83760857605448502</v>
      </c>
      <c r="AS469" s="792">
        <f t="shared" si="126"/>
        <v>0.22378941241592901</v>
      </c>
      <c r="AT469" s="792">
        <f t="shared" si="126"/>
        <v>0.77621058758407113</v>
      </c>
      <c r="AU469" s="808">
        <v>0.261144243812093</v>
      </c>
      <c r="AV469" s="808">
        <f t="shared" si="127"/>
        <v>0.738855756187907</v>
      </c>
      <c r="AW469" s="808">
        <v>0.31643154048899902</v>
      </c>
      <c r="AX469" s="808">
        <f t="shared" si="128"/>
        <v>0.68356845951100098</v>
      </c>
      <c r="AY469" s="808">
        <v>0.17831604382173</v>
      </c>
      <c r="AZ469" s="808">
        <f t="shared" si="131"/>
        <v>0.82168395617827006</v>
      </c>
      <c r="BA469" s="808">
        <f t="shared" si="129"/>
        <v>0.23575935005221443</v>
      </c>
      <c r="BB469" s="808">
        <f t="shared" si="129"/>
        <v>0.76424064994778562</v>
      </c>
      <c r="BC469" s="809">
        <v>0.24549355253923899</v>
      </c>
      <c r="BD469" s="809">
        <f t="shared" si="118"/>
        <v>0.75450644746076101</v>
      </c>
      <c r="BE469" s="809">
        <v>0.30814383218019897</v>
      </c>
      <c r="BF469" s="809">
        <f t="shared" si="118"/>
        <v>0.69185616781980097</v>
      </c>
      <c r="BG469" s="809">
        <v>0.178914686556469</v>
      </c>
      <c r="BH469" s="809">
        <f t="shared" si="121"/>
        <v>0.82108531344353097</v>
      </c>
      <c r="BI469" s="809">
        <v>0.22927683850458558</v>
      </c>
      <c r="BJ469" s="809">
        <v>0.77072316149541442</v>
      </c>
      <c r="BK469" s="810">
        <v>0.238618815828225</v>
      </c>
      <c r="BL469" s="810">
        <f t="shared" si="122"/>
        <v>0.76138118417177503</v>
      </c>
      <c r="BM469" s="810">
        <v>0.30243930864413598</v>
      </c>
      <c r="BN469" s="810">
        <f t="shared" si="123"/>
        <v>0.69756069135586407</v>
      </c>
      <c r="BO469" s="810">
        <v>0.17221480419993601</v>
      </c>
      <c r="BP469" s="810">
        <f t="shared" si="124"/>
        <v>0.82778519580006393</v>
      </c>
      <c r="BQ469" s="810">
        <v>0.2227516838268716</v>
      </c>
      <c r="BR469" s="810">
        <f t="shared" si="130"/>
        <v>0.7772483161731284</v>
      </c>
      <c r="BS469" s="809">
        <v>0.85686885453999695</v>
      </c>
      <c r="BT469" s="809">
        <v>0.143131145460003</v>
      </c>
      <c r="BU469" s="812"/>
      <c r="BV469" s="758"/>
      <c r="BW469" s="758"/>
      <c r="BX469" s="758"/>
      <c r="BY469" s="758"/>
      <c r="BZ469" s="758"/>
      <c r="CA469" s="758"/>
      <c r="CB469" s="758"/>
      <c r="CC469" s="758"/>
      <c r="CD469" s="758"/>
      <c r="CE469" s="758"/>
      <c r="CF469" s="758"/>
      <c r="CG469" s="758"/>
      <c r="CH469" s="758"/>
      <c r="CI469" s="758"/>
      <c r="CJ469" s="758"/>
      <c r="CK469" s="758"/>
      <c r="CL469" s="758"/>
      <c r="CM469" s="758"/>
      <c r="CN469" s="758"/>
      <c r="CP469" s="5"/>
      <c r="CR469" s="5"/>
      <c r="CS469" s="5"/>
      <c r="CT469" s="5"/>
    </row>
    <row r="470" spans="2:98" ht="15">
      <c r="B470" s="758"/>
      <c r="C470" s="758"/>
      <c r="D470" s="758"/>
      <c r="E470" s="758"/>
      <c r="F470" s="758"/>
      <c r="G470" s="758"/>
      <c r="H470" s="758"/>
      <c r="I470" s="758"/>
      <c r="J470" s="758"/>
      <c r="K470" s="758"/>
      <c r="L470" s="758"/>
      <c r="M470" s="758"/>
      <c r="N470" s="758"/>
      <c r="O470" s="758"/>
      <c r="P470" s="758"/>
      <c r="Q470" s="758"/>
      <c r="R470" s="758"/>
      <c r="S470" s="758"/>
      <c r="T470" s="758"/>
      <c r="U470" s="758"/>
      <c r="V470" s="758"/>
      <c r="W470" s="758"/>
      <c r="X470" s="758"/>
      <c r="Y470" s="758"/>
      <c r="Z470" s="758"/>
      <c r="AA470" s="758"/>
      <c r="AB470" s="758"/>
      <c r="AC470" s="758"/>
      <c r="AD470" s="758"/>
      <c r="AE470" s="758"/>
      <c r="AF470" s="758"/>
      <c r="AG470" s="758"/>
      <c r="AH470" s="758"/>
      <c r="AI470" s="758"/>
      <c r="AJ470" s="758"/>
      <c r="AK470" s="758"/>
      <c r="AL470" s="780">
        <v>465</v>
      </c>
      <c r="AM470" s="792">
        <v>0.25203839926620902</v>
      </c>
      <c r="AN470" s="792">
        <f t="shared" si="125"/>
        <v>0.74796160073379103</v>
      </c>
      <c r="AO470" s="792">
        <v>0.30925061481982502</v>
      </c>
      <c r="AP470" s="792">
        <f t="shared" si="119"/>
        <v>0.69074938518017492</v>
      </c>
      <c r="AQ470" s="792">
        <v>0.162736671716535</v>
      </c>
      <c r="AR470" s="792">
        <f t="shared" si="120"/>
        <v>0.83726332828346495</v>
      </c>
      <c r="AS470" s="792">
        <f t="shared" si="126"/>
        <v>0.22411841417069067</v>
      </c>
      <c r="AT470" s="792">
        <f t="shared" si="126"/>
        <v>0.77588158582930933</v>
      </c>
      <c r="AU470" s="808">
        <v>0.26150472498784699</v>
      </c>
      <c r="AV470" s="808">
        <f t="shared" si="127"/>
        <v>0.73849527501215295</v>
      </c>
      <c r="AW470" s="808">
        <v>0.31678156142340702</v>
      </c>
      <c r="AX470" s="808">
        <f t="shared" si="128"/>
        <v>0.68321843857659292</v>
      </c>
      <c r="AY470" s="808">
        <v>0.178700642831224</v>
      </c>
      <c r="AZ470" s="808">
        <f t="shared" si="131"/>
        <v>0.821299357168776</v>
      </c>
      <c r="BA470" s="808">
        <f t="shared" si="129"/>
        <v>0.23612851957597922</v>
      </c>
      <c r="BB470" s="808">
        <f t="shared" si="129"/>
        <v>0.76387148042402075</v>
      </c>
      <c r="BC470" s="809">
        <v>0.24583278634087599</v>
      </c>
      <c r="BD470" s="809">
        <f t="shared" ref="BD470:BF533" si="132">1-BC470</f>
        <v>0.75416721365912398</v>
      </c>
      <c r="BE470" s="809">
        <v>0.30847551480574398</v>
      </c>
      <c r="BF470" s="809">
        <f t="shared" si="132"/>
        <v>0.69152448519425602</v>
      </c>
      <c r="BG470" s="809">
        <v>0.17930379382355199</v>
      </c>
      <c r="BH470" s="809">
        <f t="shared" si="121"/>
        <v>0.82069620617644801</v>
      </c>
      <c r="BI470" s="809">
        <v>0.22963727732982664</v>
      </c>
      <c r="BJ470" s="809">
        <v>0.77036272267017347</v>
      </c>
      <c r="BK470" s="810">
        <v>0.23895116183237999</v>
      </c>
      <c r="BL470" s="810">
        <f t="shared" si="122"/>
        <v>0.76104883816762003</v>
      </c>
      <c r="BM470" s="810">
        <v>0.30276025251484601</v>
      </c>
      <c r="BN470" s="810">
        <f t="shared" si="123"/>
        <v>0.69723974748515394</v>
      </c>
      <c r="BO470" s="810">
        <v>0.17259234128127299</v>
      </c>
      <c r="BP470" s="810">
        <f t="shared" si="124"/>
        <v>0.82740765871872701</v>
      </c>
      <c r="BQ470" s="810">
        <v>0.22310219523583796</v>
      </c>
      <c r="BR470" s="810">
        <f t="shared" si="130"/>
        <v>0.77689780476416215</v>
      </c>
      <c r="BS470" s="809">
        <v>0.85716946475245404</v>
      </c>
      <c r="BT470" s="809">
        <v>0.14283053524754599</v>
      </c>
      <c r="BU470" s="812"/>
      <c r="BV470" s="758"/>
      <c r="BW470" s="758"/>
      <c r="BX470" s="758"/>
      <c r="BY470" s="758"/>
      <c r="BZ470" s="758"/>
      <c r="CA470" s="758"/>
      <c r="CB470" s="758"/>
      <c r="CC470" s="758"/>
      <c r="CD470" s="758"/>
      <c r="CE470" s="758"/>
      <c r="CF470" s="758"/>
      <c r="CG470" s="758"/>
      <c r="CH470" s="758"/>
      <c r="CI470" s="758"/>
      <c r="CJ470" s="758"/>
      <c r="CK470" s="758"/>
      <c r="CL470" s="758"/>
      <c r="CM470" s="758"/>
      <c r="CN470" s="758"/>
      <c r="CP470" s="5"/>
      <c r="CR470" s="5"/>
      <c r="CS470" s="5"/>
      <c r="CT470" s="5"/>
    </row>
    <row r="471" spans="2:98" ht="15">
      <c r="B471" s="758"/>
      <c r="C471" s="758"/>
      <c r="D471" s="758"/>
      <c r="E471" s="758"/>
      <c r="F471" s="758"/>
      <c r="G471" s="758"/>
      <c r="H471" s="758"/>
      <c r="I471" s="758"/>
      <c r="J471" s="758"/>
      <c r="K471" s="758"/>
      <c r="L471" s="758"/>
      <c r="M471" s="758"/>
      <c r="N471" s="758"/>
      <c r="O471" s="758"/>
      <c r="P471" s="758"/>
      <c r="Q471" s="758"/>
      <c r="R471" s="758"/>
      <c r="S471" s="758"/>
      <c r="T471" s="758"/>
      <c r="U471" s="758"/>
      <c r="V471" s="758"/>
      <c r="W471" s="758"/>
      <c r="X471" s="758"/>
      <c r="Y471" s="758"/>
      <c r="Z471" s="758"/>
      <c r="AA471" s="758"/>
      <c r="AB471" s="758"/>
      <c r="AC471" s="758"/>
      <c r="AD471" s="758"/>
      <c r="AE471" s="758"/>
      <c r="AF471" s="758"/>
      <c r="AG471" s="758"/>
      <c r="AH471" s="758"/>
      <c r="AI471" s="758"/>
      <c r="AJ471" s="758"/>
      <c r="AK471" s="758"/>
      <c r="AL471" s="780">
        <v>466</v>
      </c>
      <c r="AM471" s="792">
        <v>0.25235317110736699</v>
      </c>
      <c r="AN471" s="792">
        <f t="shared" si="125"/>
        <v>0.74764682889263301</v>
      </c>
      <c r="AO471" s="792">
        <v>0.30956544456458501</v>
      </c>
      <c r="AP471" s="792">
        <f t="shared" si="119"/>
        <v>0.69043455543541499</v>
      </c>
      <c r="AQ471" s="792">
        <v>0.163081882553642</v>
      </c>
      <c r="AR471" s="792">
        <f t="shared" si="120"/>
        <v>0.83691811744635802</v>
      </c>
      <c r="AS471" s="792">
        <f t="shared" si="126"/>
        <v>0.22444720126781365</v>
      </c>
      <c r="AT471" s="792">
        <f t="shared" si="126"/>
        <v>0.77555279873218641</v>
      </c>
      <c r="AU471" s="808">
        <v>0.26186485027058398</v>
      </c>
      <c r="AV471" s="808">
        <f t="shared" si="127"/>
        <v>0.73813514972941596</v>
      </c>
      <c r="AW471" s="808">
        <v>0.31713116286225701</v>
      </c>
      <c r="AX471" s="808">
        <f t="shared" si="128"/>
        <v>0.68286883713774293</v>
      </c>
      <c r="AY471" s="808">
        <v>0.17908518680632701</v>
      </c>
      <c r="AZ471" s="808">
        <f t="shared" si="131"/>
        <v>0.82091481319367299</v>
      </c>
      <c r="BA471" s="808">
        <f t="shared" si="129"/>
        <v>0.23649745697311059</v>
      </c>
      <c r="BB471" s="808">
        <f t="shared" si="129"/>
        <v>0.76350254302688936</v>
      </c>
      <c r="BC471" s="809">
        <v>0.24617167353937899</v>
      </c>
      <c r="BD471" s="809">
        <f t="shared" si="132"/>
        <v>0.75382832646062103</v>
      </c>
      <c r="BE471" s="809">
        <v>0.30880678540114698</v>
      </c>
      <c r="BF471" s="809">
        <f t="shared" si="132"/>
        <v>0.69119321459885308</v>
      </c>
      <c r="BG471" s="809">
        <v>0.17969281862179301</v>
      </c>
      <c r="BH471" s="809">
        <f t="shared" si="121"/>
        <v>0.82030718137820702</v>
      </c>
      <c r="BI471" s="809">
        <v>0.22999747600549608</v>
      </c>
      <c r="BJ471" s="809">
        <v>0.77000252399450408</v>
      </c>
      <c r="BK471" s="810">
        <v>0.23928333017570599</v>
      </c>
      <c r="BL471" s="810">
        <f t="shared" si="122"/>
        <v>0.76071666982429398</v>
      </c>
      <c r="BM471" s="810">
        <v>0.30308079584088499</v>
      </c>
      <c r="BN471" s="810">
        <f t="shared" si="123"/>
        <v>0.69691920415911501</v>
      </c>
      <c r="BO471" s="810">
        <v>0.17296984134855101</v>
      </c>
      <c r="BP471" s="810">
        <f t="shared" si="124"/>
        <v>0.82703015865144902</v>
      </c>
      <c r="BQ471" s="810">
        <v>0.22345254241820586</v>
      </c>
      <c r="BR471" s="810">
        <f t="shared" si="130"/>
        <v>0.77654745758179411</v>
      </c>
      <c r="BS471" s="809">
        <v>0.85746892137512098</v>
      </c>
      <c r="BT471" s="809">
        <v>0.14253107862487899</v>
      </c>
      <c r="BU471" s="812"/>
      <c r="BV471" s="758"/>
      <c r="BW471" s="758"/>
      <c r="BX471" s="758"/>
      <c r="BY471" s="758"/>
      <c r="BZ471" s="758"/>
      <c r="CA471" s="758"/>
      <c r="CB471" s="758"/>
      <c r="CC471" s="758"/>
      <c r="CD471" s="758"/>
      <c r="CE471" s="758"/>
      <c r="CF471" s="758"/>
      <c r="CG471" s="758"/>
      <c r="CH471" s="758"/>
      <c r="CI471" s="758"/>
      <c r="CJ471" s="758"/>
      <c r="CK471" s="758"/>
      <c r="CL471" s="758"/>
      <c r="CM471" s="758"/>
      <c r="CN471" s="758"/>
      <c r="CP471" s="5"/>
      <c r="CR471" s="5"/>
      <c r="CS471" s="5"/>
      <c r="CT471" s="5"/>
    </row>
    <row r="472" spans="2:98" ht="15">
      <c r="B472" s="758"/>
      <c r="C472" s="758"/>
      <c r="D472" s="758"/>
      <c r="E472" s="758"/>
      <c r="F472" s="758"/>
      <c r="G472" s="758"/>
      <c r="H472" s="758"/>
      <c r="I472" s="758"/>
      <c r="J472" s="758"/>
      <c r="K472" s="758"/>
      <c r="L472" s="758"/>
      <c r="M472" s="758"/>
      <c r="N472" s="758"/>
      <c r="O472" s="758"/>
      <c r="P472" s="758"/>
      <c r="Q472" s="758"/>
      <c r="R472" s="758"/>
      <c r="S472" s="758"/>
      <c r="T472" s="758"/>
      <c r="U472" s="758"/>
      <c r="V472" s="758"/>
      <c r="W472" s="758"/>
      <c r="X472" s="758"/>
      <c r="Y472" s="758"/>
      <c r="Z472" s="758"/>
      <c r="AA472" s="758"/>
      <c r="AB472" s="758"/>
      <c r="AC472" s="758"/>
      <c r="AD472" s="758"/>
      <c r="AE472" s="758"/>
      <c r="AF472" s="758"/>
      <c r="AG472" s="758"/>
      <c r="AH472" s="758"/>
      <c r="AI472" s="758"/>
      <c r="AJ472" s="758"/>
      <c r="AK472" s="758"/>
      <c r="AL472" s="780">
        <v>467</v>
      </c>
      <c r="AM472" s="792">
        <v>0.25266763774534501</v>
      </c>
      <c r="AN472" s="792">
        <f t="shared" si="125"/>
        <v>0.74733236225465505</v>
      </c>
      <c r="AO472" s="792">
        <v>0.30987984963531101</v>
      </c>
      <c r="AP472" s="792">
        <f t="shared" si="119"/>
        <v>0.69012015036468899</v>
      </c>
      <c r="AQ472" s="792">
        <v>0.16342705686645201</v>
      </c>
      <c r="AR472" s="792">
        <f t="shared" si="120"/>
        <v>0.83657294313354802</v>
      </c>
      <c r="AS472" s="792">
        <f t="shared" si="126"/>
        <v>0.22477577927574643</v>
      </c>
      <c r="AT472" s="792">
        <f t="shared" si="126"/>
        <v>0.77522422072425368</v>
      </c>
      <c r="AU472" s="808">
        <v>0.26222462038563199</v>
      </c>
      <c r="AV472" s="808">
        <f t="shared" si="127"/>
        <v>0.73777537961436801</v>
      </c>
      <c r="AW472" s="808">
        <v>0.317480346065383</v>
      </c>
      <c r="AX472" s="808">
        <f t="shared" si="128"/>
        <v>0.682519653934617</v>
      </c>
      <c r="AY472" s="808">
        <v>0.179469675462649</v>
      </c>
      <c r="AZ472" s="808">
        <f t="shared" si="131"/>
        <v>0.82053032453735097</v>
      </c>
      <c r="BA472" s="808">
        <f t="shared" si="129"/>
        <v>0.23686616262740254</v>
      </c>
      <c r="BB472" s="808">
        <f t="shared" si="129"/>
        <v>0.76313383737259743</v>
      </c>
      <c r="BC472" s="809">
        <v>0.24651021548209701</v>
      </c>
      <c r="BD472" s="809">
        <f t="shared" si="132"/>
        <v>0.75348978451790294</v>
      </c>
      <c r="BE472" s="809">
        <v>0.30913764525839699</v>
      </c>
      <c r="BF472" s="809">
        <f t="shared" si="132"/>
        <v>0.69086235474160307</v>
      </c>
      <c r="BG472" s="809">
        <v>0.180081760770918</v>
      </c>
      <c r="BH472" s="809">
        <f t="shared" si="121"/>
        <v>0.81991823922908202</v>
      </c>
      <c r="BI472" s="809">
        <v>0.23035743516350365</v>
      </c>
      <c r="BJ472" s="809">
        <v>0.7696425648364964</v>
      </c>
      <c r="BK472" s="810">
        <v>0.23961532040228301</v>
      </c>
      <c r="BL472" s="810">
        <f t="shared" si="122"/>
        <v>0.76038467959771694</v>
      </c>
      <c r="BM472" s="810">
        <v>0.30340094005949098</v>
      </c>
      <c r="BN472" s="810">
        <f t="shared" si="123"/>
        <v>0.69659905994050897</v>
      </c>
      <c r="BO472" s="810">
        <v>0.173347303865096</v>
      </c>
      <c r="BP472" s="810">
        <f t="shared" si="124"/>
        <v>0.826652696134904</v>
      </c>
      <c r="BQ472" s="810">
        <v>0.22380272531633483</v>
      </c>
      <c r="BR472" s="810">
        <f t="shared" si="130"/>
        <v>0.77619727468366517</v>
      </c>
      <c r="BS472" s="809">
        <v>0.85776722944152306</v>
      </c>
      <c r="BT472" s="809">
        <v>0.142232770558477</v>
      </c>
      <c r="BU472" s="812"/>
      <c r="BV472" s="758"/>
      <c r="BW472" s="758"/>
      <c r="BX472" s="758"/>
      <c r="BY472" s="758"/>
      <c r="BZ472" s="758"/>
      <c r="CA472" s="758"/>
      <c r="CB472" s="758"/>
      <c r="CC472" s="758"/>
      <c r="CD472" s="758"/>
      <c r="CE472" s="758"/>
      <c r="CF472" s="758"/>
      <c r="CG472" s="758"/>
      <c r="CH472" s="758"/>
      <c r="CI472" s="758"/>
      <c r="CJ472" s="758"/>
      <c r="CK472" s="758"/>
      <c r="CL472" s="758"/>
      <c r="CM472" s="758"/>
      <c r="CN472" s="758"/>
      <c r="CP472" s="5"/>
      <c r="CR472" s="5"/>
      <c r="CS472" s="5"/>
      <c r="CT472" s="5"/>
    </row>
    <row r="473" spans="2:98" ht="15">
      <c r="B473" s="758"/>
      <c r="C473" s="758"/>
      <c r="D473" s="758"/>
      <c r="E473" s="758"/>
      <c r="F473" s="758"/>
      <c r="G473" s="758"/>
      <c r="H473" s="758"/>
      <c r="I473" s="758"/>
      <c r="J473" s="758"/>
      <c r="K473" s="758"/>
      <c r="L473" s="758"/>
      <c r="M473" s="758"/>
      <c r="N473" s="758"/>
      <c r="O473" s="758"/>
      <c r="P473" s="758"/>
      <c r="Q473" s="758"/>
      <c r="R473" s="758"/>
      <c r="S473" s="758"/>
      <c r="T473" s="758"/>
      <c r="U473" s="758"/>
      <c r="V473" s="758"/>
      <c r="W473" s="758"/>
      <c r="X473" s="758"/>
      <c r="Y473" s="758"/>
      <c r="Z473" s="758"/>
      <c r="AA473" s="758"/>
      <c r="AB473" s="758"/>
      <c r="AC473" s="758"/>
      <c r="AD473" s="758"/>
      <c r="AE473" s="758"/>
      <c r="AF473" s="758"/>
      <c r="AG473" s="758"/>
      <c r="AH473" s="758"/>
      <c r="AI473" s="758"/>
      <c r="AJ473" s="758"/>
      <c r="AK473" s="758"/>
      <c r="AL473" s="780">
        <v>468</v>
      </c>
      <c r="AM473" s="792">
        <v>0.252981818459316</v>
      </c>
      <c r="AN473" s="792">
        <f t="shared" si="125"/>
        <v>0.747018181540684</v>
      </c>
      <c r="AO473" s="792">
        <v>0.31019382743844598</v>
      </c>
      <c r="AP473" s="792">
        <f t="shared" si="119"/>
        <v>0.68980617256155408</v>
      </c>
      <c r="AQ473" s="792">
        <v>0.16377219506458199</v>
      </c>
      <c r="AR473" s="792">
        <f t="shared" si="120"/>
        <v>0.83622780493541804</v>
      </c>
      <c r="AS473" s="792">
        <f t="shared" si="126"/>
        <v>0.22510415376293824</v>
      </c>
      <c r="AT473" s="792">
        <f t="shared" si="126"/>
        <v>0.77489584623706187</v>
      </c>
      <c r="AU473" s="808">
        <v>0.26258403605832198</v>
      </c>
      <c r="AV473" s="808">
        <f t="shared" si="127"/>
        <v>0.73741596394167797</v>
      </c>
      <c r="AW473" s="808">
        <v>0.31782911229261601</v>
      </c>
      <c r="AX473" s="808">
        <f t="shared" si="128"/>
        <v>0.68217088770738399</v>
      </c>
      <c r="AY473" s="808">
        <v>0.179854108515798</v>
      </c>
      <c r="AZ473" s="808">
        <f t="shared" si="131"/>
        <v>0.82014589148420203</v>
      </c>
      <c r="BA473" s="808">
        <f t="shared" si="129"/>
        <v>0.23723463692264857</v>
      </c>
      <c r="BB473" s="808">
        <f t="shared" si="129"/>
        <v>0.76276536307735143</v>
      </c>
      <c r="BC473" s="809">
        <v>0.24684841351638001</v>
      </c>
      <c r="BD473" s="809">
        <f t="shared" si="132"/>
        <v>0.75315158648362002</v>
      </c>
      <c r="BE473" s="809">
        <v>0.30946809566948302</v>
      </c>
      <c r="BF473" s="809">
        <f t="shared" si="132"/>
        <v>0.69053190433051692</v>
      </c>
      <c r="BG473" s="809">
        <v>0.18047062009065401</v>
      </c>
      <c r="BH473" s="809">
        <f t="shared" si="121"/>
        <v>0.81952937990934593</v>
      </c>
      <c r="BI473" s="809">
        <v>0.23071715543575977</v>
      </c>
      <c r="BJ473" s="809">
        <v>0.76928284456424023</v>
      </c>
      <c r="BK473" s="810">
        <v>0.23994713205618801</v>
      </c>
      <c r="BL473" s="810">
        <f t="shared" si="122"/>
        <v>0.76005286794381199</v>
      </c>
      <c r="BM473" s="810">
        <v>0.30372068660790302</v>
      </c>
      <c r="BN473" s="810">
        <f t="shared" si="123"/>
        <v>0.69627931339209703</v>
      </c>
      <c r="BO473" s="810">
        <v>0.17372472829423299</v>
      </c>
      <c r="BP473" s="810">
        <f t="shared" si="124"/>
        <v>0.82627527170576698</v>
      </c>
      <c r="BQ473" s="810">
        <v>0.22415274387258316</v>
      </c>
      <c r="BR473" s="810">
        <f t="shared" si="130"/>
        <v>0.7758472561274169</v>
      </c>
      <c r="BS473" s="809">
        <v>0.85806439398518697</v>
      </c>
      <c r="BT473" s="809">
        <v>0.141935606014813</v>
      </c>
      <c r="BU473" s="812"/>
      <c r="BV473" s="758"/>
      <c r="BW473" s="758"/>
      <c r="BX473" s="758"/>
      <c r="BY473" s="758"/>
      <c r="BZ473" s="758"/>
      <c r="CA473" s="758"/>
      <c r="CB473" s="758"/>
      <c r="CC473" s="758"/>
      <c r="CD473" s="758"/>
      <c r="CE473" s="758"/>
      <c r="CF473" s="758"/>
      <c r="CG473" s="758"/>
      <c r="CH473" s="758"/>
      <c r="CI473" s="758"/>
      <c r="CJ473" s="758"/>
      <c r="CK473" s="758"/>
      <c r="CL473" s="758"/>
      <c r="CM473" s="758"/>
      <c r="CN473" s="758"/>
      <c r="CP473" s="5"/>
      <c r="CR473" s="5"/>
      <c r="CS473" s="5"/>
      <c r="CT473" s="5"/>
    </row>
    <row r="474" spans="2:98" ht="15">
      <c r="B474" s="758"/>
      <c r="C474" s="758"/>
      <c r="D474" s="758"/>
      <c r="E474" s="758"/>
      <c r="F474" s="758"/>
      <c r="G474" s="758"/>
      <c r="H474" s="758"/>
      <c r="I474" s="758"/>
      <c r="J474" s="758"/>
      <c r="K474" s="758"/>
      <c r="L474" s="758"/>
      <c r="M474" s="758"/>
      <c r="N474" s="758"/>
      <c r="O474" s="758"/>
      <c r="P474" s="758"/>
      <c r="Q474" s="758"/>
      <c r="R474" s="758"/>
      <c r="S474" s="758"/>
      <c r="T474" s="758"/>
      <c r="U474" s="758"/>
      <c r="V474" s="758"/>
      <c r="W474" s="758"/>
      <c r="X474" s="758"/>
      <c r="Y474" s="758"/>
      <c r="Z474" s="758"/>
      <c r="AA474" s="758"/>
      <c r="AB474" s="758"/>
      <c r="AC474" s="758"/>
      <c r="AD474" s="758"/>
      <c r="AE474" s="758"/>
      <c r="AF474" s="758"/>
      <c r="AG474" s="758"/>
      <c r="AH474" s="758"/>
      <c r="AI474" s="758"/>
      <c r="AJ474" s="758"/>
      <c r="AK474" s="758"/>
      <c r="AL474" s="780">
        <v>469</v>
      </c>
      <c r="AM474" s="792">
        <v>0.253295732528452</v>
      </c>
      <c r="AN474" s="792">
        <f t="shared" si="125"/>
        <v>0.74670426747154806</v>
      </c>
      <c r="AO474" s="792">
        <v>0.31050737538043199</v>
      </c>
      <c r="AP474" s="792">
        <f t="shared" si="119"/>
        <v>0.68949262461956806</v>
      </c>
      <c r="AQ474" s="792">
        <v>0.16411729755764801</v>
      </c>
      <c r="AR474" s="792">
        <f t="shared" si="120"/>
        <v>0.83588270244235197</v>
      </c>
      <c r="AS474" s="792">
        <f t="shared" si="126"/>
        <v>0.22543233029783757</v>
      </c>
      <c r="AT474" s="792">
        <f t="shared" si="126"/>
        <v>0.77456766970216251</v>
      </c>
      <c r="AU474" s="808">
        <v>0.26294309801398402</v>
      </c>
      <c r="AV474" s="808">
        <f t="shared" si="127"/>
        <v>0.73705690198601603</v>
      </c>
      <c r="AW474" s="808">
        <v>0.318177462803788</v>
      </c>
      <c r="AX474" s="808">
        <f t="shared" si="128"/>
        <v>0.681822537196212</v>
      </c>
      <c r="AY474" s="808">
        <v>0.18023848568138101</v>
      </c>
      <c r="AZ474" s="808">
        <f t="shared" si="131"/>
        <v>0.81976151431861899</v>
      </c>
      <c r="BA474" s="808">
        <f t="shared" si="129"/>
        <v>0.23760288024264159</v>
      </c>
      <c r="BB474" s="808">
        <f t="shared" si="129"/>
        <v>0.76239711975735847</v>
      </c>
      <c r="BC474" s="809">
        <v>0.24718626898957699</v>
      </c>
      <c r="BD474" s="809">
        <f t="shared" si="132"/>
        <v>0.75281373101042304</v>
      </c>
      <c r="BE474" s="809">
        <v>0.30979813792639599</v>
      </c>
      <c r="BF474" s="809">
        <f t="shared" si="132"/>
        <v>0.69020186207360401</v>
      </c>
      <c r="BG474" s="809">
        <v>0.18085939640072801</v>
      </c>
      <c r="BH474" s="809">
        <f t="shared" si="121"/>
        <v>0.81914060359927199</v>
      </c>
      <c r="BI474" s="809">
        <v>0.23107663745417484</v>
      </c>
      <c r="BJ474" s="809">
        <v>0.76892336254582516</v>
      </c>
      <c r="BK474" s="810">
        <v>0.240278764681501</v>
      </c>
      <c r="BL474" s="810">
        <f t="shared" si="122"/>
        <v>0.759721235318499</v>
      </c>
      <c r="BM474" s="810">
        <v>0.30404003692335901</v>
      </c>
      <c r="BN474" s="810">
        <f t="shared" si="123"/>
        <v>0.69595996307664099</v>
      </c>
      <c r="BO474" s="810">
        <v>0.174102114099286</v>
      </c>
      <c r="BP474" s="810">
        <f t="shared" si="124"/>
        <v>0.825897885900714</v>
      </c>
      <c r="BQ474" s="810">
        <v>0.22450259802930947</v>
      </c>
      <c r="BR474" s="810">
        <f t="shared" si="130"/>
        <v>0.77549740197069061</v>
      </c>
      <c r="BS474" s="809">
        <v>0.85836042003963997</v>
      </c>
      <c r="BT474" s="809">
        <v>0.14163957996036</v>
      </c>
      <c r="BU474" s="812"/>
      <c r="BV474" s="758"/>
      <c r="BW474" s="758"/>
      <c r="BX474" s="758"/>
      <c r="BY474" s="758"/>
      <c r="BZ474" s="758"/>
      <c r="CA474" s="758"/>
      <c r="CB474" s="758"/>
      <c r="CC474" s="758"/>
      <c r="CD474" s="758"/>
      <c r="CE474" s="758"/>
      <c r="CF474" s="758"/>
      <c r="CG474" s="758"/>
      <c r="CH474" s="758"/>
      <c r="CI474" s="758"/>
      <c r="CJ474" s="758"/>
      <c r="CK474" s="758"/>
      <c r="CL474" s="758"/>
      <c r="CM474" s="758"/>
      <c r="CN474" s="758"/>
      <c r="CP474" s="5"/>
      <c r="CR474" s="5"/>
      <c r="CS474" s="5"/>
      <c r="CT474" s="5"/>
    </row>
    <row r="475" spans="2:98" ht="15">
      <c r="B475" s="758"/>
      <c r="C475" s="758"/>
      <c r="D475" s="758"/>
      <c r="E475" s="758"/>
      <c r="F475" s="758"/>
      <c r="G475" s="758"/>
      <c r="H475" s="758"/>
      <c r="I475" s="758"/>
      <c r="J475" s="758"/>
      <c r="K475" s="758"/>
      <c r="L475" s="758"/>
      <c r="M475" s="758"/>
      <c r="N475" s="758"/>
      <c r="O475" s="758"/>
      <c r="P475" s="758"/>
      <c r="Q475" s="758"/>
      <c r="R475" s="758"/>
      <c r="S475" s="758"/>
      <c r="T475" s="758"/>
      <c r="U475" s="758"/>
      <c r="V475" s="758"/>
      <c r="W475" s="758"/>
      <c r="X475" s="758"/>
      <c r="Y475" s="758"/>
      <c r="Z475" s="758"/>
      <c r="AA475" s="758"/>
      <c r="AB475" s="758"/>
      <c r="AC475" s="758"/>
      <c r="AD475" s="758"/>
      <c r="AE475" s="758"/>
      <c r="AF475" s="758"/>
      <c r="AG475" s="758"/>
      <c r="AH475" s="758"/>
      <c r="AI475" s="758"/>
      <c r="AJ475" s="758"/>
      <c r="AK475" s="758"/>
      <c r="AL475" s="780">
        <v>470</v>
      </c>
      <c r="AM475" s="792">
        <v>0.25360939923192599</v>
      </c>
      <c r="AN475" s="792">
        <f t="shared" si="125"/>
        <v>0.74639060076807406</v>
      </c>
      <c r="AO475" s="792">
        <v>0.31082049086771002</v>
      </c>
      <c r="AP475" s="792">
        <f t="shared" si="119"/>
        <v>0.68917950913228998</v>
      </c>
      <c r="AQ475" s="792">
        <v>0.16446236475526799</v>
      </c>
      <c r="AR475" s="792">
        <f t="shared" si="120"/>
        <v>0.83553763524473201</v>
      </c>
      <c r="AS475" s="792">
        <f t="shared" si="126"/>
        <v>0.22576031444889366</v>
      </c>
      <c r="AT475" s="792">
        <f t="shared" si="126"/>
        <v>0.77423968555110645</v>
      </c>
      <c r="AU475" s="808">
        <v>0.26330180697794597</v>
      </c>
      <c r="AV475" s="808">
        <f t="shared" si="127"/>
        <v>0.73669819302205397</v>
      </c>
      <c r="AW475" s="808">
        <v>0.31852539885873199</v>
      </c>
      <c r="AX475" s="808">
        <f t="shared" si="128"/>
        <v>0.68147460114126801</v>
      </c>
      <c r="AY475" s="808">
        <v>0.18062280667500599</v>
      </c>
      <c r="AZ475" s="808">
        <f t="shared" si="131"/>
        <v>0.81937719332499404</v>
      </c>
      <c r="BA475" s="808">
        <f t="shared" si="129"/>
        <v>0.23797089297117435</v>
      </c>
      <c r="BB475" s="808">
        <f t="shared" si="129"/>
        <v>0.76202910702882565</v>
      </c>
      <c r="BC475" s="809">
        <v>0.24752378324903901</v>
      </c>
      <c r="BD475" s="809">
        <f t="shared" si="132"/>
        <v>0.75247621675096099</v>
      </c>
      <c r="BE475" s="809">
        <v>0.31012777332112601</v>
      </c>
      <c r="BF475" s="809">
        <f t="shared" si="132"/>
        <v>0.68987222667887393</v>
      </c>
      <c r="BG475" s="809">
        <v>0.18124808952086599</v>
      </c>
      <c r="BH475" s="809">
        <f t="shared" si="121"/>
        <v>0.81875191047913398</v>
      </c>
      <c r="BI475" s="809">
        <v>0.23143588185065944</v>
      </c>
      <c r="BJ475" s="809">
        <v>0.76856411814934056</v>
      </c>
      <c r="BK475" s="810">
        <v>0.24061021782229999</v>
      </c>
      <c r="BL475" s="810">
        <f t="shared" si="122"/>
        <v>0.75938978217770003</v>
      </c>
      <c r="BM475" s="810">
        <v>0.304358992443095</v>
      </c>
      <c r="BN475" s="810">
        <f t="shared" si="123"/>
        <v>0.69564100755690506</v>
      </c>
      <c r="BO475" s="810">
        <v>0.174479460743582</v>
      </c>
      <c r="BP475" s="810">
        <f t="shared" si="124"/>
        <v>0.825520539256418</v>
      </c>
      <c r="BQ475" s="810">
        <v>0.22485228772887259</v>
      </c>
      <c r="BR475" s="810">
        <f t="shared" si="130"/>
        <v>0.77514771227112744</v>
      </c>
      <c r="BS475" s="809">
        <v>0.858655312638409</v>
      </c>
      <c r="BT475" s="809">
        <v>0.141344687361591</v>
      </c>
      <c r="BU475" s="812"/>
      <c r="BV475" s="758"/>
      <c r="BW475" s="758"/>
      <c r="BX475" s="758"/>
      <c r="BY475" s="758"/>
      <c r="BZ475" s="758"/>
      <c r="CA475" s="758"/>
      <c r="CB475" s="758"/>
      <c r="CC475" s="758"/>
      <c r="CD475" s="758"/>
      <c r="CE475" s="758"/>
      <c r="CF475" s="758"/>
      <c r="CG475" s="758"/>
      <c r="CH475" s="758"/>
      <c r="CI475" s="758"/>
      <c r="CJ475" s="758"/>
      <c r="CK475" s="758"/>
      <c r="CL475" s="758"/>
      <c r="CM475" s="758"/>
      <c r="CN475" s="758"/>
      <c r="CP475" s="5"/>
      <c r="CR475" s="5"/>
      <c r="CS475" s="5"/>
      <c r="CT475" s="5"/>
    </row>
    <row r="476" spans="2:98" ht="15">
      <c r="B476" s="758"/>
      <c r="C476" s="758"/>
      <c r="D476" s="758"/>
      <c r="E476" s="758"/>
      <c r="F476" s="758"/>
      <c r="G476" s="758"/>
      <c r="H476" s="758"/>
      <c r="I476" s="758"/>
      <c r="J476" s="758"/>
      <c r="K476" s="758"/>
      <c r="L476" s="758"/>
      <c r="M476" s="758"/>
      <c r="N476" s="758"/>
      <c r="O476" s="758"/>
      <c r="P476" s="758"/>
      <c r="Q476" s="758"/>
      <c r="R476" s="758"/>
      <c r="S476" s="758"/>
      <c r="T476" s="758"/>
      <c r="U476" s="758"/>
      <c r="V476" s="758"/>
      <c r="W476" s="758"/>
      <c r="X476" s="758"/>
      <c r="Y476" s="758"/>
      <c r="Z476" s="758"/>
      <c r="AA476" s="758"/>
      <c r="AB476" s="758"/>
      <c r="AC476" s="758"/>
      <c r="AD476" s="758"/>
      <c r="AE476" s="758"/>
      <c r="AF476" s="758"/>
      <c r="AG476" s="758"/>
      <c r="AH476" s="758"/>
      <c r="AI476" s="758"/>
      <c r="AJ476" s="758"/>
      <c r="AK476" s="758"/>
      <c r="AL476" s="780">
        <v>471</v>
      </c>
      <c r="AM476" s="792">
        <v>0.25392283784891001</v>
      </c>
      <c r="AN476" s="792">
        <f t="shared" si="125"/>
        <v>0.74607716215108999</v>
      </c>
      <c r="AO476" s="792">
        <v>0.31113317130672302</v>
      </c>
      <c r="AP476" s="792">
        <f t="shared" si="119"/>
        <v>0.68886682869327698</v>
      </c>
      <c r="AQ476" s="792">
        <v>0.16480739706705799</v>
      </c>
      <c r="AR476" s="792">
        <f t="shared" si="120"/>
        <v>0.83519260293294195</v>
      </c>
      <c r="AS476" s="792">
        <f t="shared" si="126"/>
        <v>0.2260881117845551</v>
      </c>
      <c r="AT476" s="792">
        <f t="shared" si="126"/>
        <v>0.77391188821544499</v>
      </c>
      <c r="AU476" s="808">
        <v>0.26366016367553902</v>
      </c>
      <c r="AV476" s="808">
        <f t="shared" si="127"/>
        <v>0.73633983632446098</v>
      </c>
      <c r="AW476" s="808">
        <v>0.31887292171727999</v>
      </c>
      <c r="AX476" s="808">
        <f t="shared" si="128"/>
        <v>0.68112707828272001</v>
      </c>
      <c r="AY476" s="808">
        <v>0.18100707121228199</v>
      </c>
      <c r="AZ476" s="808">
        <f t="shared" si="131"/>
        <v>0.81899292878771801</v>
      </c>
      <c r="BA476" s="808">
        <f t="shared" si="129"/>
        <v>0.23833867549204124</v>
      </c>
      <c r="BB476" s="808">
        <f t="shared" si="129"/>
        <v>0.76166132450795876</v>
      </c>
      <c r="BC476" s="809">
        <v>0.24786095764211399</v>
      </c>
      <c r="BD476" s="809">
        <f t="shared" si="132"/>
        <v>0.75213904235788598</v>
      </c>
      <c r="BE476" s="809">
        <v>0.31045700314565999</v>
      </c>
      <c r="BF476" s="809">
        <f t="shared" si="132"/>
        <v>0.68954299685434006</v>
      </c>
      <c r="BG476" s="809">
        <v>0.18163669927079401</v>
      </c>
      <c r="BH476" s="809">
        <f t="shared" si="121"/>
        <v>0.81836330072920593</v>
      </c>
      <c r="BI476" s="809">
        <v>0.23179488925712238</v>
      </c>
      <c r="BJ476" s="809">
        <v>0.76820511074287767</v>
      </c>
      <c r="BK476" s="810">
        <v>0.24094149102266399</v>
      </c>
      <c r="BL476" s="810">
        <f t="shared" si="122"/>
        <v>0.75905850897733607</v>
      </c>
      <c r="BM476" s="810">
        <v>0.30467755460434998</v>
      </c>
      <c r="BN476" s="810">
        <f t="shared" si="123"/>
        <v>0.69532244539565002</v>
      </c>
      <c r="BO476" s="810">
        <v>0.174856767690444</v>
      </c>
      <c r="BP476" s="810">
        <f t="shared" si="124"/>
        <v>0.825143232309556</v>
      </c>
      <c r="BQ476" s="810">
        <v>0.22520181291363056</v>
      </c>
      <c r="BR476" s="810">
        <f t="shared" si="130"/>
        <v>0.77479818708636949</v>
      </c>
      <c r="BS476" s="809">
        <v>0.85894907681501897</v>
      </c>
      <c r="BT476" s="809">
        <v>0.141050923184981</v>
      </c>
      <c r="BU476" s="812"/>
      <c r="BV476" s="758"/>
      <c r="BW476" s="758"/>
      <c r="BX476" s="758"/>
      <c r="BY476" s="758"/>
      <c r="BZ476" s="758"/>
      <c r="CA476" s="758"/>
      <c r="CB476" s="758"/>
      <c r="CC476" s="758"/>
      <c r="CD476" s="758"/>
      <c r="CE476" s="758"/>
      <c r="CF476" s="758"/>
      <c r="CG476" s="758"/>
      <c r="CH476" s="758"/>
      <c r="CI476" s="758"/>
      <c r="CJ476" s="758"/>
      <c r="CK476" s="758"/>
      <c r="CL476" s="758"/>
      <c r="CM476" s="758"/>
      <c r="CN476" s="758"/>
      <c r="CP476" s="5"/>
      <c r="CR476" s="5"/>
      <c r="CS476" s="5"/>
      <c r="CT476" s="5"/>
    </row>
    <row r="477" spans="2:98" ht="15">
      <c r="B477" s="758"/>
      <c r="C477" s="758"/>
      <c r="D477" s="758"/>
      <c r="E477" s="758"/>
      <c r="F477" s="758"/>
      <c r="G477" s="758"/>
      <c r="H477" s="758"/>
      <c r="I477" s="758"/>
      <c r="J477" s="758"/>
      <c r="K477" s="758"/>
      <c r="L477" s="758"/>
      <c r="M477" s="758"/>
      <c r="N477" s="758"/>
      <c r="O477" s="758"/>
      <c r="P477" s="758"/>
      <c r="Q477" s="758"/>
      <c r="R477" s="758"/>
      <c r="S477" s="758"/>
      <c r="T477" s="758"/>
      <c r="U477" s="758"/>
      <c r="V477" s="758"/>
      <c r="W477" s="758"/>
      <c r="X477" s="758"/>
      <c r="Y477" s="758"/>
      <c r="Z477" s="758"/>
      <c r="AA477" s="758"/>
      <c r="AB477" s="758"/>
      <c r="AC477" s="758"/>
      <c r="AD477" s="758"/>
      <c r="AE477" s="758"/>
      <c r="AF477" s="758"/>
      <c r="AG477" s="758"/>
      <c r="AH477" s="758"/>
      <c r="AI477" s="758"/>
      <c r="AJ477" s="758"/>
      <c r="AK477" s="758"/>
      <c r="AL477" s="780">
        <v>472</v>
      </c>
      <c r="AM477" s="792">
        <v>0.25423606765857798</v>
      </c>
      <c r="AN477" s="792">
        <f t="shared" si="125"/>
        <v>0.74576393234142202</v>
      </c>
      <c r="AO477" s="792">
        <v>0.31144541410391302</v>
      </c>
      <c r="AP477" s="792">
        <f t="shared" si="119"/>
        <v>0.68855458589608698</v>
      </c>
      <c r="AQ477" s="792">
        <v>0.165152394902635</v>
      </c>
      <c r="AR477" s="792">
        <f t="shared" si="120"/>
        <v>0.834847605097365</v>
      </c>
      <c r="AS477" s="792">
        <f t="shared" si="126"/>
        <v>0.2264157278732713</v>
      </c>
      <c r="AT477" s="792">
        <f t="shared" si="126"/>
        <v>0.77358427212672876</v>
      </c>
      <c r="AU477" s="808">
        <v>0.264018168832093</v>
      </c>
      <c r="AV477" s="808">
        <f t="shared" si="127"/>
        <v>0.73598183116790694</v>
      </c>
      <c r="AW477" s="808">
        <v>0.31922003263926502</v>
      </c>
      <c r="AX477" s="808">
        <f t="shared" si="128"/>
        <v>0.68077996736073498</v>
      </c>
      <c r="AY477" s="808">
        <v>0.18139127900881799</v>
      </c>
      <c r="AZ477" s="808">
        <f t="shared" si="131"/>
        <v>0.81860872099118198</v>
      </c>
      <c r="BA477" s="808">
        <f t="shared" si="129"/>
        <v>0.23870622818903606</v>
      </c>
      <c r="BB477" s="808">
        <f t="shared" si="129"/>
        <v>0.76129377181096403</v>
      </c>
      <c r="BC477" s="809">
        <v>0.24819779351615201</v>
      </c>
      <c r="BD477" s="809">
        <f t="shared" si="132"/>
        <v>0.75180220648384799</v>
      </c>
      <c r="BE477" s="809">
        <v>0.31078582869199101</v>
      </c>
      <c r="BF477" s="809">
        <f t="shared" si="132"/>
        <v>0.68921417130800899</v>
      </c>
      <c r="BG477" s="809">
        <v>0.18202522547024</v>
      </c>
      <c r="BH477" s="809">
        <f t="shared" si="121"/>
        <v>0.81797477452975997</v>
      </c>
      <c r="BI477" s="809">
        <v>0.23215366030547546</v>
      </c>
      <c r="BJ477" s="809">
        <v>0.76784633969452454</v>
      </c>
      <c r="BK477" s="810">
        <v>0.24127258382667199</v>
      </c>
      <c r="BL477" s="810">
        <f t="shared" si="122"/>
        <v>0.75872741617332795</v>
      </c>
      <c r="BM477" s="810">
        <v>0.30499572484436299</v>
      </c>
      <c r="BN477" s="810">
        <f t="shared" si="123"/>
        <v>0.69500427515563701</v>
      </c>
      <c r="BO477" s="810">
        <v>0.17523403440319801</v>
      </c>
      <c r="BP477" s="810">
        <f t="shared" si="124"/>
        <v>0.82476596559680204</v>
      </c>
      <c r="BQ477" s="810">
        <v>0.22555117352594289</v>
      </c>
      <c r="BR477" s="810">
        <f t="shared" si="130"/>
        <v>0.77444882647405711</v>
      </c>
      <c r="BS477" s="809">
        <v>0.85924171760299695</v>
      </c>
      <c r="BT477" s="809">
        <v>0.140758282397003</v>
      </c>
      <c r="BU477" s="812"/>
      <c r="BV477" s="758"/>
      <c r="BW477" s="758"/>
      <c r="BX477" s="758"/>
      <c r="BY477" s="758"/>
      <c r="BZ477" s="758"/>
      <c r="CA477" s="758"/>
      <c r="CB477" s="758"/>
      <c r="CC477" s="758"/>
      <c r="CD477" s="758"/>
      <c r="CE477" s="758"/>
      <c r="CF477" s="758"/>
      <c r="CG477" s="758"/>
      <c r="CH477" s="758"/>
      <c r="CI477" s="758"/>
      <c r="CJ477" s="758"/>
      <c r="CK477" s="758"/>
      <c r="CL477" s="758"/>
      <c r="CM477" s="758"/>
      <c r="CN477" s="758"/>
      <c r="CP477" s="5"/>
      <c r="CR477" s="5"/>
      <c r="CS477" s="5"/>
      <c r="CT477" s="5"/>
    </row>
    <row r="478" spans="2:98" ht="15">
      <c r="B478" s="758"/>
      <c r="C478" s="758"/>
      <c r="D478" s="758"/>
      <c r="E478" s="758"/>
      <c r="F478" s="758"/>
      <c r="G478" s="758"/>
      <c r="H478" s="758"/>
      <c r="I478" s="758"/>
      <c r="J478" s="758"/>
      <c r="K478" s="758"/>
      <c r="L478" s="758"/>
      <c r="M478" s="758"/>
      <c r="N478" s="758"/>
      <c r="O478" s="758"/>
      <c r="P478" s="758"/>
      <c r="Q478" s="758"/>
      <c r="R478" s="758"/>
      <c r="S478" s="758"/>
      <c r="T478" s="758"/>
      <c r="U478" s="758"/>
      <c r="V478" s="758"/>
      <c r="W478" s="758"/>
      <c r="X478" s="758"/>
      <c r="Y478" s="758"/>
      <c r="Z478" s="758"/>
      <c r="AA478" s="758"/>
      <c r="AB478" s="758"/>
      <c r="AC478" s="758"/>
      <c r="AD478" s="758"/>
      <c r="AE478" s="758"/>
      <c r="AF478" s="758"/>
      <c r="AG478" s="758"/>
      <c r="AH478" s="758"/>
      <c r="AI478" s="758"/>
      <c r="AJ478" s="758"/>
      <c r="AK478" s="758"/>
      <c r="AL478" s="780">
        <v>473</v>
      </c>
      <c r="AM478" s="792">
        <v>0.25454910794010199</v>
      </c>
      <c r="AN478" s="792">
        <f t="shared" si="125"/>
        <v>0.74545089205989801</v>
      </c>
      <c r="AO478" s="792">
        <v>0.31175721666572298</v>
      </c>
      <c r="AP478" s="792">
        <f t="shared" si="119"/>
        <v>0.68824278333427702</v>
      </c>
      <c r="AQ478" s="792">
        <v>0.165497358671615</v>
      </c>
      <c r="AR478" s="792">
        <f t="shared" si="120"/>
        <v>0.83450264132838503</v>
      </c>
      <c r="AS478" s="792">
        <f t="shared" si="126"/>
        <v>0.22674316828349081</v>
      </c>
      <c r="AT478" s="792">
        <f t="shared" si="126"/>
        <v>0.77325683171650927</v>
      </c>
      <c r="AU478" s="808">
        <v>0.26437582317293701</v>
      </c>
      <c r="AV478" s="808">
        <f t="shared" si="127"/>
        <v>0.73562417682706305</v>
      </c>
      <c r="AW478" s="808">
        <v>0.31956673288451898</v>
      </c>
      <c r="AX478" s="808">
        <f t="shared" si="128"/>
        <v>0.68043326711548102</v>
      </c>
      <c r="AY478" s="808">
        <v>0.18177542978021999</v>
      </c>
      <c r="AZ478" s="808">
        <f t="shared" si="131"/>
        <v>0.81822457021978001</v>
      </c>
      <c r="BA478" s="808">
        <f t="shared" si="129"/>
        <v>0.23907355144595105</v>
      </c>
      <c r="BB478" s="808">
        <f t="shared" si="129"/>
        <v>0.76092644855404901</v>
      </c>
      <c r="BC478" s="809">
        <v>0.24853429221850301</v>
      </c>
      <c r="BD478" s="809">
        <f t="shared" si="132"/>
        <v>0.75146570778149702</v>
      </c>
      <c r="BE478" s="809">
        <v>0.31111425125210601</v>
      </c>
      <c r="BF478" s="809">
        <f t="shared" si="132"/>
        <v>0.68888574874789399</v>
      </c>
      <c r="BG478" s="809">
        <v>0.18241366793892899</v>
      </c>
      <c r="BH478" s="809">
        <f t="shared" si="121"/>
        <v>0.81758633206107101</v>
      </c>
      <c r="BI478" s="809">
        <v>0.23251219562762765</v>
      </c>
      <c r="BJ478" s="809">
        <v>0.76748780437237241</v>
      </c>
      <c r="BK478" s="810">
        <v>0.24160349577840101</v>
      </c>
      <c r="BL478" s="810">
        <f t="shared" si="122"/>
        <v>0.75839650422159899</v>
      </c>
      <c r="BM478" s="810">
        <v>0.30531350460036999</v>
      </c>
      <c r="BN478" s="810">
        <f t="shared" si="123"/>
        <v>0.69468649539963001</v>
      </c>
      <c r="BO478" s="810">
        <v>0.175611260345169</v>
      </c>
      <c r="BP478" s="810">
        <f t="shared" si="124"/>
        <v>0.82438873965483106</v>
      </c>
      <c r="BQ478" s="810">
        <v>0.22590036950816716</v>
      </c>
      <c r="BR478" s="810">
        <f t="shared" si="130"/>
        <v>0.77409963049183284</v>
      </c>
      <c r="BS478" s="809">
        <v>0.85953324003587106</v>
      </c>
      <c r="BT478" s="809">
        <v>0.140466759964129</v>
      </c>
      <c r="BU478" s="812"/>
      <c r="BV478" s="758"/>
      <c r="BW478" s="758"/>
      <c r="BX478" s="758"/>
      <c r="BY478" s="758"/>
      <c r="BZ478" s="758"/>
      <c r="CA478" s="758"/>
      <c r="CB478" s="758"/>
      <c r="CC478" s="758"/>
      <c r="CD478" s="758"/>
      <c r="CE478" s="758"/>
      <c r="CF478" s="758"/>
      <c r="CG478" s="758"/>
      <c r="CH478" s="758"/>
      <c r="CI478" s="758"/>
      <c r="CJ478" s="758"/>
      <c r="CK478" s="758"/>
      <c r="CL478" s="758"/>
      <c r="CM478" s="758"/>
      <c r="CN478" s="758"/>
      <c r="CP478" s="5"/>
      <c r="CR478" s="5"/>
      <c r="CS478" s="5"/>
      <c r="CT478" s="5"/>
    </row>
    <row r="479" spans="2:98" ht="15">
      <c r="B479" s="758"/>
      <c r="C479" s="758"/>
      <c r="D479" s="758"/>
      <c r="E479" s="758"/>
      <c r="F479" s="758"/>
      <c r="G479" s="758"/>
      <c r="H479" s="758"/>
      <c r="I479" s="758"/>
      <c r="J479" s="758"/>
      <c r="K479" s="758"/>
      <c r="L479" s="758"/>
      <c r="M479" s="758"/>
      <c r="N479" s="758"/>
      <c r="O479" s="758"/>
      <c r="P479" s="758"/>
      <c r="Q479" s="758"/>
      <c r="R479" s="758"/>
      <c r="S479" s="758"/>
      <c r="T479" s="758"/>
      <c r="U479" s="758"/>
      <c r="V479" s="758"/>
      <c r="W479" s="758"/>
      <c r="X479" s="758"/>
      <c r="Y479" s="758"/>
      <c r="Z479" s="758"/>
      <c r="AA479" s="758"/>
      <c r="AB479" s="758"/>
      <c r="AC479" s="758"/>
      <c r="AD479" s="758"/>
      <c r="AE479" s="758"/>
      <c r="AF479" s="758"/>
      <c r="AG479" s="758"/>
      <c r="AH479" s="758"/>
      <c r="AI479" s="758"/>
      <c r="AJ479" s="758"/>
      <c r="AK479" s="758"/>
      <c r="AL479" s="780">
        <v>474</v>
      </c>
      <c r="AM479" s="792">
        <v>0.25486197797265497</v>
      </c>
      <c r="AN479" s="792">
        <f t="shared" si="125"/>
        <v>0.74513802202734503</v>
      </c>
      <c r="AO479" s="792">
        <v>0.31206857639859298</v>
      </c>
      <c r="AP479" s="792">
        <f t="shared" si="119"/>
        <v>0.68793142360140702</v>
      </c>
      <c r="AQ479" s="792">
        <v>0.16584228878361501</v>
      </c>
      <c r="AR479" s="792">
        <f t="shared" si="120"/>
        <v>0.83415771121638493</v>
      </c>
      <c r="AS479" s="792">
        <f t="shared" si="126"/>
        <v>0.22707043858366233</v>
      </c>
      <c r="AT479" s="792">
        <f t="shared" si="126"/>
        <v>0.77292956141633762</v>
      </c>
      <c r="AU479" s="808">
        <v>0.26473312742339999</v>
      </c>
      <c r="AV479" s="808">
        <f t="shared" si="127"/>
        <v>0.73526687257660006</v>
      </c>
      <c r="AW479" s="808">
        <v>0.319913023712874</v>
      </c>
      <c r="AX479" s="808">
        <f t="shared" si="128"/>
        <v>0.680086976287126</v>
      </c>
      <c r="AY479" s="808">
        <v>0.182159523242098</v>
      </c>
      <c r="AZ479" s="808">
        <f t="shared" si="131"/>
        <v>0.81784047675790195</v>
      </c>
      <c r="BA479" s="808">
        <f t="shared" si="129"/>
        <v>0.2394406456465801</v>
      </c>
      <c r="BB479" s="808">
        <f t="shared" si="129"/>
        <v>0.76055935435341993</v>
      </c>
      <c r="BC479" s="809">
        <v>0.24887045509651601</v>
      </c>
      <c r="BD479" s="809">
        <f t="shared" si="132"/>
        <v>0.75112954490348405</v>
      </c>
      <c r="BE479" s="809">
        <v>0.31144227211799702</v>
      </c>
      <c r="BF479" s="809">
        <f t="shared" si="132"/>
        <v>0.68855772788200298</v>
      </c>
      <c r="BG479" s="809">
        <v>0.182802026496589</v>
      </c>
      <c r="BH479" s="809">
        <f t="shared" si="121"/>
        <v>0.81719797350341095</v>
      </c>
      <c r="BI479" s="809">
        <v>0.23287049585549022</v>
      </c>
      <c r="BJ479" s="809">
        <v>0.76712950414450987</v>
      </c>
      <c r="BK479" s="810">
        <v>0.24193422642193199</v>
      </c>
      <c r="BL479" s="810">
        <f t="shared" si="122"/>
        <v>0.75806577357806804</v>
      </c>
      <c r="BM479" s="810">
        <v>0.30563089530961002</v>
      </c>
      <c r="BN479" s="810">
        <f t="shared" si="123"/>
        <v>0.69436910469038993</v>
      </c>
      <c r="BO479" s="810">
        <v>0.175988444979682</v>
      </c>
      <c r="BP479" s="810">
        <f t="shared" si="124"/>
        <v>0.82401155502031798</v>
      </c>
      <c r="BQ479" s="810">
        <v>0.22624940080266295</v>
      </c>
      <c r="BR479" s="810">
        <f t="shared" si="130"/>
        <v>0.77375059919733702</v>
      </c>
      <c r="BS479" s="809">
        <v>0.85982364914716602</v>
      </c>
      <c r="BT479" s="809">
        <v>0.140176350852834</v>
      </c>
      <c r="BU479" s="812"/>
      <c r="BV479" s="758"/>
      <c r="BW479" s="758"/>
      <c r="BX479" s="758"/>
      <c r="BY479" s="758"/>
      <c r="BZ479" s="758"/>
      <c r="CA479" s="758"/>
      <c r="CB479" s="758"/>
      <c r="CC479" s="758"/>
      <c r="CD479" s="758"/>
      <c r="CE479" s="758"/>
      <c r="CF479" s="758"/>
      <c r="CG479" s="758"/>
      <c r="CH479" s="758"/>
      <c r="CI479" s="758"/>
      <c r="CJ479" s="758"/>
      <c r="CK479" s="758"/>
      <c r="CL479" s="758"/>
      <c r="CM479" s="758"/>
      <c r="CN479" s="758"/>
      <c r="CP479" s="5"/>
      <c r="CR479" s="5"/>
      <c r="CS479" s="5"/>
      <c r="CT479" s="5"/>
    </row>
    <row r="480" spans="2:98" ht="15">
      <c r="B480" s="758"/>
      <c r="C480" s="758"/>
      <c r="D480" s="758"/>
      <c r="E480" s="758"/>
      <c r="F480" s="758"/>
      <c r="G480" s="758"/>
      <c r="H480" s="758"/>
      <c r="I480" s="758"/>
      <c r="J480" s="758"/>
      <c r="K480" s="758"/>
      <c r="L480" s="758"/>
      <c r="M480" s="758"/>
      <c r="N480" s="758"/>
      <c r="O480" s="758"/>
      <c r="P480" s="758"/>
      <c r="Q480" s="758"/>
      <c r="R480" s="758"/>
      <c r="S480" s="758"/>
      <c r="T480" s="758"/>
      <c r="U480" s="758"/>
      <c r="V480" s="758"/>
      <c r="W480" s="758"/>
      <c r="X480" s="758"/>
      <c r="Y480" s="758"/>
      <c r="Z480" s="758"/>
      <c r="AA480" s="758"/>
      <c r="AB480" s="758"/>
      <c r="AC480" s="758"/>
      <c r="AD480" s="758"/>
      <c r="AE480" s="758"/>
      <c r="AF480" s="758"/>
      <c r="AG480" s="758"/>
      <c r="AH480" s="758"/>
      <c r="AI480" s="758"/>
      <c r="AJ480" s="758"/>
      <c r="AK480" s="758"/>
      <c r="AL480" s="780">
        <v>475</v>
      </c>
      <c r="AM480" s="792">
        <v>0.25517469703540901</v>
      </c>
      <c r="AN480" s="792">
        <f t="shared" si="125"/>
        <v>0.74482530296459104</v>
      </c>
      <c r="AO480" s="792">
        <v>0.31237949070896698</v>
      </c>
      <c r="AP480" s="792">
        <f t="shared" si="119"/>
        <v>0.68762050929103302</v>
      </c>
      <c r="AQ480" s="792">
        <v>0.16618718564825199</v>
      </c>
      <c r="AR480" s="792">
        <f t="shared" si="120"/>
        <v>0.83381281435174803</v>
      </c>
      <c r="AS480" s="792">
        <f t="shared" si="126"/>
        <v>0.22739754434223514</v>
      </c>
      <c r="AT480" s="792">
        <f t="shared" si="126"/>
        <v>0.77260245565776486</v>
      </c>
      <c r="AU480" s="808">
        <v>0.26509008230881298</v>
      </c>
      <c r="AV480" s="808">
        <f t="shared" si="127"/>
        <v>0.73490991769118708</v>
      </c>
      <c r="AW480" s="808">
        <v>0.32025890638416299</v>
      </c>
      <c r="AX480" s="808">
        <f t="shared" si="128"/>
        <v>0.67974109361583701</v>
      </c>
      <c r="AY480" s="808">
        <v>0.18254355911005901</v>
      </c>
      <c r="AZ480" s="808">
        <f t="shared" si="131"/>
        <v>0.81745644088994096</v>
      </c>
      <c r="BA480" s="808">
        <f t="shared" si="129"/>
        <v>0.23980751117471669</v>
      </c>
      <c r="BB480" s="808">
        <f t="shared" si="129"/>
        <v>0.76019248882528334</v>
      </c>
      <c r="BC480" s="809">
        <v>0.24920628349754101</v>
      </c>
      <c r="BD480" s="809">
        <f t="shared" si="132"/>
        <v>0.75079371650245896</v>
      </c>
      <c r="BE480" s="809">
        <v>0.311769892581652</v>
      </c>
      <c r="BF480" s="809">
        <f t="shared" si="132"/>
        <v>0.688230107418348</v>
      </c>
      <c r="BG480" s="809">
        <v>0.183190300962946</v>
      </c>
      <c r="BH480" s="809">
        <f t="shared" si="121"/>
        <v>0.81680969903705403</v>
      </c>
      <c r="BI480" s="809">
        <v>0.23322856162097283</v>
      </c>
      <c r="BJ480" s="809">
        <v>0.76677143837902717</v>
      </c>
      <c r="BK480" s="810">
        <v>0.24226477530134199</v>
      </c>
      <c r="BL480" s="810">
        <f t="shared" si="122"/>
        <v>0.75773522469865795</v>
      </c>
      <c r="BM480" s="810">
        <v>0.30594789840932002</v>
      </c>
      <c r="BN480" s="810">
        <f t="shared" si="123"/>
        <v>0.69405210159067998</v>
      </c>
      <c r="BO480" s="810">
        <v>0.176365587770062</v>
      </c>
      <c r="BP480" s="810">
        <f t="shared" si="124"/>
        <v>0.82363441222993794</v>
      </c>
      <c r="BQ480" s="810">
        <v>0.22659826735178817</v>
      </c>
      <c r="BR480" s="810">
        <f t="shared" si="130"/>
        <v>0.77340173264821188</v>
      </c>
      <c r="BS480" s="809">
        <v>0.86011294997040999</v>
      </c>
      <c r="BT480" s="809">
        <v>0.13988705002959001</v>
      </c>
      <c r="BU480" s="812"/>
      <c r="BV480" s="758"/>
      <c r="BW480" s="758"/>
      <c r="BX480" s="758"/>
      <c r="BY480" s="758"/>
      <c r="BZ480" s="758"/>
      <c r="CA480" s="758"/>
      <c r="CB480" s="758"/>
      <c r="CC480" s="758"/>
      <c r="CD480" s="758"/>
      <c r="CE480" s="758"/>
      <c r="CF480" s="758"/>
      <c r="CG480" s="758"/>
      <c r="CH480" s="758"/>
      <c r="CI480" s="758"/>
      <c r="CJ480" s="758"/>
      <c r="CK480" s="758"/>
      <c r="CL480" s="758"/>
      <c r="CM480" s="758"/>
      <c r="CN480" s="758"/>
      <c r="CP480" s="5"/>
      <c r="CR480" s="5"/>
      <c r="CS480" s="5"/>
      <c r="CT480" s="5"/>
    </row>
    <row r="481" spans="2:98" ht="15">
      <c r="B481" s="758"/>
      <c r="C481" s="758"/>
      <c r="D481" s="758"/>
      <c r="E481" s="758"/>
      <c r="F481" s="758"/>
      <c r="G481" s="758"/>
      <c r="H481" s="758"/>
      <c r="I481" s="758"/>
      <c r="J481" s="758"/>
      <c r="K481" s="758"/>
      <c r="L481" s="758"/>
      <c r="M481" s="758"/>
      <c r="N481" s="758"/>
      <c r="O481" s="758"/>
      <c r="P481" s="758"/>
      <c r="Q481" s="758"/>
      <c r="R481" s="758"/>
      <c r="S481" s="758"/>
      <c r="T481" s="758"/>
      <c r="U481" s="758"/>
      <c r="V481" s="758"/>
      <c r="W481" s="758"/>
      <c r="X481" s="758"/>
      <c r="Y481" s="758"/>
      <c r="Z481" s="758"/>
      <c r="AA481" s="758"/>
      <c r="AB481" s="758"/>
      <c r="AC481" s="758"/>
      <c r="AD481" s="758"/>
      <c r="AE481" s="758"/>
      <c r="AF481" s="758"/>
      <c r="AG481" s="758"/>
      <c r="AH481" s="758"/>
      <c r="AI481" s="758"/>
      <c r="AJ481" s="758"/>
      <c r="AK481" s="758"/>
      <c r="AL481" s="780">
        <v>476</v>
      </c>
      <c r="AM481" s="792">
        <v>0.25548728440753798</v>
      </c>
      <c r="AN481" s="792">
        <f t="shared" si="125"/>
        <v>0.74451271559246202</v>
      </c>
      <c r="AO481" s="792">
        <v>0.312689957003286</v>
      </c>
      <c r="AP481" s="792">
        <f t="shared" si="119"/>
        <v>0.68731004299671405</v>
      </c>
      <c r="AQ481" s="792">
        <v>0.16653204967514201</v>
      </c>
      <c r="AR481" s="792">
        <f t="shared" si="120"/>
        <v>0.83346795032485799</v>
      </c>
      <c r="AS481" s="792">
        <f t="shared" si="126"/>
        <v>0.22772449112765791</v>
      </c>
      <c r="AT481" s="792">
        <f t="shared" si="126"/>
        <v>0.77227550887234209</v>
      </c>
      <c r="AU481" s="808">
        <v>0.26544668855450498</v>
      </c>
      <c r="AV481" s="808">
        <f t="shared" si="127"/>
        <v>0.73455331144549496</v>
      </c>
      <c r="AW481" s="808">
        <v>0.32060438215821702</v>
      </c>
      <c r="AX481" s="808">
        <f t="shared" si="128"/>
        <v>0.67939561784178304</v>
      </c>
      <c r="AY481" s="808">
        <v>0.18292753709971099</v>
      </c>
      <c r="AZ481" s="808">
        <f t="shared" si="131"/>
        <v>0.81707246290028901</v>
      </c>
      <c r="BA481" s="808">
        <f t="shared" si="129"/>
        <v>0.24017414841415352</v>
      </c>
      <c r="BB481" s="808">
        <f t="shared" si="129"/>
        <v>0.75982585158584648</v>
      </c>
      <c r="BC481" s="809">
        <v>0.249541778768927</v>
      </c>
      <c r="BD481" s="809">
        <f t="shared" si="132"/>
        <v>0.75045822123107297</v>
      </c>
      <c r="BE481" s="809">
        <v>0.31209711393506201</v>
      </c>
      <c r="BF481" s="809">
        <f t="shared" si="132"/>
        <v>0.68790288606493799</v>
      </c>
      <c r="BG481" s="809">
        <v>0.18357849115772601</v>
      </c>
      <c r="BH481" s="809">
        <f t="shared" si="121"/>
        <v>0.81642150884227394</v>
      </c>
      <c r="BI481" s="809">
        <v>0.23358639355598559</v>
      </c>
      <c r="BJ481" s="809">
        <v>0.76641360644401435</v>
      </c>
      <c r="BK481" s="810">
        <v>0.24259514196071</v>
      </c>
      <c r="BL481" s="810">
        <f t="shared" si="122"/>
        <v>0.75740485803929003</v>
      </c>
      <c r="BM481" s="810">
        <v>0.30626451533673799</v>
      </c>
      <c r="BN481" s="810">
        <f t="shared" si="123"/>
        <v>0.69373548466326196</v>
      </c>
      <c r="BO481" s="810">
        <v>0.17674268817963401</v>
      </c>
      <c r="BP481" s="810">
        <f t="shared" si="124"/>
        <v>0.82325731182036599</v>
      </c>
      <c r="BQ481" s="810">
        <v>0.22694696909790149</v>
      </c>
      <c r="BR481" s="810">
        <f t="shared" si="130"/>
        <v>0.77305303090209843</v>
      </c>
      <c r="BS481" s="809">
        <v>0.860401147539129</v>
      </c>
      <c r="BT481" s="809">
        <v>0.139598852460871</v>
      </c>
      <c r="BU481" s="812"/>
      <c r="BV481" s="758"/>
      <c r="BW481" s="758"/>
      <c r="BX481" s="758"/>
      <c r="BY481" s="758"/>
      <c r="BZ481" s="758"/>
      <c r="CA481" s="758"/>
      <c r="CB481" s="758"/>
      <c r="CC481" s="758"/>
      <c r="CD481" s="758"/>
      <c r="CE481" s="758"/>
      <c r="CF481" s="758"/>
      <c r="CG481" s="758"/>
      <c r="CH481" s="758"/>
      <c r="CI481" s="758"/>
      <c r="CJ481" s="758"/>
      <c r="CK481" s="758"/>
      <c r="CL481" s="758"/>
      <c r="CM481" s="758"/>
      <c r="CN481" s="758"/>
      <c r="CP481" s="5"/>
      <c r="CR481" s="5"/>
      <c r="CS481" s="5"/>
      <c r="CT481" s="5"/>
    </row>
    <row r="482" spans="2:98" ht="15">
      <c r="B482" s="758"/>
      <c r="C482" s="758"/>
      <c r="D482" s="758"/>
      <c r="E482" s="758"/>
      <c r="F482" s="758"/>
      <c r="G482" s="758"/>
      <c r="H482" s="758"/>
      <c r="I482" s="758"/>
      <c r="J482" s="758"/>
      <c r="K482" s="758"/>
      <c r="L482" s="758"/>
      <c r="M482" s="758"/>
      <c r="N482" s="758"/>
      <c r="O482" s="758"/>
      <c r="P482" s="758"/>
      <c r="Q482" s="758"/>
      <c r="R482" s="758"/>
      <c r="S482" s="758"/>
      <c r="T482" s="758"/>
      <c r="U482" s="758"/>
      <c r="V482" s="758"/>
      <c r="W482" s="758"/>
      <c r="X482" s="758"/>
      <c r="Y482" s="758"/>
      <c r="Z482" s="758"/>
      <c r="AA482" s="758"/>
      <c r="AB482" s="758"/>
      <c r="AC482" s="758"/>
      <c r="AD482" s="758"/>
      <c r="AE482" s="758"/>
      <c r="AF482" s="758"/>
      <c r="AG482" s="758"/>
      <c r="AH482" s="758"/>
      <c r="AI482" s="758"/>
      <c r="AJ482" s="758"/>
      <c r="AK482" s="758"/>
      <c r="AL482" s="780">
        <v>477</v>
      </c>
      <c r="AM482" s="792">
        <v>0.25579975936821298</v>
      </c>
      <c r="AN482" s="792">
        <f t="shared" si="125"/>
        <v>0.74420024063178702</v>
      </c>
      <c r="AO482" s="792">
        <v>0.31299997268799301</v>
      </c>
      <c r="AP482" s="792">
        <f t="shared" si="119"/>
        <v>0.68700002731200693</v>
      </c>
      <c r="AQ482" s="792">
        <v>0.16687688127390299</v>
      </c>
      <c r="AR482" s="792">
        <f t="shared" si="120"/>
        <v>0.83312311872609701</v>
      </c>
      <c r="AS482" s="792">
        <f t="shared" si="126"/>
        <v>0.2280512845083798</v>
      </c>
      <c r="AT482" s="792">
        <f t="shared" si="126"/>
        <v>0.77194871549162025</v>
      </c>
      <c r="AU482" s="808">
        <v>0.26580294688580602</v>
      </c>
      <c r="AV482" s="808">
        <f t="shared" si="127"/>
        <v>0.73419705311419392</v>
      </c>
      <c r="AW482" s="808">
        <v>0.32094945229486999</v>
      </c>
      <c r="AX482" s="808">
        <f t="shared" si="128"/>
        <v>0.67905054770513007</v>
      </c>
      <c r="AY482" s="808">
        <v>0.18331145692666301</v>
      </c>
      <c r="AZ482" s="808">
        <f t="shared" si="131"/>
        <v>0.81668854307333705</v>
      </c>
      <c r="BA482" s="808">
        <f t="shared" si="129"/>
        <v>0.24054055774868496</v>
      </c>
      <c r="BB482" s="808">
        <f t="shared" si="129"/>
        <v>0.75945944225131501</v>
      </c>
      <c r="BC482" s="809">
        <v>0.24987694225802401</v>
      </c>
      <c r="BD482" s="809">
        <f t="shared" si="132"/>
        <v>0.75012305774197596</v>
      </c>
      <c r="BE482" s="809">
        <v>0.31242393747021502</v>
      </c>
      <c r="BF482" s="809">
        <f t="shared" si="132"/>
        <v>0.68757606252978498</v>
      </c>
      <c r="BG482" s="809">
        <v>0.183966596900656</v>
      </c>
      <c r="BH482" s="809">
        <f t="shared" si="121"/>
        <v>0.81603340309934402</v>
      </c>
      <c r="BI482" s="809">
        <v>0.23394399229243867</v>
      </c>
      <c r="BJ482" s="809">
        <v>0.76605600770756133</v>
      </c>
      <c r="BK482" s="810">
        <v>0.24292532594411501</v>
      </c>
      <c r="BL482" s="810">
        <f t="shared" si="122"/>
        <v>0.75707467405588502</v>
      </c>
      <c r="BM482" s="810">
        <v>0.30658074752910303</v>
      </c>
      <c r="BN482" s="810">
        <f t="shared" si="123"/>
        <v>0.69341925247089697</v>
      </c>
      <c r="BO482" s="810">
        <v>0.17711974567172301</v>
      </c>
      <c r="BP482" s="810">
        <f t="shared" si="124"/>
        <v>0.82288025432827694</v>
      </c>
      <c r="BQ482" s="810">
        <v>0.22729550598336196</v>
      </c>
      <c r="BR482" s="810">
        <f t="shared" si="130"/>
        <v>0.7727044940166381</v>
      </c>
      <c r="BS482" s="809">
        <v>0.86068824688684897</v>
      </c>
      <c r="BT482" s="809">
        <v>0.139311753113151</v>
      </c>
      <c r="BU482" s="812"/>
      <c r="BV482" s="758"/>
      <c r="BW482" s="758"/>
      <c r="BX482" s="758"/>
      <c r="BY482" s="758"/>
      <c r="BZ482" s="758"/>
      <c r="CA482" s="758"/>
      <c r="CB482" s="758"/>
      <c r="CC482" s="758"/>
      <c r="CD482" s="758"/>
      <c r="CE482" s="758"/>
      <c r="CF482" s="758"/>
      <c r="CG482" s="758"/>
      <c r="CH482" s="758"/>
      <c r="CI482" s="758"/>
      <c r="CJ482" s="758"/>
      <c r="CK482" s="758"/>
      <c r="CL482" s="758"/>
      <c r="CM482" s="758"/>
      <c r="CN482" s="758"/>
      <c r="CP482" s="5"/>
      <c r="CR482" s="5"/>
      <c r="CS482" s="5"/>
      <c r="CT482" s="5"/>
    </row>
    <row r="483" spans="2:98" ht="15">
      <c r="B483" s="758"/>
      <c r="C483" s="758"/>
      <c r="D483" s="758"/>
      <c r="E483" s="758"/>
      <c r="F483" s="758"/>
      <c r="G483" s="758"/>
      <c r="H483" s="758"/>
      <c r="I483" s="758"/>
      <c r="J483" s="758"/>
      <c r="K483" s="758"/>
      <c r="L483" s="758"/>
      <c r="M483" s="758"/>
      <c r="N483" s="758"/>
      <c r="O483" s="758"/>
      <c r="P483" s="758"/>
      <c r="Q483" s="758"/>
      <c r="R483" s="758"/>
      <c r="S483" s="758"/>
      <c r="T483" s="758"/>
      <c r="U483" s="758"/>
      <c r="V483" s="758"/>
      <c r="W483" s="758"/>
      <c r="X483" s="758"/>
      <c r="Y483" s="758"/>
      <c r="Z483" s="758"/>
      <c r="AA483" s="758"/>
      <c r="AB483" s="758"/>
      <c r="AC483" s="758"/>
      <c r="AD483" s="758"/>
      <c r="AE483" s="758"/>
      <c r="AF483" s="758"/>
      <c r="AG483" s="758"/>
      <c r="AH483" s="758"/>
      <c r="AI483" s="758"/>
      <c r="AJ483" s="758"/>
      <c r="AK483" s="758"/>
      <c r="AL483" s="780">
        <v>478</v>
      </c>
      <c r="AM483" s="792">
        <v>0.25611214119660902</v>
      </c>
      <c r="AN483" s="792">
        <f t="shared" si="125"/>
        <v>0.74388785880339103</v>
      </c>
      <c r="AO483" s="792">
        <v>0.31330953516952897</v>
      </c>
      <c r="AP483" s="792">
        <f t="shared" si="119"/>
        <v>0.68669046483047103</v>
      </c>
      <c r="AQ483" s="792">
        <v>0.16722168085415101</v>
      </c>
      <c r="AR483" s="792">
        <f t="shared" si="120"/>
        <v>0.83277831914584899</v>
      </c>
      <c r="AS483" s="792">
        <f t="shared" si="126"/>
        <v>0.22837793005284993</v>
      </c>
      <c r="AT483" s="792">
        <f t="shared" si="126"/>
        <v>0.7716220699471501</v>
      </c>
      <c r="AU483" s="808">
        <v>0.26615885802804601</v>
      </c>
      <c r="AV483" s="808">
        <f t="shared" si="127"/>
        <v>0.73384114197195394</v>
      </c>
      <c r="AW483" s="808">
        <v>0.32129411805395303</v>
      </c>
      <c r="AX483" s="808">
        <f t="shared" si="128"/>
        <v>0.67870588194604697</v>
      </c>
      <c r="AY483" s="808">
        <v>0.183695318306522</v>
      </c>
      <c r="AZ483" s="808">
        <f t="shared" si="131"/>
        <v>0.81630468169347803</v>
      </c>
      <c r="BA483" s="808">
        <f t="shared" si="129"/>
        <v>0.24090673956210357</v>
      </c>
      <c r="BB483" s="808">
        <f t="shared" si="129"/>
        <v>0.75909326043789638</v>
      </c>
      <c r="BC483" s="809">
        <v>0.25021177531218203</v>
      </c>
      <c r="BD483" s="809">
        <f t="shared" si="132"/>
        <v>0.74978822468781803</v>
      </c>
      <c r="BE483" s="809">
        <v>0.31275036447910198</v>
      </c>
      <c r="BF483" s="809">
        <f t="shared" si="132"/>
        <v>0.68724963552089802</v>
      </c>
      <c r="BG483" s="809">
        <v>0.184354618011463</v>
      </c>
      <c r="BH483" s="809">
        <f t="shared" si="121"/>
        <v>0.81564538198853698</v>
      </c>
      <c r="BI483" s="809">
        <v>0.23430135846224287</v>
      </c>
      <c r="BJ483" s="809">
        <v>0.76569864153775713</v>
      </c>
      <c r="BK483" s="810">
        <v>0.243255326795635</v>
      </c>
      <c r="BL483" s="810">
        <f t="shared" si="122"/>
        <v>0.756744673204365</v>
      </c>
      <c r="BM483" s="810">
        <v>0.30689659642365202</v>
      </c>
      <c r="BN483" s="810">
        <f t="shared" si="123"/>
        <v>0.69310340357634792</v>
      </c>
      <c r="BO483" s="810">
        <v>0.17749675970965401</v>
      </c>
      <c r="BP483" s="810">
        <f t="shared" si="124"/>
        <v>0.82250324029034605</v>
      </c>
      <c r="BQ483" s="810">
        <v>0.22764387795052771</v>
      </c>
      <c r="BR483" s="810">
        <f t="shared" si="130"/>
        <v>0.77235612204947235</v>
      </c>
      <c r="BS483" s="809">
        <v>0.86097425304709696</v>
      </c>
      <c r="BT483" s="809">
        <v>0.13902574695290301</v>
      </c>
      <c r="BU483" s="812"/>
      <c r="BV483" s="758"/>
      <c r="BW483" s="758"/>
      <c r="BX483" s="758"/>
      <c r="BY483" s="758"/>
      <c r="BZ483" s="758"/>
      <c r="CA483" s="758"/>
      <c r="CB483" s="758"/>
      <c r="CC483" s="758"/>
      <c r="CD483" s="758"/>
      <c r="CE483" s="758"/>
      <c r="CF483" s="758"/>
      <c r="CG483" s="758"/>
      <c r="CH483" s="758"/>
      <c r="CI483" s="758"/>
      <c r="CJ483" s="758"/>
      <c r="CK483" s="758"/>
      <c r="CL483" s="758"/>
      <c r="CM483" s="758"/>
      <c r="CN483" s="758"/>
      <c r="CP483" s="5"/>
      <c r="CR483" s="5"/>
      <c r="CS483" s="5"/>
      <c r="CT483" s="5"/>
    </row>
    <row r="484" spans="2:98" ht="15">
      <c r="B484" s="758"/>
      <c r="C484" s="758"/>
      <c r="D484" s="758"/>
      <c r="E484" s="758"/>
      <c r="F484" s="758"/>
      <c r="G484" s="758"/>
      <c r="H484" s="758"/>
      <c r="I484" s="758"/>
      <c r="J484" s="758"/>
      <c r="K484" s="758"/>
      <c r="L484" s="758"/>
      <c r="M484" s="758"/>
      <c r="N484" s="758"/>
      <c r="O484" s="758"/>
      <c r="P484" s="758"/>
      <c r="Q484" s="758"/>
      <c r="R484" s="758"/>
      <c r="S484" s="758"/>
      <c r="T484" s="758"/>
      <c r="U484" s="758"/>
      <c r="V484" s="758"/>
      <c r="W484" s="758"/>
      <c r="X484" s="758"/>
      <c r="Y484" s="758"/>
      <c r="Z484" s="758"/>
      <c r="AA484" s="758"/>
      <c r="AB484" s="758"/>
      <c r="AC484" s="758"/>
      <c r="AD484" s="758"/>
      <c r="AE484" s="758"/>
      <c r="AF484" s="758"/>
      <c r="AG484" s="758"/>
      <c r="AH484" s="758"/>
      <c r="AI484" s="758"/>
      <c r="AJ484" s="758"/>
      <c r="AK484" s="758"/>
      <c r="AL484" s="780">
        <v>479</v>
      </c>
      <c r="AM484" s="792">
        <v>0.256424449171897</v>
      </c>
      <c r="AN484" s="792">
        <f t="shared" si="125"/>
        <v>0.743575550828103</v>
      </c>
      <c r="AO484" s="792">
        <v>0.31361864185433602</v>
      </c>
      <c r="AP484" s="792">
        <f t="shared" si="119"/>
        <v>0.68638135814566392</v>
      </c>
      <c r="AQ484" s="792">
        <v>0.16756644882550201</v>
      </c>
      <c r="AR484" s="792">
        <f t="shared" si="120"/>
        <v>0.83243355117449802</v>
      </c>
      <c r="AS484" s="792">
        <f t="shared" si="126"/>
        <v>0.22870443332951629</v>
      </c>
      <c r="AT484" s="792">
        <f t="shared" si="126"/>
        <v>0.77129556667048371</v>
      </c>
      <c r="AU484" s="808">
        <v>0.26651442270655401</v>
      </c>
      <c r="AV484" s="808">
        <f t="shared" si="127"/>
        <v>0.73348557729344599</v>
      </c>
      <c r="AW484" s="808">
        <v>0.32163838069529899</v>
      </c>
      <c r="AX484" s="808">
        <f t="shared" si="128"/>
        <v>0.67836161930470107</v>
      </c>
      <c r="AY484" s="808">
        <v>0.18407912095489701</v>
      </c>
      <c r="AZ484" s="808">
        <f t="shared" si="131"/>
        <v>0.81592087904510302</v>
      </c>
      <c r="BA484" s="808">
        <f t="shared" si="129"/>
        <v>0.24127269423820313</v>
      </c>
      <c r="BB484" s="808">
        <f t="shared" si="129"/>
        <v>0.75872730576179692</v>
      </c>
      <c r="BC484" s="809">
        <v>0.25054627927874901</v>
      </c>
      <c r="BD484" s="809">
        <f t="shared" si="132"/>
        <v>0.74945372072125105</v>
      </c>
      <c r="BE484" s="809">
        <v>0.31307639625371297</v>
      </c>
      <c r="BF484" s="809">
        <f t="shared" si="132"/>
        <v>0.68692360374628703</v>
      </c>
      <c r="BG484" s="809">
        <v>0.18474255430987299</v>
      </c>
      <c r="BH484" s="809">
        <f t="shared" si="121"/>
        <v>0.81525744569012704</v>
      </c>
      <c r="BI484" s="809">
        <v>0.23465849269730776</v>
      </c>
      <c r="BJ484" s="809">
        <v>0.76534150730269235</v>
      </c>
      <c r="BK484" s="810">
        <v>0.24358514405935</v>
      </c>
      <c r="BL484" s="810">
        <f t="shared" si="122"/>
        <v>0.75641485594065005</v>
      </c>
      <c r="BM484" s="810">
        <v>0.30721206345762198</v>
      </c>
      <c r="BN484" s="810">
        <f t="shared" si="123"/>
        <v>0.69278793654237802</v>
      </c>
      <c r="BO484" s="810">
        <v>0.177873729756752</v>
      </c>
      <c r="BP484" s="810">
        <f t="shared" si="124"/>
        <v>0.82212627024324803</v>
      </c>
      <c r="BQ484" s="810">
        <v>0.22799208494175749</v>
      </c>
      <c r="BR484" s="810">
        <f t="shared" si="130"/>
        <v>0.77200791505824262</v>
      </c>
      <c r="BS484" s="809">
        <v>0.8612591710534</v>
      </c>
      <c r="BT484" s="809">
        <v>0.1387408289466</v>
      </c>
      <c r="BU484" s="812"/>
      <c r="BV484" s="758"/>
      <c r="BW484" s="758"/>
      <c r="BX484" s="758"/>
      <c r="BY484" s="758"/>
      <c r="BZ484" s="758"/>
      <c r="CA484" s="758"/>
      <c r="CB484" s="758"/>
      <c r="CC484" s="758"/>
      <c r="CD484" s="758"/>
      <c r="CE484" s="758"/>
      <c r="CF484" s="758"/>
      <c r="CG484" s="758"/>
      <c r="CH484" s="758"/>
      <c r="CI484" s="758"/>
      <c r="CJ484" s="758"/>
      <c r="CK484" s="758"/>
      <c r="CL484" s="758"/>
      <c r="CM484" s="758"/>
      <c r="CN484" s="758"/>
      <c r="CP484" s="5"/>
      <c r="CR484" s="5"/>
      <c r="CS484" s="5"/>
      <c r="CT484" s="5"/>
    </row>
    <row r="485" spans="2:98" ht="15">
      <c r="B485" s="758"/>
      <c r="C485" s="758"/>
      <c r="D485" s="758"/>
      <c r="E485" s="758"/>
      <c r="F485" s="758"/>
      <c r="G485" s="758"/>
      <c r="H485" s="758"/>
      <c r="I485" s="758"/>
      <c r="J485" s="758"/>
      <c r="K485" s="758"/>
      <c r="L485" s="758"/>
      <c r="M485" s="758"/>
      <c r="N485" s="758"/>
      <c r="O485" s="758"/>
      <c r="P485" s="758"/>
      <c r="Q485" s="758"/>
      <c r="R485" s="758"/>
      <c r="S485" s="758"/>
      <c r="T485" s="758"/>
      <c r="U485" s="758"/>
      <c r="V485" s="758"/>
      <c r="W485" s="758"/>
      <c r="X485" s="758"/>
      <c r="Y485" s="758"/>
      <c r="Z485" s="758"/>
      <c r="AA485" s="758"/>
      <c r="AB485" s="758"/>
      <c r="AC485" s="758"/>
      <c r="AD485" s="758"/>
      <c r="AE485" s="758"/>
      <c r="AF485" s="758"/>
      <c r="AG485" s="758"/>
      <c r="AH485" s="758"/>
      <c r="AI485" s="758"/>
      <c r="AJ485" s="758"/>
      <c r="AK485" s="758"/>
      <c r="AL485" s="780">
        <v>480</v>
      </c>
      <c r="AM485" s="792">
        <v>0.25673670257324999</v>
      </c>
      <c r="AN485" s="792">
        <f t="shared" si="125"/>
        <v>0.74326329742675001</v>
      </c>
      <c r="AO485" s="792">
        <v>0.31392729014885801</v>
      </c>
      <c r="AP485" s="792">
        <f t="shared" si="119"/>
        <v>0.68607270985114199</v>
      </c>
      <c r="AQ485" s="792">
        <v>0.16791118559757401</v>
      </c>
      <c r="AR485" s="792">
        <f t="shared" si="120"/>
        <v>0.83208881440242599</v>
      </c>
      <c r="AS485" s="792">
        <f t="shared" si="126"/>
        <v>0.2290307999068289</v>
      </c>
      <c r="AT485" s="792">
        <f t="shared" si="126"/>
        <v>0.77096920009317116</v>
      </c>
      <c r="AU485" s="808">
        <v>0.26686964164665999</v>
      </c>
      <c r="AV485" s="808">
        <f t="shared" si="127"/>
        <v>0.73313035835333995</v>
      </c>
      <c r="AW485" s="808">
        <v>0.32198224147874099</v>
      </c>
      <c r="AX485" s="808">
        <f t="shared" si="128"/>
        <v>0.67801775852125901</v>
      </c>
      <c r="AY485" s="808">
        <v>0.184462864587396</v>
      </c>
      <c r="AZ485" s="808">
        <f t="shared" si="131"/>
        <v>0.81553713541260398</v>
      </c>
      <c r="BA485" s="808">
        <f t="shared" si="129"/>
        <v>0.24163842216077719</v>
      </c>
      <c r="BB485" s="808">
        <f t="shared" si="129"/>
        <v>0.75836157783922276</v>
      </c>
      <c r="BC485" s="809">
        <v>0.25088045550507698</v>
      </c>
      <c r="BD485" s="809">
        <f t="shared" si="132"/>
        <v>0.74911954449492302</v>
      </c>
      <c r="BE485" s="809">
        <v>0.31340203408603601</v>
      </c>
      <c r="BF485" s="809">
        <f t="shared" si="132"/>
        <v>0.68659796591396405</v>
      </c>
      <c r="BG485" s="809">
        <v>0.185130405615613</v>
      </c>
      <c r="BH485" s="809">
        <f t="shared" si="121"/>
        <v>0.814869594384387</v>
      </c>
      <c r="BI485" s="809">
        <v>0.23501539562954415</v>
      </c>
      <c r="BJ485" s="809">
        <v>0.7649846043704559</v>
      </c>
      <c r="BK485" s="810">
        <v>0.243914777279337</v>
      </c>
      <c r="BL485" s="810">
        <f t="shared" si="122"/>
        <v>0.75608522272066303</v>
      </c>
      <c r="BM485" s="810">
        <v>0.30752715006825299</v>
      </c>
      <c r="BN485" s="810">
        <f t="shared" si="123"/>
        <v>0.69247284993174696</v>
      </c>
      <c r="BO485" s="810">
        <v>0.17825065527634101</v>
      </c>
      <c r="BP485" s="810">
        <f t="shared" si="124"/>
        <v>0.82174934472365901</v>
      </c>
      <c r="BQ485" s="810">
        <v>0.22834012689940952</v>
      </c>
      <c r="BR485" s="810">
        <f t="shared" si="130"/>
        <v>0.77165987310059059</v>
      </c>
      <c r="BS485" s="809">
        <v>0.86154300593928401</v>
      </c>
      <c r="BT485" s="809">
        <v>0.13845699406071599</v>
      </c>
      <c r="BU485" s="812"/>
      <c r="BV485" s="758"/>
      <c r="BW485" s="758"/>
      <c r="BX485" s="758"/>
      <c r="BY485" s="758"/>
      <c r="BZ485" s="758"/>
      <c r="CA485" s="758"/>
      <c r="CB485" s="758"/>
      <c r="CC485" s="758"/>
      <c r="CD485" s="758"/>
      <c r="CE485" s="758"/>
      <c r="CF485" s="758"/>
      <c r="CG485" s="758"/>
      <c r="CH485" s="758"/>
      <c r="CI485" s="758"/>
      <c r="CJ485" s="758"/>
      <c r="CK485" s="758"/>
      <c r="CL485" s="758"/>
      <c r="CM485" s="758"/>
      <c r="CN485" s="758"/>
      <c r="CP485" s="5"/>
      <c r="CR485" s="5"/>
      <c r="CS485" s="5"/>
      <c r="CT485" s="5"/>
    </row>
    <row r="486" spans="2:98" ht="15">
      <c r="B486" s="758"/>
      <c r="C486" s="758"/>
      <c r="D486" s="758"/>
      <c r="E486" s="758"/>
      <c r="F486" s="758"/>
      <c r="G486" s="758"/>
      <c r="H486" s="758"/>
      <c r="I486" s="758"/>
      <c r="J486" s="758"/>
      <c r="K486" s="758"/>
      <c r="L486" s="758"/>
      <c r="M486" s="758"/>
      <c r="N486" s="758"/>
      <c r="O486" s="758"/>
      <c r="P486" s="758"/>
      <c r="Q486" s="758"/>
      <c r="R486" s="758"/>
      <c r="S486" s="758"/>
      <c r="T486" s="758"/>
      <c r="U486" s="758"/>
      <c r="V486" s="758"/>
      <c r="W486" s="758"/>
      <c r="X486" s="758"/>
      <c r="Y486" s="758"/>
      <c r="Z486" s="758"/>
      <c r="AA486" s="758"/>
      <c r="AB486" s="758"/>
      <c r="AC486" s="758"/>
      <c r="AD486" s="758"/>
      <c r="AE486" s="758"/>
      <c r="AF486" s="758"/>
      <c r="AG486" s="758"/>
      <c r="AH486" s="758"/>
      <c r="AI486" s="758"/>
      <c r="AJ486" s="758"/>
      <c r="AK486" s="758"/>
      <c r="AL486" s="780">
        <v>481</v>
      </c>
      <c r="AM486" s="792">
        <v>0.25704892067984098</v>
      </c>
      <c r="AN486" s="792">
        <f t="shared" si="125"/>
        <v>0.74295107932015902</v>
      </c>
      <c r="AO486" s="792">
        <v>0.31423547745953501</v>
      </c>
      <c r="AP486" s="792">
        <f t="shared" si="119"/>
        <v>0.68576452254046494</v>
      </c>
      <c r="AQ486" s="792">
        <v>0.168255891579983</v>
      </c>
      <c r="AR486" s="792">
        <f t="shared" si="120"/>
        <v>0.831744108420017</v>
      </c>
      <c r="AS486" s="792">
        <f t="shared" si="126"/>
        <v>0.22935703535323593</v>
      </c>
      <c r="AT486" s="792">
        <f t="shared" si="126"/>
        <v>0.77064296464676407</v>
      </c>
      <c r="AU486" s="808">
        <v>0.26722451557369298</v>
      </c>
      <c r="AV486" s="808">
        <f t="shared" si="127"/>
        <v>0.73277548442630702</v>
      </c>
      <c r="AW486" s="808">
        <v>0.32232570166410901</v>
      </c>
      <c r="AX486" s="808">
        <f t="shared" si="128"/>
        <v>0.67767429833589099</v>
      </c>
      <c r="AY486" s="808">
        <v>0.18484654891962801</v>
      </c>
      <c r="AZ486" s="808">
        <f t="shared" si="131"/>
        <v>0.81515345108037196</v>
      </c>
      <c r="BA486" s="808">
        <f t="shared" si="129"/>
        <v>0.24200392371361878</v>
      </c>
      <c r="BB486" s="808">
        <f t="shared" si="129"/>
        <v>0.75799607628638122</v>
      </c>
      <c r="BC486" s="809">
        <v>0.25121430533851302</v>
      </c>
      <c r="BD486" s="809">
        <f t="shared" si="132"/>
        <v>0.74878569466148703</v>
      </c>
      <c r="BE486" s="809">
        <v>0.31372727926806299</v>
      </c>
      <c r="BF486" s="809">
        <f t="shared" si="132"/>
        <v>0.68627272073193701</v>
      </c>
      <c r="BG486" s="809">
        <v>0.18551817174840801</v>
      </c>
      <c r="BH486" s="809">
        <f t="shared" si="121"/>
        <v>0.81448182825159199</v>
      </c>
      <c r="BI486" s="809">
        <v>0.23537206789086124</v>
      </c>
      <c r="BJ486" s="809">
        <v>0.76462793210913893</v>
      </c>
      <c r="BK486" s="810">
        <v>0.24424422599967499</v>
      </c>
      <c r="BL486" s="810">
        <f t="shared" si="122"/>
        <v>0.75575577400032501</v>
      </c>
      <c r="BM486" s="810">
        <v>0.307841857692781</v>
      </c>
      <c r="BN486" s="810">
        <f t="shared" si="123"/>
        <v>0.69215814230721895</v>
      </c>
      <c r="BO486" s="810">
        <v>0.178627535731749</v>
      </c>
      <c r="BP486" s="810">
        <f t="shared" si="124"/>
        <v>0.82137246426825095</v>
      </c>
      <c r="BQ486" s="810">
        <v>0.22868800376584342</v>
      </c>
      <c r="BR486" s="810">
        <f t="shared" si="130"/>
        <v>0.77131199623415658</v>
      </c>
      <c r="BS486" s="809">
        <v>0.86182576273827594</v>
      </c>
      <c r="BT486" s="809">
        <v>0.13817423726172401</v>
      </c>
      <c r="BU486" s="812"/>
      <c r="BV486" s="758"/>
      <c r="BW486" s="758"/>
      <c r="BX486" s="758"/>
      <c r="BY486" s="758"/>
      <c r="BZ486" s="758"/>
      <c r="CA486" s="758"/>
      <c r="CB486" s="758"/>
      <c r="CC486" s="758"/>
      <c r="CD486" s="758"/>
      <c r="CE486" s="758"/>
      <c r="CF486" s="758"/>
      <c r="CG486" s="758"/>
      <c r="CH486" s="758"/>
      <c r="CI486" s="758"/>
      <c r="CJ486" s="758"/>
      <c r="CK486" s="758"/>
      <c r="CL486" s="758"/>
      <c r="CM486" s="758"/>
      <c r="CN486" s="758"/>
      <c r="CP486" s="5"/>
      <c r="CR486" s="5"/>
      <c r="CS486" s="5"/>
      <c r="CT486" s="5"/>
    </row>
    <row r="487" spans="2:98" ht="15">
      <c r="B487" s="758"/>
      <c r="C487" s="758"/>
      <c r="D487" s="758"/>
      <c r="E487" s="758"/>
      <c r="F487" s="758"/>
      <c r="G487" s="758"/>
      <c r="H487" s="758"/>
      <c r="I487" s="758"/>
      <c r="J487" s="758"/>
      <c r="K487" s="758"/>
      <c r="L487" s="758"/>
      <c r="M487" s="758"/>
      <c r="N487" s="758"/>
      <c r="O487" s="758"/>
      <c r="P487" s="758"/>
      <c r="Q487" s="758"/>
      <c r="R487" s="758"/>
      <c r="S487" s="758"/>
      <c r="T487" s="758"/>
      <c r="U487" s="758"/>
      <c r="V487" s="758"/>
      <c r="W487" s="758"/>
      <c r="X487" s="758"/>
      <c r="Y487" s="758"/>
      <c r="Z487" s="758"/>
      <c r="AA487" s="758"/>
      <c r="AB487" s="758"/>
      <c r="AC487" s="758"/>
      <c r="AD487" s="758"/>
      <c r="AE487" s="758"/>
      <c r="AF487" s="758"/>
      <c r="AG487" s="758"/>
      <c r="AH487" s="758"/>
      <c r="AI487" s="758"/>
      <c r="AJ487" s="758"/>
      <c r="AK487" s="758"/>
      <c r="AL487" s="780">
        <v>482</v>
      </c>
      <c r="AM487" s="792">
        <v>0.257361122770843</v>
      </c>
      <c r="AN487" s="792">
        <f t="shared" si="125"/>
        <v>0.742638877229157</v>
      </c>
      <c r="AO487" s="792">
        <v>0.31454320119280998</v>
      </c>
      <c r="AP487" s="792">
        <f t="shared" si="119"/>
        <v>0.68545679880719002</v>
      </c>
      <c r="AQ487" s="792">
        <v>0.16860056718234501</v>
      </c>
      <c r="AR487" s="792">
        <f t="shared" si="120"/>
        <v>0.83139943281765505</v>
      </c>
      <c r="AS487" s="792">
        <f t="shared" si="126"/>
        <v>0.22968314523718633</v>
      </c>
      <c r="AT487" s="792">
        <f t="shared" si="126"/>
        <v>0.77031685476281364</v>
      </c>
      <c r="AU487" s="808">
        <v>0.26757904521298398</v>
      </c>
      <c r="AV487" s="808">
        <f t="shared" si="127"/>
        <v>0.73242095478701597</v>
      </c>
      <c r="AW487" s="808">
        <v>0.32266876251123799</v>
      </c>
      <c r="AX487" s="808">
        <f t="shared" si="128"/>
        <v>0.67733123748876201</v>
      </c>
      <c r="AY487" s="808">
        <v>0.18523017366719899</v>
      </c>
      <c r="AZ487" s="808">
        <f t="shared" si="131"/>
        <v>0.81476982633280104</v>
      </c>
      <c r="BA487" s="808">
        <f t="shared" si="129"/>
        <v>0.24236919928052131</v>
      </c>
      <c r="BB487" s="808">
        <f t="shared" si="129"/>
        <v>0.75763080071947875</v>
      </c>
      <c r="BC487" s="809">
        <v>0.25154783012640802</v>
      </c>
      <c r="BD487" s="809">
        <f t="shared" si="132"/>
        <v>0.74845216987359198</v>
      </c>
      <c r="BE487" s="809">
        <v>0.31405213309178198</v>
      </c>
      <c r="BF487" s="809">
        <f t="shared" si="132"/>
        <v>0.68594786690821796</v>
      </c>
      <c r="BG487" s="809">
        <v>0.185905852527987</v>
      </c>
      <c r="BH487" s="809">
        <f t="shared" si="121"/>
        <v>0.81409414747201303</v>
      </c>
      <c r="BI487" s="809">
        <v>0.23572851011317036</v>
      </c>
      <c r="BJ487" s="809">
        <v>0.76427148988682969</v>
      </c>
      <c r="BK487" s="810">
        <v>0.24457348976444401</v>
      </c>
      <c r="BL487" s="810">
        <f t="shared" si="122"/>
        <v>0.75542651023555596</v>
      </c>
      <c r="BM487" s="810">
        <v>0.308156187768444</v>
      </c>
      <c r="BN487" s="810">
        <f t="shared" si="123"/>
        <v>0.691843812231556</v>
      </c>
      <c r="BO487" s="810">
        <v>0.17900437058629801</v>
      </c>
      <c r="BP487" s="810">
        <f t="shared" si="124"/>
        <v>0.82099562941370197</v>
      </c>
      <c r="BQ487" s="810">
        <v>0.22903571548341684</v>
      </c>
      <c r="BR487" s="810">
        <f t="shared" si="130"/>
        <v>0.77096428451658316</v>
      </c>
      <c r="BS487" s="809">
        <v>0.86210744648390203</v>
      </c>
      <c r="BT487" s="809">
        <v>0.137892553516098</v>
      </c>
      <c r="BU487" s="812"/>
      <c r="BV487" s="758"/>
      <c r="BW487" s="758"/>
      <c r="BX487" s="758"/>
      <c r="BY487" s="758"/>
      <c r="BZ487" s="758"/>
      <c r="CA487" s="758"/>
      <c r="CB487" s="758"/>
      <c r="CC487" s="758"/>
      <c r="CD487" s="758"/>
      <c r="CE487" s="758"/>
      <c r="CF487" s="758"/>
      <c r="CG487" s="758"/>
      <c r="CH487" s="758"/>
      <c r="CI487" s="758"/>
      <c r="CJ487" s="758"/>
      <c r="CK487" s="758"/>
      <c r="CL487" s="758"/>
      <c r="CM487" s="758"/>
      <c r="CN487" s="758"/>
      <c r="CP487" s="5"/>
      <c r="CR487" s="5"/>
      <c r="CS487" s="5"/>
      <c r="CT487" s="5"/>
    </row>
    <row r="488" spans="2:98" ht="15">
      <c r="B488" s="758"/>
      <c r="C488" s="758"/>
      <c r="D488" s="758"/>
      <c r="E488" s="758"/>
      <c r="F488" s="758"/>
      <c r="G488" s="758"/>
      <c r="H488" s="758"/>
      <c r="I488" s="758"/>
      <c r="J488" s="758"/>
      <c r="K488" s="758"/>
      <c r="L488" s="758"/>
      <c r="M488" s="758"/>
      <c r="N488" s="758"/>
      <c r="O488" s="758"/>
      <c r="P488" s="758"/>
      <c r="Q488" s="758"/>
      <c r="R488" s="758"/>
      <c r="S488" s="758"/>
      <c r="T488" s="758"/>
      <c r="U488" s="758"/>
      <c r="V488" s="758"/>
      <c r="W488" s="758"/>
      <c r="X488" s="758"/>
      <c r="Y488" s="758"/>
      <c r="Z488" s="758"/>
      <c r="AA488" s="758"/>
      <c r="AB488" s="758"/>
      <c r="AC488" s="758"/>
      <c r="AD488" s="758"/>
      <c r="AE488" s="758"/>
      <c r="AF488" s="758"/>
      <c r="AG488" s="758"/>
      <c r="AH488" s="758"/>
      <c r="AI488" s="758"/>
      <c r="AJ488" s="758"/>
      <c r="AK488" s="758"/>
      <c r="AL488" s="780">
        <v>483</v>
      </c>
      <c r="AM488" s="792">
        <v>0.25767332812542798</v>
      </c>
      <c r="AN488" s="792">
        <f t="shared" si="125"/>
        <v>0.74232667187457202</v>
      </c>
      <c r="AO488" s="792">
        <v>0.31485045875512602</v>
      </c>
      <c r="AP488" s="792">
        <f t="shared" si="119"/>
        <v>0.68514954124487404</v>
      </c>
      <c r="AQ488" s="792">
        <v>0.16894521281427799</v>
      </c>
      <c r="AR488" s="792">
        <f t="shared" si="120"/>
        <v>0.83105478718572201</v>
      </c>
      <c r="AS488" s="792">
        <f t="shared" si="126"/>
        <v>0.2300091351271295</v>
      </c>
      <c r="AT488" s="792">
        <f t="shared" si="126"/>
        <v>0.7699908648728705</v>
      </c>
      <c r="AU488" s="808">
        <v>0.26793323128986202</v>
      </c>
      <c r="AV488" s="808">
        <f t="shared" si="127"/>
        <v>0.73206676871013798</v>
      </c>
      <c r="AW488" s="808">
        <v>0.32301142527995902</v>
      </c>
      <c r="AX488" s="808">
        <f t="shared" si="128"/>
        <v>0.67698857472004104</v>
      </c>
      <c r="AY488" s="808">
        <v>0.185613738545719</v>
      </c>
      <c r="AZ488" s="808">
        <f t="shared" si="131"/>
        <v>0.81438626145428095</v>
      </c>
      <c r="BA488" s="808">
        <f t="shared" si="129"/>
        <v>0.24273424924527856</v>
      </c>
      <c r="BB488" s="808">
        <f t="shared" si="129"/>
        <v>0.75726575075472147</v>
      </c>
      <c r="BC488" s="809">
        <v>0.251881031216111</v>
      </c>
      <c r="BD488" s="809">
        <f t="shared" si="132"/>
        <v>0.74811896878388895</v>
      </c>
      <c r="BE488" s="809">
        <v>0.31437659684918301</v>
      </c>
      <c r="BF488" s="809">
        <f t="shared" si="132"/>
        <v>0.68562340315081705</v>
      </c>
      <c r="BG488" s="809">
        <v>0.186293447774075</v>
      </c>
      <c r="BH488" s="809">
        <f t="shared" si="121"/>
        <v>0.81370655222592503</v>
      </c>
      <c r="BI488" s="809">
        <v>0.23608472292838101</v>
      </c>
      <c r="BJ488" s="809">
        <v>0.76391527707161899</v>
      </c>
      <c r="BK488" s="810">
        <v>0.24490256811772099</v>
      </c>
      <c r="BL488" s="810">
        <f t="shared" si="122"/>
        <v>0.75509743188227896</v>
      </c>
      <c r="BM488" s="810">
        <v>0.308470141732481</v>
      </c>
      <c r="BN488" s="810">
        <f t="shared" si="123"/>
        <v>0.691529858267519</v>
      </c>
      <c r="BO488" s="810">
        <v>0.179381159303314</v>
      </c>
      <c r="BP488" s="810">
        <f t="shared" si="124"/>
        <v>0.820618840696686</v>
      </c>
      <c r="BQ488" s="810">
        <v>0.22938326199448855</v>
      </c>
      <c r="BR488" s="810">
        <f t="shared" si="130"/>
        <v>0.77061673800551145</v>
      </c>
      <c r="BS488" s="809">
        <v>0.86238806220969</v>
      </c>
      <c r="BT488" s="809">
        <v>0.13761193779031</v>
      </c>
      <c r="BU488" s="812"/>
      <c r="BV488" s="758"/>
      <c r="BW488" s="758"/>
      <c r="BX488" s="758"/>
      <c r="BY488" s="758"/>
      <c r="BZ488" s="758"/>
      <c r="CA488" s="758"/>
      <c r="CB488" s="758"/>
      <c r="CC488" s="758"/>
      <c r="CD488" s="758"/>
      <c r="CE488" s="758"/>
      <c r="CF488" s="758"/>
      <c r="CG488" s="758"/>
      <c r="CH488" s="758"/>
      <c r="CI488" s="758"/>
      <c r="CJ488" s="758"/>
      <c r="CK488" s="758"/>
      <c r="CL488" s="758"/>
      <c r="CM488" s="758"/>
      <c r="CN488" s="758"/>
      <c r="CP488" s="5"/>
      <c r="CR488" s="5"/>
      <c r="CS488" s="5"/>
      <c r="CT488" s="5"/>
    </row>
    <row r="489" spans="2:98" ht="15">
      <c r="B489" s="758"/>
      <c r="C489" s="758"/>
      <c r="D489" s="758"/>
      <c r="E489" s="758"/>
      <c r="F489" s="758"/>
      <c r="G489" s="758"/>
      <c r="H489" s="758"/>
      <c r="I489" s="758"/>
      <c r="J489" s="758"/>
      <c r="K489" s="758"/>
      <c r="L489" s="758"/>
      <c r="M489" s="758"/>
      <c r="N489" s="758"/>
      <c r="O489" s="758"/>
      <c r="P489" s="758"/>
      <c r="Q489" s="758"/>
      <c r="R489" s="758"/>
      <c r="S489" s="758"/>
      <c r="T489" s="758"/>
      <c r="U489" s="758"/>
      <c r="V489" s="758"/>
      <c r="W489" s="758"/>
      <c r="X489" s="758"/>
      <c r="Y489" s="758"/>
      <c r="Z489" s="758"/>
      <c r="AA489" s="758"/>
      <c r="AB489" s="758"/>
      <c r="AC489" s="758"/>
      <c r="AD489" s="758"/>
      <c r="AE489" s="758"/>
      <c r="AF489" s="758"/>
      <c r="AG489" s="758"/>
      <c r="AH489" s="758"/>
      <c r="AI489" s="758"/>
      <c r="AJ489" s="758"/>
      <c r="AK489" s="758"/>
      <c r="AL489" s="780">
        <v>484</v>
      </c>
      <c r="AM489" s="792">
        <v>0.25798555602276901</v>
      </c>
      <c r="AN489" s="792">
        <f t="shared" si="125"/>
        <v>0.74201444397723093</v>
      </c>
      <c r="AO489" s="792">
        <v>0.31515724755292301</v>
      </c>
      <c r="AP489" s="792">
        <f t="shared" si="119"/>
        <v>0.68484275244707704</v>
      </c>
      <c r="AQ489" s="792">
        <v>0.16928982888539901</v>
      </c>
      <c r="AR489" s="792">
        <f t="shared" si="120"/>
        <v>0.83071017111460099</v>
      </c>
      <c r="AS489" s="792">
        <f t="shared" si="126"/>
        <v>0.23033501059151426</v>
      </c>
      <c r="AT489" s="792">
        <f t="shared" si="126"/>
        <v>0.76966498940848582</v>
      </c>
      <c r="AU489" s="808">
        <v>0.268287074529657</v>
      </c>
      <c r="AV489" s="808">
        <f t="shared" si="127"/>
        <v>0.73171292547034295</v>
      </c>
      <c r="AW489" s="808">
        <v>0.32335369123010399</v>
      </c>
      <c r="AX489" s="808">
        <f t="shared" si="128"/>
        <v>0.67664630876989595</v>
      </c>
      <c r="AY489" s="808">
        <v>0.185997243270795</v>
      </c>
      <c r="AZ489" s="808">
        <f t="shared" si="131"/>
        <v>0.81400275672920497</v>
      </c>
      <c r="BA489" s="808">
        <f t="shared" si="129"/>
        <v>0.24309907399168329</v>
      </c>
      <c r="BB489" s="808">
        <f t="shared" si="129"/>
        <v>0.75690092600831671</v>
      </c>
      <c r="BC489" s="809">
        <v>0.252213909954972</v>
      </c>
      <c r="BD489" s="809">
        <f t="shared" si="132"/>
        <v>0.74778609004502794</v>
      </c>
      <c r="BE489" s="809">
        <v>0.31470067183225597</v>
      </c>
      <c r="BF489" s="809">
        <f t="shared" si="132"/>
        <v>0.68529932816774397</v>
      </c>
      <c r="BG489" s="809">
        <v>0.186680957306399</v>
      </c>
      <c r="BH489" s="809">
        <f t="shared" si="121"/>
        <v>0.813319042693601</v>
      </c>
      <c r="BI489" s="809">
        <v>0.23644070696840375</v>
      </c>
      <c r="BJ489" s="809">
        <v>0.7635592930315962</v>
      </c>
      <c r="BK489" s="810">
        <v>0.245231460603586</v>
      </c>
      <c r="BL489" s="810">
        <f t="shared" si="122"/>
        <v>0.75476853939641397</v>
      </c>
      <c r="BM489" s="810">
        <v>0.30878372102212898</v>
      </c>
      <c r="BN489" s="810">
        <f t="shared" si="123"/>
        <v>0.69121627897787108</v>
      </c>
      <c r="BO489" s="810">
        <v>0.17975790134612199</v>
      </c>
      <c r="BP489" s="810">
        <f t="shared" si="124"/>
        <v>0.82024209865387798</v>
      </c>
      <c r="BQ489" s="810">
        <v>0.22973064324141745</v>
      </c>
      <c r="BR489" s="810">
        <f t="shared" si="130"/>
        <v>0.77026935675858255</v>
      </c>
      <c r="BS489" s="809">
        <v>0.862667614949165</v>
      </c>
      <c r="BT489" s="809">
        <v>0.137332385050835</v>
      </c>
      <c r="BU489" s="812"/>
      <c r="BV489" s="758"/>
      <c r="BW489" s="758"/>
      <c r="BX489" s="758"/>
      <c r="BY489" s="758"/>
      <c r="BZ489" s="758"/>
      <c r="CA489" s="758"/>
      <c r="CB489" s="758"/>
      <c r="CC489" s="758"/>
      <c r="CD489" s="758"/>
      <c r="CE489" s="758"/>
      <c r="CF489" s="758"/>
      <c r="CG489" s="758"/>
      <c r="CH489" s="758"/>
      <c r="CI489" s="758"/>
      <c r="CJ489" s="758"/>
      <c r="CK489" s="758"/>
      <c r="CL489" s="758"/>
      <c r="CM489" s="758"/>
      <c r="CN489" s="758"/>
      <c r="CP489" s="5"/>
      <c r="CR489" s="5"/>
      <c r="CS489" s="5"/>
      <c r="CT489" s="5"/>
    </row>
    <row r="490" spans="2:98" ht="15">
      <c r="B490" s="758"/>
      <c r="C490" s="758"/>
      <c r="D490" s="758"/>
      <c r="E490" s="758"/>
      <c r="F490" s="758"/>
      <c r="G490" s="758"/>
      <c r="H490" s="758"/>
      <c r="I490" s="758"/>
      <c r="J490" s="758"/>
      <c r="K490" s="758"/>
      <c r="L490" s="758"/>
      <c r="M490" s="758"/>
      <c r="N490" s="758"/>
      <c r="O490" s="758"/>
      <c r="P490" s="758"/>
      <c r="Q490" s="758"/>
      <c r="R490" s="758"/>
      <c r="S490" s="758"/>
      <c r="T490" s="758"/>
      <c r="U490" s="758"/>
      <c r="V490" s="758"/>
      <c r="W490" s="758"/>
      <c r="X490" s="758"/>
      <c r="Y490" s="758"/>
      <c r="Z490" s="758"/>
      <c r="AA490" s="758"/>
      <c r="AB490" s="758"/>
      <c r="AC490" s="758"/>
      <c r="AD490" s="758"/>
      <c r="AE490" s="758"/>
      <c r="AF490" s="758"/>
      <c r="AG490" s="758"/>
      <c r="AH490" s="758"/>
      <c r="AI490" s="758"/>
      <c r="AJ490" s="758"/>
      <c r="AK490" s="758"/>
      <c r="AL490" s="780">
        <v>485</v>
      </c>
      <c r="AM490" s="792">
        <v>0.25829782574203902</v>
      </c>
      <c r="AN490" s="792">
        <f t="shared" si="125"/>
        <v>0.74170217425796103</v>
      </c>
      <c r="AO490" s="792">
        <v>0.315463564992645</v>
      </c>
      <c r="AP490" s="792">
        <f t="shared" si="119"/>
        <v>0.68453643500735506</v>
      </c>
      <c r="AQ490" s="792">
        <v>0.16963441580532199</v>
      </c>
      <c r="AR490" s="792">
        <f t="shared" si="120"/>
        <v>0.83036558419467799</v>
      </c>
      <c r="AS490" s="792">
        <f t="shared" si="126"/>
        <v>0.23066077719878858</v>
      </c>
      <c r="AT490" s="792">
        <f t="shared" si="126"/>
        <v>0.76933922280121148</v>
      </c>
      <c r="AU490" s="808">
        <v>0.268640575657698</v>
      </c>
      <c r="AV490" s="808">
        <f t="shared" si="127"/>
        <v>0.73135942434230206</v>
      </c>
      <c r="AW490" s="808">
        <v>0.32369556162150598</v>
      </c>
      <c r="AX490" s="808">
        <f t="shared" si="128"/>
        <v>0.67630443837849397</v>
      </c>
      <c r="AY490" s="808">
        <v>0.186380687558035</v>
      </c>
      <c r="AZ490" s="808">
        <f t="shared" si="131"/>
        <v>0.81361931244196506</v>
      </c>
      <c r="BA490" s="808">
        <f t="shared" si="129"/>
        <v>0.24346367390352885</v>
      </c>
      <c r="BB490" s="808">
        <f t="shared" si="129"/>
        <v>0.75653632609647126</v>
      </c>
      <c r="BC490" s="809">
        <v>0.25254646769034</v>
      </c>
      <c r="BD490" s="809">
        <f t="shared" si="132"/>
        <v>0.74745353230966005</v>
      </c>
      <c r="BE490" s="809">
        <v>0.31502435933299</v>
      </c>
      <c r="BF490" s="809">
        <f t="shared" si="132"/>
        <v>0.68497564066701</v>
      </c>
      <c r="BG490" s="809">
        <v>0.187068380944685</v>
      </c>
      <c r="BH490" s="809">
        <f t="shared" si="121"/>
        <v>0.81293161905531497</v>
      </c>
      <c r="BI490" s="809">
        <v>0.23679646286514822</v>
      </c>
      <c r="BJ490" s="809">
        <v>0.76320353713485178</v>
      </c>
      <c r="BK490" s="810">
        <v>0.245560166766117</v>
      </c>
      <c r="BL490" s="810">
        <f t="shared" si="122"/>
        <v>0.75443983323388297</v>
      </c>
      <c r="BM490" s="810">
        <v>0.30909692707462599</v>
      </c>
      <c r="BN490" s="810">
        <f t="shared" si="123"/>
        <v>0.69090307292537401</v>
      </c>
      <c r="BO490" s="810">
        <v>0.180134596178048</v>
      </c>
      <c r="BP490" s="810">
        <f t="shared" si="124"/>
        <v>0.81986540382195194</v>
      </c>
      <c r="BQ490" s="810">
        <v>0.23007785916656234</v>
      </c>
      <c r="BR490" s="810">
        <f t="shared" si="130"/>
        <v>0.76992214083343768</v>
      </c>
      <c r="BS490" s="809">
        <v>0.86294610973585506</v>
      </c>
      <c r="BT490" s="809">
        <v>0.137053890264145</v>
      </c>
      <c r="BU490" s="812"/>
      <c r="BV490" s="758"/>
      <c r="BW490" s="758"/>
      <c r="BX490" s="758"/>
      <c r="BY490" s="758"/>
      <c r="BZ490" s="758"/>
      <c r="CA490" s="758"/>
      <c r="CB490" s="758"/>
      <c r="CC490" s="758"/>
      <c r="CD490" s="758"/>
      <c r="CE490" s="758"/>
      <c r="CF490" s="758"/>
      <c r="CG490" s="758"/>
      <c r="CH490" s="758"/>
      <c r="CI490" s="758"/>
      <c r="CJ490" s="758"/>
      <c r="CK490" s="758"/>
      <c r="CL490" s="758"/>
      <c r="CM490" s="758"/>
      <c r="CN490" s="758"/>
      <c r="CP490" s="5"/>
      <c r="CR490" s="5"/>
      <c r="CS490" s="5"/>
      <c r="CT490" s="5"/>
    </row>
    <row r="491" spans="2:98" ht="15">
      <c r="B491" s="758"/>
      <c r="C491" s="758"/>
      <c r="D491" s="758"/>
      <c r="E491" s="758"/>
      <c r="F491" s="758"/>
      <c r="G491" s="758"/>
      <c r="H491" s="758"/>
      <c r="I491" s="758"/>
      <c r="J491" s="758"/>
      <c r="K491" s="758"/>
      <c r="L491" s="758"/>
      <c r="M491" s="758"/>
      <c r="N491" s="758"/>
      <c r="O491" s="758"/>
      <c r="P491" s="758"/>
      <c r="Q491" s="758"/>
      <c r="R491" s="758"/>
      <c r="S491" s="758"/>
      <c r="T491" s="758"/>
      <c r="U491" s="758"/>
      <c r="V491" s="758"/>
      <c r="W491" s="758"/>
      <c r="X491" s="758"/>
      <c r="Y491" s="758"/>
      <c r="Z491" s="758"/>
      <c r="AA491" s="758"/>
      <c r="AB491" s="758"/>
      <c r="AC491" s="758"/>
      <c r="AD491" s="758"/>
      <c r="AE491" s="758"/>
      <c r="AF491" s="758"/>
      <c r="AG491" s="758"/>
      <c r="AH491" s="758"/>
      <c r="AI491" s="758"/>
      <c r="AJ491" s="758"/>
      <c r="AK491" s="758"/>
      <c r="AL491" s="780">
        <v>486</v>
      </c>
      <c r="AM491" s="792">
        <v>0.25861015656241099</v>
      </c>
      <c r="AN491" s="792">
        <f t="shared" si="125"/>
        <v>0.74138984343758896</v>
      </c>
      <c r="AO491" s="792">
        <v>0.31576940848073298</v>
      </c>
      <c r="AP491" s="792">
        <f t="shared" si="119"/>
        <v>0.68423059151926702</v>
      </c>
      <c r="AQ491" s="792">
        <v>0.16997897398366699</v>
      </c>
      <c r="AR491" s="792">
        <f t="shared" si="120"/>
        <v>0.83002102601633299</v>
      </c>
      <c r="AS491" s="792">
        <f t="shared" si="126"/>
        <v>0.2309864405174028</v>
      </c>
      <c r="AT491" s="792">
        <f t="shared" si="126"/>
        <v>0.7690135594825972</v>
      </c>
      <c r="AU491" s="808">
        <v>0.26899373539931498</v>
      </c>
      <c r="AV491" s="808">
        <f t="shared" si="127"/>
        <v>0.73100626460068496</v>
      </c>
      <c r="AW491" s="808">
        <v>0.324037037713998</v>
      </c>
      <c r="AX491" s="808">
        <f t="shared" si="128"/>
        <v>0.67596296228600194</v>
      </c>
      <c r="AY491" s="808">
        <v>0.18676407112304899</v>
      </c>
      <c r="AZ491" s="808">
        <f t="shared" si="131"/>
        <v>0.81323592887695106</v>
      </c>
      <c r="BA491" s="808">
        <f t="shared" si="129"/>
        <v>0.24382804936460972</v>
      </c>
      <c r="BB491" s="808">
        <f t="shared" si="129"/>
        <v>0.75617195063539033</v>
      </c>
      <c r="BC491" s="809">
        <v>0.252878705769565</v>
      </c>
      <c r="BD491" s="809">
        <f t="shared" si="132"/>
        <v>0.74712129423043505</v>
      </c>
      <c r="BE491" s="809">
        <v>0.31534766064337599</v>
      </c>
      <c r="BF491" s="809">
        <f t="shared" si="132"/>
        <v>0.68465233935662395</v>
      </c>
      <c r="BG491" s="809">
        <v>0.18745571850866</v>
      </c>
      <c r="BH491" s="809">
        <f t="shared" si="121"/>
        <v>0.81254428149133995</v>
      </c>
      <c r="BI491" s="809">
        <v>0.23715199125052525</v>
      </c>
      <c r="BJ491" s="809">
        <v>0.76284800874947478</v>
      </c>
      <c r="BK491" s="810">
        <v>0.24588868614939299</v>
      </c>
      <c r="BL491" s="810">
        <f t="shared" si="122"/>
        <v>0.75411131385060703</v>
      </c>
      <c r="BM491" s="810">
        <v>0.30940976132720999</v>
      </c>
      <c r="BN491" s="810">
        <f t="shared" si="123"/>
        <v>0.69059023867279001</v>
      </c>
      <c r="BO491" s="810">
        <v>0.18051124326241599</v>
      </c>
      <c r="BP491" s="810">
        <f t="shared" si="124"/>
        <v>0.81948875673758403</v>
      </c>
      <c r="BQ491" s="810">
        <v>0.23042490971228149</v>
      </c>
      <c r="BR491" s="810">
        <f t="shared" si="130"/>
        <v>0.76957509028771853</v>
      </c>
      <c r="BS491" s="809">
        <v>0.86322355160328501</v>
      </c>
      <c r="BT491" s="809">
        <v>0.13677644839671499</v>
      </c>
      <c r="BU491" s="812"/>
      <c r="BV491" s="758"/>
      <c r="BW491" s="758"/>
      <c r="BX491" s="758"/>
      <c r="BY491" s="758"/>
      <c r="BZ491" s="758"/>
      <c r="CA491" s="758"/>
      <c r="CB491" s="758"/>
      <c r="CC491" s="758"/>
      <c r="CD491" s="758"/>
      <c r="CE491" s="758"/>
      <c r="CF491" s="758"/>
      <c r="CG491" s="758"/>
      <c r="CH491" s="758"/>
      <c r="CI491" s="758"/>
      <c r="CJ491" s="758"/>
      <c r="CK491" s="758"/>
      <c r="CL491" s="758"/>
      <c r="CM491" s="758"/>
      <c r="CN491" s="758"/>
      <c r="CP491" s="5"/>
      <c r="CR491" s="5"/>
      <c r="CS491" s="5"/>
      <c r="CT491" s="5"/>
    </row>
    <row r="492" spans="2:98" ht="15">
      <c r="B492" s="758"/>
      <c r="C492" s="758"/>
      <c r="D492" s="758"/>
      <c r="E492" s="758"/>
      <c r="F492" s="758"/>
      <c r="G492" s="758"/>
      <c r="H492" s="758"/>
      <c r="I492" s="758"/>
      <c r="J492" s="758"/>
      <c r="K492" s="758"/>
      <c r="L492" s="758"/>
      <c r="M492" s="758"/>
      <c r="N492" s="758"/>
      <c r="O492" s="758"/>
      <c r="P492" s="758"/>
      <c r="Q492" s="758"/>
      <c r="R492" s="758"/>
      <c r="S492" s="758"/>
      <c r="T492" s="758"/>
      <c r="U492" s="758"/>
      <c r="V492" s="758"/>
      <c r="W492" s="758"/>
      <c r="X492" s="758"/>
      <c r="Y492" s="758"/>
      <c r="Z492" s="758"/>
      <c r="AA492" s="758"/>
      <c r="AB492" s="758"/>
      <c r="AC492" s="758"/>
      <c r="AD492" s="758"/>
      <c r="AE492" s="758"/>
      <c r="AF492" s="758"/>
      <c r="AG492" s="758"/>
      <c r="AH492" s="758"/>
      <c r="AI492" s="758"/>
      <c r="AJ492" s="758"/>
      <c r="AK492" s="758"/>
      <c r="AL492" s="780">
        <v>487</v>
      </c>
      <c r="AM492" s="792">
        <v>0.258922567763056</v>
      </c>
      <c r="AN492" s="792">
        <f t="shared" si="125"/>
        <v>0.741077432236944</v>
      </c>
      <c r="AO492" s="792">
        <v>0.316074775423629</v>
      </c>
      <c r="AP492" s="792">
        <f t="shared" si="119"/>
        <v>0.68392522457637095</v>
      </c>
      <c r="AQ492" s="792">
        <v>0.17032350383004899</v>
      </c>
      <c r="AR492" s="792">
        <f t="shared" si="120"/>
        <v>0.82967649616995098</v>
      </c>
      <c r="AS492" s="792">
        <f t="shared" si="126"/>
        <v>0.23131200611580457</v>
      </c>
      <c r="AT492" s="792">
        <f t="shared" si="126"/>
        <v>0.7686879938841954</v>
      </c>
      <c r="AU492" s="808">
        <v>0.26934655447983902</v>
      </c>
      <c r="AV492" s="808">
        <f t="shared" si="127"/>
        <v>0.73065344552016098</v>
      </c>
      <c r="AW492" s="808">
        <v>0.32437812076741102</v>
      </c>
      <c r="AX492" s="808">
        <f t="shared" si="128"/>
        <v>0.67562187923258898</v>
      </c>
      <c r="AY492" s="808">
        <v>0.18714739368144301</v>
      </c>
      <c r="AZ492" s="808">
        <f t="shared" si="131"/>
        <v>0.81285260631855705</v>
      </c>
      <c r="BA492" s="808">
        <f t="shared" si="129"/>
        <v>0.24419220075871842</v>
      </c>
      <c r="BB492" s="808">
        <f t="shared" si="129"/>
        <v>0.75580779924128172</v>
      </c>
      <c r="BC492" s="809">
        <v>0.25321062553999601</v>
      </c>
      <c r="BD492" s="809">
        <f t="shared" si="132"/>
        <v>0.74678937446000404</v>
      </c>
      <c r="BE492" s="809">
        <v>0.31567057705540302</v>
      </c>
      <c r="BF492" s="809">
        <f t="shared" si="132"/>
        <v>0.68432942294459698</v>
      </c>
      <c r="BG492" s="809">
        <v>0.18784296981805099</v>
      </c>
      <c r="BH492" s="809">
        <f t="shared" si="121"/>
        <v>0.81215703018194896</v>
      </c>
      <c r="BI492" s="809">
        <v>0.23750729275644494</v>
      </c>
      <c r="BJ492" s="809">
        <v>0.76249270724355511</v>
      </c>
      <c r="BK492" s="810">
        <v>0.24621701829749101</v>
      </c>
      <c r="BL492" s="810">
        <f t="shared" si="122"/>
        <v>0.75378298170250901</v>
      </c>
      <c r="BM492" s="810">
        <v>0.30972222521711901</v>
      </c>
      <c r="BN492" s="810">
        <f t="shared" si="123"/>
        <v>0.69027777478288099</v>
      </c>
      <c r="BO492" s="810">
        <v>0.18088784206255101</v>
      </c>
      <c r="BP492" s="810">
        <f t="shared" si="124"/>
        <v>0.81911215793744896</v>
      </c>
      <c r="BQ492" s="810">
        <v>0.23077179482093305</v>
      </c>
      <c r="BR492" s="810">
        <f t="shared" si="130"/>
        <v>0.76922820517906698</v>
      </c>
      <c r="BS492" s="809">
        <v>0.863499945584983</v>
      </c>
      <c r="BT492" s="809">
        <v>0.136500054415017</v>
      </c>
      <c r="BU492" s="812"/>
      <c r="BV492" s="758"/>
      <c r="BW492" s="758"/>
      <c r="BX492" s="758"/>
      <c r="BY492" s="758"/>
      <c r="BZ492" s="758"/>
      <c r="CA492" s="758"/>
      <c r="CB492" s="758"/>
      <c r="CC492" s="758"/>
      <c r="CD492" s="758"/>
      <c r="CE492" s="758"/>
      <c r="CF492" s="758"/>
      <c r="CG492" s="758"/>
      <c r="CH492" s="758"/>
      <c r="CI492" s="758"/>
      <c r="CJ492" s="758"/>
      <c r="CK492" s="758"/>
      <c r="CL492" s="758"/>
      <c r="CM492" s="758"/>
      <c r="CN492" s="758"/>
      <c r="CP492" s="5"/>
      <c r="CR492" s="5"/>
      <c r="CS492" s="5"/>
      <c r="CT492" s="5"/>
    </row>
    <row r="493" spans="2:98" ht="15">
      <c r="B493" s="758"/>
      <c r="C493" s="758"/>
      <c r="D493" s="758"/>
      <c r="E493" s="758"/>
      <c r="F493" s="758"/>
      <c r="G493" s="758"/>
      <c r="H493" s="758"/>
      <c r="I493" s="758"/>
      <c r="J493" s="758"/>
      <c r="K493" s="758"/>
      <c r="L493" s="758"/>
      <c r="M493" s="758"/>
      <c r="N493" s="758"/>
      <c r="O493" s="758"/>
      <c r="P493" s="758"/>
      <c r="Q493" s="758"/>
      <c r="R493" s="758"/>
      <c r="S493" s="758"/>
      <c r="T493" s="758"/>
      <c r="U493" s="758"/>
      <c r="V493" s="758"/>
      <c r="W493" s="758"/>
      <c r="X493" s="758"/>
      <c r="Y493" s="758"/>
      <c r="Z493" s="758"/>
      <c r="AA493" s="758"/>
      <c r="AB493" s="758"/>
      <c r="AC493" s="758"/>
      <c r="AD493" s="758"/>
      <c r="AE493" s="758"/>
      <c r="AF493" s="758"/>
      <c r="AG493" s="758"/>
      <c r="AH493" s="758"/>
      <c r="AI493" s="758"/>
      <c r="AJ493" s="758"/>
      <c r="AK493" s="758"/>
      <c r="AL493" s="780">
        <v>488</v>
      </c>
      <c r="AM493" s="792">
        <v>0.25923507862314898</v>
      </c>
      <c r="AN493" s="792">
        <f t="shared" si="125"/>
        <v>0.74076492137685102</v>
      </c>
      <c r="AO493" s="792">
        <v>0.316379663227776</v>
      </c>
      <c r="AP493" s="792">
        <f t="shared" si="119"/>
        <v>0.683620336772224</v>
      </c>
      <c r="AQ493" s="792">
        <v>0.170668005754084</v>
      </c>
      <c r="AR493" s="792">
        <f t="shared" si="120"/>
        <v>0.82933199424591597</v>
      </c>
      <c r="AS493" s="792">
        <f t="shared" si="126"/>
        <v>0.23163747956244332</v>
      </c>
      <c r="AT493" s="792">
        <f t="shared" si="126"/>
        <v>0.7683625204375566</v>
      </c>
      <c r="AU493" s="808">
        <v>0.26969903362459702</v>
      </c>
      <c r="AV493" s="808">
        <f t="shared" si="127"/>
        <v>0.73030096637540298</v>
      </c>
      <c r="AW493" s="808">
        <v>0.32471881204157699</v>
      </c>
      <c r="AX493" s="808">
        <f t="shared" si="128"/>
        <v>0.67528118795842307</v>
      </c>
      <c r="AY493" s="808">
        <v>0.18753065494882501</v>
      </c>
      <c r="AZ493" s="808">
        <f t="shared" si="131"/>
        <v>0.81246934505117496</v>
      </c>
      <c r="BA493" s="808">
        <f t="shared" si="129"/>
        <v>0.2445561284696473</v>
      </c>
      <c r="BB493" s="808">
        <f t="shared" si="129"/>
        <v>0.75544387153035275</v>
      </c>
      <c r="BC493" s="809">
        <v>0.25354222834898399</v>
      </c>
      <c r="BD493" s="809">
        <f t="shared" si="132"/>
        <v>0.74645777165101601</v>
      </c>
      <c r="BE493" s="809">
        <v>0.31599310986106</v>
      </c>
      <c r="BF493" s="809">
        <f t="shared" si="132"/>
        <v>0.68400689013894</v>
      </c>
      <c r="BG493" s="809">
        <v>0.18823013469258401</v>
      </c>
      <c r="BH493" s="809">
        <f t="shared" si="121"/>
        <v>0.81176986530741602</v>
      </c>
      <c r="BI493" s="809">
        <v>0.23786236801481747</v>
      </c>
      <c r="BJ493" s="809">
        <v>0.76213763198518247</v>
      </c>
      <c r="BK493" s="810">
        <v>0.24654516275449201</v>
      </c>
      <c r="BL493" s="810">
        <f t="shared" si="122"/>
        <v>0.75345483724550799</v>
      </c>
      <c r="BM493" s="810">
        <v>0.31003432018159099</v>
      </c>
      <c r="BN493" s="810">
        <f t="shared" si="123"/>
        <v>0.68996567981840906</v>
      </c>
      <c r="BO493" s="810">
        <v>0.18126439204177899</v>
      </c>
      <c r="BP493" s="810">
        <f t="shared" si="124"/>
        <v>0.81873560795822098</v>
      </c>
      <c r="BQ493" s="810">
        <v>0.23111851443487677</v>
      </c>
      <c r="BR493" s="810">
        <f t="shared" si="130"/>
        <v>0.76888148556512315</v>
      </c>
      <c r="BS493" s="809">
        <v>0.86377529671447495</v>
      </c>
      <c r="BT493" s="809">
        <v>0.136224703285525</v>
      </c>
      <c r="BU493" s="812"/>
      <c r="BV493" s="758"/>
      <c r="BW493" s="758"/>
      <c r="BX493" s="758"/>
      <c r="BY493" s="758"/>
      <c r="BZ493" s="758"/>
      <c r="CA493" s="758"/>
      <c r="CB493" s="758"/>
      <c r="CC493" s="758"/>
      <c r="CD493" s="758"/>
      <c r="CE493" s="758"/>
      <c r="CF493" s="758"/>
      <c r="CG493" s="758"/>
      <c r="CH493" s="758"/>
      <c r="CI493" s="758"/>
      <c r="CJ493" s="758"/>
      <c r="CK493" s="758"/>
      <c r="CL493" s="758"/>
      <c r="CM493" s="758"/>
      <c r="CN493" s="758"/>
      <c r="CP493" s="5"/>
      <c r="CR493" s="5"/>
      <c r="CS493" s="5"/>
      <c r="CT493" s="5"/>
    </row>
    <row r="494" spans="2:98" ht="15">
      <c r="B494" s="758"/>
      <c r="C494" s="758"/>
      <c r="D494" s="758"/>
      <c r="E494" s="758"/>
      <c r="F494" s="758"/>
      <c r="G494" s="758"/>
      <c r="H494" s="758"/>
      <c r="I494" s="758"/>
      <c r="J494" s="758"/>
      <c r="K494" s="758"/>
      <c r="L494" s="758"/>
      <c r="M494" s="758"/>
      <c r="N494" s="758"/>
      <c r="O494" s="758"/>
      <c r="P494" s="758"/>
      <c r="Q494" s="758"/>
      <c r="R494" s="758"/>
      <c r="S494" s="758"/>
      <c r="T494" s="758"/>
      <c r="U494" s="758"/>
      <c r="V494" s="758"/>
      <c r="W494" s="758"/>
      <c r="X494" s="758"/>
      <c r="Y494" s="758"/>
      <c r="Z494" s="758"/>
      <c r="AA494" s="758"/>
      <c r="AB494" s="758"/>
      <c r="AC494" s="758"/>
      <c r="AD494" s="758"/>
      <c r="AE494" s="758"/>
      <c r="AF494" s="758"/>
      <c r="AG494" s="758"/>
      <c r="AH494" s="758"/>
      <c r="AI494" s="758"/>
      <c r="AJ494" s="758"/>
      <c r="AK494" s="758"/>
      <c r="AL494" s="780">
        <v>489</v>
      </c>
      <c r="AM494" s="792">
        <v>0.25954770842186198</v>
      </c>
      <c r="AN494" s="792">
        <f t="shared" si="125"/>
        <v>0.74045229157813797</v>
      </c>
      <c r="AO494" s="792">
        <v>0.31668406929961501</v>
      </c>
      <c r="AP494" s="792">
        <f t="shared" si="119"/>
        <v>0.68331593070038499</v>
      </c>
      <c r="AQ494" s="792">
        <v>0.171012480165391</v>
      </c>
      <c r="AR494" s="792">
        <f t="shared" si="120"/>
        <v>0.82898751983460905</v>
      </c>
      <c r="AS494" s="792">
        <f t="shared" si="126"/>
        <v>0.23196286642576852</v>
      </c>
      <c r="AT494" s="792">
        <f t="shared" si="126"/>
        <v>0.76803713357423153</v>
      </c>
      <c r="AU494" s="808">
        <v>0.270051173558921</v>
      </c>
      <c r="AV494" s="808">
        <f t="shared" si="127"/>
        <v>0.72994882644107895</v>
      </c>
      <c r="AW494" s="808">
        <v>0.32505911279632999</v>
      </c>
      <c r="AX494" s="808">
        <f t="shared" si="128"/>
        <v>0.67494088720366996</v>
      </c>
      <c r="AY494" s="808">
        <v>0.18791385464080501</v>
      </c>
      <c r="AZ494" s="808">
        <f t="shared" si="131"/>
        <v>0.81208614535919499</v>
      </c>
      <c r="BA494" s="808">
        <f t="shared" si="129"/>
        <v>0.24491983288119173</v>
      </c>
      <c r="BB494" s="808">
        <f t="shared" si="129"/>
        <v>0.75508016711880832</v>
      </c>
      <c r="BC494" s="809">
        <v>0.25387351554387699</v>
      </c>
      <c r="BD494" s="809">
        <f t="shared" si="132"/>
        <v>0.74612648445612306</v>
      </c>
      <c r="BE494" s="809">
        <v>0.31631526035233798</v>
      </c>
      <c r="BF494" s="809">
        <f t="shared" si="132"/>
        <v>0.68368473964766197</v>
      </c>
      <c r="BG494" s="809">
        <v>0.188617212951986</v>
      </c>
      <c r="BH494" s="809">
        <f t="shared" si="121"/>
        <v>0.81138278704801403</v>
      </c>
      <c r="BI494" s="809">
        <v>0.23821721765755316</v>
      </c>
      <c r="BJ494" s="809">
        <v>0.7617827823424469</v>
      </c>
      <c r="BK494" s="810">
        <v>0.24687311906447401</v>
      </c>
      <c r="BL494" s="810">
        <f t="shared" si="122"/>
        <v>0.75312688093552604</v>
      </c>
      <c r="BM494" s="810">
        <v>0.310346047657863</v>
      </c>
      <c r="BN494" s="810">
        <f t="shared" si="123"/>
        <v>0.689653952342137</v>
      </c>
      <c r="BO494" s="810">
        <v>0.18164089266342301</v>
      </c>
      <c r="BP494" s="810">
        <f t="shared" si="124"/>
        <v>0.81835910733657702</v>
      </c>
      <c r="BQ494" s="810">
        <v>0.23146506849647003</v>
      </c>
      <c r="BR494" s="810">
        <f t="shared" si="130"/>
        <v>0.76853493150353014</v>
      </c>
      <c r="BS494" s="809">
        <v>0.86404961002528802</v>
      </c>
      <c r="BT494" s="809">
        <v>0.13595038997471201</v>
      </c>
      <c r="BU494" s="812"/>
      <c r="BV494" s="758"/>
      <c r="BW494" s="758"/>
      <c r="BX494" s="758"/>
      <c r="BY494" s="758"/>
      <c r="BZ494" s="758"/>
      <c r="CA494" s="758"/>
      <c r="CB494" s="758"/>
      <c r="CC494" s="758"/>
      <c r="CD494" s="758"/>
      <c r="CE494" s="758"/>
      <c r="CF494" s="758"/>
      <c r="CG494" s="758"/>
      <c r="CH494" s="758"/>
      <c r="CI494" s="758"/>
      <c r="CJ494" s="758"/>
      <c r="CK494" s="758"/>
      <c r="CL494" s="758"/>
      <c r="CM494" s="758"/>
      <c r="CN494" s="758"/>
      <c r="CP494" s="5"/>
      <c r="CR494" s="5"/>
      <c r="CS494" s="5"/>
      <c r="CT494" s="5"/>
    </row>
    <row r="495" spans="2:98" ht="15">
      <c r="B495" s="758"/>
      <c r="C495" s="758"/>
      <c r="D495" s="758"/>
      <c r="E495" s="758"/>
      <c r="F495" s="758"/>
      <c r="G495" s="758"/>
      <c r="H495" s="758"/>
      <c r="I495" s="758"/>
      <c r="J495" s="758"/>
      <c r="K495" s="758"/>
      <c r="L495" s="758"/>
      <c r="M495" s="758"/>
      <c r="N495" s="758"/>
      <c r="O495" s="758"/>
      <c r="P495" s="758"/>
      <c r="Q495" s="758"/>
      <c r="R495" s="758"/>
      <c r="S495" s="758"/>
      <c r="T495" s="758"/>
      <c r="U495" s="758"/>
      <c r="V495" s="758"/>
      <c r="W495" s="758"/>
      <c r="X495" s="758"/>
      <c r="Y495" s="758"/>
      <c r="Z495" s="758"/>
      <c r="AA495" s="758"/>
      <c r="AB495" s="758"/>
      <c r="AC495" s="758"/>
      <c r="AD495" s="758"/>
      <c r="AE495" s="758"/>
      <c r="AF495" s="758"/>
      <c r="AG495" s="758"/>
      <c r="AH495" s="758"/>
      <c r="AI495" s="758"/>
      <c r="AJ495" s="758"/>
      <c r="AK495" s="758"/>
      <c r="AL495" s="780">
        <v>490</v>
      </c>
      <c r="AM495" s="792">
        <v>0.25986047643836702</v>
      </c>
      <c r="AN495" s="792">
        <f t="shared" si="125"/>
        <v>0.74013952356163304</v>
      </c>
      <c r="AO495" s="792">
        <v>0.316987991045589</v>
      </c>
      <c r="AP495" s="792">
        <f t="shared" si="119"/>
        <v>0.68301200895441094</v>
      </c>
      <c r="AQ495" s="792">
        <v>0.171356927473585</v>
      </c>
      <c r="AR495" s="792">
        <f t="shared" si="120"/>
        <v>0.828643072526415</v>
      </c>
      <c r="AS495" s="792">
        <f t="shared" si="126"/>
        <v>0.23228817227422835</v>
      </c>
      <c r="AT495" s="792">
        <f t="shared" si="126"/>
        <v>0.76771182772577173</v>
      </c>
      <c r="AU495" s="808">
        <v>0.27040297500813998</v>
      </c>
      <c r="AV495" s="808">
        <f t="shared" si="127"/>
        <v>0.72959702499185997</v>
      </c>
      <c r="AW495" s="808">
        <v>0.32539902429150203</v>
      </c>
      <c r="AX495" s="808">
        <f t="shared" si="128"/>
        <v>0.67460097570849797</v>
      </c>
      <c r="AY495" s="808">
        <v>0.18829699247299</v>
      </c>
      <c r="AZ495" s="808">
        <f t="shared" si="131"/>
        <v>0.81170300752700997</v>
      </c>
      <c r="BA495" s="808">
        <f t="shared" si="129"/>
        <v>0.24528331437714426</v>
      </c>
      <c r="BB495" s="808">
        <f t="shared" si="129"/>
        <v>0.75471668562285577</v>
      </c>
      <c r="BC495" s="809">
        <v>0.25420448847202498</v>
      </c>
      <c r="BD495" s="809">
        <f t="shared" si="132"/>
        <v>0.74579551152797507</v>
      </c>
      <c r="BE495" s="809">
        <v>0.31663702982122499</v>
      </c>
      <c r="BF495" s="809">
        <f t="shared" si="132"/>
        <v>0.68336297017877501</v>
      </c>
      <c r="BG495" s="809">
        <v>0.18900420441598301</v>
      </c>
      <c r="BH495" s="809">
        <f t="shared" si="121"/>
        <v>0.81099579558401702</v>
      </c>
      <c r="BI495" s="809">
        <v>0.2385718423165617</v>
      </c>
      <c r="BJ495" s="809">
        <v>0.7614281576834383</v>
      </c>
      <c r="BK495" s="810">
        <v>0.247200886771514</v>
      </c>
      <c r="BL495" s="810">
        <f t="shared" si="122"/>
        <v>0.75279911322848603</v>
      </c>
      <c r="BM495" s="810">
        <v>0.31065740908317402</v>
      </c>
      <c r="BN495" s="810">
        <f t="shared" si="123"/>
        <v>0.68934259091682604</v>
      </c>
      <c r="BO495" s="810">
        <v>0.18201734339080999</v>
      </c>
      <c r="BP495" s="810">
        <f t="shared" si="124"/>
        <v>0.81798265660919001</v>
      </c>
      <c r="BQ495" s="810">
        <v>0.23181145694807198</v>
      </c>
      <c r="BR495" s="810">
        <f t="shared" si="130"/>
        <v>0.76818854305192807</v>
      </c>
      <c r="BS495" s="809">
        <v>0.86432289055094802</v>
      </c>
      <c r="BT495" s="809">
        <v>0.13567710944905201</v>
      </c>
      <c r="BU495" s="812"/>
      <c r="BV495" s="758"/>
      <c r="BW495" s="758"/>
      <c r="BX495" s="758"/>
      <c r="BY495" s="758"/>
      <c r="BZ495" s="758"/>
      <c r="CA495" s="758"/>
      <c r="CB495" s="758"/>
      <c r="CC495" s="758"/>
      <c r="CD495" s="758"/>
      <c r="CE495" s="758"/>
      <c r="CF495" s="758"/>
      <c r="CG495" s="758"/>
      <c r="CH495" s="758"/>
      <c r="CI495" s="758"/>
      <c r="CJ495" s="758"/>
      <c r="CK495" s="758"/>
      <c r="CL495" s="758"/>
      <c r="CM495" s="758"/>
      <c r="CN495" s="758"/>
      <c r="CP495" s="5"/>
      <c r="CR495" s="5"/>
      <c r="CS495" s="5"/>
      <c r="CT495" s="5"/>
    </row>
    <row r="496" spans="2:98" ht="15">
      <c r="B496" s="758"/>
      <c r="C496" s="758"/>
      <c r="D496" s="758"/>
      <c r="E496" s="758"/>
      <c r="F496" s="758"/>
      <c r="G496" s="758"/>
      <c r="H496" s="758"/>
      <c r="I496" s="758"/>
      <c r="J496" s="758"/>
      <c r="K496" s="758"/>
      <c r="L496" s="758"/>
      <c r="M496" s="758"/>
      <c r="N496" s="758"/>
      <c r="O496" s="758"/>
      <c r="P496" s="758"/>
      <c r="Q496" s="758"/>
      <c r="R496" s="758"/>
      <c r="S496" s="758"/>
      <c r="T496" s="758"/>
      <c r="U496" s="758"/>
      <c r="V496" s="758"/>
      <c r="W496" s="758"/>
      <c r="X496" s="758"/>
      <c r="Y496" s="758"/>
      <c r="Z496" s="758"/>
      <c r="AA496" s="758"/>
      <c r="AB496" s="758"/>
      <c r="AC496" s="758"/>
      <c r="AD496" s="758"/>
      <c r="AE496" s="758"/>
      <c r="AF496" s="758"/>
      <c r="AG496" s="758"/>
      <c r="AH496" s="758"/>
      <c r="AI496" s="758"/>
      <c r="AJ496" s="758"/>
      <c r="AK496" s="758"/>
      <c r="AL496" s="780">
        <v>491</v>
      </c>
      <c r="AM496" s="792">
        <v>0.26017340195183702</v>
      </c>
      <c r="AN496" s="792">
        <f t="shared" si="125"/>
        <v>0.73982659804816298</v>
      </c>
      <c r="AO496" s="792">
        <v>0.31729142587213999</v>
      </c>
      <c r="AP496" s="792">
        <f t="shared" si="119"/>
        <v>0.68270857412786001</v>
      </c>
      <c r="AQ496" s="792">
        <v>0.171701348088282</v>
      </c>
      <c r="AR496" s="792">
        <f t="shared" si="120"/>
        <v>0.82829865191171803</v>
      </c>
      <c r="AS496" s="792">
        <f t="shared" si="126"/>
        <v>0.2326134026762714</v>
      </c>
      <c r="AT496" s="792">
        <f t="shared" si="126"/>
        <v>0.7673865973237286</v>
      </c>
      <c r="AU496" s="808">
        <v>0.27075443869758398</v>
      </c>
      <c r="AV496" s="808">
        <f t="shared" si="127"/>
        <v>0.72924556130241602</v>
      </c>
      <c r="AW496" s="808">
        <v>0.32573854778692402</v>
      </c>
      <c r="AX496" s="808">
        <f t="shared" si="128"/>
        <v>0.67426145221307598</v>
      </c>
      <c r="AY496" s="808">
        <v>0.18868006816098901</v>
      </c>
      <c r="AZ496" s="808">
        <f t="shared" si="131"/>
        <v>0.81131993183901097</v>
      </c>
      <c r="BA496" s="808">
        <f t="shared" si="129"/>
        <v>0.24564657334129852</v>
      </c>
      <c r="BB496" s="808">
        <f t="shared" si="129"/>
        <v>0.75435342665870153</v>
      </c>
      <c r="BC496" s="809">
        <v>0.25453514848077702</v>
      </c>
      <c r="BD496" s="809">
        <f t="shared" si="132"/>
        <v>0.74546485151922304</v>
      </c>
      <c r="BE496" s="809">
        <v>0.31695841955971299</v>
      </c>
      <c r="BF496" s="809">
        <f t="shared" si="132"/>
        <v>0.68304158044028696</v>
      </c>
      <c r="BG496" s="809">
        <v>0.189391108904301</v>
      </c>
      <c r="BH496" s="809">
        <f t="shared" si="121"/>
        <v>0.810608891095699</v>
      </c>
      <c r="BI496" s="809">
        <v>0.23892624262375334</v>
      </c>
      <c r="BJ496" s="809">
        <v>0.76107375737624672</v>
      </c>
      <c r="BK496" s="810">
        <v>0.24752846541969301</v>
      </c>
      <c r="BL496" s="810">
        <f t="shared" si="122"/>
        <v>0.75247153458030702</v>
      </c>
      <c r="BM496" s="810">
        <v>0.31096840589475999</v>
      </c>
      <c r="BN496" s="810">
        <f t="shared" si="123"/>
        <v>0.68903159410524006</v>
      </c>
      <c r="BO496" s="810">
        <v>0.18239374368726499</v>
      </c>
      <c r="BP496" s="810">
        <f t="shared" si="124"/>
        <v>0.81760625631273498</v>
      </c>
      <c r="BQ496" s="810">
        <v>0.23215767973204152</v>
      </c>
      <c r="BR496" s="810">
        <f t="shared" si="130"/>
        <v>0.76784232026795851</v>
      </c>
      <c r="BS496" s="809">
        <v>0.864595143324982</v>
      </c>
      <c r="BT496" s="809">
        <v>0.135404856675018</v>
      </c>
      <c r="BU496" s="812"/>
      <c r="BV496" s="758"/>
      <c r="BW496" s="758"/>
      <c r="BX496" s="758"/>
      <c r="BY496" s="758"/>
      <c r="BZ496" s="758"/>
      <c r="CA496" s="758"/>
      <c r="CB496" s="758"/>
      <c r="CC496" s="758"/>
      <c r="CD496" s="758"/>
      <c r="CE496" s="758"/>
      <c r="CF496" s="758"/>
      <c r="CG496" s="758"/>
      <c r="CH496" s="758"/>
      <c r="CI496" s="758"/>
      <c r="CJ496" s="758"/>
      <c r="CK496" s="758"/>
      <c r="CL496" s="758"/>
      <c r="CM496" s="758"/>
      <c r="CN496" s="758"/>
      <c r="CP496" s="5"/>
      <c r="CR496" s="5"/>
      <c r="CS496" s="5"/>
      <c r="CT496" s="5"/>
    </row>
    <row r="497" spans="2:98" ht="15">
      <c r="B497" s="758"/>
      <c r="C497" s="758"/>
      <c r="D497" s="758"/>
      <c r="E497" s="758"/>
      <c r="F497" s="758"/>
      <c r="G497" s="758"/>
      <c r="H497" s="758"/>
      <c r="I497" s="758"/>
      <c r="J497" s="758"/>
      <c r="K497" s="758"/>
      <c r="L497" s="758"/>
      <c r="M497" s="758"/>
      <c r="N497" s="758"/>
      <c r="O497" s="758"/>
      <c r="P497" s="758"/>
      <c r="Q497" s="758"/>
      <c r="R497" s="758"/>
      <c r="S497" s="758"/>
      <c r="T497" s="758"/>
      <c r="U497" s="758"/>
      <c r="V497" s="758"/>
      <c r="W497" s="758"/>
      <c r="X497" s="758"/>
      <c r="Y497" s="758"/>
      <c r="Z497" s="758"/>
      <c r="AA497" s="758"/>
      <c r="AB497" s="758"/>
      <c r="AC497" s="758"/>
      <c r="AD497" s="758"/>
      <c r="AE497" s="758"/>
      <c r="AF497" s="758"/>
      <c r="AG497" s="758"/>
      <c r="AH497" s="758"/>
      <c r="AI497" s="758"/>
      <c r="AJ497" s="758"/>
      <c r="AK497" s="758"/>
      <c r="AL497" s="780">
        <v>492</v>
      </c>
      <c r="AM497" s="792">
        <v>0.26048650424144498</v>
      </c>
      <c r="AN497" s="792">
        <f t="shared" si="125"/>
        <v>0.73951349575855496</v>
      </c>
      <c r="AO497" s="792">
        <v>0.31759437118570999</v>
      </c>
      <c r="AP497" s="792">
        <f t="shared" si="119"/>
        <v>0.68240562881429001</v>
      </c>
      <c r="AQ497" s="792">
        <v>0.17204574241910101</v>
      </c>
      <c r="AR497" s="792">
        <f t="shared" si="120"/>
        <v>0.82795425758089902</v>
      </c>
      <c r="AS497" s="792">
        <f t="shared" si="126"/>
        <v>0.23293856320034767</v>
      </c>
      <c r="AT497" s="792">
        <f t="shared" si="126"/>
        <v>0.76706143679965233</v>
      </c>
      <c r="AU497" s="808">
        <v>0.27110556535258201</v>
      </c>
      <c r="AV497" s="808">
        <f t="shared" si="127"/>
        <v>0.72889443464741799</v>
      </c>
      <c r="AW497" s="808">
        <v>0.32607768454242902</v>
      </c>
      <c r="AX497" s="808">
        <f t="shared" si="128"/>
        <v>0.67392231545757098</v>
      </c>
      <c r="AY497" s="808">
        <v>0.18906308142040901</v>
      </c>
      <c r="AZ497" s="808">
        <f t="shared" si="131"/>
        <v>0.81093691857959094</v>
      </c>
      <c r="BA497" s="808">
        <f t="shared" si="129"/>
        <v>0.24600961015744727</v>
      </c>
      <c r="BB497" s="808">
        <f t="shared" si="129"/>
        <v>0.75399038984255273</v>
      </c>
      <c r="BC497" s="809">
        <v>0.254865496917484</v>
      </c>
      <c r="BD497" s="809">
        <f t="shared" si="132"/>
        <v>0.74513450308251605</v>
      </c>
      <c r="BE497" s="809">
        <v>0.31727943085978999</v>
      </c>
      <c r="BF497" s="809">
        <f t="shared" si="132"/>
        <v>0.68272056914021007</v>
      </c>
      <c r="BG497" s="809">
        <v>0.189777926236668</v>
      </c>
      <c r="BH497" s="809">
        <f t="shared" si="121"/>
        <v>0.810222073763332</v>
      </c>
      <c r="BI497" s="809">
        <v>0.23928041921103901</v>
      </c>
      <c r="BJ497" s="809">
        <v>0.76071958078896107</v>
      </c>
      <c r="BK497" s="810">
        <v>0.24785585455308901</v>
      </c>
      <c r="BL497" s="810">
        <f t="shared" si="122"/>
        <v>0.75214414544691099</v>
      </c>
      <c r="BM497" s="810">
        <v>0.31127903952986102</v>
      </c>
      <c r="BN497" s="810">
        <f t="shared" si="123"/>
        <v>0.68872096047013898</v>
      </c>
      <c r="BO497" s="810">
        <v>0.182770093016111</v>
      </c>
      <c r="BP497" s="810">
        <f t="shared" si="124"/>
        <v>0.81722990698388898</v>
      </c>
      <c r="BQ497" s="810">
        <v>0.23250373679073666</v>
      </c>
      <c r="BR497" s="810">
        <f t="shared" si="130"/>
        <v>0.76749626320926323</v>
      </c>
      <c r="BS497" s="809">
        <v>0.86486637338091599</v>
      </c>
      <c r="BT497" s="809">
        <v>0.13513362661908401</v>
      </c>
      <c r="BU497" s="812"/>
      <c r="BV497" s="758"/>
      <c r="BW497" s="758"/>
      <c r="BX497" s="758"/>
      <c r="BY497" s="758"/>
      <c r="BZ497" s="758"/>
      <c r="CA497" s="758"/>
      <c r="CB497" s="758"/>
      <c r="CC497" s="758"/>
      <c r="CD497" s="758"/>
      <c r="CE497" s="758"/>
      <c r="CF497" s="758"/>
      <c r="CG497" s="758"/>
      <c r="CH497" s="758"/>
      <c r="CI497" s="758"/>
      <c r="CJ497" s="758"/>
      <c r="CK497" s="758"/>
      <c r="CL497" s="758"/>
      <c r="CM497" s="758"/>
      <c r="CN497" s="758"/>
      <c r="CP497" s="5"/>
      <c r="CR497" s="5"/>
      <c r="CS497" s="5"/>
      <c r="CT497" s="5"/>
    </row>
    <row r="498" spans="2:98" ht="15">
      <c r="B498" s="758"/>
      <c r="C498" s="758"/>
      <c r="D498" s="758"/>
      <c r="E498" s="758"/>
      <c r="F498" s="758"/>
      <c r="G498" s="758"/>
      <c r="H498" s="758"/>
      <c r="I498" s="758"/>
      <c r="J498" s="758"/>
      <c r="K498" s="758"/>
      <c r="L498" s="758"/>
      <c r="M498" s="758"/>
      <c r="N498" s="758"/>
      <c r="O498" s="758"/>
      <c r="P498" s="758"/>
      <c r="Q498" s="758"/>
      <c r="R498" s="758"/>
      <c r="S498" s="758"/>
      <c r="T498" s="758"/>
      <c r="U498" s="758"/>
      <c r="V498" s="758"/>
      <c r="W498" s="758"/>
      <c r="X498" s="758"/>
      <c r="Y498" s="758"/>
      <c r="Z498" s="758"/>
      <c r="AA498" s="758"/>
      <c r="AB498" s="758"/>
      <c r="AC498" s="758"/>
      <c r="AD498" s="758"/>
      <c r="AE498" s="758"/>
      <c r="AF498" s="758"/>
      <c r="AG498" s="758"/>
      <c r="AH498" s="758"/>
      <c r="AI498" s="758"/>
      <c r="AJ498" s="758"/>
      <c r="AK498" s="758"/>
      <c r="AL498" s="780">
        <v>493</v>
      </c>
      <c r="AM498" s="792">
        <v>0.26079980258636398</v>
      </c>
      <c r="AN498" s="792">
        <f t="shared" si="125"/>
        <v>0.73920019741363596</v>
      </c>
      <c r="AO498" s="792">
        <v>0.31789682439274097</v>
      </c>
      <c r="AP498" s="792">
        <f t="shared" si="119"/>
        <v>0.68210317560725908</v>
      </c>
      <c r="AQ498" s="792">
        <v>0.172390110875657</v>
      </c>
      <c r="AR498" s="792">
        <f t="shared" si="120"/>
        <v>0.82760988912434297</v>
      </c>
      <c r="AS498" s="792">
        <f t="shared" si="126"/>
        <v>0.23326365941490548</v>
      </c>
      <c r="AT498" s="792">
        <f t="shared" si="126"/>
        <v>0.76673634058509454</v>
      </c>
      <c r="AU498" s="808">
        <v>0.27145635569846299</v>
      </c>
      <c r="AV498" s="808">
        <f t="shared" si="127"/>
        <v>0.72854364430153695</v>
      </c>
      <c r="AW498" s="808">
        <v>0.32641643581785001</v>
      </c>
      <c r="AX498" s="808">
        <f t="shared" si="128"/>
        <v>0.67358356418214993</v>
      </c>
      <c r="AY498" s="808">
        <v>0.189446031966858</v>
      </c>
      <c r="AZ498" s="808">
        <f t="shared" si="131"/>
        <v>0.81055396803314195</v>
      </c>
      <c r="BA498" s="808">
        <f t="shared" si="129"/>
        <v>0.24637242520938374</v>
      </c>
      <c r="BB498" s="808">
        <f t="shared" si="129"/>
        <v>0.75362757479061626</v>
      </c>
      <c r="BC498" s="809">
        <v>0.255195535129494</v>
      </c>
      <c r="BD498" s="809">
        <f t="shared" si="132"/>
        <v>0.744804464870506</v>
      </c>
      <c r="BE498" s="809">
        <v>0.31760006501344601</v>
      </c>
      <c r="BF498" s="809">
        <f t="shared" si="132"/>
        <v>0.68239993498655394</v>
      </c>
      <c r="BG498" s="809">
        <v>0.19016465623281001</v>
      </c>
      <c r="BH498" s="809">
        <f t="shared" si="121"/>
        <v>0.80983534376719002</v>
      </c>
      <c r="BI498" s="809">
        <v>0.23963437271032834</v>
      </c>
      <c r="BJ498" s="809">
        <v>0.76036562728967172</v>
      </c>
      <c r="BK498" s="810">
        <v>0.24818305371577901</v>
      </c>
      <c r="BL498" s="810">
        <f t="shared" si="122"/>
        <v>0.75181694628422102</v>
      </c>
      <c r="BM498" s="810">
        <v>0.311589311425714</v>
      </c>
      <c r="BN498" s="810">
        <f t="shared" si="123"/>
        <v>0.688410688574286</v>
      </c>
      <c r="BO498" s="810">
        <v>0.18314639084067499</v>
      </c>
      <c r="BP498" s="810">
        <f t="shared" si="124"/>
        <v>0.81685360915932503</v>
      </c>
      <c r="BQ498" s="810">
        <v>0.23284962806651621</v>
      </c>
      <c r="BR498" s="810">
        <f t="shared" si="130"/>
        <v>0.76715037193348379</v>
      </c>
      <c r="BS498" s="809">
        <v>0.86513658575227703</v>
      </c>
      <c r="BT498" s="809">
        <v>0.134863414247723</v>
      </c>
      <c r="BU498" s="812"/>
      <c r="BV498" s="758"/>
      <c r="BW498" s="758"/>
      <c r="BX498" s="758"/>
      <c r="BY498" s="758"/>
      <c r="BZ498" s="758"/>
      <c r="CA498" s="758"/>
      <c r="CB498" s="758"/>
      <c r="CC498" s="758"/>
      <c r="CD498" s="758"/>
      <c r="CE498" s="758"/>
      <c r="CF498" s="758"/>
      <c r="CG498" s="758"/>
      <c r="CH498" s="758"/>
      <c r="CI498" s="758"/>
      <c r="CJ498" s="758"/>
      <c r="CK498" s="758"/>
      <c r="CL498" s="758"/>
      <c r="CM498" s="758"/>
      <c r="CN498" s="758"/>
      <c r="CP498" s="5"/>
      <c r="CR498" s="5"/>
      <c r="CS498" s="5"/>
      <c r="CT498" s="5"/>
    </row>
    <row r="499" spans="2:98" ht="15">
      <c r="B499" s="758"/>
      <c r="C499" s="758"/>
      <c r="D499" s="758"/>
      <c r="E499" s="758"/>
      <c r="F499" s="758"/>
      <c r="G499" s="758"/>
      <c r="H499" s="758"/>
      <c r="I499" s="758"/>
      <c r="J499" s="758"/>
      <c r="K499" s="758"/>
      <c r="L499" s="758"/>
      <c r="M499" s="758"/>
      <c r="N499" s="758"/>
      <c r="O499" s="758"/>
      <c r="P499" s="758"/>
      <c r="Q499" s="758"/>
      <c r="R499" s="758"/>
      <c r="S499" s="758"/>
      <c r="T499" s="758"/>
      <c r="U499" s="758"/>
      <c r="V499" s="758"/>
      <c r="W499" s="758"/>
      <c r="X499" s="758"/>
      <c r="Y499" s="758"/>
      <c r="Z499" s="758"/>
      <c r="AA499" s="758"/>
      <c r="AB499" s="758"/>
      <c r="AC499" s="758"/>
      <c r="AD499" s="758"/>
      <c r="AE499" s="758"/>
      <c r="AF499" s="758"/>
      <c r="AG499" s="758"/>
      <c r="AH499" s="758"/>
      <c r="AI499" s="758"/>
      <c r="AJ499" s="758"/>
      <c r="AK499" s="758"/>
      <c r="AL499" s="780">
        <v>494</v>
      </c>
      <c r="AM499" s="792">
        <v>0.261113316265766</v>
      </c>
      <c r="AN499" s="792">
        <f t="shared" si="125"/>
        <v>0.73888668373423405</v>
      </c>
      <c r="AO499" s="792">
        <v>0.31819878289967501</v>
      </c>
      <c r="AP499" s="792">
        <f t="shared" si="119"/>
        <v>0.68180121710032493</v>
      </c>
      <c r="AQ499" s="792">
        <v>0.172734453867567</v>
      </c>
      <c r="AR499" s="792">
        <f t="shared" si="120"/>
        <v>0.82726554613243297</v>
      </c>
      <c r="AS499" s="792">
        <f t="shared" si="126"/>
        <v>0.23358869688839354</v>
      </c>
      <c r="AT499" s="792">
        <f t="shared" si="126"/>
        <v>0.76641130311160643</v>
      </c>
      <c r="AU499" s="808">
        <v>0.27180681046055899</v>
      </c>
      <c r="AV499" s="808">
        <f t="shared" si="127"/>
        <v>0.72819318953944101</v>
      </c>
      <c r="AW499" s="808">
        <v>0.326754802873019</v>
      </c>
      <c r="AX499" s="808">
        <f t="shared" si="128"/>
        <v>0.67324519712698105</v>
      </c>
      <c r="AY499" s="808">
        <v>0.18982891951594499</v>
      </c>
      <c r="AZ499" s="808">
        <f t="shared" si="131"/>
        <v>0.81017108048405495</v>
      </c>
      <c r="BA499" s="808">
        <f t="shared" si="129"/>
        <v>0.24673501888090238</v>
      </c>
      <c r="BB499" s="808">
        <f t="shared" si="129"/>
        <v>0.75326498111909768</v>
      </c>
      <c r="BC499" s="809">
        <v>0.25552526446415802</v>
      </c>
      <c r="BD499" s="809">
        <f t="shared" si="132"/>
        <v>0.74447473553584198</v>
      </c>
      <c r="BE499" s="809">
        <v>0.317920323312671</v>
      </c>
      <c r="BF499" s="809">
        <f t="shared" si="132"/>
        <v>0.68207967668732894</v>
      </c>
      <c r="BG499" s="809">
        <v>0.19055129871245399</v>
      </c>
      <c r="BH499" s="809">
        <f t="shared" si="121"/>
        <v>0.80944870128754598</v>
      </c>
      <c r="BI499" s="809">
        <v>0.23998810375353213</v>
      </c>
      <c r="BJ499" s="809">
        <v>0.76001189624646781</v>
      </c>
      <c r="BK499" s="810">
        <v>0.24851006245184401</v>
      </c>
      <c r="BL499" s="810">
        <f t="shared" si="122"/>
        <v>0.75148993754815596</v>
      </c>
      <c r="BM499" s="810">
        <v>0.31189922301955603</v>
      </c>
      <c r="BN499" s="810">
        <f t="shared" si="123"/>
        <v>0.68810077698044392</v>
      </c>
      <c r="BO499" s="810">
        <v>0.183522636624282</v>
      </c>
      <c r="BP499" s="810">
        <f t="shared" si="124"/>
        <v>0.81647736337571797</v>
      </c>
      <c r="BQ499" s="810">
        <v>0.23319535350173926</v>
      </c>
      <c r="BR499" s="810">
        <f t="shared" si="130"/>
        <v>0.76680464649826074</v>
      </c>
      <c r="BS499" s="809">
        <v>0.86540578547259295</v>
      </c>
      <c r="BT499" s="809">
        <v>0.134594214527407</v>
      </c>
      <c r="BU499" s="812"/>
      <c r="BV499" s="758"/>
      <c r="BW499" s="758"/>
      <c r="BX499" s="758"/>
      <c r="BY499" s="758"/>
      <c r="BZ499" s="758"/>
      <c r="CA499" s="758"/>
      <c r="CB499" s="758"/>
      <c r="CC499" s="758"/>
      <c r="CD499" s="758"/>
      <c r="CE499" s="758"/>
      <c r="CF499" s="758"/>
      <c r="CG499" s="758"/>
      <c r="CH499" s="758"/>
      <c r="CI499" s="758"/>
      <c r="CJ499" s="758"/>
      <c r="CK499" s="758"/>
      <c r="CL499" s="758"/>
      <c r="CM499" s="758"/>
      <c r="CN499" s="758"/>
      <c r="CP499" s="5"/>
      <c r="CR499" s="5"/>
      <c r="CS499" s="5"/>
      <c r="CT499" s="5"/>
    </row>
    <row r="500" spans="2:98" ht="15">
      <c r="B500" s="758"/>
      <c r="C500" s="758"/>
      <c r="D500" s="758"/>
      <c r="E500" s="758"/>
      <c r="F500" s="758"/>
      <c r="G500" s="758"/>
      <c r="H500" s="758"/>
      <c r="I500" s="758"/>
      <c r="J500" s="758"/>
      <c r="K500" s="758"/>
      <c r="L500" s="758"/>
      <c r="M500" s="758"/>
      <c r="N500" s="758"/>
      <c r="O500" s="758"/>
      <c r="P500" s="758"/>
      <c r="Q500" s="758"/>
      <c r="R500" s="758"/>
      <c r="S500" s="758"/>
      <c r="T500" s="758"/>
      <c r="U500" s="758"/>
      <c r="V500" s="758"/>
      <c r="W500" s="758"/>
      <c r="X500" s="758"/>
      <c r="Y500" s="758"/>
      <c r="Z500" s="758"/>
      <c r="AA500" s="758"/>
      <c r="AB500" s="758"/>
      <c r="AC500" s="758"/>
      <c r="AD500" s="758"/>
      <c r="AE500" s="758"/>
      <c r="AF500" s="758"/>
      <c r="AG500" s="758"/>
      <c r="AH500" s="758"/>
      <c r="AI500" s="758"/>
      <c r="AJ500" s="758"/>
      <c r="AK500" s="758"/>
      <c r="AL500" s="780">
        <v>495</v>
      </c>
      <c r="AM500" s="792">
        <v>0.26142706455882397</v>
      </c>
      <c r="AN500" s="792">
        <f t="shared" si="125"/>
        <v>0.73857293544117608</v>
      </c>
      <c r="AO500" s="792">
        <v>0.31850024411295402</v>
      </c>
      <c r="AP500" s="792">
        <f t="shared" si="119"/>
        <v>0.68149975588704592</v>
      </c>
      <c r="AQ500" s="792">
        <v>0.173078771804448</v>
      </c>
      <c r="AR500" s="792">
        <f t="shared" si="120"/>
        <v>0.82692122819555203</v>
      </c>
      <c r="AS500" s="792">
        <f t="shared" si="126"/>
        <v>0.23391368118926095</v>
      </c>
      <c r="AT500" s="792">
        <f t="shared" si="126"/>
        <v>0.76608631881073919</v>
      </c>
      <c r="AU500" s="808">
        <v>0.27215693036419802</v>
      </c>
      <c r="AV500" s="808">
        <f t="shared" si="127"/>
        <v>0.72784306963580203</v>
      </c>
      <c r="AW500" s="808">
        <v>0.327092786967768</v>
      </c>
      <c r="AX500" s="808">
        <f t="shared" si="128"/>
        <v>0.672907213032232</v>
      </c>
      <c r="AY500" s="808">
        <v>0.19021174378327699</v>
      </c>
      <c r="AZ500" s="808">
        <f t="shared" si="131"/>
        <v>0.80978825621672301</v>
      </c>
      <c r="BA500" s="808">
        <f t="shared" si="129"/>
        <v>0.24709739155579546</v>
      </c>
      <c r="BB500" s="808">
        <f t="shared" si="129"/>
        <v>0.75290260844420454</v>
      </c>
      <c r="BC500" s="809">
        <v>0.25585468626882502</v>
      </c>
      <c r="BD500" s="809">
        <f t="shared" si="132"/>
        <v>0.74414531373117498</v>
      </c>
      <c r="BE500" s="809">
        <v>0.31824020704945499</v>
      </c>
      <c r="BF500" s="809">
        <f t="shared" si="132"/>
        <v>0.68175979295054501</v>
      </c>
      <c r="BG500" s="809">
        <v>0.19093785349532499</v>
      </c>
      <c r="BH500" s="809">
        <f t="shared" si="121"/>
        <v>0.80906214650467501</v>
      </c>
      <c r="BI500" s="809">
        <v>0.2403416129725599</v>
      </c>
      <c r="BJ500" s="809">
        <v>0.75965838702744015</v>
      </c>
      <c r="BK500" s="810">
        <v>0.248836880305361</v>
      </c>
      <c r="BL500" s="810">
        <f t="shared" si="122"/>
        <v>0.751163119694639</v>
      </c>
      <c r="BM500" s="810">
        <v>0.31220877574862699</v>
      </c>
      <c r="BN500" s="810">
        <f t="shared" si="123"/>
        <v>0.68779122425137307</v>
      </c>
      <c r="BO500" s="810">
        <v>0.18389882983025599</v>
      </c>
      <c r="BP500" s="810">
        <f t="shared" si="124"/>
        <v>0.81610117016974404</v>
      </c>
      <c r="BQ500" s="810">
        <v>0.23354091303876387</v>
      </c>
      <c r="BR500" s="810">
        <f t="shared" si="130"/>
        <v>0.76645908696123621</v>
      </c>
      <c r="BS500" s="809">
        <v>0.865673977575388</v>
      </c>
      <c r="BT500" s="809">
        <v>0.134326022424612</v>
      </c>
      <c r="BU500" s="812"/>
      <c r="BV500" s="758"/>
      <c r="BW500" s="758"/>
      <c r="BX500" s="758"/>
      <c r="BY500" s="758"/>
      <c r="BZ500" s="758"/>
      <c r="CA500" s="758"/>
      <c r="CB500" s="758"/>
      <c r="CC500" s="758"/>
      <c r="CD500" s="758"/>
      <c r="CE500" s="758"/>
      <c r="CF500" s="758"/>
      <c r="CG500" s="758"/>
      <c r="CH500" s="758"/>
      <c r="CI500" s="758"/>
      <c r="CJ500" s="758"/>
      <c r="CK500" s="758"/>
      <c r="CL500" s="758"/>
      <c r="CM500" s="758"/>
      <c r="CN500" s="758"/>
      <c r="CP500" s="5"/>
      <c r="CR500" s="5"/>
      <c r="CS500" s="5"/>
      <c r="CT500" s="5"/>
    </row>
    <row r="501" spans="2:98" ht="15">
      <c r="B501" s="758"/>
      <c r="C501" s="758"/>
      <c r="D501" s="758"/>
      <c r="E501" s="758"/>
      <c r="F501" s="758"/>
      <c r="G501" s="758"/>
      <c r="H501" s="758"/>
      <c r="I501" s="758"/>
      <c r="J501" s="758"/>
      <c r="K501" s="758"/>
      <c r="L501" s="758"/>
      <c r="M501" s="758"/>
      <c r="N501" s="758"/>
      <c r="O501" s="758"/>
      <c r="P501" s="758"/>
      <c r="Q501" s="758"/>
      <c r="R501" s="758"/>
      <c r="S501" s="758"/>
      <c r="T501" s="758"/>
      <c r="U501" s="758"/>
      <c r="V501" s="758"/>
      <c r="W501" s="758"/>
      <c r="X501" s="758"/>
      <c r="Y501" s="758"/>
      <c r="Z501" s="758"/>
      <c r="AA501" s="758"/>
      <c r="AB501" s="758"/>
      <c r="AC501" s="758"/>
      <c r="AD501" s="758"/>
      <c r="AE501" s="758"/>
      <c r="AF501" s="758"/>
      <c r="AG501" s="758"/>
      <c r="AH501" s="758"/>
      <c r="AI501" s="758"/>
      <c r="AJ501" s="758"/>
      <c r="AK501" s="758"/>
      <c r="AL501" s="780">
        <v>496</v>
      </c>
      <c r="AM501" s="792">
        <v>0.26174106674471098</v>
      </c>
      <c r="AN501" s="792">
        <f t="shared" si="125"/>
        <v>0.73825893325528902</v>
      </c>
      <c r="AO501" s="792">
        <v>0.31880120543902002</v>
      </c>
      <c r="AP501" s="792">
        <f t="shared" si="119"/>
        <v>0.68119879456097998</v>
      </c>
      <c r="AQ501" s="792">
        <v>0.17342306509591601</v>
      </c>
      <c r="AR501" s="792">
        <f t="shared" si="120"/>
        <v>0.82657693490408402</v>
      </c>
      <c r="AS501" s="792">
        <f t="shared" si="126"/>
        <v>0.2342386178859564</v>
      </c>
      <c r="AT501" s="792">
        <f t="shared" si="126"/>
        <v>0.76576138211404365</v>
      </c>
      <c r="AU501" s="808">
        <v>0.27250671613471</v>
      </c>
      <c r="AV501" s="808">
        <f t="shared" si="127"/>
        <v>0.72749328386529</v>
      </c>
      <c r="AW501" s="808">
        <v>0.32743038936192898</v>
      </c>
      <c r="AX501" s="808">
        <f t="shared" si="128"/>
        <v>0.67256961063807097</v>
      </c>
      <c r="AY501" s="808">
        <v>0.19059450448446399</v>
      </c>
      <c r="AZ501" s="808">
        <f t="shared" si="131"/>
        <v>0.80940549551553598</v>
      </c>
      <c r="BA501" s="808">
        <f t="shared" si="129"/>
        <v>0.24745954361785721</v>
      </c>
      <c r="BB501" s="808">
        <f t="shared" si="129"/>
        <v>0.75254045638214273</v>
      </c>
      <c r="BC501" s="809">
        <v>0.256183801890843</v>
      </c>
      <c r="BD501" s="809">
        <f t="shared" si="132"/>
        <v>0.743816198109157</v>
      </c>
      <c r="BE501" s="809">
        <v>0.31855971751578599</v>
      </c>
      <c r="BF501" s="809">
        <f t="shared" si="132"/>
        <v>0.68144028248421407</v>
      </c>
      <c r="BG501" s="809">
        <v>0.19132432040115099</v>
      </c>
      <c r="BH501" s="809">
        <f t="shared" si="121"/>
        <v>0.80867567959884901</v>
      </c>
      <c r="BI501" s="809">
        <v>0.24069490099932156</v>
      </c>
      <c r="BJ501" s="809">
        <v>0.75930509900067844</v>
      </c>
      <c r="BK501" s="810">
        <v>0.249163506820409</v>
      </c>
      <c r="BL501" s="810">
        <f t="shared" si="122"/>
        <v>0.750836493179591</v>
      </c>
      <c r="BM501" s="810">
        <v>0.31251797105016199</v>
      </c>
      <c r="BN501" s="810">
        <f t="shared" si="123"/>
        <v>0.68748202894983801</v>
      </c>
      <c r="BO501" s="810">
        <v>0.18427496992192199</v>
      </c>
      <c r="BP501" s="810">
        <f t="shared" si="124"/>
        <v>0.81572503007807806</v>
      </c>
      <c r="BQ501" s="810">
        <v>0.23388630661994814</v>
      </c>
      <c r="BR501" s="810">
        <f t="shared" si="130"/>
        <v>0.76611369338005186</v>
      </c>
      <c r="BS501" s="809">
        <v>0.86594116709419</v>
      </c>
      <c r="BT501" s="809">
        <v>0.13405883290581</v>
      </c>
      <c r="BU501" s="812"/>
      <c r="BV501" s="758"/>
      <c r="BW501" s="758"/>
      <c r="BX501" s="758"/>
      <c r="BY501" s="758"/>
      <c r="BZ501" s="758"/>
      <c r="CA501" s="758"/>
      <c r="CB501" s="758"/>
      <c r="CC501" s="758"/>
      <c r="CD501" s="758"/>
      <c r="CE501" s="758"/>
      <c r="CF501" s="758"/>
      <c r="CG501" s="758"/>
      <c r="CH501" s="758"/>
      <c r="CI501" s="758"/>
      <c r="CJ501" s="758"/>
      <c r="CK501" s="758"/>
      <c r="CL501" s="758"/>
      <c r="CM501" s="758"/>
      <c r="CN501" s="758"/>
      <c r="CP501" s="5"/>
      <c r="CR501" s="5"/>
      <c r="CS501" s="5"/>
      <c r="CT501" s="5"/>
    </row>
    <row r="502" spans="2:98" ht="15">
      <c r="B502" s="758"/>
      <c r="C502" s="758"/>
      <c r="D502" s="758"/>
      <c r="E502" s="758"/>
      <c r="F502" s="758"/>
      <c r="G502" s="758"/>
      <c r="H502" s="758"/>
      <c r="I502" s="758"/>
      <c r="J502" s="758"/>
      <c r="K502" s="758"/>
      <c r="L502" s="758"/>
      <c r="M502" s="758"/>
      <c r="N502" s="758"/>
      <c r="O502" s="758"/>
      <c r="P502" s="758"/>
      <c r="Q502" s="758"/>
      <c r="R502" s="758"/>
      <c r="S502" s="758"/>
      <c r="T502" s="758"/>
      <c r="U502" s="758"/>
      <c r="V502" s="758"/>
      <c r="W502" s="758"/>
      <c r="X502" s="758"/>
      <c r="Y502" s="758"/>
      <c r="Z502" s="758"/>
      <c r="AA502" s="758"/>
      <c r="AB502" s="758"/>
      <c r="AC502" s="758"/>
      <c r="AD502" s="758"/>
      <c r="AE502" s="758"/>
      <c r="AF502" s="758"/>
      <c r="AG502" s="758"/>
      <c r="AH502" s="758"/>
      <c r="AI502" s="758"/>
      <c r="AJ502" s="758"/>
      <c r="AK502" s="758"/>
      <c r="AL502" s="780">
        <v>497</v>
      </c>
      <c r="AM502" s="792">
        <v>0.26205534210259901</v>
      </c>
      <c r="AN502" s="792">
        <f t="shared" si="125"/>
        <v>0.73794465789740094</v>
      </c>
      <c r="AO502" s="792">
        <v>0.31910166428431602</v>
      </c>
      <c r="AP502" s="792">
        <f t="shared" si="119"/>
        <v>0.68089833571568392</v>
      </c>
      <c r="AQ502" s="792">
        <v>0.17376733415158899</v>
      </c>
      <c r="AR502" s="792">
        <f t="shared" si="120"/>
        <v>0.82623266584841104</v>
      </c>
      <c r="AS502" s="792">
        <f t="shared" si="126"/>
        <v>0.23456351254692931</v>
      </c>
      <c r="AT502" s="792">
        <f t="shared" si="126"/>
        <v>0.76543648745307069</v>
      </c>
      <c r="AU502" s="808">
        <v>0.272856168497425</v>
      </c>
      <c r="AV502" s="808">
        <f t="shared" si="127"/>
        <v>0.727143831502575</v>
      </c>
      <c r="AW502" s="808">
        <v>0.32776761131533499</v>
      </c>
      <c r="AX502" s="808">
        <f t="shared" si="128"/>
        <v>0.67223238868466506</v>
      </c>
      <c r="AY502" s="808">
        <v>0.19097720133511301</v>
      </c>
      <c r="AZ502" s="808">
        <f t="shared" si="131"/>
        <v>0.80902279866488702</v>
      </c>
      <c r="BA502" s="808">
        <f t="shared" si="129"/>
        <v>0.24782147545088079</v>
      </c>
      <c r="BB502" s="808">
        <f t="shared" si="129"/>
        <v>0.75217852454911927</v>
      </c>
      <c r="BC502" s="809">
        <v>0.25651261267756398</v>
      </c>
      <c r="BD502" s="809">
        <f t="shared" si="132"/>
        <v>0.74348738732243602</v>
      </c>
      <c r="BE502" s="809">
        <v>0.31887885600365601</v>
      </c>
      <c r="BF502" s="809">
        <f t="shared" si="132"/>
        <v>0.68112114399634405</v>
      </c>
      <c r="BG502" s="809">
        <v>0.191710699249658</v>
      </c>
      <c r="BH502" s="809">
        <f t="shared" si="121"/>
        <v>0.808289300750342</v>
      </c>
      <c r="BI502" s="809">
        <v>0.2410479684657284</v>
      </c>
      <c r="BJ502" s="809">
        <v>0.7589520315342716</v>
      </c>
      <c r="BK502" s="810">
        <v>0.24948994154106699</v>
      </c>
      <c r="BL502" s="810">
        <f t="shared" si="122"/>
        <v>0.75051005845893304</v>
      </c>
      <c r="BM502" s="810">
        <v>0.31282681036140197</v>
      </c>
      <c r="BN502" s="810">
        <f t="shared" si="123"/>
        <v>0.68717318963859797</v>
      </c>
      <c r="BO502" s="810">
        <v>0.18465105636260601</v>
      </c>
      <c r="BP502" s="810">
        <f t="shared" si="124"/>
        <v>0.81534894363739396</v>
      </c>
      <c r="BQ502" s="810">
        <v>0.23423153418765202</v>
      </c>
      <c r="BR502" s="810">
        <f t="shared" si="130"/>
        <v>0.76576846581234803</v>
      </c>
      <c r="BS502" s="809">
        <v>0.86620735906252599</v>
      </c>
      <c r="BT502" s="809">
        <v>0.13379264093747401</v>
      </c>
      <c r="BU502" s="812"/>
      <c r="BV502" s="758"/>
      <c r="BW502" s="758"/>
      <c r="BX502" s="758"/>
      <c r="BY502" s="758"/>
      <c r="BZ502" s="758"/>
      <c r="CA502" s="758"/>
      <c r="CB502" s="758"/>
      <c r="CC502" s="758"/>
      <c r="CD502" s="758"/>
      <c r="CE502" s="758"/>
      <c r="CF502" s="758"/>
      <c r="CG502" s="758"/>
      <c r="CH502" s="758"/>
      <c r="CI502" s="758"/>
      <c r="CJ502" s="758"/>
      <c r="CK502" s="758"/>
      <c r="CL502" s="758"/>
      <c r="CM502" s="758"/>
      <c r="CN502" s="758"/>
      <c r="CP502" s="5"/>
      <c r="CR502" s="5"/>
      <c r="CS502" s="5"/>
      <c r="CT502" s="5"/>
    </row>
    <row r="503" spans="2:98" ht="15">
      <c r="B503" s="758"/>
      <c r="C503" s="758"/>
      <c r="D503" s="758"/>
      <c r="E503" s="758"/>
      <c r="F503" s="758"/>
      <c r="G503" s="758"/>
      <c r="H503" s="758"/>
      <c r="I503" s="758"/>
      <c r="J503" s="758"/>
      <c r="K503" s="758"/>
      <c r="L503" s="758"/>
      <c r="M503" s="758"/>
      <c r="N503" s="758"/>
      <c r="O503" s="758"/>
      <c r="P503" s="758"/>
      <c r="Q503" s="758"/>
      <c r="R503" s="758"/>
      <c r="S503" s="758"/>
      <c r="T503" s="758"/>
      <c r="U503" s="758"/>
      <c r="V503" s="758"/>
      <c r="W503" s="758"/>
      <c r="X503" s="758"/>
      <c r="Y503" s="758"/>
      <c r="Z503" s="758"/>
      <c r="AA503" s="758"/>
      <c r="AB503" s="758"/>
      <c r="AC503" s="758"/>
      <c r="AD503" s="758"/>
      <c r="AE503" s="758"/>
      <c r="AF503" s="758"/>
      <c r="AG503" s="758"/>
      <c r="AH503" s="758"/>
      <c r="AI503" s="758"/>
      <c r="AJ503" s="758"/>
      <c r="AK503" s="758"/>
      <c r="AL503" s="780">
        <v>498</v>
      </c>
      <c r="AM503" s="792">
        <v>0.26236990991166198</v>
      </c>
      <c r="AN503" s="792">
        <f t="shared" si="125"/>
        <v>0.73763009008833802</v>
      </c>
      <c r="AO503" s="792">
        <v>0.319401618055283</v>
      </c>
      <c r="AP503" s="792">
        <f t="shared" si="119"/>
        <v>0.680598381944717</v>
      </c>
      <c r="AQ503" s="792">
        <v>0.17411157938108299</v>
      </c>
      <c r="AR503" s="792">
        <f t="shared" si="120"/>
        <v>0.82588842061891699</v>
      </c>
      <c r="AS503" s="792">
        <f t="shared" si="126"/>
        <v>0.23488837074062849</v>
      </c>
      <c r="AT503" s="792">
        <f t="shared" si="126"/>
        <v>0.76511162925937148</v>
      </c>
      <c r="AU503" s="808">
        <v>0.27320528817767198</v>
      </c>
      <c r="AV503" s="808">
        <f t="shared" si="127"/>
        <v>0.72679471182232802</v>
      </c>
      <c r="AW503" s="808">
        <v>0.32810445408781802</v>
      </c>
      <c r="AX503" s="808">
        <f t="shared" si="128"/>
        <v>0.67189554591218204</v>
      </c>
      <c r="AY503" s="808">
        <v>0.19135983405083101</v>
      </c>
      <c r="AZ503" s="808">
        <f t="shared" si="131"/>
        <v>0.80864016594916899</v>
      </c>
      <c r="BA503" s="808">
        <f t="shared" si="129"/>
        <v>0.24818318743865875</v>
      </c>
      <c r="BB503" s="808">
        <f t="shared" si="129"/>
        <v>0.75181681256134125</v>
      </c>
      <c r="BC503" s="809">
        <v>0.25684111997633602</v>
      </c>
      <c r="BD503" s="809">
        <f t="shared" si="132"/>
        <v>0.74315888002366393</v>
      </c>
      <c r="BE503" s="809">
        <v>0.31919762380505401</v>
      </c>
      <c r="BF503" s="809">
        <f t="shared" si="132"/>
        <v>0.68080237619494599</v>
      </c>
      <c r="BG503" s="809">
        <v>0.192096989860573</v>
      </c>
      <c r="BH503" s="809">
        <f t="shared" si="121"/>
        <v>0.807903010139427</v>
      </c>
      <c r="BI503" s="809">
        <v>0.24140081600369018</v>
      </c>
      <c r="BJ503" s="809">
        <v>0.75859918399630977</v>
      </c>
      <c r="BK503" s="810">
        <v>0.24981618401141401</v>
      </c>
      <c r="BL503" s="810">
        <f t="shared" si="122"/>
        <v>0.75018381598858597</v>
      </c>
      <c r="BM503" s="810">
        <v>0.31313529511958199</v>
      </c>
      <c r="BN503" s="810">
        <f t="shared" si="123"/>
        <v>0.68686470488041795</v>
      </c>
      <c r="BO503" s="810">
        <v>0.185027088615633</v>
      </c>
      <c r="BP503" s="810">
        <f t="shared" si="124"/>
        <v>0.814972911384367</v>
      </c>
      <c r="BQ503" s="810">
        <v>0.23457659568423339</v>
      </c>
      <c r="BR503" s="810">
        <f t="shared" si="130"/>
        <v>0.76542340431576661</v>
      </c>
      <c r="BS503" s="809">
        <v>0.86647255851392202</v>
      </c>
      <c r="BT503" s="809">
        <v>0.13352744148607801</v>
      </c>
      <c r="BU503" s="812"/>
      <c r="BV503" s="758"/>
      <c r="BW503" s="758"/>
      <c r="BX503" s="758"/>
      <c r="BY503" s="758"/>
      <c r="BZ503" s="758"/>
      <c r="CA503" s="758"/>
      <c r="CB503" s="758"/>
      <c r="CC503" s="758"/>
      <c r="CD503" s="758"/>
      <c r="CE503" s="758"/>
      <c r="CF503" s="758"/>
      <c r="CG503" s="758"/>
      <c r="CH503" s="758"/>
      <c r="CI503" s="758"/>
      <c r="CJ503" s="758"/>
      <c r="CK503" s="758"/>
      <c r="CL503" s="758"/>
      <c r="CM503" s="758"/>
      <c r="CN503" s="758"/>
      <c r="CP503" s="5"/>
      <c r="CR503" s="5"/>
      <c r="CS503" s="5"/>
      <c r="CT503" s="5"/>
    </row>
    <row r="504" spans="2:98" ht="15">
      <c r="B504" s="758"/>
      <c r="C504" s="758"/>
      <c r="D504" s="758"/>
      <c r="E504" s="758"/>
      <c r="F504" s="758"/>
      <c r="G504" s="758"/>
      <c r="H504" s="758"/>
      <c r="I504" s="758"/>
      <c r="J504" s="758"/>
      <c r="K504" s="758"/>
      <c r="L504" s="758"/>
      <c r="M504" s="758"/>
      <c r="N504" s="758"/>
      <c r="O504" s="758"/>
      <c r="P504" s="758"/>
      <c r="Q504" s="758"/>
      <c r="R504" s="758"/>
      <c r="S504" s="758"/>
      <c r="T504" s="758"/>
      <c r="U504" s="758"/>
      <c r="V504" s="758"/>
      <c r="W504" s="758"/>
      <c r="X504" s="758"/>
      <c r="Y504" s="758"/>
      <c r="Z504" s="758"/>
      <c r="AA504" s="758"/>
      <c r="AB504" s="758"/>
      <c r="AC504" s="758"/>
      <c r="AD504" s="758"/>
      <c r="AE504" s="758"/>
      <c r="AF504" s="758"/>
      <c r="AG504" s="758"/>
      <c r="AH504" s="758"/>
      <c r="AI504" s="758"/>
      <c r="AJ504" s="758"/>
      <c r="AK504" s="758"/>
      <c r="AL504" s="780">
        <v>499</v>
      </c>
      <c r="AM504" s="792">
        <v>0.26268478945107099</v>
      </c>
      <c r="AN504" s="792">
        <f t="shared" si="125"/>
        <v>0.73731521054892901</v>
      </c>
      <c r="AO504" s="792">
        <v>0.31970106415836402</v>
      </c>
      <c r="AP504" s="792">
        <f t="shared" si="119"/>
        <v>0.68029893584163603</v>
      </c>
      <c r="AQ504" s="792">
        <v>0.17445580119401399</v>
      </c>
      <c r="AR504" s="792">
        <f t="shared" si="120"/>
        <v>0.82554419880598595</v>
      </c>
      <c r="AS504" s="792">
        <f t="shared" si="126"/>
        <v>0.23521319803550217</v>
      </c>
      <c r="AT504" s="792">
        <f t="shared" si="126"/>
        <v>0.76478680196449789</v>
      </c>
      <c r="AU504" s="808">
        <v>0.27355407590078201</v>
      </c>
      <c r="AV504" s="808">
        <f t="shared" si="127"/>
        <v>0.72644592409921804</v>
      </c>
      <c r="AW504" s="808">
        <v>0.32844091893921101</v>
      </c>
      <c r="AX504" s="808">
        <f t="shared" si="128"/>
        <v>0.67155908106078899</v>
      </c>
      <c r="AY504" s="808">
        <v>0.191742402347228</v>
      </c>
      <c r="AZ504" s="808">
        <f t="shared" si="131"/>
        <v>0.80825759765277194</v>
      </c>
      <c r="BA504" s="808">
        <f t="shared" si="129"/>
        <v>0.24854467996498583</v>
      </c>
      <c r="BB504" s="808">
        <f t="shared" si="129"/>
        <v>0.75145532003501425</v>
      </c>
      <c r="BC504" s="809">
        <v>0.25716932513451002</v>
      </c>
      <c r="BD504" s="809">
        <f t="shared" si="132"/>
        <v>0.74283067486549004</v>
      </c>
      <c r="BE504" s="809">
        <v>0.31951602221196801</v>
      </c>
      <c r="BF504" s="809">
        <f t="shared" si="132"/>
        <v>0.68048397778803205</v>
      </c>
      <c r="BG504" s="809">
        <v>0.19248319205362199</v>
      </c>
      <c r="BH504" s="809">
        <f t="shared" si="121"/>
        <v>0.80751680794637803</v>
      </c>
      <c r="BI504" s="809">
        <v>0.24175344424511686</v>
      </c>
      <c r="BJ504" s="809">
        <v>0.7582465557548832</v>
      </c>
      <c r="BK504" s="810">
        <v>0.25014223377552802</v>
      </c>
      <c r="BL504" s="810">
        <f t="shared" si="122"/>
        <v>0.74985776622447198</v>
      </c>
      <c r="BM504" s="810">
        <v>0.31344342676194198</v>
      </c>
      <c r="BN504" s="810">
        <f t="shared" si="123"/>
        <v>0.68655657323805808</v>
      </c>
      <c r="BO504" s="810">
        <v>0.185403066144327</v>
      </c>
      <c r="BP504" s="810">
        <f t="shared" si="124"/>
        <v>0.814596933855673</v>
      </c>
      <c r="BQ504" s="810">
        <v>0.23492149105205079</v>
      </c>
      <c r="BR504" s="810">
        <f t="shared" si="130"/>
        <v>0.76507850894794927</v>
      </c>
      <c r="BS504" s="809">
        <v>0.86673677048190401</v>
      </c>
      <c r="BT504" s="809">
        <v>0.13326322951809599</v>
      </c>
      <c r="BU504" s="812"/>
      <c r="BV504" s="758"/>
      <c r="BW504" s="758"/>
      <c r="BX504" s="758"/>
      <c r="BY504" s="758"/>
      <c r="BZ504" s="758"/>
      <c r="CA504" s="758"/>
      <c r="CB504" s="758"/>
      <c r="CC504" s="758"/>
      <c r="CD504" s="758"/>
      <c r="CE504" s="758"/>
      <c r="CF504" s="758"/>
      <c r="CG504" s="758"/>
      <c r="CH504" s="758"/>
      <c r="CI504" s="758"/>
      <c r="CJ504" s="758"/>
      <c r="CK504" s="758"/>
      <c r="CL504" s="758"/>
      <c r="CM504" s="758"/>
      <c r="CN504" s="758"/>
      <c r="CP504" s="5"/>
      <c r="CR504" s="5"/>
      <c r="CS504" s="5"/>
      <c r="CT504" s="5"/>
    </row>
    <row r="505" spans="2:98" ht="15">
      <c r="B505" s="758"/>
      <c r="C505" s="758"/>
      <c r="D505" s="758"/>
      <c r="E505" s="758"/>
      <c r="F505" s="758"/>
      <c r="G505" s="758"/>
      <c r="H505" s="758"/>
      <c r="I505" s="758"/>
      <c r="J505" s="758"/>
      <c r="K505" s="758"/>
      <c r="L505" s="758"/>
      <c r="M505" s="758"/>
      <c r="N505" s="758"/>
      <c r="O505" s="758"/>
      <c r="P505" s="758"/>
      <c r="Q505" s="758"/>
      <c r="R505" s="758"/>
      <c r="S505" s="758"/>
      <c r="T505" s="758"/>
      <c r="U505" s="758"/>
      <c r="V505" s="758"/>
      <c r="W505" s="758"/>
      <c r="X505" s="758"/>
      <c r="Y505" s="758"/>
      <c r="Z505" s="758"/>
      <c r="AA505" s="758"/>
      <c r="AB505" s="758"/>
      <c r="AC505" s="758"/>
      <c r="AD505" s="758"/>
      <c r="AE505" s="758"/>
      <c r="AF505" s="758"/>
      <c r="AG505" s="758"/>
      <c r="AH505" s="758"/>
      <c r="AI505" s="758"/>
      <c r="AJ505" s="758"/>
      <c r="AK505" s="758"/>
      <c r="AL505" s="780">
        <v>500</v>
      </c>
      <c r="AM505" s="792">
        <v>0.26300000000000101</v>
      </c>
      <c r="AN505" s="792">
        <f t="shared" si="125"/>
        <v>0.73699999999999899</v>
      </c>
      <c r="AO505" s="792">
        <v>0.32</v>
      </c>
      <c r="AP505" s="792">
        <f t="shared" si="119"/>
        <v>0.67999999999999994</v>
      </c>
      <c r="AQ505" s="792">
        <v>0.17480000000000001</v>
      </c>
      <c r="AR505" s="792">
        <f t="shared" si="120"/>
        <v>0.82519999999999993</v>
      </c>
      <c r="AS505" s="792">
        <f t="shared" si="126"/>
        <v>0.23553800000000033</v>
      </c>
      <c r="AT505" s="792">
        <f t="shared" si="126"/>
        <v>0.76446199999999964</v>
      </c>
      <c r="AU505" s="808">
        <v>0.27390253239208401</v>
      </c>
      <c r="AV505" s="808">
        <f t="shared" si="127"/>
        <v>0.72609746760791594</v>
      </c>
      <c r="AW505" s="808">
        <v>0.32877700712934599</v>
      </c>
      <c r="AX505" s="808">
        <f t="shared" si="128"/>
        <v>0.67122299287065401</v>
      </c>
      <c r="AY505" s="808">
        <v>0.19212490593991199</v>
      </c>
      <c r="AZ505" s="808">
        <f t="shared" si="131"/>
        <v>0.80787509406008806</v>
      </c>
      <c r="BA505" s="808">
        <f t="shared" si="129"/>
        <v>0.24890595341365515</v>
      </c>
      <c r="BB505" s="808">
        <f t="shared" si="129"/>
        <v>0.75109404658634493</v>
      </c>
      <c r="BC505" s="809">
        <v>0.25749722949943299</v>
      </c>
      <c r="BD505" s="809">
        <f t="shared" si="132"/>
        <v>0.74250277050056701</v>
      </c>
      <c r="BE505" s="809">
        <v>0.31983405251639002</v>
      </c>
      <c r="BF505" s="809">
        <f t="shared" si="132"/>
        <v>0.68016594748360992</v>
      </c>
      <c r="BG505" s="809">
        <v>0.192869305648532</v>
      </c>
      <c r="BH505" s="809">
        <f t="shared" si="121"/>
        <v>0.807130694351468</v>
      </c>
      <c r="BI505" s="809">
        <v>0.24210585382191865</v>
      </c>
      <c r="BJ505" s="809">
        <v>0.75789414617808137</v>
      </c>
      <c r="BK505" s="810">
        <v>0.25046809037748802</v>
      </c>
      <c r="BL505" s="810">
        <f t="shared" si="122"/>
        <v>0.74953190962251193</v>
      </c>
      <c r="BM505" s="810">
        <v>0.31375120672571799</v>
      </c>
      <c r="BN505" s="810">
        <f t="shared" si="123"/>
        <v>0.68624879327428201</v>
      </c>
      <c r="BO505" s="810">
        <v>0.18577898841201401</v>
      </c>
      <c r="BP505" s="810">
        <f t="shared" si="124"/>
        <v>0.81422101158798599</v>
      </c>
      <c r="BQ505" s="810">
        <v>0.23526622023346289</v>
      </c>
      <c r="BR505" s="810">
        <f t="shared" si="130"/>
        <v>0.76473377976653722</v>
      </c>
      <c r="BS505" s="809">
        <v>0.86699999999999999</v>
      </c>
      <c r="BT505" s="809">
        <v>0.13300000000000001</v>
      </c>
      <c r="BU505" s="812"/>
      <c r="BV505" s="758"/>
      <c r="BW505" s="758"/>
      <c r="BX505" s="758"/>
      <c r="BY505" s="758"/>
      <c r="BZ505" s="758"/>
      <c r="CA505" s="758"/>
      <c r="CB505" s="758"/>
      <c r="CC505" s="758"/>
      <c r="CD505" s="758"/>
      <c r="CE505" s="758"/>
      <c r="CF505" s="758"/>
      <c r="CG505" s="758"/>
      <c r="CH505" s="758"/>
      <c r="CI505" s="758"/>
      <c r="CJ505" s="758"/>
      <c r="CK505" s="758"/>
      <c r="CL505" s="758"/>
      <c r="CM505" s="758"/>
      <c r="CN505" s="758"/>
      <c r="CP505" s="5"/>
      <c r="CR505" s="5"/>
      <c r="CS505" s="5"/>
      <c r="CT505" s="5"/>
    </row>
    <row r="506" spans="2:98" ht="15">
      <c r="B506" s="758"/>
      <c r="C506" s="758"/>
      <c r="D506" s="758"/>
      <c r="E506" s="758"/>
      <c r="F506" s="758"/>
      <c r="G506" s="758"/>
      <c r="H506" s="758"/>
      <c r="I506" s="758"/>
      <c r="J506" s="758"/>
      <c r="K506" s="758"/>
      <c r="L506" s="758"/>
      <c r="M506" s="758"/>
      <c r="N506" s="758"/>
      <c r="O506" s="758"/>
      <c r="P506" s="758"/>
      <c r="Q506" s="758"/>
      <c r="R506" s="758"/>
      <c r="S506" s="758"/>
      <c r="T506" s="758"/>
      <c r="U506" s="758"/>
      <c r="V506" s="758"/>
      <c r="W506" s="758"/>
      <c r="X506" s="758"/>
      <c r="Y506" s="758"/>
      <c r="Z506" s="758"/>
      <c r="AA506" s="758"/>
      <c r="AB506" s="758"/>
      <c r="AC506" s="758"/>
      <c r="AD506" s="758"/>
      <c r="AE506" s="758"/>
      <c r="AF506" s="758"/>
      <c r="AG506" s="758"/>
      <c r="AH506" s="758"/>
      <c r="AI506" s="758"/>
      <c r="AJ506" s="758"/>
      <c r="AK506" s="758"/>
      <c r="AL506" s="780">
        <v>501</v>
      </c>
      <c r="AM506" s="792">
        <v>0.26331555633473502</v>
      </c>
      <c r="AN506" s="792">
        <f t="shared" si="125"/>
        <v>0.73668444366526498</v>
      </c>
      <c r="AO506" s="792">
        <v>0.320298424115184</v>
      </c>
      <c r="AP506" s="792">
        <f t="shared" si="119"/>
        <v>0.67970157588481595</v>
      </c>
      <c r="AQ506" s="792">
        <v>0.17514417603463001</v>
      </c>
      <c r="AR506" s="792">
        <f t="shared" si="120"/>
        <v>0.82485582396537005</v>
      </c>
      <c r="AS506" s="792">
        <f t="shared" si="126"/>
        <v>0.23586278098618998</v>
      </c>
      <c r="AT506" s="792">
        <f t="shared" si="126"/>
        <v>0.76413721901381004</v>
      </c>
      <c r="AU506" s="808">
        <v>0.27425065837690699</v>
      </c>
      <c r="AV506" s="808">
        <f t="shared" si="127"/>
        <v>0.72574934162309301</v>
      </c>
      <c r="AW506" s="808">
        <v>0.32911271991805402</v>
      </c>
      <c r="AX506" s="808">
        <f t="shared" si="128"/>
        <v>0.67088728008194598</v>
      </c>
      <c r="AY506" s="808">
        <v>0.19250734454448901</v>
      </c>
      <c r="AZ506" s="808">
        <f t="shared" si="131"/>
        <v>0.80749265545551097</v>
      </c>
      <c r="BA506" s="808">
        <f t="shared" si="129"/>
        <v>0.24926700816845854</v>
      </c>
      <c r="BB506" s="808">
        <f t="shared" si="129"/>
        <v>0.75073299183154152</v>
      </c>
      <c r="BC506" s="809">
        <v>0.25782483441845699</v>
      </c>
      <c r="BD506" s="809">
        <f t="shared" si="132"/>
        <v>0.74217516558154295</v>
      </c>
      <c r="BE506" s="809">
        <v>0.32015171601030801</v>
      </c>
      <c r="BF506" s="809">
        <f t="shared" si="132"/>
        <v>0.67984828398969199</v>
      </c>
      <c r="BG506" s="809">
        <v>0.19325533046502899</v>
      </c>
      <c r="BH506" s="809">
        <f t="shared" si="121"/>
        <v>0.80674466953497104</v>
      </c>
      <c r="BI506" s="809">
        <v>0.24245804536600585</v>
      </c>
      <c r="BJ506" s="809">
        <v>0.75754195463399421</v>
      </c>
      <c r="BK506" s="810">
        <v>0.250793753361372</v>
      </c>
      <c r="BL506" s="810">
        <f t="shared" si="122"/>
        <v>0.749206246638628</v>
      </c>
      <c r="BM506" s="810">
        <v>0.31405863644815002</v>
      </c>
      <c r="BN506" s="810">
        <f t="shared" si="123"/>
        <v>0.68594136355184998</v>
      </c>
      <c r="BO506" s="810">
        <v>0.18615485488201799</v>
      </c>
      <c r="BP506" s="810">
        <f t="shared" si="124"/>
        <v>0.81384514511798201</v>
      </c>
      <c r="BQ506" s="810">
        <v>0.23561078317082812</v>
      </c>
      <c r="BR506" s="810">
        <f t="shared" si="130"/>
        <v>0.76438921682917194</v>
      </c>
      <c r="BS506" s="809">
        <v>0.867262251875899</v>
      </c>
      <c r="BT506" s="809">
        <v>0.132737748124101</v>
      </c>
      <c r="BU506" s="812"/>
      <c r="BV506" s="758"/>
      <c r="BW506" s="758"/>
      <c r="BX506" s="758"/>
      <c r="BY506" s="758"/>
      <c r="BZ506" s="758"/>
      <c r="CA506" s="758"/>
      <c r="CB506" s="758"/>
      <c r="CC506" s="758"/>
      <c r="CD506" s="758"/>
      <c r="CE506" s="758"/>
      <c r="CF506" s="758"/>
      <c r="CG506" s="758"/>
      <c r="CH506" s="758"/>
      <c r="CI506" s="758"/>
      <c r="CJ506" s="758"/>
      <c r="CK506" s="758"/>
      <c r="CL506" s="758"/>
      <c r="CM506" s="758"/>
      <c r="CN506" s="758"/>
      <c r="CP506" s="5"/>
      <c r="CR506" s="5"/>
      <c r="CS506" s="5"/>
      <c r="CT506" s="5"/>
    </row>
    <row r="507" spans="2:98" ht="15">
      <c r="B507" s="758"/>
      <c r="C507" s="758"/>
      <c r="D507" s="758"/>
      <c r="E507" s="758"/>
      <c r="F507" s="758"/>
      <c r="G507" s="758"/>
      <c r="H507" s="758"/>
      <c r="I507" s="758"/>
      <c r="J507" s="758"/>
      <c r="K507" s="758"/>
      <c r="L507" s="758"/>
      <c r="M507" s="758"/>
      <c r="N507" s="758"/>
      <c r="O507" s="758"/>
      <c r="P507" s="758"/>
      <c r="Q507" s="758"/>
      <c r="R507" s="758"/>
      <c r="S507" s="758"/>
      <c r="T507" s="758"/>
      <c r="U507" s="758"/>
      <c r="V507" s="758"/>
      <c r="W507" s="758"/>
      <c r="X507" s="758"/>
      <c r="Y507" s="758"/>
      <c r="Z507" s="758"/>
      <c r="AA507" s="758"/>
      <c r="AB507" s="758"/>
      <c r="AC507" s="758"/>
      <c r="AD507" s="758"/>
      <c r="AE507" s="758"/>
      <c r="AF507" s="758"/>
      <c r="AG507" s="758"/>
      <c r="AH507" s="758"/>
      <c r="AI507" s="758"/>
      <c r="AJ507" s="758"/>
      <c r="AK507" s="758"/>
      <c r="AL507" s="780">
        <v>502</v>
      </c>
      <c r="AM507" s="792">
        <v>0.26363145522001402</v>
      </c>
      <c r="AN507" s="792">
        <f t="shared" si="125"/>
        <v>0.73636854477998592</v>
      </c>
      <c r="AO507" s="792">
        <v>0.32059633955310801</v>
      </c>
      <c r="AP507" s="792">
        <f t="shared" si="119"/>
        <v>0.67940366044689204</v>
      </c>
      <c r="AQ507" s="792">
        <v>0.17548832883738799</v>
      </c>
      <c r="AR507" s="792">
        <f t="shared" si="120"/>
        <v>0.82451167116261204</v>
      </c>
      <c r="AS507" s="792">
        <f t="shared" si="126"/>
        <v>0.23618754048061769</v>
      </c>
      <c r="AT507" s="792">
        <f t="shared" si="126"/>
        <v>0.76381245951938226</v>
      </c>
      <c r="AU507" s="808">
        <v>0.27459845458058102</v>
      </c>
      <c r="AV507" s="808">
        <f t="shared" si="127"/>
        <v>0.72540154541941892</v>
      </c>
      <c r="AW507" s="808">
        <v>0.32944805856516901</v>
      </c>
      <c r="AX507" s="808">
        <f t="shared" si="128"/>
        <v>0.67055194143483099</v>
      </c>
      <c r="AY507" s="808">
        <v>0.19288971787657</v>
      </c>
      <c r="AZ507" s="808">
        <f t="shared" si="131"/>
        <v>0.80711028212342995</v>
      </c>
      <c r="BA507" s="808">
        <f t="shared" si="129"/>
        <v>0.24962784461319121</v>
      </c>
      <c r="BB507" s="808">
        <f t="shared" si="129"/>
        <v>0.75037215538680879</v>
      </c>
      <c r="BC507" s="809">
        <v>0.25815214123893099</v>
      </c>
      <c r="BD507" s="809">
        <f t="shared" si="132"/>
        <v>0.74184785876106907</v>
      </c>
      <c r="BE507" s="809">
        <v>0.32046901398571298</v>
      </c>
      <c r="BF507" s="809">
        <f t="shared" si="132"/>
        <v>0.67953098601428708</v>
      </c>
      <c r="BG507" s="809">
        <v>0.19364126632284001</v>
      </c>
      <c r="BH507" s="809">
        <f t="shared" si="121"/>
        <v>0.80635873367716004</v>
      </c>
      <c r="BI507" s="809">
        <v>0.24281001950928899</v>
      </c>
      <c r="BJ507" s="809">
        <v>0.75718998049071107</v>
      </c>
      <c r="BK507" s="810">
        <v>0.25111922227125899</v>
      </c>
      <c r="BL507" s="810">
        <f t="shared" si="122"/>
        <v>0.74888077772874095</v>
      </c>
      <c r="BM507" s="810">
        <v>0.31436571736647401</v>
      </c>
      <c r="BN507" s="810">
        <f t="shared" si="123"/>
        <v>0.68563428263352599</v>
      </c>
      <c r="BO507" s="810">
        <v>0.18653066501766399</v>
      </c>
      <c r="BP507" s="810">
        <f t="shared" si="124"/>
        <v>0.81346933498233598</v>
      </c>
      <c r="BQ507" s="810">
        <v>0.23595517980650477</v>
      </c>
      <c r="BR507" s="810">
        <f t="shared" si="130"/>
        <v>0.76404482019349529</v>
      </c>
      <c r="BS507" s="809">
        <v>0.867523530013947</v>
      </c>
      <c r="BT507" s="809">
        <v>0.132476469986053</v>
      </c>
      <c r="BU507" s="812"/>
      <c r="BV507" s="758"/>
      <c r="BW507" s="758"/>
      <c r="BX507" s="758"/>
      <c r="BY507" s="758"/>
      <c r="BZ507" s="758"/>
      <c r="CA507" s="758"/>
      <c r="CB507" s="758"/>
      <c r="CC507" s="758"/>
      <c r="CD507" s="758"/>
      <c r="CE507" s="758"/>
      <c r="CF507" s="758"/>
      <c r="CG507" s="758"/>
      <c r="CH507" s="758"/>
      <c r="CI507" s="758"/>
      <c r="CJ507" s="758"/>
      <c r="CK507" s="758"/>
      <c r="CL507" s="758"/>
      <c r="CM507" s="758"/>
      <c r="CN507" s="758"/>
      <c r="CP507" s="5"/>
      <c r="CR507" s="5"/>
      <c r="CS507" s="5"/>
      <c r="CT507" s="5"/>
    </row>
    <row r="508" spans="2:98" ht="15">
      <c r="B508" s="758"/>
      <c r="C508" s="758"/>
      <c r="D508" s="758"/>
      <c r="E508" s="758"/>
      <c r="F508" s="758"/>
      <c r="G508" s="758"/>
      <c r="H508" s="758"/>
      <c r="I508" s="758"/>
      <c r="J508" s="758"/>
      <c r="K508" s="758"/>
      <c r="L508" s="758"/>
      <c r="M508" s="758"/>
      <c r="N508" s="758"/>
      <c r="O508" s="758"/>
      <c r="P508" s="758"/>
      <c r="Q508" s="758"/>
      <c r="R508" s="758"/>
      <c r="S508" s="758"/>
      <c r="T508" s="758"/>
      <c r="U508" s="758"/>
      <c r="V508" s="758"/>
      <c r="W508" s="758"/>
      <c r="X508" s="758"/>
      <c r="Y508" s="758"/>
      <c r="Z508" s="758"/>
      <c r="AA508" s="758"/>
      <c r="AB508" s="758"/>
      <c r="AC508" s="758"/>
      <c r="AD508" s="758"/>
      <c r="AE508" s="758"/>
      <c r="AF508" s="758"/>
      <c r="AG508" s="758"/>
      <c r="AH508" s="758"/>
      <c r="AI508" s="758"/>
      <c r="AJ508" s="758"/>
      <c r="AK508" s="758"/>
      <c r="AL508" s="780">
        <v>503</v>
      </c>
      <c r="AM508" s="792">
        <v>0.263947688917687</v>
      </c>
      <c r="AN508" s="792">
        <f t="shared" si="125"/>
        <v>0.73605231108231295</v>
      </c>
      <c r="AO508" s="792">
        <v>0.32089375049151397</v>
      </c>
      <c r="AP508" s="792">
        <f t="shared" si="119"/>
        <v>0.67910624950848608</v>
      </c>
      <c r="AQ508" s="792">
        <v>0.175832457773729</v>
      </c>
      <c r="AR508" s="792">
        <f t="shared" si="120"/>
        <v>0.82416754222627098</v>
      </c>
      <c r="AS508" s="792">
        <f t="shared" si="126"/>
        <v>0.23651227675344652</v>
      </c>
      <c r="AT508" s="792">
        <f t="shared" si="126"/>
        <v>0.76348772324655356</v>
      </c>
      <c r="AU508" s="808">
        <v>0.27494592172843602</v>
      </c>
      <c r="AV508" s="808">
        <f t="shared" si="127"/>
        <v>0.72505407827156398</v>
      </c>
      <c r="AW508" s="808">
        <v>0.32978302433052298</v>
      </c>
      <c r="AX508" s="808">
        <f t="shared" si="128"/>
        <v>0.67021697566947702</v>
      </c>
      <c r="AY508" s="808">
        <v>0.19327202565176099</v>
      </c>
      <c r="AZ508" s="808">
        <f t="shared" si="131"/>
        <v>0.80672797434823895</v>
      </c>
      <c r="BA508" s="808">
        <f t="shared" si="129"/>
        <v>0.24998846313164552</v>
      </c>
      <c r="BB508" s="808">
        <f t="shared" si="129"/>
        <v>0.75001153686835442</v>
      </c>
      <c r="BC508" s="809">
        <v>0.25847915130820398</v>
      </c>
      <c r="BD508" s="809">
        <f t="shared" si="132"/>
        <v>0.74152084869179602</v>
      </c>
      <c r="BE508" s="809">
        <v>0.32078594773459401</v>
      </c>
      <c r="BF508" s="809">
        <f t="shared" si="132"/>
        <v>0.67921405226540599</v>
      </c>
      <c r="BG508" s="809">
        <v>0.19402711304169101</v>
      </c>
      <c r="BH508" s="809">
        <f t="shared" si="121"/>
        <v>0.80597288695830893</v>
      </c>
      <c r="BI508" s="809">
        <v>0.24316177688367774</v>
      </c>
      <c r="BJ508" s="809">
        <v>0.75683822311632221</v>
      </c>
      <c r="BK508" s="810">
        <v>0.25144449665122898</v>
      </c>
      <c r="BL508" s="810">
        <f t="shared" si="122"/>
        <v>0.74855550334877097</v>
      </c>
      <c r="BM508" s="810">
        <v>0.314672450917929</v>
      </c>
      <c r="BN508" s="810">
        <f t="shared" si="123"/>
        <v>0.68532754908207094</v>
      </c>
      <c r="BO508" s="810">
        <v>0.186906418282279</v>
      </c>
      <c r="BP508" s="810">
        <f t="shared" si="124"/>
        <v>0.81309358171772095</v>
      </c>
      <c r="BQ508" s="810">
        <v>0.23629941008285302</v>
      </c>
      <c r="BR508" s="810">
        <f t="shared" si="130"/>
        <v>0.76370058991714695</v>
      </c>
      <c r="BS508" s="809">
        <v>0.86778383809265003</v>
      </c>
      <c r="BT508" s="809">
        <v>0.13221616190735</v>
      </c>
      <c r="BU508" s="812"/>
      <c r="BV508" s="758"/>
      <c r="BW508" s="758"/>
      <c r="BX508" s="758"/>
      <c r="BY508" s="758"/>
      <c r="BZ508" s="758"/>
      <c r="CA508" s="758"/>
      <c r="CB508" s="758"/>
      <c r="CC508" s="758"/>
      <c r="CD508" s="758"/>
      <c r="CE508" s="758"/>
      <c r="CF508" s="758"/>
      <c r="CG508" s="758"/>
      <c r="CH508" s="758"/>
      <c r="CI508" s="758"/>
      <c r="CJ508" s="758"/>
      <c r="CK508" s="758"/>
      <c r="CL508" s="758"/>
      <c r="CM508" s="758"/>
      <c r="CN508" s="758"/>
      <c r="CP508" s="5"/>
      <c r="CR508" s="5"/>
      <c r="CS508" s="5"/>
      <c r="CT508" s="5"/>
    </row>
    <row r="509" spans="2:98" ht="15">
      <c r="B509" s="758"/>
      <c r="C509" s="758"/>
      <c r="D509" s="758"/>
      <c r="E509" s="758"/>
      <c r="F509" s="758"/>
      <c r="G509" s="758"/>
      <c r="H509" s="758"/>
      <c r="I509" s="758"/>
      <c r="J509" s="758"/>
      <c r="K509" s="758"/>
      <c r="L509" s="758"/>
      <c r="M509" s="758"/>
      <c r="N509" s="758"/>
      <c r="O509" s="758"/>
      <c r="P509" s="758"/>
      <c r="Q509" s="758"/>
      <c r="R509" s="758"/>
      <c r="S509" s="758"/>
      <c r="T509" s="758"/>
      <c r="U509" s="758"/>
      <c r="V509" s="758"/>
      <c r="W509" s="758"/>
      <c r="X509" s="758"/>
      <c r="Y509" s="758"/>
      <c r="Z509" s="758"/>
      <c r="AA509" s="758"/>
      <c r="AB509" s="758"/>
      <c r="AC509" s="758"/>
      <c r="AD509" s="758"/>
      <c r="AE509" s="758"/>
      <c r="AF509" s="758"/>
      <c r="AG509" s="758"/>
      <c r="AH509" s="758"/>
      <c r="AI509" s="758"/>
      <c r="AJ509" s="758"/>
      <c r="AK509" s="758"/>
      <c r="AL509" s="780">
        <v>504</v>
      </c>
      <c r="AM509" s="792">
        <v>0.26426424968960599</v>
      </c>
      <c r="AN509" s="792">
        <f t="shared" si="125"/>
        <v>0.73573575031039407</v>
      </c>
      <c r="AO509" s="792">
        <v>0.32119066110814498</v>
      </c>
      <c r="AP509" s="792">
        <f t="shared" si="119"/>
        <v>0.67880933889185502</v>
      </c>
      <c r="AQ509" s="792">
        <v>0.17617656220911099</v>
      </c>
      <c r="AR509" s="792">
        <f t="shared" si="120"/>
        <v>0.82382343779088907</v>
      </c>
      <c r="AS509" s="792">
        <f t="shared" si="126"/>
        <v>0.23683698807484227</v>
      </c>
      <c r="AT509" s="792">
        <f t="shared" si="126"/>
        <v>0.76316301192515779</v>
      </c>
      <c r="AU509" s="808">
        <v>0.27529306054580199</v>
      </c>
      <c r="AV509" s="808">
        <f t="shared" si="127"/>
        <v>0.72470693945419806</v>
      </c>
      <c r="AW509" s="808">
        <v>0.33011761847394799</v>
      </c>
      <c r="AX509" s="808">
        <f t="shared" si="128"/>
        <v>0.66988238152605195</v>
      </c>
      <c r="AY509" s="808">
        <v>0.193654267585671</v>
      </c>
      <c r="AZ509" s="808">
        <f t="shared" si="131"/>
        <v>0.80634573241432905</v>
      </c>
      <c r="BA509" s="808">
        <f t="shared" si="129"/>
        <v>0.25034886410761531</v>
      </c>
      <c r="BB509" s="808">
        <f t="shared" si="129"/>
        <v>0.74965113589238475</v>
      </c>
      <c r="BC509" s="809">
        <v>0.25880586597362498</v>
      </c>
      <c r="BD509" s="809">
        <f t="shared" si="132"/>
        <v>0.74119413402637502</v>
      </c>
      <c r="BE509" s="809">
        <v>0.32110251854894101</v>
      </c>
      <c r="BF509" s="809">
        <f t="shared" si="132"/>
        <v>0.67889748145105899</v>
      </c>
      <c r="BG509" s="809">
        <v>0.19441287044131</v>
      </c>
      <c r="BH509" s="809">
        <f t="shared" si="121"/>
        <v>0.80558712955869005</v>
      </c>
      <c r="BI509" s="809">
        <v>0.24351331812108276</v>
      </c>
      <c r="BJ509" s="809">
        <v>0.75648668187891732</v>
      </c>
      <c r="BK509" s="810">
        <v>0.25176957604535799</v>
      </c>
      <c r="BL509" s="810">
        <f t="shared" si="122"/>
        <v>0.74823042395464201</v>
      </c>
      <c r="BM509" s="810">
        <v>0.314978838539752</v>
      </c>
      <c r="BN509" s="810">
        <f t="shared" si="123"/>
        <v>0.68502116146024794</v>
      </c>
      <c r="BO509" s="810">
        <v>0.187282114139186</v>
      </c>
      <c r="BP509" s="810">
        <f t="shared" si="124"/>
        <v>0.81271788586081395</v>
      </c>
      <c r="BQ509" s="810">
        <v>0.23664347394222951</v>
      </c>
      <c r="BR509" s="810">
        <f t="shared" si="130"/>
        <v>0.76335652605777049</v>
      </c>
      <c r="BS509" s="809">
        <v>0.86804317979051904</v>
      </c>
      <c r="BT509" s="809">
        <v>0.13195682020948099</v>
      </c>
      <c r="BU509" s="812"/>
      <c r="BV509" s="758"/>
      <c r="BW509" s="758"/>
      <c r="BX509" s="758"/>
      <c r="BY509" s="758"/>
      <c r="BZ509" s="758"/>
      <c r="CA509" s="758"/>
      <c r="CB509" s="758"/>
      <c r="CC509" s="758"/>
      <c r="CD509" s="758"/>
      <c r="CE509" s="758"/>
      <c r="CF509" s="758"/>
      <c r="CG509" s="758"/>
      <c r="CH509" s="758"/>
      <c r="CI509" s="758"/>
      <c r="CJ509" s="758"/>
      <c r="CK509" s="758"/>
      <c r="CL509" s="758"/>
      <c r="CM509" s="758"/>
      <c r="CN509" s="758"/>
      <c r="CP509" s="5"/>
      <c r="CR509" s="5"/>
      <c r="CS509" s="5"/>
      <c r="CT509" s="5"/>
    </row>
    <row r="510" spans="2:98" ht="15">
      <c r="B510" s="758"/>
      <c r="C510" s="758"/>
      <c r="D510" s="758"/>
      <c r="E510" s="758"/>
      <c r="F510" s="758"/>
      <c r="G510" s="758"/>
      <c r="H510" s="758"/>
      <c r="I510" s="758"/>
      <c r="J510" s="758"/>
      <c r="K510" s="758"/>
      <c r="L510" s="758"/>
      <c r="M510" s="758"/>
      <c r="N510" s="758"/>
      <c r="O510" s="758"/>
      <c r="P510" s="758"/>
      <c r="Q510" s="758"/>
      <c r="R510" s="758"/>
      <c r="S510" s="758"/>
      <c r="T510" s="758"/>
      <c r="U510" s="758"/>
      <c r="V510" s="758"/>
      <c r="W510" s="758"/>
      <c r="X510" s="758"/>
      <c r="Y510" s="758"/>
      <c r="Z510" s="758"/>
      <c r="AA510" s="758"/>
      <c r="AB510" s="758"/>
      <c r="AC510" s="758"/>
      <c r="AD510" s="758"/>
      <c r="AE510" s="758"/>
      <c r="AF510" s="758"/>
      <c r="AG510" s="758"/>
      <c r="AH510" s="758"/>
      <c r="AI510" s="758"/>
      <c r="AJ510" s="758"/>
      <c r="AK510" s="758"/>
      <c r="AL510" s="780">
        <v>505</v>
      </c>
      <c r="AM510" s="792">
        <v>0.26458112979762199</v>
      </c>
      <c r="AN510" s="792">
        <f t="shared" si="125"/>
        <v>0.73541887020237806</v>
      </c>
      <c r="AO510" s="792">
        <v>0.32148707558074202</v>
      </c>
      <c r="AP510" s="792">
        <f t="shared" si="119"/>
        <v>0.67851292441925803</v>
      </c>
      <c r="AQ510" s="792">
        <v>0.17652064150898999</v>
      </c>
      <c r="AR510" s="792">
        <f t="shared" si="120"/>
        <v>0.82347935849101006</v>
      </c>
      <c r="AS510" s="792">
        <f t="shared" si="126"/>
        <v>0.23716167271496888</v>
      </c>
      <c r="AT510" s="792">
        <f t="shared" si="126"/>
        <v>0.7628383272850312</v>
      </c>
      <c r="AU510" s="808">
        <v>0.27563987175800903</v>
      </c>
      <c r="AV510" s="808">
        <f t="shared" si="127"/>
        <v>0.72436012824199092</v>
      </c>
      <c r="AW510" s="808">
        <v>0.33045184225527702</v>
      </c>
      <c r="AX510" s="808">
        <f t="shared" si="128"/>
        <v>0.66954815774472298</v>
      </c>
      <c r="AY510" s="808">
        <v>0.19403644339390799</v>
      </c>
      <c r="AZ510" s="808">
        <f t="shared" si="131"/>
        <v>0.80596355660609198</v>
      </c>
      <c r="BA510" s="808">
        <f t="shared" si="129"/>
        <v>0.25070904792489418</v>
      </c>
      <c r="BB510" s="808">
        <f t="shared" si="129"/>
        <v>0.74929095207510577</v>
      </c>
      <c r="BC510" s="809">
        <v>0.259132286582545</v>
      </c>
      <c r="BD510" s="809">
        <f t="shared" si="132"/>
        <v>0.74086771341745505</v>
      </c>
      <c r="BE510" s="809">
        <v>0.32141872772074298</v>
      </c>
      <c r="BF510" s="809">
        <f t="shared" si="132"/>
        <v>0.67858127227925702</v>
      </c>
      <c r="BG510" s="809">
        <v>0.194798538341422</v>
      </c>
      <c r="BH510" s="809">
        <f t="shared" si="121"/>
        <v>0.80520146165857798</v>
      </c>
      <c r="BI510" s="809">
        <v>0.24386464385341397</v>
      </c>
      <c r="BJ510" s="809">
        <v>0.756135356146586</v>
      </c>
      <c r="BK510" s="810">
        <v>0.25209445999772701</v>
      </c>
      <c r="BL510" s="810">
        <f t="shared" si="122"/>
        <v>0.74790554000227294</v>
      </c>
      <c r="BM510" s="810">
        <v>0.315284881669182</v>
      </c>
      <c r="BN510" s="810">
        <f t="shared" si="123"/>
        <v>0.684715118330818</v>
      </c>
      <c r="BO510" s="810">
        <v>0.18765775205171101</v>
      </c>
      <c r="BP510" s="810">
        <f t="shared" si="124"/>
        <v>0.81234224794828902</v>
      </c>
      <c r="BQ510" s="810">
        <v>0.23698737132699432</v>
      </c>
      <c r="BR510" s="810">
        <f t="shared" si="130"/>
        <v>0.76301262867300568</v>
      </c>
      <c r="BS510" s="809">
        <v>0.86830155878605897</v>
      </c>
      <c r="BT510" s="809">
        <v>0.131698441213941</v>
      </c>
      <c r="BU510" s="812"/>
      <c r="BV510" s="758"/>
      <c r="BW510" s="758"/>
      <c r="BX510" s="758"/>
      <c r="BY510" s="758"/>
      <c r="BZ510" s="758"/>
      <c r="CA510" s="758"/>
      <c r="CB510" s="758"/>
      <c r="CC510" s="758"/>
      <c r="CD510" s="758"/>
      <c r="CE510" s="758"/>
      <c r="CF510" s="758"/>
      <c r="CG510" s="758"/>
      <c r="CH510" s="758"/>
      <c r="CI510" s="758"/>
      <c r="CJ510" s="758"/>
      <c r="CK510" s="758"/>
      <c r="CL510" s="758"/>
      <c r="CM510" s="758"/>
      <c r="CN510" s="758"/>
      <c r="CP510" s="5"/>
      <c r="CR510" s="5"/>
      <c r="CS510" s="5"/>
      <c r="CT510" s="5"/>
    </row>
    <row r="511" spans="2:98" ht="15">
      <c r="B511" s="758"/>
      <c r="C511" s="758"/>
      <c r="D511" s="758"/>
      <c r="E511" s="758"/>
      <c r="F511" s="758"/>
      <c r="G511" s="758"/>
      <c r="H511" s="758"/>
      <c r="I511" s="758"/>
      <c r="J511" s="758"/>
      <c r="K511" s="758"/>
      <c r="L511" s="758"/>
      <c r="M511" s="758"/>
      <c r="N511" s="758"/>
      <c r="O511" s="758"/>
      <c r="P511" s="758"/>
      <c r="Q511" s="758"/>
      <c r="R511" s="758"/>
      <c r="S511" s="758"/>
      <c r="T511" s="758"/>
      <c r="U511" s="758"/>
      <c r="V511" s="758"/>
      <c r="W511" s="758"/>
      <c r="X511" s="758"/>
      <c r="Y511" s="758"/>
      <c r="Z511" s="758"/>
      <c r="AA511" s="758"/>
      <c r="AB511" s="758"/>
      <c r="AC511" s="758"/>
      <c r="AD511" s="758"/>
      <c r="AE511" s="758"/>
      <c r="AF511" s="758"/>
      <c r="AG511" s="758"/>
      <c r="AH511" s="758"/>
      <c r="AI511" s="758"/>
      <c r="AJ511" s="758"/>
      <c r="AK511" s="758"/>
      <c r="AL511" s="780">
        <v>506</v>
      </c>
      <c r="AM511" s="792">
        <v>0.264898321503587</v>
      </c>
      <c r="AN511" s="792">
        <f t="shared" si="125"/>
        <v>0.73510167849641306</v>
      </c>
      <c r="AO511" s="792">
        <v>0.32178299808704902</v>
      </c>
      <c r="AP511" s="792">
        <f t="shared" si="119"/>
        <v>0.67821700191295098</v>
      </c>
      <c r="AQ511" s="792">
        <v>0.17686469503882199</v>
      </c>
      <c r="AR511" s="792">
        <f t="shared" si="120"/>
        <v>0.82313530496117804</v>
      </c>
      <c r="AS511" s="792">
        <f t="shared" si="126"/>
        <v>0.23748632894399135</v>
      </c>
      <c r="AT511" s="792">
        <f t="shared" si="126"/>
        <v>0.76251367105600876</v>
      </c>
      <c r="AU511" s="808">
        <v>0.27598635609038502</v>
      </c>
      <c r="AV511" s="808">
        <f t="shared" si="127"/>
        <v>0.72401364390961498</v>
      </c>
      <c r="AW511" s="808">
        <v>0.33078569693434101</v>
      </c>
      <c r="AX511" s="808">
        <f t="shared" si="128"/>
        <v>0.66921430306565899</v>
      </c>
      <c r="AY511" s="808">
        <v>0.19441855279208101</v>
      </c>
      <c r="AZ511" s="808">
        <f t="shared" si="131"/>
        <v>0.80558144720791902</v>
      </c>
      <c r="BA511" s="808">
        <f t="shared" si="129"/>
        <v>0.25106901496727507</v>
      </c>
      <c r="BB511" s="808">
        <f t="shared" si="129"/>
        <v>0.74893098503272504</v>
      </c>
      <c r="BC511" s="809">
        <v>0.25945841448231299</v>
      </c>
      <c r="BD511" s="809">
        <f t="shared" si="132"/>
        <v>0.74054158551768701</v>
      </c>
      <c r="BE511" s="809">
        <v>0.321734576541991</v>
      </c>
      <c r="BF511" s="809">
        <f t="shared" si="132"/>
        <v>0.678265423458009</v>
      </c>
      <c r="BG511" s="809">
        <v>0.195184116561754</v>
      </c>
      <c r="BH511" s="809">
        <f t="shared" si="121"/>
        <v>0.80481588343824595</v>
      </c>
      <c r="BI511" s="809">
        <v>0.24421575471258178</v>
      </c>
      <c r="BJ511" s="809">
        <v>0.75578424528741817</v>
      </c>
      <c r="BK511" s="810">
        <v>0.252419148052414</v>
      </c>
      <c r="BL511" s="810">
        <f t="shared" si="122"/>
        <v>0.74758085194758594</v>
      </c>
      <c r="BM511" s="810">
        <v>0.315590581743455</v>
      </c>
      <c r="BN511" s="810">
        <f t="shared" si="123"/>
        <v>0.684409418256545</v>
      </c>
      <c r="BO511" s="810">
        <v>0.188033331483178</v>
      </c>
      <c r="BP511" s="810">
        <f t="shared" si="124"/>
        <v>0.81196666851682198</v>
      </c>
      <c r="BQ511" s="810">
        <v>0.23733110217950487</v>
      </c>
      <c r="BR511" s="810">
        <f t="shared" si="130"/>
        <v>0.76266889782049518</v>
      </c>
      <c r="BS511" s="809">
        <v>0.86855897875778099</v>
      </c>
      <c r="BT511" s="809">
        <v>0.13144102124221901</v>
      </c>
      <c r="BU511" s="812"/>
      <c r="BV511" s="758"/>
      <c r="BW511" s="758"/>
      <c r="BX511" s="758"/>
      <c r="BY511" s="758"/>
      <c r="BZ511" s="758"/>
      <c r="CA511" s="758"/>
      <c r="CB511" s="758"/>
      <c r="CC511" s="758"/>
      <c r="CD511" s="758"/>
      <c r="CE511" s="758"/>
      <c r="CF511" s="758"/>
      <c r="CG511" s="758"/>
      <c r="CH511" s="758"/>
      <c r="CI511" s="758"/>
      <c r="CJ511" s="758"/>
      <c r="CK511" s="758"/>
      <c r="CL511" s="758"/>
      <c r="CM511" s="758"/>
      <c r="CN511" s="758"/>
      <c r="CP511" s="5"/>
      <c r="CR511" s="5"/>
      <c r="CS511" s="5"/>
      <c r="CT511" s="5"/>
    </row>
    <row r="512" spans="2:98" ht="15">
      <c r="B512" s="758"/>
      <c r="C512" s="758"/>
      <c r="D512" s="758"/>
      <c r="E512" s="758"/>
      <c r="F512" s="758"/>
      <c r="G512" s="758"/>
      <c r="H512" s="758"/>
      <c r="I512" s="758"/>
      <c r="J512" s="758"/>
      <c r="K512" s="758"/>
      <c r="L512" s="758"/>
      <c r="M512" s="758"/>
      <c r="N512" s="758"/>
      <c r="O512" s="758"/>
      <c r="P512" s="758"/>
      <c r="Q512" s="758"/>
      <c r="R512" s="758"/>
      <c r="S512" s="758"/>
      <c r="T512" s="758"/>
      <c r="U512" s="758"/>
      <c r="V512" s="758"/>
      <c r="W512" s="758"/>
      <c r="X512" s="758"/>
      <c r="Y512" s="758"/>
      <c r="Z512" s="758"/>
      <c r="AA512" s="758"/>
      <c r="AB512" s="758"/>
      <c r="AC512" s="758"/>
      <c r="AD512" s="758"/>
      <c r="AE512" s="758"/>
      <c r="AF512" s="758"/>
      <c r="AG512" s="758"/>
      <c r="AH512" s="758"/>
      <c r="AI512" s="758"/>
      <c r="AJ512" s="758"/>
      <c r="AK512" s="758"/>
      <c r="AL512" s="780">
        <v>507</v>
      </c>
      <c r="AM512" s="792">
        <v>0.26521581706935099</v>
      </c>
      <c r="AN512" s="792">
        <f t="shared" si="125"/>
        <v>0.73478418293064895</v>
      </c>
      <c r="AO512" s="792">
        <v>0.32207843280480603</v>
      </c>
      <c r="AP512" s="792">
        <f t="shared" si="119"/>
        <v>0.67792156719519392</v>
      </c>
      <c r="AQ512" s="792">
        <v>0.177208722164063</v>
      </c>
      <c r="AR512" s="792">
        <f t="shared" si="120"/>
        <v>0.82279127783593697</v>
      </c>
      <c r="AS512" s="792">
        <f t="shared" si="126"/>
        <v>0.23781095503207317</v>
      </c>
      <c r="AT512" s="792">
        <f t="shared" si="126"/>
        <v>0.76218904496792672</v>
      </c>
      <c r="AU512" s="808">
        <v>0.276332514268261</v>
      </c>
      <c r="AV512" s="808">
        <f t="shared" si="127"/>
        <v>0.723667485731739</v>
      </c>
      <c r="AW512" s="808">
        <v>0.33111918377097299</v>
      </c>
      <c r="AX512" s="808">
        <f t="shared" si="128"/>
        <v>0.66888081622902695</v>
      </c>
      <c r="AY512" s="808">
        <v>0.19480059549579601</v>
      </c>
      <c r="AZ512" s="808">
        <f t="shared" si="131"/>
        <v>0.80519940450420402</v>
      </c>
      <c r="BA512" s="808">
        <f t="shared" si="129"/>
        <v>0.25142876561855088</v>
      </c>
      <c r="BB512" s="808">
        <f t="shared" si="129"/>
        <v>0.74857123438144924</v>
      </c>
      <c r="BC512" s="809">
        <v>0.25978425102027802</v>
      </c>
      <c r="BD512" s="809">
        <f t="shared" si="132"/>
        <v>0.74021574897972198</v>
      </c>
      <c r="BE512" s="809">
        <v>0.32205006630467298</v>
      </c>
      <c r="BF512" s="809">
        <f t="shared" si="132"/>
        <v>0.67794993369532697</v>
      </c>
      <c r="BG512" s="809">
        <v>0.19556960492203301</v>
      </c>
      <c r="BH512" s="809">
        <f t="shared" si="121"/>
        <v>0.80443039507796699</v>
      </c>
      <c r="BI512" s="809">
        <v>0.24456665133049615</v>
      </c>
      <c r="BJ512" s="809">
        <v>0.75543334866950385</v>
      </c>
      <c r="BK512" s="810">
        <v>0.25274363975349701</v>
      </c>
      <c r="BL512" s="810">
        <f t="shared" si="122"/>
        <v>0.74725636024650299</v>
      </c>
      <c r="BM512" s="810">
        <v>0.31589594019981099</v>
      </c>
      <c r="BN512" s="810">
        <f t="shared" si="123"/>
        <v>0.68410405980018907</v>
      </c>
      <c r="BO512" s="810">
        <v>0.188408851896914</v>
      </c>
      <c r="BP512" s="810">
        <f t="shared" si="124"/>
        <v>0.81159114810308597</v>
      </c>
      <c r="BQ512" s="810">
        <v>0.23767466644212104</v>
      </c>
      <c r="BR512" s="810">
        <f t="shared" si="130"/>
        <v>0.76232533355787901</v>
      </c>
      <c r="BS512" s="809">
        <v>0.86881544338419203</v>
      </c>
      <c r="BT512" s="809">
        <v>0.131184556615808</v>
      </c>
      <c r="BU512" s="812"/>
      <c r="BV512" s="758"/>
      <c r="BW512" s="758"/>
      <c r="BX512" s="758"/>
      <c r="BY512" s="758"/>
      <c r="BZ512" s="758"/>
      <c r="CA512" s="758"/>
      <c r="CB512" s="758"/>
      <c r="CC512" s="758"/>
      <c r="CD512" s="758"/>
      <c r="CE512" s="758"/>
      <c r="CF512" s="758"/>
      <c r="CG512" s="758"/>
      <c r="CH512" s="758"/>
      <c r="CI512" s="758"/>
      <c r="CJ512" s="758"/>
      <c r="CK512" s="758"/>
      <c r="CL512" s="758"/>
      <c r="CM512" s="758"/>
      <c r="CN512" s="758"/>
      <c r="CP512" s="5"/>
      <c r="CR512" s="5"/>
      <c r="CS512" s="5"/>
      <c r="CT512" s="5"/>
    </row>
    <row r="513" spans="2:98" ht="15">
      <c r="B513" s="758"/>
      <c r="C513" s="758"/>
      <c r="D513" s="758"/>
      <c r="E513" s="758"/>
      <c r="F513" s="758"/>
      <c r="G513" s="758"/>
      <c r="H513" s="758"/>
      <c r="I513" s="758"/>
      <c r="J513" s="758"/>
      <c r="K513" s="758"/>
      <c r="L513" s="758"/>
      <c r="M513" s="758"/>
      <c r="N513" s="758"/>
      <c r="O513" s="758"/>
      <c r="P513" s="758"/>
      <c r="Q513" s="758"/>
      <c r="R513" s="758"/>
      <c r="S513" s="758"/>
      <c r="T513" s="758"/>
      <c r="U513" s="758"/>
      <c r="V513" s="758"/>
      <c r="W513" s="758"/>
      <c r="X513" s="758"/>
      <c r="Y513" s="758"/>
      <c r="Z513" s="758"/>
      <c r="AA513" s="758"/>
      <c r="AB513" s="758"/>
      <c r="AC513" s="758"/>
      <c r="AD513" s="758"/>
      <c r="AE513" s="758"/>
      <c r="AF513" s="758"/>
      <c r="AG513" s="758"/>
      <c r="AH513" s="758"/>
      <c r="AI513" s="758"/>
      <c r="AJ513" s="758"/>
      <c r="AK513" s="758"/>
      <c r="AL513" s="780">
        <v>508</v>
      </c>
      <c r="AM513" s="792">
        <v>0.26553360875676602</v>
      </c>
      <c r="AN513" s="792">
        <f t="shared" si="125"/>
        <v>0.73446639124323398</v>
      </c>
      <c r="AO513" s="792">
        <v>0.32237338391175702</v>
      </c>
      <c r="AP513" s="792">
        <f t="shared" si="119"/>
        <v>0.67762661608824293</v>
      </c>
      <c r="AQ513" s="792">
        <v>0.17755272225017099</v>
      </c>
      <c r="AR513" s="792">
        <f t="shared" si="120"/>
        <v>0.82244727774982906</v>
      </c>
      <c r="AS513" s="792">
        <f t="shared" si="126"/>
        <v>0.23813554924938024</v>
      </c>
      <c r="AT513" s="792">
        <f t="shared" si="126"/>
        <v>0.76186445075061981</v>
      </c>
      <c r="AU513" s="808">
        <v>0.27667834701696697</v>
      </c>
      <c r="AV513" s="808">
        <f t="shared" si="127"/>
        <v>0.72332165298303308</v>
      </c>
      <c r="AW513" s="808">
        <v>0.33145230402500597</v>
      </c>
      <c r="AX513" s="808">
        <f t="shared" si="128"/>
        <v>0.66854769597499408</v>
      </c>
      <c r="AY513" s="808">
        <v>0.19518257122066299</v>
      </c>
      <c r="AZ513" s="808">
        <f t="shared" si="131"/>
        <v>0.80481742877933704</v>
      </c>
      <c r="BA513" s="808">
        <f t="shared" si="129"/>
        <v>0.25178830026251608</v>
      </c>
      <c r="BB513" s="808">
        <f t="shared" si="129"/>
        <v>0.74821169973748392</v>
      </c>
      <c r="BC513" s="809">
        <v>0.26010979754378999</v>
      </c>
      <c r="BD513" s="809">
        <f t="shared" si="132"/>
        <v>0.73989020245620996</v>
      </c>
      <c r="BE513" s="809">
        <v>0.32236519830077998</v>
      </c>
      <c r="BF513" s="809">
        <f t="shared" si="132"/>
        <v>0.67763480169921997</v>
      </c>
      <c r="BG513" s="809">
        <v>0.195955003241985</v>
      </c>
      <c r="BH513" s="809">
        <f t="shared" si="121"/>
        <v>0.804044996758015</v>
      </c>
      <c r="BI513" s="809">
        <v>0.2449173343390674</v>
      </c>
      <c r="BJ513" s="809">
        <v>0.75508266566093263</v>
      </c>
      <c r="BK513" s="810">
        <v>0.253067934645055</v>
      </c>
      <c r="BL513" s="810">
        <f t="shared" si="122"/>
        <v>0.74693206535494494</v>
      </c>
      <c r="BM513" s="810">
        <v>0.31620095847548702</v>
      </c>
      <c r="BN513" s="810">
        <f t="shared" si="123"/>
        <v>0.68379904152451298</v>
      </c>
      <c r="BO513" s="810">
        <v>0.188784312756242</v>
      </c>
      <c r="BP513" s="810">
        <f t="shared" si="124"/>
        <v>0.81121568724375803</v>
      </c>
      <c r="BQ513" s="810">
        <v>0.23801806405720038</v>
      </c>
      <c r="BR513" s="810">
        <f t="shared" si="130"/>
        <v>0.76198193594279962</v>
      </c>
      <c r="BS513" s="809">
        <v>0.86907095634379994</v>
      </c>
      <c r="BT513" s="809">
        <v>0.13092904365620001</v>
      </c>
      <c r="BU513" s="812"/>
      <c r="BV513" s="758"/>
      <c r="BW513" s="758"/>
      <c r="BX513" s="758"/>
      <c r="BY513" s="758"/>
      <c r="BZ513" s="758"/>
      <c r="CA513" s="758"/>
      <c r="CB513" s="758"/>
      <c r="CC513" s="758"/>
      <c r="CD513" s="758"/>
      <c r="CE513" s="758"/>
      <c r="CF513" s="758"/>
      <c r="CG513" s="758"/>
      <c r="CH513" s="758"/>
      <c r="CI513" s="758"/>
      <c r="CJ513" s="758"/>
      <c r="CK513" s="758"/>
      <c r="CL513" s="758"/>
      <c r="CM513" s="758"/>
      <c r="CN513" s="758"/>
      <c r="CP513" s="5"/>
      <c r="CR513" s="5"/>
      <c r="CS513" s="5"/>
      <c r="CT513" s="5"/>
    </row>
    <row r="514" spans="2:98" ht="15">
      <c r="B514" s="758"/>
      <c r="C514" s="758"/>
      <c r="D514" s="758"/>
      <c r="E514" s="758"/>
      <c r="F514" s="758"/>
      <c r="G514" s="758"/>
      <c r="H514" s="758"/>
      <c r="I514" s="758"/>
      <c r="J514" s="758"/>
      <c r="K514" s="758"/>
      <c r="L514" s="758"/>
      <c r="M514" s="758"/>
      <c r="N514" s="758"/>
      <c r="O514" s="758"/>
      <c r="P514" s="758"/>
      <c r="Q514" s="758"/>
      <c r="R514" s="758"/>
      <c r="S514" s="758"/>
      <c r="T514" s="758"/>
      <c r="U514" s="758"/>
      <c r="V514" s="758"/>
      <c r="W514" s="758"/>
      <c r="X514" s="758"/>
      <c r="Y514" s="758"/>
      <c r="Z514" s="758"/>
      <c r="AA514" s="758"/>
      <c r="AB514" s="758"/>
      <c r="AC514" s="758"/>
      <c r="AD514" s="758"/>
      <c r="AE514" s="758"/>
      <c r="AF514" s="758"/>
      <c r="AG514" s="758"/>
      <c r="AH514" s="758"/>
      <c r="AI514" s="758"/>
      <c r="AJ514" s="758"/>
      <c r="AK514" s="758"/>
      <c r="AL514" s="780">
        <v>509</v>
      </c>
      <c r="AM514" s="792">
        <v>0.26585168882768201</v>
      </c>
      <c r="AN514" s="792">
        <f t="shared" si="125"/>
        <v>0.73414831117231794</v>
      </c>
      <c r="AO514" s="792">
        <v>0.32266785558564298</v>
      </c>
      <c r="AP514" s="792">
        <f t="shared" si="119"/>
        <v>0.67733214441435696</v>
      </c>
      <c r="AQ514" s="792">
        <v>0.177896694662601</v>
      </c>
      <c r="AR514" s="792">
        <f t="shared" si="120"/>
        <v>0.82210330533739895</v>
      </c>
      <c r="AS514" s="792">
        <f t="shared" si="126"/>
        <v>0.23846010986607574</v>
      </c>
      <c r="AT514" s="792">
        <f t="shared" si="126"/>
        <v>0.7615398901339242</v>
      </c>
      <c r="AU514" s="808">
        <v>0.27702385506183203</v>
      </c>
      <c r="AV514" s="808">
        <f t="shared" si="127"/>
        <v>0.72297614493816797</v>
      </c>
      <c r="AW514" s="808">
        <v>0.33178505895627203</v>
      </c>
      <c r="AX514" s="808">
        <f t="shared" si="128"/>
        <v>0.66821494104372792</v>
      </c>
      <c r="AY514" s="808">
        <v>0.19556447968228899</v>
      </c>
      <c r="AZ514" s="808">
        <f t="shared" si="131"/>
        <v>0.80443552031771104</v>
      </c>
      <c r="BA514" s="808">
        <f t="shared" si="129"/>
        <v>0.25214761928296348</v>
      </c>
      <c r="BB514" s="808">
        <f t="shared" si="129"/>
        <v>0.74785238071703664</v>
      </c>
      <c r="BC514" s="809">
        <v>0.26043505540019901</v>
      </c>
      <c r="BD514" s="809">
        <f t="shared" si="132"/>
        <v>0.73956494459980093</v>
      </c>
      <c r="BE514" s="809">
        <v>0.32267997382230101</v>
      </c>
      <c r="BF514" s="809">
        <f t="shared" si="132"/>
        <v>0.67732002617769904</v>
      </c>
      <c r="BG514" s="809">
        <v>0.196340311341337</v>
      </c>
      <c r="BH514" s="809">
        <f t="shared" si="121"/>
        <v>0.803659688658663</v>
      </c>
      <c r="BI514" s="809">
        <v>0.24526780437020596</v>
      </c>
      <c r="BJ514" s="809">
        <v>0.7547321956297941</v>
      </c>
      <c r="BK514" s="810">
        <v>0.25339203227116702</v>
      </c>
      <c r="BL514" s="810">
        <f t="shared" si="122"/>
        <v>0.74660796772883298</v>
      </c>
      <c r="BM514" s="810">
        <v>0.31650563800772002</v>
      </c>
      <c r="BN514" s="810">
        <f t="shared" si="123"/>
        <v>0.68349436199227998</v>
      </c>
      <c r="BO514" s="810">
        <v>0.18915971352448799</v>
      </c>
      <c r="BP514" s="810">
        <f t="shared" si="124"/>
        <v>0.81084028647551198</v>
      </c>
      <c r="BQ514" s="810">
        <v>0.23836129496710184</v>
      </c>
      <c r="BR514" s="810">
        <f t="shared" si="130"/>
        <v>0.7616387050328981</v>
      </c>
      <c r="BS514" s="809">
        <v>0.86932552131511398</v>
      </c>
      <c r="BT514" s="809">
        <v>0.13067447868488599</v>
      </c>
      <c r="BU514" s="812"/>
      <c r="BV514" s="758"/>
      <c r="BW514" s="758"/>
      <c r="BX514" s="758"/>
      <c r="BY514" s="758"/>
      <c r="BZ514" s="758"/>
      <c r="CA514" s="758"/>
      <c r="CB514" s="758"/>
      <c r="CC514" s="758"/>
      <c r="CD514" s="758"/>
      <c r="CE514" s="758"/>
      <c r="CF514" s="758"/>
      <c r="CG514" s="758"/>
      <c r="CH514" s="758"/>
      <c r="CI514" s="758"/>
      <c r="CJ514" s="758"/>
      <c r="CK514" s="758"/>
      <c r="CL514" s="758"/>
      <c r="CM514" s="758"/>
      <c r="CN514" s="758"/>
      <c r="CP514" s="5"/>
      <c r="CR514" s="5"/>
      <c r="CS514" s="5"/>
      <c r="CT514" s="5"/>
    </row>
    <row r="515" spans="2:98" ht="15">
      <c r="B515" s="758"/>
      <c r="C515" s="758"/>
      <c r="D515" s="758"/>
      <c r="E515" s="758"/>
      <c r="F515" s="758"/>
      <c r="G515" s="758"/>
      <c r="H515" s="758"/>
      <c r="I515" s="758"/>
      <c r="J515" s="758"/>
      <c r="K515" s="758"/>
      <c r="L515" s="758"/>
      <c r="M515" s="758"/>
      <c r="N515" s="758"/>
      <c r="O515" s="758"/>
      <c r="P515" s="758"/>
      <c r="Q515" s="758"/>
      <c r="R515" s="758"/>
      <c r="S515" s="758"/>
      <c r="T515" s="758"/>
      <c r="U515" s="758"/>
      <c r="V515" s="758"/>
      <c r="W515" s="758"/>
      <c r="X515" s="758"/>
      <c r="Y515" s="758"/>
      <c r="Z515" s="758"/>
      <c r="AA515" s="758"/>
      <c r="AB515" s="758"/>
      <c r="AC515" s="758"/>
      <c r="AD515" s="758"/>
      <c r="AE515" s="758"/>
      <c r="AF515" s="758"/>
      <c r="AG515" s="758"/>
      <c r="AH515" s="758"/>
      <c r="AI515" s="758"/>
      <c r="AJ515" s="758"/>
      <c r="AK515" s="758"/>
      <c r="AL515" s="780">
        <v>510</v>
      </c>
      <c r="AM515" s="792">
        <v>0.26617004954395201</v>
      </c>
      <c r="AN515" s="792">
        <f t="shared" si="125"/>
        <v>0.73382995045604793</v>
      </c>
      <c r="AO515" s="792">
        <v>0.32296185200420702</v>
      </c>
      <c r="AP515" s="792">
        <f t="shared" si="119"/>
        <v>0.67703814799579298</v>
      </c>
      <c r="AQ515" s="792">
        <v>0.17824063876681101</v>
      </c>
      <c r="AR515" s="792">
        <f t="shared" si="120"/>
        <v>0.82175936123318905</v>
      </c>
      <c r="AS515" s="792">
        <f t="shared" si="126"/>
        <v>0.23878463515232579</v>
      </c>
      <c r="AT515" s="792">
        <f t="shared" si="126"/>
        <v>0.76121536484767427</v>
      </c>
      <c r="AU515" s="808">
        <v>0.277369039128185</v>
      </c>
      <c r="AV515" s="808">
        <f t="shared" si="127"/>
        <v>0.722630960871815</v>
      </c>
      <c r="AW515" s="808">
        <v>0.33211744982460301</v>
      </c>
      <c r="AX515" s="808">
        <f t="shared" si="128"/>
        <v>0.66788255017539699</v>
      </c>
      <c r="AY515" s="808">
        <v>0.195946320596283</v>
      </c>
      <c r="AZ515" s="808">
        <f t="shared" si="131"/>
        <v>0.80405367940371697</v>
      </c>
      <c r="BA515" s="808">
        <f t="shared" si="129"/>
        <v>0.25250672306368627</v>
      </c>
      <c r="BB515" s="808">
        <f t="shared" si="129"/>
        <v>0.74749327693631384</v>
      </c>
      <c r="BC515" s="809">
        <v>0.26076002593685299</v>
      </c>
      <c r="BD515" s="809">
        <f t="shared" si="132"/>
        <v>0.73923997406314701</v>
      </c>
      <c r="BE515" s="809">
        <v>0.32299439416122599</v>
      </c>
      <c r="BF515" s="809">
        <f t="shared" si="132"/>
        <v>0.67700560583877401</v>
      </c>
      <c r="BG515" s="809">
        <v>0.19672552903981499</v>
      </c>
      <c r="BH515" s="809">
        <f t="shared" si="121"/>
        <v>0.80327447096018501</v>
      </c>
      <c r="BI515" s="809">
        <v>0.24561806205582132</v>
      </c>
      <c r="BJ515" s="809">
        <v>0.75438193794417874</v>
      </c>
      <c r="BK515" s="810">
        <v>0.25371593217591099</v>
      </c>
      <c r="BL515" s="810">
        <f t="shared" si="122"/>
        <v>0.74628406782408896</v>
      </c>
      <c r="BM515" s="810">
        <v>0.31680998023374901</v>
      </c>
      <c r="BN515" s="810">
        <f t="shared" si="123"/>
        <v>0.68319001976625104</v>
      </c>
      <c r="BO515" s="810">
        <v>0.189535053664976</v>
      </c>
      <c r="BP515" s="810">
        <f t="shared" si="124"/>
        <v>0.81046494633502397</v>
      </c>
      <c r="BQ515" s="810">
        <v>0.23870435911418364</v>
      </c>
      <c r="BR515" s="810">
        <f t="shared" si="130"/>
        <v>0.76129564088581636</v>
      </c>
      <c r="BS515" s="809">
        <v>0.86957914197664199</v>
      </c>
      <c r="BT515" s="809">
        <v>0.13042085802335801</v>
      </c>
      <c r="BU515" s="812"/>
      <c r="BV515" s="758"/>
      <c r="BW515" s="758"/>
      <c r="BX515" s="758"/>
      <c r="BY515" s="758"/>
      <c r="BZ515" s="758"/>
      <c r="CA515" s="758"/>
      <c r="CB515" s="758"/>
      <c r="CC515" s="758"/>
      <c r="CD515" s="758"/>
      <c r="CE515" s="758"/>
      <c r="CF515" s="758"/>
      <c r="CG515" s="758"/>
      <c r="CH515" s="758"/>
      <c r="CI515" s="758"/>
      <c r="CJ515" s="758"/>
      <c r="CK515" s="758"/>
      <c r="CL515" s="758"/>
      <c r="CM515" s="758"/>
      <c r="CN515" s="758"/>
      <c r="CP515" s="5"/>
      <c r="CR515" s="5"/>
      <c r="CS515" s="5"/>
      <c r="CT515" s="5"/>
    </row>
    <row r="516" spans="2:98" ht="15">
      <c r="B516" s="758"/>
      <c r="C516" s="758"/>
      <c r="D516" s="758"/>
      <c r="E516" s="758"/>
      <c r="F516" s="758"/>
      <c r="G516" s="758"/>
      <c r="H516" s="758"/>
      <c r="I516" s="758"/>
      <c r="J516" s="758"/>
      <c r="K516" s="758"/>
      <c r="L516" s="758"/>
      <c r="M516" s="758"/>
      <c r="N516" s="758"/>
      <c r="O516" s="758"/>
      <c r="P516" s="758"/>
      <c r="Q516" s="758"/>
      <c r="R516" s="758"/>
      <c r="S516" s="758"/>
      <c r="T516" s="758"/>
      <c r="U516" s="758"/>
      <c r="V516" s="758"/>
      <c r="W516" s="758"/>
      <c r="X516" s="758"/>
      <c r="Y516" s="758"/>
      <c r="Z516" s="758"/>
      <c r="AA516" s="758"/>
      <c r="AB516" s="758"/>
      <c r="AC516" s="758"/>
      <c r="AD516" s="758"/>
      <c r="AE516" s="758"/>
      <c r="AF516" s="758"/>
      <c r="AG516" s="758"/>
      <c r="AH516" s="758"/>
      <c r="AI516" s="758"/>
      <c r="AJ516" s="758"/>
      <c r="AK516" s="758"/>
      <c r="AL516" s="780">
        <v>511</v>
      </c>
      <c r="AM516" s="792">
        <v>0.26648868316742602</v>
      </c>
      <c r="AN516" s="792">
        <f t="shared" si="125"/>
        <v>0.73351131683257398</v>
      </c>
      <c r="AO516" s="792">
        <v>0.323255377345192</v>
      </c>
      <c r="AP516" s="792">
        <f t="shared" si="119"/>
        <v>0.67674462265480795</v>
      </c>
      <c r="AQ516" s="792">
        <v>0.17858455392825501</v>
      </c>
      <c r="AR516" s="792">
        <f t="shared" si="120"/>
        <v>0.82141544607174499</v>
      </c>
      <c r="AS516" s="792">
        <f t="shared" si="126"/>
        <v>0.23910912337829351</v>
      </c>
      <c r="AT516" s="792">
        <f t="shared" si="126"/>
        <v>0.7608908766217064</v>
      </c>
      <c r="AU516" s="808">
        <v>0.27771389994135698</v>
      </c>
      <c r="AV516" s="808">
        <f t="shared" si="127"/>
        <v>0.72228610005864302</v>
      </c>
      <c r="AW516" s="808">
        <v>0.33244947788983098</v>
      </c>
      <c r="AX516" s="808">
        <f t="shared" si="128"/>
        <v>0.66755052211016896</v>
      </c>
      <c r="AY516" s="808">
        <v>0.19632809367825299</v>
      </c>
      <c r="AZ516" s="808">
        <f t="shared" si="131"/>
        <v>0.80367190632174701</v>
      </c>
      <c r="BA516" s="808">
        <f t="shared" si="129"/>
        <v>0.25286561198847818</v>
      </c>
      <c r="BB516" s="808">
        <f t="shared" si="129"/>
        <v>0.74713438801152177</v>
      </c>
      <c r="BC516" s="809">
        <v>0.26108471050110399</v>
      </c>
      <c r="BD516" s="809">
        <f t="shared" si="132"/>
        <v>0.73891528949889596</v>
      </c>
      <c r="BE516" s="809">
        <v>0.32330846060954499</v>
      </c>
      <c r="BF516" s="809">
        <f t="shared" si="132"/>
        <v>0.67669153939045501</v>
      </c>
      <c r="BG516" s="809">
        <v>0.19711065615714601</v>
      </c>
      <c r="BH516" s="809">
        <f t="shared" si="121"/>
        <v>0.80288934384285393</v>
      </c>
      <c r="BI516" s="809">
        <v>0.24596810802782476</v>
      </c>
      <c r="BJ516" s="809">
        <v>0.75403189197217513</v>
      </c>
      <c r="BK516" s="810">
        <v>0.25403963390336698</v>
      </c>
      <c r="BL516" s="810">
        <f t="shared" si="122"/>
        <v>0.74596036609663297</v>
      </c>
      <c r="BM516" s="810">
        <v>0.31711398659081103</v>
      </c>
      <c r="BN516" s="810">
        <f t="shared" si="123"/>
        <v>0.68288601340918897</v>
      </c>
      <c r="BO516" s="810">
        <v>0.18991033264103299</v>
      </c>
      <c r="BP516" s="810">
        <f t="shared" si="124"/>
        <v>0.81008966735896704</v>
      </c>
      <c r="BQ516" s="810">
        <v>0.23904725644080549</v>
      </c>
      <c r="BR516" s="810">
        <f t="shared" si="130"/>
        <v>0.76095274355919451</v>
      </c>
      <c r="BS516" s="809">
        <v>0.86983182200689102</v>
      </c>
      <c r="BT516" s="809">
        <v>0.13016817799310901</v>
      </c>
      <c r="BU516" s="812"/>
      <c r="BV516" s="758"/>
      <c r="BW516" s="758"/>
      <c r="BX516" s="758"/>
      <c r="BY516" s="758"/>
      <c r="BZ516" s="758"/>
      <c r="CA516" s="758"/>
      <c r="CB516" s="758"/>
      <c r="CC516" s="758"/>
      <c r="CD516" s="758"/>
      <c r="CE516" s="758"/>
      <c r="CF516" s="758"/>
      <c r="CG516" s="758"/>
      <c r="CH516" s="758"/>
      <c r="CI516" s="758"/>
      <c r="CJ516" s="758"/>
      <c r="CK516" s="758"/>
      <c r="CL516" s="758"/>
      <c r="CM516" s="758"/>
      <c r="CN516" s="758"/>
      <c r="CP516" s="5"/>
      <c r="CR516" s="5"/>
      <c r="CS516" s="5"/>
      <c r="CT516" s="5"/>
    </row>
    <row r="517" spans="2:98" ht="15">
      <c r="B517" s="758"/>
      <c r="C517" s="758"/>
      <c r="D517" s="758"/>
      <c r="E517" s="758"/>
      <c r="F517" s="758"/>
      <c r="G517" s="758"/>
      <c r="H517" s="758"/>
      <c r="I517" s="758"/>
      <c r="J517" s="758"/>
      <c r="K517" s="758"/>
      <c r="L517" s="758"/>
      <c r="M517" s="758"/>
      <c r="N517" s="758"/>
      <c r="O517" s="758"/>
      <c r="P517" s="758"/>
      <c r="Q517" s="758"/>
      <c r="R517" s="758"/>
      <c r="S517" s="758"/>
      <c r="T517" s="758"/>
      <c r="U517" s="758"/>
      <c r="V517" s="758"/>
      <c r="W517" s="758"/>
      <c r="X517" s="758"/>
      <c r="Y517" s="758"/>
      <c r="Z517" s="758"/>
      <c r="AA517" s="758"/>
      <c r="AB517" s="758"/>
      <c r="AC517" s="758"/>
      <c r="AD517" s="758"/>
      <c r="AE517" s="758"/>
      <c r="AF517" s="758"/>
      <c r="AG517" s="758"/>
      <c r="AH517" s="758"/>
      <c r="AI517" s="758"/>
      <c r="AJ517" s="758"/>
      <c r="AK517" s="758"/>
      <c r="AL517" s="780">
        <v>512</v>
      </c>
      <c r="AM517" s="792">
        <v>0.26680758195995502</v>
      </c>
      <c r="AN517" s="792">
        <f t="shared" si="125"/>
        <v>0.73319241804004498</v>
      </c>
      <c r="AO517" s="792">
        <v>0.32354843578633802</v>
      </c>
      <c r="AP517" s="792">
        <f t="shared" si="119"/>
        <v>0.67645156421366193</v>
      </c>
      <c r="AQ517" s="792">
        <v>0.17892843951239201</v>
      </c>
      <c r="AR517" s="792">
        <f t="shared" si="120"/>
        <v>0.82107156048760799</v>
      </c>
      <c r="AS517" s="792">
        <f t="shared" si="126"/>
        <v>0.23943357281414412</v>
      </c>
      <c r="AT517" s="792">
        <f t="shared" si="126"/>
        <v>0.76056642718585588</v>
      </c>
      <c r="AU517" s="808">
        <v>0.27805843822667797</v>
      </c>
      <c r="AV517" s="808">
        <f t="shared" si="127"/>
        <v>0.72194156177332203</v>
      </c>
      <c r="AW517" s="808">
        <v>0.33278114441178902</v>
      </c>
      <c r="AX517" s="808">
        <f t="shared" si="128"/>
        <v>0.66721885558821104</v>
      </c>
      <c r="AY517" s="808">
        <v>0.196709798643806</v>
      </c>
      <c r="AZ517" s="808">
        <f t="shared" si="131"/>
        <v>0.803290201356194</v>
      </c>
      <c r="BA517" s="808">
        <f t="shared" si="129"/>
        <v>0.25322428644113243</v>
      </c>
      <c r="BB517" s="808">
        <f t="shared" si="129"/>
        <v>0.74677571355886763</v>
      </c>
      <c r="BC517" s="809">
        <v>0.26140911044029902</v>
      </c>
      <c r="BD517" s="809">
        <f t="shared" si="132"/>
        <v>0.73859088955970098</v>
      </c>
      <c r="BE517" s="809">
        <v>0.32362217445924801</v>
      </c>
      <c r="BF517" s="809">
        <f t="shared" si="132"/>
        <v>0.67637782554075199</v>
      </c>
      <c r="BG517" s="809">
        <v>0.19749569251305699</v>
      </c>
      <c r="BH517" s="809">
        <f t="shared" si="121"/>
        <v>0.80250430748694301</v>
      </c>
      <c r="BI517" s="809">
        <v>0.24631794291812598</v>
      </c>
      <c r="BJ517" s="809">
        <v>0.75368205708187408</v>
      </c>
      <c r="BK517" s="810">
        <v>0.25436313699761198</v>
      </c>
      <c r="BL517" s="810">
        <f t="shared" si="122"/>
        <v>0.74563686300238796</v>
      </c>
      <c r="BM517" s="810">
        <v>0.31741765851614501</v>
      </c>
      <c r="BN517" s="810">
        <f t="shared" si="123"/>
        <v>0.68258234148385499</v>
      </c>
      <c r="BO517" s="810">
        <v>0.19028554991598201</v>
      </c>
      <c r="BP517" s="810">
        <f t="shared" si="124"/>
        <v>0.80971445008401799</v>
      </c>
      <c r="BQ517" s="810">
        <v>0.23938998688932478</v>
      </c>
      <c r="BR517" s="810">
        <f t="shared" si="130"/>
        <v>0.76061001311067522</v>
      </c>
      <c r="BS517" s="809">
        <v>0.87008356508437101</v>
      </c>
      <c r="BT517" s="809">
        <v>0.12991643491562899</v>
      </c>
      <c r="BU517" s="812"/>
      <c r="BV517" s="758"/>
      <c r="BW517" s="758"/>
      <c r="BX517" s="758"/>
      <c r="BY517" s="758"/>
      <c r="BZ517" s="758"/>
      <c r="CA517" s="758"/>
      <c r="CB517" s="758"/>
      <c r="CC517" s="758"/>
      <c r="CD517" s="758"/>
      <c r="CE517" s="758"/>
      <c r="CF517" s="758"/>
      <c r="CG517" s="758"/>
      <c r="CH517" s="758"/>
      <c r="CI517" s="758"/>
      <c r="CJ517" s="758"/>
      <c r="CK517" s="758"/>
      <c r="CL517" s="758"/>
      <c r="CM517" s="758"/>
      <c r="CN517" s="758"/>
      <c r="CP517" s="5"/>
      <c r="CR517" s="5"/>
      <c r="CS517" s="5"/>
      <c r="CT517" s="5"/>
    </row>
    <row r="518" spans="2:98" ht="15">
      <c r="B518" s="758"/>
      <c r="C518" s="758"/>
      <c r="D518" s="758"/>
      <c r="E518" s="758"/>
      <c r="F518" s="758"/>
      <c r="G518" s="758"/>
      <c r="H518" s="758"/>
      <c r="I518" s="758"/>
      <c r="J518" s="758"/>
      <c r="K518" s="758"/>
      <c r="L518" s="758"/>
      <c r="M518" s="758"/>
      <c r="N518" s="758"/>
      <c r="O518" s="758"/>
      <c r="P518" s="758"/>
      <c r="Q518" s="758"/>
      <c r="R518" s="758"/>
      <c r="S518" s="758"/>
      <c r="T518" s="758"/>
      <c r="U518" s="758"/>
      <c r="V518" s="758"/>
      <c r="W518" s="758"/>
      <c r="X518" s="758"/>
      <c r="Y518" s="758"/>
      <c r="Z518" s="758"/>
      <c r="AA518" s="758"/>
      <c r="AB518" s="758"/>
      <c r="AC518" s="758"/>
      <c r="AD518" s="758"/>
      <c r="AE518" s="758"/>
      <c r="AF518" s="758"/>
      <c r="AG518" s="758"/>
      <c r="AH518" s="758"/>
      <c r="AI518" s="758"/>
      <c r="AJ518" s="758"/>
      <c r="AK518" s="758"/>
      <c r="AL518" s="780">
        <v>513</v>
      </c>
      <c r="AM518" s="792">
        <v>0.26712673818339</v>
      </c>
      <c r="AN518" s="792">
        <f t="shared" si="125"/>
        <v>0.73287326181661006</v>
      </c>
      <c r="AO518" s="792">
        <v>0.32384103150538901</v>
      </c>
      <c r="AP518" s="792">
        <f t="shared" ref="AP518:AP581" si="133">1-AO518</f>
        <v>0.67615896849461099</v>
      </c>
      <c r="AQ518" s="792">
        <v>0.179272294884677</v>
      </c>
      <c r="AR518" s="792">
        <f t="shared" ref="AR518:AR581" si="134">1-AQ518</f>
        <v>0.820727705115323</v>
      </c>
      <c r="AS518" s="792">
        <f t="shared" si="126"/>
        <v>0.23975798173004179</v>
      </c>
      <c r="AT518" s="792">
        <f t="shared" si="126"/>
        <v>0.7602420182699583</v>
      </c>
      <c r="AU518" s="808">
        <v>0.27840265470947601</v>
      </c>
      <c r="AV518" s="808">
        <f t="shared" si="127"/>
        <v>0.72159734529052399</v>
      </c>
      <c r="AW518" s="808">
        <v>0.33311245065030898</v>
      </c>
      <c r="AX518" s="808">
        <f t="shared" si="128"/>
        <v>0.66688754934969108</v>
      </c>
      <c r="AY518" s="808">
        <v>0.19709143520855199</v>
      </c>
      <c r="AZ518" s="808">
        <f t="shared" si="131"/>
        <v>0.80290856479144801</v>
      </c>
      <c r="BA518" s="808">
        <f t="shared" si="129"/>
        <v>0.25358274680544257</v>
      </c>
      <c r="BB518" s="808">
        <f t="shared" si="129"/>
        <v>0.74641725319455743</v>
      </c>
      <c r="BC518" s="809">
        <v>0.26173322710178898</v>
      </c>
      <c r="BD518" s="809">
        <f t="shared" si="132"/>
        <v>0.73826677289821108</v>
      </c>
      <c r="BE518" s="809">
        <v>0.32393553700232303</v>
      </c>
      <c r="BF518" s="809">
        <f t="shared" si="132"/>
        <v>0.67606446299767697</v>
      </c>
      <c r="BG518" s="809">
        <v>0.19788063792727401</v>
      </c>
      <c r="BH518" s="809">
        <f t="shared" ref="BH518:BH581" si="135">1-BG518</f>
        <v>0.80211936207272605</v>
      </c>
      <c r="BI518" s="809">
        <v>0.24666756735863493</v>
      </c>
      <c r="BJ518" s="809">
        <v>0.75333243264136518</v>
      </c>
      <c r="BK518" s="810">
        <v>0.25468644100272497</v>
      </c>
      <c r="BL518" s="810">
        <f t="shared" ref="BL518:BL581" si="136">1-BK518</f>
        <v>0.74531355899727503</v>
      </c>
      <c r="BM518" s="810">
        <v>0.31772099744698801</v>
      </c>
      <c r="BN518" s="810">
        <f t="shared" ref="BN518:BN581" si="137">1-BM518</f>
        <v>0.68227900255301199</v>
      </c>
      <c r="BO518" s="810">
        <v>0.19066070495314999</v>
      </c>
      <c r="BP518" s="810">
        <f t="shared" ref="BP518:BP581" si="138">1-BO518</f>
        <v>0.80933929504684998</v>
      </c>
      <c r="BQ518" s="810">
        <v>0.23973255040210098</v>
      </c>
      <c r="BR518" s="810">
        <f t="shared" si="130"/>
        <v>0.76026744959789905</v>
      </c>
      <c r="BS518" s="809">
        <v>0.87033437488758802</v>
      </c>
      <c r="BT518" s="809">
        <v>0.129665625112412</v>
      </c>
      <c r="BU518" s="812"/>
      <c r="BV518" s="758"/>
      <c r="BW518" s="758"/>
      <c r="BX518" s="758"/>
      <c r="BY518" s="758"/>
      <c r="BZ518" s="758"/>
      <c r="CA518" s="758"/>
      <c r="CB518" s="758"/>
      <c r="CC518" s="758"/>
      <c r="CD518" s="758"/>
      <c r="CE518" s="758"/>
      <c r="CF518" s="758"/>
      <c r="CG518" s="758"/>
      <c r="CH518" s="758"/>
      <c r="CI518" s="758"/>
      <c r="CJ518" s="758"/>
      <c r="CK518" s="758"/>
      <c r="CL518" s="758"/>
      <c r="CM518" s="758"/>
      <c r="CN518" s="758"/>
      <c r="CP518" s="5"/>
      <c r="CR518" s="5"/>
      <c r="CS518" s="5"/>
      <c r="CT518" s="5"/>
    </row>
    <row r="519" spans="2:98" ht="15">
      <c r="B519" s="758"/>
      <c r="C519" s="758"/>
      <c r="D519" s="758"/>
      <c r="E519" s="758"/>
      <c r="F519" s="758"/>
      <c r="G519" s="758"/>
      <c r="H519" s="758"/>
      <c r="I519" s="758"/>
      <c r="J519" s="758"/>
      <c r="K519" s="758"/>
      <c r="L519" s="758"/>
      <c r="M519" s="758"/>
      <c r="N519" s="758"/>
      <c r="O519" s="758"/>
      <c r="P519" s="758"/>
      <c r="Q519" s="758"/>
      <c r="R519" s="758"/>
      <c r="S519" s="758"/>
      <c r="T519" s="758"/>
      <c r="U519" s="758"/>
      <c r="V519" s="758"/>
      <c r="W519" s="758"/>
      <c r="X519" s="758"/>
      <c r="Y519" s="758"/>
      <c r="Z519" s="758"/>
      <c r="AA519" s="758"/>
      <c r="AB519" s="758"/>
      <c r="AC519" s="758"/>
      <c r="AD519" s="758"/>
      <c r="AE519" s="758"/>
      <c r="AF519" s="758"/>
      <c r="AG519" s="758"/>
      <c r="AH519" s="758"/>
      <c r="AI519" s="758"/>
      <c r="AJ519" s="758"/>
      <c r="AK519" s="758"/>
      <c r="AL519" s="780">
        <v>514</v>
      </c>
      <c r="AM519" s="792">
        <v>0.267446144099584</v>
      </c>
      <c r="AN519" s="792">
        <f t="shared" ref="AN519:AN582" si="139">1-AM519</f>
        <v>0.732553855900416</v>
      </c>
      <c r="AO519" s="792">
        <v>0.32413316868008701</v>
      </c>
      <c r="AP519" s="792">
        <f t="shared" si="133"/>
        <v>0.67586683131991299</v>
      </c>
      <c r="AQ519" s="792">
        <v>0.17961611941056599</v>
      </c>
      <c r="AR519" s="792">
        <f t="shared" si="134"/>
        <v>0.82038388058943401</v>
      </c>
      <c r="AS519" s="792">
        <f t="shared" ref="AS519:AT582" si="140">(AO519*0.23)+(AM519*0.31)+(AQ519*0.46)</f>
        <v>0.24008234839615142</v>
      </c>
      <c r="AT519" s="792">
        <f t="shared" si="140"/>
        <v>0.75991765160384861</v>
      </c>
      <c r="AU519" s="808">
        <v>0.27874655011508198</v>
      </c>
      <c r="AV519" s="808">
        <f t="shared" ref="AV519:AV582" si="141">1-AU519</f>
        <v>0.72125344988491802</v>
      </c>
      <c r="AW519" s="808">
        <v>0.33344339786522298</v>
      </c>
      <c r="AX519" s="808">
        <f t="shared" ref="AX519:AX582" si="142">1-AW519</f>
        <v>0.66655660213477708</v>
      </c>
      <c r="AY519" s="808">
        <v>0.19747300308809801</v>
      </c>
      <c r="AZ519" s="808">
        <f t="shared" si="131"/>
        <v>0.80252699691190199</v>
      </c>
      <c r="BA519" s="808">
        <f t="shared" ref="BA519:BB582" si="143">(AW519*0.23)+(AU519*0.31)+(AY519*0.46)</f>
        <v>0.25394099346520183</v>
      </c>
      <c r="BB519" s="808">
        <f t="shared" si="143"/>
        <v>0.74605900653479829</v>
      </c>
      <c r="BC519" s="809">
        <v>0.26205706183292399</v>
      </c>
      <c r="BD519" s="809">
        <f t="shared" si="132"/>
        <v>0.73794293816707601</v>
      </c>
      <c r="BE519" s="809">
        <v>0.32424854953076099</v>
      </c>
      <c r="BF519" s="809">
        <f t="shared" si="132"/>
        <v>0.67575145046923901</v>
      </c>
      <c r="BG519" s="809">
        <v>0.198265492219523</v>
      </c>
      <c r="BH519" s="809">
        <f t="shared" si="135"/>
        <v>0.80173450778047695</v>
      </c>
      <c r="BI519" s="809">
        <v>0.24701698198126204</v>
      </c>
      <c r="BJ519" s="809">
        <v>0.7529830180187379</v>
      </c>
      <c r="BK519" s="810">
        <v>0.25500954546278498</v>
      </c>
      <c r="BL519" s="810">
        <f t="shared" si="136"/>
        <v>0.74499045453721502</v>
      </c>
      <c r="BM519" s="810">
        <v>0.31802400482057802</v>
      </c>
      <c r="BN519" s="810">
        <f t="shared" si="137"/>
        <v>0.68197599517942198</v>
      </c>
      <c r="BO519" s="810">
        <v>0.19103579721586</v>
      </c>
      <c r="BP519" s="810">
        <f t="shared" si="138"/>
        <v>0.80896420278413994</v>
      </c>
      <c r="BQ519" s="810">
        <v>0.24007494692149189</v>
      </c>
      <c r="BR519" s="810">
        <f t="shared" ref="BR519:BR582" si="144">(BN519*0.23)+(BL519*0.31)+(BP519*0.46)</f>
        <v>0.75992505307850811</v>
      </c>
      <c r="BS519" s="809">
        <v>0.87058425509505299</v>
      </c>
      <c r="BT519" s="809">
        <v>0.12941574490494701</v>
      </c>
      <c r="BU519" s="812"/>
      <c r="BV519" s="758"/>
      <c r="BW519" s="758"/>
      <c r="BX519" s="758"/>
      <c r="BY519" s="758"/>
      <c r="BZ519" s="758"/>
      <c r="CA519" s="758"/>
      <c r="CB519" s="758"/>
      <c r="CC519" s="758"/>
      <c r="CD519" s="758"/>
      <c r="CE519" s="758"/>
      <c r="CF519" s="758"/>
      <c r="CG519" s="758"/>
      <c r="CH519" s="758"/>
      <c r="CI519" s="758"/>
      <c r="CJ519" s="758"/>
      <c r="CK519" s="758"/>
      <c r="CL519" s="758"/>
      <c r="CM519" s="758"/>
      <c r="CN519" s="758"/>
      <c r="CP519" s="5"/>
      <c r="CR519" s="5"/>
      <c r="CS519" s="5"/>
      <c r="CT519" s="5"/>
    </row>
    <row r="520" spans="2:98" ht="15">
      <c r="B520" s="758"/>
      <c r="C520" s="758"/>
      <c r="D520" s="758"/>
      <c r="E520" s="758"/>
      <c r="F520" s="758"/>
      <c r="G520" s="758"/>
      <c r="H520" s="758"/>
      <c r="I520" s="758"/>
      <c r="J520" s="758"/>
      <c r="K520" s="758"/>
      <c r="L520" s="758"/>
      <c r="M520" s="758"/>
      <c r="N520" s="758"/>
      <c r="O520" s="758"/>
      <c r="P520" s="758"/>
      <c r="Q520" s="758"/>
      <c r="R520" s="758"/>
      <c r="S520" s="758"/>
      <c r="T520" s="758"/>
      <c r="U520" s="758"/>
      <c r="V520" s="758"/>
      <c r="W520" s="758"/>
      <c r="X520" s="758"/>
      <c r="Y520" s="758"/>
      <c r="Z520" s="758"/>
      <c r="AA520" s="758"/>
      <c r="AB520" s="758"/>
      <c r="AC520" s="758"/>
      <c r="AD520" s="758"/>
      <c r="AE520" s="758"/>
      <c r="AF520" s="758"/>
      <c r="AG520" s="758"/>
      <c r="AH520" s="758"/>
      <c r="AI520" s="758"/>
      <c r="AJ520" s="758"/>
      <c r="AK520" s="758"/>
      <c r="AL520" s="780">
        <v>515</v>
      </c>
      <c r="AM520" s="792">
        <v>0.26776579197038602</v>
      </c>
      <c r="AN520" s="792">
        <f t="shared" si="139"/>
        <v>0.73223420802961403</v>
      </c>
      <c r="AO520" s="792">
        <v>0.32442485148817402</v>
      </c>
      <c r="AP520" s="792">
        <f t="shared" si="133"/>
        <v>0.67557514851182598</v>
      </c>
      <c r="AQ520" s="792">
        <v>0.17995991245551701</v>
      </c>
      <c r="AR520" s="792">
        <f t="shared" si="134"/>
        <v>0.82004008754448299</v>
      </c>
      <c r="AS520" s="792">
        <f t="shared" si="140"/>
        <v>0.24040667108263752</v>
      </c>
      <c r="AT520" s="792">
        <f t="shared" si="140"/>
        <v>0.75959332891736253</v>
      </c>
      <c r="AU520" s="808">
        <v>0.27909012516882498</v>
      </c>
      <c r="AV520" s="808">
        <f t="shared" si="141"/>
        <v>0.72090987483117508</v>
      </c>
      <c r="AW520" s="808">
        <v>0.33377398731636398</v>
      </c>
      <c r="AX520" s="808">
        <f t="shared" si="142"/>
        <v>0.66622601268363602</v>
      </c>
      <c r="AY520" s="808">
        <v>0.19785450199805099</v>
      </c>
      <c r="AZ520" s="808">
        <f t="shared" si="131"/>
        <v>0.80214549800194901</v>
      </c>
      <c r="BA520" s="808">
        <f t="shared" si="143"/>
        <v>0.25429902680420291</v>
      </c>
      <c r="BB520" s="808">
        <f t="shared" si="143"/>
        <v>0.7457009731957972</v>
      </c>
      <c r="BC520" s="809">
        <v>0.262380615981052</v>
      </c>
      <c r="BD520" s="809">
        <f t="shared" si="132"/>
        <v>0.737619384018948</v>
      </c>
      <c r="BE520" s="809">
        <v>0.32456121333655202</v>
      </c>
      <c r="BF520" s="809">
        <f t="shared" si="132"/>
        <v>0.67543878666344792</v>
      </c>
      <c r="BG520" s="809">
        <v>0.198650255209531</v>
      </c>
      <c r="BH520" s="809">
        <f t="shared" si="135"/>
        <v>0.80134974479046894</v>
      </c>
      <c r="BI520" s="809">
        <v>0.24736618741791735</v>
      </c>
      <c r="BJ520" s="809">
        <v>0.75263381258208262</v>
      </c>
      <c r="BK520" s="810">
        <v>0.25533244992187099</v>
      </c>
      <c r="BL520" s="810">
        <f t="shared" si="136"/>
        <v>0.74466755007812901</v>
      </c>
      <c r="BM520" s="810">
        <v>0.31832668207415299</v>
      </c>
      <c r="BN520" s="810">
        <f t="shared" si="137"/>
        <v>0.68167331792584696</v>
      </c>
      <c r="BO520" s="810">
        <v>0.19141082616743799</v>
      </c>
      <c r="BP520" s="810">
        <f t="shared" si="138"/>
        <v>0.80858917383256201</v>
      </c>
      <c r="BQ520" s="810">
        <v>0.24041717638985671</v>
      </c>
      <c r="BR520" s="810">
        <f t="shared" si="144"/>
        <v>0.7595828236101434</v>
      </c>
      <c r="BS520" s="809">
        <v>0.87083320938527198</v>
      </c>
      <c r="BT520" s="809">
        <v>0.12916679061472799</v>
      </c>
      <c r="BU520" s="812"/>
      <c r="BV520" s="758"/>
      <c r="BW520" s="758"/>
      <c r="BX520" s="758"/>
      <c r="BY520" s="758"/>
      <c r="BZ520" s="758"/>
      <c r="CA520" s="758"/>
      <c r="CB520" s="758"/>
      <c r="CC520" s="758"/>
      <c r="CD520" s="758"/>
      <c r="CE520" s="758"/>
      <c r="CF520" s="758"/>
      <c r="CG520" s="758"/>
      <c r="CH520" s="758"/>
      <c r="CI520" s="758"/>
      <c r="CJ520" s="758"/>
      <c r="CK520" s="758"/>
      <c r="CL520" s="758"/>
      <c r="CM520" s="758"/>
      <c r="CN520" s="758"/>
      <c r="CP520" s="5"/>
      <c r="CR520" s="5"/>
      <c r="CS520" s="5"/>
      <c r="CT520" s="5"/>
    </row>
    <row r="521" spans="2:98" ht="15">
      <c r="B521" s="758"/>
      <c r="C521" s="758"/>
      <c r="D521" s="758"/>
      <c r="E521" s="758"/>
      <c r="F521" s="758"/>
      <c r="G521" s="758"/>
      <c r="H521" s="758"/>
      <c r="I521" s="758"/>
      <c r="J521" s="758"/>
      <c r="K521" s="758"/>
      <c r="L521" s="758"/>
      <c r="M521" s="758"/>
      <c r="N521" s="758"/>
      <c r="O521" s="758"/>
      <c r="P521" s="758"/>
      <c r="Q521" s="758"/>
      <c r="R521" s="758"/>
      <c r="S521" s="758"/>
      <c r="T521" s="758"/>
      <c r="U521" s="758"/>
      <c r="V521" s="758"/>
      <c r="W521" s="758"/>
      <c r="X521" s="758"/>
      <c r="Y521" s="758"/>
      <c r="Z521" s="758"/>
      <c r="AA521" s="758"/>
      <c r="AB521" s="758"/>
      <c r="AC521" s="758"/>
      <c r="AD521" s="758"/>
      <c r="AE521" s="758"/>
      <c r="AF521" s="758"/>
      <c r="AG521" s="758"/>
      <c r="AH521" s="758"/>
      <c r="AI521" s="758"/>
      <c r="AJ521" s="758"/>
      <c r="AK521" s="758"/>
      <c r="AL521" s="780">
        <v>516</v>
      </c>
      <c r="AM521" s="792">
        <v>0.26808567405764899</v>
      </c>
      <c r="AN521" s="792">
        <f t="shared" si="139"/>
        <v>0.73191432594235106</v>
      </c>
      <c r="AO521" s="792">
        <v>0.324716084107392</v>
      </c>
      <c r="AP521" s="792">
        <f t="shared" si="133"/>
        <v>0.67528391589260806</v>
      </c>
      <c r="AQ521" s="792">
        <v>0.18030367338498501</v>
      </c>
      <c r="AR521" s="792">
        <f t="shared" si="134"/>
        <v>0.81969632661501501</v>
      </c>
      <c r="AS521" s="792">
        <f t="shared" si="140"/>
        <v>0.24073094805966444</v>
      </c>
      <c r="AT521" s="792">
        <f t="shared" si="140"/>
        <v>0.75926905194033556</v>
      </c>
      <c r="AU521" s="808">
        <v>0.27943338059603501</v>
      </c>
      <c r="AV521" s="808">
        <f t="shared" si="141"/>
        <v>0.72056661940396505</v>
      </c>
      <c r="AW521" s="808">
        <v>0.33410422026356401</v>
      </c>
      <c r="AX521" s="808">
        <f t="shared" si="142"/>
        <v>0.66589577973643599</v>
      </c>
      <c r="AY521" s="808">
        <v>0.19823593165402201</v>
      </c>
      <c r="AZ521" s="808">
        <f t="shared" ref="AZ521:AZ584" si="145">1-AY521</f>
        <v>0.80176406834597802</v>
      </c>
      <c r="BA521" s="808">
        <f t="shared" si="143"/>
        <v>0.25465684720624071</v>
      </c>
      <c r="BB521" s="808">
        <f t="shared" si="143"/>
        <v>0.74534315279375929</v>
      </c>
      <c r="BC521" s="809">
        <v>0.26270389089352397</v>
      </c>
      <c r="BD521" s="809">
        <f t="shared" si="132"/>
        <v>0.73729610910647603</v>
      </c>
      <c r="BE521" s="809">
        <v>0.32487352971168498</v>
      </c>
      <c r="BF521" s="809">
        <f t="shared" si="132"/>
        <v>0.67512647028831507</v>
      </c>
      <c r="BG521" s="809">
        <v>0.199034926717025</v>
      </c>
      <c r="BH521" s="809">
        <f t="shared" si="135"/>
        <v>0.80096507328297495</v>
      </c>
      <c r="BI521" s="809">
        <v>0.24771518430051148</v>
      </c>
      <c r="BJ521" s="809">
        <v>0.75228481569948857</v>
      </c>
      <c r="BK521" s="810">
        <v>0.25565515392406202</v>
      </c>
      <c r="BL521" s="810">
        <f t="shared" si="136"/>
        <v>0.74434484607593798</v>
      </c>
      <c r="BM521" s="810">
        <v>0.31862903064495102</v>
      </c>
      <c r="BN521" s="810">
        <f t="shared" si="137"/>
        <v>0.68137096935504893</v>
      </c>
      <c r="BO521" s="810">
        <v>0.19178579127120901</v>
      </c>
      <c r="BP521" s="810">
        <f t="shared" si="138"/>
        <v>0.80821420872879102</v>
      </c>
      <c r="BQ521" s="810">
        <v>0.24075923874955413</v>
      </c>
      <c r="BR521" s="810">
        <f t="shared" si="144"/>
        <v>0.75924076125044593</v>
      </c>
      <c r="BS521" s="809">
        <v>0.87108124143675503</v>
      </c>
      <c r="BT521" s="809">
        <v>0.128918758563245</v>
      </c>
      <c r="BU521" s="812"/>
      <c r="BV521" s="758"/>
      <c r="BW521" s="758"/>
      <c r="BX521" s="758"/>
      <c r="BY521" s="758"/>
      <c r="BZ521" s="758"/>
      <c r="CA521" s="758"/>
      <c r="CB521" s="758"/>
      <c r="CC521" s="758"/>
      <c r="CD521" s="758"/>
      <c r="CE521" s="758"/>
      <c r="CF521" s="758"/>
      <c r="CG521" s="758"/>
      <c r="CH521" s="758"/>
      <c r="CI521" s="758"/>
      <c r="CJ521" s="758"/>
      <c r="CK521" s="758"/>
      <c r="CL521" s="758"/>
      <c r="CM521" s="758"/>
      <c r="CN521" s="758"/>
      <c r="CP521" s="5"/>
      <c r="CR521" s="5"/>
      <c r="CS521" s="5"/>
      <c r="CT521" s="5"/>
    </row>
    <row r="522" spans="2:98" ht="15">
      <c r="B522" s="758"/>
      <c r="C522" s="758"/>
      <c r="D522" s="758"/>
      <c r="E522" s="758"/>
      <c r="F522" s="758"/>
      <c r="G522" s="758"/>
      <c r="H522" s="758"/>
      <c r="I522" s="758"/>
      <c r="J522" s="758"/>
      <c r="K522" s="758"/>
      <c r="L522" s="758"/>
      <c r="M522" s="758"/>
      <c r="N522" s="758"/>
      <c r="O522" s="758"/>
      <c r="P522" s="758"/>
      <c r="Q522" s="758"/>
      <c r="R522" s="758"/>
      <c r="S522" s="758"/>
      <c r="T522" s="758"/>
      <c r="U522" s="758"/>
      <c r="V522" s="758"/>
      <c r="W522" s="758"/>
      <c r="X522" s="758"/>
      <c r="Y522" s="758"/>
      <c r="Z522" s="758"/>
      <c r="AA522" s="758"/>
      <c r="AB522" s="758"/>
      <c r="AC522" s="758"/>
      <c r="AD522" s="758"/>
      <c r="AE522" s="758"/>
      <c r="AF522" s="758"/>
      <c r="AG522" s="758"/>
      <c r="AH522" s="758"/>
      <c r="AI522" s="758"/>
      <c r="AJ522" s="758"/>
      <c r="AK522" s="758"/>
      <c r="AL522" s="780">
        <v>517</v>
      </c>
      <c r="AM522" s="792">
        <v>0.26840578262322301</v>
      </c>
      <c r="AN522" s="792">
        <f t="shared" si="139"/>
        <v>0.73159421737677699</v>
      </c>
      <c r="AO522" s="792">
        <v>0.32500687071548301</v>
      </c>
      <c r="AP522" s="792">
        <f t="shared" si="133"/>
        <v>0.67499312928451705</v>
      </c>
      <c r="AQ522" s="792">
        <v>0.18064740156442799</v>
      </c>
      <c r="AR522" s="792">
        <f t="shared" si="134"/>
        <v>0.81935259843557207</v>
      </c>
      <c r="AS522" s="792">
        <f t="shared" si="140"/>
        <v>0.24105517759739711</v>
      </c>
      <c r="AT522" s="792">
        <f t="shared" si="140"/>
        <v>0.75894482240260297</v>
      </c>
      <c r="AU522" s="808">
        <v>0.27977631712204198</v>
      </c>
      <c r="AV522" s="808">
        <f t="shared" si="141"/>
        <v>0.72022368287795802</v>
      </c>
      <c r="AW522" s="808">
        <v>0.33443409796665602</v>
      </c>
      <c r="AX522" s="808">
        <f t="shared" si="142"/>
        <v>0.66556590203334398</v>
      </c>
      <c r="AY522" s="808">
        <v>0.19861729177161599</v>
      </c>
      <c r="AZ522" s="808">
        <f t="shared" si="145"/>
        <v>0.80138270822838398</v>
      </c>
      <c r="BA522" s="808">
        <f t="shared" si="143"/>
        <v>0.25501445505510728</v>
      </c>
      <c r="BB522" s="808">
        <f t="shared" si="143"/>
        <v>0.74498554494489277</v>
      </c>
      <c r="BC522" s="809">
        <v>0.26302688791768902</v>
      </c>
      <c r="BD522" s="809">
        <f t="shared" si="132"/>
        <v>0.73697311208231098</v>
      </c>
      <c r="BE522" s="809">
        <v>0.32518549994814999</v>
      </c>
      <c r="BF522" s="809">
        <f t="shared" si="132"/>
        <v>0.67481450005184995</v>
      </c>
      <c r="BG522" s="809">
        <v>0.19941950656173199</v>
      </c>
      <c r="BH522" s="809">
        <f t="shared" si="135"/>
        <v>0.80058049343826798</v>
      </c>
      <c r="BI522" s="809">
        <v>0.24806397326095481</v>
      </c>
      <c r="BJ522" s="809">
        <v>0.75193602673904514</v>
      </c>
      <c r="BK522" s="810">
        <v>0.255977657013435</v>
      </c>
      <c r="BL522" s="810">
        <f t="shared" si="136"/>
        <v>0.744022342986565</v>
      </c>
      <c r="BM522" s="810">
        <v>0.31893105197020899</v>
      </c>
      <c r="BN522" s="810">
        <f t="shared" si="137"/>
        <v>0.68106894802979101</v>
      </c>
      <c r="BO522" s="810">
        <v>0.19216069199049901</v>
      </c>
      <c r="BP522" s="810">
        <f t="shared" si="138"/>
        <v>0.80783930800950099</v>
      </c>
      <c r="BQ522" s="810">
        <v>0.24110113394294247</v>
      </c>
      <c r="BR522" s="810">
        <f t="shared" si="144"/>
        <v>0.75889886605705759</v>
      </c>
      <c r="BS522" s="809">
        <v>0.87132835492800798</v>
      </c>
      <c r="BT522" s="809">
        <v>0.128671645071992</v>
      </c>
      <c r="BU522" s="812"/>
      <c r="BV522" s="758"/>
      <c r="BW522" s="758"/>
      <c r="BX522" s="758"/>
      <c r="BY522" s="758"/>
      <c r="BZ522" s="758"/>
      <c r="CA522" s="758"/>
      <c r="CB522" s="758"/>
      <c r="CC522" s="758"/>
      <c r="CD522" s="758"/>
      <c r="CE522" s="758"/>
      <c r="CF522" s="758"/>
      <c r="CG522" s="758"/>
      <c r="CH522" s="758"/>
      <c r="CI522" s="758"/>
      <c r="CJ522" s="758"/>
      <c r="CK522" s="758"/>
      <c r="CL522" s="758"/>
      <c r="CM522" s="758"/>
      <c r="CN522" s="758"/>
      <c r="CP522" s="5"/>
      <c r="CR522" s="5"/>
      <c r="CS522" s="5"/>
      <c r="CT522" s="5"/>
    </row>
    <row r="523" spans="2:98" ht="15">
      <c r="B523" s="758"/>
      <c r="C523" s="758"/>
      <c r="D523" s="758"/>
      <c r="E523" s="758"/>
      <c r="F523" s="758"/>
      <c r="G523" s="758"/>
      <c r="H523" s="758"/>
      <c r="I523" s="758"/>
      <c r="J523" s="758"/>
      <c r="K523" s="758"/>
      <c r="L523" s="758"/>
      <c r="M523" s="758"/>
      <c r="N523" s="758"/>
      <c r="O523" s="758"/>
      <c r="P523" s="758"/>
      <c r="Q523" s="758"/>
      <c r="R523" s="758"/>
      <c r="S523" s="758"/>
      <c r="T523" s="758"/>
      <c r="U523" s="758"/>
      <c r="V523" s="758"/>
      <c r="W523" s="758"/>
      <c r="X523" s="758"/>
      <c r="Y523" s="758"/>
      <c r="Z523" s="758"/>
      <c r="AA523" s="758"/>
      <c r="AB523" s="758"/>
      <c r="AC523" s="758"/>
      <c r="AD523" s="758"/>
      <c r="AE523" s="758"/>
      <c r="AF523" s="758"/>
      <c r="AG523" s="758"/>
      <c r="AH523" s="758"/>
      <c r="AI523" s="758"/>
      <c r="AJ523" s="758"/>
      <c r="AK523" s="758"/>
      <c r="AL523" s="780">
        <v>518</v>
      </c>
      <c r="AM523" s="792">
        <v>0.26872610992895901</v>
      </c>
      <c r="AN523" s="792">
        <f t="shared" si="139"/>
        <v>0.73127389007104093</v>
      </c>
      <c r="AO523" s="792">
        <v>0.32529721549018997</v>
      </c>
      <c r="AP523" s="792">
        <f t="shared" si="133"/>
        <v>0.67470278450981003</v>
      </c>
      <c r="AQ523" s="792">
        <v>0.180991096359301</v>
      </c>
      <c r="AR523" s="792">
        <f t="shared" si="134"/>
        <v>0.819008903640699</v>
      </c>
      <c r="AS523" s="792">
        <f t="shared" si="140"/>
        <v>0.24137935796599946</v>
      </c>
      <c r="AT523" s="792">
        <f t="shared" si="140"/>
        <v>0.75862064203400059</v>
      </c>
      <c r="AU523" s="808">
        <v>0.28011893547217598</v>
      </c>
      <c r="AV523" s="808">
        <f t="shared" si="141"/>
        <v>0.71988106452782397</v>
      </c>
      <c r="AW523" s="808">
        <v>0.33476362168547202</v>
      </c>
      <c r="AX523" s="808">
        <f t="shared" si="142"/>
        <v>0.66523637831452798</v>
      </c>
      <c r="AY523" s="808">
        <v>0.198998582066444</v>
      </c>
      <c r="AZ523" s="808">
        <f t="shared" si="145"/>
        <v>0.80100141793355606</v>
      </c>
      <c r="BA523" s="808">
        <f t="shared" si="143"/>
        <v>0.25537185073459734</v>
      </c>
      <c r="BB523" s="808">
        <f t="shared" si="143"/>
        <v>0.74462814926540266</v>
      </c>
      <c r="BC523" s="809">
        <v>0.263349608400896</v>
      </c>
      <c r="BD523" s="809">
        <f t="shared" si="132"/>
        <v>0.73665039159910406</v>
      </c>
      <c r="BE523" s="809">
        <v>0.32549712533793601</v>
      </c>
      <c r="BF523" s="809">
        <f t="shared" si="132"/>
        <v>0.67450287466206404</v>
      </c>
      <c r="BG523" s="809">
        <v>0.199803994563377</v>
      </c>
      <c r="BH523" s="809">
        <f t="shared" si="135"/>
        <v>0.80019600543662306</v>
      </c>
      <c r="BI523" s="809">
        <v>0.24841255493115649</v>
      </c>
      <c r="BJ523" s="809">
        <v>0.75158744506884356</v>
      </c>
      <c r="BK523" s="810">
        <v>0.25629995873407002</v>
      </c>
      <c r="BL523" s="810">
        <f t="shared" si="136"/>
        <v>0.74370004126593003</v>
      </c>
      <c r="BM523" s="810">
        <v>0.31923274748716601</v>
      </c>
      <c r="BN523" s="810">
        <f t="shared" si="137"/>
        <v>0.68076725251283399</v>
      </c>
      <c r="BO523" s="810">
        <v>0.19253552778863101</v>
      </c>
      <c r="BP523" s="810">
        <f t="shared" si="138"/>
        <v>0.80746447221136897</v>
      </c>
      <c r="BQ523" s="810">
        <v>0.24144286191238018</v>
      </c>
      <c r="BR523" s="810">
        <f t="shared" si="144"/>
        <v>0.75855713808761993</v>
      </c>
      <c r="BS523" s="809">
        <v>0.87157455353754099</v>
      </c>
      <c r="BT523" s="809">
        <v>0.12842544646245899</v>
      </c>
      <c r="BU523" s="812"/>
      <c r="BV523" s="758"/>
      <c r="BW523" s="758"/>
      <c r="BX523" s="758"/>
      <c r="BY523" s="758"/>
      <c r="BZ523" s="758"/>
      <c r="CA523" s="758"/>
      <c r="CB523" s="758"/>
      <c r="CC523" s="758"/>
      <c r="CD523" s="758"/>
      <c r="CE523" s="758"/>
      <c r="CF523" s="758"/>
      <c r="CG523" s="758"/>
      <c r="CH523" s="758"/>
      <c r="CI523" s="758"/>
      <c r="CJ523" s="758"/>
      <c r="CK523" s="758"/>
      <c r="CL523" s="758"/>
      <c r="CM523" s="758"/>
      <c r="CN523" s="758"/>
      <c r="CP523" s="5"/>
      <c r="CR523" s="5"/>
      <c r="CS523" s="5"/>
      <c r="CT523" s="5"/>
    </row>
    <row r="524" spans="2:98" ht="15">
      <c r="B524" s="758"/>
      <c r="C524" s="758"/>
      <c r="D524" s="758"/>
      <c r="E524" s="758"/>
      <c r="F524" s="758"/>
      <c r="G524" s="758"/>
      <c r="H524" s="758"/>
      <c r="I524" s="758"/>
      <c r="J524" s="758"/>
      <c r="K524" s="758"/>
      <c r="L524" s="758"/>
      <c r="M524" s="758"/>
      <c r="N524" s="758"/>
      <c r="O524" s="758"/>
      <c r="P524" s="758"/>
      <c r="Q524" s="758"/>
      <c r="R524" s="758"/>
      <c r="S524" s="758"/>
      <c r="T524" s="758"/>
      <c r="U524" s="758"/>
      <c r="V524" s="758"/>
      <c r="W524" s="758"/>
      <c r="X524" s="758"/>
      <c r="Y524" s="758"/>
      <c r="Z524" s="758"/>
      <c r="AA524" s="758"/>
      <c r="AB524" s="758"/>
      <c r="AC524" s="758"/>
      <c r="AD524" s="758"/>
      <c r="AE524" s="758"/>
      <c r="AF524" s="758"/>
      <c r="AG524" s="758"/>
      <c r="AH524" s="758"/>
      <c r="AI524" s="758"/>
      <c r="AJ524" s="758"/>
      <c r="AK524" s="758"/>
      <c r="AL524" s="780">
        <v>519</v>
      </c>
      <c r="AM524" s="792">
        <v>0.26904664823670899</v>
      </c>
      <c r="AN524" s="792">
        <f t="shared" si="139"/>
        <v>0.73095335176329101</v>
      </c>
      <c r="AO524" s="792">
        <v>0.32558712260925499</v>
      </c>
      <c r="AP524" s="792">
        <f t="shared" si="133"/>
        <v>0.67441287739074496</v>
      </c>
      <c r="AQ524" s="792">
        <v>0.181334757135061</v>
      </c>
      <c r="AR524" s="792">
        <f t="shared" si="134"/>
        <v>0.81866524286493902</v>
      </c>
      <c r="AS524" s="792">
        <f t="shared" si="140"/>
        <v>0.24170348743563649</v>
      </c>
      <c r="AT524" s="792">
        <f t="shared" si="140"/>
        <v>0.75829651256436359</v>
      </c>
      <c r="AU524" s="808">
        <v>0.28046123637176501</v>
      </c>
      <c r="AV524" s="808">
        <f t="shared" si="141"/>
        <v>0.71953876362823499</v>
      </c>
      <c r="AW524" s="808">
        <v>0.33509279267984299</v>
      </c>
      <c r="AX524" s="808">
        <f t="shared" si="142"/>
        <v>0.66490720732015696</v>
      </c>
      <c r="AY524" s="808">
        <v>0.199379802254112</v>
      </c>
      <c r="AZ524" s="808">
        <f t="shared" si="145"/>
        <v>0.800620197745888</v>
      </c>
      <c r="BA524" s="808">
        <f t="shared" si="143"/>
        <v>0.25572903462850261</v>
      </c>
      <c r="BB524" s="808">
        <f t="shared" si="143"/>
        <v>0.74427096537149739</v>
      </c>
      <c r="BC524" s="809">
        <v>0.26367205369049501</v>
      </c>
      <c r="BD524" s="809">
        <f t="shared" si="132"/>
        <v>0.73632794630950493</v>
      </c>
      <c r="BE524" s="809">
        <v>0.325808407173034</v>
      </c>
      <c r="BF524" s="809">
        <f t="shared" si="132"/>
        <v>0.67419159282696595</v>
      </c>
      <c r="BG524" s="809">
        <v>0.20018839054168699</v>
      </c>
      <c r="BH524" s="809">
        <f t="shared" si="135"/>
        <v>0.79981160945831298</v>
      </c>
      <c r="BI524" s="809">
        <v>0.24876092994302729</v>
      </c>
      <c r="BJ524" s="809">
        <v>0.75123907005697266</v>
      </c>
      <c r="BK524" s="810">
        <v>0.256622058630046</v>
      </c>
      <c r="BL524" s="810">
        <f t="shared" si="136"/>
        <v>0.74337794136995394</v>
      </c>
      <c r="BM524" s="810">
        <v>0.31953411863305903</v>
      </c>
      <c r="BN524" s="810">
        <f t="shared" si="137"/>
        <v>0.68046588136694097</v>
      </c>
      <c r="BO524" s="810">
        <v>0.19291029812893101</v>
      </c>
      <c r="BP524" s="810">
        <f t="shared" si="138"/>
        <v>0.80708970187106899</v>
      </c>
      <c r="BQ524" s="810">
        <v>0.24178442260022612</v>
      </c>
      <c r="BR524" s="810">
        <f t="shared" si="144"/>
        <v>0.75821557739977385</v>
      </c>
      <c r="BS524" s="809">
        <v>0.871819840943861</v>
      </c>
      <c r="BT524" s="809">
        <v>0.128180159056139</v>
      </c>
      <c r="BU524" s="812"/>
      <c r="BV524" s="758"/>
      <c r="BW524" s="758"/>
      <c r="BX524" s="758"/>
      <c r="BY524" s="758"/>
      <c r="BZ524" s="758"/>
      <c r="CA524" s="758"/>
      <c r="CB524" s="758"/>
      <c r="CC524" s="758"/>
      <c r="CD524" s="758"/>
      <c r="CE524" s="758"/>
      <c r="CF524" s="758"/>
      <c r="CG524" s="758"/>
      <c r="CH524" s="758"/>
      <c r="CI524" s="758"/>
      <c r="CJ524" s="758"/>
      <c r="CK524" s="758"/>
      <c r="CL524" s="758"/>
      <c r="CM524" s="758"/>
      <c r="CN524" s="758"/>
      <c r="CP524" s="5"/>
      <c r="CR524" s="5"/>
      <c r="CS524" s="5"/>
      <c r="CT524" s="5"/>
    </row>
    <row r="525" spans="2:98" ht="15">
      <c r="B525" s="758"/>
      <c r="C525" s="758"/>
      <c r="D525" s="758"/>
      <c r="E525" s="758"/>
      <c r="F525" s="758"/>
      <c r="G525" s="758"/>
      <c r="H525" s="758"/>
      <c r="I525" s="758"/>
      <c r="J525" s="758"/>
      <c r="K525" s="758"/>
      <c r="L525" s="758"/>
      <c r="M525" s="758"/>
      <c r="N525" s="758"/>
      <c r="O525" s="758"/>
      <c r="P525" s="758"/>
      <c r="Q525" s="758"/>
      <c r="R525" s="758"/>
      <c r="S525" s="758"/>
      <c r="T525" s="758"/>
      <c r="U525" s="758"/>
      <c r="V525" s="758"/>
      <c r="W525" s="758"/>
      <c r="X525" s="758"/>
      <c r="Y525" s="758"/>
      <c r="Z525" s="758"/>
      <c r="AA525" s="758"/>
      <c r="AB525" s="758"/>
      <c r="AC525" s="758"/>
      <c r="AD525" s="758"/>
      <c r="AE525" s="758"/>
      <c r="AF525" s="758"/>
      <c r="AG525" s="758"/>
      <c r="AH525" s="758"/>
      <c r="AI525" s="758"/>
      <c r="AJ525" s="758"/>
      <c r="AK525" s="758"/>
      <c r="AL525" s="780">
        <v>520</v>
      </c>
      <c r="AM525" s="792">
        <v>0.26936738980832398</v>
      </c>
      <c r="AN525" s="792">
        <f t="shared" si="139"/>
        <v>0.73063261019167602</v>
      </c>
      <c r="AO525" s="792">
        <v>0.32587659625041998</v>
      </c>
      <c r="AP525" s="792">
        <f t="shared" si="133"/>
        <v>0.67412340374958002</v>
      </c>
      <c r="AQ525" s="792">
        <v>0.18167838325716401</v>
      </c>
      <c r="AR525" s="792">
        <f t="shared" si="134"/>
        <v>0.81832161674283599</v>
      </c>
      <c r="AS525" s="792">
        <f t="shared" si="140"/>
        <v>0.24202756427647248</v>
      </c>
      <c r="AT525" s="792">
        <f t="shared" si="140"/>
        <v>0.75797243572352757</v>
      </c>
      <c r="AU525" s="808">
        <v>0.28080322054614099</v>
      </c>
      <c r="AV525" s="808">
        <f t="shared" si="141"/>
        <v>0.71919677945385896</v>
      </c>
      <c r="AW525" s="808">
        <v>0.33542161220960298</v>
      </c>
      <c r="AX525" s="808">
        <f t="shared" si="142"/>
        <v>0.66457838779039702</v>
      </c>
      <c r="AY525" s="808">
        <v>0.19976095205022901</v>
      </c>
      <c r="AZ525" s="808">
        <f t="shared" si="145"/>
        <v>0.80023904794977097</v>
      </c>
      <c r="BA525" s="808">
        <f t="shared" si="143"/>
        <v>0.25608600712061774</v>
      </c>
      <c r="BB525" s="808">
        <f t="shared" si="143"/>
        <v>0.74391399287938231</v>
      </c>
      <c r="BC525" s="809">
        <v>0.26399422513383602</v>
      </c>
      <c r="BD525" s="809">
        <f t="shared" si="132"/>
        <v>0.73600577486616392</v>
      </c>
      <c r="BE525" s="809">
        <v>0.32611934674543203</v>
      </c>
      <c r="BF525" s="809">
        <f t="shared" si="132"/>
        <v>0.67388065325456803</v>
      </c>
      <c r="BG525" s="809">
        <v>0.20057269431638899</v>
      </c>
      <c r="BH525" s="809">
        <f t="shared" si="135"/>
        <v>0.79942730568361098</v>
      </c>
      <c r="BI525" s="809">
        <v>0.24910909892847746</v>
      </c>
      <c r="BJ525" s="809">
        <v>0.75089090107152257</v>
      </c>
      <c r="BK525" s="810">
        <v>0.25694395624543998</v>
      </c>
      <c r="BL525" s="810">
        <f t="shared" si="136"/>
        <v>0.74305604375456002</v>
      </c>
      <c r="BM525" s="810">
        <v>0.31983516684512697</v>
      </c>
      <c r="BN525" s="810">
        <f t="shared" si="137"/>
        <v>0.68016483315487308</v>
      </c>
      <c r="BO525" s="810">
        <v>0.19328500247472399</v>
      </c>
      <c r="BP525" s="810">
        <f t="shared" si="138"/>
        <v>0.80671499752527598</v>
      </c>
      <c r="BQ525" s="810">
        <v>0.24212581594883864</v>
      </c>
      <c r="BR525" s="810">
        <f t="shared" si="144"/>
        <v>0.75787418405116136</v>
      </c>
      <c r="BS525" s="809">
        <v>0.87206422082547796</v>
      </c>
      <c r="BT525" s="809">
        <v>0.12793577917452201</v>
      </c>
      <c r="BU525" s="812"/>
      <c r="BV525" s="758"/>
      <c r="BW525" s="758"/>
      <c r="BX525" s="758"/>
      <c r="BY525" s="758"/>
      <c r="BZ525" s="758"/>
      <c r="CA525" s="758"/>
      <c r="CB525" s="758"/>
      <c r="CC525" s="758"/>
      <c r="CD525" s="758"/>
      <c r="CE525" s="758"/>
      <c r="CF525" s="758"/>
      <c r="CG525" s="758"/>
      <c r="CH525" s="758"/>
      <c r="CI525" s="758"/>
      <c r="CJ525" s="758"/>
      <c r="CK525" s="758"/>
      <c r="CL525" s="758"/>
      <c r="CM525" s="758"/>
      <c r="CN525" s="758"/>
      <c r="CP525" s="5"/>
      <c r="CR525" s="5"/>
      <c r="CS525" s="5"/>
      <c r="CT525" s="5"/>
    </row>
    <row r="526" spans="2:98" ht="15">
      <c r="B526" s="758"/>
      <c r="C526" s="758"/>
      <c r="D526" s="758"/>
      <c r="E526" s="758"/>
      <c r="F526" s="758"/>
      <c r="G526" s="758"/>
      <c r="H526" s="758"/>
      <c r="I526" s="758"/>
      <c r="J526" s="758"/>
      <c r="K526" s="758"/>
      <c r="L526" s="758"/>
      <c r="M526" s="758"/>
      <c r="N526" s="758"/>
      <c r="O526" s="758"/>
      <c r="P526" s="758"/>
      <c r="Q526" s="758"/>
      <c r="R526" s="758"/>
      <c r="S526" s="758"/>
      <c r="T526" s="758"/>
      <c r="U526" s="758"/>
      <c r="V526" s="758"/>
      <c r="W526" s="758"/>
      <c r="X526" s="758"/>
      <c r="Y526" s="758"/>
      <c r="Z526" s="758"/>
      <c r="AA526" s="758"/>
      <c r="AB526" s="758"/>
      <c r="AC526" s="758"/>
      <c r="AD526" s="758"/>
      <c r="AE526" s="758"/>
      <c r="AF526" s="758"/>
      <c r="AG526" s="758"/>
      <c r="AH526" s="758"/>
      <c r="AI526" s="758"/>
      <c r="AJ526" s="758"/>
      <c r="AK526" s="758"/>
      <c r="AL526" s="780">
        <v>521</v>
      </c>
      <c r="AM526" s="792">
        <v>0.26968832690565397</v>
      </c>
      <c r="AN526" s="792">
        <f t="shared" si="139"/>
        <v>0.73031167309434597</v>
      </c>
      <c r="AO526" s="792">
        <v>0.326165640591427</v>
      </c>
      <c r="AP526" s="792">
        <f t="shared" si="133"/>
        <v>0.67383435940857295</v>
      </c>
      <c r="AQ526" s="792">
        <v>0.18202197409106699</v>
      </c>
      <c r="AR526" s="792">
        <f t="shared" si="134"/>
        <v>0.81797802590893298</v>
      </c>
      <c r="AS526" s="792">
        <f t="shared" si="140"/>
        <v>0.24235158675867177</v>
      </c>
      <c r="AT526" s="792">
        <f t="shared" si="140"/>
        <v>0.75764841324132814</v>
      </c>
      <c r="AU526" s="808">
        <v>0.28114488872063098</v>
      </c>
      <c r="AV526" s="808">
        <f t="shared" si="141"/>
        <v>0.71885511127936907</v>
      </c>
      <c r="AW526" s="808">
        <v>0.33575008153458402</v>
      </c>
      <c r="AX526" s="808">
        <f t="shared" si="142"/>
        <v>0.66424991846541603</v>
      </c>
      <c r="AY526" s="808">
        <v>0.200142031170402</v>
      </c>
      <c r="AZ526" s="808">
        <f t="shared" si="145"/>
        <v>0.79985796882959803</v>
      </c>
      <c r="BA526" s="808">
        <f t="shared" si="143"/>
        <v>0.25644276859473486</v>
      </c>
      <c r="BB526" s="808">
        <f t="shared" si="143"/>
        <v>0.7435572314052652</v>
      </c>
      <c r="BC526" s="809">
        <v>0.26431612407826699</v>
      </c>
      <c r="BD526" s="809">
        <f t="shared" si="132"/>
        <v>0.73568387592173301</v>
      </c>
      <c r="BE526" s="809">
        <v>0.326429945347121</v>
      </c>
      <c r="BF526" s="809">
        <f t="shared" si="132"/>
        <v>0.673570054652879</v>
      </c>
      <c r="BG526" s="809">
        <v>0.20095690570721</v>
      </c>
      <c r="BH526" s="809">
        <f t="shared" si="135"/>
        <v>0.79904309429278997</v>
      </c>
      <c r="BI526" s="809">
        <v>0.24945706251941718</v>
      </c>
      <c r="BJ526" s="809">
        <v>0.75054293748058276</v>
      </c>
      <c r="BK526" s="810">
        <v>0.25726565112433097</v>
      </c>
      <c r="BL526" s="810">
        <f t="shared" si="136"/>
        <v>0.74273434887566903</v>
      </c>
      <c r="BM526" s="810">
        <v>0.32013589356060601</v>
      </c>
      <c r="BN526" s="810">
        <f t="shared" si="137"/>
        <v>0.67986410643939399</v>
      </c>
      <c r="BO526" s="810">
        <v>0.19365964028933599</v>
      </c>
      <c r="BP526" s="810">
        <f t="shared" si="138"/>
        <v>0.80634035971066398</v>
      </c>
      <c r="BQ526" s="810">
        <v>0.24246704190057652</v>
      </c>
      <c r="BR526" s="810">
        <f t="shared" si="144"/>
        <v>0.75753295809942345</v>
      </c>
      <c r="BS526" s="809">
        <v>0.87230769686089804</v>
      </c>
      <c r="BT526" s="809">
        <v>0.12769230313910199</v>
      </c>
      <c r="BU526" s="812"/>
      <c r="BV526" s="758"/>
      <c r="BW526" s="758"/>
      <c r="BX526" s="758"/>
      <c r="BY526" s="758"/>
      <c r="BZ526" s="758"/>
      <c r="CA526" s="758"/>
      <c r="CB526" s="758"/>
      <c r="CC526" s="758"/>
      <c r="CD526" s="758"/>
      <c r="CE526" s="758"/>
      <c r="CF526" s="758"/>
      <c r="CG526" s="758"/>
      <c r="CH526" s="758"/>
      <c r="CI526" s="758"/>
      <c r="CJ526" s="758"/>
      <c r="CK526" s="758"/>
      <c r="CL526" s="758"/>
      <c r="CM526" s="758"/>
      <c r="CN526" s="758"/>
      <c r="CP526" s="5"/>
      <c r="CR526" s="5"/>
      <c r="CS526" s="5"/>
      <c r="CT526" s="5"/>
    </row>
    <row r="527" spans="2:98" ht="15">
      <c r="B527" s="758"/>
      <c r="C527" s="758"/>
      <c r="D527" s="758"/>
      <c r="E527" s="758"/>
      <c r="F527" s="758"/>
      <c r="G527" s="758"/>
      <c r="H527" s="758"/>
      <c r="I527" s="758"/>
      <c r="J527" s="758"/>
      <c r="K527" s="758"/>
      <c r="L527" s="758"/>
      <c r="M527" s="758"/>
      <c r="N527" s="758"/>
      <c r="O527" s="758"/>
      <c r="P527" s="758"/>
      <c r="Q527" s="758"/>
      <c r="R527" s="758"/>
      <c r="S527" s="758"/>
      <c r="T527" s="758"/>
      <c r="U527" s="758"/>
      <c r="V527" s="758"/>
      <c r="W527" s="758"/>
      <c r="X527" s="758"/>
      <c r="Y527" s="758"/>
      <c r="Z527" s="758"/>
      <c r="AA527" s="758"/>
      <c r="AB527" s="758"/>
      <c r="AC527" s="758"/>
      <c r="AD527" s="758"/>
      <c r="AE527" s="758"/>
      <c r="AF527" s="758"/>
      <c r="AG527" s="758"/>
      <c r="AH527" s="758"/>
      <c r="AI527" s="758"/>
      <c r="AJ527" s="758"/>
      <c r="AK527" s="758"/>
      <c r="AL527" s="780">
        <v>522</v>
      </c>
      <c r="AM527" s="792">
        <v>0.27000945179055202</v>
      </c>
      <c r="AN527" s="792">
        <f t="shared" si="139"/>
        <v>0.72999054820944798</v>
      </c>
      <c r="AO527" s="792">
        <v>0.32645425981001902</v>
      </c>
      <c r="AP527" s="792">
        <f t="shared" si="133"/>
        <v>0.67354574018998092</v>
      </c>
      <c r="AQ527" s="792">
        <v>0.182365529002226</v>
      </c>
      <c r="AR527" s="792">
        <f t="shared" si="134"/>
        <v>0.81763447099777398</v>
      </c>
      <c r="AS527" s="792">
        <f t="shared" si="140"/>
        <v>0.24267555315239947</v>
      </c>
      <c r="AT527" s="792">
        <f t="shared" si="140"/>
        <v>0.75732444684760059</v>
      </c>
      <c r="AU527" s="808">
        <v>0.28148624162056801</v>
      </c>
      <c r="AV527" s="808">
        <f t="shared" si="141"/>
        <v>0.71851375837943199</v>
      </c>
      <c r="AW527" s="808">
        <v>0.33607820191461701</v>
      </c>
      <c r="AX527" s="808">
        <f t="shared" si="142"/>
        <v>0.66392179808538299</v>
      </c>
      <c r="AY527" s="808">
        <v>0.20052303933024099</v>
      </c>
      <c r="AZ527" s="808">
        <f t="shared" si="145"/>
        <v>0.79947696066975904</v>
      </c>
      <c r="BA527" s="808">
        <f t="shared" si="143"/>
        <v>0.25679931943464884</v>
      </c>
      <c r="BB527" s="808">
        <f t="shared" si="143"/>
        <v>0.74320068056535127</v>
      </c>
      <c r="BC527" s="809">
        <v>0.26463775187114003</v>
      </c>
      <c r="BD527" s="809">
        <f t="shared" si="132"/>
        <v>0.73536224812885997</v>
      </c>
      <c r="BE527" s="809">
        <v>0.32674020427009098</v>
      </c>
      <c r="BF527" s="809">
        <f t="shared" si="132"/>
        <v>0.67325979572990902</v>
      </c>
      <c r="BG527" s="809">
        <v>0.20134102453387601</v>
      </c>
      <c r="BH527" s="809">
        <f t="shared" si="135"/>
        <v>0.79865897546612397</v>
      </c>
      <c r="BI527" s="809">
        <v>0.24980482134775731</v>
      </c>
      <c r="BJ527" s="809">
        <v>0.75019517865224272</v>
      </c>
      <c r="BK527" s="810">
        <v>0.25758714281079997</v>
      </c>
      <c r="BL527" s="810">
        <f t="shared" si="136"/>
        <v>0.74241285718920003</v>
      </c>
      <c r="BM527" s="810">
        <v>0.32043630021673603</v>
      </c>
      <c r="BN527" s="810">
        <f t="shared" si="137"/>
        <v>0.67956369978326392</v>
      </c>
      <c r="BO527" s="810">
        <v>0.19403421103609</v>
      </c>
      <c r="BP527" s="810">
        <f t="shared" si="138"/>
        <v>0.80596578896391002</v>
      </c>
      <c r="BQ527" s="810">
        <v>0.24280810039779865</v>
      </c>
      <c r="BR527" s="810">
        <f t="shared" si="144"/>
        <v>0.75719189960220135</v>
      </c>
      <c r="BS527" s="809">
        <v>0.87255027272863095</v>
      </c>
      <c r="BT527" s="809">
        <v>0.127449727271369</v>
      </c>
      <c r="BU527" s="812"/>
      <c r="BV527" s="758"/>
      <c r="BW527" s="758"/>
      <c r="BX527" s="758"/>
      <c r="BY527" s="758"/>
      <c r="BZ527" s="758"/>
      <c r="CA527" s="758"/>
      <c r="CB527" s="758"/>
      <c r="CC527" s="758"/>
      <c r="CD527" s="758"/>
      <c r="CE527" s="758"/>
      <c r="CF527" s="758"/>
      <c r="CG527" s="758"/>
      <c r="CH527" s="758"/>
      <c r="CI527" s="758"/>
      <c r="CJ527" s="758"/>
      <c r="CK527" s="758"/>
      <c r="CL527" s="758"/>
      <c r="CM527" s="758"/>
      <c r="CN527" s="758"/>
      <c r="CP527" s="5"/>
      <c r="CR527" s="5"/>
      <c r="CS527" s="5"/>
      <c r="CT527" s="5"/>
    </row>
    <row r="528" spans="2:98" ht="15">
      <c r="B528" s="758"/>
      <c r="C528" s="758"/>
      <c r="D528" s="758"/>
      <c r="E528" s="758"/>
      <c r="F528" s="758"/>
      <c r="G528" s="758"/>
      <c r="H528" s="758"/>
      <c r="I528" s="758"/>
      <c r="J528" s="758"/>
      <c r="K528" s="758"/>
      <c r="L528" s="758"/>
      <c r="M528" s="758"/>
      <c r="N528" s="758"/>
      <c r="O528" s="758"/>
      <c r="P528" s="758"/>
      <c r="Q528" s="758"/>
      <c r="R528" s="758"/>
      <c r="S528" s="758"/>
      <c r="T528" s="758"/>
      <c r="U528" s="758"/>
      <c r="V528" s="758"/>
      <c r="W528" s="758"/>
      <c r="X528" s="758"/>
      <c r="Y528" s="758"/>
      <c r="Z528" s="758"/>
      <c r="AA528" s="758"/>
      <c r="AB528" s="758"/>
      <c r="AC528" s="758"/>
      <c r="AD528" s="758"/>
      <c r="AE528" s="758"/>
      <c r="AF528" s="758"/>
      <c r="AG528" s="758"/>
      <c r="AH528" s="758"/>
      <c r="AI528" s="758"/>
      <c r="AJ528" s="758"/>
      <c r="AK528" s="758"/>
      <c r="AL528" s="780">
        <v>523</v>
      </c>
      <c r="AM528" s="792">
        <v>0.270330756724869</v>
      </c>
      <c r="AN528" s="792">
        <f t="shared" si="139"/>
        <v>0.72966924327513105</v>
      </c>
      <c r="AO528" s="792">
        <v>0.32674245808393798</v>
      </c>
      <c r="AP528" s="792">
        <f t="shared" si="133"/>
        <v>0.67325754191606202</v>
      </c>
      <c r="AQ528" s="792">
        <v>0.182709047356098</v>
      </c>
      <c r="AR528" s="792">
        <f t="shared" si="134"/>
        <v>0.81729095264390206</v>
      </c>
      <c r="AS528" s="792">
        <f t="shared" si="140"/>
        <v>0.24299946172782022</v>
      </c>
      <c r="AT528" s="792">
        <f t="shared" si="140"/>
        <v>0.75700053827217983</v>
      </c>
      <c r="AU528" s="808">
        <v>0.28182727997127799</v>
      </c>
      <c r="AV528" s="808">
        <f t="shared" si="141"/>
        <v>0.71817272002872201</v>
      </c>
      <c r="AW528" s="808">
        <v>0.33640597460953597</v>
      </c>
      <c r="AX528" s="808">
        <f t="shared" si="142"/>
        <v>0.66359402539046397</v>
      </c>
      <c r="AY528" s="808">
        <v>0.200903976245353</v>
      </c>
      <c r="AZ528" s="808">
        <f t="shared" si="145"/>
        <v>0.79909602375464694</v>
      </c>
      <c r="BA528" s="808">
        <f t="shared" si="143"/>
        <v>0.25715566002415186</v>
      </c>
      <c r="BB528" s="808">
        <f t="shared" si="143"/>
        <v>0.7428443399758482</v>
      </c>
      <c r="BC528" s="809">
        <v>0.26495910985980298</v>
      </c>
      <c r="BD528" s="809">
        <f t="shared" si="132"/>
        <v>0.73504089014019702</v>
      </c>
      <c r="BE528" s="809">
        <v>0.327050124806331</v>
      </c>
      <c r="BF528" s="809">
        <f t="shared" si="132"/>
        <v>0.672949875193669</v>
      </c>
      <c r="BG528" s="809">
        <v>0.20172505061611401</v>
      </c>
      <c r="BH528" s="809">
        <f t="shared" si="135"/>
        <v>0.79827494938388599</v>
      </c>
      <c r="BI528" s="809">
        <v>0.25015237604540752</v>
      </c>
      <c r="BJ528" s="809">
        <v>0.74984762395459259</v>
      </c>
      <c r="BK528" s="810">
        <v>0.25790843084892301</v>
      </c>
      <c r="BL528" s="810">
        <f t="shared" si="136"/>
        <v>0.74209156915107699</v>
      </c>
      <c r="BM528" s="810">
        <v>0.32073638825075301</v>
      </c>
      <c r="BN528" s="810">
        <f t="shared" si="137"/>
        <v>0.67926361174924699</v>
      </c>
      <c r="BO528" s="810">
        <v>0.19440871417831301</v>
      </c>
      <c r="BP528" s="810">
        <f t="shared" si="138"/>
        <v>0.80559128582168693</v>
      </c>
      <c r="BQ528" s="810">
        <v>0.24314899138286333</v>
      </c>
      <c r="BR528" s="810">
        <f t="shared" si="144"/>
        <v>0.75685100861713672</v>
      </c>
      <c r="BS528" s="809">
        <v>0.87279195210718297</v>
      </c>
      <c r="BT528" s="809">
        <v>0.12720804789281701</v>
      </c>
      <c r="BU528" s="812"/>
      <c r="BV528" s="758"/>
      <c r="BW528" s="758"/>
      <c r="BX528" s="758"/>
      <c r="BY528" s="758"/>
      <c r="BZ528" s="758"/>
      <c r="CA528" s="758"/>
      <c r="CB528" s="758"/>
      <c r="CC528" s="758"/>
      <c r="CD528" s="758"/>
      <c r="CE528" s="758"/>
      <c r="CF528" s="758"/>
      <c r="CG528" s="758"/>
      <c r="CH528" s="758"/>
      <c r="CI528" s="758"/>
      <c r="CJ528" s="758"/>
      <c r="CK528" s="758"/>
      <c r="CL528" s="758"/>
      <c r="CM528" s="758"/>
      <c r="CN528" s="758"/>
      <c r="CP528" s="5"/>
      <c r="CR528" s="5"/>
      <c r="CS528" s="5"/>
      <c r="CT528" s="5"/>
    </row>
    <row r="529" spans="2:98" ht="15">
      <c r="B529" s="758"/>
      <c r="C529" s="758"/>
      <c r="D529" s="758"/>
      <c r="E529" s="758"/>
      <c r="F529" s="758"/>
      <c r="G529" s="758"/>
      <c r="H529" s="758"/>
      <c r="I529" s="758"/>
      <c r="J529" s="758"/>
      <c r="K529" s="758"/>
      <c r="L529" s="758"/>
      <c r="M529" s="758"/>
      <c r="N529" s="758"/>
      <c r="O529" s="758"/>
      <c r="P529" s="758"/>
      <c r="Q529" s="758"/>
      <c r="R529" s="758"/>
      <c r="S529" s="758"/>
      <c r="T529" s="758"/>
      <c r="U529" s="758"/>
      <c r="V529" s="758"/>
      <c r="W529" s="758"/>
      <c r="X529" s="758"/>
      <c r="Y529" s="758"/>
      <c r="Z529" s="758"/>
      <c r="AA529" s="758"/>
      <c r="AB529" s="758"/>
      <c r="AC529" s="758"/>
      <c r="AD529" s="758"/>
      <c r="AE529" s="758"/>
      <c r="AF529" s="758"/>
      <c r="AG529" s="758"/>
      <c r="AH529" s="758"/>
      <c r="AI529" s="758"/>
      <c r="AJ529" s="758"/>
      <c r="AK529" s="758"/>
      <c r="AL529" s="780">
        <v>524</v>
      </c>
      <c r="AM529" s="792">
        <v>0.27065223397045501</v>
      </c>
      <c r="AN529" s="792">
        <f t="shared" si="139"/>
        <v>0.72934776602954499</v>
      </c>
      <c r="AO529" s="792">
        <v>0.32703023959092598</v>
      </c>
      <c r="AP529" s="792">
        <f t="shared" si="133"/>
        <v>0.67296976040907408</v>
      </c>
      <c r="AQ529" s="792">
        <v>0.183052528518139</v>
      </c>
      <c r="AR529" s="792">
        <f t="shared" si="134"/>
        <v>0.81694747148186098</v>
      </c>
      <c r="AS529" s="792">
        <f t="shared" si="140"/>
        <v>0.24332331075509797</v>
      </c>
      <c r="AT529" s="792">
        <f t="shared" si="140"/>
        <v>0.75667668924490206</v>
      </c>
      <c r="AU529" s="808">
        <v>0.28216800449809398</v>
      </c>
      <c r="AV529" s="808">
        <f t="shared" si="141"/>
        <v>0.71783199550190602</v>
      </c>
      <c r="AW529" s="808">
        <v>0.33673340087917297</v>
      </c>
      <c r="AX529" s="808">
        <f t="shared" si="142"/>
        <v>0.66326659912082708</v>
      </c>
      <c r="AY529" s="808">
        <v>0.20128484163134699</v>
      </c>
      <c r="AZ529" s="808">
        <f t="shared" si="145"/>
        <v>0.79871515836865303</v>
      </c>
      <c r="BA529" s="808">
        <f t="shared" si="143"/>
        <v>0.25751179074703856</v>
      </c>
      <c r="BB529" s="808">
        <f t="shared" si="143"/>
        <v>0.74248820925296155</v>
      </c>
      <c r="BC529" s="809">
        <v>0.26528019939160502</v>
      </c>
      <c r="BD529" s="809">
        <f t="shared" si="132"/>
        <v>0.73471980060839504</v>
      </c>
      <c r="BE529" s="809">
        <v>0.32735970824783001</v>
      </c>
      <c r="BF529" s="809">
        <f t="shared" si="132"/>
        <v>0.67264029175216999</v>
      </c>
      <c r="BG529" s="809">
        <v>0.202108983773649</v>
      </c>
      <c r="BH529" s="809">
        <f t="shared" si="135"/>
        <v>0.79789101622635106</v>
      </c>
      <c r="BI529" s="809">
        <v>0.25049972724427699</v>
      </c>
      <c r="BJ529" s="809">
        <v>0.74950027275572317</v>
      </c>
      <c r="BK529" s="810">
        <v>0.258229514782779</v>
      </c>
      <c r="BL529" s="810">
        <f t="shared" si="136"/>
        <v>0.741770485217221</v>
      </c>
      <c r="BM529" s="810">
        <v>0.32103615909989602</v>
      </c>
      <c r="BN529" s="810">
        <f t="shared" si="137"/>
        <v>0.67896384090010398</v>
      </c>
      <c r="BO529" s="810">
        <v>0.19478314917932901</v>
      </c>
      <c r="BP529" s="810">
        <f t="shared" si="138"/>
        <v>0.80521685082067096</v>
      </c>
      <c r="BQ529" s="810">
        <v>0.24348971479812892</v>
      </c>
      <c r="BR529" s="810">
        <f t="shared" si="144"/>
        <v>0.75651028520187102</v>
      </c>
      <c r="BS529" s="809">
        <v>0.87303273867506503</v>
      </c>
      <c r="BT529" s="809">
        <v>0.12696726132493499</v>
      </c>
      <c r="BU529" s="812"/>
      <c r="BV529" s="758"/>
      <c r="BW529" s="758"/>
      <c r="BX529" s="758"/>
      <c r="BY529" s="758"/>
      <c r="BZ529" s="758"/>
      <c r="CA529" s="758"/>
      <c r="CB529" s="758"/>
      <c r="CC529" s="758"/>
      <c r="CD529" s="758"/>
      <c r="CE529" s="758"/>
      <c r="CF529" s="758"/>
      <c r="CG529" s="758"/>
      <c r="CH529" s="758"/>
      <c r="CI529" s="758"/>
      <c r="CJ529" s="758"/>
      <c r="CK529" s="758"/>
      <c r="CL529" s="758"/>
      <c r="CM529" s="758"/>
      <c r="CN529" s="758"/>
      <c r="CP529" s="5"/>
      <c r="CR529" s="5"/>
      <c r="CS529" s="5"/>
      <c r="CT529" s="5"/>
    </row>
    <row r="530" spans="2:98" ht="15">
      <c r="B530" s="758"/>
      <c r="C530" s="758"/>
      <c r="D530" s="758"/>
      <c r="E530" s="758"/>
      <c r="F530" s="758"/>
      <c r="G530" s="758"/>
      <c r="H530" s="758"/>
      <c r="I530" s="758"/>
      <c r="J530" s="758"/>
      <c r="K530" s="758"/>
      <c r="L530" s="758"/>
      <c r="M530" s="758"/>
      <c r="N530" s="758"/>
      <c r="O530" s="758"/>
      <c r="P530" s="758"/>
      <c r="Q530" s="758"/>
      <c r="R530" s="758"/>
      <c r="S530" s="758"/>
      <c r="T530" s="758"/>
      <c r="U530" s="758"/>
      <c r="V530" s="758"/>
      <c r="W530" s="758"/>
      <c r="X530" s="758"/>
      <c r="Y530" s="758"/>
      <c r="Z530" s="758"/>
      <c r="AA530" s="758"/>
      <c r="AB530" s="758"/>
      <c r="AC530" s="758"/>
      <c r="AD530" s="758"/>
      <c r="AE530" s="758"/>
      <c r="AF530" s="758"/>
      <c r="AG530" s="758"/>
      <c r="AH530" s="758"/>
      <c r="AI530" s="758"/>
      <c r="AJ530" s="758"/>
      <c r="AK530" s="758"/>
      <c r="AL530" s="780">
        <v>525</v>
      </c>
      <c r="AM530" s="792">
        <v>0.27097387578916099</v>
      </c>
      <c r="AN530" s="792">
        <f t="shared" si="139"/>
        <v>0.72902612421083901</v>
      </c>
      <c r="AO530" s="792">
        <v>0.32731760850872499</v>
      </c>
      <c r="AP530" s="792">
        <f t="shared" si="133"/>
        <v>0.67268239149127496</v>
      </c>
      <c r="AQ530" s="792">
        <v>0.18339597185380599</v>
      </c>
      <c r="AR530" s="792">
        <f t="shared" si="134"/>
        <v>0.81660402814619404</v>
      </c>
      <c r="AS530" s="792">
        <f t="shared" si="140"/>
        <v>0.24364709850439742</v>
      </c>
      <c r="AT530" s="792">
        <f t="shared" si="140"/>
        <v>0.75635290149560264</v>
      </c>
      <c r="AU530" s="808">
        <v>0.28250841592634401</v>
      </c>
      <c r="AV530" s="808">
        <f t="shared" si="141"/>
        <v>0.71749158407365599</v>
      </c>
      <c r="AW530" s="808">
        <v>0.33706048198336003</v>
      </c>
      <c r="AX530" s="808">
        <f t="shared" si="142"/>
        <v>0.66293951801663997</v>
      </c>
      <c r="AY530" s="808">
        <v>0.20166563520382999</v>
      </c>
      <c r="AZ530" s="808">
        <f t="shared" si="145"/>
        <v>0.79833436479617004</v>
      </c>
      <c r="BA530" s="808">
        <f t="shared" si="143"/>
        <v>0.25786771198710123</v>
      </c>
      <c r="BB530" s="808">
        <f t="shared" si="143"/>
        <v>0.74213228801289877</v>
      </c>
      <c r="BC530" s="809">
        <v>0.265601021813897</v>
      </c>
      <c r="BD530" s="809">
        <f t="shared" si="132"/>
        <v>0.734398978186103</v>
      </c>
      <c r="BE530" s="809">
        <v>0.32766895588657902</v>
      </c>
      <c r="BF530" s="809">
        <f t="shared" si="132"/>
        <v>0.67233104411342093</v>
      </c>
      <c r="BG530" s="809">
        <v>0.20249282382620901</v>
      </c>
      <c r="BH530" s="809">
        <f t="shared" si="135"/>
        <v>0.79750717617379097</v>
      </c>
      <c r="BI530" s="809">
        <v>0.25084687557627738</v>
      </c>
      <c r="BJ530" s="809">
        <v>0.74915312442372262</v>
      </c>
      <c r="BK530" s="810">
        <v>0.25855039415644798</v>
      </c>
      <c r="BL530" s="810">
        <f t="shared" si="136"/>
        <v>0.74144960584355202</v>
      </c>
      <c r="BM530" s="810">
        <v>0.321335614201402</v>
      </c>
      <c r="BN530" s="810">
        <f t="shared" si="137"/>
        <v>0.678664385798598</v>
      </c>
      <c r="BO530" s="810">
        <v>0.19515751550246299</v>
      </c>
      <c r="BP530" s="810">
        <f t="shared" si="138"/>
        <v>0.80484248449753704</v>
      </c>
      <c r="BQ530" s="810">
        <v>0.2438302705859543</v>
      </c>
      <c r="BR530" s="810">
        <f t="shared" si="144"/>
        <v>0.7561697294140457</v>
      </c>
      <c r="BS530" s="809">
        <v>0.87327263611078298</v>
      </c>
      <c r="BT530" s="809">
        <v>0.12672736388921699</v>
      </c>
      <c r="BU530" s="812"/>
      <c r="BV530" s="758"/>
      <c r="BW530" s="758"/>
      <c r="BX530" s="758"/>
      <c r="BY530" s="758"/>
      <c r="BZ530" s="758"/>
      <c r="CA530" s="758"/>
      <c r="CB530" s="758"/>
      <c r="CC530" s="758"/>
      <c r="CD530" s="758"/>
      <c r="CE530" s="758"/>
      <c r="CF530" s="758"/>
      <c r="CG530" s="758"/>
      <c r="CH530" s="758"/>
      <c r="CI530" s="758"/>
      <c r="CJ530" s="758"/>
      <c r="CK530" s="758"/>
      <c r="CL530" s="758"/>
      <c r="CM530" s="758"/>
      <c r="CN530" s="758"/>
      <c r="CP530" s="5"/>
      <c r="CR530" s="5"/>
      <c r="CS530" s="5"/>
      <c r="CT530" s="5"/>
    </row>
    <row r="531" spans="2:98" ht="15">
      <c r="B531" s="758"/>
      <c r="C531" s="758"/>
      <c r="D531" s="758"/>
      <c r="E531" s="758"/>
      <c r="F531" s="758"/>
      <c r="G531" s="758"/>
      <c r="H531" s="758"/>
      <c r="I531" s="758"/>
      <c r="J531" s="758"/>
      <c r="K531" s="758"/>
      <c r="L531" s="758"/>
      <c r="M531" s="758"/>
      <c r="N531" s="758"/>
      <c r="O531" s="758"/>
      <c r="P531" s="758"/>
      <c r="Q531" s="758"/>
      <c r="R531" s="758"/>
      <c r="S531" s="758"/>
      <c r="T531" s="758"/>
      <c r="U531" s="758"/>
      <c r="V531" s="758"/>
      <c r="W531" s="758"/>
      <c r="X531" s="758"/>
      <c r="Y531" s="758"/>
      <c r="Z531" s="758"/>
      <c r="AA531" s="758"/>
      <c r="AB531" s="758"/>
      <c r="AC531" s="758"/>
      <c r="AD531" s="758"/>
      <c r="AE531" s="758"/>
      <c r="AF531" s="758"/>
      <c r="AG531" s="758"/>
      <c r="AH531" s="758"/>
      <c r="AI531" s="758"/>
      <c r="AJ531" s="758"/>
      <c r="AK531" s="758"/>
      <c r="AL531" s="780">
        <v>526</v>
      </c>
      <c r="AM531" s="792">
        <v>0.27129567444283997</v>
      </c>
      <c r="AN531" s="792">
        <f t="shared" si="139"/>
        <v>0.72870432555716003</v>
      </c>
      <c r="AO531" s="792">
        <v>0.32760456901507801</v>
      </c>
      <c r="AP531" s="792">
        <f t="shared" si="133"/>
        <v>0.67239543098492205</v>
      </c>
      <c r="AQ531" s="792">
        <v>0.183739376728554</v>
      </c>
      <c r="AR531" s="792">
        <f t="shared" si="134"/>
        <v>0.816260623271446</v>
      </c>
      <c r="AS531" s="792">
        <f t="shared" si="140"/>
        <v>0.24397082324588318</v>
      </c>
      <c r="AT531" s="792">
        <f t="shared" si="140"/>
        <v>0.75602917675411674</v>
      </c>
      <c r="AU531" s="808">
        <v>0.28284851498135699</v>
      </c>
      <c r="AV531" s="808">
        <f t="shared" si="141"/>
        <v>0.71715148501864301</v>
      </c>
      <c r="AW531" s="808">
        <v>0.33738721918192899</v>
      </c>
      <c r="AX531" s="808">
        <f t="shared" si="142"/>
        <v>0.66261278081807107</v>
      </c>
      <c r="AY531" s="808">
        <v>0.202046356678411</v>
      </c>
      <c r="AZ531" s="808">
        <f t="shared" si="145"/>
        <v>0.79795364332158902</v>
      </c>
      <c r="BA531" s="808">
        <f t="shared" si="143"/>
        <v>0.25822342412813337</v>
      </c>
      <c r="BB531" s="808">
        <f t="shared" si="143"/>
        <v>0.74177657587186663</v>
      </c>
      <c r="BC531" s="809">
        <v>0.26592157847402798</v>
      </c>
      <c r="BD531" s="809">
        <f t="shared" si="132"/>
        <v>0.73407842152597202</v>
      </c>
      <c r="BE531" s="809">
        <v>0.32797786901456699</v>
      </c>
      <c r="BF531" s="809">
        <f t="shared" si="132"/>
        <v>0.67202213098543306</v>
      </c>
      <c r="BG531" s="809">
        <v>0.20287657059352099</v>
      </c>
      <c r="BH531" s="809">
        <f t="shared" si="135"/>
        <v>0.79712342940647907</v>
      </c>
      <c r="BI531" s="809">
        <v>0.25119382167331872</v>
      </c>
      <c r="BJ531" s="809">
        <v>0.74880617832668128</v>
      </c>
      <c r="BK531" s="810">
        <v>0.25887106851400699</v>
      </c>
      <c r="BL531" s="810">
        <f t="shared" si="136"/>
        <v>0.74112893148599301</v>
      </c>
      <c r="BM531" s="810">
        <v>0.32163475499250999</v>
      </c>
      <c r="BN531" s="810">
        <f t="shared" si="137"/>
        <v>0.67836524500748996</v>
      </c>
      <c r="BO531" s="810">
        <v>0.19553181261104099</v>
      </c>
      <c r="BP531" s="810">
        <f t="shared" si="138"/>
        <v>0.80446818738895898</v>
      </c>
      <c r="BQ531" s="810">
        <v>0.24417065868869833</v>
      </c>
      <c r="BR531" s="810">
        <f t="shared" si="144"/>
        <v>0.75582934131130175</v>
      </c>
      <c r="BS531" s="809">
        <v>0.87351164809284698</v>
      </c>
      <c r="BT531" s="809">
        <v>0.12648835190715299</v>
      </c>
      <c r="BU531" s="812"/>
      <c r="BV531" s="758"/>
      <c r="BW531" s="758"/>
      <c r="BX531" s="758"/>
      <c r="BY531" s="758"/>
      <c r="BZ531" s="758"/>
      <c r="CA531" s="758"/>
      <c r="CB531" s="758"/>
      <c r="CC531" s="758"/>
      <c r="CD531" s="758"/>
      <c r="CE531" s="758"/>
      <c r="CF531" s="758"/>
      <c r="CG531" s="758"/>
      <c r="CH531" s="758"/>
      <c r="CI531" s="758"/>
      <c r="CJ531" s="758"/>
      <c r="CK531" s="758"/>
      <c r="CL531" s="758"/>
      <c r="CM531" s="758"/>
      <c r="CN531" s="758"/>
      <c r="CP531" s="5"/>
      <c r="CR531" s="5"/>
      <c r="CS531" s="5"/>
      <c r="CT531" s="5"/>
    </row>
    <row r="532" spans="2:98" ht="15">
      <c r="B532" s="758"/>
      <c r="C532" s="758"/>
      <c r="D532" s="758"/>
      <c r="E532" s="758"/>
      <c r="F532" s="758"/>
      <c r="G532" s="758"/>
      <c r="H532" s="758"/>
      <c r="I532" s="758"/>
      <c r="J532" s="758"/>
      <c r="K532" s="758"/>
      <c r="L532" s="758"/>
      <c r="M532" s="758"/>
      <c r="N532" s="758"/>
      <c r="O532" s="758"/>
      <c r="P532" s="758"/>
      <c r="Q532" s="758"/>
      <c r="R532" s="758"/>
      <c r="S532" s="758"/>
      <c r="T532" s="758"/>
      <c r="U532" s="758"/>
      <c r="V532" s="758"/>
      <c r="W532" s="758"/>
      <c r="X532" s="758"/>
      <c r="Y532" s="758"/>
      <c r="Z532" s="758"/>
      <c r="AA532" s="758"/>
      <c r="AB532" s="758"/>
      <c r="AC532" s="758"/>
      <c r="AD532" s="758"/>
      <c r="AE532" s="758"/>
      <c r="AF532" s="758"/>
      <c r="AG532" s="758"/>
      <c r="AH532" s="758"/>
      <c r="AI532" s="758"/>
      <c r="AJ532" s="758"/>
      <c r="AK532" s="758"/>
      <c r="AL532" s="780">
        <v>527</v>
      </c>
      <c r="AM532" s="792">
        <v>0.27161762219334101</v>
      </c>
      <c r="AN532" s="792">
        <f t="shared" si="139"/>
        <v>0.72838237780665893</v>
      </c>
      <c r="AO532" s="792">
        <v>0.32789112528772701</v>
      </c>
      <c r="AP532" s="792">
        <f t="shared" si="133"/>
        <v>0.67210887471227299</v>
      </c>
      <c r="AQ532" s="792">
        <v>0.18408274250784101</v>
      </c>
      <c r="AR532" s="792">
        <f t="shared" si="134"/>
        <v>0.81591725749215893</v>
      </c>
      <c r="AS532" s="792">
        <f t="shared" si="140"/>
        <v>0.24429448324971981</v>
      </c>
      <c r="AT532" s="792">
        <f t="shared" si="140"/>
        <v>0.75570551675028019</v>
      </c>
      <c r="AU532" s="808">
        <v>0.28318830238846499</v>
      </c>
      <c r="AV532" s="808">
        <f t="shared" si="141"/>
        <v>0.71681169761153507</v>
      </c>
      <c r="AW532" s="808">
        <v>0.33771361373471298</v>
      </c>
      <c r="AX532" s="808">
        <f t="shared" si="142"/>
        <v>0.66228638626528702</v>
      </c>
      <c r="AY532" s="808">
        <v>0.202427005770697</v>
      </c>
      <c r="AZ532" s="808">
        <f t="shared" si="145"/>
        <v>0.79757299422930306</v>
      </c>
      <c r="BA532" s="808">
        <f t="shared" si="143"/>
        <v>0.25857892755392875</v>
      </c>
      <c r="BB532" s="808">
        <f t="shared" si="143"/>
        <v>0.74142107244607125</v>
      </c>
      <c r="BC532" s="809">
        <v>0.26624187071934702</v>
      </c>
      <c r="BD532" s="809">
        <f t="shared" si="132"/>
        <v>0.73375812928065298</v>
      </c>
      <c r="BE532" s="809">
        <v>0.328286448923784</v>
      </c>
      <c r="BF532" s="809">
        <f t="shared" si="132"/>
        <v>0.671713551076216</v>
      </c>
      <c r="BG532" s="809">
        <v>0.20326022389531001</v>
      </c>
      <c r="BH532" s="809">
        <f t="shared" si="135"/>
        <v>0.79673977610468993</v>
      </c>
      <c r="BI532" s="809">
        <v>0.25154056616731052</v>
      </c>
      <c r="BJ532" s="809">
        <v>0.74845943383268954</v>
      </c>
      <c r="BK532" s="810">
        <v>0.25919153739953699</v>
      </c>
      <c r="BL532" s="810">
        <f t="shared" si="136"/>
        <v>0.74080846260046296</v>
      </c>
      <c r="BM532" s="810">
        <v>0.32193358291045698</v>
      </c>
      <c r="BN532" s="810">
        <f t="shared" si="137"/>
        <v>0.67806641708954296</v>
      </c>
      <c r="BO532" s="810">
        <v>0.19590603996838599</v>
      </c>
      <c r="BP532" s="810">
        <f t="shared" si="138"/>
        <v>0.80409396003161404</v>
      </c>
      <c r="BQ532" s="810">
        <v>0.24451087904871915</v>
      </c>
      <c r="BR532" s="810">
        <f t="shared" si="144"/>
        <v>0.75548912095128085</v>
      </c>
      <c r="BS532" s="809">
        <v>0.87374977829976397</v>
      </c>
      <c r="BT532" s="809">
        <v>0.126250221700236</v>
      </c>
      <c r="BU532" s="812"/>
      <c r="BV532" s="758"/>
      <c r="BW532" s="758"/>
      <c r="BX532" s="758"/>
      <c r="BY532" s="758"/>
      <c r="BZ532" s="758"/>
      <c r="CA532" s="758"/>
      <c r="CB532" s="758"/>
      <c r="CC532" s="758"/>
      <c r="CD532" s="758"/>
      <c r="CE532" s="758"/>
      <c r="CF532" s="758"/>
      <c r="CG532" s="758"/>
      <c r="CH532" s="758"/>
      <c r="CI532" s="758"/>
      <c r="CJ532" s="758"/>
      <c r="CK532" s="758"/>
      <c r="CL532" s="758"/>
      <c r="CM532" s="758"/>
      <c r="CN532" s="758"/>
      <c r="CP532" s="5"/>
      <c r="CR532" s="5"/>
      <c r="CS532" s="5"/>
      <c r="CT532" s="5"/>
    </row>
    <row r="533" spans="2:98" ht="15">
      <c r="B533" s="758"/>
      <c r="C533" s="758"/>
      <c r="D533" s="758"/>
      <c r="E533" s="758"/>
      <c r="F533" s="758"/>
      <c r="G533" s="758"/>
      <c r="H533" s="758"/>
      <c r="I533" s="758"/>
      <c r="J533" s="758"/>
      <c r="K533" s="758"/>
      <c r="L533" s="758"/>
      <c r="M533" s="758"/>
      <c r="N533" s="758"/>
      <c r="O533" s="758"/>
      <c r="P533" s="758"/>
      <c r="Q533" s="758"/>
      <c r="R533" s="758"/>
      <c r="S533" s="758"/>
      <c r="T533" s="758"/>
      <c r="U533" s="758"/>
      <c r="V533" s="758"/>
      <c r="W533" s="758"/>
      <c r="X533" s="758"/>
      <c r="Y533" s="758"/>
      <c r="Z533" s="758"/>
      <c r="AA533" s="758"/>
      <c r="AB533" s="758"/>
      <c r="AC533" s="758"/>
      <c r="AD533" s="758"/>
      <c r="AE533" s="758"/>
      <c r="AF533" s="758"/>
      <c r="AG533" s="758"/>
      <c r="AH533" s="758"/>
      <c r="AI533" s="758"/>
      <c r="AJ533" s="758"/>
      <c r="AK533" s="758"/>
      <c r="AL533" s="780">
        <v>528</v>
      </c>
      <c r="AM533" s="792">
        <v>0.27193971130251698</v>
      </c>
      <c r="AN533" s="792">
        <f t="shared" si="139"/>
        <v>0.72806028869748296</v>
      </c>
      <c r="AO533" s="792">
        <v>0.328177281504413</v>
      </c>
      <c r="AP533" s="792">
        <f t="shared" si="133"/>
        <v>0.67182271849558695</v>
      </c>
      <c r="AQ533" s="792">
        <v>0.18442606855712301</v>
      </c>
      <c r="AR533" s="792">
        <f t="shared" si="134"/>
        <v>0.81557393144287693</v>
      </c>
      <c r="AS533" s="792">
        <f t="shared" si="140"/>
        <v>0.24461807678607184</v>
      </c>
      <c r="AT533" s="792">
        <f t="shared" si="140"/>
        <v>0.75538192321392805</v>
      </c>
      <c r="AU533" s="808">
        <v>0.28352777887299502</v>
      </c>
      <c r="AV533" s="808">
        <f t="shared" si="141"/>
        <v>0.71647222112700493</v>
      </c>
      <c r="AW533" s="808">
        <v>0.33803966690154402</v>
      </c>
      <c r="AX533" s="808">
        <f t="shared" si="142"/>
        <v>0.66196033309845603</v>
      </c>
      <c r="AY533" s="808">
        <v>0.20280758219629699</v>
      </c>
      <c r="AZ533" s="808">
        <f t="shared" si="145"/>
        <v>0.79719241780370298</v>
      </c>
      <c r="BA533" s="808">
        <f t="shared" si="143"/>
        <v>0.2589342226482802</v>
      </c>
      <c r="BB533" s="808">
        <f t="shared" si="143"/>
        <v>0.74106577735171975</v>
      </c>
      <c r="BC533" s="809">
        <v>0.26656189989720402</v>
      </c>
      <c r="BD533" s="809">
        <f t="shared" si="132"/>
        <v>0.73343810010279598</v>
      </c>
      <c r="BE533" s="809">
        <v>0.32859469690621901</v>
      </c>
      <c r="BF533" s="809">
        <f t="shared" si="132"/>
        <v>0.67140530309378099</v>
      </c>
      <c r="BG533" s="809">
        <v>0.203643783551304</v>
      </c>
      <c r="BH533" s="809">
        <f t="shared" si="135"/>
        <v>0.79635621644869603</v>
      </c>
      <c r="BI533" s="809">
        <v>0.25188710969016348</v>
      </c>
      <c r="BJ533" s="809">
        <v>0.74811289030983663</v>
      </c>
      <c r="BK533" s="810">
        <v>0.25951180035711402</v>
      </c>
      <c r="BL533" s="810">
        <f t="shared" si="136"/>
        <v>0.74048819964288604</v>
      </c>
      <c r="BM533" s="810">
        <v>0.32223209939248099</v>
      </c>
      <c r="BN533" s="810">
        <f t="shared" si="137"/>
        <v>0.67776790060751901</v>
      </c>
      <c r="BO533" s="810">
        <v>0.19628019703782501</v>
      </c>
      <c r="BP533" s="810">
        <f t="shared" si="138"/>
        <v>0.80371980296217505</v>
      </c>
      <c r="BQ533" s="810">
        <v>0.24485093160837548</v>
      </c>
      <c r="BR533" s="810">
        <f t="shared" si="144"/>
        <v>0.75514906839162454</v>
      </c>
      <c r="BS533" s="809">
        <v>0.873987030410042</v>
      </c>
      <c r="BT533" s="809">
        <v>0.126012969589958</v>
      </c>
      <c r="BU533" s="812"/>
      <c r="BV533" s="758"/>
      <c r="BW533" s="758"/>
      <c r="BX533" s="758"/>
      <c r="BY533" s="758"/>
      <c r="BZ533" s="758"/>
      <c r="CA533" s="758"/>
      <c r="CB533" s="758"/>
      <c r="CC533" s="758"/>
      <c r="CD533" s="758"/>
      <c r="CE533" s="758"/>
      <c r="CF533" s="758"/>
      <c r="CG533" s="758"/>
      <c r="CH533" s="758"/>
      <c r="CI533" s="758"/>
      <c r="CJ533" s="758"/>
      <c r="CK533" s="758"/>
      <c r="CL533" s="758"/>
      <c r="CM533" s="758"/>
      <c r="CN533" s="758"/>
      <c r="CP533" s="5"/>
      <c r="CR533" s="5"/>
      <c r="CS533" s="5"/>
      <c r="CT533" s="5"/>
    </row>
    <row r="534" spans="2:98" ht="15">
      <c r="B534" s="758"/>
      <c r="C534" s="758"/>
      <c r="D534" s="758"/>
      <c r="E534" s="758"/>
      <c r="F534" s="758"/>
      <c r="G534" s="758"/>
      <c r="H534" s="758"/>
      <c r="I534" s="758"/>
      <c r="J534" s="758"/>
      <c r="K534" s="758"/>
      <c r="L534" s="758"/>
      <c r="M534" s="758"/>
      <c r="N534" s="758"/>
      <c r="O534" s="758"/>
      <c r="P534" s="758"/>
      <c r="Q534" s="758"/>
      <c r="R534" s="758"/>
      <c r="S534" s="758"/>
      <c r="T534" s="758"/>
      <c r="U534" s="758"/>
      <c r="V534" s="758"/>
      <c r="W534" s="758"/>
      <c r="X534" s="758"/>
      <c r="Y534" s="758"/>
      <c r="Z534" s="758"/>
      <c r="AA534" s="758"/>
      <c r="AB534" s="758"/>
      <c r="AC534" s="758"/>
      <c r="AD534" s="758"/>
      <c r="AE534" s="758"/>
      <c r="AF534" s="758"/>
      <c r="AG534" s="758"/>
      <c r="AH534" s="758"/>
      <c r="AI534" s="758"/>
      <c r="AJ534" s="758"/>
      <c r="AK534" s="758"/>
      <c r="AL534" s="780">
        <v>529</v>
      </c>
      <c r="AM534" s="792">
        <v>0.27226193403221799</v>
      </c>
      <c r="AN534" s="792">
        <f t="shared" si="139"/>
        <v>0.72773806596778201</v>
      </c>
      <c r="AO534" s="792">
        <v>0.328463041842879</v>
      </c>
      <c r="AP534" s="792">
        <f t="shared" si="133"/>
        <v>0.671536958157121</v>
      </c>
      <c r="AQ534" s="792">
        <v>0.184769354241856</v>
      </c>
      <c r="AR534" s="792">
        <f t="shared" si="134"/>
        <v>0.81523064575814397</v>
      </c>
      <c r="AS534" s="792">
        <f t="shared" si="140"/>
        <v>0.24494160212510352</v>
      </c>
      <c r="AT534" s="792">
        <f t="shared" si="140"/>
        <v>0.75505839787489659</v>
      </c>
      <c r="AU534" s="808">
        <v>0.28386694516027899</v>
      </c>
      <c r="AV534" s="808">
        <f t="shared" si="141"/>
        <v>0.71613305483972101</v>
      </c>
      <c r="AW534" s="808">
        <v>0.33836537994225502</v>
      </c>
      <c r="AX534" s="808">
        <f t="shared" si="142"/>
        <v>0.66163462005774498</v>
      </c>
      <c r="AY534" s="808">
        <v>0.203188085670819</v>
      </c>
      <c r="AZ534" s="808">
        <f t="shared" si="145"/>
        <v>0.79681191432918097</v>
      </c>
      <c r="BA534" s="808">
        <f t="shared" si="143"/>
        <v>0.25928930979498188</v>
      </c>
      <c r="BB534" s="808">
        <f t="shared" si="143"/>
        <v>0.74071069020501812</v>
      </c>
      <c r="BC534" s="809">
        <v>0.266881667354948</v>
      </c>
      <c r="BD534" s="809">
        <f t="shared" ref="BD534:BF597" si="146">1-BC534</f>
        <v>0.733118332645052</v>
      </c>
      <c r="BE534" s="809">
        <v>0.32890261425386302</v>
      </c>
      <c r="BF534" s="809">
        <f t="shared" si="146"/>
        <v>0.67109738574613698</v>
      </c>
      <c r="BG534" s="809">
        <v>0.20402724938122799</v>
      </c>
      <c r="BH534" s="809">
        <f t="shared" si="135"/>
        <v>0.79597275061877204</v>
      </c>
      <c r="BI534" s="809">
        <v>0.25223345287378723</v>
      </c>
      <c r="BJ534" s="809">
        <v>0.74776654712621282</v>
      </c>
      <c r="BK534" s="810">
        <v>0.25983185693081801</v>
      </c>
      <c r="BL534" s="810">
        <f t="shared" si="136"/>
        <v>0.74016814306918199</v>
      </c>
      <c r="BM534" s="810">
        <v>0.32253030587581999</v>
      </c>
      <c r="BN534" s="810">
        <f t="shared" si="137"/>
        <v>0.67746969412418001</v>
      </c>
      <c r="BO534" s="810">
        <v>0.196654283282682</v>
      </c>
      <c r="BP534" s="810">
        <f t="shared" si="138"/>
        <v>0.80334571671731803</v>
      </c>
      <c r="BQ534" s="810">
        <v>0.2451908163100259</v>
      </c>
      <c r="BR534" s="810">
        <f t="shared" si="144"/>
        <v>0.75480918368997418</v>
      </c>
      <c r="BS534" s="809">
        <v>0.87422340810219001</v>
      </c>
      <c r="BT534" s="809">
        <v>0.12577659189780999</v>
      </c>
      <c r="BU534" s="812"/>
      <c r="BV534" s="758"/>
      <c r="BW534" s="758"/>
      <c r="BX534" s="758"/>
      <c r="BY534" s="758"/>
      <c r="BZ534" s="758"/>
      <c r="CA534" s="758"/>
      <c r="CB534" s="758"/>
      <c r="CC534" s="758"/>
      <c r="CD534" s="758"/>
      <c r="CE534" s="758"/>
      <c r="CF534" s="758"/>
      <c r="CG534" s="758"/>
      <c r="CH534" s="758"/>
      <c r="CI534" s="758"/>
      <c r="CJ534" s="758"/>
      <c r="CK534" s="758"/>
      <c r="CL534" s="758"/>
      <c r="CM534" s="758"/>
      <c r="CN534" s="758"/>
      <c r="CP534" s="5"/>
      <c r="CR534" s="5"/>
      <c r="CS534" s="5"/>
      <c r="CT534" s="5"/>
    </row>
    <row r="535" spans="2:98" ht="15">
      <c r="B535" s="758"/>
      <c r="C535" s="758"/>
      <c r="D535" s="758"/>
      <c r="E535" s="758"/>
      <c r="F535" s="758"/>
      <c r="G535" s="758"/>
      <c r="H535" s="758"/>
      <c r="I535" s="758"/>
      <c r="J535" s="758"/>
      <c r="K535" s="758"/>
      <c r="L535" s="758"/>
      <c r="M535" s="758"/>
      <c r="N535" s="758"/>
      <c r="O535" s="758"/>
      <c r="P535" s="758"/>
      <c r="Q535" s="758"/>
      <c r="R535" s="758"/>
      <c r="S535" s="758"/>
      <c r="T535" s="758"/>
      <c r="U535" s="758"/>
      <c r="V535" s="758"/>
      <c r="W535" s="758"/>
      <c r="X535" s="758"/>
      <c r="Y535" s="758"/>
      <c r="Z535" s="758"/>
      <c r="AA535" s="758"/>
      <c r="AB535" s="758"/>
      <c r="AC535" s="758"/>
      <c r="AD535" s="758"/>
      <c r="AE535" s="758"/>
      <c r="AF535" s="758"/>
      <c r="AG535" s="758"/>
      <c r="AH535" s="758"/>
      <c r="AI535" s="758"/>
      <c r="AJ535" s="758"/>
      <c r="AK535" s="758"/>
      <c r="AL535" s="780">
        <v>530</v>
      </c>
      <c r="AM535" s="792">
        <v>0.27258428264429602</v>
      </c>
      <c r="AN535" s="792">
        <f t="shared" si="139"/>
        <v>0.72741571735570398</v>
      </c>
      <c r="AO535" s="792">
        <v>0.328748410480869</v>
      </c>
      <c r="AP535" s="792">
        <f t="shared" si="133"/>
        <v>0.671251589519131</v>
      </c>
      <c r="AQ535" s="792">
        <v>0.18511259892749701</v>
      </c>
      <c r="AR535" s="792">
        <f t="shared" si="134"/>
        <v>0.81488740107250301</v>
      </c>
      <c r="AS535" s="792">
        <f t="shared" si="140"/>
        <v>0.24526505753698025</v>
      </c>
      <c r="AT535" s="792">
        <f t="shared" si="140"/>
        <v>0.75473494246301964</v>
      </c>
      <c r="AU535" s="808">
        <v>0.28420580197564599</v>
      </c>
      <c r="AV535" s="808">
        <f t="shared" si="141"/>
        <v>0.71579419802435407</v>
      </c>
      <c r="AW535" s="808">
        <v>0.33869075411667698</v>
      </c>
      <c r="AX535" s="808">
        <f t="shared" si="142"/>
        <v>0.66130924588332296</v>
      </c>
      <c r="AY535" s="808">
        <v>0.20356851590987099</v>
      </c>
      <c r="AZ535" s="808">
        <f t="shared" si="145"/>
        <v>0.79643148409012898</v>
      </c>
      <c r="BA535" s="808">
        <f t="shared" si="143"/>
        <v>0.25964418937782663</v>
      </c>
      <c r="BB535" s="808">
        <f t="shared" si="143"/>
        <v>0.74035581062217348</v>
      </c>
      <c r="BC535" s="809">
        <v>0.26720117443993002</v>
      </c>
      <c r="BD535" s="809">
        <f t="shared" si="146"/>
        <v>0.73279882556006992</v>
      </c>
      <c r="BE535" s="809">
        <v>0.32921020225870401</v>
      </c>
      <c r="BF535" s="809">
        <f t="shared" si="146"/>
        <v>0.67078979774129599</v>
      </c>
      <c r="BG535" s="809">
        <v>0.20441062120480999</v>
      </c>
      <c r="BH535" s="809">
        <f t="shared" si="135"/>
        <v>0.79558937879518998</v>
      </c>
      <c r="BI535" s="809">
        <v>0.25257959635009281</v>
      </c>
      <c r="BJ535" s="809">
        <v>0.74742040364990725</v>
      </c>
      <c r="BK535" s="810">
        <v>0.26015170666472798</v>
      </c>
      <c r="BL535" s="810">
        <f t="shared" si="136"/>
        <v>0.73984829333527202</v>
      </c>
      <c r="BM535" s="810">
        <v>0.32282820379771299</v>
      </c>
      <c r="BN535" s="810">
        <f t="shared" si="137"/>
        <v>0.67717179620228696</v>
      </c>
      <c r="BO535" s="810">
        <v>0.19702829816628301</v>
      </c>
      <c r="BP535" s="810">
        <f t="shared" si="138"/>
        <v>0.80297170183371702</v>
      </c>
      <c r="BQ535" s="810">
        <v>0.24553053309602985</v>
      </c>
      <c r="BR535" s="810">
        <f t="shared" si="144"/>
        <v>0.75446946690397021</v>
      </c>
      <c r="BS535" s="809">
        <v>0.87445891505471507</v>
      </c>
      <c r="BT535" s="809">
        <v>0.12554108494528499</v>
      </c>
      <c r="BU535" s="812"/>
      <c r="BV535" s="758"/>
      <c r="BW535" s="758"/>
      <c r="BX535" s="758"/>
      <c r="BY535" s="758"/>
      <c r="BZ535" s="758"/>
      <c r="CA535" s="758"/>
      <c r="CB535" s="758"/>
      <c r="CC535" s="758"/>
      <c r="CD535" s="758"/>
      <c r="CE535" s="758"/>
      <c r="CF535" s="758"/>
      <c r="CG535" s="758"/>
      <c r="CH535" s="758"/>
      <c r="CI535" s="758"/>
      <c r="CJ535" s="758"/>
      <c r="CK535" s="758"/>
      <c r="CL535" s="758"/>
      <c r="CM535" s="758"/>
      <c r="CN535" s="758"/>
      <c r="CP535" s="5"/>
      <c r="CR535" s="5"/>
      <c r="CS535" s="5"/>
      <c r="CT535" s="5"/>
    </row>
    <row r="536" spans="2:98" ht="15">
      <c r="B536" s="758"/>
      <c r="C536" s="758"/>
      <c r="D536" s="758"/>
      <c r="E536" s="758"/>
      <c r="F536" s="758"/>
      <c r="G536" s="758"/>
      <c r="H536" s="758"/>
      <c r="I536" s="758"/>
      <c r="J536" s="758"/>
      <c r="K536" s="758"/>
      <c r="L536" s="758"/>
      <c r="M536" s="758"/>
      <c r="N536" s="758"/>
      <c r="O536" s="758"/>
      <c r="P536" s="758"/>
      <c r="Q536" s="758"/>
      <c r="R536" s="758"/>
      <c r="S536" s="758"/>
      <c r="T536" s="758"/>
      <c r="U536" s="758"/>
      <c r="V536" s="758"/>
      <c r="W536" s="758"/>
      <c r="X536" s="758"/>
      <c r="Y536" s="758"/>
      <c r="Z536" s="758"/>
      <c r="AA536" s="758"/>
      <c r="AB536" s="758"/>
      <c r="AC536" s="758"/>
      <c r="AD536" s="758"/>
      <c r="AE536" s="758"/>
      <c r="AF536" s="758"/>
      <c r="AG536" s="758"/>
      <c r="AH536" s="758"/>
      <c r="AI536" s="758"/>
      <c r="AJ536" s="758"/>
      <c r="AK536" s="758"/>
      <c r="AL536" s="780">
        <v>531</v>
      </c>
      <c r="AM536" s="792">
        <v>0.272906749400602</v>
      </c>
      <c r="AN536" s="792">
        <f t="shared" si="139"/>
        <v>0.727093250599398</v>
      </c>
      <c r="AO536" s="792">
        <v>0.32903339159612199</v>
      </c>
      <c r="AP536" s="792">
        <f t="shared" si="133"/>
        <v>0.67096660840387801</v>
      </c>
      <c r="AQ536" s="792">
        <v>0.18545580197950201</v>
      </c>
      <c r="AR536" s="792">
        <f t="shared" si="134"/>
        <v>0.81454419802049793</v>
      </c>
      <c r="AS536" s="792">
        <f t="shared" si="140"/>
        <v>0.24558844129186561</v>
      </c>
      <c r="AT536" s="792">
        <f t="shared" si="140"/>
        <v>0.75441155870813437</v>
      </c>
      <c r="AU536" s="808">
        <v>0.28454435004442502</v>
      </c>
      <c r="AV536" s="808">
        <f t="shared" si="141"/>
        <v>0.71545564995557498</v>
      </c>
      <c r="AW536" s="808">
        <v>0.33901579068464299</v>
      </c>
      <c r="AX536" s="808">
        <f t="shared" si="142"/>
        <v>0.66098420931535706</v>
      </c>
      <c r="AY536" s="808">
        <v>0.203948872629062</v>
      </c>
      <c r="AZ536" s="808">
        <f t="shared" si="145"/>
        <v>0.79605112737093797</v>
      </c>
      <c r="BA536" s="808">
        <f t="shared" si="143"/>
        <v>0.25999886178060816</v>
      </c>
      <c r="BB536" s="808">
        <f t="shared" si="143"/>
        <v>0.74000113821939184</v>
      </c>
      <c r="BC536" s="809">
        <v>0.26752042249949898</v>
      </c>
      <c r="BD536" s="809">
        <f t="shared" si="146"/>
        <v>0.73247957750050108</v>
      </c>
      <c r="BE536" s="809">
        <v>0.32951746221273298</v>
      </c>
      <c r="BF536" s="809">
        <f t="shared" si="146"/>
        <v>0.67048253778726696</v>
      </c>
      <c r="BG536" s="809">
        <v>0.20479389884177601</v>
      </c>
      <c r="BH536" s="809">
        <f t="shared" si="135"/>
        <v>0.79520610115822399</v>
      </c>
      <c r="BI536" s="809">
        <v>0.25292554075099022</v>
      </c>
      <c r="BJ536" s="809">
        <v>0.74707445924900984</v>
      </c>
      <c r="BK536" s="810">
        <v>0.26047134910292102</v>
      </c>
      <c r="BL536" s="810">
        <f t="shared" si="136"/>
        <v>0.73952865089707898</v>
      </c>
      <c r="BM536" s="810">
        <v>0.32312579459539498</v>
      </c>
      <c r="BN536" s="810">
        <f t="shared" si="137"/>
        <v>0.67687420540460508</v>
      </c>
      <c r="BO536" s="810">
        <v>0.19740224115195201</v>
      </c>
      <c r="BP536" s="810">
        <f t="shared" si="138"/>
        <v>0.80259775884804796</v>
      </c>
      <c r="BQ536" s="810">
        <v>0.24587008190874432</v>
      </c>
      <c r="BR536" s="810">
        <f t="shared" si="144"/>
        <v>0.75412991809125574</v>
      </c>
      <c r="BS536" s="809">
        <v>0.87469355494612699</v>
      </c>
      <c r="BT536" s="809">
        <v>0.12530644505387301</v>
      </c>
      <c r="BU536" s="812"/>
      <c r="BV536" s="758"/>
      <c r="BW536" s="758"/>
      <c r="BX536" s="758"/>
      <c r="BY536" s="758"/>
      <c r="BZ536" s="758"/>
      <c r="CA536" s="758"/>
      <c r="CB536" s="758"/>
      <c r="CC536" s="758"/>
      <c r="CD536" s="758"/>
      <c r="CE536" s="758"/>
      <c r="CF536" s="758"/>
      <c r="CG536" s="758"/>
      <c r="CH536" s="758"/>
      <c r="CI536" s="758"/>
      <c r="CJ536" s="758"/>
      <c r="CK536" s="758"/>
      <c r="CL536" s="758"/>
      <c r="CM536" s="758"/>
      <c r="CN536" s="758"/>
      <c r="CP536" s="5"/>
      <c r="CR536" s="5"/>
      <c r="CS536" s="5"/>
      <c r="CT536" s="5"/>
    </row>
    <row r="537" spans="2:98" ht="15">
      <c r="B537" s="758"/>
      <c r="C537" s="758"/>
      <c r="D537" s="758"/>
      <c r="E537" s="758"/>
      <c r="F537" s="758"/>
      <c r="G537" s="758"/>
      <c r="H537" s="758"/>
      <c r="I537" s="758"/>
      <c r="J537" s="758"/>
      <c r="K537" s="758"/>
      <c r="L537" s="758"/>
      <c r="M537" s="758"/>
      <c r="N537" s="758"/>
      <c r="O537" s="758"/>
      <c r="P537" s="758"/>
      <c r="Q537" s="758"/>
      <c r="R537" s="758"/>
      <c r="S537" s="758"/>
      <c r="T537" s="758"/>
      <c r="U537" s="758"/>
      <c r="V537" s="758"/>
      <c r="W537" s="758"/>
      <c r="X537" s="758"/>
      <c r="Y537" s="758"/>
      <c r="Z537" s="758"/>
      <c r="AA537" s="758"/>
      <c r="AB537" s="758"/>
      <c r="AC537" s="758"/>
      <c r="AD537" s="758"/>
      <c r="AE537" s="758"/>
      <c r="AF537" s="758"/>
      <c r="AG537" s="758"/>
      <c r="AH537" s="758"/>
      <c r="AI537" s="758"/>
      <c r="AJ537" s="758"/>
      <c r="AK537" s="758"/>
      <c r="AL537" s="780">
        <v>532</v>
      </c>
      <c r="AM537" s="792">
        <v>0.27322932656298599</v>
      </c>
      <c r="AN537" s="792">
        <f t="shared" si="139"/>
        <v>0.72677067343701407</v>
      </c>
      <c r="AO537" s="792">
        <v>0.32931798936638301</v>
      </c>
      <c r="AP537" s="792">
        <f t="shared" si="133"/>
        <v>0.67068201063361699</v>
      </c>
      <c r="AQ537" s="792">
        <v>0.185798962763328</v>
      </c>
      <c r="AR537" s="792">
        <f t="shared" si="134"/>
        <v>0.81420103723667203</v>
      </c>
      <c r="AS537" s="792">
        <f t="shared" si="140"/>
        <v>0.24591175165992463</v>
      </c>
      <c r="AT537" s="792">
        <f t="shared" si="140"/>
        <v>0.75408824834007548</v>
      </c>
      <c r="AU537" s="808">
        <v>0.284882590091946</v>
      </c>
      <c r="AV537" s="808">
        <f t="shared" si="141"/>
        <v>0.71511740990805395</v>
      </c>
      <c r="AW537" s="808">
        <v>0.339340490905986</v>
      </c>
      <c r="AX537" s="808">
        <f t="shared" si="142"/>
        <v>0.66065950909401394</v>
      </c>
      <c r="AY537" s="808">
        <v>0.204329155543998</v>
      </c>
      <c r="AZ537" s="808">
        <f t="shared" si="145"/>
        <v>0.795670844456002</v>
      </c>
      <c r="BA537" s="808">
        <f t="shared" si="143"/>
        <v>0.26035332738711914</v>
      </c>
      <c r="BB537" s="808">
        <f t="shared" si="143"/>
        <v>0.73964667261288086</v>
      </c>
      <c r="BC537" s="809">
        <v>0.26783941288100299</v>
      </c>
      <c r="BD537" s="809">
        <f t="shared" si="146"/>
        <v>0.73216058711899701</v>
      </c>
      <c r="BE537" s="809">
        <v>0.32982439540794001</v>
      </c>
      <c r="BF537" s="809">
        <f t="shared" si="146"/>
        <v>0.67017560459205994</v>
      </c>
      <c r="BG537" s="809">
        <v>0.20517708211185301</v>
      </c>
      <c r="BH537" s="809">
        <f t="shared" si="135"/>
        <v>0.79482291788814696</v>
      </c>
      <c r="BI537" s="809">
        <v>0.25327128670838955</v>
      </c>
      <c r="BJ537" s="809">
        <v>0.7467287132916105</v>
      </c>
      <c r="BK537" s="810">
        <v>0.26079078378947801</v>
      </c>
      <c r="BL537" s="810">
        <f t="shared" si="136"/>
        <v>0.73920921621052194</v>
      </c>
      <c r="BM537" s="810">
        <v>0.32342307970610601</v>
      </c>
      <c r="BN537" s="810">
        <f t="shared" si="137"/>
        <v>0.67657692029389405</v>
      </c>
      <c r="BO537" s="810">
        <v>0.19777611170301401</v>
      </c>
      <c r="BP537" s="810">
        <f t="shared" si="138"/>
        <v>0.80222388829698599</v>
      </c>
      <c r="BQ537" s="810">
        <v>0.24620946269052901</v>
      </c>
      <c r="BR537" s="810">
        <f t="shared" si="144"/>
        <v>0.7537905373094711</v>
      </c>
      <c r="BS537" s="809">
        <v>0.87492733145493307</v>
      </c>
      <c r="BT537" s="809">
        <v>0.12507266854506699</v>
      </c>
      <c r="BU537" s="812"/>
      <c r="BV537" s="758"/>
      <c r="BW537" s="758"/>
      <c r="BX537" s="758"/>
      <c r="BY537" s="758"/>
      <c r="BZ537" s="758"/>
      <c r="CA537" s="758"/>
      <c r="CB537" s="758"/>
      <c r="CC537" s="758"/>
      <c r="CD537" s="758"/>
      <c r="CE537" s="758"/>
      <c r="CF537" s="758"/>
      <c r="CG537" s="758"/>
      <c r="CH537" s="758"/>
      <c r="CI537" s="758"/>
      <c r="CJ537" s="758"/>
      <c r="CK537" s="758"/>
      <c r="CL537" s="758"/>
      <c r="CM537" s="758"/>
      <c r="CN537" s="758"/>
      <c r="CP537" s="5"/>
      <c r="CR537" s="5"/>
      <c r="CS537" s="5"/>
      <c r="CT537" s="5"/>
    </row>
    <row r="538" spans="2:98" ht="15">
      <c r="B538" s="758"/>
      <c r="C538" s="758"/>
      <c r="D538" s="758"/>
      <c r="E538" s="758"/>
      <c r="F538" s="758"/>
      <c r="G538" s="758"/>
      <c r="H538" s="758"/>
      <c r="I538" s="758"/>
      <c r="J538" s="758"/>
      <c r="K538" s="758"/>
      <c r="L538" s="758"/>
      <c r="M538" s="758"/>
      <c r="N538" s="758"/>
      <c r="O538" s="758"/>
      <c r="P538" s="758"/>
      <c r="Q538" s="758"/>
      <c r="R538" s="758"/>
      <c r="S538" s="758"/>
      <c r="T538" s="758"/>
      <c r="U538" s="758"/>
      <c r="V538" s="758"/>
      <c r="W538" s="758"/>
      <c r="X538" s="758"/>
      <c r="Y538" s="758"/>
      <c r="Z538" s="758"/>
      <c r="AA538" s="758"/>
      <c r="AB538" s="758"/>
      <c r="AC538" s="758"/>
      <c r="AD538" s="758"/>
      <c r="AE538" s="758"/>
      <c r="AF538" s="758"/>
      <c r="AG538" s="758"/>
      <c r="AH538" s="758"/>
      <c r="AI538" s="758"/>
      <c r="AJ538" s="758"/>
      <c r="AK538" s="758"/>
      <c r="AL538" s="780">
        <v>533</v>
      </c>
      <c r="AM538" s="792">
        <v>0.27355200639330102</v>
      </c>
      <c r="AN538" s="792">
        <f t="shared" si="139"/>
        <v>0.72644799360669898</v>
      </c>
      <c r="AO538" s="792">
        <v>0.32960220796939299</v>
      </c>
      <c r="AP538" s="792">
        <f t="shared" si="133"/>
        <v>0.67039779203060701</v>
      </c>
      <c r="AQ538" s="792">
        <v>0.186142080644431</v>
      </c>
      <c r="AR538" s="792">
        <f t="shared" si="134"/>
        <v>0.81385791935556906</v>
      </c>
      <c r="AS538" s="792">
        <f t="shared" si="140"/>
        <v>0.24623498691132195</v>
      </c>
      <c r="AT538" s="792">
        <f t="shared" si="140"/>
        <v>0.75376501308867805</v>
      </c>
      <c r="AU538" s="808">
        <v>0.28522052284353899</v>
      </c>
      <c r="AV538" s="808">
        <f t="shared" si="141"/>
        <v>0.71477947715646106</v>
      </c>
      <c r="AW538" s="808">
        <v>0.33966485604053698</v>
      </c>
      <c r="AX538" s="808">
        <f t="shared" si="142"/>
        <v>0.66033514395946302</v>
      </c>
      <c r="AY538" s="808">
        <v>0.204709364370289</v>
      </c>
      <c r="AZ538" s="808">
        <f t="shared" si="145"/>
        <v>0.79529063562971103</v>
      </c>
      <c r="BA538" s="808">
        <f t="shared" si="143"/>
        <v>0.26070758658115356</v>
      </c>
      <c r="BB538" s="808">
        <f t="shared" si="143"/>
        <v>0.73929241341884655</v>
      </c>
      <c r="BC538" s="809">
        <v>0.26815814693179302</v>
      </c>
      <c r="BD538" s="809">
        <f t="shared" si="146"/>
        <v>0.73184185306820693</v>
      </c>
      <c r="BE538" s="809">
        <v>0.33013100313631299</v>
      </c>
      <c r="BF538" s="809">
        <f t="shared" si="146"/>
        <v>0.66986899686368706</v>
      </c>
      <c r="BG538" s="809">
        <v>0.20556017083476699</v>
      </c>
      <c r="BH538" s="809">
        <f t="shared" si="135"/>
        <v>0.79443982916523304</v>
      </c>
      <c r="BI538" s="809">
        <v>0.25361683485420067</v>
      </c>
      <c r="BJ538" s="809">
        <v>0.74638316514579939</v>
      </c>
      <c r="BK538" s="810">
        <v>0.26111001026847602</v>
      </c>
      <c r="BL538" s="810">
        <f t="shared" si="136"/>
        <v>0.73888998973152398</v>
      </c>
      <c r="BM538" s="810">
        <v>0.32372006056708402</v>
      </c>
      <c r="BN538" s="810">
        <f t="shared" si="137"/>
        <v>0.67627993943291598</v>
      </c>
      <c r="BO538" s="810">
        <v>0.198149909282794</v>
      </c>
      <c r="BP538" s="810">
        <f t="shared" si="138"/>
        <v>0.80185009071720603</v>
      </c>
      <c r="BQ538" s="810">
        <v>0.24654867538374214</v>
      </c>
      <c r="BR538" s="810">
        <f t="shared" si="144"/>
        <v>0.75345132461625797</v>
      </c>
      <c r="BS538" s="809">
        <v>0.875160248259642</v>
      </c>
      <c r="BT538" s="809">
        <v>0.124839751740358</v>
      </c>
      <c r="BU538" s="812"/>
      <c r="BV538" s="758"/>
      <c r="BW538" s="758"/>
      <c r="BX538" s="758"/>
      <c r="BY538" s="758"/>
      <c r="BZ538" s="758"/>
      <c r="CA538" s="758"/>
      <c r="CB538" s="758"/>
      <c r="CC538" s="758"/>
      <c r="CD538" s="758"/>
      <c r="CE538" s="758"/>
      <c r="CF538" s="758"/>
      <c r="CG538" s="758"/>
      <c r="CH538" s="758"/>
      <c r="CI538" s="758"/>
      <c r="CJ538" s="758"/>
      <c r="CK538" s="758"/>
      <c r="CL538" s="758"/>
      <c r="CM538" s="758"/>
      <c r="CN538" s="758"/>
      <c r="CP538" s="5"/>
      <c r="CR538" s="5"/>
      <c r="CS538" s="5"/>
      <c r="CT538" s="5"/>
    </row>
    <row r="539" spans="2:98" ht="15">
      <c r="B539" s="758"/>
      <c r="C539" s="758"/>
      <c r="D539" s="758"/>
      <c r="E539" s="758"/>
      <c r="F539" s="758"/>
      <c r="G539" s="758"/>
      <c r="H539" s="758"/>
      <c r="I539" s="758"/>
      <c r="J539" s="758"/>
      <c r="K539" s="758"/>
      <c r="L539" s="758"/>
      <c r="M539" s="758"/>
      <c r="N539" s="758"/>
      <c r="O539" s="758"/>
      <c r="P539" s="758"/>
      <c r="Q539" s="758"/>
      <c r="R539" s="758"/>
      <c r="S539" s="758"/>
      <c r="T539" s="758"/>
      <c r="U539" s="758"/>
      <c r="V539" s="758"/>
      <c r="W539" s="758"/>
      <c r="X539" s="758"/>
      <c r="Y539" s="758"/>
      <c r="Z539" s="758"/>
      <c r="AA539" s="758"/>
      <c r="AB539" s="758"/>
      <c r="AC539" s="758"/>
      <c r="AD539" s="758"/>
      <c r="AE539" s="758"/>
      <c r="AF539" s="758"/>
      <c r="AG539" s="758"/>
      <c r="AH539" s="758"/>
      <c r="AI539" s="758"/>
      <c r="AJ539" s="758"/>
      <c r="AK539" s="758"/>
      <c r="AL539" s="780">
        <v>534</v>
      </c>
      <c r="AM539" s="792">
        <v>0.27387478115339697</v>
      </c>
      <c r="AN539" s="792">
        <f t="shared" si="139"/>
        <v>0.72612521884660297</v>
      </c>
      <c r="AO539" s="792">
        <v>0.32988605158289402</v>
      </c>
      <c r="AP539" s="792">
        <f t="shared" si="133"/>
        <v>0.67011394841710592</v>
      </c>
      <c r="AQ539" s="792">
        <v>0.18648515498826701</v>
      </c>
      <c r="AR539" s="792">
        <f t="shared" si="134"/>
        <v>0.81351484501173299</v>
      </c>
      <c r="AS539" s="792">
        <f t="shared" si="140"/>
        <v>0.24655814531622153</v>
      </c>
      <c r="AT539" s="792">
        <f t="shared" si="140"/>
        <v>0.75344185468377844</v>
      </c>
      <c r="AU539" s="808">
        <v>0.28555814902453402</v>
      </c>
      <c r="AV539" s="808">
        <f t="shared" si="141"/>
        <v>0.71444185097546598</v>
      </c>
      <c r="AW539" s="808">
        <v>0.33998888734812899</v>
      </c>
      <c r="AX539" s="808">
        <f t="shared" si="142"/>
        <v>0.66001111265187107</v>
      </c>
      <c r="AY539" s="808">
        <v>0.20508949882354299</v>
      </c>
      <c r="AZ539" s="808">
        <f t="shared" si="145"/>
        <v>0.79491050117645701</v>
      </c>
      <c r="BA539" s="808">
        <f t="shared" si="143"/>
        <v>0.26106163974650498</v>
      </c>
      <c r="BB539" s="808">
        <f t="shared" si="143"/>
        <v>0.73893836025349513</v>
      </c>
      <c r="BC539" s="809">
        <v>0.26847662599921901</v>
      </c>
      <c r="BD539" s="809">
        <f t="shared" si="146"/>
        <v>0.73152337400078093</v>
      </c>
      <c r="BE539" s="809">
        <v>0.33043728668984401</v>
      </c>
      <c r="BF539" s="809">
        <f t="shared" si="146"/>
        <v>0.66956271331015604</v>
      </c>
      <c r="BG539" s="809">
        <v>0.205943164830244</v>
      </c>
      <c r="BH539" s="809">
        <f t="shared" si="135"/>
        <v>0.794056835169756</v>
      </c>
      <c r="BI539" s="809">
        <v>0.25396218582033425</v>
      </c>
      <c r="BJ539" s="809">
        <v>0.74603781417966575</v>
      </c>
      <c r="BK539" s="810">
        <v>0.26142902808399399</v>
      </c>
      <c r="BL539" s="810">
        <f t="shared" si="136"/>
        <v>0.73857097191600607</v>
      </c>
      <c r="BM539" s="810">
        <v>0.32401673861556601</v>
      </c>
      <c r="BN539" s="810">
        <f t="shared" si="137"/>
        <v>0.67598326138443399</v>
      </c>
      <c r="BO539" s="810">
        <v>0.19852363335461801</v>
      </c>
      <c r="BP539" s="810">
        <f t="shared" si="138"/>
        <v>0.80147636664538202</v>
      </c>
      <c r="BQ539" s="810">
        <v>0.2468877199307426</v>
      </c>
      <c r="BR539" s="810">
        <f t="shared" si="144"/>
        <v>0.75311228006925746</v>
      </c>
      <c r="BS539" s="809">
        <v>0.87539230903876097</v>
      </c>
      <c r="BT539" s="809">
        <v>0.124607690961239</v>
      </c>
      <c r="BU539" s="812"/>
      <c r="BV539" s="758"/>
      <c r="BW539" s="758"/>
      <c r="BX539" s="758"/>
      <c r="BY539" s="758"/>
      <c r="BZ539" s="758"/>
      <c r="CA539" s="758"/>
      <c r="CB539" s="758"/>
      <c r="CC539" s="758"/>
      <c r="CD539" s="758"/>
      <c r="CE539" s="758"/>
      <c r="CF539" s="758"/>
      <c r="CG539" s="758"/>
      <c r="CH539" s="758"/>
      <c r="CI539" s="758"/>
      <c r="CJ539" s="758"/>
      <c r="CK539" s="758"/>
      <c r="CL539" s="758"/>
      <c r="CM539" s="758"/>
      <c r="CN539" s="758"/>
      <c r="CP539" s="5"/>
      <c r="CR539" s="5"/>
      <c r="CS539" s="5"/>
      <c r="CT539" s="5"/>
    </row>
    <row r="540" spans="2:98" ht="15">
      <c r="B540" s="758"/>
      <c r="C540" s="758"/>
      <c r="D540" s="758"/>
      <c r="E540" s="758"/>
      <c r="F540" s="758"/>
      <c r="G540" s="758"/>
      <c r="H540" s="758"/>
      <c r="I540" s="758"/>
      <c r="J540" s="758"/>
      <c r="K540" s="758"/>
      <c r="L540" s="758"/>
      <c r="M540" s="758"/>
      <c r="N540" s="758"/>
      <c r="O540" s="758"/>
      <c r="P540" s="758"/>
      <c r="Q540" s="758"/>
      <c r="R540" s="758"/>
      <c r="S540" s="758"/>
      <c r="T540" s="758"/>
      <c r="U540" s="758"/>
      <c r="V540" s="758"/>
      <c r="W540" s="758"/>
      <c r="X540" s="758"/>
      <c r="Y540" s="758"/>
      <c r="Z540" s="758"/>
      <c r="AA540" s="758"/>
      <c r="AB540" s="758"/>
      <c r="AC540" s="758"/>
      <c r="AD540" s="758"/>
      <c r="AE540" s="758"/>
      <c r="AF540" s="758"/>
      <c r="AG540" s="758"/>
      <c r="AH540" s="758"/>
      <c r="AI540" s="758"/>
      <c r="AJ540" s="758"/>
      <c r="AK540" s="758"/>
      <c r="AL540" s="780">
        <v>535</v>
      </c>
      <c r="AM540" s="792">
        <v>0.27419764310512601</v>
      </c>
      <c r="AN540" s="792">
        <f t="shared" si="139"/>
        <v>0.72580235689487393</v>
      </c>
      <c r="AO540" s="792">
        <v>0.33016952438462799</v>
      </c>
      <c r="AP540" s="792">
        <f t="shared" si="133"/>
        <v>0.66983047561537201</v>
      </c>
      <c r="AQ540" s="792">
        <v>0.18682818516029301</v>
      </c>
      <c r="AR540" s="792">
        <f t="shared" si="134"/>
        <v>0.81317181483970702</v>
      </c>
      <c r="AS540" s="792">
        <f t="shared" si="140"/>
        <v>0.24688122514478827</v>
      </c>
      <c r="AT540" s="792">
        <f t="shared" si="140"/>
        <v>0.75311877485521173</v>
      </c>
      <c r="AU540" s="808">
        <v>0.285895469360259</v>
      </c>
      <c r="AV540" s="808">
        <f t="shared" si="141"/>
        <v>0.714104530639741</v>
      </c>
      <c r="AW540" s="808">
        <v>0.34031258608859499</v>
      </c>
      <c r="AX540" s="808">
        <f t="shared" si="142"/>
        <v>0.65968741391140506</v>
      </c>
      <c r="AY540" s="808">
        <v>0.205469558619368</v>
      </c>
      <c r="AZ540" s="808">
        <f t="shared" si="145"/>
        <v>0.794530441380632</v>
      </c>
      <c r="BA540" s="808">
        <f t="shared" si="143"/>
        <v>0.2614154872669664</v>
      </c>
      <c r="BB540" s="808">
        <f t="shared" si="143"/>
        <v>0.7385845127330336</v>
      </c>
      <c r="BC540" s="809">
        <v>0.26879485143062898</v>
      </c>
      <c r="BD540" s="809">
        <f t="shared" si="146"/>
        <v>0.73120514856937102</v>
      </c>
      <c r="BE540" s="809">
        <v>0.33074324736052002</v>
      </c>
      <c r="BF540" s="809">
        <f t="shared" si="146"/>
        <v>0.66925675263947992</v>
      </c>
      <c r="BG540" s="809">
        <v>0.206326063918012</v>
      </c>
      <c r="BH540" s="809">
        <f t="shared" si="135"/>
        <v>0.793673936081988</v>
      </c>
      <c r="BI540" s="809">
        <v>0.25430734023870011</v>
      </c>
      <c r="BJ540" s="809">
        <v>0.74569265976129995</v>
      </c>
      <c r="BK540" s="810">
        <v>0.26174783678011099</v>
      </c>
      <c r="BL540" s="810">
        <f t="shared" si="136"/>
        <v>0.73825216321988907</v>
      </c>
      <c r="BM540" s="810">
        <v>0.32431311528878998</v>
      </c>
      <c r="BN540" s="810">
        <f t="shared" si="137"/>
        <v>0.67568688471121008</v>
      </c>
      <c r="BO540" s="810">
        <v>0.19889728338181101</v>
      </c>
      <c r="BP540" s="810">
        <f t="shared" si="138"/>
        <v>0.80110271661818899</v>
      </c>
      <c r="BQ540" s="810">
        <v>0.24722659627388918</v>
      </c>
      <c r="BR540" s="810">
        <f t="shared" si="144"/>
        <v>0.7527734037261109</v>
      </c>
      <c r="BS540" s="809">
        <v>0.87562351747080003</v>
      </c>
      <c r="BT540" s="809">
        <v>0.1243764825292</v>
      </c>
      <c r="BU540" s="812"/>
      <c r="BV540" s="758"/>
      <c r="BW540" s="758"/>
      <c r="BX540" s="758"/>
      <c r="BY540" s="758"/>
      <c r="BZ540" s="758"/>
      <c r="CA540" s="758"/>
      <c r="CB540" s="758"/>
      <c r="CC540" s="758"/>
      <c r="CD540" s="758"/>
      <c r="CE540" s="758"/>
      <c r="CF540" s="758"/>
      <c r="CG540" s="758"/>
      <c r="CH540" s="758"/>
      <c r="CI540" s="758"/>
      <c r="CJ540" s="758"/>
      <c r="CK540" s="758"/>
      <c r="CL540" s="758"/>
      <c r="CM540" s="758"/>
      <c r="CN540" s="758"/>
      <c r="CP540" s="5"/>
      <c r="CR540" s="5"/>
      <c r="CS540" s="5"/>
      <c r="CT540" s="5"/>
    </row>
    <row r="541" spans="2:98" ht="15">
      <c r="B541" s="758"/>
      <c r="C541" s="758"/>
      <c r="D541" s="758"/>
      <c r="E541" s="758"/>
      <c r="F541" s="758"/>
      <c r="G541" s="758"/>
      <c r="H541" s="758"/>
      <c r="I541" s="758"/>
      <c r="J541" s="758"/>
      <c r="K541" s="758"/>
      <c r="L541" s="758"/>
      <c r="M541" s="758"/>
      <c r="N541" s="758"/>
      <c r="O541" s="758"/>
      <c r="P541" s="758"/>
      <c r="Q541" s="758"/>
      <c r="R541" s="758"/>
      <c r="S541" s="758"/>
      <c r="T541" s="758"/>
      <c r="U541" s="758"/>
      <c r="V541" s="758"/>
      <c r="W541" s="758"/>
      <c r="X541" s="758"/>
      <c r="Y541" s="758"/>
      <c r="Z541" s="758"/>
      <c r="AA541" s="758"/>
      <c r="AB541" s="758"/>
      <c r="AC541" s="758"/>
      <c r="AD541" s="758"/>
      <c r="AE541" s="758"/>
      <c r="AF541" s="758"/>
      <c r="AG541" s="758"/>
      <c r="AH541" s="758"/>
      <c r="AI541" s="758"/>
      <c r="AJ541" s="758"/>
      <c r="AK541" s="758"/>
      <c r="AL541" s="780">
        <v>536</v>
      </c>
      <c r="AM541" s="792">
        <v>0.27452058451033801</v>
      </c>
      <c r="AN541" s="792">
        <f t="shared" si="139"/>
        <v>0.72547941548966199</v>
      </c>
      <c r="AO541" s="792">
        <v>0.33045263055233898</v>
      </c>
      <c r="AP541" s="792">
        <f t="shared" si="133"/>
        <v>0.66954736944766102</v>
      </c>
      <c r="AQ541" s="792">
        <v>0.18717117052596599</v>
      </c>
      <c r="AR541" s="792">
        <f t="shared" si="134"/>
        <v>0.81282882947403401</v>
      </c>
      <c r="AS541" s="792">
        <f t="shared" si="140"/>
        <v>0.24720422466718711</v>
      </c>
      <c r="AT541" s="792">
        <f t="shared" si="140"/>
        <v>0.75279577533281294</v>
      </c>
      <c r="AU541" s="808">
        <v>0.286232484576046</v>
      </c>
      <c r="AV541" s="808">
        <f t="shared" si="141"/>
        <v>0.713767515423954</v>
      </c>
      <c r="AW541" s="808">
        <v>0.34063595352176601</v>
      </c>
      <c r="AX541" s="808">
        <f t="shared" si="142"/>
        <v>0.65936404647823399</v>
      </c>
      <c r="AY541" s="808">
        <v>0.205849543473371</v>
      </c>
      <c r="AZ541" s="808">
        <f t="shared" si="145"/>
        <v>0.79415045652662897</v>
      </c>
      <c r="BA541" s="808">
        <f t="shared" si="143"/>
        <v>0.26176912952633108</v>
      </c>
      <c r="BB541" s="808">
        <f t="shared" si="143"/>
        <v>0.73823087047366887</v>
      </c>
      <c r="BC541" s="809">
        <v>0.26911282457337399</v>
      </c>
      <c r="BD541" s="809">
        <f t="shared" si="146"/>
        <v>0.73088717542662596</v>
      </c>
      <c r="BE541" s="809">
        <v>0.33104888644033298</v>
      </c>
      <c r="BF541" s="809">
        <f t="shared" si="146"/>
        <v>0.66895111355966708</v>
      </c>
      <c r="BG541" s="809">
        <v>0.206708867917796</v>
      </c>
      <c r="BH541" s="809">
        <f t="shared" si="135"/>
        <v>0.79329113208220403</v>
      </c>
      <c r="BI541" s="809">
        <v>0.2546522987412087</v>
      </c>
      <c r="BJ541" s="809">
        <v>0.74534770125879135</v>
      </c>
      <c r="BK541" s="810">
        <v>0.262066435900905</v>
      </c>
      <c r="BL541" s="810">
        <f t="shared" si="136"/>
        <v>0.73793356409909494</v>
      </c>
      <c r="BM541" s="810">
        <v>0.32460919202399402</v>
      </c>
      <c r="BN541" s="810">
        <f t="shared" si="137"/>
        <v>0.67539080797600604</v>
      </c>
      <c r="BO541" s="810">
        <v>0.19927085882769699</v>
      </c>
      <c r="BP541" s="810">
        <f t="shared" si="138"/>
        <v>0.80072914117230298</v>
      </c>
      <c r="BQ541" s="810">
        <v>0.24756530435553981</v>
      </c>
      <c r="BR541" s="810">
        <f t="shared" si="144"/>
        <v>0.75243469564446019</v>
      </c>
      <c r="BS541" s="809">
        <v>0.875853877234265</v>
      </c>
      <c r="BT541" s="809">
        <v>0.124146122765735</v>
      </c>
      <c r="BU541" s="812"/>
      <c r="BV541" s="758"/>
      <c r="BW541" s="758"/>
      <c r="BX541" s="758"/>
      <c r="BY541" s="758"/>
      <c r="BZ541" s="758"/>
      <c r="CA541" s="758"/>
      <c r="CB541" s="758"/>
      <c r="CC541" s="758"/>
      <c r="CD541" s="758"/>
      <c r="CE541" s="758"/>
      <c r="CF541" s="758"/>
      <c r="CG541" s="758"/>
      <c r="CH541" s="758"/>
      <c r="CI541" s="758"/>
      <c r="CJ541" s="758"/>
      <c r="CK541" s="758"/>
      <c r="CL541" s="758"/>
      <c r="CM541" s="758"/>
      <c r="CN541" s="758"/>
      <c r="CP541" s="5"/>
      <c r="CR541" s="5"/>
      <c r="CS541" s="5"/>
      <c r="CT541" s="5"/>
    </row>
    <row r="542" spans="2:98" ht="15">
      <c r="B542" s="758"/>
      <c r="C542" s="758"/>
      <c r="D542" s="758"/>
      <c r="E542" s="758"/>
      <c r="F542" s="758"/>
      <c r="G542" s="758"/>
      <c r="H542" s="758"/>
      <c r="I542" s="758"/>
      <c r="J542" s="758"/>
      <c r="K542" s="758"/>
      <c r="L542" s="758"/>
      <c r="M542" s="758"/>
      <c r="N542" s="758"/>
      <c r="O542" s="758"/>
      <c r="P542" s="758"/>
      <c r="Q542" s="758"/>
      <c r="R542" s="758"/>
      <c r="S542" s="758"/>
      <c r="T542" s="758"/>
      <c r="U542" s="758"/>
      <c r="V542" s="758"/>
      <c r="W542" s="758"/>
      <c r="X542" s="758"/>
      <c r="Y542" s="758"/>
      <c r="Z542" s="758"/>
      <c r="AA542" s="758"/>
      <c r="AB542" s="758"/>
      <c r="AC542" s="758"/>
      <c r="AD542" s="758"/>
      <c r="AE542" s="758"/>
      <c r="AF542" s="758"/>
      <c r="AG542" s="758"/>
      <c r="AH542" s="758"/>
      <c r="AI542" s="758"/>
      <c r="AJ542" s="758"/>
      <c r="AK542" s="758"/>
      <c r="AL542" s="780">
        <v>537</v>
      </c>
      <c r="AM542" s="792">
        <v>0.27484359763088601</v>
      </c>
      <c r="AN542" s="792">
        <f t="shared" si="139"/>
        <v>0.72515640236911394</v>
      </c>
      <c r="AO542" s="792">
        <v>0.33073537426376798</v>
      </c>
      <c r="AP542" s="792">
        <f t="shared" si="133"/>
        <v>0.66926462573623202</v>
      </c>
      <c r="AQ542" s="792">
        <v>0.18751411045074101</v>
      </c>
      <c r="AR542" s="792">
        <f t="shared" si="134"/>
        <v>0.81248588954925904</v>
      </c>
      <c r="AS542" s="792">
        <f t="shared" si="140"/>
        <v>0.24752714215358218</v>
      </c>
      <c r="AT542" s="792">
        <f t="shared" si="140"/>
        <v>0.75247285784641793</v>
      </c>
      <c r="AU542" s="808">
        <v>0.28656919539722298</v>
      </c>
      <c r="AV542" s="808">
        <f t="shared" si="141"/>
        <v>0.71343080460277708</v>
      </c>
      <c r="AW542" s="808">
        <v>0.340958990907475</v>
      </c>
      <c r="AX542" s="808">
        <f t="shared" si="142"/>
        <v>0.65904100909252494</v>
      </c>
      <c r="AY542" s="808">
        <v>0.206229453101161</v>
      </c>
      <c r="AZ542" s="808">
        <f t="shared" si="145"/>
        <v>0.79377054689883897</v>
      </c>
      <c r="BA542" s="808">
        <f t="shared" si="143"/>
        <v>0.26212256690839242</v>
      </c>
      <c r="BB542" s="808">
        <f t="shared" si="143"/>
        <v>0.73787743309160758</v>
      </c>
      <c r="BC542" s="809">
        <v>0.26943054677480299</v>
      </c>
      <c r="BD542" s="809">
        <f t="shared" si="146"/>
        <v>0.73056945322519695</v>
      </c>
      <c r="BE542" s="809">
        <v>0.33135420522127101</v>
      </c>
      <c r="BF542" s="809">
        <f t="shared" si="146"/>
        <v>0.66864579477872899</v>
      </c>
      <c r="BG542" s="809">
        <v>0.20709157664932401</v>
      </c>
      <c r="BH542" s="809">
        <f t="shared" si="135"/>
        <v>0.79290842335067602</v>
      </c>
      <c r="BI542" s="809">
        <v>0.25499706195977029</v>
      </c>
      <c r="BJ542" s="809">
        <v>0.74500293804022966</v>
      </c>
      <c r="BK542" s="810">
        <v>0.26238482499045601</v>
      </c>
      <c r="BL542" s="810">
        <f t="shared" si="136"/>
        <v>0.73761517500954399</v>
      </c>
      <c r="BM542" s="810">
        <v>0.32490497025841603</v>
      </c>
      <c r="BN542" s="810">
        <f t="shared" si="137"/>
        <v>0.67509502974158397</v>
      </c>
      <c r="BO542" s="810">
        <v>0.199644359155602</v>
      </c>
      <c r="BP542" s="810">
        <f t="shared" si="138"/>
        <v>0.80035564084439803</v>
      </c>
      <c r="BQ542" s="810">
        <v>0.247903844118054</v>
      </c>
      <c r="BR542" s="810">
        <f t="shared" si="144"/>
        <v>0.75209615588194612</v>
      </c>
      <c r="BS542" s="809">
        <v>0.87608339200766605</v>
      </c>
      <c r="BT542" s="809">
        <v>0.123916607992334</v>
      </c>
      <c r="BU542" s="812"/>
      <c r="BV542" s="758"/>
      <c r="BW542" s="758"/>
      <c r="BX542" s="758"/>
      <c r="BY542" s="758"/>
      <c r="BZ542" s="758"/>
      <c r="CA542" s="758"/>
      <c r="CB542" s="758"/>
      <c r="CC542" s="758"/>
      <c r="CD542" s="758"/>
      <c r="CE542" s="758"/>
      <c r="CF542" s="758"/>
      <c r="CG542" s="758"/>
      <c r="CH542" s="758"/>
      <c r="CI542" s="758"/>
      <c r="CJ542" s="758"/>
      <c r="CK542" s="758"/>
      <c r="CL542" s="758"/>
      <c r="CM542" s="758"/>
      <c r="CN542" s="758"/>
      <c r="CP542" s="5"/>
      <c r="CR542" s="5"/>
      <c r="CS542" s="5"/>
      <c r="CT542" s="5"/>
    </row>
    <row r="543" spans="2:98" ht="15">
      <c r="B543" s="758"/>
      <c r="C543" s="758"/>
      <c r="D543" s="758"/>
      <c r="E543" s="758"/>
      <c r="F543" s="758"/>
      <c r="G543" s="758"/>
      <c r="H543" s="758"/>
      <c r="I543" s="758"/>
      <c r="J543" s="758"/>
      <c r="K543" s="758"/>
      <c r="L543" s="758"/>
      <c r="M543" s="758"/>
      <c r="N543" s="758"/>
      <c r="O543" s="758"/>
      <c r="P543" s="758"/>
      <c r="Q543" s="758"/>
      <c r="R543" s="758"/>
      <c r="S543" s="758"/>
      <c r="T543" s="758"/>
      <c r="U543" s="758"/>
      <c r="V543" s="758"/>
      <c r="W543" s="758"/>
      <c r="X543" s="758"/>
      <c r="Y543" s="758"/>
      <c r="Z543" s="758"/>
      <c r="AA543" s="758"/>
      <c r="AB543" s="758"/>
      <c r="AC543" s="758"/>
      <c r="AD543" s="758"/>
      <c r="AE543" s="758"/>
      <c r="AF543" s="758"/>
      <c r="AG543" s="758"/>
      <c r="AH543" s="758"/>
      <c r="AI543" s="758"/>
      <c r="AJ543" s="758"/>
      <c r="AK543" s="758"/>
      <c r="AL543" s="780">
        <v>538</v>
      </c>
      <c r="AM543" s="792">
        <v>0.275166674728619</v>
      </c>
      <c r="AN543" s="792">
        <f t="shared" si="139"/>
        <v>0.724833325271381</v>
      </c>
      <c r="AO543" s="792">
        <v>0.33101775969665598</v>
      </c>
      <c r="AP543" s="792">
        <f t="shared" si="133"/>
        <v>0.66898224030334408</v>
      </c>
      <c r="AQ543" s="792">
        <v>0.18785700430007601</v>
      </c>
      <c r="AR543" s="792">
        <f t="shared" si="134"/>
        <v>0.81214299569992399</v>
      </c>
      <c r="AS543" s="792">
        <f t="shared" si="140"/>
        <v>0.24784997587413773</v>
      </c>
      <c r="AT543" s="792">
        <f t="shared" si="140"/>
        <v>0.75215002412586229</v>
      </c>
      <c r="AU543" s="808">
        <v>0.28690560254912101</v>
      </c>
      <c r="AV543" s="808">
        <f t="shared" si="141"/>
        <v>0.71309439745087899</v>
      </c>
      <c r="AW543" s="808">
        <v>0.34128169950555498</v>
      </c>
      <c r="AX543" s="808">
        <f t="shared" si="142"/>
        <v>0.65871830049444502</v>
      </c>
      <c r="AY543" s="808">
        <v>0.20660928721834601</v>
      </c>
      <c r="AZ543" s="808">
        <f t="shared" si="145"/>
        <v>0.79339071278165396</v>
      </c>
      <c r="BA543" s="808">
        <f t="shared" si="143"/>
        <v>0.26247579979694435</v>
      </c>
      <c r="BB543" s="808">
        <f t="shared" si="143"/>
        <v>0.73752420020305576</v>
      </c>
      <c r="BC543" s="809">
        <v>0.269748019382265</v>
      </c>
      <c r="BD543" s="809">
        <f t="shared" si="146"/>
        <v>0.730251980617735</v>
      </c>
      <c r="BE543" s="809">
        <v>0.33165920499532497</v>
      </c>
      <c r="BF543" s="809">
        <f t="shared" si="146"/>
        <v>0.66834079500467503</v>
      </c>
      <c r="BG543" s="809">
        <v>0.207474189932322</v>
      </c>
      <c r="BH543" s="809">
        <f t="shared" si="135"/>
        <v>0.79252581006767797</v>
      </c>
      <c r="BI543" s="809">
        <v>0.25534163052629505</v>
      </c>
      <c r="BJ543" s="809">
        <v>0.74465836947370501</v>
      </c>
      <c r="BK543" s="810">
        <v>0.26270300359284099</v>
      </c>
      <c r="BL543" s="810">
        <f t="shared" si="136"/>
        <v>0.73729699640715896</v>
      </c>
      <c r="BM543" s="810">
        <v>0.32520045142929399</v>
      </c>
      <c r="BN543" s="810">
        <f t="shared" si="137"/>
        <v>0.67479954857070601</v>
      </c>
      <c r="BO543" s="810">
        <v>0.20001778382884999</v>
      </c>
      <c r="BP543" s="810">
        <f t="shared" si="138"/>
        <v>0.79998221617115006</v>
      </c>
      <c r="BQ543" s="810">
        <v>0.24824221550378933</v>
      </c>
      <c r="BR543" s="810">
        <f t="shared" si="144"/>
        <v>0.75175778449621067</v>
      </c>
      <c r="BS543" s="809">
        <v>0.87631206546951002</v>
      </c>
      <c r="BT543" s="809">
        <v>0.12368793453049</v>
      </c>
      <c r="BU543" s="812"/>
      <c r="BV543" s="758"/>
      <c r="BW543" s="758"/>
      <c r="BX543" s="758"/>
      <c r="BY543" s="758"/>
      <c r="BZ543" s="758"/>
      <c r="CA543" s="758"/>
      <c r="CB543" s="758"/>
      <c r="CC543" s="758"/>
      <c r="CD543" s="758"/>
      <c r="CE543" s="758"/>
      <c r="CF543" s="758"/>
      <c r="CG543" s="758"/>
      <c r="CH543" s="758"/>
      <c r="CI543" s="758"/>
      <c r="CJ543" s="758"/>
      <c r="CK543" s="758"/>
      <c r="CL543" s="758"/>
      <c r="CM543" s="758"/>
      <c r="CN543" s="758"/>
      <c r="CP543" s="5"/>
      <c r="CR543" s="5"/>
      <c r="CS543" s="5"/>
      <c r="CT543" s="5"/>
    </row>
    <row r="544" spans="2:98" ht="15">
      <c r="B544" s="758"/>
      <c r="C544" s="758"/>
      <c r="D544" s="758"/>
      <c r="E544" s="758"/>
      <c r="F544" s="758"/>
      <c r="G544" s="758"/>
      <c r="H544" s="758"/>
      <c r="I544" s="758"/>
      <c r="J544" s="758"/>
      <c r="K544" s="758"/>
      <c r="L544" s="758"/>
      <c r="M544" s="758"/>
      <c r="N544" s="758"/>
      <c r="O544" s="758"/>
      <c r="P544" s="758"/>
      <c r="Q544" s="758"/>
      <c r="R544" s="758"/>
      <c r="S544" s="758"/>
      <c r="T544" s="758"/>
      <c r="U544" s="758"/>
      <c r="V544" s="758"/>
      <c r="W544" s="758"/>
      <c r="X544" s="758"/>
      <c r="Y544" s="758"/>
      <c r="Z544" s="758"/>
      <c r="AA544" s="758"/>
      <c r="AB544" s="758"/>
      <c r="AC544" s="758"/>
      <c r="AD544" s="758"/>
      <c r="AE544" s="758"/>
      <c r="AF544" s="758"/>
      <c r="AG544" s="758"/>
      <c r="AH544" s="758"/>
      <c r="AI544" s="758"/>
      <c r="AJ544" s="758"/>
      <c r="AK544" s="758"/>
      <c r="AL544" s="780">
        <v>539</v>
      </c>
      <c r="AM544" s="792">
        <v>0.27548980806538997</v>
      </c>
      <c r="AN544" s="792">
        <f t="shared" si="139"/>
        <v>0.72451019193460997</v>
      </c>
      <c r="AO544" s="792">
        <v>0.33129979102874801</v>
      </c>
      <c r="AP544" s="792">
        <f t="shared" si="133"/>
        <v>0.66870020897125193</v>
      </c>
      <c r="AQ544" s="792">
        <v>0.188199851439426</v>
      </c>
      <c r="AR544" s="792">
        <f t="shared" si="134"/>
        <v>0.81180014856057403</v>
      </c>
      <c r="AS544" s="792">
        <f t="shared" si="140"/>
        <v>0.24817272409901892</v>
      </c>
      <c r="AT544" s="792">
        <f t="shared" si="140"/>
        <v>0.7518272759009812</v>
      </c>
      <c r="AU544" s="808">
        <v>0.287241706757069</v>
      </c>
      <c r="AV544" s="808">
        <f t="shared" si="141"/>
        <v>0.71275829324293105</v>
      </c>
      <c r="AW544" s="808">
        <v>0.34160408057583702</v>
      </c>
      <c r="AX544" s="808">
        <f t="shared" si="142"/>
        <v>0.65839591942416298</v>
      </c>
      <c r="AY544" s="808">
        <v>0.20698904554053499</v>
      </c>
      <c r="AZ544" s="808">
        <f t="shared" si="145"/>
        <v>0.79301095445946501</v>
      </c>
      <c r="BA544" s="808">
        <f t="shared" si="143"/>
        <v>0.26282882857577999</v>
      </c>
      <c r="BB544" s="808">
        <f t="shared" si="143"/>
        <v>0.73717117142421995</v>
      </c>
      <c r="BC544" s="809">
        <v>0.27006524374310997</v>
      </c>
      <c r="BD544" s="809">
        <f t="shared" si="146"/>
        <v>0.72993475625689008</v>
      </c>
      <c r="BE544" s="809">
        <v>0.33196388705448499</v>
      </c>
      <c r="BF544" s="809">
        <f t="shared" si="146"/>
        <v>0.66803611294551501</v>
      </c>
      <c r="BG544" s="809">
        <v>0.207856707586516</v>
      </c>
      <c r="BH544" s="809">
        <f t="shared" si="135"/>
        <v>0.79214329241348402</v>
      </c>
      <c r="BI544" s="809">
        <v>0.25568600507269301</v>
      </c>
      <c r="BJ544" s="809">
        <v>0.74431399492730699</v>
      </c>
      <c r="BK544" s="810">
        <v>0.26302097125213902</v>
      </c>
      <c r="BL544" s="810">
        <f t="shared" si="136"/>
        <v>0.73697902874786103</v>
      </c>
      <c r="BM544" s="810">
        <v>0.32549563697386502</v>
      </c>
      <c r="BN544" s="810">
        <f t="shared" si="137"/>
        <v>0.67450436302613492</v>
      </c>
      <c r="BO544" s="810">
        <v>0.200391132310766</v>
      </c>
      <c r="BP544" s="810">
        <f t="shared" si="138"/>
        <v>0.799608867689234</v>
      </c>
      <c r="BQ544" s="810">
        <v>0.24858041845510442</v>
      </c>
      <c r="BR544" s="810">
        <f t="shared" si="144"/>
        <v>0.75141958154489563</v>
      </c>
      <c r="BS544" s="809">
        <v>0.87653990129830595</v>
      </c>
      <c r="BT544" s="809">
        <v>0.123460098701694</v>
      </c>
      <c r="BU544" s="812"/>
      <c r="BV544" s="758"/>
      <c r="BW544" s="758"/>
      <c r="BX544" s="758"/>
      <c r="BY544" s="758"/>
      <c r="BZ544" s="758"/>
      <c r="CA544" s="758"/>
      <c r="CB544" s="758"/>
      <c r="CC544" s="758"/>
      <c r="CD544" s="758"/>
      <c r="CE544" s="758"/>
      <c r="CF544" s="758"/>
      <c r="CG544" s="758"/>
      <c r="CH544" s="758"/>
      <c r="CI544" s="758"/>
      <c r="CJ544" s="758"/>
      <c r="CK544" s="758"/>
      <c r="CL544" s="758"/>
      <c r="CM544" s="758"/>
      <c r="CN544" s="758"/>
      <c r="CP544" s="5"/>
      <c r="CR544" s="5"/>
      <c r="CS544" s="5"/>
      <c r="CT544" s="5"/>
    </row>
    <row r="545" spans="2:98" ht="15">
      <c r="B545" s="758"/>
      <c r="C545" s="758"/>
      <c r="D545" s="758"/>
      <c r="E545" s="758"/>
      <c r="F545" s="758"/>
      <c r="G545" s="758"/>
      <c r="H545" s="758"/>
      <c r="I545" s="758"/>
      <c r="J545" s="758"/>
      <c r="K545" s="758"/>
      <c r="L545" s="758"/>
      <c r="M545" s="758"/>
      <c r="N545" s="758"/>
      <c r="O545" s="758"/>
      <c r="P545" s="758"/>
      <c r="Q545" s="758"/>
      <c r="R545" s="758"/>
      <c r="S545" s="758"/>
      <c r="T545" s="758"/>
      <c r="U545" s="758"/>
      <c r="V545" s="758"/>
      <c r="W545" s="758"/>
      <c r="X545" s="758"/>
      <c r="Y545" s="758"/>
      <c r="Z545" s="758"/>
      <c r="AA545" s="758"/>
      <c r="AB545" s="758"/>
      <c r="AC545" s="758"/>
      <c r="AD545" s="758"/>
      <c r="AE545" s="758"/>
      <c r="AF545" s="758"/>
      <c r="AG545" s="758"/>
      <c r="AH545" s="758"/>
      <c r="AI545" s="758"/>
      <c r="AJ545" s="758"/>
      <c r="AK545" s="758"/>
      <c r="AL545" s="780">
        <v>540</v>
      </c>
      <c r="AM545" s="792">
        <v>0.27581298990304798</v>
      </c>
      <c r="AN545" s="792">
        <f t="shared" si="139"/>
        <v>0.72418701009695208</v>
      </c>
      <c r="AO545" s="792">
        <v>0.33158147243778402</v>
      </c>
      <c r="AP545" s="792">
        <f t="shared" si="133"/>
        <v>0.66841852756221598</v>
      </c>
      <c r="AQ545" s="792">
        <v>0.18854265123424799</v>
      </c>
      <c r="AR545" s="792">
        <f t="shared" si="134"/>
        <v>0.81145734876575204</v>
      </c>
      <c r="AS545" s="792">
        <f t="shared" si="140"/>
        <v>0.24849538509838928</v>
      </c>
      <c r="AT545" s="792">
        <f t="shared" si="140"/>
        <v>0.7515046149016108</v>
      </c>
      <c r="AU545" s="808">
        <v>0.28757750874639598</v>
      </c>
      <c r="AV545" s="808">
        <f t="shared" si="141"/>
        <v>0.71242249125360402</v>
      </c>
      <c r="AW545" s="808">
        <v>0.34192613537815503</v>
      </c>
      <c r="AX545" s="808">
        <f t="shared" si="142"/>
        <v>0.65807386462184492</v>
      </c>
      <c r="AY545" s="808">
        <v>0.20736872778333501</v>
      </c>
      <c r="AZ545" s="808">
        <f t="shared" si="145"/>
        <v>0.79263127221666496</v>
      </c>
      <c r="BA545" s="808">
        <f t="shared" si="143"/>
        <v>0.2631816536286925</v>
      </c>
      <c r="BB545" s="808">
        <f t="shared" si="143"/>
        <v>0.73681834637130739</v>
      </c>
      <c r="BC545" s="809">
        <v>0.27038222120468802</v>
      </c>
      <c r="BD545" s="809">
        <f t="shared" si="146"/>
        <v>0.72961777879531198</v>
      </c>
      <c r="BE545" s="809">
        <v>0.33226825269073901</v>
      </c>
      <c r="BF545" s="809">
        <f t="shared" si="146"/>
        <v>0.66773174730926099</v>
      </c>
      <c r="BG545" s="809">
        <v>0.208239129431633</v>
      </c>
      <c r="BH545" s="809">
        <f t="shared" si="135"/>
        <v>0.79176087056836697</v>
      </c>
      <c r="BI545" s="809">
        <v>0.25603018623087448</v>
      </c>
      <c r="BJ545" s="809">
        <v>0.74396981376912552</v>
      </c>
      <c r="BK545" s="810">
        <v>0.26333872751242998</v>
      </c>
      <c r="BL545" s="810">
        <f t="shared" si="136"/>
        <v>0.73666127248757007</v>
      </c>
      <c r="BM545" s="810">
        <v>0.325790528329368</v>
      </c>
      <c r="BN545" s="810">
        <f t="shared" si="137"/>
        <v>0.67420947167063194</v>
      </c>
      <c r="BO545" s="810">
        <v>0.20076440406467599</v>
      </c>
      <c r="BP545" s="810">
        <f t="shared" si="138"/>
        <v>0.79923559593532401</v>
      </c>
      <c r="BQ545" s="810">
        <v>0.24891845291435891</v>
      </c>
      <c r="BR545" s="810">
        <f t="shared" si="144"/>
        <v>0.75108154708564112</v>
      </c>
      <c r="BS545" s="809">
        <v>0.87676690317256201</v>
      </c>
      <c r="BT545" s="809">
        <v>0.12323309682743799</v>
      </c>
      <c r="BU545" s="812"/>
      <c r="BV545" s="758"/>
      <c r="BW545" s="758"/>
      <c r="BX545" s="758"/>
      <c r="BY545" s="758"/>
      <c r="BZ545" s="758"/>
      <c r="CA545" s="758"/>
      <c r="CB545" s="758"/>
      <c r="CC545" s="758"/>
      <c r="CD545" s="758"/>
      <c r="CE545" s="758"/>
      <c r="CF545" s="758"/>
      <c r="CG545" s="758"/>
      <c r="CH545" s="758"/>
      <c r="CI545" s="758"/>
      <c r="CJ545" s="758"/>
      <c r="CK545" s="758"/>
      <c r="CL545" s="758"/>
      <c r="CM545" s="758"/>
      <c r="CN545" s="758"/>
      <c r="CP545" s="5"/>
      <c r="CR545" s="5"/>
      <c r="CS545" s="5"/>
      <c r="CT545" s="5"/>
    </row>
    <row r="546" spans="2:98" ht="15">
      <c r="B546" s="758"/>
      <c r="C546" s="758"/>
      <c r="D546" s="758"/>
      <c r="E546" s="758"/>
      <c r="F546" s="758"/>
      <c r="G546" s="758"/>
      <c r="H546" s="758"/>
      <c r="I546" s="758"/>
      <c r="J546" s="758"/>
      <c r="K546" s="758"/>
      <c r="L546" s="758"/>
      <c r="M546" s="758"/>
      <c r="N546" s="758"/>
      <c r="O546" s="758"/>
      <c r="P546" s="758"/>
      <c r="Q546" s="758"/>
      <c r="R546" s="758"/>
      <c r="S546" s="758"/>
      <c r="T546" s="758"/>
      <c r="U546" s="758"/>
      <c r="V546" s="758"/>
      <c r="W546" s="758"/>
      <c r="X546" s="758"/>
      <c r="Y546" s="758"/>
      <c r="Z546" s="758"/>
      <c r="AA546" s="758"/>
      <c r="AB546" s="758"/>
      <c r="AC546" s="758"/>
      <c r="AD546" s="758"/>
      <c r="AE546" s="758"/>
      <c r="AF546" s="758"/>
      <c r="AG546" s="758"/>
      <c r="AH546" s="758"/>
      <c r="AI546" s="758"/>
      <c r="AJ546" s="758"/>
      <c r="AK546" s="758"/>
      <c r="AL546" s="780">
        <v>541</v>
      </c>
      <c r="AM546" s="792">
        <v>0.276136212503447</v>
      </c>
      <c r="AN546" s="792">
        <f t="shared" si="139"/>
        <v>0.723863787496553</v>
      </c>
      <c r="AO546" s="792">
        <v>0.33186280810150698</v>
      </c>
      <c r="AP546" s="792">
        <f t="shared" si="133"/>
        <v>0.66813719189849308</v>
      </c>
      <c r="AQ546" s="792">
        <v>0.18888540304999901</v>
      </c>
      <c r="AR546" s="792">
        <f t="shared" si="134"/>
        <v>0.81111459695000099</v>
      </c>
      <c r="AS546" s="792">
        <f t="shared" si="140"/>
        <v>0.24881795714241473</v>
      </c>
      <c r="AT546" s="792">
        <f t="shared" si="140"/>
        <v>0.75118204285758527</v>
      </c>
      <c r="AU546" s="808">
        <v>0.28791300924243302</v>
      </c>
      <c r="AV546" s="808">
        <f t="shared" si="141"/>
        <v>0.71208699075756698</v>
      </c>
      <c r="AW546" s="808">
        <v>0.34224786517234002</v>
      </c>
      <c r="AX546" s="808">
        <f t="shared" si="142"/>
        <v>0.65775213482766004</v>
      </c>
      <c r="AY546" s="808">
        <v>0.20774833366235401</v>
      </c>
      <c r="AZ546" s="808">
        <f t="shared" si="145"/>
        <v>0.79225166633764599</v>
      </c>
      <c r="BA546" s="808">
        <f t="shared" si="143"/>
        <v>0.26353427533947527</v>
      </c>
      <c r="BB546" s="808">
        <f t="shared" si="143"/>
        <v>0.73646572466052473</v>
      </c>
      <c r="BC546" s="809">
        <v>0.270698953114348</v>
      </c>
      <c r="BD546" s="809">
        <f t="shared" si="146"/>
        <v>0.729301046885652</v>
      </c>
      <c r="BE546" s="809">
        <v>0.332572303196078</v>
      </c>
      <c r="BF546" s="809">
        <f t="shared" si="146"/>
        <v>0.667427696803922</v>
      </c>
      <c r="BG546" s="809">
        <v>0.2086214552874</v>
      </c>
      <c r="BH546" s="809">
        <f t="shared" si="135"/>
        <v>0.79137854471260005</v>
      </c>
      <c r="BI546" s="809">
        <v>0.25637417463274981</v>
      </c>
      <c r="BJ546" s="809">
        <v>0.7436258253672503</v>
      </c>
      <c r="BK546" s="810">
        <v>0.26365627191779101</v>
      </c>
      <c r="BL546" s="810">
        <f t="shared" si="136"/>
        <v>0.73634372808220894</v>
      </c>
      <c r="BM546" s="810">
        <v>0.32608512693303998</v>
      </c>
      <c r="BN546" s="810">
        <f t="shared" si="137"/>
        <v>0.67391487306695996</v>
      </c>
      <c r="BO546" s="810">
        <v>0.20113759855390501</v>
      </c>
      <c r="BP546" s="810">
        <f t="shared" si="138"/>
        <v>0.79886240144609499</v>
      </c>
      <c r="BQ546" s="810">
        <v>0.24925631882391069</v>
      </c>
      <c r="BR546" s="810">
        <f t="shared" si="144"/>
        <v>0.75074368117608925</v>
      </c>
      <c r="BS546" s="809">
        <v>0.87699307477078603</v>
      </c>
      <c r="BT546" s="809">
        <v>0.123006925229214</v>
      </c>
      <c r="BU546" s="812"/>
      <c r="BV546" s="758"/>
      <c r="BW546" s="758"/>
      <c r="BX546" s="758"/>
      <c r="BY546" s="758"/>
      <c r="BZ546" s="758"/>
      <c r="CA546" s="758"/>
      <c r="CB546" s="758"/>
      <c r="CC546" s="758"/>
      <c r="CD546" s="758"/>
      <c r="CE546" s="758"/>
      <c r="CF546" s="758"/>
      <c r="CG546" s="758"/>
      <c r="CH546" s="758"/>
      <c r="CI546" s="758"/>
      <c r="CJ546" s="758"/>
      <c r="CK546" s="758"/>
      <c r="CL546" s="758"/>
      <c r="CM546" s="758"/>
      <c r="CN546" s="758"/>
      <c r="CP546" s="5"/>
      <c r="CR546" s="5"/>
      <c r="CS546" s="5"/>
      <c r="CT546" s="5"/>
    </row>
    <row r="547" spans="2:98" ht="15">
      <c r="B547" s="758"/>
      <c r="C547" s="758"/>
      <c r="D547" s="758"/>
      <c r="E547" s="758"/>
      <c r="F547" s="758"/>
      <c r="G547" s="758"/>
      <c r="H547" s="758"/>
      <c r="I547" s="758"/>
      <c r="J547" s="758"/>
      <c r="K547" s="758"/>
      <c r="L547" s="758"/>
      <c r="M547" s="758"/>
      <c r="N547" s="758"/>
      <c r="O547" s="758"/>
      <c r="P547" s="758"/>
      <c r="Q547" s="758"/>
      <c r="R547" s="758"/>
      <c r="S547" s="758"/>
      <c r="T547" s="758"/>
      <c r="U547" s="758"/>
      <c r="V547" s="758"/>
      <c r="W547" s="758"/>
      <c r="X547" s="758"/>
      <c r="Y547" s="758"/>
      <c r="Z547" s="758"/>
      <c r="AA547" s="758"/>
      <c r="AB547" s="758"/>
      <c r="AC547" s="758"/>
      <c r="AD547" s="758"/>
      <c r="AE547" s="758"/>
      <c r="AF547" s="758"/>
      <c r="AG547" s="758"/>
      <c r="AH547" s="758"/>
      <c r="AI547" s="758"/>
      <c r="AJ547" s="758"/>
      <c r="AK547" s="758"/>
      <c r="AL547" s="780">
        <v>542</v>
      </c>
      <c r="AM547" s="792">
        <v>0.27645946812843603</v>
      </c>
      <c r="AN547" s="792">
        <f t="shared" si="139"/>
        <v>0.72354053187156397</v>
      </c>
      <c r="AO547" s="792">
        <v>0.33214380219765899</v>
      </c>
      <c r="AP547" s="792">
        <f t="shared" si="133"/>
        <v>0.66785619780234096</v>
      </c>
      <c r="AQ547" s="792">
        <v>0.18922810625213499</v>
      </c>
      <c r="AR547" s="792">
        <f t="shared" si="134"/>
        <v>0.81077189374786496</v>
      </c>
      <c r="AS547" s="792">
        <f t="shared" si="140"/>
        <v>0.24914043850125883</v>
      </c>
      <c r="AT547" s="792">
        <f t="shared" si="140"/>
        <v>0.75085956149874111</v>
      </c>
      <c r="AU547" s="808">
        <v>0.28824820897050901</v>
      </c>
      <c r="AV547" s="808">
        <f t="shared" si="141"/>
        <v>0.71175179102949104</v>
      </c>
      <c r="AW547" s="808">
        <v>0.342569271218224</v>
      </c>
      <c r="AX547" s="808">
        <f t="shared" si="142"/>
        <v>0.657430728781776</v>
      </c>
      <c r="AY547" s="808">
        <v>0.20812786289320101</v>
      </c>
      <c r="AZ547" s="808">
        <f t="shared" si="145"/>
        <v>0.79187213710679893</v>
      </c>
      <c r="BA547" s="808">
        <f t="shared" si="143"/>
        <v>0.26388669409192178</v>
      </c>
      <c r="BB547" s="808">
        <f t="shared" si="143"/>
        <v>0.73611330590807822</v>
      </c>
      <c r="BC547" s="809">
        <v>0.27101544081944001</v>
      </c>
      <c r="BD547" s="809">
        <f t="shared" si="146"/>
        <v>0.72898455918055993</v>
      </c>
      <c r="BE547" s="809">
        <v>0.33287603986249098</v>
      </c>
      <c r="BF547" s="809">
        <f t="shared" si="146"/>
        <v>0.66712396013750896</v>
      </c>
      <c r="BG547" s="809">
        <v>0.20900368497354299</v>
      </c>
      <c r="BH547" s="809">
        <f t="shared" si="135"/>
        <v>0.79099631502645695</v>
      </c>
      <c r="BI547" s="809">
        <v>0.25671797091022908</v>
      </c>
      <c r="BJ547" s="809">
        <v>0.74328202908977081</v>
      </c>
      <c r="BK547" s="810">
        <v>0.26397360401230102</v>
      </c>
      <c r="BL547" s="810">
        <f t="shared" si="136"/>
        <v>0.73602639598769892</v>
      </c>
      <c r="BM547" s="810">
        <v>0.32637943422211901</v>
      </c>
      <c r="BN547" s="810">
        <f t="shared" si="137"/>
        <v>0.67362056577788099</v>
      </c>
      <c r="BO547" s="810">
        <v>0.20151071524177799</v>
      </c>
      <c r="BP547" s="810">
        <f t="shared" si="138"/>
        <v>0.79848928475822201</v>
      </c>
      <c r="BQ547" s="810">
        <v>0.24959401612611859</v>
      </c>
      <c r="BR547" s="810">
        <f t="shared" si="144"/>
        <v>0.75040598387388147</v>
      </c>
      <c r="BS547" s="809">
        <v>0.87721841977148596</v>
      </c>
      <c r="BT547" s="809">
        <v>0.122781580228514</v>
      </c>
      <c r="BU547" s="812"/>
      <c r="BV547" s="758"/>
      <c r="BW547" s="758"/>
      <c r="BX547" s="758"/>
      <c r="BY547" s="758"/>
      <c r="BZ547" s="758"/>
      <c r="CA547" s="758"/>
      <c r="CB547" s="758"/>
      <c r="CC547" s="758"/>
      <c r="CD547" s="758"/>
      <c r="CE547" s="758"/>
      <c r="CF547" s="758"/>
      <c r="CG547" s="758"/>
      <c r="CH547" s="758"/>
      <c r="CI547" s="758"/>
      <c r="CJ547" s="758"/>
      <c r="CK547" s="758"/>
      <c r="CL547" s="758"/>
      <c r="CM547" s="758"/>
      <c r="CN547" s="758"/>
      <c r="CP547" s="5"/>
      <c r="CR547" s="5"/>
      <c r="CS547" s="5"/>
      <c r="CT547" s="5"/>
    </row>
    <row r="548" spans="2:98" ht="15">
      <c r="B548" s="758"/>
      <c r="C548" s="758"/>
      <c r="D548" s="758"/>
      <c r="E548" s="758"/>
      <c r="F548" s="758"/>
      <c r="G548" s="758"/>
      <c r="H548" s="758"/>
      <c r="I548" s="758"/>
      <c r="J548" s="758"/>
      <c r="K548" s="758"/>
      <c r="L548" s="758"/>
      <c r="M548" s="758"/>
      <c r="N548" s="758"/>
      <c r="O548" s="758"/>
      <c r="P548" s="758"/>
      <c r="Q548" s="758"/>
      <c r="R548" s="758"/>
      <c r="S548" s="758"/>
      <c r="T548" s="758"/>
      <c r="U548" s="758"/>
      <c r="V548" s="758"/>
      <c r="W548" s="758"/>
      <c r="X548" s="758"/>
      <c r="Y548" s="758"/>
      <c r="Z548" s="758"/>
      <c r="AA548" s="758"/>
      <c r="AB548" s="758"/>
      <c r="AC548" s="758"/>
      <c r="AD548" s="758"/>
      <c r="AE548" s="758"/>
      <c r="AF548" s="758"/>
      <c r="AG548" s="758"/>
      <c r="AH548" s="758"/>
      <c r="AI548" s="758"/>
      <c r="AJ548" s="758"/>
      <c r="AK548" s="758"/>
      <c r="AL548" s="780">
        <v>543</v>
      </c>
      <c r="AM548" s="792">
        <v>0.27678274903986799</v>
      </c>
      <c r="AN548" s="792">
        <f t="shared" si="139"/>
        <v>0.72321725096013201</v>
      </c>
      <c r="AO548" s="792">
        <v>0.33242445890398298</v>
      </c>
      <c r="AP548" s="792">
        <f t="shared" si="133"/>
        <v>0.66757554109601702</v>
      </c>
      <c r="AQ548" s="792">
        <v>0.18957076020611199</v>
      </c>
      <c r="AR548" s="792">
        <f t="shared" si="134"/>
        <v>0.81042923979388803</v>
      </c>
      <c r="AS548" s="792">
        <f t="shared" si="140"/>
        <v>0.24946282744508669</v>
      </c>
      <c r="AT548" s="792">
        <f t="shared" si="140"/>
        <v>0.75053717255491337</v>
      </c>
      <c r="AU548" s="808">
        <v>0.28858310865595299</v>
      </c>
      <c r="AV548" s="808">
        <f t="shared" si="141"/>
        <v>0.71141689134404706</v>
      </c>
      <c r="AW548" s="808">
        <v>0.34289035477564</v>
      </c>
      <c r="AX548" s="808">
        <f t="shared" si="142"/>
        <v>0.65710964522436</v>
      </c>
      <c r="AY548" s="808">
        <v>0.20850731519148299</v>
      </c>
      <c r="AZ548" s="808">
        <f t="shared" si="145"/>
        <v>0.79149268480851698</v>
      </c>
      <c r="BA548" s="808">
        <f t="shared" si="143"/>
        <v>0.26423891026982482</v>
      </c>
      <c r="BB548" s="808">
        <f t="shared" si="143"/>
        <v>0.73576108973017518</v>
      </c>
      <c r="BC548" s="809">
        <v>0.27133168566731303</v>
      </c>
      <c r="BD548" s="809">
        <f t="shared" si="146"/>
        <v>0.72866831433268697</v>
      </c>
      <c r="BE548" s="809">
        <v>0.33317946398196802</v>
      </c>
      <c r="BF548" s="809">
        <f t="shared" si="146"/>
        <v>0.66682053601803193</v>
      </c>
      <c r="BG548" s="809">
        <v>0.209385818309789</v>
      </c>
      <c r="BH548" s="809">
        <f t="shared" si="135"/>
        <v>0.79061418169021103</v>
      </c>
      <c r="BI548" s="809">
        <v>0.25706157569522264</v>
      </c>
      <c r="BJ548" s="809">
        <v>0.74293842430477741</v>
      </c>
      <c r="BK548" s="810">
        <v>0.26429072334004</v>
      </c>
      <c r="BL548" s="810">
        <f t="shared" si="136"/>
        <v>0.73570927665996</v>
      </c>
      <c r="BM548" s="810">
        <v>0.32667345163384398</v>
      </c>
      <c r="BN548" s="810">
        <f t="shared" si="137"/>
        <v>0.67332654836615602</v>
      </c>
      <c r="BO548" s="810">
        <v>0.201883753591619</v>
      </c>
      <c r="BP548" s="810">
        <f t="shared" si="138"/>
        <v>0.79811624640838097</v>
      </c>
      <c r="BQ548" s="810">
        <v>0.24993154476334128</v>
      </c>
      <c r="BR548" s="810">
        <f t="shared" si="144"/>
        <v>0.75006845523665877</v>
      </c>
      <c r="BS548" s="809">
        <v>0.87744294185317095</v>
      </c>
      <c r="BT548" s="809">
        <v>0.122557058146829</v>
      </c>
      <c r="BU548" s="812"/>
      <c r="BV548" s="758"/>
      <c r="BW548" s="758"/>
      <c r="BX548" s="758"/>
      <c r="BY548" s="758"/>
      <c r="BZ548" s="758"/>
      <c r="CA548" s="758"/>
      <c r="CB548" s="758"/>
      <c r="CC548" s="758"/>
      <c r="CD548" s="758"/>
      <c r="CE548" s="758"/>
      <c r="CF548" s="758"/>
      <c r="CG548" s="758"/>
      <c r="CH548" s="758"/>
      <c r="CI548" s="758"/>
      <c r="CJ548" s="758"/>
      <c r="CK548" s="758"/>
      <c r="CL548" s="758"/>
      <c r="CM548" s="758"/>
      <c r="CN548" s="758"/>
      <c r="CP548" s="5"/>
      <c r="CR548" s="5"/>
      <c r="CS548" s="5"/>
      <c r="CT548" s="5"/>
    </row>
    <row r="549" spans="2:98" ht="15">
      <c r="B549" s="758"/>
      <c r="C549" s="758"/>
      <c r="D549" s="758"/>
      <c r="E549" s="758"/>
      <c r="F549" s="758"/>
      <c r="G549" s="758"/>
      <c r="H549" s="758"/>
      <c r="I549" s="758"/>
      <c r="J549" s="758"/>
      <c r="K549" s="758"/>
      <c r="L549" s="758"/>
      <c r="M549" s="758"/>
      <c r="N549" s="758"/>
      <c r="O549" s="758"/>
      <c r="P549" s="758"/>
      <c r="Q549" s="758"/>
      <c r="R549" s="758"/>
      <c r="S549" s="758"/>
      <c r="T549" s="758"/>
      <c r="U549" s="758"/>
      <c r="V549" s="758"/>
      <c r="W549" s="758"/>
      <c r="X549" s="758"/>
      <c r="Y549" s="758"/>
      <c r="Z549" s="758"/>
      <c r="AA549" s="758"/>
      <c r="AB549" s="758"/>
      <c r="AC549" s="758"/>
      <c r="AD549" s="758"/>
      <c r="AE549" s="758"/>
      <c r="AF549" s="758"/>
      <c r="AG549" s="758"/>
      <c r="AH549" s="758"/>
      <c r="AI549" s="758"/>
      <c r="AJ549" s="758"/>
      <c r="AK549" s="758"/>
      <c r="AL549" s="780">
        <v>544</v>
      </c>
      <c r="AM549" s="792">
        <v>0.277106047499592</v>
      </c>
      <c r="AN549" s="792">
        <f t="shared" si="139"/>
        <v>0.722893952500408</v>
      </c>
      <c r="AO549" s="792">
        <v>0.33270478239821999</v>
      </c>
      <c r="AP549" s="792">
        <f t="shared" si="133"/>
        <v>0.66729521760178001</v>
      </c>
      <c r="AQ549" s="792">
        <v>0.189913364277387</v>
      </c>
      <c r="AR549" s="792">
        <f t="shared" si="134"/>
        <v>0.81008663572261297</v>
      </c>
      <c r="AS549" s="792">
        <f t="shared" si="140"/>
        <v>0.24978512224406213</v>
      </c>
      <c r="AT549" s="792">
        <f t="shared" si="140"/>
        <v>0.75021487775593787</v>
      </c>
      <c r="AU549" s="808">
        <v>0.28891770902409702</v>
      </c>
      <c r="AV549" s="808">
        <f t="shared" si="141"/>
        <v>0.71108229097590292</v>
      </c>
      <c r="AW549" s="808">
        <v>0.34321111710442098</v>
      </c>
      <c r="AX549" s="808">
        <f t="shared" si="142"/>
        <v>0.65678888289557902</v>
      </c>
      <c r="AY549" s="808">
        <v>0.20888669027280901</v>
      </c>
      <c r="AZ549" s="808">
        <f t="shared" si="145"/>
        <v>0.79111330972719096</v>
      </c>
      <c r="BA549" s="808">
        <f t="shared" si="143"/>
        <v>0.26459092425697905</v>
      </c>
      <c r="BB549" s="808">
        <f t="shared" si="143"/>
        <v>0.73540907574302095</v>
      </c>
      <c r="BC549" s="809">
        <v>0.271647689005316</v>
      </c>
      <c r="BD549" s="809">
        <f t="shared" si="146"/>
        <v>0.728352310994684</v>
      </c>
      <c r="BE549" s="809">
        <v>0.33348257684649901</v>
      </c>
      <c r="BF549" s="809">
        <f t="shared" si="146"/>
        <v>0.66651742315350093</v>
      </c>
      <c r="BG549" s="809">
        <v>0.20976785511586299</v>
      </c>
      <c r="BH549" s="809">
        <f t="shared" si="135"/>
        <v>0.79023214488413696</v>
      </c>
      <c r="BI549" s="809">
        <v>0.2574049896196397</v>
      </c>
      <c r="BJ549" s="809">
        <v>0.74259501038036024</v>
      </c>
      <c r="BK549" s="810">
        <v>0.26460762944508498</v>
      </c>
      <c r="BL549" s="810">
        <f t="shared" si="136"/>
        <v>0.73539237055491502</v>
      </c>
      <c r="BM549" s="810">
        <v>0.32696718060545099</v>
      </c>
      <c r="BN549" s="810">
        <f t="shared" si="137"/>
        <v>0.67303281939454895</v>
      </c>
      <c r="BO549" s="810">
        <v>0.202256713066754</v>
      </c>
      <c r="BP549" s="810">
        <f t="shared" si="138"/>
        <v>0.79774328693324603</v>
      </c>
      <c r="BQ549" s="810">
        <v>0.25026890467793694</v>
      </c>
      <c r="BR549" s="810">
        <f t="shared" si="144"/>
        <v>0.74973109532206306</v>
      </c>
      <c r="BS549" s="809">
        <v>0.87766664469434896</v>
      </c>
      <c r="BT549" s="809">
        <v>0.122333355305651</v>
      </c>
      <c r="BU549" s="812"/>
      <c r="BV549" s="758"/>
      <c r="BW549" s="758"/>
      <c r="BX549" s="758"/>
      <c r="BY549" s="758"/>
      <c r="BZ549" s="758"/>
      <c r="CA549" s="758"/>
      <c r="CB549" s="758"/>
      <c r="CC549" s="758"/>
      <c r="CD549" s="758"/>
      <c r="CE549" s="758"/>
      <c r="CF549" s="758"/>
      <c r="CG549" s="758"/>
      <c r="CH549" s="758"/>
      <c r="CI549" s="758"/>
      <c r="CJ549" s="758"/>
      <c r="CK549" s="758"/>
      <c r="CL549" s="758"/>
      <c r="CM549" s="758"/>
      <c r="CN549" s="758"/>
      <c r="CP549" s="5"/>
      <c r="CR549" s="5"/>
      <c r="CS549" s="5"/>
      <c r="CT549" s="5"/>
    </row>
    <row r="550" spans="2:98" ht="15">
      <c r="B550" s="758"/>
      <c r="C550" s="758"/>
      <c r="D550" s="758"/>
      <c r="E550" s="758"/>
      <c r="F550" s="758"/>
      <c r="G550" s="758"/>
      <c r="H550" s="758"/>
      <c r="I550" s="758"/>
      <c r="J550" s="758"/>
      <c r="K550" s="758"/>
      <c r="L550" s="758"/>
      <c r="M550" s="758"/>
      <c r="N550" s="758"/>
      <c r="O550" s="758"/>
      <c r="P550" s="758"/>
      <c r="Q550" s="758"/>
      <c r="R550" s="758"/>
      <c r="S550" s="758"/>
      <c r="T550" s="758"/>
      <c r="U550" s="758"/>
      <c r="V550" s="758"/>
      <c r="W550" s="758"/>
      <c r="X550" s="758"/>
      <c r="Y550" s="758"/>
      <c r="Z550" s="758"/>
      <c r="AA550" s="758"/>
      <c r="AB550" s="758"/>
      <c r="AC550" s="758"/>
      <c r="AD550" s="758"/>
      <c r="AE550" s="758"/>
      <c r="AF550" s="758"/>
      <c r="AG550" s="758"/>
      <c r="AH550" s="758"/>
      <c r="AI550" s="758"/>
      <c r="AJ550" s="758"/>
      <c r="AK550" s="758"/>
      <c r="AL550" s="780">
        <v>545</v>
      </c>
      <c r="AM550" s="792">
        <v>0.27742935576946098</v>
      </c>
      <c r="AN550" s="792">
        <f t="shared" si="139"/>
        <v>0.72257064423053907</v>
      </c>
      <c r="AO550" s="792">
        <v>0.33298477685811401</v>
      </c>
      <c r="AP550" s="792">
        <f t="shared" si="133"/>
        <v>0.66701522314188599</v>
      </c>
      <c r="AQ550" s="792">
        <v>0.19025591783141699</v>
      </c>
      <c r="AR550" s="792">
        <f t="shared" si="134"/>
        <v>0.80974408216858307</v>
      </c>
      <c r="AS550" s="792">
        <f t="shared" si="140"/>
        <v>0.25010732116835094</v>
      </c>
      <c r="AT550" s="792">
        <f t="shared" si="140"/>
        <v>0.74989267883164912</v>
      </c>
      <c r="AU550" s="808">
        <v>0.28925201080026802</v>
      </c>
      <c r="AV550" s="808">
        <f t="shared" si="141"/>
        <v>0.71074798919973192</v>
      </c>
      <c r="AW550" s="808">
        <v>0.34353155946439901</v>
      </c>
      <c r="AX550" s="808">
        <f t="shared" si="142"/>
        <v>0.65646844053560094</v>
      </c>
      <c r="AY550" s="808">
        <v>0.20926598785278799</v>
      </c>
      <c r="AZ550" s="808">
        <f t="shared" si="145"/>
        <v>0.79073401214721195</v>
      </c>
      <c r="BA550" s="808">
        <f t="shared" si="143"/>
        <v>0.26494273643717736</v>
      </c>
      <c r="BB550" s="808">
        <f t="shared" si="143"/>
        <v>0.73505726356282275</v>
      </c>
      <c r="BC550" s="809">
        <v>0.27196345218079998</v>
      </c>
      <c r="BD550" s="809">
        <f t="shared" si="146"/>
        <v>0.72803654781920002</v>
      </c>
      <c r="BE550" s="809">
        <v>0.33378537974807299</v>
      </c>
      <c r="BF550" s="809">
        <f t="shared" si="146"/>
        <v>0.66621462025192701</v>
      </c>
      <c r="BG550" s="809">
        <v>0.21014979521149399</v>
      </c>
      <c r="BH550" s="809">
        <f t="shared" si="135"/>
        <v>0.78985020478850598</v>
      </c>
      <c r="BI550" s="809">
        <v>0.25774821331539199</v>
      </c>
      <c r="BJ550" s="809">
        <v>0.74225178668460789</v>
      </c>
      <c r="BK550" s="810">
        <v>0.26492432187151599</v>
      </c>
      <c r="BL550" s="810">
        <f t="shared" si="136"/>
        <v>0.73507567812848396</v>
      </c>
      <c r="BM550" s="810">
        <v>0.32726062257417898</v>
      </c>
      <c r="BN550" s="810">
        <f t="shared" si="137"/>
        <v>0.67273937742582102</v>
      </c>
      <c r="BO550" s="810">
        <v>0.20262959313050699</v>
      </c>
      <c r="BP550" s="810">
        <f t="shared" si="138"/>
        <v>0.79737040686949301</v>
      </c>
      <c r="BQ550" s="810">
        <v>0.25060609581226434</v>
      </c>
      <c r="BR550" s="810">
        <f t="shared" si="144"/>
        <v>0.74939390418773566</v>
      </c>
      <c r="BS550" s="809">
        <v>0.87788953197352804</v>
      </c>
      <c r="BT550" s="809">
        <v>0.122110468026472</v>
      </c>
      <c r="BU550" s="812"/>
      <c r="BV550" s="758"/>
      <c r="BW550" s="758"/>
      <c r="BX550" s="758"/>
      <c r="BY550" s="758"/>
      <c r="BZ550" s="758"/>
      <c r="CA550" s="758"/>
      <c r="CB550" s="758"/>
      <c r="CC550" s="758"/>
      <c r="CD550" s="758"/>
      <c r="CE550" s="758"/>
      <c r="CF550" s="758"/>
      <c r="CG550" s="758"/>
      <c r="CH550" s="758"/>
      <c r="CI550" s="758"/>
      <c r="CJ550" s="758"/>
      <c r="CK550" s="758"/>
      <c r="CL550" s="758"/>
      <c r="CM550" s="758"/>
      <c r="CN550" s="758"/>
      <c r="CP550" s="5"/>
      <c r="CR550" s="5"/>
      <c r="CS550" s="5"/>
      <c r="CT550" s="5"/>
    </row>
    <row r="551" spans="2:98" ht="15">
      <c r="B551" s="758"/>
      <c r="C551" s="758"/>
      <c r="D551" s="758"/>
      <c r="E551" s="758"/>
      <c r="F551" s="758"/>
      <c r="G551" s="758"/>
      <c r="H551" s="758"/>
      <c r="I551" s="758"/>
      <c r="J551" s="758"/>
      <c r="K551" s="758"/>
      <c r="L551" s="758"/>
      <c r="M551" s="758"/>
      <c r="N551" s="758"/>
      <c r="O551" s="758"/>
      <c r="P551" s="758"/>
      <c r="Q551" s="758"/>
      <c r="R551" s="758"/>
      <c r="S551" s="758"/>
      <c r="T551" s="758"/>
      <c r="U551" s="758"/>
      <c r="V551" s="758"/>
      <c r="W551" s="758"/>
      <c r="X551" s="758"/>
      <c r="Y551" s="758"/>
      <c r="Z551" s="758"/>
      <c r="AA551" s="758"/>
      <c r="AB551" s="758"/>
      <c r="AC551" s="758"/>
      <c r="AD551" s="758"/>
      <c r="AE551" s="758"/>
      <c r="AF551" s="758"/>
      <c r="AG551" s="758"/>
      <c r="AH551" s="758"/>
      <c r="AI551" s="758"/>
      <c r="AJ551" s="758"/>
      <c r="AK551" s="758"/>
      <c r="AL551" s="780">
        <v>546</v>
      </c>
      <c r="AM551" s="792">
        <v>0.27775266611132499</v>
      </c>
      <c r="AN551" s="792">
        <f t="shared" si="139"/>
        <v>0.72224733388867501</v>
      </c>
      <c r="AO551" s="792">
        <v>0.33326444646140502</v>
      </c>
      <c r="AP551" s="792">
        <f t="shared" si="133"/>
        <v>0.66673555353859504</v>
      </c>
      <c r="AQ551" s="792">
        <v>0.190598420233657</v>
      </c>
      <c r="AR551" s="792">
        <f t="shared" si="134"/>
        <v>0.80940157976634297</v>
      </c>
      <c r="AS551" s="792">
        <f t="shared" si="140"/>
        <v>0.25042942248811612</v>
      </c>
      <c r="AT551" s="792">
        <f t="shared" si="140"/>
        <v>0.74957057751188394</v>
      </c>
      <c r="AU551" s="808">
        <v>0.289586014709797</v>
      </c>
      <c r="AV551" s="808">
        <f t="shared" si="141"/>
        <v>0.71041398529020294</v>
      </c>
      <c r="AW551" s="808">
        <v>0.34385168311540498</v>
      </c>
      <c r="AX551" s="808">
        <f t="shared" si="142"/>
        <v>0.65614831688459496</v>
      </c>
      <c r="AY551" s="808">
        <v>0.20964520764702599</v>
      </c>
      <c r="AZ551" s="808">
        <f t="shared" si="145"/>
        <v>0.79035479235297401</v>
      </c>
      <c r="BA551" s="808">
        <f t="shared" si="143"/>
        <v>0.26529434719421219</v>
      </c>
      <c r="BB551" s="808">
        <f t="shared" si="143"/>
        <v>0.73470565280578781</v>
      </c>
      <c r="BC551" s="809">
        <v>0.27227897654111399</v>
      </c>
      <c r="BD551" s="809">
        <f t="shared" si="146"/>
        <v>0.72772102345888601</v>
      </c>
      <c r="BE551" s="809">
        <v>0.33408787397868001</v>
      </c>
      <c r="BF551" s="809">
        <f t="shared" si="146"/>
        <v>0.66591212602131999</v>
      </c>
      <c r="BG551" s="809">
        <v>0.21053163841640701</v>
      </c>
      <c r="BH551" s="809">
        <f t="shared" si="135"/>
        <v>0.78946836158359301</v>
      </c>
      <c r="BI551" s="809">
        <v>0.25809124741438894</v>
      </c>
      <c r="BJ551" s="809">
        <v>0.74190875258561106</v>
      </c>
      <c r="BK551" s="810">
        <v>0.26524080016341001</v>
      </c>
      <c r="BL551" s="810">
        <f t="shared" si="136"/>
        <v>0.73475919983658999</v>
      </c>
      <c r="BM551" s="810">
        <v>0.32755377897726501</v>
      </c>
      <c r="BN551" s="810">
        <f t="shared" si="137"/>
        <v>0.67244622102273499</v>
      </c>
      <c r="BO551" s="810">
        <v>0.203002393246204</v>
      </c>
      <c r="BP551" s="810">
        <f t="shared" si="138"/>
        <v>0.79699760675379605</v>
      </c>
      <c r="BQ551" s="810">
        <v>0.25094311810868192</v>
      </c>
      <c r="BR551" s="810">
        <f t="shared" si="144"/>
        <v>0.74905688189131814</v>
      </c>
      <c r="BS551" s="809">
        <v>0.87811160736921601</v>
      </c>
      <c r="BT551" s="809">
        <v>0.12188839263078401</v>
      </c>
      <c r="BU551" s="812"/>
      <c r="BV551" s="758"/>
      <c r="BW551" s="758"/>
      <c r="BX551" s="758"/>
      <c r="BY551" s="758"/>
      <c r="BZ551" s="758"/>
      <c r="CA551" s="758"/>
      <c r="CB551" s="758"/>
      <c r="CC551" s="758"/>
      <c r="CD551" s="758"/>
      <c r="CE551" s="758"/>
      <c r="CF551" s="758"/>
      <c r="CG551" s="758"/>
      <c r="CH551" s="758"/>
      <c r="CI551" s="758"/>
      <c r="CJ551" s="758"/>
      <c r="CK551" s="758"/>
      <c r="CL551" s="758"/>
      <c r="CM551" s="758"/>
      <c r="CN551" s="758"/>
      <c r="CP551" s="5"/>
      <c r="CR551" s="5"/>
      <c r="CS551" s="5"/>
      <c r="CT551" s="5"/>
    </row>
    <row r="552" spans="2:98" ht="15">
      <c r="B552" s="758"/>
      <c r="C552" s="758"/>
      <c r="D552" s="758"/>
      <c r="E552" s="758"/>
      <c r="F552" s="758"/>
      <c r="G552" s="758"/>
      <c r="H552" s="758"/>
      <c r="I552" s="758"/>
      <c r="J552" s="758"/>
      <c r="K552" s="758"/>
      <c r="L552" s="758"/>
      <c r="M552" s="758"/>
      <c r="N552" s="758"/>
      <c r="O552" s="758"/>
      <c r="P552" s="758"/>
      <c r="Q552" s="758"/>
      <c r="R552" s="758"/>
      <c r="S552" s="758"/>
      <c r="T552" s="758"/>
      <c r="U552" s="758"/>
      <c r="V552" s="758"/>
      <c r="W552" s="758"/>
      <c r="X552" s="758"/>
      <c r="Y552" s="758"/>
      <c r="Z552" s="758"/>
      <c r="AA552" s="758"/>
      <c r="AB552" s="758"/>
      <c r="AC552" s="758"/>
      <c r="AD552" s="758"/>
      <c r="AE552" s="758"/>
      <c r="AF552" s="758"/>
      <c r="AG552" s="758"/>
      <c r="AH552" s="758"/>
      <c r="AI552" s="758"/>
      <c r="AJ552" s="758"/>
      <c r="AK552" s="758"/>
      <c r="AL552" s="780">
        <v>547</v>
      </c>
      <c r="AM552" s="792">
        <v>0.278075970787036</v>
      </c>
      <c r="AN552" s="792">
        <f t="shared" si="139"/>
        <v>0.72192402921296406</v>
      </c>
      <c r="AO552" s="792">
        <v>0.33354379538583701</v>
      </c>
      <c r="AP552" s="792">
        <f t="shared" si="133"/>
        <v>0.66645620461416299</v>
      </c>
      <c r="AQ552" s="792">
        <v>0.19094087084956399</v>
      </c>
      <c r="AR552" s="792">
        <f t="shared" si="134"/>
        <v>0.80905912915043598</v>
      </c>
      <c r="AS552" s="792">
        <f t="shared" si="140"/>
        <v>0.25075142447352311</v>
      </c>
      <c r="AT552" s="792">
        <f t="shared" si="140"/>
        <v>0.74924857552647683</v>
      </c>
      <c r="AU552" s="808">
        <v>0.28991972147801398</v>
      </c>
      <c r="AV552" s="808">
        <f t="shared" si="141"/>
        <v>0.71008027852198596</v>
      </c>
      <c r="AW552" s="808">
        <v>0.34417148931727298</v>
      </c>
      <c r="AX552" s="808">
        <f t="shared" si="142"/>
        <v>0.65582851068272707</v>
      </c>
      <c r="AY552" s="808">
        <v>0.21002434937113201</v>
      </c>
      <c r="AZ552" s="808">
        <f t="shared" si="145"/>
        <v>0.78997565062886799</v>
      </c>
      <c r="BA552" s="808">
        <f t="shared" si="143"/>
        <v>0.26564575691187786</v>
      </c>
      <c r="BB552" s="808">
        <f t="shared" si="143"/>
        <v>0.73435424308812225</v>
      </c>
      <c r="BC552" s="809">
        <v>0.27259426343360799</v>
      </c>
      <c r="BD552" s="809">
        <f t="shared" si="146"/>
        <v>0.72740573656639196</v>
      </c>
      <c r="BE552" s="809">
        <v>0.33439006083030998</v>
      </c>
      <c r="BF552" s="809">
        <f t="shared" si="146"/>
        <v>0.66560993916969002</v>
      </c>
      <c r="BG552" s="809">
        <v>0.21091338455032899</v>
      </c>
      <c r="BH552" s="809">
        <f t="shared" si="135"/>
        <v>0.78908661544967096</v>
      </c>
      <c r="BI552" s="809">
        <v>0.25843409254854111</v>
      </c>
      <c r="BJ552" s="809">
        <v>0.74156590745145889</v>
      </c>
      <c r="BK552" s="810">
        <v>0.26555706386484701</v>
      </c>
      <c r="BL552" s="810">
        <f t="shared" si="136"/>
        <v>0.73444293613515299</v>
      </c>
      <c r="BM552" s="810">
        <v>0.32784665125194801</v>
      </c>
      <c r="BN552" s="810">
        <f t="shared" si="137"/>
        <v>0.67215334874805199</v>
      </c>
      <c r="BO552" s="810">
        <v>0.20337511287717</v>
      </c>
      <c r="BP552" s="810">
        <f t="shared" si="138"/>
        <v>0.79662488712282997</v>
      </c>
      <c r="BQ552" s="810">
        <v>0.25127997150954884</v>
      </c>
      <c r="BR552" s="810">
        <f t="shared" si="144"/>
        <v>0.74872002849045116</v>
      </c>
      <c r="BS552" s="809">
        <v>0.87833287455992104</v>
      </c>
      <c r="BT552" s="809">
        <v>0.121667125440079</v>
      </c>
      <c r="BU552" s="812"/>
      <c r="BV552" s="758"/>
      <c r="BW552" s="758"/>
      <c r="BX552" s="758"/>
      <c r="BY552" s="758"/>
      <c r="BZ552" s="758"/>
      <c r="CA552" s="758"/>
      <c r="CB552" s="758"/>
      <c r="CC552" s="758"/>
      <c r="CD552" s="758"/>
      <c r="CE552" s="758"/>
      <c r="CF552" s="758"/>
      <c r="CG552" s="758"/>
      <c r="CH552" s="758"/>
      <c r="CI552" s="758"/>
      <c r="CJ552" s="758"/>
      <c r="CK552" s="758"/>
      <c r="CL552" s="758"/>
      <c r="CM552" s="758"/>
      <c r="CN552" s="758"/>
      <c r="CP552" s="5"/>
      <c r="CR552" s="5"/>
      <c r="CS552" s="5"/>
      <c r="CT552" s="5"/>
    </row>
    <row r="553" spans="2:98" ht="15">
      <c r="B553" s="758"/>
      <c r="C553" s="758"/>
      <c r="D553" s="758"/>
      <c r="E553" s="758"/>
      <c r="F553" s="758"/>
      <c r="G553" s="758"/>
      <c r="H553" s="758"/>
      <c r="I553" s="758"/>
      <c r="J553" s="758"/>
      <c r="K553" s="758"/>
      <c r="L553" s="758"/>
      <c r="M553" s="758"/>
      <c r="N553" s="758"/>
      <c r="O553" s="758"/>
      <c r="P553" s="758"/>
      <c r="Q553" s="758"/>
      <c r="R553" s="758"/>
      <c r="S553" s="758"/>
      <c r="T553" s="758"/>
      <c r="U553" s="758"/>
      <c r="V553" s="758"/>
      <c r="W553" s="758"/>
      <c r="X553" s="758"/>
      <c r="Y553" s="758"/>
      <c r="Z553" s="758"/>
      <c r="AA553" s="758"/>
      <c r="AB553" s="758"/>
      <c r="AC553" s="758"/>
      <c r="AD553" s="758"/>
      <c r="AE553" s="758"/>
      <c r="AF553" s="758"/>
      <c r="AG553" s="758"/>
      <c r="AH553" s="758"/>
      <c r="AI553" s="758"/>
      <c r="AJ553" s="758"/>
      <c r="AK553" s="758"/>
      <c r="AL553" s="780">
        <v>548</v>
      </c>
      <c r="AM553" s="792">
        <v>0.27839926205844501</v>
      </c>
      <c r="AN553" s="792">
        <f t="shared" si="139"/>
        <v>0.72160073794155499</v>
      </c>
      <c r="AO553" s="792">
        <v>0.33382282780915101</v>
      </c>
      <c r="AP553" s="792">
        <f t="shared" si="133"/>
        <v>0.66617717219084893</v>
      </c>
      <c r="AQ553" s="792">
        <v>0.191283269044595</v>
      </c>
      <c r="AR553" s="792">
        <f t="shared" si="134"/>
        <v>0.80871673095540497</v>
      </c>
      <c r="AS553" s="792">
        <f t="shared" si="140"/>
        <v>0.25107332539473637</v>
      </c>
      <c r="AT553" s="792">
        <f t="shared" si="140"/>
        <v>0.74892667460526363</v>
      </c>
      <c r="AU553" s="808">
        <v>0.29025313183024798</v>
      </c>
      <c r="AV553" s="808">
        <f t="shared" si="141"/>
        <v>0.70974686816975208</v>
      </c>
      <c r="AW553" s="808">
        <v>0.34449097932983402</v>
      </c>
      <c r="AX553" s="808">
        <f t="shared" si="142"/>
        <v>0.65550902067016592</v>
      </c>
      <c r="AY553" s="808">
        <v>0.210403412740715</v>
      </c>
      <c r="AZ553" s="808">
        <f t="shared" si="145"/>
        <v>0.78959658725928494</v>
      </c>
      <c r="BA553" s="808">
        <f t="shared" si="143"/>
        <v>0.2659969659739676</v>
      </c>
      <c r="BB553" s="808">
        <f t="shared" si="143"/>
        <v>0.7340030340260324</v>
      </c>
      <c r="BC553" s="809">
        <v>0.27290931420563003</v>
      </c>
      <c r="BD553" s="809">
        <f t="shared" si="146"/>
        <v>0.72709068579436997</v>
      </c>
      <c r="BE553" s="809">
        <v>0.33469194159495302</v>
      </c>
      <c r="BF553" s="809">
        <f t="shared" si="146"/>
        <v>0.66530805840504703</v>
      </c>
      <c r="BG553" s="809">
        <v>0.211295033432987</v>
      </c>
      <c r="BH553" s="809">
        <f t="shared" si="135"/>
        <v>0.78870496656701294</v>
      </c>
      <c r="BI553" s="809">
        <v>0.25877674934975853</v>
      </c>
      <c r="BJ553" s="809">
        <v>0.74122325065024142</v>
      </c>
      <c r="BK553" s="810">
        <v>0.26587311251990597</v>
      </c>
      <c r="BL553" s="810">
        <f t="shared" si="136"/>
        <v>0.73412688748009403</v>
      </c>
      <c r="BM553" s="810">
        <v>0.32813924083546597</v>
      </c>
      <c r="BN553" s="810">
        <f t="shared" si="137"/>
        <v>0.67186075916453403</v>
      </c>
      <c r="BO553" s="810">
        <v>0.20374775148672999</v>
      </c>
      <c r="BP553" s="810">
        <f t="shared" si="138"/>
        <v>0.79625224851327003</v>
      </c>
      <c r="BQ553" s="810">
        <v>0.25161665595722382</v>
      </c>
      <c r="BR553" s="810">
        <f t="shared" si="144"/>
        <v>0.74838334404277618</v>
      </c>
      <c r="BS553" s="809">
        <v>0.87855333722415196</v>
      </c>
      <c r="BT553" s="809">
        <v>0.12144666277584799</v>
      </c>
      <c r="BU553" s="812"/>
      <c r="BV553" s="758"/>
      <c r="BW553" s="758"/>
      <c r="BX553" s="758"/>
      <c r="BY553" s="758"/>
      <c r="BZ553" s="758"/>
      <c r="CA553" s="758"/>
      <c r="CB553" s="758"/>
      <c r="CC553" s="758"/>
      <c r="CD553" s="758"/>
      <c r="CE553" s="758"/>
      <c r="CF553" s="758"/>
      <c r="CG553" s="758"/>
      <c r="CH553" s="758"/>
      <c r="CI553" s="758"/>
      <c r="CJ553" s="758"/>
      <c r="CK553" s="758"/>
      <c r="CL553" s="758"/>
      <c r="CM553" s="758"/>
      <c r="CN553" s="758"/>
      <c r="CP553" s="5"/>
      <c r="CR553" s="5"/>
      <c r="CS553" s="5"/>
      <c r="CT553" s="5"/>
    </row>
    <row r="554" spans="2:98" ht="15">
      <c r="B554" s="758"/>
      <c r="C554" s="758"/>
      <c r="D554" s="758"/>
      <c r="E554" s="758"/>
      <c r="F554" s="758"/>
      <c r="G554" s="758"/>
      <c r="H554" s="758"/>
      <c r="I554" s="758"/>
      <c r="J554" s="758"/>
      <c r="K554" s="758"/>
      <c r="L554" s="758"/>
      <c r="M554" s="758"/>
      <c r="N554" s="758"/>
      <c r="O554" s="758"/>
      <c r="P554" s="758"/>
      <c r="Q554" s="758"/>
      <c r="R554" s="758"/>
      <c r="S554" s="758"/>
      <c r="T554" s="758"/>
      <c r="U554" s="758"/>
      <c r="V554" s="758"/>
      <c r="W554" s="758"/>
      <c r="X554" s="758"/>
      <c r="Y554" s="758"/>
      <c r="Z554" s="758"/>
      <c r="AA554" s="758"/>
      <c r="AB554" s="758"/>
      <c r="AC554" s="758"/>
      <c r="AD554" s="758"/>
      <c r="AE554" s="758"/>
      <c r="AF554" s="758"/>
      <c r="AG554" s="758"/>
      <c r="AH554" s="758"/>
      <c r="AI554" s="758"/>
      <c r="AJ554" s="758"/>
      <c r="AK554" s="758"/>
      <c r="AL554" s="780">
        <v>549</v>
      </c>
      <c r="AM554" s="792">
        <v>0.278722532187403</v>
      </c>
      <c r="AN554" s="792">
        <f t="shared" si="139"/>
        <v>0.72127746781259705</v>
      </c>
      <c r="AO554" s="792">
        <v>0.33410154790909002</v>
      </c>
      <c r="AP554" s="792">
        <f t="shared" si="133"/>
        <v>0.66589845209090992</v>
      </c>
      <c r="AQ554" s="792">
        <v>0.19162561418420601</v>
      </c>
      <c r="AR554" s="792">
        <f t="shared" si="134"/>
        <v>0.80837438581579402</v>
      </c>
      <c r="AS554" s="792">
        <f t="shared" si="140"/>
        <v>0.25139512352192039</v>
      </c>
      <c r="AT554" s="792">
        <f t="shared" si="140"/>
        <v>0.74860487647807972</v>
      </c>
      <c r="AU554" s="808">
        <v>0.29058624649182901</v>
      </c>
      <c r="AV554" s="808">
        <f t="shared" si="141"/>
        <v>0.70941375350817104</v>
      </c>
      <c r="AW554" s="808">
        <v>0.34481015441292101</v>
      </c>
      <c r="AX554" s="808">
        <f t="shared" si="142"/>
        <v>0.65518984558707904</v>
      </c>
      <c r="AY554" s="808">
        <v>0.210782397471382</v>
      </c>
      <c r="AZ554" s="808">
        <f t="shared" si="145"/>
        <v>0.78921760252861795</v>
      </c>
      <c r="BA554" s="808">
        <f t="shared" si="143"/>
        <v>0.26634797476427452</v>
      </c>
      <c r="BB554" s="808">
        <f t="shared" si="143"/>
        <v>0.73365202523572548</v>
      </c>
      <c r="BC554" s="809">
        <v>0.27322413020453101</v>
      </c>
      <c r="BD554" s="809">
        <f t="shared" si="146"/>
        <v>0.72677586979546893</v>
      </c>
      <c r="BE554" s="809">
        <v>0.334993517564597</v>
      </c>
      <c r="BF554" s="809">
        <f t="shared" si="146"/>
        <v>0.66500648243540295</v>
      </c>
      <c r="BG554" s="809">
        <v>0.21167658488410601</v>
      </c>
      <c r="BH554" s="809">
        <f t="shared" si="135"/>
        <v>0.78832341511589399</v>
      </c>
      <c r="BI554" s="809">
        <v>0.25911921844995067</v>
      </c>
      <c r="BJ554" s="809">
        <v>0.74088078155004933</v>
      </c>
      <c r="BK554" s="810">
        <v>0.26618894567266399</v>
      </c>
      <c r="BL554" s="810">
        <f t="shared" si="136"/>
        <v>0.73381105432733595</v>
      </c>
      <c r="BM554" s="810">
        <v>0.32843154916505501</v>
      </c>
      <c r="BN554" s="810">
        <f t="shared" si="137"/>
        <v>0.67156845083494499</v>
      </c>
      <c r="BO554" s="810">
        <v>0.20412030853820901</v>
      </c>
      <c r="BP554" s="810">
        <f t="shared" si="138"/>
        <v>0.79587969146179094</v>
      </c>
      <c r="BQ554" s="810">
        <v>0.25195317139406465</v>
      </c>
      <c r="BR554" s="810">
        <f t="shared" si="144"/>
        <v>0.74804682860593541</v>
      </c>
      <c r="BS554" s="809">
        <v>0.87877299904041695</v>
      </c>
      <c r="BT554" s="809">
        <v>0.121227000959583</v>
      </c>
      <c r="BU554" s="812"/>
      <c r="BV554" s="758"/>
      <c r="BW554" s="758"/>
      <c r="BX554" s="758"/>
      <c r="BY554" s="758"/>
      <c r="BZ554" s="758"/>
      <c r="CA554" s="758"/>
      <c r="CB554" s="758"/>
      <c r="CC554" s="758"/>
      <c r="CD554" s="758"/>
      <c r="CE554" s="758"/>
      <c r="CF554" s="758"/>
      <c r="CG554" s="758"/>
      <c r="CH554" s="758"/>
      <c r="CI554" s="758"/>
      <c r="CJ554" s="758"/>
      <c r="CK554" s="758"/>
      <c r="CL554" s="758"/>
      <c r="CM554" s="758"/>
      <c r="CN554" s="758"/>
      <c r="CP554" s="5"/>
      <c r="CR554" s="5"/>
      <c r="CS554" s="5"/>
      <c r="CT554" s="5"/>
    </row>
    <row r="555" spans="2:98" ht="15">
      <c r="B555" s="758"/>
      <c r="C555" s="758"/>
      <c r="D555" s="758"/>
      <c r="E555" s="758"/>
      <c r="F555" s="758"/>
      <c r="G555" s="758"/>
      <c r="H555" s="758"/>
      <c r="I555" s="758"/>
      <c r="J555" s="758"/>
      <c r="K555" s="758"/>
      <c r="L555" s="758"/>
      <c r="M555" s="758"/>
      <c r="N555" s="758"/>
      <c r="O555" s="758"/>
      <c r="P555" s="758"/>
      <c r="Q555" s="758"/>
      <c r="R555" s="758"/>
      <c r="S555" s="758"/>
      <c r="T555" s="758"/>
      <c r="U555" s="758"/>
      <c r="V555" s="758"/>
      <c r="W555" s="758"/>
      <c r="X555" s="758"/>
      <c r="Y555" s="758"/>
      <c r="Z555" s="758"/>
      <c r="AA555" s="758"/>
      <c r="AB555" s="758"/>
      <c r="AC555" s="758"/>
      <c r="AD555" s="758"/>
      <c r="AE555" s="758"/>
      <c r="AF555" s="758"/>
      <c r="AG555" s="758"/>
      <c r="AH555" s="758"/>
      <c r="AI555" s="758"/>
      <c r="AJ555" s="758"/>
      <c r="AK555" s="758"/>
      <c r="AL555" s="780">
        <v>550</v>
      </c>
      <c r="AM555" s="792">
        <v>0.27904577343575998</v>
      </c>
      <c r="AN555" s="792">
        <f t="shared" si="139"/>
        <v>0.72095422656424002</v>
      </c>
      <c r="AO555" s="792">
        <v>0.33437995986339702</v>
      </c>
      <c r="AP555" s="792">
        <f t="shared" si="133"/>
        <v>0.66562004013660303</v>
      </c>
      <c r="AQ555" s="792">
        <v>0.19196790563385299</v>
      </c>
      <c r="AR555" s="792">
        <f t="shared" si="134"/>
        <v>0.80803209436614698</v>
      </c>
      <c r="AS555" s="792">
        <f t="shared" si="140"/>
        <v>0.2517168171252393</v>
      </c>
      <c r="AT555" s="792">
        <f t="shared" si="140"/>
        <v>0.7482831828747607</v>
      </c>
      <c r="AU555" s="808">
        <v>0.29091906618808699</v>
      </c>
      <c r="AV555" s="808">
        <f t="shared" si="141"/>
        <v>0.70908093381191306</v>
      </c>
      <c r="AW555" s="808">
        <v>0.34512901582636701</v>
      </c>
      <c r="AX555" s="808">
        <f t="shared" si="142"/>
        <v>0.65487098417363299</v>
      </c>
      <c r="AY555" s="808">
        <v>0.211161303278742</v>
      </c>
      <c r="AZ555" s="808">
        <f t="shared" si="145"/>
        <v>0.78883869672125795</v>
      </c>
      <c r="BA555" s="808">
        <f t="shared" si="143"/>
        <v>0.26669878366659272</v>
      </c>
      <c r="BB555" s="808">
        <f t="shared" si="143"/>
        <v>0.73330121633340739</v>
      </c>
      <c r="BC555" s="809">
        <v>0.27353871277766001</v>
      </c>
      <c r="BD555" s="809">
        <f t="shared" si="146"/>
        <v>0.72646128722233994</v>
      </c>
      <c r="BE555" s="809">
        <v>0.33529479003123402</v>
      </c>
      <c r="BF555" s="809">
        <f t="shared" si="146"/>
        <v>0.66470520996876603</v>
      </c>
      <c r="BG555" s="809">
        <v>0.212058038723414</v>
      </c>
      <c r="BH555" s="809">
        <f t="shared" si="135"/>
        <v>0.787941961276586</v>
      </c>
      <c r="BI555" s="809">
        <v>0.25946150048102889</v>
      </c>
      <c r="BJ555" s="809">
        <v>0.74053849951897122</v>
      </c>
      <c r="BK555" s="810">
        <v>0.26650456286720098</v>
      </c>
      <c r="BL555" s="810">
        <f t="shared" si="136"/>
        <v>0.73349543713279908</v>
      </c>
      <c r="BM555" s="810">
        <v>0.32872357767795501</v>
      </c>
      <c r="BN555" s="810">
        <f t="shared" si="137"/>
        <v>0.67127642232204499</v>
      </c>
      <c r="BO555" s="810">
        <v>0.204492783494931</v>
      </c>
      <c r="BP555" s="810">
        <f t="shared" si="138"/>
        <v>0.79550721650506895</v>
      </c>
      <c r="BQ555" s="810">
        <v>0.25228951776243019</v>
      </c>
      <c r="BR555" s="810">
        <f t="shared" si="144"/>
        <v>0.74771048223756975</v>
      </c>
      <c r="BS555" s="809">
        <v>0.87899186368722304</v>
      </c>
      <c r="BT555" s="809">
        <v>0.121008136312777</v>
      </c>
      <c r="BU555" s="812"/>
      <c r="BV555" s="758"/>
      <c r="BW555" s="758"/>
      <c r="BX555" s="758"/>
      <c r="BY555" s="758"/>
      <c r="BZ555" s="758"/>
      <c r="CA555" s="758"/>
      <c r="CB555" s="758"/>
      <c r="CC555" s="758"/>
      <c r="CD555" s="758"/>
      <c r="CE555" s="758"/>
      <c r="CF555" s="758"/>
      <c r="CG555" s="758"/>
      <c r="CH555" s="758"/>
      <c r="CI555" s="758"/>
      <c r="CJ555" s="758"/>
      <c r="CK555" s="758"/>
      <c r="CL555" s="758"/>
      <c r="CM555" s="758"/>
      <c r="CN555" s="758"/>
      <c r="CP555" s="5"/>
      <c r="CR555" s="5"/>
      <c r="CS555" s="5"/>
      <c r="CT555" s="5"/>
    </row>
    <row r="556" spans="2:98" ht="15">
      <c r="B556" s="758"/>
      <c r="C556" s="758"/>
      <c r="D556" s="758"/>
      <c r="E556" s="758"/>
      <c r="F556" s="758"/>
      <c r="G556" s="758"/>
      <c r="H556" s="758"/>
      <c r="I556" s="758"/>
      <c r="J556" s="758"/>
      <c r="K556" s="758"/>
      <c r="L556" s="758"/>
      <c r="M556" s="758"/>
      <c r="N556" s="758"/>
      <c r="O556" s="758"/>
      <c r="P556" s="758"/>
      <c r="Q556" s="758"/>
      <c r="R556" s="758"/>
      <c r="S556" s="758"/>
      <c r="T556" s="758"/>
      <c r="U556" s="758"/>
      <c r="V556" s="758"/>
      <c r="W556" s="758"/>
      <c r="X556" s="758"/>
      <c r="Y556" s="758"/>
      <c r="Z556" s="758"/>
      <c r="AA556" s="758"/>
      <c r="AB556" s="758"/>
      <c r="AC556" s="758"/>
      <c r="AD556" s="758"/>
      <c r="AE556" s="758"/>
      <c r="AF556" s="758"/>
      <c r="AG556" s="758"/>
      <c r="AH556" s="758"/>
      <c r="AI556" s="758"/>
      <c r="AJ556" s="758"/>
      <c r="AK556" s="758"/>
      <c r="AL556" s="780">
        <v>551</v>
      </c>
      <c r="AM556" s="792">
        <v>0.27936897806536998</v>
      </c>
      <c r="AN556" s="792">
        <f t="shared" si="139"/>
        <v>0.72063102193463002</v>
      </c>
      <c r="AO556" s="792">
        <v>0.334658067849812</v>
      </c>
      <c r="AP556" s="792">
        <f t="shared" si="133"/>
        <v>0.665341932150188</v>
      </c>
      <c r="AQ556" s="792">
        <v>0.192310142758994</v>
      </c>
      <c r="AR556" s="792">
        <f t="shared" si="134"/>
        <v>0.80768985724100606</v>
      </c>
      <c r="AS556" s="792">
        <f t="shared" si="140"/>
        <v>0.2520384044748587</v>
      </c>
      <c r="AT556" s="792">
        <f t="shared" si="140"/>
        <v>0.7479615955251413</v>
      </c>
      <c r="AU556" s="808">
        <v>0.29125159164435099</v>
      </c>
      <c r="AV556" s="808">
        <f t="shared" si="141"/>
        <v>0.70874840835564901</v>
      </c>
      <c r="AW556" s="808">
        <v>0.345447564830003</v>
      </c>
      <c r="AX556" s="808">
        <f t="shared" si="142"/>
        <v>0.65455243516999695</v>
      </c>
      <c r="AY556" s="808">
        <v>0.21154012987840201</v>
      </c>
      <c r="AZ556" s="808">
        <f t="shared" si="145"/>
        <v>0.78845987012159802</v>
      </c>
      <c r="BA556" s="808">
        <f t="shared" si="143"/>
        <v>0.26704939306471442</v>
      </c>
      <c r="BB556" s="808">
        <f t="shared" si="143"/>
        <v>0.73295060693528558</v>
      </c>
      <c r="BC556" s="809">
        <v>0.27385306327236703</v>
      </c>
      <c r="BD556" s="809">
        <f t="shared" si="146"/>
        <v>0.72614693672763297</v>
      </c>
      <c r="BE556" s="809">
        <v>0.33559576028685201</v>
      </c>
      <c r="BF556" s="809">
        <f t="shared" si="146"/>
        <v>0.66440423971314799</v>
      </c>
      <c r="BG556" s="809">
        <v>0.212439394770637</v>
      </c>
      <c r="BH556" s="809">
        <f t="shared" si="135"/>
        <v>0.787560605229363</v>
      </c>
      <c r="BI556" s="809">
        <v>0.25980359607490278</v>
      </c>
      <c r="BJ556" s="809">
        <v>0.74019640392509722</v>
      </c>
      <c r="BK556" s="810">
        <v>0.26681996364759503</v>
      </c>
      <c r="BL556" s="810">
        <f t="shared" si="136"/>
        <v>0.73318003635240503</v>
      </c>
      <c r="BM556" s="810">
        <v>0.32901532781140203</v>
      </c>
      <c r="BN556" s="810">
        <f t="shared" si="137"/>
        <v>0.67098467218859792</v>
      </c>
      <c r="BO556" s="810">
        <v>0.20486517582022201</v>
      </c>
      <c r="BP556" s="810">
        <f t="shared" si="138"/>
        <v>0.79513482417977799</v>
      </c>
      <c r="BQ556" s="810">
        <v>0.25262569500467902</v>
      </c>
      <c r="BR556" s="810">
        <f t="shared" si="144"/>
        <v>0.74737430499532098</v>
      </c>
      <c r="BS556" s="809">
        <v>0.87920993484307997</v>
      </c>
      <c r="BT556" s="809">
        <v>0.12079006515692001</v>
      </c>
      <c r="BU556" s="812"/>
      <c r="BV556" s="758"/>
      <c r="BW556" s="758"/>
      <c r="BX556" s="758"/>
      <c r="BY556" s="758"/>
      <c r="BZ556" s="758"/>
      <c r="CA556" s="758"/>
      <c r="CB556" s="758"/>
      <c r="CC556" s="758"/>
      <c r="CD556" s="758"/>
      <c r="CE556" s="758"/>
      <c r="CF556" s="758"/>
      <c r="CG556" s="758"/>
      <c r="CH556" s="758"/>
      <c r="CI556" s="758"/>
      <c r="CJ556" s="758"/>
      <c r="CK556" s="758"/>
      <c r="CL556" s="758"/>
      <c r="CM556" s="758"/>
      <c r="CN556" s="758"/>
      <c r="CP556" s="5"/>
      <c r="CR556" s="5"/>
      <c r="CS556" s="5"/>
      <c r="CT556" s="5"/>
    </row>
    <row r="557" spans="2:98" ht="15">
      <c r="B557" s="758"/>
      <c r="C557" s="758"/>
      <c r="D557" s="758"/>
      <c r="E557" s="758"/>
      <c r="F557" s="758"/>
      <c r="G557" s="758"/>
      <c r="H557" s="758"/>
      <c r="I557" s="758"/>
      <c r="J557" s="758"/>
      <c r="K557" s="758"/>
      <c r="L557" s="758"/>
      <c r="M557" s="758"/>
      <c r="N557" s="758"/>
      <c r="O557" s="758"/>
      <c r="P557" s="758"/>
      <c r="Q557" s="758"/>
      <c r="R557" s="758"/>
      <c r="S557" s="758"/>
      <c r="T557" s="758"/>
      <c r="U557" s="758"/>
      <c r="V557" s="758"/>
      <c r="W557" s="758"/>
      <c r="X557" s="758"/>
      <c r="Y557" s="758"/>
      <c r="Z557" s="758"/>
      <c r="AA557" s="758"/>
      <c r="AB557" s="758"/>
      <c r="AC557" s="758"/>
      <c r="AD557" s="758"/>
      <c r="AE557" s="758"/>
      <c r="AF557" s="758"/>
      <c r="AG557" s="758"/>
      <c r="AH557" s="758"/>
      <c r="AI557" s="758"/>
      <c r="AJ557" s="758"/>
      <c r="AK557" s="758"/>
      <c r="AL557" s="780">
        <v>552</v>
      </c>
      <c r="AM557" s="792">
        <v>0.27969213833808199</v>
      </c>
      <c r="AN557" s="792">
        <f t="shared" si="139"/>
        <v>0.72030786166191807</v>
      </c>
      <c r="AO557" s="792">
        <v>0.334935876046079</v>
      </c>
      <c r="AP557" s="792">
        <f t="shared" si="133"/>
        <v>0.665064123953921</v>
      </c>
      <c r="AQ557" s="792">
        <v>0.192652324925083</v>
      </c>
      <c r="AR557" s="792">
        <f t="shared" si="134"/>
        <v>0.807347675074917</v>
      </c>
      <c r="AS557" s="792">
        <f t="shared" si="140"/>
        <v>0.25235988384094177</v>
      </c>
      <c r="AT557" s="792">
        <f t="shared" si="140"/>
        <v>0.74764011615905823</v>
      </c>
      <c r="AU557" s="808">
        <v>0.29158382358595097</v>
      </c>
      <c r="AV557" s="808">
        <f t="shared" si="141"/>
        <v>0.70841617641404908</v>
      </c>
      <c r="AW557" s="808">
        <v>0.34576580268366303</v>
      </c>
      <c r="AX557" s="808">
        <f t="shared" si="142"/>
        <v>0.65423419731633703</v>
      </c>
      <c r="AY557" s="808">
        <v>0.211918876985972</v>
      </c>
      <c r="AZ557" s="808">
        <f t="shared" si="145"/>
        <v>0.788081123014028</v>
      </c>
      <c r="BA557" s="808">
        <f t="shared" si="143"/>
        <v>0.26739980334243441</v>
      </c>
      <c r="BB557" s="808">
        <f t="shared" si="143"/>
        <v>0.73260019665756571</v>
      </c>
      <c r="BC557" s="809">
        <v>0.27416718303600002</v>
      </c>
      <c r="BD557" s="809">
        <f t="shared" si="146"/>
        <v>0.72583281696400004</v>
      </c>
      <c r="BE557" s="809">
        <v>0.33589642962344102</v>
      </c>
      <c r="BF557" s="809">
        <f t="shared" si="146"/>
        <v>0.66410357037655898</v>
      </c>
      <c r="BG557" s="809">
        <v>0.212820652845502</v>
      </c>
      <c r="BH557" s="809">
        <f t="shared" si="135"/>
        <v>0.787179347154498</v>
      </c>
      <c r="BI557" s="809">
        <v>0.26014550586348234</v>
      </c>
      <c r="BJ557" s="809">
        <v>0.73985449413651772</v>
      </c>
      <c r="BK557" s="810">
        <v>0.267135147557925</v>
      </c>
      <c r="BL557" s="810">
        <f t="shared" si="136"/>
        <v>0.732864852442075</v>
      </c>
      <c r="BM557" s="810">
        <v>0.32930680100263598</v>
      </c>
      <c r="BN557" s="810">
        <f t="shared" si="137"/>
        <v>0.67069319899736402</v>
      </c>
      <c r="BO557" s="810">
        <v>0.20523748497740699</v>
      </c>
      <c r="BP557" s="810">
        <f t="shared" si="138"/>
        <v>0.79476251502259299</v>
      </c>
      <c r="BQ557" s="810">
        <v>0.25296170306317023</v>
      </c>
      <c r="BR557" s="810">
        <f t="shared" si="144"/>
        <v>0.74703829693682977</v>
      </c>
      <c r="BS557" s="809">
        <v>0.879427216186496</v>
      </c>
      <c r="BT557" s="809">
        <v>0.120572783813504</v>
      </c>
      <c r="BU557" s="812"/>
      <c r="BV557" s="758"/>
      <c r="BW557" s="758"/>
      <c r="BX557" s="758"/>
      <c r="BY557" s="758"/>
      <c r="BZ557" s="758"/>
      <c r="CA557" s="758"/>
      <c r="CB557" s="758"/>
      <c r="CC557" s="758"/>
      <c r="CD557" s="758"/>
      <c r="CE557" s="758"/>
      <c r="CF557" s="758"/>
      <c r="CG557" s="758"/>
      <c r="CH557" s="758"/>
      <c r="CI557" s="758"/>
      <c r="CJ557" s="758"/>
      <c r="CK557" s="758"/>
      <c r="CL557" s="758"/>
      <c r="CM557" s="758"/>
      <c r="CN557" s="758"/>
      <c r="CP557" s="5"/>
      <c r="CR557" s="5"/>
      <c r="CS557" s="5"/>
      <c r="CT557" s="5"/>
    </row>
    <row r="558" spans="2:98" ht="15">
      <c r="B558" s="758"/>
      <c r="C558" s="758"/>
      <c r="D558" s="758"/>
      <c r="E558" s="758"/>
      <c r="F558" s="758"/>
      <c r="G558" s="758"/>
      <c r="H558" s="758"/>
      <c r="I558" s="758"/>
      <c r="J558" s="758"/>
      <c r="K558" s="758"/>
      <c r="L558" s="758"/>
      <c r="M558" s="758"/>
      <c r="N558" s="758"/>
      <c r="O558" s="758"/>
      <c r="P558" s="758"/>
      <c r="Q558" s="758"/>
      <c r="R558" s="758"/>
      <c r="S558" s="758"/>
      <c r="T558" s="758"/>
      <c r="U558" s="758"/>
      <c r="V558" s="758"/>
      <c r="W558" s="758"/>
      <c r="X558" s="758"/>
      <c r="Y558" s="758"/>
      <c r="Z558" s="758"/>
      <c r="AA558" s="758"/>
      <c r="AB558" s="758"/>
      <c r="AC558" s="758"/>
      <c r="AD558" s="758"/>
      <c r="AE558" s="758"/>
      <c r="AF558" s="758"/>
      <c r="AG558" s="758"/>
      <c r="AH558" s="758"/>
      <c r="AI558" s="758"/>
      <c r="AJ558" s="758"/>
      <c r="AK558" s="758"/>
      <c r="AL558" s="780">
        <v>553</v>
      </c>
      <c r="AM558" s="792">
        <v>0.280015246515748</v>
      </c>
      <c r="AN558" s="792">
        <f t="shared" si="139"/>
        <v>0.71998475348425206</v>
      </c>
      <c r="AO558" s="792">
        <v>0.33521338862993999</v>
      </c>
      <c r="AP558" s="792">
        <f t="shared" si="133"/>
        <v>0.66478661137006001</v>
      </c>
      <c r="AQ558" s="792">
        <v>0.19299445149757899</v>
      </c>
      <c r="AR558" s="792">
        <f t="shared" si="134"/>
        <v>0.80700554850242101</v>
      </c>
      <c r="AS558" s="792">
        <f t="shared" si="140"/>
        <v>0.25268125349365445</v>
      </c>
      <c r="AT558" s="792">
        <f t="shared" si="140"/>
        <v>0.74731874650634567</v>
      </c>
      <c r="AU558" s="808">
        <v>0.29191576273821701</v>
      </c>
      <c r="AV558" s="808">
        <f t="shared" si="141"/>
        <v>0.70808423726178304</v>
      </c>
      <c r="AW558" s="808">
        <v>0.34608373064717701</v>
      </c>
      <c r="AX558" s="808">
        <f t="shared" si="142"/>
        <v>0.65391626935282299</v>
      </c>
      <c r="AY558" s="808">
        <v>0.212297544317058</v>
      </c>
      <c r="AZ558" s="808">
        <f t="shared" si="145"/>
        <v>0.78770245568294195</v>
      </c>
      <c r="BA558" s="808">
        <f t="shared" si="143"/>
        <v>0.26775001488354466</v>
      </c>
      <c r="BB558" s="808">
        <f t="shared" si="143"/>
        <v>0.73224998511645545</v>
      </c>
      <c r="BC558" s="809">
        <v>0.27448107341591099</v>
      </c>
      <c r="BD558" s="809">
        <f t="shared" si="146"/>
        <v>0.72551892658408901</v>
      </c>
      <c r="BE558" s="809">
        <v>0.33619679933299201</v>
      </c>
      <c r="BF558" s="809">
        <f t="shared" si="146"/>
        <v>0.66380320066700804</v>
      </c>
      <c r="BG558" s="809">
        <v>0.21320181276773501</v>
      </c>
      <c r="BH558" s="809">
        <f t="shared" si="135"/>
        <v>0.78679818723226502</v>
      </c>
      <c r="BI558" s="809">
        <v>0.26048723047867867</v>
      </c>
      <c r="BJ558" s="809">
        <v>0.73951276952132139</v>
      </c>
      <c r="BK558" s="810">
        <v>0.26745011414226899</v>
      </c>
      <c r="BL558" s="810">
        <f t="shared" si="136"/>
        <v>0.73254988585773106</v>
      </c>
      <c r="BM558" s="810">
        <v>0.329597998688892</v>
      </c>
      <c r="BN558" s="810">
        <f t="shared" si="137"/>
        <v>0.67040200131110805</v>
      </c>
      <c r="BO558" s="810">
        <v>0.20560971042981099</v>
      </c>
      <c r="BP558" s="810">
        <f t="shared" si="138"/>
        <v>0.79439028957018898</v>
      </c>
      <c r="BQ558" s="810">
        <v>0.25329754188026166</v>
      </c>
      <c r="BR558" s="810">
        <f t="shared" si="144"/>
        <v>0.74670245811973845</v>
      </c>
      <c r="BS558" s="809">
        <v>0.87964371139597797</v>
      </c>
      <c r="BT558" s="809">
        <v>0.120356288604022</v>
      </c>
      <c r="BU558" s="812"/>
      <c r="BV558" s="758"/>
      <c r="BW558" s="758"/>
      <c r="BX558" s="758"/>
      <c r="BY558" s="758"/>
      <c r="BZ558" s="758"/>
      <c r="CA558" s="758"/>
      <c r="CB558" s="758"/>
      <c r="CC558" s="758"/>
      <c r="CD558" s="758"/>
      <c r="CE558" s="758"/>
      <c r="CF558" s="758"/>
      <c r="CG558" s="758"/>
      <c r="CH558" s="758"/>
      <c r="CI558" s="758"/>
      <c r="CJ558" s="758"/>
      <c r="CK558" s="758"/>
      <c r="CL558" s="758"/>
      <c r="CM558" s="758"/>
      <c r="CN558" s="758"/>
      <c r="CP558" s="5"/>
      <c r="CR558" s="5"/>
      <c r="CS558" s="5"/>
      <c r="CT558" s="5"/>
    </row>
    <row r="559" spans="2:98" ht="15">
      <c r="B559" s="758"/>
      <c r="C559" s="758"/>
      <c r="D559" s="758"/>
      <c r="E559" s="758"/>
      <c r="F559" s="758"/>
      <c r="G559" s="758"/>
      <c r="H559" s="758"/>
      <c r="I559" s="758"/>
      <c r="J559" s="758"/>
      <c r="K559" s="758"/>
      <c r="L559" s="758"/>
      <c r="M559" s="758"/>
      <c r="N559" s="758"/>
      <c r="O559" s="758"/>
      <c r="P559" s="758"/>
      <c r="Q559" s="758"/>
      <c r="R559" s="758"/>
      <c r="S559" s="758"/>
      <c r="T559" s="758"/>
      <c r="U559" s="758"/>
      <c r="V559" s="758"/>
      <c r="W559" s="758"/>
      <c r="X559" s="758"/>
      <c r="Y559" s="758"/>
      <c r="Z559" s="758"/>
      <c r="AA559" s="758"/>
      <c r="AB559" s="758"/>
      <c r="AC559" s="758"/>
      <c r="AD559" s="758"/>
      <c r="AE559" s="758"/>
      <c r="AF559" s="758"/>
      <c r="AG559" s="758"/>
      <c r="AH559" s="758"/>
      <c r="AI559" s="758"/>
      <c r="AJ559" s="758"/>
      <c r="AK559" s="758"/>
      <c r="AL559" s="780">
        <v>554</v>
      </c>
      <c r="AM559" s="792">
        <v>0.280338294860218</v>
      </c>
      <c r="AN559" s="792">
        <f t="shared" si="139"/>
        <v>0.719661705139782</v>
      </c>
      <c r="AO559" s="792">
        <v>0.33549060977913697</v>
      </c>
      <c r="AP559" s="792">
        <f t="shared" si="133"/>
        <v>0.66450939022086297</v>
      </c>
      <c r="AQ559" s="792">
        <v>0.193336521841937</v>
      </c>
      <c r="AR559" s="792">
        <f t="shared" si="134"/>
        <v>0.80666347815806305</v>
      </c>
      <c r="AS559" s="792">
        <f t="shared" si="140"/>
        <v>0.25300251170316013</v>
      </c>
      <c r="AT559" s="792">
        <f t="shared" si="140"/>
        <v>0.74699748829683998</v>
      </c>
      <c r="AU559" s="808">
        <v>0.29224740982647901</v>
      </c>
      <c r="AV559" s="808">
        <f t="shared" si="141"/>
        <v>0.70775259017352099</v>
      </c>
      <c r="AW559" s="808">
        <v>0.34640134998037903</v>
      </c>
      <c r="AX559" s="808">
        <f t="shared" si="142"/>
        <v>0.65359865001962092</v>
      </c>
      <c r="AY559" s="808">
        <v>0.212676131587269</v>
      </c>
      <c r="AZ559" s="808">
        <f t="shared" si="145"/>
        <v>0.78732386841273105</v>
      </c>
      <c r="BA559" s="808">
        <f t="shared" si="143"/>
        <v>0.26810002807183941</v>
      </c>
      <c r="BB559" s="808">
        <f t="shared" si="143"/>
        <v>0.7318999719281607</v>
      </c>
      <c r="BC559" s="809">
        <v>0.27479473575944802</v>
      </c>
      <c r="BD559" s="809">
        <f t="shared" si="146"/>
        <v>0.72520526424055198</v>
      </c>
      <c r="BE559" s="809">
        <v>0.33649687070749301</v>
      </c>
      <c r="BF559" s="809">
        <f t="shared" si="146"/>
        <v>0.66350312929250699</v>
      </c>
      <c r="BG559" s="809">
        <v>0.213582874357063</v>
      </c>
      <c r="BH559" s="809">
        <f t="shared" si="135"/>
        <v>0.78641712564293698</v>
      </c>
      <c r="BI559" s="809">
        <v>0.26082877055240128</v>
      </c>
      <c r="BJ559" s="809">
        <v>0.73917122944759872</v>
      </c>
      <c r="BK559" s="810">
        <v>0.26776486294470703</v>
      </c>
      <c r="BL559" s="810">
        <f t="shared" si="136"/>
        <v>0.73223513705529297</v>
      </c>
      <c r="BM559" s="810">
        <v>0.32988892230741101</v>
      </c>
      <c r="BN559" s="810">
        <f t="shared" si="137"/>
        <v>0.67011107769258893</v>
      </c>
      <c r="BO559" s="810">
        <v>0.205981851640759</v>
      </c>
      <c r="BP559" s="810">
        <f t="shared" si="138"/>
        <v>0.794018148359241</v>
      </c>
      <c r="BQ559" s="810">
        <v>0.25363321139831285</v>
      </c>
      <c r="BR559" s="810">
        <f t="shared" si="144"/>
        <v>0.74636678860168715</v>
      </c>
      <c r="BS559" s="809">
        <v>0.87985942415003504</v>
      </c>
      <c r="BT559" s="809">
        <v>0.120140575849965</v>
      </c>
      <c r="BU559" s="812"/>
      <c r="BV559" s="758"/>
      <c r="BW559" s="758"/>
      <c r="BX559" s="758"/>
      <c r="BY559" s="758"/>
      <c r="BZ559" s="758"/>
      <c r="CA559" s="758"/>
      <c r="CB559" s="758"/>
      <c r="CC559" s="758"/>
      <c r="CD559" s="758"/>
      <c r="CE559" s="758"/>
      <c r="CF559" s="758"/>
      <c r="CG559" s="758"/>
      <c r="CH559" s="758"/>
      <c r="CI559" s="758"/>
      <c r="CJ559" s="758"/>
      <c r="CK559" s="758"/>
      <c r="CL559" s="758"/>
      <c r="CM559" s="758"/>
      <c r="CN559" s="758"/>
      <c r="CP559" s="5"/>
      <c r="CR559" s="5"/>
      <c r="CS559" s="5"/>
      <c r="CT559" s="5"/>
    </row>
    <row r="560" spans="2:98" ht="15">
      <c r="B560" s="758"/>
      <c r="C560" s="758"/>
      <c r="D560" s="758"/>
      <c r="E560" s="758"/>
      <c r="F560" s="758"/>
      <c r="G560" s="758"/>
      <c r="H560" s="758"/>
      <c r="I560" s="758"/>
      <c r="J560" s="758"/>
      <c r="K560" s="758"/>
      <c r="L560" s="758"/>
      <c r="M560" s="758"/>
      <c r="N560" s="758"/>
      <c r="O560" s="758"/>
      <c r="P560" s="758"/>
      <c r="Q560" s="758"/>
      <c r="R560" s="758"/>
      <c r="S560" s="758"/>
      <c r="T560" s="758"/>
      <c r="U560" s="758"/>
      <c r="V560" s="758"/>
      <c r="W560" s="758"/>
      <c r="X560" s="758"/>
      <c r="Y560" s="758"/>
      <c r="Z560" s="758"/>
      <c r="AA560" s="758"/>
      <c r="AB560" s="758"/>
      <c r="AC560" s="758"/>
      <c r="AD560" s="758"/>
      <c r="AE560" s="758"/>
      <c r="AF560" s="758"/>
      <c r="AG560" s="758"/>
      <c r="AH560" s="758"/>
      <c r="AI560" s="758"/>
      <c r="AJ560" s="758"/>
      <c r="AK560" s="758"/>
      <c r="AL560" s="780">
        <v>555</v>
      </c>
      <c r="AM560" s="792">
        <v>0.28066127563334498</v>
      </c>
      <c r="AN560" s="792">
        <f t="shared" si="139"/>
        <v>0.71933872436665502</v>
      </c>
      <c r="AO560" s="792">
        <v>0.33576754367141198</v>
      </c>
      <c r="AP560" s="792">
        <f t="shared" si="133"/>
        <v>0.66423245632858796</v>
      </c>
      <c r="AQ560" s="792">
        <v>0.19367853532361301</v>
      </c>
      <c r="AR560" s="792">
        <f t="shared" si="134"/>
        <v>0.80632146467638699</v>
      </c>
      <c r="AS560" s="792">
        <f t="shared" si="140"/>
        <v>0.2533236567396237</v>
      </c>
      <c r="AT560" s="792">
        <f t="shared" si="140"/>
        <v>0.74667634326037624</v>
      </c>
      <c r="AU560" s="808">
        <v>0.29257876557606499</v>
      </c>
      <c r="AV560" s="808">
        <f t="shared" si="141"/>
        <v>0.70742123442393501</v>
      </c>
      <c r="AW560" s="808">
        <v>0.34671866194310202</v>
      </c>
      <c r="AX560" s="808">
        <f t="shared" si="142"/>
        <v>0.65328133805689803</v>
      </c>
      <c r="AY560" s="808">
        <v>0.21305463851221301</v>
      </c>
      <c r="AZ560" s="808">
        <f t="shared" si="145"/>
        <v>0.78694536148778704</v>
      </c>
      <c r="BA560" s="808">
        <f t="shared" si="143"/>
        <v>0.2684498432911116</v>
      </c>
      <c r="BB560" s="808">
        <f t="shared" si="143"/>
        <v>0.73155015670888845</v>
      </c>
      <c r="BC560" s="809">
        <v>0.27510817141396099</v>
      </c>
      <c r="BD560" s="809">
        <f t="shared" si="146"/>
        <v>0.72489182858603907</v>
      </c>
      <c r="BE560" s="809">
        <v>0.33679664503893397</v>
      </c>
      <c r="BF560" s="809">
        <f t="shared" si="146"/>
        <v>0.66320335496106608</v>
      </c>
      <c r="BG560" s="809">
        <v>0.21396383743321301</v>
      </c>
      <c r="BH560" s="809">
        <f t="shared" si="135"/>
        <v>0.78603616256678699</v>
      </c>
      <c r="BI560" s="809">
        <v>0.2611701267165607</v>
      </c>
      <c r="BJ560" s="809">
        <v>0.7388298732834393</v>
      </c>
      <c r="BK560" s="810">
        <v>0.26807939350931698</v>
      </c>
      <c r="BL560" s="810">
        <f t="shared" si="136"/>
        <v>0.73192060649068302</v>
      </c>
      <c r="BM560" s="810">
        <v>0.33017957329542902</v>
      </c>
      <c r="BN560" s="810">
        <f t="shared" si="137"/>
        <v>0.66982042670457098</v>
      </c>
      <c r="BO560" s="810">
        <v>0.20635390807357601</v>
      </c>
      <c r="BP560" s="810">
        <f t="shared" si="138"/>
        <v>0.79364609192642399</v>
      </c>
      <c r="BQ560" s="810">
        <v>0.25396871155968193</v>
      </c>
      <c r="BR560" s="810">
        <f t="shared" si="144"/>
        <v>0.74603128844031807</v>
      </c>
      <c r="BS560" s="809">
        <v>0.88007435812717394</v>
      </c>
      <c r="BT560" s="809">
        <v>0.11992564187282601</v>
      </c>
      <c r="BU560" s="812"/>
      <c r="BV560" s="758"/>
      <c r="BW560" s="758"/>
      <c r="BX560" s="758"/>
      <c r="BY560" s="758"/>
      <c r="BZ560" s="758"/>
      <c r="CA560" s="758"/>
      <c r="CB560" s="758"/>
      <c r="CC560" s="758"/>
      <c r="CD560" s="758"/>
      <c r="CE560" s="758"/>
      <c r="CF560" s="758"/>
      <c r="CG560" s="758"/>
      <c r="CH560" s="758"/>
      <c r="CI560" s="758"/>
      <c r="CJ560" s="758"/>
      <c r="CK560" s="758"/>
      <c r="CL560" s="758"/>
      <c r="CM560" s="758"/>
      <c r="CN560" s="758"/>
      <c r="CP560" s="5"/>
      <c r="CR560" s="5"/>
      <c r="CS560" s="5"/>
      <c r="CT560" s="5"/>
    </row>
    <row r="561" spans="2:98" ht="15">
      <c r="B561" s="758"/>
      <c r="C561" s="758"/>
      <c r="D561" s="758"/>
      <c r="E561" s="758"/>
      <c r="F561" s="758"/>
      <c r="G561" s="758"/>
      <c r="H561" s="758"/>
      <c r="I561" s="758"/>
      <c r="J561" s="758"/>
      <c r="K561" s="758"/>
      <c r="L561" s="758"/>
      <c r="M561" s="758"/>
      <c r="N561" s="758"/>
      <c r="O561" s="758"/>
      <c r="P561" s="758"/>
      <c r="Q561" s="758"/>
      <c r="R561" s="758"/>
      <c r="S561" s="758"/>
      <c r="T561" s="758"/>
      <c r="U561" s="758"/>
      <c r="V561" s="758"/>
      <c r="W561" s="758"/>
      <c r="X561" s="758"/>
      <c r="Y561" s="758"/>
      <c r="Z561" s="758"/>
      <c r="AA561" s="758"/>
      <c r="AB561" s="758"/>
      <c r="AC561" s="758"/>
      <c r="AD561" s="758"/>
      <c r="AE561" s="758"/>
      <c r="AF561" s="758"/>
      <c r="AG561" s="758"/>
      <c r="AH561" s="758"/>
      <c r="AI561" s="758"/>
      <c r="AJ561" s="758"/>
      <c r="AK561" s="758"/>
      <c r="AL561" s="780">
        <v>556</v>
      </c>
      <c r="AM561" s="792">
        <v>0.28098418109697898</v>
      </c>
      <c r="AN561" s="792">
        <f t="shared" si="139"/>
        <v>0.71901581890302102</v>
      </c>
      <c r="AO561" s="792">
        <v>0.33604419448450701</v>
      </c>
      <c r="AP561" s="792">
        <f t="shared" si="133"/>
        <v>0.66395580551549305</v>
      </c>
      <c r="AQ561" s="792">
        <v>0.19402049130806501</v>
      </c>
      <c r="AR561" s="792">
        <f t="shared" si="134"/>
        <v>0.80597950869193502</v>
      </c>
      <c r="AS561" s="792">
        <f t="shared" si="140"/>
        <v>0.25364468687320996</v>
      </c>
      <c r="AT561" s="792">
        <f t="shared" si="140"/>
        <v>0.74635531312679004</v>
      </c>
      <c r="AU561" s="808">
        <v>0.29290983071230697</v>
      </c>
      <c r="AV561" s="808">
        <f t="shared" si="141"/>
        <v>0.70709016928769297</v>
      </c>
      <c r="AW561" s="808">
        <v>0.34703566779517597</v>
      </c>
      <c r="AX561" s="808">
        <f t="shared" si="142"/>
        <v>0.65296433220482397</v>
      </c>
      <c r="AY561" s="808">
        <v>0.21343306480749899</v>
      </c>
      <c r="AZ561" s="808">
        <f t="shared" si="145"/>
        <v>0.78656693519250098</v>
      </c>
      <c r="BA561" s="808">
        <f t="shared" si="143"/>
        <v>0.26879946092515516</v>
      </c>
      <c r="BB561" s="808">
        <f t="shared" si="143"/>
        <v>0.73120053907484484</v>
      </c>
      <c r="BC561" s="809">
        <v>0.27542138172679898</v>
      </c>
      <c r="BD561" s="809">
        <f t="shared" si="146"/>
        <v>0.72457861827320102</v>
      </c>
      <c r="BE561" s="809">
        <v>0.33709612361930502</v>
      </c>
      <c r="BF561" s="809">
        <f t="shared" si="146"/>
        <v>0.66290387638069492</v>
      </c>
      <c r="BG561" s="809">
        <v>0.21434470181591</v>
      </c>
      <c r="BH561" s="809">
        <f t="shared" si="135"/>
        <v>0.78565529818408997</v>
      </c>
      <c r="BI561" s="809">
        <v>0.26151129960306646</v>
      </c>
      <c r="BJ561" s="809">
        <v>0.7384887003969336</v>
      </c>
      <c r="BK561" s="810">
        <v>0.26839370538017698</v>
      </c>
      <c r="BL561" s="810">
        <f t="shared" si="136"/>
        <v>0.73160629461982296</v>
      </c>
      <c r="BM561" s="810">
        <v>0.33046995309018401</v>
      </c>
      <c r="BN561" s="810">
        <f t="shared" si="137"/>
        <v>0.66953004690981599</v>
      </c>
      <c r="BO561" s="810">
        <v>0.206725879191587</v>
      </c>
      <c r="BP561" s="810">
        <f t="shared" si="138"/>
        <v>0.79327412080841297</v>
      </c>
      <c r="BQ561" s="810">
        <v>0.25430404230672721</v>
      </c>
      <c r="BR561" s="810">
        <f t="shared" si="144"/>
        <v>0.74569595769327279</v>
      </c>
      <c r="BS561" s="809">
        <v>0.88028851700590605</v>
      </c>
      <c r="BT561" s="809">
        <v>0.119711482994094</v>
      </c>
      <c r="BU561" s="812"/>
      <c r="BV561" s="758"/>
      <c r="BW561" s="758"/>
      <c r="BX561" s="758"/>
      <c r="BY561" s="758"/>
      <c r="BZ561" s="758"/>
      <c r="CA561" s="758"/>
      <c r="CB561" s="758"/>
      <c r="CC561" s="758"/>
      <c r="CD561" s="758"/>
      <c r="CE561" s="758"/>
      <c r="CF561" s="758"/>
      <c r="CG561" s="758"/>
      <c r="CH561" s="758"/>
      <c r="CI561" s="758"/>
      <c r="CJ561" s="758"/>
      <c r="CK561" s="758"/>
      <c r="CL561" s="758"/>
      <c r="CM561" s="758"/>
      <c r="CN561" s="758"/>
      <c r="CP561" s="5"/>
      <c r="CR561" s="5"/>
      <c r="CS561" s="5"/>
      <c r="CT561" s="5"/>
    </row>
    <row r="562" spans="2:98" ht="15">
      <c r="B562" s="758"/>
      <c r="C562" s="758"/>
      <c r="D562" s="758"/>
      <c r="E562" s="758"/>
      <c r="F562" s="758"/>
      <c r="G562" s="758"/>
      <c r="H562" s="758"/>
      <c r="I562" s="758"/>
      <c r="J562" s="758"/>
      <c r="K562" s="758"/>
      <c r="L562" s="758"/>
      <c r="M562" s="758"/>
      <c r="N562" s="758"/>
      <c r="O562" s="758"/>
      <c r="P562" s="758"/>
      <c r="Q562" s="758"/>
      <c r="R562" s="758"/>
      <c r="S562" s="758"/>
      <c r="T562" s="758"/>
      <c r="U562" s="758"/>
      <c r="V562" s="758"/>
      <c r="W562" s="758"/>
      <c r="X562" s="758"/>
      <c r="Y562" s="758"/>
      <c r="Z562" s="758"/>
      <c r="AA562" s="758"/>
      <c r="AB562" s="758"/>
      <c r="AC562" s="758"/>
      <c r="AD562" s="758"/>
      <c r="AE562" s="758"/>
      <c r="AF562" s="758"/>
      <c r="AG562" s="758"/>
      <c r="AH562" s="758"/>
      <c r="AI562" s="758"/>
      <c r="AJ562" s="758"/>
      <c r="AK562" s="758"/>
      <c r="AL562" s="780">
        <v>557</v>
      </c>
      <c r="AM562" s="792">
        <v>0.281307003512972</v>
      </c>
      <c r="AN562" s="792">
        <f t="shared" si="139"/>
        <v>0.718692996487028</v>
      </c>
      <c r="AO562" s="792">
        <v>0.33632056639616498</v>
      </c>
      <c r="AP562" s="792">
        <f t="shared" si="133"/>
        <v>0.66367943360383497</v>
      </c>
      <c r="AQ562" s="792">
        <v>0.19436238916074799</v>
      </c>
      <c r="AR562" s="792">
        <f t="shared" si="134"/>
        <v>0.80563761083925201</v>
      </c>
      <c r="AS562" s="792">
        <f t="shared" si="140"/>
        <v>0.25396560037408333</v>
      </c>
      <c r="AT562" s="792">
        <f t="shared" si="140"/>
        <v>0.74603439962591667</v>
      </c>
      <c r="AU562" s="808">
        <v>0.29324060596053297</v>
      </c>
      <c r="AV562" s="808">
        <f t="shared" si="141"/>
        <v>0.70675939403946697</v>
      </c>
      <c r="AW562" s="808">
        <v>0.347352368796435</v>
      </c>
      <c r="AX562" s="808">
        <f t="shared" si="142"/>
        <v>0.65264763120356495</v>
      </c>
      <c r="AY562" s="808">
        <v>0.21381141018873401</v>
      </c>
      <c r="AZ562" s="808">
        <f t="shared" si="145"/>
        <v>0.78618858981126594</v>
      </c>
      <c r="BA562" s="808">
        <f t="shared" si="143"/>
        <v>0.26914888135776294</v>
      </c>
      <c r="BB562" s="808">
        <f t="shared" si="143"/>
        <v>0.73085111864223706</v>
      </c>
      <c r="BC562" s="809">
        <v>0.27573436804531198</v>
      </c>
      <c r="BD562" s="809">
        <f t="shared" si="146"/>
        <v>0.72426563195468807</v>
      </c>
      <c r="BE562" s="809">
        <v>0.33739530774059701</v>
      </c>
      <c r="BF562" s="809">
        <f t="shared" si="146"/>
        <v>0.66260469225940299</v>
      </c>
      <c r="BG562" s="809">
        <v>0.21472546732488201</v>
      </c>
      <c r="BH562" s="809">
        <f t="shared" si="135"/>
        <v>0.78527453267511804</v>
      </c>
      <c r="BI562" s="809">
        <v>0.2618522898438298</v>
      </c>
      <c r="BJ562" s="809">
        <v>0.73814771015617031</v>
      </c>
      <c r="BK562" s="810">
        <v>0.26870779810136602</v>
      </c>
      <c r="BL562" s="810">
        <f t="shared" si="136"/>
        <v>0.73129220189863398</v>
      </c>
      <c r="BM562" s="810">
        <v>0.33076006312891398</v>
      </c>
      <c r="BN562" s="810">
        <f t="shared" si="137"/>
        <v>0.66923993687108596</v>
      </c>
      <c r="BO562" s="810">
        <v>0.20709776445811701</v>
      </c>
      <c r="BP562" s="810">
        <f t="shared" si="138"/>
        <v>0.79290223554188299</v>
      </c>
      <c r="BQ562" s="810">
        <v>0.25463920358180753</v>
      </c>
      <c r="BR562" s="810">
        <f t="shared" si="144"/>
        <v>0.74536079641819253</v>
      </c>
      <c r="BS562" s="809">
        <v>0.88050190446473597</v>
      </c>
      <c r="BT562" s="809">
        <v>0.119498095535264</v>
      </c>
      <c r="BU562" s="812"/>
      <c r="BV562" s="758"/>
      <c r="BW562" s="758"/>
      <c r="BX562" s="758"/>
      <c r="BY562" s="758"/>
      <c r="BZ562" s="758"/>
      <c r="CA562" s="758"/>
      <c r="CB562" s="758"/>
      <c r="CC562" s="758"/>
      <c r="CD562" s="758"/>
      <c r="CE562" s="758"/>
      <c r="CF562" s="758"/>
      <c r="CG562" s="758"/>
      <c r="CH562" s="758"/>
      <c r="CI562" s="758"/>
      <c r="CJ562" s="758"/>
      <c r="CK562" s="758"/>
      <c r="CL562" s="758"/>
      <c r="CM562" s="758"/>
      <c r="CN562" s="758"/>
      <c r="CP562" s="5"/>
      <c r="CR562" s="5"/>
      <c r="CS562" s="5"/>
      <c r="CT562" s="5"/>
    </row>
    <row r="563" spans="2:98" ht="15">
      <c r="B563" s="758"/>
      <c r="C563" s="758"/>
      <c r="D563" s="758"/>
      <c r="E563" s="758"/>
      <c r="F563" s="758"/>
      <c r="G563" s="758"/>
      <c r="H563" s="758"/>
      <c r="I563" s="758"/>
      <c r="J563" s="758"/>
      <c r="K563" s="758"/>
      <c r="L563" s="758"/>
      <c r="M563" s="758"/>
      <c r="N563" s="758"/>
      <c r="O563" s="758"/>
      <c r="P563" s="758"/>
      <c r="Q563" s="758"/>
      <c r="R563" s="758"/>
      <c r="S563" s="758"/>
      <c r="T563" s="758"/>
      <c r="U563" s="758"/>
      <c r="V563" s="758"/>
      <c r="W563" s="758"/>
      <c r="X563" s="758"/>
      <c r="Y563" s="758"/>
      <c r="Z563" s="758"/>
      <c r="AA563" s="758"/>
      <c r="AB563" s="758"/>
      <c r="AC563" s="758"/>
      <c r="AD563" s="758"/>
      <c r="AE563" s="758"/>
      <c r="AF563" s="758"/>
      <c r="AG563" s="758"/>
      <c r="AH563" s="758"/>
      <c r="AI563" s="758"/>
      <c r="AJ563" s="758"/>
      <c r="AK563" s="758"/>
      <c r="AL563" s="780">
        <v>558</v>
      </c>
      <c r="AM563" s="792">
        <v>0.28162973514317402</v>
      </c>
      <c r="AN563" s="792">
        <f t="shared" si="139"/>
        <v>0.71837026485682598</v>
      </c>
      <c r="AO563" s="792">
        <v>0.33659666358412799</v>
      </c>
      <c r="AP563" s="792">
        <f t="shared" si="133"/>
        <v>0.66340333641587201</v>
      </c>
      <c r="AQ563" s="792">
        <v>0.194704228247119</v>
      </c>
      <c r="AR563" s="792">
        <f t="shared" si="134"/>
        <v>0.80529577175288103</v>
      </c>
      <c r="AS563" s="792">
        <f t="shared" si="140"/>
        <v>0.25428639551240811</v>
      </c>
      <c r="AT563" s="792">
        <f t="shared" si="140"/>
        <v>0.74571360448759194</v>
      </c>
      <c r="AU563" s="808">
        <v>0.29357109204607301</v>
      </c>
      <c r="AV563" s="808">
        <f t="shared" si="141"/>
        <v>0.70642890795392699</v>
      </c>
      <c r="AW563" s="808">
        <v>0.347668766206711</v>
      </c>
      <c r="AX563" s="808">
        <f t="shared" si="142"/>
        <v>0.65233123379328894</v>
      </c>
      <c r="AY563" s="808">
        <v>0.214189674371527</v>
      </c>
      <c r="AZ563" s="808">
        <f t="shared" si="145"/>
        <v>0.78581032562847297</v>
      </c>
      <c r="BA563" s="808">
        <f t="shared" si="143"/>
        <v>0.26949810497272858</v>
      </c>
      <c r="BB563" s="808">
        <f t="shared" si="143"/>
        <v>0.73050189502727148</v>
      </c>
      <c r="BC563" s="809">
        <v>0.27604713171684903</v>
      </c>
      <c r="BD563" s="809">
        <f t="shared" si="146"/>
        <v>0.72395286828315097</v>
      </c>
      <c r="BE563" s="809">
        <v>0.337694198694797</v>
      </c>
      <c r="BF563" s="809">
        <f t="shared" si="146"/>
        <v>0.662305801305203</v>
      </c>
      <c r="BG563" s="809">
        <v>0.21510613377985399</v>
      </c>
      <c r="BH563" s="809">
        <f t="shared" si="135"/>
        <v>0.78489386622014601</v>
      </c>
      <c r="BI563" s="809">
        <v>0.26219309807075936</v>
      </c>
      <c r="BJ563" s="809">
        <v>0.73780690192924059</v>
      </c>
      <c r="BK563" s="810">
        <v>0.26902167121696302</v>
      </c>
      <c r="BL563" s="810">
        <f t="shared" si="136"/>
        <v>0.73097832878303692</v>
      </c>
      <c r="BM563" s="810">
        <v>0.33104990484885699</v>
      </c>
      <c r="BN563" s="810">
        <f t="shared" si="137"/>
        <v>0.66895009515114301</v>
      </c>
      <c r="BO563" s="810">
        <v>0.207469563336491</v>
      </c>
      <c r="BP563" s="810">
        <f t="shared" si="138"/>
        <v>0.79253043666350897</v>
      </c>
      <c r="BQ563" s="810">
        <v>0.25497419532728149</v>
      </c>
      <c r="BR563" s="810">
        <f t="shared" si="144"/>
        <v>0.74502580467271851</v>
      </c>
      <c r="BS563" s="809">
        <v>0.880714524182175</v>
      </c>
      <c r="BT563" s="809">
        <v>0.119285475817825</v>
      </c>
      <c r="BU563" s="812"/>
      <c r="BV563" s="758"/>
      <c r="BW563" s="758"/>
      <c r="BX563" s="758"/>
      <c r="BY563" s="758"/>
      <c r="BZ563" s="758"/>
      <c r="CA563" s="758"/>
      <c r="CB563" s="758"/>
      <c r="CC563" s="758"/>
      <c r="CD563" s="758"/>
      <c r="CE563" s="758"/>
      <c r="CF563" s="758"/>
      <c r="CG563" s="758"/>
      <c r="CH563" s="758"/>
      <c r="CI563" s="758"/>
      <c r="CJ563" s="758"/>
      <c r="CK563" s="758"/>
      <c r="CL563" s="758"/>
      <c r="CM563" s="758"/>
      <c r="CN563" s="758"/>
      <c r="CP563" s="5"/>
      <c r="CR563" s="5"/>
      <c r="CS563" s="5"/>
      <c r="CT563" s="5"/>
    </row>
    <row r="564" spans="2:98" ht="15">
      <c r="B564" s="758"/>
      <c r="C564" s="758"/>
      <c r="D564" s="758"/>
      <c r="E564" s="758"/>
      <c r="F564" s="758"/>
      <c r="G564" s="758"/>
      <c r="H564" s="758"/>
      <c r="I564" s="758"/>
      <c r="J564" s="758"/>
      <c r="K564" s="758"/>
      <c r="L564" s="758"/>
      <c r="M564" s="758"/>
      <c r="N564" s="758"/>
      <c r="O564" s="758"/>
      <c r="P564" s="758"/>
      <c r="Q564" s="758"/>
      <c r="R564" s="758"/>
      <c r="S564" s="758"/>
      <c r="T564" s="758"/>
      <c r="U564" s="758"/>
      <c r="V564" s="758"/>
      <c r="W564" s="758"/>
      <c r="X564" s="758"/>
      <c r="Y564" s="758"/>
      <c r="Z564" s="758"/>
      <c r="AA564" s="758"/>
      <c r="AB564" s="758"/>
      <c r="AC564" s="758"/>
      <c r="AD564" s="758"/>
      <c r="AE564" s="758"/>
      <c r="AF564" s="758"/>
      <c r="AG564" s="758"/>
      <c r="AH564" s="758"/>
      <c r="AI564" s="758"/>
      <c r="AJ564" s="758"/>
      <c r="AK564" s="758"/>
      <c r="AL564" s="780">
        <v>559</v>
      </c>
      <c r="AM564" s="792">
        <v>0.28195236824943698</v>
      </c>
      <c r="AN564" s="792">
        <f t="shared" si="139"/>
        <v>0.71804763175056308</v>
      </c>
      <c r="AO564" s="792">
        <v>0.33687249022613802</v>
      </c>
      <c r="AP564" s="792">
        <f t="shared" si="133"/>
        <v>0.66312750977386203</v>
      </c>
      <c r="AQ564" s="792">
        <v>0.19504600793263399</v>
      </c>
      <c r="AR564" s="792">
        <f t="shared" si="134"/>
        <v>0.80495399206736606</v>
      </c>
      <c r="AS564" s="792">
        <f t="shared" si="140"/>
        <v>0.25460707055834886</v>
      </c>
      <c r="AT564" s="792">
        <f t="shared" si="140"/>
        <v>0.74539292944165125</v>
      </c>
      <c r="AU564" s="808">
        <v>0.293901289694257</v>
      </c>
      <c r="AV564" s="808">
        <f t="shared" si="141"/>
        <v>0.706098710305743</v>
      </c>
      <c r="AW564" s="808">
        <v>0.347984861285837</v>
      </c>
      <c r="AX564" s="808">
        <f t="shared" si="142"/>
        <v>0.65201513871416306</v>
      </c>
      <c r="AY564" s="808">
        <v>0.21456785707148501</v>
      </c>
      <c r="AZ564" s="808">
        <f t="shared" si="145"/>
        <v>0.78543214292851493</v>
      </c>
      <c r="BA564" s="808">
        <f t="shared" si="143"/>
        <v>0.26984713215384526</v>
      </c>
      <c r="BB564" s="808">
        <f t="shared" si="143"/>
        <v>0.73015286784615463</v>
      </c>
      <c r="BC564" s="809">
        <v>0.276359674088761</v>
      </c>
      <c r="BD564" s="809">
        <f t="shared" si="146"/>
        <v>0.72364032591123895</v>
      </c>
      <c r="BE564" s="809">
        <v>0.33799279777389701</v>
      </c>
      <c r="BF564" s="809">
        <f t="shared" si="146"/>
        <v>0.66200720222610299</v>
      </c>
      <c r="BG564" s="809">
        <v>0.215486701000555</v>
      </c>
      <c r="BH564" s="809">
        <f t="shared" si="135"/>
        <v>0.784513298999445</v>
      </c>
      <c r="BI564" s="809">
        <v>0.26253372491576754</v>
      </c>
      <c r="BJ564" s="809">
        <v>0.73746627508423246</v>
      </c>
      <c r="BK564" s="810">
        <v>0.26933532427104601</v>
      </c>
      <c r="BL564" s="810">
        <f t="shared" si="136"/>
        <v>0.73066467572895399</v>
      </c>
      <c r="BM564" s="810">
        <v>0.33133947968725103</v>
      </c>
      <c r="BN564" s="810">
        <f t="shared" si="137"/>
        <v>0.66866052031274892</v>
      </c>
      <c r="BO564" s="810">
        <v>0.20784127529003399</v>
      </c>
      <c r="BP564" s="810">
        <f t="shared" si="138"/>
        <v>0.79215872470996596</v>
      </c>
      <c r="BQ564" s="810">
        <v>0.25530901748550766</v>
      </c>
      <c r="BR564" s="810">
        <f t="shared" si="144"/>
        <v>0.74469098251449239</v>
      </c>
      <c r="BS564" s="809">
        <v>0.88092637983672906</v>
      </c>
      <c r="BT564" s="809">
        <v>0.119073620163271</v>
      </c>
      <c r="BU564" s="812"/>
      <c r="BV564" s="758"/>
      <c r="BW564" s="758"/>
      <c r="BX564" s="758"/>
      <c r="BY564" s="758"/>
      <c r="BZ564" s="758"/>
      <c r="CA564" s="758"/>
      <c r="CB564" s="758"/>
      <c r="CC564" s="758"/>
      <c r="CD564" s="758"/>
      <c r="CE564" s="758"/>
      <c r="CF564" s="758"/>
      <c r="CG564" s="758"/>
      <c r="CH564" s="758"/>
      <c r="CI564" s="758"/>
      <c r="CJ564" s="758"/>
      <c r="CK564" s="758"/>
      <c r="CL564" s="758"/>
      <c r="CM564" s="758"/>
      <c r="CN564" s="758"/>
      <c r="CP564" s="5"/>
      <c r="CR564" s="5"/>
      <c r="CS564" s="5"/>
      <c r="CT564" s="5"/>
    </row>
    <row r="565" spans="2:98" ht="15">
      <c r="B565" s="758"/>
      <c r="C565" s="758"/>
      <c r="D565" s="758"/>
      <c r="E565" s="758"/>
      <c r="F565" s="758"/>
      <c r="G565" s="758"/>
      <c r="H565" s="758"/>
      <c r="I565" s="758"/>
      <c r="J565" s="758"/>
      <c r="K565" s="758"/>
      <c r="L565" s="758"/>
      <c r="M565" s="758"/>
      <c r="N565" s="758"/>
      <c r="O565" s="758"/>
      <c r="P565" s="758"/>
      <c r="Q565" s="758"/>
      <c r="R565" s="758"/>
      <c r="S565" s="758"/>
      <c r="T565" s="758"/>
      <c r="U565" s="758"/>
      <c r="V565" s="758"/>
      <c r="W565" s="758"/>
      <c r="X565" s="758"/>
      <c r="Y565" s="758"/>
      <c r="Z565" s="758"/>
      <c r="AA565" s="758"/>
      <c r="AB565" s="758"/>
      <c r="AC565" s="758"/>
      <c r="AD565" s="758"/>
      <c r="AE565" s="758"/>
      <c r="AF565" s="758"/>
      <c r="AG565" s="758"/>
      <c r="AH565" s="758"/>
      <c r="AI565" s="758"/>
      <c r="AJ565" s="758"/>
      <c r="AK565" s="758"/>
      <c r="AL565" s="780">
        <v>560</v>
      </c>
      <c r="AM565" s="792">
        <v>0.28227489509361198</v>
      </c>
      <c r="AN565" s="792">
        <f t="shared" si="139"/>
        <v>0.71772510490638797</v>
      </c>
      <c r="AO565" s="792">
        <v>0.33714805049993801</v>
      </c>
      <c r="AP565" s="792">
        <f t="shared" si="133"/>
        <v>0.66285194950006199</v>
      </c>
      <c r="AQ565" s="792">
        <v>0.19538772758275</v>
      </c>
      <c r="AR565" s="792">
        <f t="shared" si="134"/>
        <v>0.80461227241724997</v>
      </c>
      <c r="AS565" s="792">
        <f t="shared" si="140"/>
        <v>0.25492762378207046</v>
      </c>
      <c r="AT565" s="792">
        <f t="shared" si="140"/>
        <v>0.74507237621792943</v>
      </c>
      <c r="AU565" s="808">
        <v>0.294231199630414</v>
      </c>
      <c r="AV565" s="808">
        <f t="shared" si="141"/>
        <v>0.705768800369586</v>
      </c>
      <c r="AW565" s="808">
        <v>0.34830065529364401</v>
      </c>
      <c r="AX565" s="808">
        <f t="shared" si="142"/>
        <v>0.65169934470635593</v>
      </c>
      <c r="AY565" s="808">
        <v>0.21494595800421701</v>
      </c>
      <c r="AZ565" s="808">
        <f t="shared" si="145"/>
        <v>0.78505404199578299</v>
      </c>
      <c r="BA565" s="808">
        <f t="shared" si="143"/>
        <v>0.2701959632849063</v>
      </c>
      <c r="BB565" s="808">
        <f t="shared" si="143"/>
        <v>0.72980403671509375</v>
      </c>
      <c r="BC565" s="809">
        <v>0.27667199650839602</v>
      </c>
      <c r="BD565" s="809">
        <f t="shared" si="146"/>
        <v>0.72332800349160398</v>
      </c>
      <c r="BE565" s="809">
        <v>0.33829110626988601</v>
      </c>
      <c r="BF565" s="809">
        <f t="shared" si="146"/>
        <v>0.66170889373011399</v>
      </c>
      <c r="BG565" s="809">
        <v>0.215867168806709</v>
      </c>
      <c r="BH565" s="809">
        <f t="shared" si="135"/>
        <v>0.78413283119329102</v>
      </c>
      <c r="BI565" s="809">
        <v>0.26287417101076271</v>
      </c>
      <c r="BJ565" s="809">
        <v>0.73712582898923729</v>
      </c>
      <c r="BK565" s="810">
        <v>0.26964875680769501</v>
      </c>
      <c r="BL565" s="810">
        <f t="shared" si="136"/>
        <v>0.73035124319230493</v>
      </c>
      <c r="BM565" s="810">
        <v>0.33162878908133397</v>
      </c>
      <c r="BN565" s="810">
        <f t="shared" si="137"/>
        <v>0.66837121091866603</v>
      </c>
      <c r="BO565" s="810">
        <v>0.208212899782072</v>
      </c>
      <c r="BP565" s="810">
        <f t="shared" si="138"/>
        <v>0.79178710021792797</v>
      </c>
      <c r="BQ565" s="810">
        <v>0.25564366999884541</v>
      </c>
      <c r="BR565" s="810">
        <f t="shared" si="144"/>
        <v>0.74435633000115464</v>
      </c>
      <c r="BS565" s="809">
        <v>0.88113747510690699</v>
      </c>
      <c r="BT565" s="809">
        <v>0.118862524893093</v>
      </c>
      <c r="BU565" s="812"/>
      <c r="BV565" s="758"/>
      <c r="BW565" s="758"/>
      <c r="BX565" s="758"/>
      <c r="BY565" s="758"/>
      <c r="BZ565" s="758"/>
      <c r="CA565" s="758"/>
      <c r="CB565" s="758"/>
      <c r="CC565" s="758"/>
      <c r="CD565" s="758"/>
      <c r="CE565" s="758"/>
      <c r="CF565" s="758"/>
      <c r="CG565" s="758"/>
      <c r="CH565" s="758"/>
      <c r="CI565" s="758"/>
      <c r="CJ565" s="758"/>
      <c r="CK565" s="758"/>
      <c r="CL565" s="758"/>
      <c r="CM565" s="758"/>
      <c r="CN565" s="758"/>
      <c r="CP565" s="5"/>
      <c r="CR565" s="5"/>
      <c r="CS565" s="5"/>
      <c r="CT565" s="5"/>
    </row>
    <row r="566" spans="2:98" ht="15">
      <c r="B566" s="758"/>
      <c r="C566" s="758"/>
      <c r="D566" s="758"/>
      <c r="E566" s="758"/>
      <c r="F566" s="758"/>
      <c r="G566" s="758"/>
      <c r="H566" s="758"/>
      <c r="I566" s="758"/>
      <c r="J566" s="758"/>
      <c r="K566" s="758"/>
      <c r="L566" s="758"/>
      <c r="M566" s="758"/>
      <c r="N566" s="758"/>
      <c r="O566" s="758"/>
      <c r="P566" s="758"/>
      <c r="Q566" s="758"/>
      <c r="R566" s="758"/>
      <c r="S566" s="758"/>
      <c r="T566" s="758"/>
      <c r="U566" s="758"/>
      <c r="V566" s="758"/>
      <c r="W566" s="758"/>
      <c r="X566" s="758"/>
      <c r="Y566" s="758"/>
      <c r="Z566" s="758"/>
      <c r="AA566" s="758"/>
      <c r="AB566" s="758"/>
      <c r="AC566" s="758"/>
      <c r="AD566" s="758"/>
      <c r="AE566" s="758"/>
      <c r="AF566" s="758"/>
      <c r="AG566" s="758"/>
      <c r="AH566" s="758"/>
      <c r="AI566" s="758"/>
      <c r="AJ566" s="758"/>
      <c r="AK566" s="758"/>
      <c r="AL566" s="780">
        <v>561</v>
      </c>
      <c r="AM566" s="792">
        <v>0.28259730793755</v>
      </c>
      <c r="AN566" s="792">
        <f t="shared" si="139"/>
        <v>0.71740269206245</v>
      </c>
      <c r="AO566" s="792">
        <v>0.337423348583269</v>
      </c>
      <c r="AP566" s="792">
        <f t="shared" si="133"/>
        <v>0.66257665141673106</v>
      </c>
      <c r="AQ566" s="792">
        <v>0.19572938656292399</v>
      </c>
      <c r="AR566" s="792">
        <f t="shared" si="134"/>
        <v>0.80427061343707607</v>
      </c>
      <c r="AS566" s="792">
        <f t="shared" si="140"/>
        <v>0.25524805345373741</v>
      </c>
      <c r="AT566" s="792">
        <f t="shared" si="140"/>
        <v>0.74475194654626264</v>
      </c>
      <c r="AU566" s="808">
        <v>0.29456082257987498</v>
      </c>
      <c r="AV566" s="808">
        <f t="shared" si="141"/>
        <v>0.70543917742012496</v>
      </c>
      <c r="AW566" s="808">
        <v>0.348616149489964</v>
      </c>
      <c r="AX566" s="808">
        <f t="shared" si="142"/>
        <v>0.651383850510036</v>
      </c>
      <c r="AY566" s="808">
        <v>0.215323976885331</v>
      </c>
      <c r="AZ566" s="808">
        <f t="shared" si="145"/>
        <v>0.784676023114669</v>
      </c>
      <c r="BA566" s="808">
        <f t="shared" si="143"/>
        <v>0.27054459874970527</v>
      </c>
      <c r="BB566" s="808">
        <f t="shared" si="143"/>
        <v>0.72945540125029473</v>
      </c>
      <c r="BC566" s="809">
        <v>0.276984100323105</v>
      </c>
      <c r="BD566" s="809">
        <f t="shared" si="146"/>
        <v>0.72301589967689495</v>
      </c>
      <c r="BE566" s="809">
        <v>0.33858912547475301</v>
      </c>
      <c r="BF566" s="809">
        <f t="shared" si="146"/>
        <v>0.66141087452524694</v>
      </c>
      <c r="BG566" s="809">
        <v>0.216247537018045</v>
      </c>
      <c r="BH566" s="809">
        <f t="shared" si="135"/>
        <v>0.783752462981955</v>
      </c>
      <c r="BI566" s="809">
        <v>0.26321443698765645</v>
      </c>
      <c r="BJ566" s="809">
        <v>0.73678556301234355</v>
      </c>
      <c r="BK566" s="810">
        <v>0.26996196837098801</v>
      </c>
      <c r="BL566" s="810">
        <f t="shared" si="136"/>
        <v>0.73003803162901204</v>
      </c>
      <c r="BM566" s="810">
        <v>0.331917834468343</v>
      </c>
      <c r="BN566" s="810">
        <f t="shared" si="137"/>
        <v>0.668082165531657</v>
      </c>
      <c r="BO566" s="810">
        <v>0.20858443627592799</v>
      </c>
      <c r="BP566" s="810">
        <f t="shared" si="138"/>
        <v>0.79141556372407207</v>
      </c>
      <c r="BQ566" s="810">
        <v>0.25597815280965208</v>
      </c>
      <c r="BR566" s="810">
        <f t="shared" si="144"/>
        <v>0.74402184719034803</v>
      </c>
      <c r="BS566" s="809">
        <v>0.88134781367121806</v>
      </c>
      <c r="BT566" s="809">
        <v>0.11865218632878199</v>
      </c>
      <c r="BU566" s="812"/>
      <c r="BV566" s="758"/>
      <c r="BW566" s="758"/>
      <c r="BX566" s="758"/>
      <c r="BY566" s="758"/>
      <c r="BZ566" s="758"/>
      <c r="CA566" s="758"/>
      <c r="CB566" s="758"/>
      <c r="CC566" s="758"/>
      <c r="CD566" s="758"/>
      <c r="CE566" s="758"/>
      <c r="CF566" s="758"/>
      <c r="CG566" s="758"/>
      <c r="CH566" s="758"/>
      <c r="CI566" s="758"/>
      <c r="CJ566" s="758"/>
      <c r="CK566" s="758"/>
      <c r="CL566" s="758"/>
      <c r="CM566" s="758"/>
      <c r="CN566" s="758"/>
      <c r="CP566" s="5"/>
      <c r="CR566" s="5"/>
      <c r="CS566" s="5"/>
      <c r="CT566" s="5"/>
    </row>
    <row r="567" spans="2:98" ht="15">
      <c r="B567" s="758"/>
      <c r="C567" s="758"/>
      <c r="D567" s="758"/>
      <c r="E567" s="758"/>
      <c r="F567" s="758"/>
      <c r="G567" s="758"/>
      <c r="H567" s="758"/>
      <c r="I567" s="758"/>
      <c r="J567" s="758"/>
      <c r="K567" s="758"/>
      <c r="L567" s="758"/>
      <c r="M567" s="758"/>
      <c r="N567" s="758"/>
      <c r="O567" s="758"/>
      <c r="P567" s="758"/>
      <c r="Q567" s="758"/>
      <c r="R567" s="758"/>
      <c r="S567" s="758"/>
      <c r="T567" s="758"/>
      <c r="U567" s="758"/>
      <c r="V567" s="758"/>
      <c r="W567" s="758"/>
      <c r="X567" s="758"/>
      <c r="Y567" s="758"/>
      <c r="Z567" s="758"/>
      <c r="AA567" s="758"/>
      <c r="AB567" s="758"/>
      <c r="AC567" s="758"/>
      <c r="AD567" s="758"/>
      <c r="AE567" s="758"/>
      <c r="AF567" s="758"/>
      <c r="AG567" s="758"/>
      <c r="AH567" s="758"/>
      <c r="AI567" s="758"/>
      <c r="AJ567" s="758"/>
      <c r="AK567" s="758"/>
      <c r="AL567" s="780">
        <v>562</v>
      </c>
      <c r="AM567" s="792">
        <v>0.28291959904310199</v>
      </c>
      <c r="AN567" s="792">
        <f t="shared" si="139"/>
        <v>0.71708040095689807</v>
      </c>
      <c r="AO567" s="792">
        <v>0.33769838865387403</v>
      </c>
      <c r="AP567" s="792">
        <f t="shared" si="133"/>
        <v>0.66230161134612597</v>
      </c>
      <c r="AQ567" s="792">
        <v>0.196070984238611</v>
      </c>
      <c r="AR567" s="792">
        <f t="shared" si="134"/>
        <v>0.80392901576138898</v>
      </c>
      <c r="AS567" s="792">
        <f t="shared" si="140"/>
        <v>0.25556835784351373</v>
      </c>
      <c r="AT567" s="792">
        <f t="shared" si="140"/>
        <v>0.74443164215648627</v>
      </c>
      <c r="AU567" s="808">
        <v>0.29489015926797002</v>
      </c>
      <c r="AV567" s="808">
        <f t="shared" si="141"/>
        <v>0.70510984073202998</v>
      </c>
      <c r="AW567" s="808">
        <v>0.34893134513463198</v>
      </c>
      <c r="AX567" s="808">
        <f t="shared" si="142"/>
        <v>0.65106865486536802</v>
      </c>
      <c r="AY567" s="808">
        <v>0.21570191343043499</v>
      </c>
      <c r="AZ567" s="808">
        <f t="shared" si="145"/>
        <v>0.78429808656956501</v>
      </c>
      <c r="BA567" s="808">
        <f t="shared" si="143"/>
        <v>0.2708930389320362</v>
      </c>
      <c r="BB567" s="808">
        <f t="shared" si="143"/>
        <v>0.72910696106796391</v>
      </c>
      <c r="BC567" s="809">
        <v>0.27729598688023599</v>
      </c>
      <c r="BD567" s="809">
        <f t="shared" si="146"/>
        <v>0.72270401311976395</v>
      </c>
      <c r="BE567" s="809">
        <v>0.33888685668048801</v>
      </c>
      <c r="BF567" s="809">
        <f t="shared" si="146"/>
        <v>0.66111314331951199</v>
      </c>
      <c r="BG567" s="809">
        <v>0.216627805454287</v>
      </c>
      <c r="BH567" s="809">
        <f t="shared" si="135"/>
        <v>0.78337219454571305</v>
      </c>
      <c r="BI567" s="809">
        <v>0.26355452347835745</v>
      </c>
      <c r="BJ567" s="809">
        <v>0.73644547652164261</v>
      </c>
      <c r="BK567" s="810">
        <v>0.27027495850500199</v>
      </c>
      <c r="BL567" s="810">
        <f t="shared" si="136"/>
        <v>0.72972504149499806</v>
      </c>
      <c r="BM567" s="810">
        <v>0.33220661728551598</v>
      </c>
      <c r="BN567" s="810">
        <f t="shared" si="137"/>
        <v>0.66779338271448396</v>
      </c>
      <c r="BO567" s="810">
        <v>0.208955884234928</v>
      </c>
      <c r="BP567" s="810">
        <f t="shared" si="138"/>
        <v>0.79104411576507205</v>
      </c>
      <c r="BQ567" s="810">
        <v>0.25631246586028622</v>
      </c>
      <c r="BR567" s="810">
        <f t="shared" si="144"/>
        <v>0.74368753413971389</v>
      </c>
      <c r="BS567" s="809">
        <v>0.881557399208169</v>
      </c>
      <c r="BT567" s="809">
        <v>0.118442600791831</v>
      </c>
      <c r="BU567" s="812"/>
      <c r="BV567" s="758"/>
      <c r="BW567" s="758"/>
      <c r="BX567" s="758"/>
      <c r="BY567" s="758"/>
      <c r="BZ567" s="758"/>
      <c r="CA567" s="758"/>
      <c r="CB567" s="758"/>
      <c r="CC567" s="758"/>
      <c r="CD567" s="758"/>
      <c r="CE567" s="758"/>
      <c r="CF567" s="758"/>
      <c r="CG567" s="758"/>
      <c r="CH567" s="758"/>
      <c r="CI567" s="758"/>
      <c r="CJ567" s="758"/>
      <c r="CK567" s="758"/>
      <c r="CL567" s="758"/>
      <c r="CM567" s="758"/>
      <c r="CN567" s="758"/>
      <c r="CP567" s="5"/>
      <c r="CR567" s="5"/>
      <c r="CS567" s="5"/>
      <c r="CT567" s="5"/>
    </row>
    <row r="568" spans="2:98" ht="15">
      <c r="B568" s="758"/>
      <c r="C568" s="758"/>
      <c r="D568" s="758"/>
      <c r="E568" s="758"/>
      <c r="F568" s="758"/>
      <c r="G568" s="758"/>
      <c r="H568" s="758"/>
      <c r="I568" s="758"/>
      <c r="J568" s="758"/>
      <c r="K568" s="758"/>
      <c r="L568" s="758"/>
      <c r="M568" s="758"/>
      <c r="N568" s="758"/>
      <c r="O568" s="758"/>
      <c r="P568" s="758"/>
      <c r="Q568" s="758"/>
      <c r="R568" s="758"/>
      <c r="S568" s="758"/>
      <c r="T568" s="758"/>
      <c r="U568" s="758"/>
      <c r="V568" s="758"/>
      <c r="W568" s="758"/>
      <c r="X568" s="758"/>
      <c r="Y568" s="758"/>
      <c r="Z568" s="758"/>
      <c r="AA568" s="758"/>
      <c r="AB568" s="758"/>
      <c r="AC568" s="758"/>
      <c r="AD568" s="758"/>
      <c r="AE568" s="758"/>
      <c r="AF568" s="758"/>
      <c r="AG568" s="758"/>
      <c r="AH568" s="758"/>
      <c r="AI568" s="758"/>
      <c r="AJ568" s="758"/>
      <c r="AK568" s="758"/>
      <c r="AL568" s="780">
        <v>563</v>
      </c>
      <c r="AM568" s="792">
        <v>0.28324176067212098</v>
      </c>
      <c r="AN568" s="792">
        <f t="shared" si="139"/>
        <v>0.71675823932787908</v>
      </c>
      <c r="AO568" s="792">
        <v>0.33797317488949502</v>
      </c>
      <c r="AP568" s="792">
        <f t="shared" si="133"/>
        <v>0.66202682511050503</v>
      </c>
      <c r="AQ568" s="792">
        <v>0.19641251997526901</v>
      </c>
      <c r="AR568" s="792">
        <f t="shared" si="134"/>
        <v>0.80358748002473102</v>
      </c>
      <c r="AS568" s="792">
        <f t="shared" si="140"/>
        <v>0.25588853522156513</v>
      </c>
      <c r="AT568" s="792">
        <f t="shared" si="140"/>
        <v>0.74411146477843493</v>
      </c>
      <c r="AU568" s="808">
        <v>0.29521921042002602</v>
      </c>
      <c r="AV568" s="808">
        <f t="shared" si="141"/>
        <v>0.70478078957997403</v>
      </c>
      <c r="AW568" s="808">
        <v>0.34924624348747701</v>
      </c>
      <c r="AX568" s="808">
        <f t="shared" si="142"/>
        <v>0.65075375651252299</v>
      </c>
      <c r="AY568" s="808">
        <v>0.21607976735513701</v>
      </c>
      <c r="AZ568" s="808">
        <f t="shared" si="145"/>
        <v>0.78392023264486299</v>
      </c>
      <c r="BA568" s="808">
        <f t="shared" si="143"/>
        <v>0.27124128421569083</v>
      </c>
      <c r="BB568" s="808">
        <f t="shared" si="143"/>
        <v>0.72875871578430917</v>
      </c>
      <c r="BC568" s="809">
        <v>0.27760765752713901</v>
      </c>
      <c r="BD568" s="809">
        <f t="shared" si="146"/>
        <v>0.72239234247286099</v>
      </c>
      <c r="BE568" s="809">
        <v>0.33918430117908099</v>
      </c>
      <c r="BF568" s="809">
        <f t="shared" si="146"/>
        <v>0.66081569882091906</v>
      </c>
      <c r="BG568" s="809">
        <v>0.217007973935163</v>
      </c>
      <c r="BH568" s="809">
        <f t="shared" si="135"/>
        <v>0.78299202606483698</v>
      </c>
      <c r="BI568" s="809">
        <v>0.26389443111477673</v>
      </c>
      <c r="BJ568" s="809">
        <v>0.73610556888522338</v>
      </c>
      <c r="BK568" s="810">
        <v>0.27058772675381798</v>
      </c>
      <c r="BL568" s="810">
        <f t="shared" si="136"/>
        <v>0.72941227324618207</v>
      </c>
      <c r="BM568" s="810">
        <v>0.33249513897009197</v>
      </c>
      <c r="BN568" s="810">
        <f t="shared" si="137"/>
        <v>0.66750486102990803</v>
      </c>
      <c r="BO568" s="810">
        <v>0.209327243122398</v>
      </c>
      <c r="BP568" s="810">
        <f t="shared" si="138"/>
        <v>0.79067275687760197</v>
      </c>
      <c r="BQ568" s="810">
        <v>0.25664660909310782</v>
      </c>
      <c r="BR568" s="810">
        <f t="shared" si="144"/>
        <v>0.74335339090689223</v>
      </c>
      <c r="BS568" s="809">
        <v>0.88176623539626797</v>
      </c>
      <c r="BT568" s="809">
        <v>0.118233764603732</v>
      </c>
      <c r="BU568" s="812"/>
      <c r="BV568" s="758"/>
      <c r="BW568" s="758"/>
      <c r="BX568" s="758"/>
      <c r="BY568" s="758"/>
      <c r="BZ568" s="758"/>
      <c r="CA568" s="758"/>
      <c r="CB568" s="758"/>
      <c r="CC568" s="758"/>
      <c r="CD568" s="758"/>
      <c r="CE568" s="758"/>
      <c r="CF568" s="758"/>
      <c r="CG568" s="758"/>
      <c r="CH568" s="758"/>
      <c r="CI568" s="758"/>
      <c r="CJ568" s="758"/>
      <c r="CK568" s="758"/>
      <c r="CL568" s="758"/>
      <c r="CM568" s="758"/>
      <c r="CN568" s="758"/>
      <c r="CP568" s="5"/>
      <c r="CR568" s="5"/>
      <c r="CS568" s="5"/>
      <c r="CT568" s="5"/>
    </row>
    <row r="569" spans="2:98" ht="15">
      <c r="B569" s="758"/>
      <c r="C569" s="758"/>
      <c r="D569" s="758"/>
      <c r="E569" s="758"/>
      <c r="F569" s="758"/>
      <c r="G569" s="758"/>
      <c r="H569" s="758"/>
      <c r="I569" s="758"/>
      <c r="J569" s="758"/>
      <c r="K569" s="758"/>
      <c r="L569" s="758"/>
      <c r="M569" s="758"/>
      <c r="N569" s="758"/>
      <c r="O569" s="758"/>
      <c r="P569" s="758"/>
      <c r="Q569" s="758"/>
      <c r="R569" s="758"/>
      <c r="S569" s="758"/>
      <c r="T569" s="758"/>
      <c r="U569" s="758"/>
      <c r="V569" s="758"/>
      <c r="W569" s="758"/>
      <c r="X569" s="758"/>
      <c r="Y569" s="758"/>
      <c r="Z569" s="758"/>
      <c r="AA569" s="758"/>
      <c r="AB569" s="758"/>
      <c r="AC569" s="758"/>
      <c r="AD569" s="758"/>
      <c r="AE569" s="758"/>
      <c r="AF569" s="758"/>
      <c r="AG569" s="758"/>
      <c r="AH569" s="758"/>
      <c r="AI569" s="758"/>
      <c r="AJ569" s="758"/>
      <c r="AK569" s="758"/>
      <c r="AL569" s="780">
        <v>564</v>
      </c>
      <c r="AM569" s="792">
        <v>0.28356378508645502</v>
      </c>
      <c r="AN569" s="792">
        <f t="shared" si="139"/>
        <v>0.71643621491354503</v>
      </c>
      <c r="AO569" s="792">
        <v>0.33824771146787402</v>
      </c>
      <c r="AP569" s="792">
        <f t="shared" si="133"/>
        <v>0.66175228853212598</v>
      </c>
      <c r="AQ569" s="792">
        <v>0.19675399313835301</v>
      </c>
      <c r="AR569" s="792">
        <f t="shared" si="134"/>
        <v>0.80324600686164693</v>
      </c>
      <c r="AS569" s="792">
        <f t="shared" si="140"/>
        <v>0.25620858385805445</v>
      </c>
      <c r="AT569" s="792">
        <f t="shared" si="140"/>
        <v>0.74379141614194555</v>
      </c>
      <c r="AU569" s="808">
        <v>0.29554797676137501</v>
      </c>
      <c r="AV569" s="808">
        <f t="shared" si="141"/>
        <v>0.70445202323862499</v>
      </c>
      <c r="AW569" s="808">
        <v>0.34956084580833402</v>
      </c>
      <c r="AX569" s="808">
        <f t="shared" si="142"/>
        <v>0.65043915419166598</v>
      </c>
      <c r="AY569" s="808">
        <v>0.216457538375045</v>
      </c>
      <c r="AZ569" s="808">
        <f t="shared" si="145"/>
        <v>0.783542461624955</v>
      </c>
      <c r="BA569" s="808">
        <f t="shared" si="143"/>
        <v>0.2715893349844638</v>
      </c>
      <c r="BB569" s="808">
        <f t="shared" si="143"/>
        <v>0.7284106650155362</v>
      </c>
      <c r="BC569" s="809">
        <v>0.277919113611164</v>
      </c>
      <c r="BD569" s="809">
        <f t="shared" si="146"/>
        <v>0.72208088638883594</v>
      </c>
      <c r="BE569" s="809">
        <v>0.33948146026252202</v>
      </c>
      <c r="BF569" s="809">
        <f t="shared" si="146"/>
        <v>0.66051853973747798</v>
      </c>
      <c r="BG569" s="809">
        <v>0.21738804228040001</v>
      </c>
      <c r="BH569" s="809">
        <f t="shared" si="135"/>
        <v>0.78261195771960002</v>
      </c>
      <c r="BI569" s="809">
        <v>0.26423416052882492</v>
      </c>
      <c r="BJ569" s="809">
        <v>0.73576583947117513</v>
      </c>
      <c r="BK569" s="810">
        <v>0.27090027266151401</v>
      </c>
      <c r="BL569" s="810">
        <f t="shared" si="136"/>
        <v>0.72909972733848605</v>
      </c>
      <c r="BM569" s="810">
        <v>0.33278340095930797</v>
      </c>
      <c r="BN569" s="810">
        <f t="shared" si="137"/>
        <v>0.66721659904069197</v>
      </c>
      <c r="BO569" s="810">
        <v>0.20969851240166201</v>
      </c>
      <c r="BP569" s="810">
        <f t="shared" si="138"/>
        <v>0.79030148759833796</v>
      </c>
      <c r="BQ569" s="810">
        <v>0.25698058245047473</v>
      </c>
      <c r="BR569" s="810">
        <f t="shared" si="144"/>
        <v>0.74301941754952527</v>
      </c>
      <c r="BS569" s="809">
        <v>0.88197432591402503</v>
      </c>
      <c r="BT569" s="809">
        <v>0.118025674085975</v>
      </c>
      <c r="BU569" s="812"/>
      <c r="BV569" s="758"/>
      <c r="BW569" s="758"/>
      <c r="BX569" s="758"/>
      <c r="BY569" s="758"/>
      <c r="BZ569" s="758"/>
      <c r="CA569" s="758"/>
      <c r="CB569" s="758"/>
      <c r="CC569" s="758"/>
      <c r="CD569" s="758"/>
      <c r="CE569" s="758"/>
      <c r="CF569" s="758"/>
      <c r="CG569" s="758"/>
      <c r="CH569" s="758"/>
      <c r="CI569" s="758"/>
      <c r="CJ569" s="758"/>
      <c r="CK569" s="758"/>
      <c r="CL569" s="758"/>
      <c r="CM569" s="758"/>
      <c r="CN569" s="758"/>
      <c r="CP569" s="5"/>
      <c r="CR569" s="5"/>
      <c r="CS569" s="5"/>
      <c r="CT569" s="5"/>
    </row>
    <row r="570" spans="2:98" ht="15">
      <c r="B570" s="758"/>
      <c r="C570" s="758"/>
      <c r="D570" s="758"/>
      <c r="E570" s="758"/>
      <c r="F570" s="758"/>
      <c r="G570" s="758"/>
      <c r="H570" s="758"/>
      <c r="I570" s="758"/>
      <c r="J570" s="758"/>
      <c r="K570" s="758"/>
      <c r="L570" s="758"/>
      <c r="M570" s="758"/>
      <c r="N570" s="758"/>
      <c r="O570" s="758"/>
      <c r="P570" s="758"/>
      <c r="Q570" s="758"/>
      <c r="R570" s="758"/>
      <c r="S570" s="758"/>
      <c r="T570" s="758"/>
      <c r="U570" s="758"/>
      <c r="V570" s="758"/>
      <c r="W570" s="758"/>
      <c r="X570" s="758"/>
      <c r="Y570" s="758"/>
      <c r="Z570" s="758"/>
      <c r="AA570" s="758"/>
      <c r="AB570" s="758"/>
      <c r="AC570" s="758"/>
      <c r="AD570" s="758"/>
      <c r="AE570" s="758"/>
      <c r="AF570" s="758"/>
      <c r="AG570" s="758"/>
      <c r="AH570" s="758"/>
      <c r="AI570" s="758"/>
      <c r="AJ570" s="758"/>
      <c r="AK570" s="758"/>
      <c r="AL570" s="780">
        <v>565</v>
      </c>
      <c r="AM570" s="792">
        <v>0.28388566454795799</v>
      </c>
      <c r="AN570" s="792">
        <f t="shared" si="139"/>
        <v>0.71611433545204206</v>
      </c>
      <c r="AO570" s="792">
        <v>0.33852200256675402</v>
      </c>
      <c r="AP570" s="792">
        <f t="shared" si="133"/>
        <v>0.66147799743324598</v>
      </c>
      <c r="AQ570" s="792">
        <v>0.19709540309331999</v>
      </c>
      <c r="AR570" s="792">
        <f t="shared" si="134"/>
        <v>0.80290459690668003</v>
      </c>
      <c r="AS570" s="792">
        <f t="shared" si="140"/>
        <v>0.25652850202314759</v>
      </c>
      <c r="AT570" s="792">
        <f t="shared" si="140"/>
        <v>0.74347149797685241</v>
      </c>
      <c r="AU570" s="808">
        <v>0.29587645901734699</v>
      </c>
      <c r="AV570" s="808">
        <f t="shared" si="141"/>
        <v>0.70412354098265295</v>
      </c>
      <c r="AW570" s="808">
        <v>0.34987515335703401</v>
      </c>
      <c r="AX570" s="808">
        <f t="shared" si="142"/>
        <v>0.65012484664296599</v>
      </c>
      <c r="AY570" s="808">
        <v>0.21683522620576801</v>
      </c>
      <c r="AZ570" s="808">
        <f t="shared" si="145"/>
        <v>0.78316477379423199</v>
      </c>
      <c r="BA570" s="808">
        <f t="shared" si="143"/>
        <v>0.27193719162214869</v>
      </c>
      <c r="BB570" s="808">
        <f t="shared" si="143"/>
        <v>0.72806280837785131</v>
      </c>
      <c r="BC570" s="809">
        <v>0.27823035647966099</v>
      </c>
      <c r="BD570" s="809">
        <f t="shared" si="146"/>
        <v>0.72176964352033901</v>
      </c>
      <c r="BE570" s="809">
        <v>0.33977833522279999</v>
      </c>
      <c r="BF570" s="809">
        <f t="shared" si="146"/>
        <v>0.66022166477720001</v>
      </c>
      <c r="BG570" s="809">
        <v>0.21776801030972301</v>
      </c>
      <c r="BH570" s="809">
        <f t="shared" si="135"/>
        <v>0.78223198969027696</v>
      </c>
      <c r="BI570" s="809">
        <v>0.26457371235241145</v>
      </c>
      <c r="BJ570" s="809">
        <v>0.73542628764758855</v>
      </c>
      <c r="BK570" s="810">
        <v>0.271212595772168</v>
      </c>
      <c r="BL570" s="810">
        <f t="shared" si="136"/>
        <v>0.72878740422783195</v>
      </c>
      <c r="BM570" s="810">
        <v>0.33307140469040197</v>
      </c>
      <c r="BN570" s="810">
        <f t="shared" si="137"/>
        <v>0.66692859530959803</v>
      </c>
      <c r="BO570" s="810">
        <v>0.21006969153604499</v>
      </c>
      <c r="BP570" s="810">
        <f t="shared" si="138"/>
        <v>0.78993030846395507</v>
      </c>
      <c r="BQ570" s="810">
        <v>0.25731438587474526</v>
      </c>
      <c r="BR570" s="810">
        <f t="shared" si="144"/>
        <v>0.7426856141252548</v>
      </c>
      <c r="BS570" s="809">
        <v>0.88218167443994699</v>
      </c>
      <c r="BT570" s="809">
        <v>0.11781832556005301</v>
      </c>
      <c r="BU570" s="812"/>
      <c r="BV570" s="758"/>
      <c r="BW570" s="758"/>
      <c r="BX570" s="758"/>
      <c r="BY570" s="758"/>
      <c r="BZ570" s="758"/>
      <c r="CA570" s="758"/>
      <c r="CB570" s="758"/>
      <c r="CC570" s="758"/>
      <c r="CD570" s="758"/>
      <c r="CE570" s="758"/>
      <c r="CF570" s="758"/>
      <c r="CG570" s="758"/>
      <c r="CH570" s="758"/>
      <c r="CI570" s="758"/>
      <c r="CJ570" s="758"/>
      <c r="CK570" s="758"/>
      <c r="CL570" s="758"/>
      <c r="CM570" s="758"/>
      <c r="CN570" s="758"/>
      <c r="CP570" s="5"/>
      <c r="CR570" s="5"/>
      <c r="CS570" s="5"/>
      <c r="CT570" s="5"/>
    </row>
    <row r="571" spans="2:98" ht="15">
      <c r="B571" s="758"/>
      <c r="C571" s="758"/>
      <c r="D571" s="758"/>
      <c r="E571" s="758"/>
      <c r="F571" s="758"/>
      <c r="G571" s="758"/>
      <c r="H571" s="758"/>
      <c r="I571" s="758"/>
      <c r="J571" s="758"/>
      <c r="K571" s="758"/>
      <c r="L571" s="758"/>
      <c r="M571" s="758"/>
      <c r="N571" s="758"/>
      <c r="O571" s="758"/>
      <c r="P571" s="758"/>
      <c r="Q571" s="758"/>
      <c r="R571" s="758"/>
      <c r="S571" s="758"/>
      <c r="T571" s="758"/>
      <c r="U571" s="758"/>
      <c r="V571" s="758"/>
      <c r="W571" s="758"/>
      <c r="X571" s="758"/>
      <c r="Y571" s="758"/>
      <c r="Z571" s="758"/>
      <c r="AA571" s="758"/>
      <c r="AB571" s="758"/>
      <c r="AC571" s="758"/>
      <c r="AD571" s="758"/>
      <c r="AE571" s="758"/>
      <c r="AF571" s="758"/>
      <c r="AG571" s="758"/>
      <c r="AH571" s="758"/>
      <c r="AI571" s="758"/>
      <c r="AJ571" s="758"/>
      <c r="AK571" s="758"/>
      <c r="AL571" s="780">
        <v>566</v>
      </c>
      <c r="AM571" s="792">
        <v>0.28420739131848</v>
      </c>
      <c r="AN571" s="792">
        <f t="shared" si="139"/>
        <v>0.71579260868152006</v>
      </c>
      <c r="AO571" s="792">
        <v>0.338796052363876</v>
      </c>
      <c r="AP571" s="792">
        <f t="shared" si="133"/>
        <v>0.661203947636124</v>
      </c>
      <c r="AQ571" s="792">
        <v>0.19743674920562601</v>
      </c>
      <c r="AR571" s="792">
        <f t="shared" si="134"/>
        <v>0.80256325079437396</v>
      </c>
      <c r="AS571" s="792">
        <f t="shared" si="140"/>
        <v>0.25684828798700826</v>
      </c>
      <c r="AT571" s="792">
        <f t="shared" si="140"/>
        <v>0.74315171201299179</v>
      </c>
      <c r="AU571" s="808">
        <v>0.29620465791327</v>
      </c>
      <c r="AV571" s="808">
        <f t="shared" si="141"/>
        <v>0.70379534208673</v>
      </c>
      <c r="AW571" s="808">
        <v>0.35018916739340999</v>
      </c>
      <c r="AX571" s="808">
        <f t="shared" si="142"/>
        <v>0.64981083260659001</v>
      </c>
      <c r="AY571" s="808">
        <v>0.21721283056291299</v>
      </c>
      <c r="AZ571" s="808">
        <f t="shared" si="145"/>
        <v>0.78278716943708704</v>
      </c>
      <c r="BA571" s="808">
        <f t="shared" si="143"/>
        <v>0.27228485451253798</v>
      </c>
      <c r="BB571" s="808">
        <f t="shared" si="143"/>
        <v>0.72771514548746208</v>
      </c>
      <c r="BC571" s="809">
        <v>0.27854138747997798</v>
      </c>
      <c r="BD571" s="809">
        <f t="shared" si="146"/>
        <v>0.72145861252002197</v>
      </c>
      <c r="BE571" s="809">
        <v>0.34007492735190598</v>
      </c>
      <c r="BF571" s="809">
        <f t="shared" si="146"/>
        <v>0.65992507264809408</v>
      </c>
      <c r="BG571" s="809">
        <v>0.21814787784285999</v>
      </c>
      <c r="BH571" s="809">
        <f t="shared" si="135"/>
        <v>0.78185212215713995</v>
      </c>
      <c r="BI571" s="809">
        <v>0.26491308721744711</v>
      </c>
      <c r="BJ571" s="809">
        <v>0.73508691278255289</v>
      </c>
      <c r="BK571" s="810">
        <v>0.27152469562985898</v>
      </c>
      <c r="BL571" s="810">
        <f t="shared" si="136"/>
        <v>0.72847530437014107</v>
      </c>
      <c r="BM571" s="810">
        <v>0.33335915160061202</v>
      </c>
      <c r="BN571" s="810">
        <f t="shared" si="137"/>
        <v>0.66664084839938798</v>
      </c>
      <c r="BO571" s="810">
        <v>0.21044077998887201</v>
      </c>
      <c r="BP571" s="810">
        <f t="shared" si="138"/>
        <v>0.78955922001112799</v>
      </c>
      <c r="BQ571" s="810">
        <v>0.25764801930827819</v>
      </c>
      <c r="BR571" s="810">
        <f t="shared" si="144"/>
        <v>0.74235198069172181</v>
      </c>
      <c r="BS571" s="809">
        <v>0.88238828465254204</v>
      </c>
      <c r="BT571" s="809">
        <v>0.117611715347458</v>
      </c>
      <c r="BU571" s="812"/>
      <c r="BV571" s="758"/>
      <c r="BW571" s="758"/>
      <c r="BX571" s="758"/>
      <c r="BY571" s="758"/>
      <c r="BZ571" s="758"/>
      <c r="CA571" s="758"/>
      <c r="CB571" s="758"/>
      <c r="CC571" s="758"/>
      <c r="CD571" s="758"/>
      <c r="CE571" s="758"/>
      <c r="CF571" s="758"/>
      <c r="CG571" s="758"/>
      <c r="CH571" s="758"/>
      <c r="CI571" s="758"/>
      <c r="CJ571" s="758"/>
      <c r="CK571" s="758"/>
      <c r="CL571" s="758"/>
      <c r="CM571" s="758"/>
      <c r="CN571" s="758"/>
      <c r="CP571" s="5"/>
      <c r="CR571" s="5"/>
      <c r="CS571" s="5"/>
      <c r="CT571" s="5"/>
    </row>
    <row r="572" spans="2:98" ht="15">
      <c r="B572" s="758"/>
      <c r="C572" s="758"/>
      <c r="D572" s="758"/>
      <c r="E572" s="758"/>
      <c r="F572" s="758"/>
      <c r="G572" s="758"/>
      <c r="H572" s="758"/>
      <c r="I572" s="758"/>
      <c r="J572" s="758"/>
      <c r="K572" s="758"/>
      <c r="L572" s="758"/>
      <c r="M572" s="758"/>
      <c r="N572" s="758"/>
      <c r="O572" s="758"/>
      <c r="P572" s="758"/>
      <c r="Q572" s="758"/>
      <c r="R572" s="758"/>
      <c r="S572" s="758"/>
      <c r="T572" s="758"/>
      <c r="U572" s="758"/>
      <c r="V572" s="758"/>
      <c r="W572" s="758"/>
      <c r="X572" s="758"/>
      <c r="Y572" s="758"/>
      <c r="Z572" s="758"/>
      <c r="AA572" s="758"/>
      <c r="AB572" s="758"/>
      <c r="AC572" s="758"/>
      <c r="AD572" s="758"/>
      <c r="AE572" s="758"/>
      <c r="AF572" s="758"/>
      <c r="AG572" s="758"/>
      <c r="AH572" s="758"/>
      <c r="AI572" s="758"/>
      <c r="AJ572" s="758"/>
      <c r="AK572" s="758"/>
      <c r="AL572" s="780">
        <v>567</v>
      </c>
      <c r="AM572" s="792">
        <v>0.28452895765987202</v>
      </c>
      <c r="AN572" s="792">
        <f t="shared" si="139"/>
        <v>0.71547104234012804</v>
      </c>
      <c r="AO572" s="792">
        <v>0.339069865036983</v>
      </c>
      <c r="AP572" s="792">
        <f t="shared" si="133"/>
        <v>0.660930134963017</v>
      </c>
      <c r="AQ572" s="792">
        <v>0.19777803084072901</v>
      </c>
      <c r="AR572" s="792">
        <f t="shared" si="134"/>
        <v>0.80222196915927102</v>
      </c>
      <c r="AS572" s="792">
        <f t="shared" si="140"/>
        <v>0.25716794001980181</v>
      </c>
      <c r="AT572" s="792">
        <f t="shared" si="140"/>
        <v>0.7428320599801983</v>
      </c>
      <c r="AU572" s="808">
        <v>0.29653257417447398</v>
      </c>
      <c r="AV572" s="808">
        <f t="shared" si="141"/>
        <v>0.70346742582552602</v>
      </c>
      <c r="AW572" s="808">
        <v>0.350502889177293</v>
      </c>
      <c r="AX572" s="808">
        <f t="shared" si="142"/>
        <v>0.649497110822707</v>
      </c>
      <c r="AY572" s="808">
        <v>0.217590351162089</v>
      </c>
      <c r="AZ572" s="808">
        <f t="shared" si="145"/>
        <v>0.78240964883791098</v>
      </c>
      <c r="BA572" s="808">
        <f t="shared" si="143"/>
        <v>0.27263232403942528</v>
      </c>
      <c r="BB572" s="808">
        <f t="shared" si="143"/>
        <v>0.72736767596057472</v>
      </c>
      <c r="BC572" s="809">
        <v>0.27885220795946603</v>
      </c>
      <c r="BD572" s="809">
        <f t="shared" si="146"/>
        <v>0.72114779204053403</v>
      </c>
      <c r="BE572" s="809">
        <v>0.340371237941828</v>
      </c>
      <c r="BF572" s="809">
        <f t="shared" si="146"/>
        <v>0.659628762058172</v>
      </c>
      <c r="BG572" s="809">
        <v>0.218527644699537</v>
      </c>
      <c r="BH572" s="809">
        <f t="shared" si="135"/>
        <v>0.781472355300463</v>
      </c>
      <c r="BI572" s="809">
        <v>0.26525228575584192</v>
      </c>
      <c r="BJ572" s="809">
        <v>0.73474771424415808</v>
      </c>
      <c r="BK572" s="810">
        <v>0.27183657177866599</v>
      </c>
      <c r="BL572" s="810">
        <f t="shared" si="136"/>
        <v>0.72816342822133406</v>
      </c>
      <c r="BM572" s="810">
        <v>0.33364664312717501</v>
      </c>
      <c r="BN572" s="810">
        <f t="shared" si="137"/>
        <v>0.66635335687282504</v>
      </c>
      <c r="BO572" s="810">
        <v>0.210811777223468</v>
      </c>
      <c r="BP572" s="810">
        <f t="shared" si="138"/>
        <v>0.789188222776532</v>
      </c>
      <c r="BQ572" s="810">
        <v>0.25798148269343202</v>
      </c>
      <c r="BR572" s="810">
        <f t="shared" si="144"/>
        <v>0.74201851730656809</v>
      </c>
      <c r="BS572" s="809">
        <v>0.882594160230319</v>
      </c>
      <c r="BT572" s="809">
        <v>0.117405839769681</v>
      </c>
      <c r="BU572" s="812"/>
      <c r="BV572" s="758"/>
      <c r="BW572" s="758"/>
      <c r="BX572" s="758"/>
      <c r="BY572" s="758"/>
      <c r="BZ572" s="758"/>
      <c r="CA572" s="758"/>
      <c r="CB572" s="758"/>
      <c r="CC572" s="758"/>
      <c r="CD572" s="758"/>
      <c r="CE572" s="758"/>
      <c r="CF572" s="758"/>
      <c r="CG572" s="758"/>
      <c r="CH572" s="758"/>
      <c r="CI572" s="758"/>
      <c r="CJ572" s="758"/>
      <c r="CK572" s="758"/>
      <c r="CL572" s="758"/>
      <c r="CM572" s="758"/>
      <c r="CN572" s="758"/>
      <c r="CP572" s="5"/>
      <c r="CR572" s="5"/>
      <c r="CS572" s="5"/>
      <c r="CT572" s="5"/>
    </row>
    <row r="573" spans="2:98" ht="15">
      <c r="B573" s="758"/>
      <c r="C573" s="758"/>
      <c r="D573" s="758"/>
      <c r="E573" s="758"/>
      <c r="F573" s="758"/>
      <c r="G573" s="758"/>
      <c r="H573" s="758"/>
      <c r="I573" s="758"/>
      <c r="J573" s="758"/>
      <c r="K573" s="758"/>
      <c r="L573" s="758"/>
      <c r="M573" s="758"/>
      <c r="N573" s="758"/>
      <c r="O573" s="758"/>
      <c r="P573" s="758"/>
      <c r="Q573" s="758"/>
      <c r="R573" s="758"/>
      <c r="S573" s="758"/>
      <c r="T573" s="758"/>
      <c r="U573" s="758"/>
      <c r="V573" s="758"/>
      <c r="W573" s="758"/>
      <c r="X573" s="758"/>
      <c r="Y573" s="758"/>
      <c r="Z573" s="758"/>
      <c r="AA573" s="758"/>
      <c r="AB573" s="758"/>
      <c r="AC573" s="758"/>
      <c r="AD573" s="758"/>
      <c r="AE573" s="758"/>
      <c r="AF573" s="758"/>
      <c r="AG573" s="758"/>
      <c r="AH573" s="758"/>
      <c r="AI573" s="758"/>
      <c r="AJ573" s="758"/>
      <c r="AK573" s="758"/>
      <c r="AL573" s="780">
        <v>568</v>
      </c>
      <c r="AM573" s="792">
        <v>0.28485035583398599</v>
      </c>
      <c r="AN573" s="792">
        <f t="shared" si="139"/>
        <v>0.71514964416601401</v>
      </c>
      <c r="AO573" s="792">
        <v>0.339343444763818</v>
      </c>
      <c r="AP573" s="792">
        <f t="shared" si="133"/>
        <v>0.66065655523618205</v>
      </c>
      <c r="AQ573" s="792">
        <v>0.19811924736408401</v>
      </c>
      <c r="AR573" s="792">
        <f t="shared" si="134"/>
        <v>0.80188075263591596</v>
      </c>
      <c r="AS573" s="792">
        <f t="shared" si="140"/>
        <v>0.25748745639169246</v>
      </c>
      <c r="AT573" s="792">
        <f t="shared" si="140"/>
        <v>0.74251254360830754</v>
      </c>
      <c r="AU573" s="808">
        <v>0.29686020852629003</v>
      </c>
      <c r="AV573" s="808">
        <f t="shared" si="141"/>
        <v>0.70313979147370997</v>
      </c>
      <c r="AW573" s="808">
        <v>0.35081631996851698</v>
      </c>
      <c r="AX573" s="808">
        <f t="shared" si="142"/>
        <v>0.64918368003148297</v>
      </c>
      <c r="AY573" s="808">
        <v>0.21796778771890399</v>
      </c>
      <c r="AZ573" s="808">
        <f t="shared" si="145"/>
        <v>0.78203221228109598</v>
      </c>
      <c r="BA573" s="808">
        <f t="shared" si="143"/>
        <v>0.27297960058660464</v>
      </c>
      <c r="BB573" s="808">
        <f t="shared" si="143"/>
        <v>0.72702039941339536</v>
      </c>
      <c r="BC573" s="809">
        <v>0.27916281926547398</v>
      </c>
      <c r="BD573" s="809">
        <f t="shared" si="146"/>
        <v>0.72083718073452596</v>
      </c>
      <c r="BE573" s="809">
        <v>0.34066726828455601</v>
      </c>
      <c r="BF573" s="809">
        <f t="shared" si="146"/>
        <v>0.65933273171544404</v>
      </c>
      <c r="BG573" s="809">
        <v>0.21890731069948099</v>
      </c>
      <c r="BH573" s="809">
        <f t="shared" si="135"/>
        <v>0.78109268930051901</v>
      </c>
      <c r="BI573" s="809">
        <v>0.26559130859950608</v>
      </c>
      <c r="BJ573" s="809">
        <v>0.73440869140049392</v>
      </c>
      <c r="BK573" s="810">
        <v>0.27214822376266701</v>
      </c>
      <c r="BL573" s="810">
        <f t="shared" si="136"/>
        <v>0.72785177623733299</v>
      </c>
      <c r="BM573" s="810">
        <v>0.33393388070732999</v>
      </c>
      <c r="BN573" s="810">
        <f t="shared" si="137"/>
        <v>0.66606611929267001</v>
      </c>
      <c r="BO573" s="810">
        <v>0.21118268270315901</v>
      </c>
      <c r="BP573" s="810">
        <f t="shared" si="138"/>
        <v>0.78881731729684101</v>
      </c>
      <c r="BQ573" s="810">
        <v>0.2583147759725658</v>
      </c>
      <c r="BR573" s="810">
        <f t="shared" si="144"/>
        <v>0.7416852240274342</v>
      </c>
      <c r="BS573" s="809">
        <v>0.88279930485178504</v>
      </c>
      <c r="BT573" s="809">
        <v>0.117200695148215</v>
      </c>
      <c r="BU573" s="812"/>
      <c r="BV573" s="758"/>
      <c r="BW573" s="758"/>
      <c r="BX573" s="758"/>
      <c r="BY573" s="758"/>
      <c r="BZ573" s="758"/>
      <c r="CA573" s="758"/>
      <c r="CB573" s="758"/>
      <c r="CC573" s="758"/>
      <c r="CD573" s="758"/>
      <c r="CE573" s="758"/>
      <c r="CF573" s="758"/>
      <c r="CG573" s="758"/>
      <c r="CH573" s="758"/>
      <c r="CI573" s="758"/>
      <c r="CJ573" s="758"/>
      <c r="CK573" s="758"/>
      <c r="CL573" s="758"/>
      <c r="CM573" s="758"/>
      <c r="CN573" s="758"/>
      <c r="CP573" s="5"/>
      <c r="CR573" s="5"/>
      <c r="CS573" s="5"/>
      <c r="CT573" s="5"/>
    </row>
    <row r="574" spans="2:98" ht="15">
      <c r="B574" s="758"/>
      <c r="C574" s="758"/>
      <c r="D574" s="758"/>
      <c r="E574" s="758"/>
      <c r="F574" s="758"/>
      <c r="G574" s="758"/>
      <c r="H574" s="758"/>
      <c r="I574" s="758"/>
      <c r="J574" s="758"/>
      <c r="K574" s="758"/>
      <c r="L574" s="758"/>
      <c r="M574" s="758"/>
      <c r="N574" s="758"/>
      <c r="O574" s="758"/>
      <c r="P574" s="758"/>
      <c r="Q574" s="758"/>
      <c r="R574" s="758"/>
      <c r="S574" s="758"/>
      <c r="T574" s="758"/>
      <c r="U574" s="758"/>
      <c r="V574" s="758"/>
      <c r="W574" s="758"/>
      <c r="X574" s="758"/>
      <c r="Y574" s="758"/>
      <c r="Z574" s="758"/>
      <c r="AA574" s="758"/>
      <c r="AB574" s="758"/>
      <c r="AC574" s="758"/>
      <c r="AD574" s="758"/>
      <c r="AE574" s="758"/>
      <c r="AF574" s="758"/>
      <c r="AG574" s="758"/>
      <c r="AH574" s="758"/>
      <c r="AI574" s="758"/>
      <c r="AJ574" s="758"/>
      <c r="AK574" s="758"/>
      <c r="AL574" s="780">
        <v>569</v>
      </c>
      <c r="AM574" s="792">
        <v>0.28517157810267202</v>
      </c>
      <c r="AN574" s="792">
        <f t="shared" si="139"/>
        <v>0.71482842189732798</v>
      </c>
      <c r="AO574" s="792">
        <v>0.339616795722122</v>
      </c>
      <c r="AP574" s="792">
        <f t="shared" si="133"/>
        <v>0.660383204277878</v>
      </c>
      <c r="AQ574" s="792">
        <v>0.19846039814114699</v>
      </c>
      <c r="AR574" s="792">
        <f t="shared" si="134"/>
        <v>0.80153960185885298</v>
      </c>
      <c r="AS574" s="792">
        <f t="shared" si="140"/>
        <v>0.25780683537284405</v>
      </c>
      <c r="AT574" s="792">
        <f t="shared" si="140"/>
        <v>0.74219316462715601</v>
      </c>
      <c r="AU574" s="808">
        <v>0.29718756169404698</v>
      </c>
      <c r="AV574" s="808">
        <f t="shared" si="141"/>
        <v>0.70281243830595308</v>
      </c>
      <c r="AW574" s="808">
        <v>0.351129461026914</v>
      </c>
      <c r="AX574" s="808">
        <f t="shared" si="142"/>
        <v>0.648870538973086</v>
      </c>
      <c r="AY574" s="808">
        <v>0.21834513994896601</v>
      </c>
      <c r="AZ574" s="808">
        <f t="shared" si="145"/>
        <v>0.78165486005103402</v>
      </c>
      <c r="BA574" s="808">
        <f t="shared" si="143"/>
        <v>0.27332668453786918</v>
      </c>
      <c r="BB574" s="808">
        <f t="shared" si="143"/>
        <v>0.72667331546213088</v>
      </c>
      <c r="BC574" s="809">
        <v>0.27947322274535102</v>
      </c>
      <c r="BD574" s="809">
        <f t="shared" si="146"/>
        <v>0.72052677725464898</v>
      </c>
      <c r="BE574" s="809">
        <v>0.34096301967208098</v>
      </c>
      <c r="BF574" s="809">
        <f t="shared" si="146"/>
        <v>0.65903698032791902</v>
      </c>
      <c r="BG574" s="809">
        <v>0.219286875662418</v>
      </c>
      <c r="BH574" s="809">
        <f t="shared" si="135"/>
        <v>0.780713124337582</v>
      </c>
      <c r="BI574" s="809">
        <v>0.26593015638034972</v>
      </c>
      <c r="BJ574" s="809">
        <v>0.73406984361965033</v>
      </c>
      <c r="BK574" s="810">
        <v>0.272459651125942</v>
      </c>
      <c r="BL574" s="810">
        <f t="shared" si="136"/>
        <v>0.72754034887405794</v>
      </c>
      <c r="BM574" s="810">
        <v>0.334220865778314</v>
      </c>
      <c r="BN574" s="810">
        <f t="shared" si="137"/>
        <v>0.665779134221686</v>
      </c>
      <c r="BO574" s="810">
        <v>0.21155349589126901</v>
      </c>
      <c r="BP574" s="810">
        <f t="shared" si="138"/>
        <v>0.78844650410873096</v>
      </c>
      <c r="BQ574" s="810">
        <v>0.25864789908803798</v>
      </c>
      <c r="BR574" s="810">
        <f t="shared" si="144"/>
        <v>0.74135210091196202</v>
      </c>
      <c r="BS574" s="809">
        <v>0.88300372219544898</v>
      </c>
      <c r="BT574" s="809">
        <v>0.116996277804551</v>
      </c>
      <c r="BU574" s="812"/>
      <c r="BV574" s="758"/>
      <c r="BW574" s="758"/>
      <c r="BX574" s="758"/>
      <c r="BY574" s="758"/>
      <c r="BZ574" s="758"/>
      <c r="CA574" s="758"/>
      <c r="CB574" s="758"/>
      <c r="CC574" s="758"/>
      <c r="CD574" s="758"/>
      <c r="CE574" s="758"/>
      <c r="CF574" s="758"/>
      <c r="CG574" s="758"/>
      <c r="CH574" s="758"/>
      <c r="CI574" s="758"/>
      <c r="CJ574" s="758"/>
      <c r="CK574" s="758"/>
      <c r="CL574" s="758"/>
      <c r="CM574" s="758"/>
      <c r="CN574" s="758"/>
      <c r="CP574" s="5"/>
      <c r="CR574" s="5"/>
      <c r="CS574" s="5"/>
      <c r="CT574" s="5"/>
    </row>
    <row r="575" spans="2:98" ht="15">
      <c r="B575" s="758"/>
      <c r="C575" s="758"/>
      <c r="D575" s="758"/>
      <c r="E575" s="758"/>
      <c r="F575" s="758"/>
      <c r="G575" s="758"/>
      <c r="H575" s="758"/>
      <c r="I575" s="758"/>
      <c r="J575" s="758"/>
      <c r="K575" s="758"/>
      <c r="L575" s="758"/>
      <c r="M575" s="758"/>
      <c r="N575" s="758"/>
      <c r="O575" s="758"/>
      <c r="P575" s="758"/>
      <c r="Q575" s="758"/>
      <c r="R575" s="758"/>
      <c r="S575" s="758"/>
      <c r="T575" s="758"/>
      <c r="U575" s="758"/>
      <c r="V575" s="758"/>
      <c r="W575" s="758"/>
      <c r="X575" s="758"/>
      <c r="Y575" s="758"/>
      <c r="Z575" s="758"/>
      <c r="AA575" s="758"/>
      <c r="AB575" s="758"/>
      <c r="AC575" s="758"/>
      <c r="AD575" s="758"/>
      <c r="AE575" s="758"/>
      <c r="AF575" s="758"/>
      <c r="AG575" s="758"/>
      <c r="AH575" s="758"/>
      <c r="AI575" s="758"/>
      <c r="AJ575" s="758"/>
      <c r="AK575" s="758"/>
      <c r="AL575" s="780">
        <v>570</v>
      </c>
      <c r="AM575" s="792">
        <v>0.28549261672778198</v>
      </c>
      <c r="AN575" s="792">
        <f t="shared" si="139"/>
        <v>0.71450738327221797</v>
      </c>
      <c r="AO575" s="792">
        <v>0.33988992208963797</v>
      </c>
      <c r="AP575" s="792">
        <f t="shared" si="133"/>
        <v>0.66011007791036203</v>
      </c>
      <c r="AQ575" s="792">
        <v>0.19880148253737601</v>
      </c>
      <c r="AR575" s="792">
        <f t="shared" si="134"/>
        <v>0.80119851746262394</v>
      </c>
      <c r="AS575" s="792">
        <f t="shared" si="140"/>
        <v>0.25812607523342213</v>
      </c>
      <c r="AT575" s="792">
        <f t="shared" si="140"/>
        <v>0.74187392476657787</v>
      </c>
      <c r="AU575" s="808">
        <v>0.29751463440307402</v>
      </c>
      <c r="AV575" s="808">
        <f t="shared" si="141"/>
        <v>0.70248536559692598</v>
      </c>
      <c r="AW575" s="808">
        <v>0.35144231361231498</v>
      </c>
      <c r="AX575" s="808">
        <f t="shared" si="142"/>
        <v>0.64855768638768496</v>
      </c>
      <c r="AY575" s="808">
        <v>0.218722407567882</v>
      </c>
      <c r="AZ575" s="808">
        <f t="shared" si="145"/>
        <v>0.78127759243211803</v>
      </c>
      <c r="BA575" s="808">
        <f t="shared" si="143"/>
        <v>0.27367357627701111</v>
      </c>
      <c r="BB575" s="808">
        <f t="shared" si="143"/>
        <v>0.72632642372298895</v>
      </c>
      <c r="BC575" s="809">
        <v>0.27978341974644799</v>
      </c>
      <c r="BD575" s="809">
        <f t="shared" si="146"/>
        <v>0.72021658025355206</v>
      </c>
      <c r="BE575" s="809">
        <v>0.34125849339639103</v>
      </c>
      <c r="BF575" s="809">
        <f t="shared" si="146"/>
        <v>0.65874150660360897</v>
      </c>
      <c r="BG575" s="809">
        <v>0.21966633940807401</v>
      </c>
      <c r="BH575" s="809">
        <f t="shared" si="135"/>
        <v>0.78033366059192599</v>
      </c>
      <c r="BI575" s="809">
        <v>0.26626882973028287</v>
      </c>
      <c r="BJ575" s="809">
        <v>0.73373117026971713</v>
      </c>
      <c r="BK575" s="810">
        <v>0.27277085341256802</v>
      </c>
      <c r="BL575" s="810">
        <f t="shared" si="136"/>
        <v>0.72722914658743198</v>
      </c>
      <c r="BM575" s="810">
        <v>0.33450759977736599</v>
      </c>
      <c r="BN575" s="810">
        <f t="shared" si="137"/>
        <v>0.66549240022263401</v>
      </c>
      <c r="BO575" s="810">
        <v>0.21192421625112401</v>
      </c>
      <c r="BP575" s="810">
        <f t="shared" si="138"/>
        <v>0.78807578374887599</v>
      </c>
      <c r="BQ575" s="810">
        <v>0.25898085198220733</v>
      </c>
      <c r="BR575" s="810">
        <f t="shared" si="144"/>
        <v>0.74101914801779278</v>
      </c>
      <c r="BS575" s="809">
        <v>0.88320741593982</v>
      </c>
      <c r="BT575" s="809">
        <v>0.11679258406018</v>
      </c>
      <c r="BU575" s="812"/>
      <c r="BV575" s="758"/>
      <c r="BW575" s="758"/>
      <c r="BX575" s="758"/>
      <c r="BY575" s="758"/>
      <c r="BZ575" s="758"/>
      <c r="CA575" s="758"/>
      <c r="CB575" s="758"/>
      <c r="CC575" s="758"/>
      <c r="CD575" s="758"/>
      <c r="CE575" s="758"/>
      <c r="CF575" s="758"/>
      <c r="CG575" s="758"/>
      <c r="CH575" s="758"/>
      <c r="CI575" s="758"/>
      <c r="CJ575" s="758"/>
      <c r="CK575" s="758"/>
      <c r="CL575" s="758"/>
      <c r="CM575" s="758"/>
      <c r="CN575" s="758"/>
      <c r="CP575" s="5"/>
      <c r="CR575" s="5"/>
      <c r="CS575" s="5"/>
      <c r="CT575" s="5"/>
    </row>
    <row r="576" spans="2:98" ht="15">
      <c r="B576" s="758"/>
      <c r="C576" s="758"/>
      <c r="D576" s="758"/>
      <c r="E576" s="758"/>
      <c r="F576" s="758"/>
      <c r="G576" s="758"/>
      <c r="H576" s="758"/>
      <c r="I576" s="758"/>
      <c r="J576" s="758"/>
      <c r="K576" s="758"/>
      <c r="L576" s="758"/>
      <c r="M576" s="758"/>
      <c r="N576" s="758"/>
      <c r="O576" s="758"/>
      <c r="P576" s="758"/>
      <c r="Q576" s="758"/>
      <c r="R576" s="758"/>
      <c r="S576" s="758"/>
      <c r="T576" s="758"/>
      <c r="U576" s="758"/>
      <c r="V576" s="758"/>
      <c r="W576" s="758"/>
      <c r="X576" s="758"/>
      <c r="Y576" s="758"/>
      <c r="Z576" s="758"/>
      <c r="AA576" s="758"/>
      <c r="AB576" s="758"/>
      <c r="AC576" s="758"/>
      <c r="AD576" s="758"/>
      <c r="AE576" s="758"/>
      <c r="AF576" s="758"/>
      <c r="AG576" s="758"/>
      <c r="AH576" s="758"/>
      <c r="AI576" s="758"/>
      <c r="AJ576" s="758"/>
      <c r="AK576" s="758"/>
      <c r="AL576" s="780">
        <v>571</v>
      </c>
      <c r="AM576" s="792">
        <v>0.28581346397116703</v>
      </c>
      <c r="AN576" s="792">
        <f t="shared" si="139"/>
        <v>0.71418653602883297</v>
      </c>
      <c r="AO576" s="792">
        <v>0.34016282804410702</v>
      </c>
      <c r="AP576" s="792">
        <f t="shared" si="133"/>
        <v>0.65983717195589298</v>
      </c>
      <c r="AQ576" s="792">
        <v>0.199142499918227</v>
      </c>
      <c r="AR576" s="792">
        <f t="shared" si="134"/>
        <v>0.80085750008177303</v>
      </c>
      <c r="AS576" s="792">
        <f t="shared" si="140"/>
        <v>0.25844517424359081</v>
      </c>
      <c r="AT576" s="792">
        <f t="shared" si="140"/>
        <v>0.74155482575640919</v>
      </c>
      <c r="AU576" s="808">
        <v>0.29784142737870101</v>
      </c>
      <c r="AV576" s="808">
        <f t="shared" si="141"/>
        <v>0.70215857262129899</v>
      </c>
      <c r="AW576" s="808">
        <v>0.35175487898455299</v>
      </c>
      <c r="AX576" s="808">
        <f t="shared" si="142"/>
        <v>0.64824512101544696</v>
      </c>
      <c r="AY576" s="808">
        <v>0.219099590291262</v>
      </c>
      <c r="AZ576" s="808">
        <f t="shared" si="145"/>
        <v>0.78090040970873797</v>
      </c>
      <c r="BA576" s="808">
        <f t="shared" si="143"/>
        <v>0.27402027618782504</v>
      </c>
      <c r="BB576" s="808">
        <f t="shared" si="143"/>
        <v>0.72597972381217502</v>
      </c>
      <c r="BC576" s="809">
        <v>0.28009341161611301</v>
      </c>
      <c r="BD576" s="809">
        <f t="shared" si="146"/>
        <v>0.71990658838388699</v>
      </c>
      <c r="BE576" s="809">
        <v>0.341553690749477</v>
      </c>
      <c r="BF576" s="809">
        <f t="shared" si="146"/>
        <v>0.65844630925052305</v>
      </c>
      <c r="BG576" s="809">
        <v>0.22004570175617699</v>
      </c>
      <c r="BH576" s="809">
        <f t="shared" si="135"/>
        <v>0.77995429824382301</v>
      </c>
      <c r="BI576" s="809">
        <v>0.26660732928121617</v>
      </c>
      <c r="BJ576" s="809">
        <v>0.73339267071878389</v>
      </c>
      <c r="BK576" s="810">
        <v>0.27308183016662402</v>
      </c>
      <c r="BL576" s="810">
        <f t="shared" si="136"/>
        <v>0.72691816983337598</v>
      </c>
      <c r="BM576" s="810">
        <v>0.33479408414172301</v>
      </c>
      <c r="BN576" s="810">
        <f t="shared" si="137"/>
        <v>0.66520591585827704</v>
      </c>
      <c r="BO576" s="810">
        <v>0.212294843246047</v>
      </c>
      <c r="BP576" s="810">
        <f t="shared" si="138"/>
        <v>0.78770515675395303</v>
      </c>
      <c r="BQ576" s="810">
        <v>0.25931363459743134</v>
      </c>
      <c r="BR576" s="810">
        <f t="shared" si="144"/>
        <v>0.7406863654025686</v>
      </c>
      <c r="BS576" s="809">
        <v>0.88341038976340402</v>
      </c>
      <c r="BT576" s="809">
        <v>0.116589610236596</v>
      </c>
      <c r="BU576" s="812"/>
      <c r="BV576" s="758"/>
      <c r="BW576" s="758"/>
      <c r="BX576" s="758"/>
      <c r="BY576" s="758"/>
      <c r="BZ576" s="758"/>
      <c r="CA576" s="758"/>
      <c r="CB576" s="758"/>
      <c r="CC576" s="758"/>
      <c r="CD576" s="758"/>
      <c r="CE576" s="758"/>
      <c r="CF576" s="758"/>
      <c r="CG576" s="758"/>
      <c r="CH576" s="758"/>
      <c r="CI576" s="758"/>
      <c r="CJ576" s="758"/>
      <c r="CK576" s="758"/>
      <c r="CL576" s="758"/>
      <c r="CM576" s="758"/>
      <c r="CN576" s="758"/>
      <c r="CP576" s="5"/>
      <c r="CR576" s="5"/>
      <c r="CS576" s="5"/>
      <c r="CT576" s="5"/>
    </row>
    <row r="577" spans="2:98" ht="15">
      <c r="B577" s="758"/>
      <c r="C577" s="758"/>
      <c r="D577" s="758"/>
      <c r="E577" s="758"/>
      <c r="F577" s="758"/>
      <c r="G577" s="758"/>
      <c r="H577" s="758"/>
      <c r="I577" s="758"/>
      <c r="J577" s="758"/>
      <c r="K577" s="758"/>
      <c r="L577" s="758"/>
      <c r="M577" s="758"/>
      <c r="N577" s="758"/>
      <c r="O577" s="758"/>
      <c r="P577" s="758"/>
      <c r="Q577" s="758"/>
      <c r="R577" s="758"/>
      <c r="S577" s="758"/>
      <c r="T577" s="758"/>
      <c r="U577" s="758"/>
      <c r="V577" s="758"/>
      <c r="W577" s="758"/>
      <c r="X577" s="758"/>
      <c r="Y577" s="758"/>
      <c r="Z577" s="758"/>
      <c r="AA577" s="758"/>
      <c r="AB577" s="758"/>
      <c r="AC577" s="758"/>
      <c r="AD577" s="758"/>
      <c r="AE577" s="758"/>
      <c r="AF577" s="758"/>
      <c r="AG577" s="758"/>
      <c r="AH577" s="758"/>
      <c r="AI577" s="758"/>
      <c r="AJ577" s="758"/>
      <c r="AK577" s="758"/>
      <c r="AL577" s="780">
        <v>572</v>
      </c>
      <c r="AM577" s="792">
        <v>0.28613411209467798</v>
      </c>
      <c r="AN577" s="792">
        <f t="shared" si="139"/>
        <v>0.71386588790532202</v>
      </c>
      <c r="AO577" s="792">
        <v>0.34043551776327302</v>
      </c>
      <c r="AP577" s="792">
        <f t="shared" si="133"/>
        <v>0.65956448223672703</v>
      </c>
      <c r="AQ577" s="792">
        <v>0.19948344964915499</v>
      </c>
      <c r="AR577" s="792">
        <f t="shared" si="134"/>
        <v>0.80051655035084501</v>
      </c>
      <c r="AS577" s="792">
        <f t="shared" si="140"/>
        <v>0.25876413067351423</v>
      </c>
      <c r="AT577" s="792">
        <f t="shared" si="140"/>
        <v>0.74123586932648577</v>
      </c>
      <c r="AU577" s="808">
        <v>0.29816794134625901</v>
      </c>
      <c r="AV577" s="808">
        <f t="shared" si="141"/>
        <v>0.70183205865374099</v>
      </c>
      <c r="AW577" s="808">
        <v>0.35206715840346198</v>
      </c>
      <c r="AX577" s="808">
        <f t="shared" si="142"/>
        <v>0.64793284159653797</v>
      </c>
      <c r="AY577" s="808">
        <v>0.219476687834713</v>
      </c>
      <c r="AZ577" s="808">
        <f t="shared" si="145"/>
        <v>0.78052331216528703</v>
      </c>
      <c r="BA577" s="808">
        <f t="shared" si="143"/>
        <v>0.27436678465410458</v>
      </c>
      <c r="BB577" s="808">
        <f t="shared" si="143"/>
        <v>0.72563321534589553</v>
      </c>
      <c r="BC577" s="809">
        <v>0.28040319970169703</v>
      </c>
      <c r="BD577" s="809">
        <f t="shared" si="146"/>
        <v>0.71959680029830297</v>
      </c>
      <c r="BE577" s="809">
        <v>0.34184861302332797</v>
      </c>
      <c r="BF577" s="809">
        <f t="shared" si="146"/>
        <v>0.65815138697667197</v>
      </c>
      <c r="BG577" s="809">
        <v>0.220424962526452</v>
      </c>
      <c r="BH577" s="809">
        <f t="shared" si="135"/>
        <v>0.77957503747354795</v>
      </c>
      <c r="BI577" s="809">
        <v>0.26694565566505946</v>
      </c>
      <c r="BJ577" s="809">
        <v>0.73305434433494066</v>
      </c>
      <c r="BK577" s="810">
        <v>0.27339258093218899</v>
      </c>
      <c r="BL577" s="810">
        <f t="shared" si="136"/>
        <v>0.72660741906781101</v>
      </c>
      <c r="BM577" s="810">
        <v>0.335080320308623</v>
      </c>
      <c r="BN577" s="810">
        <f t="shared" si="137"/>
        <v>0.664919679691377</v>
      </c>
      <c r="BO577" s="810">
        <v>0.212665376339365</v>
      </c>
      <c r="BP577" s="810">
        <f t="shared" si="138"/>
        <v>0.787334623660635</v>
      </c>
      <c r="BQ577" s="810">
        <v>0.2596462468760698</v>
      </c>
      <c r="BR577" s="810">
        <f t="shared" si="144"/>
        <v>0.74035375312393015</v>
      </c>
      <c r="BS577" s="809">
        <v>0.88361264734471201</v>
      </c>
      <c r="BT577" s="809">
        <v>0.116387352655288</v>
      </c>
      <c r="BU577" s="812"/>
      <c r="BV577" s="758"/>
      <c r="BW577" s="758"/>
      <c r="BX577" s="758"/>
      <c r="BY577" s="758"/>
      <c r="BZ577" s="758"/>
      <c r="CA577" s="758"/>
      <c r="CB577" s="758"/>
      <c r="CC577" s="758"/>
      <c r="CD577" s="758"/>
      <c r="CE577" s="758"/>
      <c r="CF577" s="758"/>
      <c r="CG577" s="758"/>
      <c r="CH577" s="758"/>
      <c r="CI577" s="758"/>
      <c r="CJ577" s="758"/>
      <c r="CK577" s="758"/>
      <c r="CL577" s="758"/>
      <c r="CM577" s="758"/>
      <c r="CN577" s="758"/>
      <c r="CP577" s="5"/>
      <c r="CR577" s="5"/>
      <c r="CS577" s="5"/>
      <c r="CT577" s="5"/>
    </row>
    <row r="578" spans="2:98" ht="15">
      <c r="B578" s="758"/>
      <c r="C578" s="758"/>
      <c r="D578" s="758"/>
      <c r="E578" s="758"/>
      <c r="F578" s="758"/>
      <c r="G578" s="758"/>
      <c r="H578" s="758"/>
      <c r="I578" s="758"/>
      <c r="J578" s="758"/>
      <c r="K578" s="758"/>
      <c r="L578" s="758"/>
      <c r="M578" s="758"/>
      <c r="N578" s="758"/>
      <c r="O578" s="758"/>
      <c r="P578" s="758"/>
      <c r="Q578" s="758"/>
      <c r="R578" s="758"/>
      <c r="S578" s="758"/>
      <c r="T578" s="758"/>
      <c r="U578" s="758"/>
      <c r="V578" s="758"/>
      <c r="W578" s="758"/>
      <c r="X578" s="758"/>
      <c r="Y578" s="758"/>
      <c r="Z578" s="758"/>
      <c r="AA578" s="758"/>
      <c r="AB578" s="758"/>
      <c r="AC578" s="758"/>
      <c r="AD578" s="758"/>
      <c r="AE578" s="758"/>
      <c r="AF578" s="758"/>
      <c r="AG578" s="758"/>
      <c r="AH578" s="758"/>
      <c r="AI578" s="758"/>
      <c r="AJ578" s="758"/>
      <c r="AK578" s="758"/>
      <c r="AL578" s="780">
        <v>573</v>
      </c>
      <c r="AM578" s="792">
        <v>0.28645455336016601</v>
      </c>
      <c r="AN578" s="792">
        <f t="shared" si="139"/>
        <v>0.71354544663983399</v>
      </c>
      <c r="AO578" s="792">
        <v>0.34070799542487701</v>
      </c>
      <c r="AP578" s="792">
        <f t="shared" si="133"/>
        <v>0.65929200457512294</v>
      </c>
      <c r="AQ578" s="792">
        <v>0.19982433109561901</v>
      </c>
      <c r="AR578" s="792">
        <f t="shared" si="134"/>
        <v>0.80017566890438097</v>
      </c>
      <c r="AS578" s="792">
        <f t="shared" si="140"/>
        <v>0.25908294279335792</v>
      </c>
      <c r="AT578" s="792">
        <f t="shared" si="140"/>
        <v>0.74091705720664214</v>
      </c>
      <c r="AU578" s="808">
        <v>0.298494177031076</v>
      </c>
      <c r="AV578" s="808">
        <f t="shared" si="141"/>
        <v>0.70150582296892394</v>
      </c>
      <c r="AW578" s="808">
        <v>0.35237915312887202</v>
      </c>
      <c r="AX578" s="808">
        <f t="shared" si="142"/>
        <v>0.64762084687112798</v>
      </c>
      <c r="AY578" s="808">
        <v>0.21985369991384399</v>
      </c>
      <c r="AZ578" s="808">
        <f t="shared" si="145"/>
        <v>0.78014630008615604</v>
      </c>
      <c r="BA578" s="808">
        <f t="shared" si="143"/>
        <v>0.27471310205964233</v>
      </c>
      <c r="BB578" s="808">
        <f t="shared" si="143"/>
        <v>0.72528689794035772</v>
      </c>
      <c r="BC578" s="809">
        <v>0.280712785350548</v>
      </c>
      <c r="BD578" s="809">
        <f t="shared" si="146"/>
        <v>0.719287214649452</v>
      </c>
      <c r="BE578" s="809">
        <v>0.34214326150993402</v>
      </c>
      <c r="BF578" s="809">
        <f t="shared" si="146"/>
        <v>0.65785673849006598</v>
      </c>
      <c r="BG578" s="809">
        <v>0.220804121538627</v>
      </c>
      <c r="BH578" s="809">
        <f t="shared" si="135"/>
        <v>0.77919587846137306</v>
      </c>
      <c r="BI578" s="809">
        <v>0.2672838095137231</v>
      </c>
      <c r="BJ578" s="809">
        <v>0.7327161904862769</v>
      </c>
      <c r="BK578" s="810">
        <v>0.27370310525334202</v>
      </c>
      <c r="BL578" s="810">
        <f t="shared" si="136"/>
        <v>0.72629689474665793</v>
      </c>
      <c r="BM578" s="810">
        <v>0.33536630971530401</v>
      </c>
      <c r="BN578" s="810">
        <f t="shared" si="137"/>
        <v>0.66463369028469599</v>
      </c>
      <c r="BO578" s="810">
        <v>0.21303581499440299</v>
      </c>
      <c r="BP578" s="810">
        <f t="shared" si="138"/>
        <v>0.78696418500559706</v>
      </c>
      <c r="BQ578" s="810">
        <v>0.25997868876048136</v>
      </c>
      <c r="BR578" s="810">
        <f t="shared" si="144"/>
        <v>0.74002131123951864</v>
      </c>
      <c r="BS578" s="809">
        <v>0.88381419236225001</v>
      </c>
      <c r="BT578" s="809">
        <v>0.11618580763774999</v>
      </c>
      <c r="BU578" s="812"/>
      <c r="BV578" s="758"/>
      <c r="BW578" s="758"/>
      <c r="BX578" s="758"/>
      <c r="BY578" s="758"/>
      <c r="BZ578" s="758"/>
      <c r="CA578" s="758"/>
      <c r="CB578" s="758"/>
      <c r="CC578" s="758"/>
      <c r="CD578" s="758"/>
      <c r="CE578" s="758"/>
      <c r="CF578" s="758"/>
      <c r="CG578" s="758"/>
      <c r="CH578" s="758"/>
      <c r="CI578" s="758"/>
      <c r="CJ578" s="758"/>
      <c r="CK578" s="758"/>
      <c r="CL578" s="758"/>
      <c r="CM578" s="758"/>
      <c r="CN578" s="758"/>
      <c r="CP578" s="5"/>
      <c r="CR578" s="5"/>
      <c r="CS578" s="5"/>
      <c r="CT578" s="5"/>
    </row>
    <row r="579" spans="2:98" ht="15">
      <c r="B579" s="758"/>
      <c r="C579" s="758"/>
      <c r="D579" s="758"/>
      <c r="E579" s="758"/>
      <c r="F579" s="758"/>
      <c r="G579" s="758"/>
      <c r="H579" s="758"/>
      <c r="I579" s="758"/>
      <c r="J579" s="758"/>
      <c r="K579" s="758"/>
      <c r="L579" s="758"/>
      <c r="M579" s="758"/>
      <c r="N579" s="758"/>
      <c r="O579" s="758"/>
      <c r="P579" s="758"/>
      <c r="Q579" s="758"/>
      <c r="R579" s="758"/>
      <c r="S579" s="758"/>
      <c r="T579" s="758"/>
      <c r="U579" s="758"/>
      <c r="V579" s="758"/>
      <c r="W579" s="758"/>
      <c r="X579" s="758"/>
      <c r="Y579" s="758"/>
      <c r="Z579" s="758"/>
      <c r="AA579" s="758"/>
      <c r="AB579" s="758"/>
      <c r="AC579" s="758"/>
      <c r="AD579" s="758"/>
      <c r="AE579" s="758"/>
      <c r="AF579" s="758"/>
      <c r="AG579" s="758"/>
      <c r="AH579" s="758"/>
      <c r="AI579" s="758"/>
      <c r="AJ579" s="758"/>
      <c r="AK579" s="758"/>
      <c r="AL579" s="780">
        <v>574</v>
      </c>
      <c r="AM579" s="792">
        <v>0.28677478002948298</v>
      </c>
      <c r="AN579" s="792">
        <f t="shared" si="139"/>
        <v>0.71322521997051702</v>
      </c>
      <c r="AO579" s="792">
        <v>0.34098026520666203</v>
      </c>
      <c r="AP579" s="792">
        <f t="shared" si="133"/>
        <v>0.65901973479333797</v>
      </c>
      <c r="AQ579" s="792">
        <v>0.200165143623073</v>
      </c>
      <c r="AR579" s="792">
        <f t="shared" si="134"/>
        <v>0.79983485637692697</v>
      </c>
      <c r="AS579" s="792">
        <f t="shared" si="140"/>
        <v>0.25940160887328556</v>
      </c>
      <c r="AT579" s="792">
        <f t="shared" si="140"/>
        <v>0.74059839112671444</v>
      </c>
      <c r="AU579" s="808">
        <v>0.29882013515848199</v>
      </c>
      <c r="AV579" s="808">
        <f t="shared" si="141"/>
        <v>0.70117986484151795</v>
      </c>
      <c r="AW579" s="808">
        <v>0.35269086442061598</v>
      </c>
      <c r="AX579" s="808">
        <f t="shared" si="142"/>
        <v>0.64730913557938408</v>
      </c>
      <c r="AY579" s="808">
        <v>0.22023062624426201</v>
      </c>
      <c r="AZ579" s="808">
        <f t="shared" si="145"/>
        <v>0.77976937375573796</v>
      </c>
      <c r="BA579" s="808">
        <f t="shared" si="143"/>
        <v>0.27505922878823164</v>
      </c>
      <c r="BB579" s="808">
        <f t="shared" si="143"/>
        <v>0.72494077121176836</v>
      </c>
      <c r="BC579" s="809">
        <v>0.281022169910016</v>
      </c>
      <c r="BD579" s="809">
        <f t="shared" si="146"/>
        <v>0.71897783008998406</v>
      </c>
      <c r="BE579" s="809">
        <v>0.34243763750128398</v>
      </c>
      <c r="BF579" s="809">
        <f t="shared" si="146"/>
        <v>0.65756236249871602</v>
      </c>
      <c r="BG579" s="809">
        <v>0.22118317861242801</v>
      </c>
      <c r="BH579" s="809">
        <f t="shared" si="135"/>
        <v>0.77881682138757202</v>
      </c>
      <c r="BI579" s="809">
        <v>0.26762179145911713</v>
      </c>
      <c r="BJ579" s="809">
        <v>0.73237820854088287</v>
      </c>
      <c r="BK579" s="810">
        <v>0.27401340267416102</v>
      </c>
      <c r="BL579" s="810">
        <f t="shared" si="136"/>
        <v>0.72598659732583903</v>
      </c>
      <c r="BM579" s="810">
        <v>0.33565205379900298</v>
      </c>
      <c r="BN579" s="810">
        <f t="shared" si="137"/>
        <v>0.66434794620099702</v>
      </c>
      <c r="BO579" s="810">
        <v>0.21340615867448501</v>
      </c>
      <c r="BP579" s="810">
        <f t="shared" si="138"/>
        <v>0.78659384132551502</v>
      </c>
      <c r="BQ579" s="810">
        <v>0.26031096019302369</v>
      </c>
      <c r="BR579" s="810">
        <f t="shared" si="144"/>
        <v>0.73968903980697642</v>
      </c>
      <c r="BS579" s="809">
        <v>0.88401502849452696</v>
      </c>
      <c r="BT579" s="809">
        <v>0.115984971505473</v>
      </c>
      <c r="BU579" s="812"/>
      <c r="BV579" s="758"/>
      <c r="BW579" s="758"/>
      <c r="BX579" s="758"/>
      <c r="BY579" s="758"/>
      <c r="BZ579" s="758"/>
      <c r="CA579" s="758"/>
      <c r="CB579" s="758"/>
      <c r="CC579" s="758"/>
      <c r="CD579" s="758"/>
      <c r="CE579" s="758"/>
      <c r="CF579" s="758"/>
      <c r="CG579" s="758"/>
      <c r="CH579" s="758"/>
      <c r="CI579" s="758"/>
      <c r="CJ579" s="758"/>
      <c r="CK579" s="758"/>
      <c r="CL579" s="758"/>
      <c r="CM579" s="758"/>
      <c r="CN579" s="758"/>
      <c r="CP579" s="5"/>
      <c r="CR579" s="5"/>
      <c r="CS579" s="5"/>
      <c r="CT579" s="5"/>
    </row>
    <row r="580" spans="2:98" ht="15">
      <c r="B580" s="758"/>
      <c r="C580" s="758"/>
      <c r="D580" s="758"/>
      <c r="E580" s="758"/>
      <c r="F580" s="758"/>
      <c r="G580" s="758"/>
      <c r="H580" s="758"/>
      <c r="I580" s="758"/>
      <c r="J580" s="758"/>
      <c r="K580" s="758"/>
      <c r="L580" s="758"/>
      <c r="M580" s="758"/>
      <c r="N580" s="758"/>
      <c r="O580" s="758"/>
      <c r="P580" s="758"/>
      <c r="Q580" s="758"/>
      <c r="R580" s="758"/>
      <c r="S580" s="758"/>
      <c r="T580" s="758"/>
      <c r="U580" s="758"/>
      <c r="V580" s="758"/>
      <c r="W580" s="758"/>
      <c r="X580" s="758"/>
      <c r="Y580" s="758"/>
      <c r="Z580" s="758"/>
      <c r="AA580" s="758"/>
      <c r="AB580" s="758"/>
      <c r="AC580" s="758"/>
      <c r="AD580" s="758"/>
      <c r="AE580" s="758"/>
      <c r="AF580" s="758"/>
      <c r="AG580" s="758"/>
      <c r="AH580" s="758"/>
      <c r="AI580" s="758"/>
      <c r="AJ580" s="758"/>
      <c r="AK580" s="758"/>
      <c r="AL580" s="780">
        <v>575</v>
      </c>
      <c r="AM580" s="792">
        <v>0.28709478436447999</v>
      </c>
      <c r="AN580" s="792">
        <f t="shared" si="139"/>
        <v>0.71290521563552001</v>
      </c>
      <c r="AO580" s="792">
        <v>0.34125233128637</v>
      </c>
      <c r="AP580" s="792">
        <f t="shared" si="133"/>
        <v>0.65874766871363</v>
      </c>
      <c r="AQ580" s="792">
        <v>0.20050588659697399</v>
      </c>
      <c r="AR580" s="792">
        <f t="shared" si="134"/>
        <v>0.79949411340302601</v>
      </c>
      <c r="AS580" s="792">
        <f t="shared" si="140"/>
        <v>0.25972012718346194</v>
      </c>
      <c r="AT580" s="792">
        <f t="shared" si="140"/>
        <v>0.74027987281653806</v>
      </c>
      <c r="AU580" s="808">
        <v>0.299145816453808</v>
      </c>
      <c r="AV580" s="808">
        <f t="shared" si="141"/>
        <v>0.700854183546192</v>
      </c>
      <c r="AW580" s="808">
        <v>0.35300229353852702</v>
      </c>
      <c r="AX580" s="808">
        <f t="shared" si="142"/>
        <v>0.64699770646147292</v>
      </c>
      <c r="AY580" s="808">
        <v>0.22060746654157501</v>
      </c>
      <c r="AZ580" s="808">
        <f t="shared" si="145"/>
        <v>0.77939253345842496</v>
      </c>
      <c r="BA580" s="808">
        <f t="shared" si="143"/>
        <v>0.2754051652236662</v>
      </c>
      <c r="BB580" s="808">
        <f t="shared" si="143"/>
        <v>0.7245948347763338</v>
      </c>
      <c r="BC580" s="809">
        <v>0.28133135472745202</v>
      </c>
      <c r="BD580" s="809">
        <f t="shared" si="146"/>
        <v>0.71866864527254792</v>
      </c>
      <c r="BE580" s="809">
        <v>0.34273174228936898</v>
      </c>
      <c r="BF580" s="809">
        <f t="shared" si="146"/>
        <v>0.65726825771063102</v>
      </c>
      <c r="BG580" s="809">
        <v>0.221562133567582</v>
      </c>
      <c r="BH580" s="809">
        <f t="shared" si="135"/>
        <v>0.77843786643241797</v>
      </c>
      <c r="BI580" s="809">
        <v>0.26795960213315273</v>
      </c>
      <c r="BJ580" s="809">
        <v>0.73204039786684727</v>
      </c>
      <c r="BK580" s="810">
        <v>0.27432347273872498</v>
      </c>
      <c r="BL580" s="810">
        <f t="shared" si="136"/>
        <v>0.72567652726127507</v>
      </c>
      <c r="BM580" s="810">
        <v>0.33593755399695902</v>
      </c>
      <c r="BN580" s="810">
        <f t="shared" si="137"/>
        <v>0.66406244600304098</v>
      </c>
      <c r="BO580" s="810">
        <v>0.213776406842937</v>
      </c>
      <c r="BP580" s="810">
        <f t="shared" si="138"/>
        <v>0.78622359315706303</v>
      </c>
      <c r="BQ580" s="810">
        <v>0.26064306111605634</v>
      </c>
      <c r="BR580" s="810">
        <f t="shared" si="144"/>
        <v>0.73935693888394383</v>
      </c>
      <c r="BS580" s="809">
        <v>0.88421515942005102</v>
      </c>
      <c r="BT580" s="809">
        <v>0.11578484057994901</v>
      </c>
      <c r="BU580" s="812"/>
      <c r="BV580" s="758"/>
      <c r="BW580" s="758"/>
      <c r="BX580" s="758"/>
      <c r="BY580" s="758"/>
      <c r="BZ580" s="758"/>
      <c r="CA580" s="758"/>
      <c r="CB580" s="758"/>
      <c r="CC580" s="758"/>
      <c r="CD580" s="758"/>
      <c r="CE580" s="758"/>
      <c r="CF580" s="758"/>
      <c r="CG580" s="758"/>
      <c r="CH580" s="758"/>
      <c r="CI580" s="758"/>
      <c r="CJ580" s="758"/>
      <c r="CK580" s="758"/>
      <c r="CL580" s="758"/>
      <c r="CM580" s="758"/>
      <c r="CN580" s="758"/>
      <c r="CP580" s="5"/>
      <c r="CR580" s="5"/>
      <c r="CS580" s="5"/>
      <c r="CT580" s="5"/>
    </row>
    <row r="581" spans="2:98" ht="15">
      <c r="B581" s="758"/>
      <c r="C581" s="758"/>
      <c r="D581" s="758"/>
      <c r="E581" s="758"/>
      <c r="F581" s="758"/>
      <c r="G581" s="758"/>
      <c r="H581" s="758"/>
      <c r="I581" s="758"/>
      <c r="J581" s="758"/>
      <c r="K581" s="758"/>
      <c r="L581" s="758"/>
      <c r="M581" s="758"/>
      <c r="N581" s="758"/>
      <c r="O581" s="758"/>
      <c r="P581" s="758"/>
      <c r="Q581" s="758"/>
      <c r="R581" s="758"/>
      <c r="S581" s="758"/>
      <c r="T581" s="758"/>
      <c r="U581" s="758"/>
      <c r="V581" s="758"/>
      <c r="W581" s="758"/>
      <c r="X581" s="758"/>
      <c r="Y581" s="758"/>
      <c r="Z581" s="758"/>
      <c r="AA581" s="758"/>
      <c r="AB581" s="758"/>
      <c r="AC581" s="758"/>
      <c r="AD581" s="758"/>
      <c r="AE581" s="758"/>
      <c r="AF581" s="758"/>
      <c r="AG581" s="758"/>
      <c r="AH581" s="758"/>
      <c r="AI581" s="758"/>
      <c r="AJ581" s="758"/>
      <c r="AK581" s="758"/>
      <c r="AL581" s="780">
        <v>576</v>
      </c>
      <c r="AM581" s="792">
        <v>0.28741455862700699</v>
      </c>
      <c r="AN581" s="792">
        <f t="shared" si="139"/>
        <v>0.71258544137299307</v>
      </c>
      <c r="AO581" s="792">
        <v>0.34152419784174198</v>
      </c>
      <c r="AP581" s="792">
        <f t="shared" si="133"/>
        <v>0.65847580215825796</v>
      </c>
      <c r="AQ581" s="792">
        <v>0.20084655938278001</v>
      </c>
      <c r="AR581" s="792">
        <f t="shared" si="134"/>
        <v>0.79915344061722005</v>
      </c>
      <c r="AS581" s="792">
        <f t="shared" si="140"/>
        <v>0.2600384959940516</v>
      </c>
      <c r="AT581" s="792">
        <f t="shared" si="140"/>
        <v>0.7399615040059484</v>
      </c>
      <c r="AU581" s="808">
        <v>0.29947122164238199</v>
      </c>
      <c r="AV581" s="808">
        <f t="shared" si="141"/>
        <v>0.70052877835761795</v>
      </c>
      <c r="AW581" s="808">
        <v>0.35331344174243701</v>
      </c>
      <c r="AX581" s="808">
        <f t="shared" si="142"/>
        <v>0.64668655825756294</v>
      </c>
      <c r="AY581" s="808">
        <v>0.22098422052139299</v>
      </c>
      <c r="AZ581" s="808">
        <f t="shared" si="145"/>
        <v>0.77901577947860701</v>
      </c>
      <c r="BA581" s="808">
        <f t="shared" si="143"/>
        <v>0.2757509117497397</v>
      </c>
      <c r="BB581" s="808">
        <f t="shared" si="143"/>
        <v>0.72424908825026035</v>
      </c>
      <c r="BC581" s="809">
        <v>0.28164034115020298</v>
      </c>
      <c r="BD581" s="809">
        <f t="shared" si="146"/>
        <v>0.71835965884979702</v>
      </c>
      <c r="BE581" s="809">
        <v>0.34302557716617799</v>
      </c>
      <c r="BF581" s="809">
        <f t="shared" si="146"/>
        <v>0.65697442283382201</v>
      </c>
      <c r="BG581" s="809">
        <v>0.221940986223814</v>
      </c>
      <c r="BH581" s="809">
        <f t="shared" si="135"/>
        <v>0.77805901377618603</v>
      </c>
      <c r="BI581" s="809">
        <v>0.26829724216773831</v>
      </c>
      <c r="BJ581" s="809">
        <v>0.73170275783226169</v>
      </c>
      <c r="BK581" s="810">
        <v>0.27463331499111299</v>
      </c>
      <c r="BL581" s="810">
        <f t="shared" si="136"/>
        <v>0.72536668500888701</v>
      </c>
      <c r="BM581" s="810">
        <v>0.33622281174641</v>
      </c>
      <c r="BN581" s="810">
        <f t="shared" si="137"/>
        <v>0.66377718825359</v>
      </c>
      <c r="BO581" s="810">
        <v>0.21414655896308299</v>
      </c>
      <c r="BP581" s="810">
        <f t="shared" si="138"/>
        <v>0.78585344103691701</v>
      </c>
      <c r="BQ581" s="810">
        <v>0.26097499147193753</v>
      </c>
      <c r="BR581" s="810">
        <f t="shared" si="144"/>
        <v>0.73902500852806252</v>
      </c>
      <c r="BS581" s="809">
        <v>0.88441458881733104</v>
      </c>
      <c r="BT581" s="809">
        <v>0.115585411182669</v>
      </c>
      <c r="BU581" s="812"/>
      <c r="BV581" s="758"/>
      <c r="BW581" s="758"/>
      <c r="BX581" s="758"/>
      <c r="BY581" s="758"/>
      <c r="BZ581" s="758"/>
      <c r="CA581" s="758"/>
      <c r="CB581" s="758"/>
      <c r="CC581" s="758"/>
      <c r="CD581" s="758"/>
      <c r="CE581" s="758"/>
      <c r="CF581" s="758"/>
      <c r="CG581" s="758"/>
      <c r="CH581" s="758"/>
      <c r="CI581" s="758"/>
      <c r="CJ581" s="758"/>
      <c r="CK581" s="758"/>
      <c r="CL581" s="758"/>
      <c r="CM581" s="758"/>
      <c r="CN581" s="758"/>
      <c r="CP581" s="5"/>
      <c r="CR581" s="5"/>
      <c r="CS581" s="5"/>
      <c r="CT581" s="5"/>
    </row>
    <row r="582" spans="2:98" ht="15">
      <c r="B582" s="758"/>
      <c r="C582" s="758"/>
      <c r="D582" s="758"/>
      <c r="E582" s="758"/>
      <c r="F582" s="758"/>
      <c r="G582" s="758"/>
      <c r="H582" s="758"/>
      <c r="I582" s="758"/>
      <c r="J582" s="758"/>
      <c r="K582" s="758"/>
      <c r="L582" s="758"/>
      <c r="M582" s="758"/>
      <c r="N582" s="758"/>
      <c r="O582" s="758"/>
      <c r="P582" s="758"/>
      <c r="Q582" s="758"/>
      <c r="R582" s="758"/>
      <c r="S582" s="758"/>
      <c r="T582" s="758"/>
      <c r="U582" s="758"/>
      <c r="V582" s="758"/>
      <c r="W582" s="758"/>
      <c r="X582" s="758"/>
      <c r="Y582" s="758"/>
      <c r="Z582" s="758"/>
      <c r="AA582" s="758"/>
      <c r="AB582" s="758"/>
      <c r="AC582" s="758"/>
      <c r="AD582" s="758"/>
      <c r="AE582" s="758"/>
      <c r="AF582" s="758"/>
      <c r="AG582" s="758"/>
      <c r="AH582" s="758"/>
      <c r="AI582" s="758"/>
      <c r="AJ582" s="758"/>
      <c r="AK582" s="758"/>
      <c r="AL582" s="780">
        <v>577</v>
      </c>
      <c r="AM582" s="792">
        <v>0.28773409507891701</v>
      </c>
      <c r="AN582" s="792">
        <f t="shared" si="139"/>
        <v>0.71226590492108299</v>
      </c>
      <c r="AO582" s="792">
        <v>0.34179586905052201</v>
      </c>
      <c r="AP582" s="792">
        <f t="shared" ref="AP582:AP645" si="147">1-AO582</f>
        <v>0.65820413094947794</v>
      </c>
      <c r="AQ582" s="792">
        <v>0.201187161345945</v>
      </c>
      <c r="AR582" s="792">
        <f t="shared" ref="AR582:AR645" si="148">1-AQ582</f>
        <v>0.79881283865405495</v>
      </c>
      <c r="AS582" s="792">
        <f t="shared" si="140"/>
        <v>0.26035671357521906</v>
      </c>
      <c r="AT582" s="792">
        <f t="shared" si="140"/>
        <v>0.73964328642478094</v>
      </c>
      <c r="AU582" s="808">
        <v>0.29979635144953498</v>
      </c>
      <c r="AV582" s="808">
        <f t="shared" si="141"/>
        <v>0.70020364855046502</v>
      </c>
      <c r="AW582" s="808">
        <v>0.353624310292178</v>
      </c>
      <c r="AX582" s="808">
        <f t="shared" si="142"/>
        <v>0.646375689707822</v>
      </c>
      <c r="AY582" s="808">
        <v>0.22136088789932201</v>
      </c>
      <c r="AZ582" s="808">
        <f t="shared" si="145"/>
        <v>0.77863911210067793</v>
      </c>
      <c r="BA582" s="808">
        <f t="shared" si="143"/>
        <v>0.27609646875024496</v>
      </c>
      <c r="BB582" s="808">
        <f t="shared" si="143"/>
        <v>0.72390353124975504</v>
      </c>
      <c r="BC582" s="809">
        <v>0.28194913052562098</v>
      </c>
      <c r="BD582" s="809">
        <f t="shared" si="146"/>
        <v>0.71805086947437902</v>
      </c>
      <c r="BE582" s="809">
        <v>0.34331914342370101</v>
      </c>
      <c r="BF582" s="809">
        <f t="shared" si="146"/>
        <v>0.65668085657629893</v>
      </c>
      <c r="BG582" s="809">
        <v>0.22231973640085201</v>
      </c>
      <c r="BH582" s="809">
        <f t="shared" ref="BH582:BH645" si="149">1-BG582</f>
        <v>0.77768026359914799</v>
      </c>
      <c r="BI582" s="809">
        <v>0.26863471219478569</v>
      </c>
      <c r="BJ582" s="809">
        <v>0.73136528780521437</v>
      </c>
      <c r="BK582" s="810">
        <v>0.27494292897540301</v>
      </c>
      <c r="BL582" s="810">
        <f t="shared" ref="BL582:BL645" si="150">1-BK582</f>
        <v>0.72505707102459693</v>
      </c>
      <c r="BM582" s="810">
        <v>0.33650782848459299</v>
      </c>
      <c r="BN582" s="810">
        <f t="shared" ref="BN582:BN645" si="151">1-BM582</f>
        <v>0.66349217151540696</v>
      </c>
      <c r="BO582" s="810">
        <v>0.21451661449824799</v>
      </c>
      <c r="BP582" s="810">
        <f t="shared" ref="BP582:BP645" si="152">1-BO582</f>
        <v>0.78548338550175201</v>
      </c>
      <c r="BQ582" s="810">
        <v>0.26130675120302543</v>
      </c>
      <c r="BR582" s="810">
        <f t="shared" si="144"/>
        <v>0.73869324879697462</v>
      </c>
      <c r="BS582" s="809">
        <v>0.88461332036487494</v>
      </c>
      <c r="BT582" s="809">
        <v>0.115386679635125</v>
      </c>
      <c r="BU582" s="812"/>
      <c r="BV582" s="758"/>
      <c r="BW582" s="758"/>
      <c r="BX582" s="758"/>
      <c r="BY582" s="758"/>
      <c r="BZ582" s="758"/>
      <c r="CA582" s="758"/>
      <c r="CB582" s="758"/>
      <c r="CC582" s="758"/>
      <c r="CD582" s="758"/>
      <c r="CE582" s="758"/>
      <c r="CF582" s="758"/>
      <c r="CG582" s="758"/>
      <c r="CH582" s="758"/>
      <c r="CI582" s="758"/>
      <c r="CJ582" s="758"/>
      <c r="CK582" s="758"/>
      <c r="CL582" s="758"/>
      <c r="CM582" s="758"/>
      <c r="CN582" s="758"/>
      <c r="CP582" s="5"/>
      <c r="CR582" s="5"/>
      <c r="CS582" s="5"/>
      <c r="CT582" s="5"/>
    </row>
    <row r="583" spans="2:98" ht="15">
      <c r="B583" s="758"/>
      <c r="C583" s="758"/>
      <c r="D583" s="758"/>
      <c r="E583" s="758"/>
      <c r="F583" s="758"/>
      <c r="G583" s="758"/>
      <c r="H583" s="758"/>
      <c r="I583" s="758"/>
      <c r="J583" s="758"/>
      <c r="K583" s="758"/>
      <c r="L583" s="758"/>
      <c r="M583" s="758"/>
      <c r="N583" s="758"/>
      <c r="O583" s="758"/>
      <c r="P583" s="758"/>
      <c r="Q583" s="758"/>
      <c r="R583" s="758"/>
      <c r="S583" s="758"/>
      <c r="T583" s="758"/>
      <c r="U583" s="758"/>
      <c r="V583" s="758"/>
      <c r="W583" s="758"/>
      <c r="X583" s="758"/>
      <c r="Y583" s="758"/>
      <c r="Z583" s="758"/>
      <c r="AA583" s="758"/>
      <c r="AB583" s="758"/>
      <c r="AC583" s="758"/>
      <c r="AD583" s="758"/>
      <c r="AE583" s="758"/>
      <c r="AF583" s="758"/>
      <c r="AG583" s="758"/>
      <c r="AH583" s="758"/>
      <c r="AI583" s="758"/>
      <c r="AJ583" s="758"/>
      <c r="AK583" s="758"/>
      <c r="AL583" s="780">
        <v>578</v>
      </c>
      <c r="AM583" s="792">
        <v>0.28805338598205998</v>
      </c>
      <c r="AN583" s="792">
        <f t="shared" ref="AN583:AN646" si="153">1-AM583</f>
        <v>0.71194661401794002</v>
      </c>
      <c r="AO583" s="792">
        <v>0.342067349090452</v>
      </c>
      <c r="AP583" s="792">
        <f t="shared" si="147"/>
        <v>0.657932650909548</v>
      </c>
      <c r="AQ583" s="792">
        <v>0.20152769185192801</v>
      </c>
      <c r="AR583" s="792">
        <f t="shared" si="148"/>
        <v>0.79847230814807202</v>
      </c>
      <c r="AS583" s="792">
        <f t="shared" ref="AS583:AT646" si="154">(AO583*0.23)+(AM583*0.31)+(AQ583*0.46)</f>
        <v>0.26067477819712948</v>
      </c>
      <c r="AT583" s="792">
        <f t="shared" si="154"/>
        <v>0.73932522180287064</v>
      </c>
      <c r="AU583" s="808">
        <v>0.30012120660059599</v>
      </c>
      <c r="AV583" s="808">
        <f t="shared" ref="AV583:AV646" si="155">1-AU583</f>
        <v>0.69987879339940395</v>
      </c>
      <c r="AW583" s="808">
        <v>0.35393490044758202</v>
      </c>
      <c r="AX583" s="808">
        <f t="shared" ref="AX583:AX646" si="156">1-AW583</f>
        <v>0.64606509955241798</v>
      </c>
      <c r="AY583" s="808">
        <v>0.221737468390971</v>
      </c>
      <c r="AZ583" s="808">
        <f t="shared" si="145"/>
        <v>0.77826253160902903</v>
      </c>
      <c r="BA583" s="808">
        <f t="shared" ref="BA583:BB646" si="157">(AW583*0.23)+(AU583*0.31)+(AY583*0.46)</f>
        <v>0.27644183660897531</v>
      </c>
      <c r="BB583" s="808">
        <f t="shared" si="157"/>
        <v>0.72355816339102474</v>
      </c>
      <c r="BC583" s="809">
        <v>0.28225772420105399</v>
      </c>
      <c r="BD583" s="809">
        <f t="shared" si="146"/>
        <v>0.71774227579894601</v>
      </c>
      <c r="BE583" s="809">
        <v>0.34361244235392702</v>
      </c>
      <c r="BF583" s="809">
        <f t="shared" si="146"/>
        <v>0.65638755764607293</v>
      </c>
      <c r="BG583" s="809">
        <v>0.222698383918422</v>
      </c>
      <c r="BH583" s="809">
        <f t="shared" si="149"/>
        <v>0.777301616081578</v>
      </c>
      <c r="BI583" s="809">
        <v>0.26897201284620409</v>
      </c>
      <c r="BJ583" s="809">
        <v>0.73102798715379591</v>
      </c>
      <c r="BK583" s="810">
        <v>0.27525231423567398</v>
      </c>
      <c r="BL583" s="810">
        <f t="shared" si="150"/>
        <v>0.72474768576432602</v>
      </c>
      <c r="BM583" s="810">
        <v>0.33679260564874602</v>
      </c>
      <c r="BN583" s="810">
        <f t="shared" si="151"/>
        <v>0.66320739435125398</v>
      </c>
      <c r="BO583" s="810">
        <v>0.214886572911758</v>
      </c>
      <c r="BP583" s="810">
        <f t="shared" si="152"/>
        <v>0.78511342708824206</v>
      </c>
      <c r="BQ583" s="810">
        <v>0.2616383402516792</v>
      </c>
      <c r="BR583" s="810">
        <f t="shared" ref="BR583:BR646" si="158">(BN583*0.23)+(BL583*0.31)+(BP583*0.46)</f>
        <v>0.73836165974832091</v>
      </c>
      <c r="BS583" s="809">
        <v>0.88481135774119002</v>
      </c>
      <c r="BT583" s="809">
        <v>0.11518864225881</v>
      </c>
      <c r="BU583" s="812"/>
      <c r="BV583" s="758"/>
      <c r="BW583" s="758"/>
      <c r="BX583" s="758"/>
      <c r="BY583" s="758"/>
      <c r="BZ583" s="758"/>
      <c r="CA583" s="758"/>
      <c r="CB583" s="758"/>
      <c r="CC583" s="758"/>
      <c r="CD583" s="758"/>
      <c r="CE583" s="758"/>
      <c r="CF583" s="758"/>
      <c r="CG583" s="758"/>
      <c r="CH583" s="758"/>
      <c r="CI583" s="758"/>
      <c r="CJ583" s="758"/>
      <c r="CK583" s="758"/>
      <c r="CL583" s="758"/>
      <c r="CM583" s="758"/>
      <c r="CN583" s="758"/>
      <c r="CP583" s="5"/>
      <c r="CR583" s="5"/>
      <c r="CS583" s="5"/>
      <c r="CT583" s="5"/>
    </row>
    <row r="584" spans="2:98" ht="15">
      <c r="B584" s="758"/>
      <c r="C584" s="758"/>
      <c r="D584" s="758"/>
      <c r="E584" s="758"/>
      <c r="F584" s="758"/>
      <c r="G584" s="758"/>
      <c r="H584" s="758"/>
      <c r="I584" s="758"/>
      <c r="J584" s="758"/>
      <c r="K584" s="758"/>
      <c r="L584" s="758"/>
      <c r="M584" s="758"/>
      <c r="N584" s="758"/>
      <c r="O584" s="758"/>
      <c r="P584" s="758"/>
      <c r="Q584" s="758"/>
      <c r="R584" s="758"/>
      <c r="S584" s="758"/>
      <c r="T584" s="758"/>
      <c r="U584" s="758"/>
      <c r="V584" s="758"/>
      <c r="W584" s="758"/>
      <c r="X584" s="758"/>
      <c r="Y584" s="758"/>
      <c r="Z584" s="758"/>
      <c r="AA584" s="758"/>
      <c r="AB584" s="758"/>
      <c r="AC584" s="758"/>
      <c r="AD584" s="758"/>
      <c r="AE584" s="758"/>
      <c r="AF584" s="758"/>
      <c r="AG584" s="758"/>
      <c r="AH584" s="758"/>
      <c r="AI584" s="758"/>
      <c r="AJ584" s="758"/>
      <c r="AK584" s="758"/>
      <c r="AL584" s="780">
        <v>579</v>
      </c>
      <c r="AM584" s="792">
        <v>0.28837242359828702</v>
      </c>
      <c r="AN584" s="792">
        <f t="shared" si="153"/>
        <v>0.71162757640171304</v>
      </c>
      <c r="AO584" s="792">
        <v>0.34233864213927301</v>
      </c>
      <c r="AP584" s="792">
        <f t="shared" si="147"/>
        <v>0.65766135786072699</v>
      </c>
      <c r="AQ584" s="792">
        <v>0.20186815026618299</v>
      </c>
      <c r="AR584" s="792">
        <f t="shared" si="148"/>
        <v>0.79813184973381701</v>
      </c>
      <c r="AS584" s="792">
        <f t="shared" si="154"/>
        <v>0.26099268812994592</v>
      </c>
      <c r="AT584" s="792">
        <f t="shared" si="154"/>
        <v>0.73900731187005397</v>
      </c>
      <c r="AU584" s="808">
        <v>0.30044578782089498</v>
      </c>
      <c r="AV584" s="808">
        <f t="shared" si="155"/>
        <v>0.69955421217910496</v>
      </c>
      <c r="AW584" s="808">
        <v>0.35424521346848198</v>
      </c>
      <c r="AX584" s="808">
        <f t="shared" si="156"/>
        <v>0.64575478653151808</v>
      </c>
      <c r="AY584" s="808">
        <v>0.222113961711949</v>
      </c>
      <c r="AZ584" s="808">
        <f t="shared" si="145"/>
        <v>0.77788603828805103</v>
      </c>
      <c r="BA584" s="808">
        <f t="shared" si="157"/>
        <v>0.27678701570972486</v>
      </c>
      <c r="BB584" s="808">
        <f t="shared" si="157"/>
        <v>0.72321298429027525</v>
      </c>
      <c r="BC584" s="809">
        <v>0.28256612352385202</v>
      </c>
      <c r="BD584" s="809">
        <f t="shared" si="146"/>
        <v>0.71743387647614798</v>
      </c>
      <c r="BE584" s="809">
        <v>0.34390547524884602</v>
      </c>
      <c r="BF584" s="809">
        <f t="shared" si="146"/>
        <v>0.65609452475115404</v>
      </c>
      <c r="BG584" s="809">
        <v>0.223076928596251</v>
      </c>
      <c r="BH584" s="809">
        <f t="shared" si="149"/>
        <v>0.77692307140374894</v>
      </c>
      <c r="BI584" s="809">
        <v>0.26930914475390422</v>
      </c>
      <c r="BJ584" s="809">
        <v>0.73069085524609578</v>
      </c>
      <c r="BK584" s="810">
        <v>0.27556147031600398</v>
      </c>
      <c r="BL584" s="810">
        <f t="shared" si="150"/>
        <v>0.72443852968399602</v>
      </c>
      <c r="BM584" s="810">
        <v>0.337077144676107</v>
      </c>
      <c r="BN584" s="810">
        <f t="shared" si="151"/>
        <v>0.66292285532389306</v>
      </c>
      <c r="BO584" s="810">
        <v>0.215256433666938</v>
      </c>
      <c r="BP584" s="810">
        <f t="shared" si="152"/>
        <v>0.78474356633306197</v>
      </c>
      <c r="BQ584" s="810">
        <v>0.26196975856025734</v>
      </c>
      <c r="BR584" s="810">
        <f t="shared" si="158"/>
        <v>0.73803024143974272</v>
      </c>
      <c r="BS584" s="809">
        <v>0.88500870462478498</v>
      </c>
      <c r="BT584" s="809">
        <v>0.11499129537521501</v>
      </c>
      <c r="BU584" s="812"/>
      <c r="BV584" s="758"/>
      <c r="BW584" s="758"/>
      <c r="BX584" s="758"/>
      <c r="BY584" s="758"/>
      <c r="BZ584" s="758"/>
      <c r="CA584" s="758"/>
      <c r="CB584" s="758"/>
      <c r="CC584" s="758"/>
      <c r="CD584" s="758"/>
      <c r="CE584" s="758"/>
      <c r="CF584" s="758"/>
      <c r="CG584" s="758"/>
      <c r="CH584" s="758"/>
      <c r="CI584" s="758"/>
      <c r="CJ584" s="758"/>
      <c r="CK584" s="758"/>
      <c r="CL584" s="758"/>
      <c r="CM584" s="758"/>
      <c r="CN584" s="758"/>
      <c r="CP584" s="5"/>
      <c r="CR584" s="5"/>
      <c r="CS584" s="5"/>
      <c r="CT584" s="5"/>
    </row>
    <row r="585" spans="2:98" ht="15">
      <c r="B585" s="758"/>
      <c r="C585" s="758"/>
      <c r="D585" s="758"/>
      <c r="E585" s="758"/>
      <c r="F585" s="758"/>
      <c r="G585" s="758"/>
      <c r="H585" s="758"/>
      <c r="I585" s="758"/>
      <c r="J585" s="758"/>
      <c r="K585" s="758"/>
      <c r="L585" s="758"/>
      <c r="M585" s="758"/>
      <c r="N585" s="758"/>
      <c r="O585" s="758"/>
      <c r="P585" s="758"/>
      <c r="Q585" s="758"/>
      <c r="R585" s="758"/>
      <c r="S585" s="758"/>
      <c r="T585" s="758"/>
      <c r="U585" s="758"/>
      <c r="V585" s="758"/>
      <c r="W585" s="758"/>
      <c r="X585" s="758"/>
      <c r="Y585" s="758"/>
      <c r="Z585" s="758"/>
      <c r="AA585" s="758"/>
      <c r="AB585" s="758"/>
      <c r="AC585" s="758"/>
      <c r="AD585" s="758"/>
      <c r="AE585" s="758"/>
      <c r="AF585" s="758"/>
      <c r="AG585" s="758"/>
      <c r="AH585" s="758"/>
      <c r="AI585" s="758"/>
      <c r="AJ585" s="758"/>
      <c r="AK585" s="758"/>
      <c r="AL585" s="780">
        <v>580</v>
      </c>
      <c r="AM585" s="792">
        <v>0.28869120018944999</v>
      </c>
      <c r="AN585" s="792">
        <f t="shared" si="153"/>
        <v>0.71130879981055006</v>
      </c>
      <c r="AO585" s="792">
        <v>0.34260975237472802</v>
      </c>
      <c r="AP585" s="792">
        <f t="shared" si="147"/>
        <v>0.65739024762527198</v>
      </c>
      <c r="AQ585" s="792">
        <v>0.20220853595416799</v>
      </c>
      <c r="AR585" s="792">
        <f t="shared" si="148"/>
        <v>0.79779146404583201</v>
      </c>
      <c r="AS585" s="792">
        <f t="shared" si="154"/>
        <v>0.26131044164383421</v>
      </c>
      <c r="AT585" s="792">
        <f t="shared" si="154"/>
        <v>0.7386895583561659</v>
      </c>
      <c r="AU585" s="808">
        <v>0.30077009583576098</v>
      </c>
      <c r="AV585" s="808">
        <f t="shared" si="155"/>
        <v>0.69922990416423902</v>
      </c>
      <c r="AW585" s="808">
        <v>0.35455525061471099</v>
      </c>
      <c r="AX585" s="808">
        <f t="shared" si="156"/>
        <v>0.64544474938528906</v>
      </c>
      <c r="AY585" s="808">
        <v>0.222490367577862</v>
      </c>
      <c r="AZ585" s="808">
        <f t="shared" ref="AZ585:AZ648" si="159">1-AY585</f>
        <v>0.777509632422138</v>
      </c>
      <c r="BA585" s="808">
        <f t="shared" si="157"/>
        <v>0.27713200643628599</v>
      </c>
      <c r="BB585" s="808">
        <f t="shared" si="157"/>
        <v>0.72286799356371412</v>
      </c>
      <c r="BC585" s="809">
        <v>0.28287432984136501</v>
      </c>
      <c r="BD585" s="809">
        <f t="shared" si="146"/>
        <v>0.71712567015863504</v>
      </c>
      <c r="BE585" s="809">
        <v>0.34419824340044702</v>
      </c>
      <c r="BF585" s="809">
        <f t="shared" si="146"/>
        <v>0.65580175659955298</v>
      </c>
      <c r="BG585" s="809">
        <v>0.22345537025406501</v>
      </c>
      <c r="BH585" s="809">
        <f t="shared" si="149"/>
        <v>0.77654462974593497</v>
      </c>
      <c r="BI585" s="809">
        <v>0.26964610854979587</v>
      </c>
      <c r="BJ585" s="809">
        <v>0.73035389145020413</v>
      </c>
      <c r="BK585" s="810">
        <v>0.27587039676047298</v>
      </c>
      <c r="BL585" s="810">
        <f t="shared" si="150"/>
        <v>0.72412960323952702</v>
      </c>
      <c r="BM585" s="810">
        <v>0.33736144700391402</v>
      </c>
      <c r="BN585" s="810">
        <f t="shared" si="151"/>
        <v>0.66263855299608598</v>
      </c>
      <c r="BO585" s="810">
        <v>0.21562619622711199</v>
      </c>
      <c r="BP585" s="810">
        <f t="shared" si="152"/>
        <v>0.78437380377288801</v>
      </c>
      <c r="BQ585" s="810">
        <v>0.26230100607111839</v>
      </c>
      <c r="BR585" s="810">
        <f t="shared" si="158"/>
        <v>0.73769899392888161</v>
      </c>
      <c r="BS585" s="809">
        <v>0.885205364694168</v>
      </c>
      <c r="BT585" s="809">
        <v>0.114794635305832</v>
      </c>
      <c r="BU585" s="812"/>
      <c r="BV585" s="758"/>
      <c r="BW585" s="758"/>
      <c r="BX585" s="758"/>
      <c r="BY585" s="758"/>
      <c r="BZ585" s="758"/>
      <c r="CA585" s="758"/>
      <c r="CB585" s="758"/>
      <c r="CC585" s="758"/>
      <c r="CD585" s="758"/>
      <c r="CE585" s="758"/>
      <c r="CF585" s="758"/>
      <c r="CG585" s="758"/>
      <c r="CH585" s="758"/>
      <c r="CI585" s="758"/>
      <c r="CJ585" s="758"/>
      <c r="CK585" s="758"/>
      <c r="CL585" s="758"/>
      <c r="CM585" s="758"/>
      <c r="CN585" s="758"/>
      <c r="CP585" s="5"/>
      <c r="CR585" s="5"/>
      <c r="CS585" s="5"/>
      <c r="CT585" s="5"/>
    </row>
    <row r="586" spans="2:98" ht="15">
      <c r="B586" s="758"/>
      <c r="C586" s="758"/>
      <c r="D586" s="758"/>
      <c r="E586" s="758"/>
      <c r="F586" s="758"/>
      <c r="G586" s="758"/>
      <c r="H586" s="758"/>
      <c r="I586" s="758"/>
      <c r="J586" s="758"/>
      <c r="K586" s="758"/>
      <c r="L586" s="758"/>
      <c r="M586" s="758"/>
      <c r="N586" s="758"/>
      <c r="O586" s="758"/>
      <c r="P586" s="758"/>
      <c r="Q586" s="758"/>
      <c r="R586" s="758"/>
      <c r="S586" s="758"/>
      <c r="T586" s="758"/>
      <c r="U586" s="758"/>
      <c r="V586" s="758"/>
      <c r="W586" s="758"/>
      <c r="X586" s="758"/>
      <c r="Y586" s="758"/>
      <c r="Z586" s="758"/>
      <c r="AA586" s="758"/>
      <c r="AB586" s="758"/>
      <c r="AC586" s="758"/>
      <c r="AD586" s="758"/>
      <c r="AE586" s="758"/>
      <c r="AF586" s="758"/>
      <c r="AG586" s="758"/>
      <c r="AH586" s="758"/>
      <c r="AI586" s="758"/>
      <c r="AJ586" s="758"/>
      <c r="AK586" s="758"/>
      <c r="AL586" s="780">
        <v>581</v>
      </c>
      <c r="AM586" s="792">
        <v>0.2890097080174</v>
      </c>
      <c r="AN586" s="792">
        <f t="shared" si="153"/>
        <v>0.7109902919826</v>
      </c>
      <c r="AO586" s="792">
        <v>0.34288068397455901</v>
      </c>
      <c r="AP586" s="792">
        <f t="shared" si="147"/>
        <v>0.65711931602544094</v>
      </c>
      <c r="AQ586" s="792">
        <v>0.20254884828134001</v>
      </c>
      <c r="AR586" s="792">
        <f t="shared" si="148"/>
        <v>0.79745115171865999</v>
      </c>
      <c r="AS586" s="792">
        <f t="shared" si="154"/>
        <v>0.26162803700895898</v>
      </c>
      <c r="AT586" s="792">
        <f t="shared" si="154"/>
        <v>0.73837196299104102</v>
      </c>
      <c r="AU586" s="808">
        <v>0.30109413137052399</v>
      </c>
      <c r="AV586" s="808">
        <f t="shared" si="155"/>
        <v>0.69890586862947601</v>
      </c>
      <c r="AW586" s="808">
        <v>0.35486501314609997</v>
      </c>
      <c r="AX586" s="808">
        <f t="shared" si="156"/>
        <v>0.64513498685390003</v>
      </c>
      <c r="AY586" s="808">
        <v>0.22286668570432</v>
      </c>
      <c r="AZ586" s="808">
        <f t="shared" si="159"/>
        <v>0.77713331429568</v>
      </c>
      <c r="BA586" s="808">
        <f t="shared" si="157"/>
        <v>0.27747680917245265</v>
      </c>
      <c r="BB586" s="808">
        <f t="shared" si="157"/>
        <v>0.72252319082754735</v>
      </c>
      <c r="BC586" s="809">
        <v>0.28318234450094198</v>
      </c>
      <c r="BD586" s="809">
        <f t="shared" si="146"/>
        <v>0.71681765549905796</v>
      </c>
      <c r="BE586" s="809">
        <v>0.344490748100721</v>
      </c>
      <c r="BF586" s="809">
        <f t="shared" si="146"/>
        <v>0.655509251899279</v>
      </c>
      <c r="BG586" s="809">
        <v>0.223833708711591</v>
      </c>
      <c r="BH586" s="809">
        <f t="shared" si="149"/>
        <v>0.77616629128840897</v>
      </c>
      <c r="BI586" s="809">
        <v>0.26998290486578969</v>
      </c>
      <c r="BJ586" s="809">
        <v>0.7300170951342102</v>
      </c>
      <c r="BK586" s="810">
        <v>0.27617909311315803</v>
      </c>
      <c r="BL586" s="810">
        <f t="shared" si="150"/>
        <v>0.72382090688684197</v>
      </c>
      <c r="BM586" s="810">
        <v>0.33764551406940502</v>
      </c>
      <c r="BN586" s="810">
        <f t="shared" si="151"/>
        <v>0.66235448593059498</v>
      </c>
      <c r="BO586" s="810">
        <v>0.215995860055606</v>
      </c>
      <c r="BP586" s="810">
        <f t="shared" si="152"/>
        <v>0.784004139944394</v>
      </c>
      <c r="BQ586" s="810">
        <v>0.26263208272662086</v>
      </c>
      <c r="BR586" s="810">
        <f t="shared" si="158"/>
        <v>0.73736791727337914</v>
      </c>
      <c r="BS586" s="809">
        <v>0.885401341627848</v>
      </c>
      <c r="BT586" s="809">
        <v>0.114598658372152</v>
      </c>
      <c r="BU586" s="812"/>
      <c r="BV586" s="758"/>
      <c r="BW586" s="758"/>
      <c r="BX586" s="758"/>
      <c r="BY586" s="758"/>
      <c r="BZ586" s="758"/>
      <c r="CA586" s="758"/>
      <c r="CB586" s="758"/>
      <c r="CC586" s="758"/>
      <c r="CD586" s="758"/>
      <c r="CE586" s="758"/>
      <c r="CF586" s="758"/>
      <c r="CG586" s="758"/>
      <c r="CH586" s="758"/>
      <c r="CI586" s="758"/>
      <c r="CJ586" s="758"/>
      <c r="CK586" s="758"/>
      <c r="CL586" s="758"/>
      <c r="CM586" s="758"/>
      <c r="CN586" s="758"/>
      <c r="CP586" s="5"/>
      <c r="CR586" s="5"/>
      <c r="CS586" s="5"/>
      <c r="CT586" s="5"/>
    </row>
    <row r="587" spans="2:98" ht="15">
      <c r="B587" s="758"/>
      <c r="C587" s="758"/>
      <c r="D587" s="758"/>
      <c r="E587" s="758"/>
      <c r="F587" s="758"/>
      <c r="G587" s="758"/>
      <c r="H587" s="758"/>
      <c r="I587" s="758"/>
      <c r="J587" s="758"/>
      <c r="K587" s="758"/>
      <c r="L587" s="758"/>
      <c r="M587" s="758"/>
      <c r="N587" s="758"/>
      <c r="O587" s="758"/>
      <c r="P587" s="758"/>
      <c r="Q587" s="758"/>
      <c r="R587" s="758"/>
      <c r="S587" s="758"/>
      <c r="T587" s="758"/>
      <c r="U587" s="758"/>
      <c r="V587" s="758"/>
      <c r="W587" s="758"/>
      <c r="X587" s="758"/>
      <c r="Y587" s="758"/>
      <c r="Z587" s="758"/>
      <c r="AA587" s="758"/>
      <c r="AB587" s="758"/>
      <c r="AC587" s="758"/>
      <c r="AD587" s="758"/>
      <c r="AE587" s="758"/>
      <c r="AF587" s="758"/>
      <c r="AG587" s="758"/>
      <c r="AH587" s="758"/>
      <c r="AI587" s="758"/>
      <c r="AJ587" s="758"/>
      <c r="AK587" s="758"/>
      <c r="AL587" s="780">
        <v>582</v>
      </c>
      <c r="AM587" s="792">
        <v>0.28932793934398698</v>
      </c>
      <c r="AN587" s="792">
        <f t="shared" si="153"/>
        <v>0.71067206065601307</v>
      </c>
      <c r="AO587" s="792">
        <v>0.34315144111650903</v>
      </c>
      <c r="AP587" s="792">
        <f t="shared" si="147"/>
        <v>0.65684855888349092</v>
      </c>
      <c r="AQ587" s="792">
        <v>0.202889086613153</v>
      </c>
      <c r="AR587" s="792">
        <f t="shared" si="148"/>
        <v>0.79711091338684703</v>
      </c>
      <c r="AS587" s="792">
        <f t="shared" si="154"/>
        <v>0.26194547249548339</v>
      </c>
      <c r="AT587" s="792">
        <f t="shared" si="154"/>
        <v>0.73805452750451672</v>
      </c>
      <c r="AU587" s="808">
        <v>0.30141789515051498</v>
      </c>
      <c r="AV587" s="808">
        <f t="shared" si="155"/>
        <v>0.69858210484948502</v>
      </c>
      <c r="AW587" s="808">
        <v>0.35517450232248299</v>
      </c>
      <c r="AX587" s="808">
        <f t="shared" si="156"/>
        <v>0.64482549767751696</v>
      </c>
      <c r="AY587" s="808">
        <v>0.22324291580693101</v>
      </c>
      <c r="AZ587" s="808">
        <f t="shared" si="159"/>
        <v>0.77675708419306899</v>
      </c>
      <c r="BA587" s="808">
        <f t="shared" si="157"/>
        <v>0.277821424302019</v>
      </c>
      <c r="BB587" s="808">
        <f t="shared" si="157"/>
        <v>0.72217857569798105</v>
      </c>
      <c r="BC587" s="809">
        <v>0.283490168849933</v>
      </c>
      <c r="BD587" s="809">
        <f t="shared" si="146"/>
        <v>0.71650983115006706</v>
      </c>
      <c r="BE587" s="809">
        <v>0.34478299064165802</v>
      </c>
      <c r="BF587" s="809">
        <f t="shared" si="146"/>
        <v>0.65521700935834204</v>
      </c>
      <c r="BG587" s="809">
        <v>0.224211943788555</v>
      </c>
      <c r="BH587" s="809">
        <f t="shared" si="149"/>
        <v>0.77578805621144498</v>
      </c>
      <c r="BI587" s="809">
        <v>0.27031953433379591</v>
      </c>
      <c r="BJ587" s="809">
        <v>0.72968046566620415</v>
      </c>
      <c r="BK587" s="810">
        <v>0.27648755891813898</v>
      </c>
      <c r="BL587" s="810">
        <f t="shared" si="150"/>
        <v>0.72351244108186097</v>
      </c>
      <c r="BM587" s="810">
        <v>0.337929347309817</v>
      </c>
      <c r="BN587" s="810">
        <f t="shared" si="151"/>
        <v>0.66207065269018295</v>
      </c>
      <c r="BO587" s="810">
        <v>0.21636542461574401</v>
      </c>
      <c r="BP587" s="810">
        <f t="shared" si="152"/>
        <v>0.78363457538425596</v>
      </c>
      <c r="BQ587" s="810">
        <v>0.26296298846912325</v>
      </c>
      <c r="BR587" s="810">
        <f t="shared" si="158"/>
        <v>0.73703701153087675</v>
      </c>
      <c r="BS587" s="809">
        <v>0.88559663910433195</v>
      </c>
      <c r="BT587" s="809">
        <v>0.11440336089566799</v>
      </c>
      <c r="BU587" s="812"/>
      <c r="BV587" s="758"/>
      <c r="BW587" s="758"/>
      <c r="BX587" s="758"/>
      <c r="BY587" s="758"/>
      <c r="BZ587" s="758"/>
      <c r="CA587" s="758"/>
      <c r="CB587" s="758"/>
      <c r="CC587" s="758"/>
      <c r="CD587" s="758"/>
      <c r="CE587" s="758"/>
      <c r="CF587" s="758"/>
      <c r="CG587" s="758"/>
      <c r="CH587" s="758"/>
      <c r="CI587" s="758"/>
      <c r="CJ587" s="758"/>
      <c r="CK587" s="758"/>
      <c r="CL587" s="758"/>
      <c r="CM587" s="758"/>
      <c r="CN587" s="758"/>
      <c r="CP587" s="5"/>
      <c r="CR587" s="5"/>
      <c r="CS587" s="5"/>
      <c r="CT587" s="5"/>
    </row>
    <row r="588" spans="2:98" ht="15">
      <c r="B588" s="758"/>
      <c r="C588" s="758"/>
      <c r="D588" s="758"/>
      <c r="E588" s="758"/>
      <c r="F588" s="758"/>
      <c r="G588" s="758"/>
      <c r="H588" s="758"/>
      <c r="I588" s="758"/>
      <c r="J588" s="758"/>
      <c r="K588" s="758"/>
      <c r="L588" s="758"/>
      <c r="M588" s="758"/>
      <c r="N588" s="758"/>
      <c r="O588" s="758"/>
      <c r="P588" s="758"/>
      <c r="Q588" s="758"/>
      <c r="R588" s="758"/>
      <c r="S588" s="758"/>
      <c r="T588" s="758"/>
      <c r="U588" s="758"/>
      <c r="V588" s="758"/>
      <c r="W588" s="758"/>
      <c r="X588" s="758"/>
      <c r="Y588" s="758"/>
      <c r="Z588" s="758"/>
      <c r="AA588" s="758"/>
      <c r="AB588" s="758"/>
      <c r="AC588" s="758"/>
      <c r="AD588" s="758"/>
      <c r="AE588" s="758"/>
      <c r="AF588" s="758"/>
      <c r="AG588" s="758"/>
      <c r="AH588" s="758"/>
      <c r="AI588" s="758"/>
      <c r="AJ588" s="758"/>
      <c r="AK588" s="758"/>
      <c r="AL588" s="780">
        <v>583</v>
      </c>
      <c r="AM588" s="792">
        <v>0.28964588643106398</v>
      </c>
      <c r="AN588" s="792">
        <f t="shared" si="153"/>
        <v>0.71035411356893596</v>
      </c>
      <c r="AO588" s="792">
        <v>0.343422027978319</v>
      </c>
      <c r="AP588" s="792">
        <f t="shared" si="147"/>
        <v>0.656577972021681</v>
      </c>
      <c r="AQ588" s="792">
        <v>0.203229250315066</v>
      </c>
      <c r="AR588" s="792">
        <f t="shared" si="148"/>
        <v>0.796770749684934</v>
      </c>
      <c r="AS588" s="792">
        <f t="shared" si="154"/>
        <v>0.26226274637357361</v>
      </c>
      <c r="AT588" s="792">
        <f t="shared" si="154"/>
        <v>0.73773725362642639</v>
      </c>
      <c r="AU588" s="808">
        <v>0.30174138790106197</v>
      </c>
      <c r="AV588" s="808">
        <f t="shared" si="155"/>
        <v>0.69825861209893803</v>
      </c>
      <c r="AW588" s="808">
        <v>0.35548371940369</v>
      </c>
      <c r="AX588" s="808">
        <f t="shared" si="156"/>
        <v>0.64451628059631005</v>
      </c>
      <c r="AY588" s="808">
        <v>0.22361905760130199</v>
      </c>
      <c r="AZ588" s="808">
        <f t="shared" si="159"/>
        <v>0.77638094239869804</v>
      </c>
      <c r="BA588" s="808">
        <f t="shared" si="157"/>
        <v>0.27816585220877688</v>
      </c>
      <c r="BB588" s="808">
        <f t="shared" si="157"/>
        <v>0.72183414779122312</v>
      </c>
      <c r="BC588" s="809">
        <v>0.28379780423568701</v>
      </c>
      <c r="BD588" s="809">
        <f t="shared" si="146"/>
        <v>0.71620219576431299</v>
      </c>
      <c r="BE588" s="809">
        <v>0.34507497231524598</v>
      </c>
      <c r="BF588" s="809">
        <f t="shared" si="146"/>
        <v>0.65492502768475402</v>
      </c>
      <c r="BG588" s="809">
        <v>0.224590075304684</v>
      </c>
      <c r="BH588" s="809">
        <f t="shared" si="149"/>
        <v>0.775409924695316</v>
      </c>
      <c r="BI588" s="809">
        <v>0.27065599758572417</v>
      </c>
      <c r="BJ588" s="809">
        <v>0.72934400241427588</v>
      </c>
      <c r="BK588" s="810">
        <v>0.27679579371949498</v>
      </c>
      <c r="BL588" s="810">
        <f t="shared" si="150"/>
        <v>0.72320420628050508</v>
      </c>
      <c r="BM588" s="810">
        <v>0.338212948162389</v>
      </c>
      <c r="BN588" s="810">
        <f t="shared" si="151"/>
        <v>0.661787051837611</v>
      </c>
      <c r="BO588" s="810">
        <v>0.216734889370853</v>
      </c>
      <c r="BP588" s="810">
        <f t="shared" si="152"/>
        <v>0.78326511062914705</v>
      </c>
      <c r="BQ588" s="810">
        <v>0.26329372324098532</v>
      </c>
      <c r="BR588" s="810">
        <f t="shared" si="158"/>
        <v>0.73670627675901479</v>
      </c>
      <c r="BS588" s="809">
        <v>0.88579126080213</v>
      </c>
      <c r="BT588" s="809">
        <v>0.11420873919787</v>
      </c>
      <c r="BU588" s="812"/>
      <c r="BV588" s="758"/>
      <c r="BW588" s="758"/>
      <c r="BX588" s="758"/>
      <c r="BY588" s="758"/>
      <c r="BZ588" s="758"/>
      <c r="CA588" s="758"/>
      <c r="CB588" s="758"/>
      <c r="CC588" s="758"/>
      <c r="CD588" s="758"/>
      <c r="CE588" s="758"/>
      <c r="CF588" s="758"/>
      <c r="CG588" s="758"/>
      <c r="CH588" s="758"/>
      <c r="CI588" s="758"/>
      <c r="CJ588" s="758"/>
      <c r="CK588" s="758"/>
      <c r="CL588" s="758"/>
      <c r="CM588" s="758"/>
      <c r="CN588" s="758"/>
      <c r="CP588" s="5"/>
      <c r="CR588" s="5"/>
      <c r="CS588" s="5"/>
      <c r="CT588" s="5"/>
    </row>
    <row r="589" spans="2:98" ht="15">
      <c r="B589" s="758"/>
      <c r="C589" s="758"/>
      <c r="D589" s="758"/>
      <c r="E589" s="758"/>
      <c r="F589" s="758"/>
      <c r="G589" s="758"/>
      <c r="H589" s="758"/>
      <c r="I589" s="758"/>
      <c r="J589" s="758"/>
      <c r="K589" s="758"/>
      <c r="L589" s="758"/>
      <c r="M589" s="758"/>
      <c r="N589" s="758"/>
      <c r="O589" s="758"/>
      <c r="P589" s="758"/>
      <c r="Q589" s="758"/>
      <c r="R589" s="758"/>
      <c r="S589" s="758"/>
      <c r="T589" s="758"/>
      <c r="U589" s="758"/>
      <c r="V589" s="758"/>
      <c r="W589" s="758"/>
      <c r="X589" s="758"/>
      <c r="Y589" s="758"/>
      <c r="Z589" s="758"/>
      <c r="AA589" s="758"/>
      <c r="AB589" s="758"/>
      <c r="AC589" s="758"/>
      <c r="AD589" s="758"/>
      <c r="AE589" s="758"/>
      <c r="AF589" s="758"/>
      <c r="AG589" s="758"/>
      <c r="AH589" s="758"/>
      <c r="AI589" s="758"/>
      <c r="AJ589" s="758"/>
      <c r="AK589" s="758"/>
      <c r="AL589" s="780">
        <v>584</v>
      </c>
      <c r="AM589" s="792">
        <v>0.28996354154048098</v>
      </c>
      <c r="AN589" s="792">
        <f t="shared" si="153"/>
        <v>0.71003645845951902</v>
      </c>
      <c r="AO589" s="792">
        <v>0.34369244873773303</v>
      </c>
      <c r="AP589" s="792">
        <f t="shared" si="147"/>
        <v>0.65630755126226692</v>
      </c>
      <c r="AQ589" s="792">
        <v>0.203569338752534</v>
      </c>
      <c r="AR589" s="792">
        <f t="shared" si="148"/>
        <v>0.79643066124746598</v>
      </c>
      <c r="AS589" s="792">
        <f t="shared" si="154"/>
        <v>0.26257985691339336</v>
      </c>
      <c r="AT589" s="792">
        <f t="shared" si="154"/>
        <v>0.73742014308660664</v>
      </c>
      <c r="AU589" s="808">
        <v>0.30206461034749499</v>
      </c>
      <c r="AV589" s="808">
        <f t="shared" si="155"/>
        <v>0.69793538965250501</v>
      </c>
      <c r="AW589" s="808">
        <v>0.35579266564955497</v>
      </c>
      <c r="AX589" s="808">
        <f t="shared" si="156"/>
        <v>0.64420733435044508</v>
      </c>
      <c r="AY589" s="808">
        <v>0.22399511080304199</v>
      </c>
      <c r="AZ589" s="808">
        <f t="shared" si="159"/>
        <v>0.77600488919695798</v>
      </c>
      <c r="BA589" s="808">
        <f t="shared" si="157"/>
        <v>0.27851009327652043</v>
      </c>
      <c r="BB589" s="808">
        <f t="shared" si="157"/>
        <v>0.72148990672347968</v>
      </c>
      <c r="BC589" s="809">
        <v>0.28410525200555398</v>
      </c>
      <c r="BD589" s="809">
        <f t="shared" si="146"/>
        <v>0.71589474799444597</v>
      </c>
      <c r="BE589" s="809">
        <v>0.34536669441347601</v>
      </c>
      <c r="BF589" s="809">
        <f t="shared" si="146"/>
        <v>0.65463330558652399</v>
      </c>
      <c r="BG589" s="809">
        <v>0.224968103079705</v>
      </c>
      <c r="BH589" s="809">
        <f t="shared" si="149"/>
        <v>0.77503189692029495</v>
      </c>
      <c r="BI589" s="809">
        <v>0.27099229525348556</v>
      </c>
      <c r="BJ589" s="809">
        <v>0.72900770474651444</v>
      </c>
      <c r="BK589" s="810">
        <v>0.277103797061303</v>
      </c>
      <c r="BL589" s="810">
        <f t="shared" si="150"/>
        <v>0.72289620293869694</v>
      </c>
      <c r="BM589" s="810">
        <v>0.33849631806435798</v>
      </c>
      <c r="BN589" s="810">
        <f t="shared" si="151"/>
        <v>0.66150368193564202</v>
      </c>
      <c r="BO589" s="810">
        <v>0.21710425378425499</v>
      </c>
      <c r="BP589" s="810">
        <f t="shared" si="152"/>
        <v>0.78289574621574498</v>
      </c>
      <c r="BQ589" s="810">
        <v>0.26362428698456353</v>
      </c>
      <c r="BR589" s="810">
        <f t="shared" si="158"/>
        <v>0.73637571301543647</v>
      </c>
      <c r="BS589" s="809">
        <v>0.88598521039974798</v>
      </c>
      <c r="BT589" s="809">
        <v>0.11401478960025201</v>
      </c>
      <c r="BU589" s="812"/>
      <c r="BV589" s="758"/>
      <c r="BW589" s="758"/>
      <c r="BX589" s="758"/>
      <c r="BY589" s="758"/>
      <c r="BZ589" s="758"/>
      <c r="CA589" s="758"/>
      <c r="CB589" s="758"/>
      <c r="CC589" s="758"/>
      <c r="CD589" s="758"/>
      <c r="CE589" s="758"/>
      <c r="CF589" s="758"/>
      <c r="CG589" s="758"/>
      <c r="CH589" s="758"/>
      <c r="CI589" s="758"/>
      <c r="CJ589" s="758"/>
      <c r="CK589" s="758"/>
      <c r="CL589" s="758"/>
      <c r="CM589" s="758"/>
      <c r="CN589" s="758"/>
      <c r="CP589" s="5"/>
      <c r="CR589" s="5"/>
      <c r="CS589" s="5"/>
      <c r="CT589" s="5"/>
    </row>
    <row r="590" spans="2:98" ht="15">
      <c r="B590" s="758"/>
      <c r="C590" s="758"/>
      <c r="D590" s="758"/>
      <c r="E590" s="758"/>
      <c r="F590" s="758"/>
      <c r="G590" s="758"/>
      <c r="H590" s="758"/>
      <c r="I590" s="758"/>
      <c r="J590" s="758"/>
      <c r="K590" s="758"/>
      <c r="L590" s="758"/>
      <c r="M590" s="758"/>
      <c r="N590" s="758"/>
      <c r="O590" s="758"/>
      <c r="P590" s="758"/>
      <c r="Q590" s="758"/>
      <c r="R590" s="758"/>
      <c r="S590" s="758"/>
      <c r="T590" s="758"/>
      <c r="U590" s="758"/>
      <c r="V590" s="758"/>
      <c r="W590" s="758"/>
      <c r="X590" s="758"/>
      <c r="Y590" s="758"/>
      <c r="Z590" s="758"/>
      <c r="AA590" s="758"/>
      <c r="AB590" s="758"/>
      <c r="AC590" s="758"/>
      <c r="AD590" s="758"/>
      <c r="AE590" s="758"/>
      <c r="AF590" s="758"/>
      <c r="AG590" s="758"/>
      <c r="AH590" s="758"/>
      <c r="AI590" s="758"/>
      <c r="AJ590" s="758"/>
      <c r="AK590" s="758"/>
      <c r="AL590" s="780">
        <v>585</v>
      </c>
      <c r="AM590" s="792">
        <v>0.29028089693408998</v>
      </c>
      <c r="AN590" s="792">
        <f t="shared" si="153"/>
        <v>0.70971910306591002</v>
      </c>
      <c r="AO590" s="792">
        <v>0.34396270757249098</v>
      </c>
      <c r="AP590" s="792">
        <f t="shared" si="147"/>
        <v>0.65603729242750908</v>
      </c>
      <c r="AQ590" s="792">
        <v>0.20390935129101301</v>
      </c>
      <c r="AR590" s="792">
        <f t="shared" si="148"/>
        <v>0.79609064870898694</v>
      </c>
      <c r="AS590" s="792">
        <f t="shared" si="154"/>
        <v>0.26289680238510682</v>
      </c>
      <c r="AT590" s="792">
        <f t="shared" si="154"/>
        <v>0.73710319761489318</v>
      </c>
      <c r="AU590" s="808">
        <v>0.30238756321514498</v>
      </c>
      <c r="AV590" s="808">
        <f t="shared" si="155"/>
        <v>0.69761243678485507</v>
      </c>
      <c r="AW590" s="808">
        <v>0.35610134231990898</v>
      </c>
      <c r="AX590" s="808">
        <f t="shared" si="156"/>
        <v>0.64389865768009102</v>
      </c>
      <c r="AY590" s="808">
        <v>0.224371075127759</v>
      </c>
      <c r="AZ590" s="808">
        <f t="shared" si="159"/>
        <v>0.775628924872241</v>
      </c>
      <c r="BA590" s="808">
        <f t="shared" si="157"/>
        <v>0.27885414788904317</v>
      </c>
      <c r="BB590" s="808">
        <f t="shared" si="157"/>
        <v>0.72114585211095694</v>
      </c>
      <c r="BC590" s="809">
        <v>0.28441251350688301</v>
      </c>
      <c r="BD590" s="809">
        <f t="shared" si="146"/>
        <v>0.71558748649311699</v>
      </c>
      <c r="BE590" s="809">
        <v>0.34565815822833701</v>
      </c>
      <c r="BF590" s="809">
        <f t="shared" si="146"/>
        <v>0.65434184177166299</v>
      </c>
      <c r="BG590" s="809">
        <v>0.22534602693334299</v>
      </c>
      <c r="BH590" s="809">
        <f t="shared" si="149"/>
        <v>0.77465397306665706</v>
      </c>
      <c r="BI590" s="809">
        <v>0.27132842796898904</v>
      </c>
      <c r="BJ590" s="809">
        <v>0.72867157203101107</v>
      </c>
      <c r="BK590" s="810">
        <v>0.27741156848764198</v>
      </c>
      <c r="BL590" s="810">
        <f t="shared" si="150"/>
        <v>0.72258843151235808</v>
      </c>
      <c r="BM590" s="810">
        <v>0.33877945845296298</v>
      </c>
      <c r="BN590" s="810">
        <f t="shared" si="151"/>
        <v>0.66122054154703702</v>
      </c>
      <c r="BO590" s="810">
        <v>0.217473517319278</v>
      </c>
      <c r="BP590" s="810">
        <f t="shared" si="152"/>
        <v>0.782526482680722</v>
      </c>
      <c r="BQ590" s="810">
        <v>0.26395467964221841</v>
      </c>
      <c r="BR590" s="810">
        <f t="shared" si="158"/>
        <v>0.7360453203577817</v>
      </c>
      <c r="BS590" s="809">
        <v>0.88617849157569495</v>
      </c>
      <c r="BT590" s="809">
        <v>0.113821508424305</v>
      </c>
      <c r="BU590" s="812"/>
      <c r="BV590" s="758"/>
      <c r="BW590" s="758"/>
      <c r="BX590" s="758"/>
      <c r="BY590" s="758"/>
      <c r="BZ590" s="758"/>
      <c r="CA590" s="758"/>
      <c r="CB590" s="758"/>
      <c r="CC590" s="758"/>
      <c r="CD590" s="758"/>
      <c r="CE590" s="758"/>
      <c r="CF590" s="758"/>
      <c r="CG590" s="758"/>
      <c r="CH590" s="758"/>
      <c r="CI590" s="758"/>
      <c r="CJ590" s="758"/>
      <c r="CK590" s="758"/>
      <c r="CL590" s="758"/>
      <c r="CM590" s="758"/>
      <c r="CN590" s="758"/>
      <c r="CP590" s="5"/>
      <c r="CR590" s="5"/>
      <c r="CS590" s="5"/>
      <c r="CT590" s="5"/>
    </row>
    <row r="591" spans="2:98" ht="15">
      <c r="B591" s="758"/>
      <c r="C591" s="758"/>
      <c r="D591" s="758"/>
      <c r="E591" s="758"/>
      <c r="F591" s="758"/>
      <c r="G591" s="758"/>
      <c r="H591" s="758"/>
      <c r="I591" s="758"/>
      <c r="J591" s="758"/>
      <c r="K591" s="758"/>
      <c r="L591" s="758"/>
      <c r="M591" s="758"/>
      <c r="N591" s="758"/>
      <c r="O591" s="758"/>
      <c r="P591" s="758"/>
      <c r="Q591" s="758"/>
      <c r="R591" s="758"/>
      <c r="S591" s="758"/>
      <c r="T591" s="758"/>
      <c r="U591" s="758"/>
      <c r="V591" s="758"/>
      <c r="W591" s="758"/>
      <c r="X591" s="758"/>
      <c r="Y591" s="758"/>
      <c r="Z591" s="758"/>
      <c r="AA591" s="758"/>
      <c r="AB591" s="758"/>
      <c r="AC591" s="758"/>
      <c r="AD591" s="758"/>
      <c r="AE591" s="758"/>
      <c r="AF591" s="758"/>
      <c r="AG591" s="758"/>
      <c r="AH591" s="758"/>
      <c r="AI591" s="758"/>
      <c r="AJ591" s="758"/>
      <c r="AK591" s="758"/>
      <c r="AL591" s="780">
        <v>586</v>
      </c>
      <c r="AM591" s="792">
        <v>0.29059794487374102</v>
      </c>
      <c r="AN591" s="792">
        <f t="shared" si="153"/>
        <v>0.70940205512625898</v>
      </c>
      <c r="AO591" s="792">
        <v>0.34423280866033701</v>
      </c>
      <c r="AP591" s="792">
        <f t="shared" si="147"/>
        <v>0.65576719133966299</v>
      </c>
      <c r="AQ591" s="792">
        <v>0.20424928729596101</v>
      </c>
      <c r="AR591" s="792">
        <f t="shared" si="148"/>
        <v>0.79575071270403896</v>
      </c>
      <c r="AS591" s="792">
        <f t="shared" si="154"/>
        <v>0.26321358105887926</v>
      </c>
      <c r="AT591" s="792">
        <f t="shared" si="154"/>
        <v>0.73678641894112074</v>
      </c>
      <c r="AU591" s="808">
        <v>0.30271024722933998</v>
      </c>
      <c r="AV591" s="808">
        <f t="shared" si="155"/>
        <v>0.69728975277066008</v>
      </c>
      <c r="AW591" s="808">
        <v>0.35640975067458602</v>
      </c>
      <c r="AX591" s="808">
        <f t="shared" si="156"/>
        <v>0.64359024932541398</v>
      </c>
      <c r="AY591" s="808">
        <v>0.22474695029106001</v>
      </c>
      <c r="AZ591" s="808">
        <f t="shared" si="159"/>
        <v>0.77525304970894005</v>
      </c>
      <c r="BA591" s="808">
        <f t="shared" si="157"/>
        <v>0.27919801643013781</v>
      </c>
      <c r="BB591" s="808">
        <f t="shared" si="157"/>
        <v>0.72080198356986225</v>
      </c>
      <c r="BC591" s="809">
        <v>0.28471959008702402</v>
      </c>
      <c r="BD591" s="809">
        <f t="shared" si="146"/>
        <v>0.71528040991297592</v>
      </c>
      <c r="BE591" s="809">
        <v>0.345949365051819</v>
      </c>
      <c r="BF591" s="809">
        <f t="shared" si="146"/>
        <v>0.65405063494818094</v>
      </c>
      <c r="BG591" s="809">
        <v>0.225723846685327</v>
      </c>
      <c r="BH591" s="809">
        <f t="shared" si="149"/>
        <v>0.77427615331467303</v>
      </c>
      <c r="BI591" s="809">
        <v>0.27166439636414624</v>
      </c>
      <c r="BJ591" s="809">
        <v>0.72833560363585381</v>
      </c>
      <c r="BK591" s="810">
        <v>0.27771910754259199</v>
      </c>
      <c r="BL591" s="810">
        <f t="shared" si="150"/>
        <v>0.72228089245740801</v>
      </c>
      <c r="BM591" s="810">
        <v>0.33906237076543999</v>
      </c>
      <c r="BN591" s="810">
        <f t="shared" si="151"/>
        <v>0.66093762923456001</v>
      </c>
      <c r="BO591" s="810">
        <v>0.21784267943924501</v>
      </c>
      <c r="BP591" s="810">
        <f t="shared" si="152"/>
        <v>0.78215732056075504</v>
      </c>
      <c r="BQ591" s="810">
        <v>0.26428490115630743</v>
      </c>
      <c r="BR591" s="810">
        <f t="shared" si="158"/>
        <v>0.73571509884369268</v>
      </c>
      <c r="BS591" s="809">
        <v>0.88637110800847996</v>
      </c>
      <c r="BT591" s="809">
        <v>0.11362889199152</v>
      </c>
      <c r="BU591" s="812"/>
      <c r="BV591" s="758"/>
      <c r="BW591" s="758"/>
      <c r="BX591" s="758"/>
      <c r="BY591" s="758"/>
      <c r="BZ591" s="758"/>
      <c r="CA591" s="758"/>
      <c r="CB591" s="758"/>
      <c r="CC591" s="758"/>
      <c r="CD591" s="758"/>
      <c r="CE591" s="758"/>
      <c r="CF591" s="758"/>
      <c r="CG591" s="758"/>
      <c r="CH591" s="758"/>
      <c r="CI591" s="758"/>
      <c r="CJ591" s="758"/>
      <c r="CK591" s="758"/>
      <c r="CL591" s="758"/>
      <c r="CM591" s="758"/>
      <c r="CN591" s="758"/>
      <c r="CP591" s="5"/>
      <c r="CR591" s="5"/>
      <c r="CS591" s="5"/>
      <c r="CT591" s="5"/>
    </row>
    <row r="592" spans="2:98" ht="15">
      <c r="B592" s="758"/>
      <c r="C592" s="758"/>
      <c r="D592" s="758"/>
      <c r="E592" s="758"/>
      <c r="F592" s="758"/>
      <c r="G592" s="758"/>
      <c r="H592" s="758"/>
      <c r="I592" s="758"/>
      <c r="J592" s="758"/>
      <c r="K592" s="758"/>
      <c r="L592" s="758"/>
      <c r="M592" s="758"/>
      <c r="N592" s="758"/>
      <c r="O592" s="758"/>
      <c r="P592" s="758"/>
      <c r="Q592" s="758"/>
      <c r="R592" s="758"/>
      <c r="S592" s="758"/>
      <c r="T592" s="758"/>
      <c r="U592" s="758"/>
      <c r="V592" s="758"/>
      <c r="W592" s="758"/>
      <c r="X592" s="758"/>
      <c r="Y592" s="758"/>
      <c r="Z592" s="758"/>
      <c r="AA592" s="758"/>
      <c r="AB592" s="758"/>
      <c r="AC592" s="758"/>
      <c r="AD592" s="758"/>
      <c r="AE592" s="758"/>
      <c r="AF592" s="758"/>
      <c r="AG592" s="758"/>
      <c r="AH592" s="758"/>
      <c r="AI592" s="758"/>
      <c r="AJ592" s="758"/>
      <c r="AK592" s="758"/>
      <c r="AL592" s="780">
        <v>587</v>
      </c>
      <c r="AM592" s="792">
        <v>0.29091467762128598</v>
      </c>
      <c r="AN592" s="792">
        <f t="shared" si="153"/>
        <v>0.70908532237871402</v>
      </c>
      <c r="AO592" s="792">
        <v>0.34450275617901199</v>
      </c>
      <c r="AP592" s="792">
        <f t="shared" si="147"/>
        <v>0.65549724382098806</v>
      </c>
      <c r="AQ592" s="792">
        <v>0.20458914613283399</v>
      </c>
      <c r="AR592" s="792">
        <f t="shared" si="148"/>
        <v>0.79541085386716603</v>
      </c>
      <c r="AS592" s="792">
        <f t="shared" si="154"/>
        <v>0.26353019120487509</v>
      </c>
      <c r="AT592" s="792">
        <f t="shared" si="154"/>
        <v>0.73646980879512502</v>
      </c>
      <c r="AU592" s="808">
        <v>0.30303266311540999</v>
      </c>
      <c r="AV592" s="808">
        <f t="shared" si="155"/>
        <v>0.69696733688459001</v>
      </c>
      <c r="AW592" s="808">
        <v>0.35671789197341802</v>
      </c>
      <c r="AX592" s="808">
        <f t="shared" si="156"/>
        <v>0.64328210802658203</v>
      </c>
      <c r="AY592" s="808">
        <v>0.22512273600855501</v>
      </c>
      <c r="AZ592" s="808">
        <f t="shared" si="159"/>
        <v>0.77487726399144496</v>
      </c>
      <c r="BA592" s="808">
        <f t="shared" si="157"/>
        <v>0.27954169928359851</v>
      </c>
      <c r="BB592" s="808">
        <f t="shared" si="157"/>
        <v>0.72045830071640149</v>
      </c>
      <c r="BC592" s="809">
        <v>0.28502648309332701</v>
      </c>
      <c r="BD592" s="809">
        <f t="shared" si="146"/>
        <v>0.71497351690667299</v>
      </c>
      <c r="BE592" s="809">
        <v>0.346240316175912</v>
      </c>
      <c r="BF592" s="809">
        <f t="shared" si="146"/>
        <v>0.653759683824088</v>
      </c>
      <c r="BG592" s="809">
        <v>0.22610156215538099</v>
      </c>
      <c r="BH592" s="809">
        <f t="shared" si="149"/>
        <v>0.77389843784461898</v>
      </c>
      <c r="BI592" s="809">
        <v>0.27200020107086642</v>
      </c>
      <c r="BJ592" s="809">
        <v>0.72799979892913358</v>
      </c>
      <c r="BK592" s="810">
        <v>0.27802641377023002</v>
      </c>
      <c r="BL592" s="810">
        <f t="shared" si="150"/>
        <v>0.72197358622977004</v>
      </c>
      <c r="BM592" s="810">
        <v>0.33934505643902901</v>
      </c>
      <c r="BN592" s="810">
        <f t="shared" si="151"/>
        <v>0.66065494356097099</v>
      </c>
      <c r="BO592" s="810">
        <v>0.218211739607482</v>
      </c>
      <c r="BP592" s="810">
        <f t="shared" si="152"/>
        <v>0.78178826039251803</v>
      </c>
      <c r="BQ592" s="810">
        <v>0.26461495146918967</v>
      </c>
      <c r="BR592" s="810">
        <f t="shared" si="158"/>
        <v>0.73538504853081044</v>
      </c>
      <c r="BS592" s="809">
        <v>0.88656306337661106</v>
      </c>
      <c r="BT592" s="809">
        <v>0.113436936623389</v>
      </c>
      <c r="BU592" s="812"/>
      <c r="BV592" s="758"/>
      <c r="BW592" s="758"/>
      <c r="BX592" s="758"/>
      <c r="BY592" s="758"/>
      <c r="BZ592" s="758"/>
      <c r="CA592" s="758"/>
      <c r="CB592" s="758"/>
      <c r="CC592" s="758"/>
      <c r="CD592" s="758"/>
      <c r="CE592" s="758"/>
      <c r="CF592" s="758"/>
      <c r="CG592" s="758"/>
      <c r="CH592" s="758"/>
      <c r="CI592" s="758"/>
      <c r="CJ592" s="758"/>
      <c r="CK592" s="758"/>
      <c r="CL592" s="758"/>
      <c r="CM592" s="758"/>
      <c r="CN592" s="758"/>
      <c r="CP592" s="5"/>
      <c r="CR592" s="5"/>
      <c r="CS592" s="5"/>
      <c r="CT592" s="5"/>
    </row>
    <row r="593" spans="2:98" ht="15">
      <c r="B593" s="758"/>
      <c r="C593" s="758"/>
      <c r="D593" s="758"/>
      <c r="E593" s="758"/>
      <c r="F593" s="758"/>
      <c r="G593" s="758"/>
      <c r="H593" s="758"/>
      <c r="I593" s="758"/>
      <c r="J593" s="758"/>
      <c r="K593" s="758"/>
      <c r="L593" s="758"/>
      <c r="M593" s="758"/>
      <c r="N593" s="758"/>
      <c r="O593" s="758"/>
      <c r="P593" s="758"/>
      <c r="Q593" s="758"/>
      <c r="R593" s="758"/>
      <c r="S593" s="758"/>
      <c r="T593" s="758"/>
      <c r="U593" s="758"/>
      <c r="V593" s="758"/>
      <c r="W593" s="758"/>
      <c r="X593" s="758"/>
      <c r="Y593" s="758"/>
      <c r="Z593" s="758"/>
      <c r="AA593" s="758"/>
      <c r="AB593" s="758"/>
      <c r="AC593" s="758"/>
      <c r="AD593" s="758"/>
      <c r="AE593" s="758"/>
      <c r="AF593" s="758"/>
      <c r="AG593" s="758"/>
      <c r="AH593" s="758"/>
      <c r="AI593" s="758"/>
      <c r="AJ593" s="758"/>
      <c r="AK593" s="758"/>
      <c r="AL593" s="780">
        <v>588</v>
      </c>
      <c r="AM593" s="792">
        <v>0.29123108743857601</v>
      </c>
      <c r="AN593" s="792">
        <f t="shared" si="153"/>
        <v>0.70876891256142405</v>
      </c>
      <c r="AO593" s="792">
        <v>0.34477255430626003</v>
      </c>
      <c r="AP593" s="792">
        <f t="shared" si="147"/>
        <v>0.65522744569373992</v>
      </c>
      <c r="AQ593" s="792">
        <v>0.20492892716708799</v>
      </c>
      <c r="AR593" s="792">
        <f t="shared" si="148"/>
        <v>0.79507107283291201</v>
      </c>
      <c r="AS593" s="792">
        <f t="shared" si="154"/>
        <v>0.26384663109325884</v>
      </c>
      <c r="AT593" s="792">
        <f t="shared" si="154"/>
        <v>0.73615336890674121</v>
      </c>
      <c r="AU593" s="808">
        <v>0.30335481159868599</v>
      </c>
      <c r="AV593" s="808">
        <f t="shared" si="155"/>
        <v>0.69664518840131406</v>
      </c>
      <c r="AW593" s="808">
        <v>0.35702576747623599</v>
      </c>
      <c r="AX593" s="808">
        <f t="shared" si="156"/>
        <v>0.64297423252376396</v>
      </c>
      <c r="AY593" s="808">
        <v>0.22549843199585101</v>
      </c>
      <c r="AZ593" s="808">
        <f t="shared" si="159"/>
        <v>0.77450156800414893</v>
      </c>
      <c r="BA593" s="808">
        <f t="shared" si="157"/>
        <v>0.27988519683321839</v>
      </c>
      <c r="BB593" s="808">
        <f t="shared" si="157"/>
        <v>0.72011480316678156</v>
      </c>
      <c r="BC593" s="809">
        <v>0.28533319387314099</v>
      </c>
      <c r="BD593" s="809">
        <f t="shared" si="146"/>
        <v>0.71466680612685907</v>
      </c>
      <c r="BE593" s="809">
        <v>0.34653101289260502</v>
      </c>
      <c r="BF593" s="809">
        <f t="shared" si="146"/>
        <v>0.65346898710739498</v>
      </c>
      <c r="BG593" s="809">
        <v>0.22647917316323299</v>
      </c>
      <c r="BH593" s="809">
        <f t="shared" si="149"/>
        <v>0.77352082683676704</v>
      </c>
      <c r="BI593" s="809">
        <v>0.27233584272106004</v>
      </c>
      <c r="BJ593" s="809">
        <v>0.72766415727893996</v>
      </c>
      <c r="BK593" s="810">
        <v>0.27833348671463598</v>
      </c>
      <c r="BL593" s="810">
        <f t="shared" si="150"/>
        <v>0.72166651328536402</v>
      </c>
      <c r="BM593" s="810">
        <v>0.33962751691096599</v>
      </c>
      <c r="BN593" s="810">
        <f t="shared" si="151"/>
        <v>0.66037248308903407</v>
      </c>
      <c r="BO593" s="810">
        <v>0.218580697287314</v>
      </c>
      <c r="BP593" s="810">
        <f t="shared" si="152"/>
        <v>0.781419302712686</v>
      </c>
      <c r="BQ593" s="810">
        <v>0.26494483052322376</v>
      </c>
      <c r="BR593" s="810">
        <f t="shared" si="158"/>
        <v>0.73505516947677629</v>
      </c>
      <c r="BS593" s="809">
        <v>0.88675436135859598</v>
      </c>
      <c r="BT593" s="809">
        <v>0.113245638641404</v>
      </c>
      <c r="BU593" s="812"/>
      <c r="BV593" s="758"/>
      <c r="BW593" s="758"/>
      <c r="BX593" s="758"/>
      <c r="BY593" s="758"/>
      <c r="BZ593" s="758"/>
      <c r="CA593" s="758"/>
      <c r="CB593" s="758"/>
      <c r="CC593" s="758"/>
      <c r="CD593" s="758"/>
      <c r="CE593" s="758"/>
      <c r="CF593" s="758"/>
      <c r="CG593" s="758"/>
      <c r="CH593" s="758"/>
      <c r="CI593" s="758"/>
      <c r="CJ593" s="758"/>
      <c r="CK593" s="758"/>
      <c r="CL593" s="758"/>
      <c r="CM593" s="758"/>
      <c r="CN593" s="758"/>
      <c r="CP593" s="5"/>
      <c r="CR593" s="5"/>
      <c r="CS593" s="5"/>
      <c r="CT593" s="5"/>
    </row>
    <row r="594" spans="2:98" ht="15">
      <c r="B594" s="758"/>
      <c r="C594" s="758"/>
      <c r="D594" s="758"/>
      <c r="E594" s="758"/>
      <c r="F594" s="758"/>
      <c r="G594" s="758"/>
      <c r="H594" s="758"/>
      <c r="I594" s="758"/>
      <c r="J594" s="758"/>
      <c r="K594" s="758"/>
      <c r="L594" s="758"/>
      <c r="M594" s="758"/>
      <c r="N594" s="758"/>
      <c r="O594" s="758"/>
      <c r="P594" s="758"/>
      <c r="Q594" s="758"/>
      <c r="R594" s="758"/>
      <c r="S594" s="758"/>
      <c r="T594" s="758"/>
      <c r="U594" s="758"/>
      <c r="V594" s="758"/>
      <c r="W594" s="758"/>
      <c r="X594" s="758"/>
      <c r="Y594" s="758"/>
      <c r="Z594" s="758"/>
      <c r="AA594" s="758"/>
      <c r="AB594" s="758"/>
      <c r="AC594" s="758"/>
      <c r="AD594" s="758"/>
      <c r="AE594" s="758"/>
      <c r="AF594" s="758"/>
      <c r="AG594" s="758"/>
      <c r="AH594" s="758"/>
      <c r="AI594" s="758"/>
      <c r="AJ594" s="758"/>
      <c r="AK594" s="758"/>
      <c r="AL594" s="780">
        <v>589</v>
      </c>
      <c r="AM594" s="792">
        <v>0.29154716658746199</v>
      </c>
      <c r="AN594" s="792">
        <f t="shared" si="153"/>
        <v>0.70845283341253795</v>
      </c>
      <c r="AO594" s="792">
        <v>0.34504220721982098</v>
      </c>
      <c r="AP594" s="792">
        <f t="shared" si="147"/>
        <v>0.65495779278017907</v>
      </c>
      <c r="AQ594" s="792">
        <v>0.20526862976417901</v>
      </c>
      <c r="AR594" s="792">
        <f t="shared" si="148"/>
        <v>0.79473137023582097</v>
      </c>
      <c r="AS594" s="792">
        <f t="shared" si="154"/>
        <v>0.26416289899419443</v>
      </c>
      <c r="AT594" s="792">
        <f t="shared" si="154"/>
        <v>0.73583710100580557</v>
      </c>
      <c r="AU594" s="808">
        <v>0.30367669340449599</v>
      </c>
      <c r="AV594" s="808">
        <f t="shared" si="155"/>
        <v>0.69632330659550401</v>
      </c>
      <c r="AW594" s="808">
        <v>0.35733337844287399</v>
      </c>
      <c r="AX594" s="808">
        <f t="shared" si="156"/>
        <v>0.64266662155712595</v>
      </c>
      <c r="AY594" s="808">
        <v>0.22587403796855701</v>
      </c>
      <c r="AZ594" s="808">
        <f t="shared" si="159"/>
        <v>0.77412596203144302</v>
      </c>
      <c r="BA594" s="808">
        <f t="shared" si="157"/>
        <v>0.28022850946279099</v>
      </c>
      <c r="BB594" s="808">
        <f t="shared" si="157"/>
        <v>0.71977149053720901</v>
      </c>
      <c r="BC594" s="809">
        <v>0.28563972377381502</v>
      </c>
      <c r="BD594" s="809">
        <f t="shared" si="146"/>
        <v>0.71436027622618492</v>
      </c>
      <c r="BE594" s="809">
        <v>0.34682145649388801</v>
      </c>
      <c r="BF594" s="809">
        <f t="shared" si="146"/>
        <v>0.65317854350611193</v>
      </c>
      <c r="BG594" s="809">
        <v>0.22685667952860999</v>
      </c>
      <c r="BH594" s="809">
        <f t="shared" si="149"/>
        <v>0.77314332047139001</v>
      </c>
      <c r="BI594" s="809">
        <v>0.27267132194663751</v>
      </c>
      <c r="BJ594" s="809">
        <v>0.72732867805336254</v>
      </c>
      <c r="BK594" s="810">
        <v>0.27864032591988902</v>
      </c>
      <c r="BL594" s="810">
        <f t="shared" si="150"/>
        <v>0.72135967408011092</v>
      </c>
      <c r="BM594" s="810">
        <v>0.33990975361849002</v>
      </c>
      <c r="BN594" s="810">
        <f t="shared" si="151"/>
        <v>0.66009024638150993</v>
      </c>
      <c r="BO594" s="810">
        <v>0.218949551942066</v>
      </c>
      <c r="BP594" s="810">
        <f t="shared" si="152"/>
        <v>0.781050448057934</v>
      </c>
      <c r="BQ594" s="810">
        <v>0.26527453826076863</v>
      </c>
      <c r="BR594" s="810">
        <f t="shared" si="158"/>
        <v>0.73472546173923137</v>
      </c>
      <c r="BS594" s="809">
        <v>0.88694500563294199</v>
      </c>
      <c r="BT594" s="809">
        <v>0.113054994367058</v>
      </c>
      <c r="BU594" s="812"/>
      <c r="BV594" s="758"/>
      <c r="BW594" s="758"/>
      <c r="BX594" s="758"/>
      <c r="BY594" s="758"/>
      <c r="BZ594" s="758"/>
      <c r="CA594" s="758"/>
      <c r="CB594" s="758"/>
      <c r="CC594" s="758"/>
      <c r="CD594" s="758"/>
      <c r="CE594" s="758"/>
      <c r="CF594" s="758"/>
      <c r="CG594" s="758"/>
      <c r="CH594" s="758"/>
      <c r="CI594" s="758"/>
      <c r="CJ594" s="758"/>
      <c r="CK594" s="758"/>
      <c r="CL594" s="758"/>
      <c r="CM594" s="758"/>
      <c r="CN594" s="758"/>
      <c r="CP594" s="5"/>
      <c r="CR594" s="5"/>
      <c r="CS594" s="5"/>
      <c r="CT594" s="5"/>
    </row>
    <row r="595" spans="2:98" ht="15">
      <c r="B595" s="758"/>
      <c r="C595" s="758"/>
      <c r="D595" s="758"/>
      <c r="E595" s="758"/>
      <c r="F595" s="758"/>
      <c r="G595" s="758"/>
      <c r="H595" s="758"/>
      <c r="I595" s="758"/>
      <c r="J595" s="758"/>
      <c r="K595" s="758"/>
      <c r="L595" s="758"/>
      <c r="M595" s="758"/>
      <c r="N595" s="758"/>
      <c r="O595" s="758"/>
      <c r="P595" s="758"/>
      <c r="Q595" s="758"/>
      <c r="R595" s="758"/>
      <c r="S595" s="758"/>
      <c r="T595" s="758"/>
      <c r="U595" s="758"/>
      <c r="V595" s="758"/>
      <c r="W595" s="758"/>
      <c r="X595" s="758"/>
      <c r="Y595" s="758"/>
      <c r="Z595" s="758"/>
      <c r="AA595" s="758"/>
      <c r="AB595" s="758"/>
      <c r="AC595" s="758"/>
      <c r="AD595" s="758"/>
      <c r="AE595" s="758"/>
      <c r="AF595" s="758"/>
      <c r="AG595" s="758"/>
      <c r="AH595" s="758"/>
      <c r="AI595" s="758"/>
      <c r="AJ595" s="758"/>
      <c r="AK595" s="758"/>
      <c r="AL595" s="780">
        <v>590</v>
      </c>
      <c r="AM595" s="792">
        <v>0.29186290732979597</v>
      </c>
      <c r="AN595" s="792">
        <f t="shared" si="153"/>
        <v>0.70813709267020397</v>
      </c>
      <c r="AO595" s="792">
        <v>0.34531171909743802</v>
      </c>
      <c r="AP595" s="792">
        <f t="shared" si="147"/>
        <v>0.65468828090256204</v>
      </c>
      <c r="AQ595" s="792">
        <v>0.205608253289564</v>
      </c>
      <c r="AR595" s="792">
        <f t="shared" si="148"/>
        <v>0.794391746710436</v>
      </c>
      <c r="AS595" s="792">
        <f t="shared" si="154"/>
        <v>0.26447899317784695</v>
      </c>
      <c r="AT595" s="792">
        <f t="shared" si="154"/>
        <v>0.73552100682215316</v>
      </c>
      <c r="AU595" s="808">
        <v>0.30399830925817101</v>
      </c>
      <c r="AV595" s="808">
        <f t="shared" si="155"/>
        <v>0.69600169074182894</v>
      </c>
      <c r="AW595" s="808">
        <v>0.357640726133163</v>
      </c>
      <c r="AX595" s="808">
        <f t="shared" si="156"/>
        <v>0.642359273866837</v>
      </c>
      <c r="AY595" s="808">
        <v>0.22624955364228</v>
      </c>
      <c r="AZ595" s="808">
        <f t="shared" si="159"/>
        <v>0.77375044635772006</v>
      </c>
      <c r="BA595" s="808">
        <f t="shared" si="157"/>
        <v>0.28057163755610931</v>
      </c>
      <c r="BB595" s="808">
        <f t="shared" si="157"/>
        <v>0.71942836244389063</v>
      </c>
      <c r="BC595" s="809">
        <v>0.28594607414269901</v>
      </c>
      <c r="BD595" s="809">
        <f t="shared" si="146"/>
        <v>0.71405392585730099</v>
      </c>
      <c r="BE595" s="809">
        <v>0.34711164827175101</v>
      </c>
      <c r="BF595" s="809">
        <f t="shared" si="146"/>
        <v>0.65288835172824899</v>
      </c>
      <c r="BG595" s="809">
        <v>0.22723408107123699</v>
      </c>
      <c r="BH595" s="809">
        <f t="shared" si="149"/>
        <v>0.77276591892876301</v>
      </c>
      <c r="BI595" s="809">
        <v>0.27300663937950842</v>
      </c>
      <c r="BJ595" s="809">
        <v>0.72699336062049169</v>
      </c>
      <c r="BK595" s="810">
        <v>0.27894693093006501</v>
      </c>
      <c r="BL595" s="810">
        <f t="shared" si="150"/>
        <v>0.72105306906993505</v>
      </c>
      <c r="BM595" s="810">
        <v>0.34019176799883799</v>
      </c>
      <c r="BN595" s="810">
        <f t="shared" si="151"/>
        <v>0.65980823200116201</v>
      </c>
      <c r="BO595" s="810">
        <v>0.219318303035062</v>
      </c>
      <c r="BP595" s="810">
        <f t="shared" si="152"/>
        <v>0.78068169696493794</v>
      </c>
      <c r="BQ595" s="810">
        <v>0.26560407462418145</v>
      </c>
      <c r="BR595" s="810">
        <f t="shared" si="158"/>
        <v>0.73439592537581855</v>
      </c>
      <c r="BS595" s="809">
        <v>0.88713499987815903</v>
      </c>
      <c r="BT595" s="809">
        <v>0.112865000121841</v>
      </c>
      <c r="BU595" s="812"/>
      <c r="BV595" s="758"/>
      <c r="BW595" s="758"/>
      <c r="BX595" s="758"/>
      <c r="BY595" s="758"/>
      <c r="BZ595" s="758"/>
      <c r="CA595" s="758"/>
      <c r="CB595" s="758"/>
      <c r="CC595" s="758"/>
      <c r="CD595" s="758"/>
      <c r="CE595" s="758"/>
      <c r="CF595" s="758"/>
      <c r="CG595" s="758"/>
      <c r="CH595" s="758"/>
      <c r="CI595" s="758"/>
      <c r="CJ595" s="758"/>
      <c r="CK595" s="758"/>
      <c r="CL595" s="758"/>
      <c r="CM595" s="758"/>
      <c r="CN595" s="758"/>
      <c r="CP595" s="5"/>
      <c r="CR595" s="5"/>
      <c r="CS595" s="5"/>
      <c r="CT595" s="5"/>
    </row>
    <row r="596" spans="2:98" ht="15">
      <c r="B596" s="758"/>
      <c r="C596" s="758"/>
      <c r="D596" s="758"/>
      <c r="E596" s="758"/>
      <c r="F596" s="758"/>
      <c r="G596" s="758"/>
      <c r="H596" s="758"/>
      <c r="I596" s="758"/>
      <c r="J596" s="758"/>
      <c r="K596" s="758"/>
      <c r="L596" s="758"/>
      <c r="M596" s="758"/>
      <c r="N596" s="758"/>
      <c r="O596" s="758"/>
      <c r="P596" s="758"/>
      <c r="Q596" s="758"/>
      <c r="R596" s="758"/>
      <c r="S596" s="758"/>
      <c r="T596" s="758"/>
      <c r="U596" s="758"/>
      <c r="V596" s="758"/>
      <c r="W596" s="758"/>
      <c r="X596" s="758"/>
      <c r="Y596" s="758"/>
      <c r="Z596" s="758"/>
      <c r="AA596" s="758"/>
      <c r="AB596" s="758"/>
      <c r="AC596" s="758"/>
      <c r="AD596" s="758"/>
      <c r="AE596" s="758"/>
      <c r="AF596" s="758"/>
      <c r="AG596" s="758"/>
      <c r="AH596" s="758"/>
      <c r="AI596" s="758"/>
      <c r="AJ596" s="758"/>
      <c r="AK596" s="758"/>
      <c r="AL596" s="780">
        <v>591</v>
      </c>
      <c r="AM596" s="792">
        <v>0.292178301927428</v>
      </c>
      <c r="AN596" s="792">
        <f t="shared" si="153"/>
        <v>0.707821698072572</v>
      </c>
      <c r="AO596" s="792">
        <v>0.345581094116854</v>
      </c>
      <c r="AP596" s="792">
        <f t="shared" si="147"/>
        <v>0.654418905883146</v>
      </c>
      <c r="AQ596" s="792">
        <v>0.20594779710869901</v>
      </c>
      <c r="AR596" s="792">
        <f t="shared" si="148"/>
        <v>0.79405220289130096</v>
      </c>
      <c r="AS596" s="792">
        <f t="shared" si="154"/>
        <v>0.26479491191438065</v>
      </c>
      <c r="AT596" s="792">
        <f t="shared" si="154"/>
        <v>0.73520508808561935</v>
      </c>
      <c r="AU596" s="808">
        <v>0.30431965988504001</v>
      </c>
      <c r="AV596" s="808">
        <f t="shared" si="155"/>
        <v>0.69568034011496005</v>
      </c>
      <c r="AW596" s="808">
        <v>0.35794781180693602</v>
      </c>
      <c r="AX596" s="808">
        <f t="shared" si="156"/>
        <v>0.64205218819306398</v>
      </c>
      <c r="AY596" s="808">
        <v>0.22662497873262799</v>
      </c>
      <c r="AZ596" s="808">
        <f t="shared" si="159"/>
        <v>0.77337502126737201</v>
      </c>
      <c r="BA596" s="808">
        <f t="shared" si="157"/>
        <v>0.28091458149696658</v>
      </c>
      <c r="BB596" s="808">
        <f t="shared" si="157"/>
        <v>0.71908541850303354</v>
      </c>
      <c r="BC596" s="809">
        <v>0.28625224632714302</v>
      </c>
      <c r="BD596" s="809">
        <f t="shared" si="146"/>
        <v>0.71374775367285692</v>
      </c>
      <c r="BE596" s="809">
        <v>0.34740158951818401</v>
      </c>
      <c r="BF596" s="809">
        <f t="shared" si="146"/>
        <v>0.65259841048181599</v>
      </c>
      <c r="BG596" s="809">
        <v>0.22761137761084099</v>
      </c>
      <c r="BH596" s="809">
        <f t="shared" si="149"/>
        <v>0.77238862238915895</v>
      </c>
      <c r="BI596" s="809">
        <v>0.27334179565158356</v>
      </c>
      <c r="BJ596" s="809">
        <v>0.72665820434841644</v>
      </c>
      <c r="BK596" s="810">
        <v>0.27925330128924603</v>
      </c>
      <c r="BL596" s="810">
        <f t="shared" si="150"/>
        <v>0.72074669871075403</v>
      </c>
      <c r="BM596" s="810">
        <v>0.34047356148924901</v>
      </c>
      <c r="BN596" s="810">
        <f t="shared" si="151"/>
        <v>0.65952643851075099</v>
      </c>
      <c r="BO596" s="810">
        <v>0.21968695002962901</v>
      </c>
      <c r="BP596" s="810">
        <f t="shared" si="152"/>
        <v>0.78031304997037099</v>
      </c>
      <c r="BQ596" s="810">
        <v>0.26593343955582294</v>
      </c>
      <c r="BR596" s="810">
        <f t="shared" si="158"/>
        <v>0.73406656044417717</v>
      </c>
      <c r="BS596" s="809">
        <v>0.88732434777275504</v>
      </c>
      <c r="BT596" s="809">
        <v>0.112675652227245</v>
      </c>
      <c r="BU596" s="812"/>
      <c r="BV596" s="758"/>
      <c r="BW596" s="758"/>
      <c r="BX596" s="758"/>
      <c r="BY596" s="758"/>
      <c r="BZ596" s="758"/>
      <c r="CA596" s="758"/>
      <c r="CB596" s="758"/>
      <c r="CC596" s="758"/>
      <c r="CD596" s="758"/>
      <c r="CE596" s="758"/>
      <c r="CF596" s="758"/>
      <c r="CG596" s="758"/>
      <c r="CH596" s="758"/>
      <c r="CI596" s="758"/>
      <c r="CJ596" s="758"/>
      <c r="CK596" s="758"/>
      <c r="CL596" s="758"/>
      <c r="CM596" s="758"/>
      <c r="CN596" s="758"/>
      <c r="CP596" s="5"/>
      <c r="CR596" s="5"/>
      <c r="CS596" s="5"/>
      <c r="CT596" s="5"/>
    </row>
    <row r="597" spans="2:98" ht="15">
      <c r="B597" s="758"/>
      <c r="C597" s="758"/>
      <c r="D597" s="758"/>
      <c r="E597" s="758"/>
      <c r="F597" s="758"/>
      <c r="G597" s="758"/>
      <c r="H597" s="758"/>
      <c r="I597" s="758"/>
      <c r="J597" s="758"/>
      <c r="K597" s="758"/>
      <c r="L597" s="758"/>
      <c r="M597" s="758"/>
      <c r="N597" s="758"/>
      <c r="O597" s="758"/>
      <c r="P597" s="758"/>
      <c r="Q597" s="758"/>
      <c r="R597" s="758"/>
      <c r="S597" s="758"/>
      <c r="T597" s="758"/>
      <c r="U597" s="758"/>
      <c r="V597" s="758"/>
      <c r="W597" s="758"/>
      <c r="X597" s="758"/>
      <c r="Y597" s="758"/>
      <c r="Z597" s="758"/>
      <c r="AA597" s="758"/>
      <c r="AB597" s="758"/>
      <c r="AC597" s="758"/>
      <c r="AD597" s="758"/>
      <c r="AE597" s="758"/>
      <c r="AF597" s="758"/>
      <c r="AG597" s="758"/>
      <c r="AH597" s="758"/>
      <c r="AI597" s="758"/>
      <c r="AJ597" s="758"/>
      <c r="AK597" s="758"/>
      <c r="AL597" s="780">
        <v>592</v>
      </c>
      <c r="AM597" s="792">
        <v>0.292493342642211</v>
      </c>
      <c r="AN597" s="792">
        <f t="shared" si="153"/>
        <v>0.70750665735778906</v>
      </c>
      <c r="AO597" s="792">
        <v>0.34585033645581098</v>
      </c>
      <c r="AP597" s="792">
        <f t="shared" si="147"/>
        <v>0.65414966354418902</v>
      </c>
      <c r="AQ597" s="792">
        <v>0.206287260587042</v>
      </c>
      <c r="AR597" s="792">
        <f t="shared" si="148"/>
        <v>0.79371273941295795</v>
      </c>
      <c r="AS597" s="792">
        <f t="shared" si="154"/>
        <v>0.26511065347396123</v>
      </c>
      <c r="AT597" s="792">
        <f t="shared" si="154"/>
        <v>0.73488934652603877</v>
      </c>
      <c r="AU597" s="808">
        <v>0.30464074601043301</v>
      </c>
      <c r="AV597" s="808">
        <f t="shared" si="155"/>
        <v>0.69535925398956699</v>
      </c>
      <c r="AW597" s="808">
        <v>0.35825463672402502</v>
      </c>
      <c r="AX597" s="808">
        <f t="shared" si="156"/>
        <v>0.64174536327597498</v>
      </c>
      <c r="AY597" s="808">
        <v>0.227000312955211</v>
      </c>
      <c r="AZ597" s="808">
        <f t="shared" si="159"/>
        <v>0.77299968704478905</v>
      </c>
      <c r="BA597" s="808">
        <f t="shared" si="157"/>
        <v>0.28125734166915706</v>
      </c>
      <c r="BB597" s="808">
        <f t="shared" si="157"/>
        <v>0.71874265833084294</v>
      </c>
      <c r="BC597" s="809">
        <v>0.28655824167449601</v>
      </c>
      <c r="BD597" s="809">
        <f t="shared" si="146"/>
        <v>0.71344175832550394</v>
      </c>
      <c r="BE597" s="809">
        <v>0.34769128152517498</v>
      </c>
      <c r="BF597" s="809">
        <f t="shared" si="146"/>
        <v>0.65230871847482508</v>
      </c>
      <c r="BG597" s="809">
        <v>0.22798856896715</v>
      </c>
      <c r="BH597" s="809">
        <f t="shared" si="149"/>
        <v>0.77201143103284997</v>
      </c>
      <c r="BI597" s="809">
        <v>0.27367679139477302</v>
      </c>
      <c r="BJ597" s="809">
        <v>0.72632320860522703</v>
      </c>
      <c r="BK597" s="810">
        <v>0.279559436541508</v>
      </c>
      <c r="BL597" s="810">
        <f t="shared" si="150"/>
        <v>0.72044056345849206</v>
      </c>
      <c r="BM597" s="810">
        <v>0.34075513552696002</v>
      </c>
      <c r="BN597" s="810">
        <f t="shared" si="151"/>
        <v>0.65924486447303998</v>
      </c>
      <c r="BO597" s="810">
        <v>0.22005549238909</v>
      </c>
      <c r="BP597" s="810">
        <f t="shared" si="152"/>
        <v>0.77994450761090994</v>
      </c>
      <c r="BQ597" s="810">
        <v>0.2662626329980497</v>
      </c>
      <c r="BR597" s="810">
        <f t="shared" si="158"/>
        <v>0.73373736700195025</v>
      </c>
      <c r="BS597" s="809">
        <v>0.88751305299523697</v>
      </c>
      <c r="BT597" s="809">
        <v>0.112486947004763</v>
      </c>
      <c r="BU597" s="812"/>
      <c r="BV597" s="758"/>
      <c r="BW597" s="758"/>
      <c r="BX597" s="758"/>
      <c r="BY597" s="758"/>
      <c r="BZ597" s="758"/>
      <c r="CA597" s="758"/>
      <c r="CB597" s="758"/>
      <c r="CC597" s="758"/>
      <c r="CD597" s="758"/>
      <c r="CE597" s="758"/>
      <c r="CF597" s="758"/>
      <c r="CG597" s="758"/>
      <c r="CH597" s="758"/>
      <c r="CI597" s="758"/>
      <c r="CJ597" s="758"/>
      <c r="CK597" s="758"/>
      <c r="CL597" s="758"/>
      <c r="CM597" s="758"/>
      <c r="CN597" s="758"/>
      <c r="CP597" s="5"/>
      <c r="CR597" s="5"/>
      <c r="CS597" s="5"/>
      <c r="CT597" s="5"/>
    </row>
    <row r="598" spans="2:98" ht="15">
      <c r="B598" s="758"/>
      <c r="C598" s="758"/>
      <c r="D598" s="758"/>
      <c r="E598" s="758"/>
      <c r="F598" s="758"/>
      <c r="G598" s="758"/>
      <c r="H598" s="758"/>
      <c r="I598" s="758"/>
      <c r="J598" s="758"/>
      <c r="K598" s="758"/>
      <c r="L598" s="758"/>
      <c r="M598" s="758"/>
      <c r="N598" s="758"/>
      <c r="O598" s="758"/>
      <c r="P598" s="758"/>
      <c r="Q598" s="758"/>
      <c r="R598" s="758"/>
      <c r="S598" s="758"/>
      <c r="T598" s="758"/>
      <c r="U598" s="758"/>
      <c r="V598" s="758"/>
      <c r="W598" s="758"/>
      <c r="X598" s="758"/>
      <c r="Y598" s="758"/>
      <c r="Z598" s="758"/>
      <c r="AA598" s="758"/>
      <c r="AB598" s="758"/>
      <c r="AC598" s="758"/>
      <c r="AD598" s="758"/>
      <c r="AE598" s="758"/>
      <c r="AF598" s="758"/>
      <c r="AG598" s="758"/>
      <c r="AH598" s="758"/>
      <c r="AI598" s="758"/>
      <c r="AJ598" s="758"/>
      <c r="AK598" s="758"/>
      <c r="AL598" s="780">
        <v>593</v>
      </c>
      <c r="AM598" s="792">
        <v>0.29280802173599402</v>
      </c>
      <c r="AN598" s="792">
        <f t="shared" si="153"/>
        <v>0.70719197826400593</v>
      </c>
      <c r="AO598" s="792">
        <v>0.34611945029205099</v>
      </c>
      <c r="AP598" s="792">
        <f t="shared" si="147"/>
        <v>0.65388054970794895</v>
      </c>
      <c r="AQ598" s="792">
        <v>0.206626643090048</v>
      </c>
      <c r="AR598" s="792">
        <f t="shared" si="148"/>
        <v>0.79337335690995203</v>
      </c>
      <c r="AS598" s="792">
        <f t="shared" si="154"/>
        <v>0.26542621612675193</v>
      </c>
      <c r="AT598" s="792">
        <f t="shared" si="154"/>
        <v>0.73457378387324801</v>
      </c>
      <c r="AU598" s="808">
        <v>0.30496156835967902</v>
      </c>
      <c r="AV598" s="808">
        <f t="shared" si="155"/>
        <v>0.69503843164032098</v>
      </c>
      <c r="AW598" s="808">
        <v>0.35856120214426201</v>
      </c>
      <c r="AX598" s="808">
        <f t="shared" si="156"/>
        <v>0.64143879785573799</v>
      </c>
      <c r="AY598" s="808">
        <v>0.227375556025635</v>
      </c>
      <c r="AZ598" s="808">
        <f t="shared" si="159"/>
        <v>0.77262444397436503</v>
      </c>
      <c r="BA598" s="808">
        <f t="shared" si="157"/>
        <v>0.28159991845647286</v>
      </c>
      <c r="BB598" s="808">
        <f t="shared" si="157"/>
        <v>0.71840008154352719</v>
      </c>
      <c r="BC598" s="809">
        <v>0.28686406153210797</v>
      </c>
      <c r="BD598" s="809">
        <f t="shared" ref="BD598:BF661" si="160">1-BC598</f>
        <v>0.71313593846789203</v>
      </c>
      <c r="BE598" s="809">
        <v>0.34798072558471499</v>
      </c>
      <c r="BF598" s="809">
        <f t="shared" si="160"/>
        <v>0.65201927441528507</v>
      </c>
      <c r="BG598" s="809">
        <v>0.228365654959889</v>
      </c>
      <c r="BH598" s="809">
        <f t="shared" si="149"/>
        <v>0.77163434504011097</v>
      </c>
      <c r="BI598" s="809">
        <v>0.27401162724098688</v>
      </c>
      <c r="BJ598" s="809">
        <v>0.72598837275901318</v>
      </c>
      <c r="BK598" s="810">
        <v>0.27986533623093102</v>
      </c>
      <c r="BL598" s="810">
        <f t="shared" si="150"/>
        <v>0.72013466376906898</v>
      </c>
      <c r="BM598" s="810">
        <v>0.34103649154920901</v>
      </c>
      <c r="BN598" s="810">
        <f t="shared" si="151"/>
        <v>0.65896350845079099</v>
      </c>
      <c r="BO598" s="810">
        <v>0.22042392957677101</v>
      </c>
      <c r="BP598" s="810">
        <f t="shared" si="152"/>
        <v>0.77957607042322896</v>
      </c>
      <c r="BQ598" s="810">
        <v>0.26659165489322134</v>
      </c>
      <c r="BR598" s="810">
        <f t="shared" si="158"/>
        <v>0.73340834510677866</v>
      </c>
      <c r="BS598" s="809">
        <v>0.88770111922411399</v>
      </c>
      <c r="BT598" s="809">
        <v>0.112298880775886</v>
      </c>
      <c r="BU598" s="812"/>
      <c r="BV598" s="758"/>
      <c r="BW598" s="758"/>
      <c r="BX598" s="758"/>
      <c r="BY598" s="758"/>
      <c r="BZ598" s="758"/>
      <c r="CA598" s="758"/>
      <c r="CB598" s="758"/>
      <c r="CC598" s="758"/>
      <c r="CD598" s="758"/>
      <c r="CE598" s="758"/>
      <c r="CF598" s="758"/>
      <c r="CG598" s="758"/>
      <c r="CH598" s="758"/>
      <c r="CI598" s="758"/>
      <c r="CJ598" s="758"/>
      <c r="CK598" s="758"/>
      <c r="CL598" s="758"/>
      <c r="CM598" s="758"/>
      <c r="CN598" s="758"/>
      <c r="CP598" s="5"/>
      <c r="CR598" s="5"/>
      <c r="CS598" s="5"/>
      <c r="CT598" s="5"/>
    </row>
    <row r="599" spans="2:98" ht="15">
      <c r="B599" s="758"/>
      <c r="C599" s="758"/>
      <c r="D599" s="758"/>
      <c r="E599" s="758"/>
      <c r="F599" s="758"/>
      <c r="G599" s="758"/>
      <c r="H599" s="758"/>
      <c r="I599" s="758"/>
      <c r="J599" s="758"/>
      <c r="K599" s="758"/>
      <c r="L599" s="758"/>
      <c r="M599" s="758"/>
      <c r="N599" s="758"/>
      <c r="O599" s="758"/>
      <c r="P599" s="758"/>
      <c r="Q599" s="758"/>
      <c r="R599" s="758"/>
      <c r="S599" s="758"/>
      <c r="T599" s="758"/>
      <c r="U599" s="758"/>
      <c r="V599" s="758"/>
      <c r="W599" s="758"/>
      <c r="X599" s="758"/>
      <c r="Y599" s="758"/>
      <c r="Z599" s="758"/>
      <c r="AA599" s="758"/>
      <c r="AB599" s="758"/>
      <c r="AC599" s="758"/>
      <c r="AD599" s="758"/>
      <c r="AE599" s="758"/>
      <c r="AF599" s="758"/>
      <c r="AG599" s="758"/>
      <c r="AH599" s="758"/>
      <c r="AI599" s="758"/>
      <c r="AJ599" s="758"/>
      <c r="AK599" s="758"/>
      <c r="AL599" s="780">
        <v>594</v>
      </c>
      <c r="AM599" s="792">
        <v>0.29312233147062899</v>
      </c>
      <c r="AN599" s="792">
        <f t="shared" si="153"/>
        <v>0.70687766852937095</v>
      </c>
      <c r="AO599" s="792">
        <v>0.34638843980331602</v>
      </c>
      <c r="AP599" s="792">
        <f t="shared" si="147"/>
        <v>0.65361156019668398</v>
      </c>
      <c r="AQ599" s="792">
        <v>0.206965943983173</v>
      </c>
      <c r="AR599" s="792">
        <f t="shared" si="148"/>
        <v>0.79303405601682697</v>
      </c>
      <c r="AS599" s="792">
        <f t="shared" si="154"/>
        <v>0.26574159814291726</v>
      </c>
      <c r="AT599" s="792">
        <f t="shared" si="154"/>
        <v>0.7342584018570828</v>
      </c>
      <c r="AU599" s="808">
        <v>0.30528212765810903</v>
      </c>
      <c r="AV599" s="808">
        <f t="shared" si="155"/>
        <v>0.69471787234189097</v>
      </c>
      <c r="AW599" s="808">
        <v>0.35886750932748102</v>
      </c>
      <c r="AX599" s="808">
        <f t="shared" si="156"/>
        <v>0.64113249067251898</v>
      </c>
      <c r="AY599" s="808">
        <v>0.227750707659509</v>
      </c>
      <c r="AZ599" s="808">
        <f t="shared" si="159"/>
        <v>0.772249292340491</v>
      </c>
      <c r="BA599" s="808">
        <f t="shared" si="157"/>
        <v>0.2819423122427086</v>
      </c>
      <c r="BB599" s="808">
        <f t="shared" si="157"/>
        <v>0.71805768775729151</v>
      </c>
      <c r="BC599" s="809">
        <v>0.28716970724732899</v>
      </c>
      <c r="BD599" s="809">
        <f t="shared" si="160"/>
        <v>0.71283029275267107</v>
      </c>
      <c r="BE599" s="809">
        <v>0.348269922988795</v>
      </c>
      <c r="BF599" s="809">
        <f t="shared" si="160"/>
        <v>0.651730077011205</v>
      </c>
      <c r="BG599" s="809">
        <v>0.22874263540878501</v>
      </c>
      <c r="BH599" s="809">
        <f t="shared" si="149"/>
        <v>0.77125736459121497</v>
      </c>
      <c r="BI599" s="809">
        <v>0.27434630382213598</v>
      </c>
      <c r="BJ599" s="809">
        <v>0.72565369617786413</v>
      </c>
      <c r="BK599" s="810">
        <v>0.280170999901593</v>
      </c>
      <c r="BL599" s="810">
        <f t="shared" si="150"/>
        <v>0.719829000098407</v>
      </c>
      <c r="BM599" s="810">
        <v>0.34131763099323398</v>
      </c>
      <c r="BN599" s="810">
        <f t="shared" si="151"/>
        <v>0.65868236900676602</v>
      </c>
      <c r="BO599" s="810">
        <v>0.220792261055998</v>
      </c>
      <c r="BP599" s="810">
        <f t="shared" si="152"/>
        <v>0.77920773894400197</v>
      </c>
      <c r="BQ599" s="810">
        <v>0.26692050518369675</v>
      </c>
      <c r="BR599" s="810">
        <f t="shared" si="158"/>
        <v>0.7330794948163033</v>
      </c>
      <c r="BS599" s="809">
        <v>0.88788855013789403</v>
      </c>
      <c r="BT599" s="809">
        <v>0.112111449862106</v>
      </c>
      <c r="BU599" s="812"/>
      <c r="BV599" s="758"/>
      <c r="BW599" s="758"/>
      <c r="BX599" s="758"/>
      <c r="BY599" s="758"/>
      <c r="BZ599" s="758"/>
      <c r="CA599" s="758"/>
      <c r="CB599" s="758"/>
      <c r="CC599" s="758"/>
      <c r="CD599" s="758"/>
      <c r="CE599" s="758"/>
      <c r="CF599" s="758"/>
      <c r="CG599" s="758"/>
      <c r="CH599" s="758"/>
      <c r="CI599" s="758"/>
      <c r="CJ599" s="758"/>
      <c r="CK599" s="758"/>
      <c r="CL599" s="758"/>
      <c r="CM599" s="758"/>
      <c r="CN599" s="758"/>
      <c r="CP599" s="5"/>
      <c r="CR599" s="5"/>
      <c r="CS599" s="5"/>
      <c r="CT599" s="5"/>
    </row>
    <row r="600" spans="2:98" ht="15">
      <c r="B600" s="758"/>
      <c r="C600" s="758"/>
      <c r="D600" s="758"/>
      <c r="E600" s="758"/>
      <c r="F600" s="758"/>
      <c r="G600" s="758"/>
      <c r="H600" s="758"/>
      <c r="I600" s="758"/>
      <c r="J600" s="758"/>
      <c r="K600" s="758"/>
      <c r="L600" s="758"/>
      <c r="M600" s="758"/>
      <c r="N600" s="758"/>
      <c r="O600" s="758"/>
      <c r="P600" s="758"/>
      <c r="Q600" s="758"/>
      <c r="R600" s="758"/>
      <c r="S600" s="758"/>
      <c r="T600" s="758"/>
      <c r="U600" s="758"/>
      <c r="V600" s="758"/>
      <c r="W600" s="758"/>
      <c r="X600" s="758"/>
      <c r="Y600" s="758"/>
      <c r="Z600" s="758"/>
      <c r="AA600" s="758"/>
      <c r="AB600" s="758"/>
      <c r="AC600" s="758"/>
      <c r="AD600" s="758"/>
      <c r="AE600" s="758"/>
      <c r="AF600" s="758"/>
      <c r="AG600" s="758"/>
      <c r="AH600" s="758"/>
      <c r="AI600" s="758"/>
      <c r="AJ600" s="758"/>
      <c r="AK600" s="758"/>
      <c r="AL600" s="780">
        <v>595</v>
      </c>
      <c r="AM600" s="792">
        <v>0.29343626410796703</v>
      </c>
      <c r="AN600" s="792">
        <f t="shared" si="153"/>
        <v>0.70656373589203292</v>
      </c>
      <c r="AO600" s="792">
        <v>0.34665730916734799</v>
      </c>
      <c r="AP600" s="792">
        <f t="shared" si="147"/>
        <v>0.65334269083265206</v>
      </c>
      <c r="AQ600" s="792">
        <v>0.20730516263187501</v>
      </c>
      <c r="AR600" s="792">
        <f t="shared" si="148"/>
        <v>0.79269483736812496</v>
      </c>
      <c r="AS600" s="792">
        <f t="shared" si="154"/>
        <v>0.26605679779262231</v>
      </c>
      <c r="AT600" s="792">
        <f t="shared" si="154"/>
        <v>0.73394320220737774</v>
      </c>
      <c r="AU600" s="808">
        <v>0.30560242463105203</v>
      </c>
      <c r="AV600" s="808">
        <f t="shared" si="155"/>
        <v>0.69439757536894797</v>
      </c>
      <c r="AW600" s="808">
        <v>0.35917355953351299</v>
      </c>
      <c r="AX600" s="808">
        <f t="shared" si="156"/>
        <v>0.64082644046648696</v>
      </c>
      <c r="AY600" s="808">
        <v>0.22812576757244099</v>
      </c>
      <c r="AZ600" s="808">
        <f t="shared" si="159"/>
        <v>0.77187423242755904</v>
      </c>
      <c r="BA600" s="808">
        <f t="shared" si="157"/>
        <v>0.282284523411657</v>
      </c>
      <c r="BB600" s="808">
        <f t="shared" si="157"/>
        <v>0.717715476588343</v>
      </c>
      <c r="BC600" s="809">
        <v>0.28747518016750701</v>
      </c>
      <c r="BD600" s="809">
        <f t="shared" si="160"/>
        <v>0.71252481983249294</v>
      </c>
      <c r="BE600" s="809">
        <v>0.34855887502940203</v>
      </c>
      <c r="BF600" s="809">
        <f t="shared" si="160"/>
        <v>0.65144112497059803</v>
      </c>
      <c r="BG600" s="809">
        <v>0.22911951013356499</v>
      </c>
      <c r="BH600" s="809">
        <f t="shared" si="149"/>
        <v>0.77088048986643498</v>
      </c>
      <c r="BI600" s="809">
        <v>0.27468082177012954</v>
      </c>
      <c r="BJ600" s="809">
        <v>0.72531917822987046</v>
      </c>
      <c r="BK600" s="810">
        <v>0.28047642709757398</v>
      </c>
      <c r="BL600" s="810">
        <f t="shared" si="150"/>
        <v>0.71952357290242608</v>
      </c>
      <c r="BM600" s="810">
        <v>0.34159855529627298</v>
      </c>
      <c r="BN600" s="810">
        <f t="shared" si="151"/>
        <v>0.65840144470372697</v>
      </c>
      <c r="BO600" s="810">
        <v>0.22116048629009399</v>
      </c>
      <c r="BP600" s="810">
        <f t="shared" si="152"/>
        <v>0.77883951370990601</v>
      </c>
      <c r="BQ600" s="810">
        <v>0.26724918381183399</v>
      </c>
      <c r="BR600" s="810">
        <f t="shared" si="158"/>
        <v>0.73275081618816607</v>
      </c>
      <c r="BS600" s="809">
        <v>0.88807534941508603</v>
      </c>
      <c r="BT600" s="809">
        <v>0.11192465058491401</v>
      </c>
      <c r="BU600" s="812"/>
      <c r="BV600" s="758"/>
      <c r="BW600" s="758"/>
      <c r="BX600" s="758"/>
      <c r="BY600" s="758"/>
      <c r="BZ600" s="758"/>
      <c r="CA600" s="758"/>
      <c r="CB600" s="758"/>
      <c r="CC600" s="758"/>
      <c r="CD600" s="758"/>
      <c r="CE600" s="758"/>
      <c r="CF600" s="758"/>
      <c r="CG600" s="758"/>
      <c r="CH600" s="758"/>
      <c r="CI600" s="758"/>
      <c r="CJ600" s="758"/>
      <c r="CK600" s="758"/>
      <c r="CL600" s="758"/>
      <c r="CM600" s="758"/>
      <c r="CN600" s="758"/>
      <c r="CP600" s="5"/>
      <c r="CR600" s="5"/>
      <c r="CS600" s="5"/>
      <c r="CT600" s="5"/>
    </row>
    <row r="601" spans="2:98" ht="15">
      <c r="B601" s="758"/>
      <c r="C601" s="758"/>
      <c r="D601" s="758"/>
      <c r="E601" s="758"/>
      <c r="F601" s="758"/>
      <c r="G601" s="758"/>
      <c r="H601" s="758"/>
      <c r="I601" s="758"/>
      <c r="J601" s="758"/>
      <c r="K601" s="758"/>
      <c r="L601" s="758"/>
      <c r="M601" s="758"/>
      <c r="N601" s="758"/>
      <c r="O601" s="758"/>
      <c r="P601" s="758"/>
      <c r="Q601" s="758"/>
      <c r="R601" s="758"/>
      <c r="S601" s="758"/>
      <c r="T601" s="758"/>
      <c r="U601" s="758"/>
      <c r="V601" s="758"/>
      <c r="W601" s="758"/>
      <c r="X601" s="758"/>
      <c r="Y601" s="758"/>
      <c r="Z601" s="758"/>
      <c r="AA601" s="758"/>
      <c r="AB601" s="758"/>
      <c r="AC601" s="758"/>
      <c r="AD601" s="758"/>
      <c r="AE601" s="758"/>
      <c r="AF601" s="758"/>
      <c r="AG601" s="758"/>
      <c r="AH601" s="758"/>
      <c r="AI601" s="758"/>
      <c r="AJ601" s="758"/>
      <c r="AK601" s="758"/>
      <c r="AL601" s="780">
        <v>596</v>
      </c>
      <c r="AM601" s="792">
        <v>0.29374981190985999</v>
      </c>
      <c r="AN601" s="792">
        <f t="shared" si="153"/>
        <v>0.70625018809013995</v>
      </c>
      <c r="AO601" s="792">
        <v>0.34692606256189001</v>
      </c>
      <c r="AP601" s="792">
        <f t="shared" si="147"/>
        <v>0.65307393743811004</v>
      </c>
      <c r="AQ601" s="792">
        <v>0.207644298401609</v>
      </c>
      <c r="AR601" s="792">
        <f t="shared" si="148"/>
        <v>0.79235570159839097</v>
      </c>
      <c r="AS601" s="792">
        <f t="shared" si="154"/>
        <v>0.26637181334603144</v>
      </c>
      <c r="AT601" s="792">
        <f t="shared" si="154"/>
        <v>0.73362818665396856</v>
      </c>
      <c r="AU601" s="808">
        <v>0.30592246000383799</v>
      </c>
      <c r="AV601" s="808">
        <f t="shared" si="155"/>
        <v>0.69407753999616206</v>
      </c>
      <c r="AW601" s="808">
        <v>0.35947935402219</v>
      </c>
      <c r="AX601" s="808">
        <f t="shared" si="156"/>
        <v>0.64052064597781</v>
      </c>
      <c r="AY601" s="808">
        <v>0.22850073548003999</v>
      </c>
      <c r="AZ601" s="808">
        <f t="shared" si="159"/>
        <v>0.77149926451995998</v>
      </c>
      <c r="BA601" s="808">
        <f t="shared" si="157"/>
        <v>0.28262655234711187</v>
      </c>
      <c r="BB601" s="808">
        <f t="shared" si="157"/>
        <v>0.71737344765288813</v>
      </c>
      <c r="BC601" s="809">
        <v>0.28778048163999298</v>
      </c>
      <c r="BD601" s="809">
        <f t="shared" si="160"/>
        <v>0.71221951836000708</v>
      </c>
      <c r="BE601" s="809">
        <v>0.34884758299852697</v>
      </c>
      <c r="BF601" s="809">
        <f t="shared" si="160"/>
        <v>0.65115241700147308</v>
      </c>
      <c r="BG601" s="809">
        <v>0.229496278953954</v>
      </c>
      <c r="BH601" s="809">
        <f t="shared" si="149"/>
        <v>0.77050372104604603</v>
      </c>
      <c r="BI601" s="809">
        <v>0.27501518171687789</v>
      </c>
      <c r="BJ601" s="809">
        <v>0.72498481828312222</v>
      </c>
      <c r="BK601" s="810">
        <v>0.28078161736295099</v>
      </c>
      <c r="BL601" s="810">
        <f t="shared" si="150"/>
        <v>0.71921838263704907</v>
      </c>
      <c r="BM601" s="810">
        <v>0.341879265895564</v>
      </c>
      <c r="BN601" s="810">
        <f t="shared" si="151"/>
        <v>0.65812073410443594</v>
      </c>
      <c r="BO601" s="810">
        <v>0.221528604742385</v>
      </c>
      <c r="BP601" s="810">
        <f t="shared" si="152"/>
        <v>0.778471395257615</v>
      </c>
      <c r="BQ601" s="810">
        <v>0.2675776907199916</v>
      </c>
      <c r="BR601" s="810">
        <f t="shared" si="158"/>
        <v>0.7324223092800084</v>
      </c>
      <c r="BS601" s="809">
        <v>0.88826152073419695</v>
      </c>
      <c r="BT601" s="809">
        <v>0.11173847926580301</v>
      </c>
      <c r="BU601" s="812"/>
      <c r="BV601" s="758"/>
      <c r="BW601" s="758"/>
      <c r="BX601" s="758"/>
      <c r="BY601" s="758"/>
      <c r="BZ601" s="758"/>
      <c r="CA601" s="758"/>
      <c r="CB601" s="758"/>
      <c r="CC601" s="758"/>
      <c r="CD601" s="758"/>
      <c r="CE601" s="758"/>
      <c r="CF601" s="758"/>
      <c r="CG601" s="758"/>
      <c r="CH601" s="758"/>
      <c r="CI601" s="758"/>
      <c r="CJ601" s="758"/>
      <c r="CK601" s="758"/>
      <c r="CL601" s="758"/>
      <c r="CM601" s="758"/>
      <c r="CN601" s="758"/>
      <c r="CP601" s="5"/>
      <c r="CR601" s="5"/>
      <c r="CS601" s="5"/>
      <c r="CT601" s="5"/>
    </row>
    <row r="602" spans="2:98" ht="15">
      <c r="B602" s="758"/>
      <c r="C602" s="758"/>
      <c r="D602" s="758"/>
      <c r="E602" s="758"/>
      <c r="F602" s="758"/>
      <c r="G602" s="758"/>
      <c r="H602" s="758"/>
      <c r="I602" s="758"/>
      <c r="J602" s="758"/>
      <c r="K602" s="758"/>
      <c r="L602" s="758"/>
      <c r="M602" s="758"/>
      <c r="N602" s="758"/>
      <c r="O602" s="758"/>
      <c r="P602" s="758"/>
      <c r="Q602" s="758"/>
      <c r="R602" s="758"/>
      <c r="S602" s="758"/>
      <c r="T602" s="758"/>
      <c r="U602" s="758"/>
      <c r="V602" s="758"/>
      <c r="W602" s="758"/>
      <c r="X602" s="758"/>
      <c r="Y602" s="758"/>
      <c r="Z602" s="758"/>
      <c r="AA602" s="758"/>
      <c r="AB602" s="758"/>
      <c r="AC602" s="758"/>
      <c r="AD602" s="758"/>
      <c r="AE602" s="758"/>
      <c r="AF602" s="758"/>
      <c r="AG602" s="758"/>
      <c r="AH602" s="758"/>
      <c r="AI602" s="758"/>
      <c r="AJ602" s="758"/>
      <c r="AK602" s="758"/>
      <c r="AL602" s="780">
        <v>597</v>
      </c>
      <c r="AM602" s="792">
        <v>0.29406296713815799</v>
      </c>
      <c r="AN602" s="792">
        <f t="shared" si="153"/>
        <v>0.70593703286184195</v>
      </c>
      <c r="AO602" s="792">
        <v>0.34719470416468501</v>
      </c>
      <c r="AP602" s="792">
        <f t="shared" si="147"/>
        <v>0.65280529583531499</v>
      </c>
      <c r="AQ602" s="792">
        <v>0.20798335065783199</v>
      </c>
      <c r="AR602" s="792">
        <f t="shared" si="148"/>
        <v>0.79201664934216798</v>
      </c>
      <c r="AS602" s="792">
        <f t="shared" si="154"/>
        <v>0.26668664307330925</v>
      </c>
      <c r="AT602" s="792">
        <f t="shared" si="154"/>
        <v>0.73331335692669075</v>
      </c>
      <c r="AU602" s="808">
        <v>0.306242234501795</v>
      </c>
      <c r="AV602" s="808">
        <f t="shared" si="155"/>
        <v>0.693757765498205</v>
      </c>
      <c r="AW602" s="808">
        <v>0.35978489405334502</v>
      </c>
      <c r="AX602" s="808">
        <f t="shared" si="156"/>
        <v>0.64021510594665498</v>
      </c>
      <c r="AY602" s="808">
        <v>0.22887561109791199</v>
      </c>
      <c r="AZ602" s="808">
        <f t="shared" si="159"/>
        <v>0.77112438890208801</v>
      </c>
      <c r="BA602" s="808">
        <f t="shared" si="157"/>
        <v>0.28296839943286534</v>
      </c>
      <c r="BB602" s="808">
        <f t="shared" si="157"/>
        <v>0.71703160056713466</v>
      </c>
      <c r="BC602" s="809">
        <v>0.28808561301213498</v>
      </c>
      <c r="BD602" s="809">
        <f t="shared" si="160"/>
        <v>0.71191438698786502</v>
      </c>
      <c r="BE602" s="809">
        <v>0.34913604818815902</v>
      </c>
      <c r="BF602" s="809">
        <f t="shared" si="160"/>
        <v>0.65086395181184098</v>
      </c>
      <c r="BG602" s="809">
        <v>0.229872941689681</v>
      </c>
      <c r="BH602" s="809">
        <f t="shared" si="149"/>
        <v>0.77012705831031902</v>
      </c>
      <c r="BI602" s="809">
        <v>0.27534938429429168</v>
      </c>
      <c r="BJ602" s="809">
        <v>0.72465061570570832</v>
      </c>
      <c r="BK602" s="810">
        <v>0.281086570241804</v>
      </c>
      <c r="BL602" s="810">
        <f t="shared" si="150"/>
        <v>0.71891342975819605</v>
      </c>
      <c r="BM602" s="810">
        <v>0.34215976422834399</v>
      </c>
      <c r="BN602" s="810">
        <f t="shared" si="151"/>
        <v>0.65784023577165596</v>
      </c>
      <c r="BO602" s="810">
        <v>0.221896615876196</v>
      </c>
      <c r="BP602" s="810">
        <f t="shared" si="152"/>
        <v>0.77810338412380398</v>
      </c>
      <c r="BQ602" s="810">
        <v>0.26790602585052853</v>
      </c>
      <c r="BR602" s="810">
        <f t="shared" si="158"/>
        <v>0.73209397414947153</v>
      </c>
      <c r="BS602" s="809">
        <v>0.88844706777373506</v>
      </c>
      <c r="BT602" s="809">
        <v>0.111552932226265</v>
      </c>
      <c r="BU602" s="812"/>
      <c r="BV602" s="758"/>
      <c r="BW602" s="758"/>
      <c r="BX602" s="758"/>
      <c r="BY602" s="758"/>
      <c r="BZ602" s="758"/>
      <c r="CA602" s="758"/>
      <c r="CB602" s="758"/>
      <c r="CC602" s="758"/>
      <c r="CD602" s="758"/>
      <c r="CE602" s="758"/>
      <c r="CF602" s="758"/>
      <c r="CG602" s="758"/>
      <c r="CH602" s="758"/>
      <c r="CI602" s="758"/>
      <c r="CJ602" s="758"/>
      <c r="CK602" s="758"/>
      <c r="CL602" s="758"/>
      <c r="CM602" s="758"/>
      <c r="CN602" s="758"/>
      <c r="CP602" s="5"/>
      <c r="CR602" s="5"/>
      <c r="CS602" s="5"/>
      <c r="CT602" s="5"/>
    </row>
    <row r="603" spans="2:98" ht="15">
      <c r="B603" s="758"/>
      <c r="C603" s="758"/>
      <c r="D603" s="758"/>
      <c r="E603" s="758"/>
      <c r="F603" s="758"/>
      <c r="G603" s="758"/>
      <c r="H603" s="758"/>
      <c r="I603" s="758"/>
      <c r="J603" s="758"/>
      <c r="K603" s="758"/>
      <c r="L603" s="758"/>
      <c r="M603" s="758"/>
      <c r="N603" s="758"/>
      <c r="O603" s="758"/>
      <c r="P603" s="758"/>
      <c r="Q603" s="758"/>
      <c r="R603" s="758"/>
      <c r="S603" s="758"/>
      <c r="T603" s="758"/>
      <c r="U603" s="758"/>
      <c r="V603" s="758"/>
      <c r="W603" s="758"/>
      <c r="X603" s="758"/>
      <c r="Y603" s="758"/>
      <c r="Z603" s="758"/>
      <c r="AA603" s="758"/>
      <c r="AB603" s="758"/>
      <c r="AC603" s="758"/>
      <c r="AD603" s="758"/>
      <c r="AE603" s="758"/>
      <c r="AF603" s="758"/>
      <c r="AG603" s="758"/>
      <c r="AH603" s="758"/>
      <c r="AI603" s="758"/>
      <c r="AJ603" s="758"/>
      <c r="AK603" s="758"/>
      <c r="AL603" s="780">
        <v>598</v>
      </c>
      <c r="AM603" s="792">
        <v>0.29437572205471402</v>
      </c>
      <c r="AN603" s="792">
        <f t="shared" si="153"/>
        <v>0.70562427794528593</v>
      </c>
      <c r="AO603" s="792">
        <v>0.34746323815347302</v>
      </c>
      <c r="AP603" s="792">
        <f t="shared" si="147"/>
        <v>0.65253676184652698</v>
      </c>
      <c r="AQ603" s="792">
        <v>0.20832231876600099</v>
      </c>
      <c r="AR603" s="792">
        <f t="shared" si="148"/>
        <v>0.79167768123399895</v>
      </c>
      <c r="AS603" s="792">
        <f t="shared" si="154"/>
        <v>0.26700128524462063</v>
      </c>
      <c r="AT603" s="792">
        <f t="shared" si="154"/>
        <v>0.73299871475537937</v>
      </c>
      <c r="AU603" s="808">
        <v>0.306561748850255</v>
      </c>
      <c r="AV603" s="808">
        <f t="shared" si="155"/>
        <v>0.693438251149745</v>
      </c>
      <c r="AW603" s="808">
        <v>0.36009018088681</v>
      </c>
      <c r="AX603" s="808">
        <f t="shared" si="156"/>
        <v>0.63990981911319</v>
      </c>
      <c r="AY603" s="808">
        <v>0.22925039414166801</v>
      </c>
      <c r="AZ603" s="808">
        <f t="shared" si="159"/>
        <v>0.77074960585833197</v>
      </c>
      <c r="BA603" s="808">
        <f t="shared" si="157"/>
        <v>0.28331006505271261</v>
      </c>
      <c r="BB603" s="808">
        <f t="shared" si="157"/>
        <v>0.71668993494728739</v>
      </c>
      <c r="BC603" s="809">
        <v>0.28839057563128401</v>
      </c>
      <c r="BD603" s="809">
        <f t="shared" si="160"/>
        <v>0.71160942436871599</v>
      </c>
      <c r="BE603" s="809">
        <v>0.34942427189028902</v>
      </c>
      <c r="BF603" s="809">
        <f t="shared" si="160"/>
        <v>0.65057572810971098</v>
      </c>
      <c r="BG603" s="809">
        <v>0.23024949816047099</v>
      </c>
      <c r="BH603" s="809">
        <f t="shared" si="149"/>
        <v>0.76975050183952898</v>
      </c>
      <c r="BI603" s="809">
        <v>0.27568343013428115</v>
      </c>
      <c r="BJ603" s="809">
        <v>0.7243165698657188</v>
      </c>
      <c r="BK603" s="810">
        <v>0.28139128527821</v>
      </c>
      <c r="BL603" s="810">
        <f t="shared" si="150"/>
        <v>0.71860871472179</v>
      </c>
      <c r="BM603" s="810">
        <v>0.34244005173185099</v>
      </c>
      <c r="BN603" s="810">
        <f t="shared" si="151"/>
        <v>0.65755994826814901</v>
      </c>
      <c r="BO603" s="810">
        <v>0.22226451915485201</v>
      </c>
      <c r="BP603" s="810">
        <f t="shared" si="152"/>
        <v>0.77773548084514799</v>
      </c>
      <c r="BQ603" s="810">
        <v>0.26823418914580277</v>
      </c>
      <c r="BR603" s="810">
        <f t="shared" si="158"/>
        <v>0.73176581085419734</v>
      </c>
      <c r="BS603" s="809">
        <v>0.88863199421220995</v>
      </c>
      <c r="BT603" s="809">
        <v>0.11136800578779001</v>
      </c>
      <c r="BU603" s="812"/>
      <c r="BV603" s="758"/>
      <c r="BW603" s="758"/>
      <c r="BX603" s="758"/>
      <c r="BY603" s="758"/>
      <c r="BZ603" s="758"/>
      <c r="CA603" s="758"/>
      <c r="CB603" s="758"/>
      <c r="CC603" s="758"/>
      <c r="CD603" s="758"/>
      <c r="CE603" s="758"/>
      <c r="CF603" s="758"/>
      <c r="CG603" s="758"/>
      <c r="CH603" s="758"/>
      <c r="CI603" s="758"/>
      <c r="CJ603" s="758"/>
      <c r="CK603" s="758"/>
      <c r="CL603" s="758"/>
      <c r="CM603" s="758"/>
      <c r="CN603" s="758"/>
      <c r="CP603" s="5"/>
      <c r="CR603" s="5"/>
      <c r="CS603" s="5"/>
      <c r="CT603" s="5"/>
    </row>
    <row r="604" spans="2:98" ht="15">
      <c r="B604" s="758"/>
      <c r="C604" s="758"/>
      <c r="D604" s="758"/>
      <c r="E604" s="758"/>
      <c r="F604" s="758"/>
      <c r="G604" s="758"/>
      <c r="H604" s="758"/>
      <c r="I604" s="758"/>
      <c r="J604" s="758"/>
      <c r="K604" s="758"/>
      <c r="L604" s="758"/>
      <c r="M604" s="758"/>
      <c r="N604" s="758"/>
      <c r="O604" s="758"/>
      <c r="P604" s="758"/>
      <c r="Q604" s="758"/>
      <c r="R604" s="758"/>
      <c r="S604" s="758"/>
      <c r="T604" s="758"/>
      <c r="U604" s="758"/>
      <c r="V604" s="758"/>
      <c r="W604" s="758"/>
      <c r="X604" s="758"/>
      <c r="Y604" s="758"/>
      <c r="Z604" s="758"/>
      <c r="AA604" s="758"/>
      <c r="AB604" s="758"/>
      <c r="AC604" s="758"/>
      <c r="AD604" s="758"/>
      <c r="AE604" s="758"/>
      <c r="AF604" s="758"/>
      <c r="AG604" s="758"/>
      <c r="AH604" s="758"/>
      <c r="AI604" s="758"/>
      <c r="AJ604" s="758"/>
      <c r="AK604" s="758"/>
      <c r="AL604" s="780">
        <v>599</v>
      </c>
      <c r="AM604" s="792">
        <v>0.294688068921377</v>
      </c>
      <c r="AN604" s="792">
        <f t="shared" si="153"/>
        <v>0.705311931078623</v>
      </c>
      <c r="AO604" s="792">
        <v>0.34773166870599698</v>
      </c>
      <c r="AP604" s="792">
        <f t="shared" si="147"/>
        <v>0.65226833129400297</v>
      </c>
      <c r="AQ604" s="792">
        <v>0.20866120209157099</v>
      </c>
      <c r="AR604" s="792">
        <f t="shared" si="148"/>
        <v>0.79133879790842898</v>
      </c>
      <c r="AS604" s="792">
        <f t="shared" si="154"/>
        <v>0.26731573813012882</v>
      </c>
      <c r="AT604" s="792">
        <f t="shared" si="154"/>
        <v>0.73268426186987123</v>
      </c>
      <c r="AU604" s="808">
        <v>0.30688100377454702</v>
      </c>
      <c r="AV604" s="808">
        <f t="shared" si="155"/>
        <v>0.69311899622545292</v>
      </c>
      <c r="AW604" s="808">
        <v>0.36039521578241801</v>
      </c>
      <c r="AX604" s="808">
        <f t="shared" si="156"/>
        <v>0.63960478421758205</v>
      </c>
      <c r="AY604" s="808">
        <v>0.229625084326914</v>
      </c>
      <c r="AZ604" s="808">
        <f t="shared" si="159"/>
        <v>0.77037491567308602</v>
      </c>
      <c r="BA604" s="808">
        <f t="shared" si="157"/>
        <v>0.28365154959044614</v>
      </c>
      <c r="BB604" s="808">
        <f t="shared" si="157"/>
        <v>0.71634845040955386</v>
      </c>
      <c r="BC604" s="809">
        <v>0.28869537084478902</v>
      </c>
      <c r="BD604" s="809">
        <f t="shared" si="160"/>
        <v>0.71130462915521098</v>
      </c>
      <c r="BE604" s="809">
        <v>0.34971225539690598</v>
      </c>
      <c r="BF604" s="809">
        <f t="shared" si="160"/>
        <v>0.65028774460309402</v>
      </c>
      <c r="BG604" s="809">
        <v>0.23062594818605001</v>
      </c>
      <c r="BH604" s="809">
        <f t="shared" si="149"/>
        <v>0.76937405181395002</v>
      </c>
      <c r="BI604" s="809">
        <v>0.27601731986875599</v>
      </c>
      <c r="BJ604" s="809">
        <v>0.72398268013124412</v>
      </c>
      <c r="BK604" s="810">
        <v>0.28169576201624902</v>
      </c>
      <c r="BL604" s="810">
        <f t="shared" si="150"/>
        <v>0.71830423798375098</v>
      </c>
      <c r="BM604" s="810">
        <v>0.34272012984332401</v>
      </c>
      <c r="BN604" s="810">
        <f t="shared" si="151"/>
        <v>0.65727987015667599</v>
      </c>
      <c r="BO604" s="810">
        <v>0.22263231404167899</v>
      </c>
      <c r="BP604" s="810">
        <f t="shared" si="152"/>
        <v>0.77736768595832095</v>
      </c>
      <c r="BQ604" s="810">
        <v>0.26856218054817405</v>
      </c>
      <c r="BR604" s="810">
        <f t="shared" si="158"/>
        <v>0.73143781945182595</v>
      </c>
      <c r="BS604" s="809">
        <v>0.88881630372812903</v>
      </c>
      <c r="BT604" s="809">
        <v>0.111183696271871</v>
      </c>
      <c r="BU604" s="812"/>
      <c r="BV604" s="758"/>
      <c r="BW604" s="758"/>
      <c r="BX604" s="758"/>
      <c r="BY604" s="758"/>
      <c r="BZ604" s="758"/>
      <c r="CA604" s="758"/>
      <c r="CB604" s="758"/>
      <c r="CC604" s="758"/>
      <c r="CD604" s="758"/>
      <c r="CE604" s="758"/>
      <c r="CF604" s="758"/>
      <c r="CG604" s="758"/>
      <c r="CH604" s="758"/>
      <c r="CI604" s="758"/>
      <c r="CJ604" s="758"/>
      <c r="CK604" s="758"/>
      <c r="CL604" s="758"/>
      <c r="CM604" s="758"/>
      <c r="CN604" s="758"/>
      <c r="CP604" s="5"/>
      <c r="CR604" s="5"/>
      <c r="CS604" s="5"/>
      <c r="CT604" s="5"/>
    </row>
    <row r="605" spans="2:98" ht="15">
      <c r="B605" s="758"/>
      <c r="C605" s="758"/>
      <c r="D605" s="758"/>
      <c r="E605" s="758"/>
      <c r="F605" s="758"/>
      <c r="G605" s="758"/>
      <c r="H605" s="758"/>
      <c r="I605" s="758"/>
      <c r="J605" s="758"/>
      <c r="K605" s="758"/>
      <c r="L605" s="758"/>
      <c r="M605" s="758"/>
      <c r="N605" s="758"/>
      <c r="O605" s="758"/>
      <c r="P605" s="758"/>
      <c r="Q605" s="758"/>
      <c r="R605" s="758"/>
      <c r="S605" s="758"/>
      <c r="T605" s="758"/>
      <c r="U605" s="758"/>
      <c r="V605" s="758"/>
      <c r="W605" s="758"/>
      <c r="X605" s="758"/>
      <c r="Y605" s="758"/>
      <c r="Z605" s="758"/>
      <c r="AA605" s="758"/>
      <c r="AB605" s="758"/>
      <c r="AC605" s="758"/>
      <c r="AD605" s="758"/>
      <c r="AE605" s="758"/>
      <c r="AF605" s="758"/>
      <c r="AG605" s="758"/>
      <c r="AH605" s="758"/>
      <c r="AI605" s="758"/>
      <c r="AJ605" s="758"/>
      <c r="AK605" s="758"/>
      <c r="AL605" s="780">
        <v>600</v>
      </c>
      <c r="AM605" s="792">
        <v>0.29499999999999998</v>
      </c>
      <c r="AN605" s="792">
        <f t="shared" si="153"/>
        <v>0.70500000000000007</v>
      </c>
      <c r="AO605" s="792">
        <v>0.34799999999999998</v>
      </c>
      <c r="AP605" s="792">
        <f t="shared" si="147"/>
        <v>0.65200000000000002</v>
      </c>
      <c r="AQ605" s="792">
        <v>0.20899999999999999</v>
      </c>
      <c r="AR605" s="792">
        <f t="shared" si="148"/>
        <v>0.79100000000000004</v>
      </c>
      <c r="AS605" s="792">
        <f t="shared" si="154"/>
        <v>0.26762999999999998</v>
      </c>
      <c r="AT605" s="792">
        <f t="shared" si="154"/>
        <v>0.73236999999999997</v>
      </c>
      <c r="AU605" s="808">
        <v>0.30719999999999997</v>
      </c>
      <c r="AV605" s="808">
        <f t="shared" si="155"/>
        <v>0.69280000000000008</v>
      </c>
      <c r="AW605" s="808">
        <v>0.36070000000000002</v>
      </c>
      <c r="AX605" s="808">
        <f t="shared" si="156"/>
        <v>0.63929999999999998</v>
      </c>
      <c r="AY605" s="808">
        <v>0.229999681369258</v>
      </c>
      <c r="AZ605" s="808">
        <f t="shared" si="159"/>
        <v>0.77000031863074203</v>
      </c>
      <c r="BA605" s="808">
        <f t="shared" si="157"/>
        <v>0.28399285342985869</v>
      </c>
      <c r="BB605" s="808">
        <f t="shared" si="157"/>
        <v>0.71600714657014142</v>
      </c>
      <c r="BC605" s="809">
        <v>0.28899999999999998</v>
      </c>
      <c r="BD605" s="809">
        <f t="shared" si="160"/>
        <v>0.71100000000000008</v>
      </c>
      <c r="BE605" s="809">
        <v>0.35</v>
      </c>
      <c r="BF605" s="809">
        <f t="shared" si="160"/>
        <v>0.65</v>
      </c>
      <c r="BG605" s="809">
        <v>0.23100229158614599</v>
      </c>
      <c r="BH605" s="809">
        <f t="shared" si="149"/>
        <v>0.76899770841385395</v>
      </c>
      <c r="BI605" s="809">
        <v>0.27635105412962713</v>
      </c>
      <c r="BJ605" s="809">
        <v>0.72364894587037298</v>
      </c>
      <c r="BK605" s="810">
        <v>0.28199999999999997</v>
      </c>
      <c r="BL605" s="810">
        <f t="shared" si="150"/>
        <v>0.71799999999999997</v>
      </c>
      <c r="BM605" s="810">
        <v>0.34300000000000003</v>
      </c>
      <c r="BN605" s="810">
        <f t="shared" si="151"/>
        <v>0.65700000000000003</v>
      </c>
      <c r="BO605" s="810">
        <v>0.223</v>
      </c>
      <c r="BP605" s="810">
        <f t="shared" si="152"/>
        <v>0.77700000000000002</v>
      </c>
      <c r="BQ605" s="810">
        <v>0.26889000000000002</v>
      </c>
      <c r="BR605" s="810">
        <f t="shared" si="158"/>
        <v>0.73111000000000004</v>
      </c>
      <c r="BS605" s="809">
        <v>0.88900000000000001</v>
      </c>
      <c r="BT605" s="809">
        <v>0.111</v>
      </c>
      <c r="BU605" s="812"/>
      <c r="BV605" s="758"/>
      <c r="BW605" s="758"/>
      <c r="BX605" s="758"/>
      <c r="BY605" s="758"/>
      <c r="BZ605" s="758"/>
      <c r="CA605" s="758"/>
      <c r="CB605" s="758"/>
      <c r="CC605" s="758"/>
      <c r="CD605" s="758"/>
      <c r="CE605" s="758"/>
      <c r="CF605" s="758"/>
      <c r="CG605" s="758"/>
      <c r="CH605" s="758"/>
      <c r="CI605" s="758"/>
      <c r="CJ605" s="758"/>
      <c r="CK605" s="758"/>
      <c r="CL605" s="758"/>
      <c r="CM605" s="758"/>
      <c r="CN605" s="758"/>
      <c r="CP605" s="5"/>
      <c r="CR605" s="5"/>
      <c r="CS605" s="5"/>
      <c r="CT605" s="5"/>
    </row>
    <row r="606" spans="2:98" ht="15">
      <c r="B606" s="758"/>
      <c r="C606" s="758"/>
      <c r="D606" s="758"/>
      <c r="E606" s="758"/>
      <c r="F606" s="758"/>
      <c r="G606" s="758"/>
      <c r="H606" s="758"/>
      <c r="I606" s="758"/>
      <c r="J606" s="758"/>
      <c r="K606" s="758"/>
      <c r="L606" s="758"/>
      <c r="M606" s="758"/>
      <c r="N606" s="758"/>
      <c r="O606" s="758"/>
      <c r="P606" s="758"/>
      <c r="Q606" s="758"/>
      <c r="R606" s="758"/>
      <c r="S606" s="758"/>
      <c r="T606" s="758"/>
      <c r="U606" s="758"/>
      <c r="V606" s="758"/>
      <c r="W606" s="758"/>
      <c r="X606" s="758"/>
      <c r="Y606" s="758"/>
      <c r="Z606" s="758"/>
      <c r="AA606" s="758"/>
      <c r="AB606" s="758"/>
      <c r="AC606" s="758"/>
      <c r="AD606" s="758"/>
      <c r="AE606" s="758"/>
      <c r="AF606" s="758"/>
      <c r="AG606" s="758"/>
      <c r="AH606" s="758"/>
      <c r="AI606" s="758"/>
      <c r="AJ606" s="758"/>
      <c r="AK606" s="758"/>
      <c r="AL606" s="780">
        <v>601</v>
      </c>
      <c r="AM606" s="792">
        <v>0.29531150910792497</v>
      </c>
      <c r="AN606" s="792">
        <f t="shared" si="153"/>
        <v>0.70468849089207497</v>
      </c>
      <c r="AO606" s="792">
        <v>0.34826823542255902</v>
      </c>
      <c r="AP606" s="792">
        <f t="shared" si="147"/>
        <v>0.65173176457744098</v>
      </c>
      <c r="AQ606" s="792">
        <v>0.209338711958755</v>
      </c>
      <c r="AR606" s="792">
        <f t="shared" si="148"/>
        <v>0.79066128804124503</v>
      </c>
      <c r="AS606" s="792">
        <f t="shared" si="154"/>
        <v>0.2679440694716726</v>
      </c>
      <c r="AT606" s="792">
        <f t="shared" si="154"/>
        <v>0.7320559305283274</v>
      </c>
      <c r="AU606" s="808">
        <v>0.30751873817931202</v>
      </c>
      <c r="AV606" s="808">
        <f t="shared" si="155"/>
        <v>0.69248126182068792</v>
      </c>
      <c r="AW606" s="808">
        <v>0.36100453463398102</v>
      </c>
      <c r="AX606" s="808">
        <f t="shared" si="156"/>
        <v>0.63899546536601903</v>
      </c>
      <c r="AY606" s="808">
        <v>0.23037418500156201</v>
      </c>
      <c r="AZ606" s="808">
        <f t="shared" si="159"/>
        <v>0.76962581499843796</v>
      </c>
      <c r="BA606" s="808">
        <f t="shared" si="157"/>
        <v>0.28433397690212087</v>
      </c>
      <c r="BB606" s="808">
        <f t="shared" si="157"/>
        <v>0.71566602309787908</v>
      </c>
      <c r="BC606" s="809">
        <v>0.28930446414282102</v>
      </c>
      <c r="BD606" s="809">
        <f t="shared" si="160"/>
        <v>0.71069553585717893</v>
      </c>
      <c r="BE606" s="809">
        <v>0.35028750680461801</v>
      </c>
      <c r="BF606" s="809">
        <f t="shared" si="160"/>
        <v>0.64971249319538193</v>
      </c>
      <c r="BG606" s="809">
        <v>0.231378528177656</v>
      </c>
      <c r="BH606" s="809">
        <f t="shared" si="149"/>
        <v>0.76862147182234397</v>
      </c>
      <c r="BI606" s="809">
        <v>0.27668463341105842</v>
      </c>
      <c r="BJ606" s="809">
        <v>0.72331536658894158</v>
      </c>
      <c r="BK606" s="810">
        <v>0.28230399884459101</v>
      </c>
      <c r="BL606" s="810">
        <f t="shared" si="150"/>
        <v>0.71769600115540899</v>
      </c>
      <c r="BM606" s="810">
        <v>0.34327966342170502</v>
      </c>
      <c r="BN606" s="810">
        <f t="shared" si="151"/>
        <v>0.65672033657829498</v>
      </c>
      <c r="BO606" s="810">
        <v>0.22336757654046699</v>
      </c>
      <c r="BP606" s="810">
        <f t="shared" si="152"/>
        <v>0.77663242345953298</v>
      </c>
      <c r="BQ606" s="810">
        <v>0.26921764743743021</v>
      </c>
      <c r="BR606" s="810">
        <f t="shared" si="158"/>
        <v>0.73078235256256985</v>
      </c>
      <c r="BS606" s="809">
        <v>0.88918308640738897</v>
      </c>
      <c r="BT606" s="809">
        <v>0.110816913592611</v>
      </c>
      <c r="BU606" s="812"/>
      <c r="BV606" s="758"/>
      <c r="BW606" s="758"/>
      <c r="BX606" s="758"/>
      <c r="BY606" s="758"/>
      <c r="BZ606" s="758"/>
      <c r="CA606" s="758"/>
      <c r="CB606" s="758"/>
      <c r="CC606" s="758"/>
      <c r="CD606" s="758"/>
      <c r="CE606" s="758"/>
      <c r="CF606" s="758"/>
      <c r="CG606" s="758"/>
      <c r="CH606" s="758"/>
      <c r="CI606" s="758"/>
      <c r="CJ606" s="758"/>
      <c r="CK606" s="758"/>
      <c r="CL606" s="758"/>
      <c r="CM606" s="758"/>
      <c r="CN606" s="758"/>
      <c r="CP606" s="5"/>
      <c r="CR606" s="5"/>
      <c r="CS606" s="5"/>
      <c r="CT606" s="5"/>
    </row>
    <row r="607" spans="2:98" ht="15">
      <c r="B607" s="758"/>
      <c r="C607" s="758"/>
      <c r="D607" s="758"/>
      <c r="E607" s="758"/>
      <c r="F607" s="758"/>
      <c r="G607" s="758"/>
      <c r="H607" s="758"/>
      <c r="I607" s="758"/>
      <c r="J607" s="758"/>
      <c r="K607" s="758"/>
      <c r="L607" s="758"/>
      <c r="M607" s="758"/>
      <c r="N607" s="758"/>
      <c r="O607" s="758"/>
      <c r="P607" s="758"/>
      <c r="Q607" s="758"/>
      <c r="R607" s="758"/>
      <c r="S607" s="758"/>
      <c r="T607" s="758"/>
      <c r="U607" s="758"/>
      <c r="V607" s="758"/>
      <c r="W607" s="758"/>
      <c r="X607" s="758"/>
      <c r="Y607" s="758"/>
      <c r="Z607" s="758"/>
      <c r="AA607" s="758"/>
      <c r="AB607" s="758"/>
      <c r="AC607" s="758"/>
      <c r="AD607" s="758"/>
      <c r="AE607" s="758"/>
      <c r="AF607" s="758"/>
      <c r="AG607" s="758"/>
      <c r="AH607" s="758"/>
      <c r="AI607" s="758"/>
      <c r="AJ607" s="758"/>
      <c r="AK607" s="758"/>
      <c r="AL607" s="780">
        <v>602</v>
      </c>
      <c r="AM607" s="792">
        <v>0.29562259628446202</v>
      </c>
      <c r="AN607" s="792">
        <f t="shared" si="153"/>
        <v>0.70437740371553792</v>
      </c>
      <c r="AO607" s="792">
        <v>0.348536375198092</v>
      </c>
      <c r="AP607" s="792">
        <f t="shared" si="147"/>
        <v>0.651463624801908</v>
      </c>
      <c r="AQ607" s="792">
        <v>0.20967733784335299</v>
      </c>
      <c r="AR607" s="792">
        <f t="shared" si="148"/>
        <v>0.79032266215664704</v>
      </c>
      <c r="AS607" s="792">
        <f t="shared" si="154"/>
        <v>0.26825794655168678</v>
      </c>
      <c r="AT607" s="792">
        <f t="shared" si="154"/>
        <v>0.73174205344831322</v>
      </c>
      <c r="AU607" s="808">
        <v>0.30783721867465003</v>
      </c>
      <c r="AV607" s="808">
        <f t="shared" si="155"/>
        <v>0.69216278132534992</v>
      </c>
      <c r="AW607" s="808">
        <v>0.36130882011714599</v>
      </c>
      <c r="AX607" s="808">
        <f t="shared" si="156"/>
        <v>0.63869117988285407</v>
      </c>
      <c r="AY607" s="808">
        <v>0.230748595025692</v>
      </c>
      <c r="AZ607" s="808">
        <f t="shared" si="159"/>
        <v>0.769251404974308</v>
      </c>
      <c r="BA607" s="808">
        <f t="shared" si="157"/>
        <v>0.28467492012790341</v>
      </c>
      <c r="BB607" s="808">
        <f t="shared" si="157"/>
        <v>0.71532507987209659</v>
      </c>
      <c r="BC607" s="809">
        <v>0.28960876311337502</v>
      </c>
      <c r="BD607" s="809">
        <f t="shared" si="160"/>
        <v>0.71039123688662498</v>
      </c>
      <c r="BE607" s="809">
        <v>0.350574776168038</v>
      </c>
      <c r="BF607" s="809">
        <f t="shared" si="160"/>
        <v>0.649425223831962</v>
      </c>
      <c r="BG607" s="809">
        <v>0.231754657766162</v>
      </c>
      <c r="BH607" s="809">
        <f t="shared" si="149"/>
        <v>0.768245342233838</v>
      </c>
      <c r="BI607" s="809">
        <v>0.27701805765622955</v>
      </c>
      <c r="BJ607" s="809">
        <v>0.72298194234377045</v>
      </c>
      <c r="BK607" s="810">
        <v>0.28260775844935798</v>
      </c>
      <c r="BL607" s="810">
        <f t="shared" si="150"/>
        <v>0.71739224155064196</v>
      </c>
      <c r="BM607" s="810">
        <v>0.34355912045861497</v>
      </c>
      <c r="BN607" s="810">
        <f t="shared" si="151"/>
        <v>0.65644087954138497</v>
      </c>
      <c r="BO607" s="810">
        <v>0.22373504336303501</v>
      </c>
      <c r="BP607" s="810">
        <f t="shared" si="152"/>
        <v>0.77626495663696504</v>
      </c>
      <c r="BQ607" s="810">
        <v>0.26954512277177856</v>
      </c>
      <c r="BR607" s="810">
        <f t="shared" si="158"/>
        <v>0.73045487722822156</v>
      </c>
      <c r="BS607" s="809">
        <v>0.88936556513409004</v>
      </c>
      <c r="BT607" s="809">
        <v>0.11063443486591</v>
      </c>
      <c r="BU607" s="812"/>
      <c r="BV607" s="758"/>
      <c r="BW607" s="758"/>
      <c r="BX607" s="758"/>
      <c r="BY607" s="758"/>
      <c r="BZ607" s="758"/>
      <c r="CA607" s="758"/>
      <c r="CB607" s="758"/>
      <c r="CC607" s="758"/>
      <c r="CD607" s="758"/>
      <c r="CE607" s="758"/>
      <c r="CF607" s="758"/>
      <c r="CG607" s="758"/>
      <c r="CH607" s="758"/>
      <c r="CI607" s="758"/>
      <c r="CJ607" s="758"/>
      <c r="CK607" s="758"/>
      <c r="CL607" s="758"/>
      <c r="CM607" s="758"/>
      <c r="CN607" s="758"/>
      <c r="CP607" s="5"/>
      <c r="CR607" s="5"/>
      <c r="CS607" s="5"/>
      <c r="CT607" s="5"/>
    </row>
    <row r="608" spans="2:98" ht="15">
      <c r="B608" s="758"/>
      <c r="C608" s="758"/>
      <c r="D608" s="758"/>
      <c r="E608" s="758"/>
      <c r="F608" s="758"/>
      <c r="G608" s="758"/>
      <c r="H608" s="758"/>
      <c r="I608" s="758"/>
      <c r="J608" s="758"/>
      <c r="K608" s="758"/>
      <c r="L608" s="758"/>
      <c r="M608" s="758"/>
      <c r="N608" s="758"/>
      <c r="O608" s="758"/>
      <c r="P608" s="758"/>
      <c r="Q608" s="758"/>
      <c r="R608" s="758"/>
      <c r="S608" s="758"/>
      <c r="T608" s="758"/>
      <c r="U608" s="758"/>
      <c r="V608" s="758"/>
      <c r="W608" s="758"/>
      <c r="X608" s="758"/>
      <c r="Y608" s="758"/>
      <c r="Z608" s="758"/>
      <c r="AA608" s="758"/>
      <c r="AB608" s="758"/>
      <c r="AC608" s="758"/>
      <c r="AD608" s="758"/>
      <c r="AE608" s="758"/>
      <c r="AF608" s="758"/>
      <c r="AG608" s="758"/>
      <c r="AH608" s="758"/>
      <c r="AI608" s="758"/>
      <c r="AJ608" s="758"/>
      <c r="AK608" s="758"/>
      <c r="AL608" s="780">
        <v>603</v>
      </c>
      <c r="AM608" s="792">
        <v>0.29593326312441298</v>
      </c>
      <c r="AN608" s="792">
        <f t="shared" si="153"/>
        <v>0.70406673687558707</v>
      </c>
      <c r="AO608" s="792">
        <v>0.34880441876035201</v>
      </c>
      <c r="AP608" s="792">
        <f t="shared" si="147"/>
        <v>0.65119558123964794</v>
      </c>
      <c r="AQ608" s="792">
        <v>0.21001587763131899</v>
      </c>
      <c r="AR608" s="792">
        <f t="shared" si="148"/>
        <v>0.78998412236868099</v>
      </c>
      <c r="AS608" s="792">
        <f t="shared" si="154"/>
        <v>0.26857163159385578</v>
      </c>
      <c r="AT608" s="792">
        <f t="shared" si="154"/>
        <v>0.73142836840614422</v>
      </c>
      <c r="AU608" s="808">
        <v>0.30815544177554799</v>
      </c>
      <c r="AV608" s="808">
        <f t="shared" si="155"/>
        <v>0.69184455822445201</v>
      </c>
      <c r="AW608" s="808">
        <v>0.36161285671687599</v>
      </c>
      <c r="AX608" s="808">
        <f t="shared" si="156"/>
        <v>0.63838714328312407</v>
      </c>
      <c r="AY608" s="808">
        <v>0.231122911260771</v>
      </c>
      <c r="AZ608" s="808">
        <f t="shared" si="159"/>
        <v>0.768877088739229</v>
      </c>
      <c r="BA608" s="808">
        <f t="shared" si="157"/>
        <v>0.285015683175256</v>
      </c>
      <c r="BB608" s="808">
        <f t="shared" si="157"/>
        <v>0.71498431682474406</v>
      </c>
      <c r="BC608" s="809">
        <v>0.28991289645034002</v>
      </c>
      <c r="BD608" s="809">
        <f t="shared" si="160"/>
        <v>0.71008710354965998</v>
      </c>
      <c r="BE608" s="809">
        <v>0.35086180826059499</v>
      </c>
      <c r="BF608" s="809">
        <f t="shared" si="160"/>
        <v>0.64913819173940501</v>
      </c>
      <c r="BG608" s="809">
        <v>0.23213068015441701</v>
      </c>
      <c r="BH608" s="809">
        <f t="shared" si="149"/>
        <v>0.76786931984558304</v>
      </c>
      <c r="BI608" s="809">
        <v>0.27735132667057411</v>
      </c>
      <c r="BJ608" s="809">
        <v>0.72264867332942595</v>
      </c>
      <c r="BK608" s="810">
        <v>0.28291127878468397</v>
      </c>
      <c r="BL608" s="810">
        <f t="shared" si="150"/>
        <v>0.71708872121531608</v>
      </c>
      <c r="BM608" s="810">
        <v>0.34383837124349598</v>
      </c>
      <c r="BN608" s="810">
        <f t="shared" si="151"/>
        <v>0.65616162875650397</v>
      </c>
      <c r="BO608" s="810">
        <v>0.22410240021498401</v>
      </c>
      <c r="BP608" s="810">
        <f t="shared" si="152"/>
        <v>0.77589759978501593</v>
      </c>
      <c r="BQ608" s="810">
        <v>0.26987242590814875</v>
      </c>
      <c r="BR608" s="810">
        <f t="shared" si="158"/>
        <v>0.73012757409185136</v>
      </c>
      <c r="BS608" s="809">
        <v>0.88954743806495495</v>
      </c>
      <c r="BT608" s="809">
        <v>0.110452561935045</v>
      </c>
      <c r="BU608" s="812"/>
      <c r="BV608" s="758"/>
      <c r="BW608" s="758"/>
      <c r="BX608" s="758"/>
      <c r="BY608" s="758"/>
      <c r="BZ608" s="758"/>
      <c r="CA608" s="758"/>
      <c r="CB608" s="758"/>
      <c r="CC608" s="758"/>
      <c r="CD608" s="758"/>
      <c r="CE608" s="758"/>
      <c r="CF608" s="758"/>
      <c r="CG608" s="758"/>
      <c r="CH608" s="758"/>
      <c r="CI608" s="758"/>
      <c r="CJ608" s="758"/>
      <c r="CK608" s="758"/>
      <c r="CL608" s="758"/>
      <c r="CM608" s="758"/>
      <c r="CN608" s="758"/>
      <c r="CP608" s="5"/>
      <c r="CR608" s="5"/>
      <c r="CS608" s="5"/>
      <c r="CT608" s="5"/>
    </row>
    <row r="609" spans="2:98" ht="15">
      <c r="B609" s="758"/>
      <c r="C609" s="758"/>
      <c r="D609" s="758"/>
      <c r="E609" s="758"/>
      <c r="F609" s="758"/>
      <c r="G609" s="758"/>
      <c r="H609" s="758"/>
      <c r="I609" s="758"/>
      <c r="J609" s="758"/>
      <c r="K609" s="758"/>
      <c r="L609" s="758"/>
      <c r="M609" s="758"/>
      <c r="N609" s="758"/>
      <c r="O609" s="758"/>
      <c r="P609" s="758"/>
      <c r="Q609" s="758"/>
      <c r="R609" s="758"/>
      <c r="S609" s="758"/>
      <c r="T609" s="758"/>
      <c r="U609" s="758"/>
      <c r="V609" s="758"/>
      <c r="W609" s="758"/>
      <c r="X609" s="758"/>
      <c r="Y609" s="758"/>
      <c r="Z609" s="758"/>
      <c r="AA609" s="758"/>
      <c r="AB609" s="758"/>
      <c r="AC609" s="758"/>
      <c r="AD609" s="758"/>
      <c r="AE609" s="758"/>
      <c r="AF609" s="758"/>
      <c r="AG609" s="758"/>
      <c r="AH609" s="758"/>
      <c r="AI609" s="758"/>
      <c r="AJ609" s="758"/>
      <c r="AK609" s="758"/>
      <c r="AL609" s="780">
        <v>604</v>
      </c>
      <c r="AM609" s="792">
        <v>0.29624351122258202</v>
      </c>
      <c r="AN609" s="792">
        <f t="shared" si="153"/>
        <v>0.70375648877741792</v>
      </c>
      <c r="AO609" s="792">
        <v>0.34907236554309201</v>
      </c>
      <c r="AP609" s="792">
        <f t="shared" si="147"/>
        <v>0.65092763445690793</v>
      </c>
      <c r="AQ609" s="792">
        <v>0.210354331300181</v>
      </c>
      <c r="AR609" s="792">
        <f t="shared" si="148"/>
        <v>0.789645668699819</v>
      </c>
      <c r="AS609" s="792">
        <f t="shared" si="154"/>
        <v>0.26888512495199485</v>
      </c>
      <c r="AT609" s="792">
        <f t="shared" si="154"/>
        <v>0.73111487504800521</v>
      </c>
      <c r="AU609" s="808">
        <v>0.30847340777154297</v>
      </c>
      <c r="AV609" s="808">
        <f t="shared" si="155"/>
        <v>0.69152659222845703</v>
      </c>
      <c r="AW609" s="808">
        <v>0.36191664470054702</v>
      </c>
      <c r="AX609" s="808">
        <f t="shared" si="156"/>
        <v>0.63808335529945293</v>
      </c>
      <c r="AY609" s="808">
        <v>0.231497133525917</v>
      </c>
      <c r="AZ609" s="808">
        <f t="shared" si="159"/>
        <v>0.76850286647408295</v>
      </c>
      <c r="BA609" s="808">
        <f t="shared" si="157"/>
        <v>0.28535626611222598</v>
      </c>
      <c r="BB609" s="808">
        <f t="shared" si="157"/>
        <v>0.71464373388777402</v>
      </c>
      <c r="BC609" s="809">
        <v>0.29021686369239302</v>
      </c>
      <c r="BD609" s="809">
        <f t="shared" si="160"/>
        <v>0.70978313630760703</v>
      </c>
      <c r="BE609" s="809">
        <v>0.35114860325262698</v>
      </c>
      <c r="BF609" s="809">
        <f t="shared" si="160"/>
        <v>0.64885139674737302</v>
      </c>
      <c r="BG609" s="809">
        <v>0.23250659514517499</v>
      </c>
      <c r="BH609" s="809">
        <f t="shared" si="149"/>
        <v>0.76749340485482498</v>
      </c>
      <c r="BI609" s="809">
        <v>0.27768444025952654</v>
      </c>
      <c r="BJ609" s="809">
        <v>0.72231555974047346</v>
      </c>
      <c r="BK609" s="810">
        <v>0.283214559820955</v>
      </c>
      <c r="BL609" s="810">
        <f t="shared" si="150"/>
        <v>0.716785440179045</v>
      </c>
      <c r="BM609" s="810">
        <v>0.34411741590911099</v>
      </c>
      <c r="BN609" s="810">
        <f t="shared" si="151"/>
        <v>0.65588258409088906</v>
      </c>
      <c r="BO609" s="810">
        <v>0.22446964684359499</v>
      </c>
      <c r="BP609" s="810">
        <f t="shared" si="152"/>
        <v>0.77553035315640506</v>
      </c>
      <c r="BQ609" s="810">
        <v>0.27019955675164531</v>
      </c>
      <c r="BR609" s="810">
        <f t="shared" si="158"/>
        <v>0.72980044324835469</v>
      </c>
      <c r="BS609" s="809">
        <v>0.88972870708483598</v>
      </c>
      <c r="BT609" s="809">
        <v>0.11027129291516399</v>
      </c>
      <c r="BU609" s="812"/>
      <c r="BV609" s="758"/>
      <c r="BW609" s="758"/>
      <c r="BX609" s="758"/>
      <c r="BY609" s="758"/>
      <c r="BZ609" s="758"/>
      <c r="CA609" s="758"/>
      <c r="CB609" s="758"/>
      <c r="CC609" s="758"/>
      <c r="CD609" s="758"/>
      <c r="CE609" s="758"/>
      <c r="CF609" s="758"/>
      <c r="CG609" s="758"/>
      <c r="CH609" s="758"/>
      <c r="CI609" s="758"/>
      <c r="CJ609" s="758"/>
      <c r="CK609" s="758"/>
      <c r="CL609" s="758"/>
      <c r="CM609" s="758"/>
      <c r="CN609" s="758"/>
      <c r="CP609" s="5"/>
      <c r="CR609" s="5"/>
      <c r="CS609" s="5"/>
      <c r="CT609" s="5"/>
    </row>
    <row r="610" spans="2:98" ht="15">
      <c r="B610" s="758"/>
      <c r="C610" s="758"/>
      <c r="D610" s="758"/>
      <c r="E610" s="758"/>
      <c r="F610" s="758"/>
      <c r="G610" s="758"/>
      <c r="H610" s="758"/>
      <c r="I610" s="758"/>
      <c r="J610" s="758"/>
      <c r="K610" s="758"/>
      <c r="L610" s="758"/>
      <c r="M610" s="758"/>
      <c r="N610" s="758"/>
      <c r="O610" s="758"/>
      <c r="P610" s="758"/>
      <c r="Q610" s="758"/>
      <c r="R610" s="758"/>
      <c r="S610" s="758"/>
      <c r="T610" s="758"/>
      <c r="U610" s="758"/>
      <c r="V610" s="758"/>
      <c r="W610" s="758"/>
      <c r="X610" s="758"/>
      <c r="Y610" s="758"/>
      <c r="Z610" s="758"/>
      <c r="AA610" s="758"/>
      <c r="AB610" s="758"/>
      <c r="AC610" s="758"/>
      <c r="AD610" s="758"/>
      <c r="AE610" s="758"/>
      <c r="AF610" s="758"/>
      <c r="AG610" s="758"/>
      <c r="AH610" s="758"/>
      <c r="AI610" s="758"/>
      <c r="AJ610" s="758"/>
      <c r="AK610" s="758"/>
      <c r="AL610" s="780">
        <v>605</v>
      </c>
      <c r="AM610" s="792">
        <v>0.296553342173768</v>
      </c>
      <c r="AN610" s="792">
        <f t="shared" si="153"/>
        <v>0.70344665782623195</v>
      </c>
      <c r="AO610" s="792">
        <v>0.34934021498006501</v>
      </c>
      <c r="AP610" s="792">
        <f t="shared" si="147"/>
        <v>0.65065978501993493</v>
      </c>
      <c r="AQ610" s="792">
        <v>0.210692698827466</v>
      </c>
      <c r="AR610" s="792">
        <f t="shared" si="148"/>
        <v>0.789307301172534</v>
      </c>
      <c r="AS610" s="792">
        <f t="shared" si="154"/>
        <v>0.26919842697991736</v>
      </c>
      <c r="AT610" s="792">
        <f t="shared" si="154"/>
        <v>0.73080157302008264</v>
      </c>
      <c r="AU610" s="808">
        <v>0.30879111695216899</v>
      </c>
      <c r="AV610" s="808">
        <f t="shared" si="155"/>
        <v>0.69120888304783101</v>
      </c>
      <c r="AW610" s="808">
        <v>0.36222018433553699</v>
      </c>
      <c r="AX610" s="808">
        <f t="shared" si="156"/>
        <v>0.63777981566446296</v>
      </c>
      <c r="AY610" s="808">
        <v>0.23187126164025201</v>
      </c>
      <c r="AZ610" s="808">
        <f t="shared" si="159"/>
        <v>0.76812873835974793</v>
      </c>
      <c r="BA610" s="808">
        <f t="shared" si="157"/>
        <v>0.2856966690068618</v>
      </c>
      <c r="BB610" s="808">
        <f t="shared" si="157"/>
        <v>0.71430333099313814</v>
      </c>
      <c r="BC610" s="809">
        <v>0.290520664378214</v>
      </c>
      <c r="BD610" s="809">
        <f t="shared" si="160"/>
        <v>0.709479335621786</v>
      </c>
      <c r="BE610" s="809">
        <v>0.351435161314467</v>
      </c>
      <c r="BF610" s="809">
        <f t="shared" si="160"/>
        <v>0.64856483868553294</v>
      </c>
      <c r="BG610" s="809">
        <v>0.232882402541188</v>
      </c>
      <c r="BH610" s="809">
        <f t="shared" si="149"/>
        <v>0.76711759745881203</v>
      </c>
      <c r="BI610" s="809">
        <v>0.27801739822852023</v>
      </c>
      <c r="BJ610" s="809">
        <v>0.72198260177147977</v>
      </c>
      <c r="BK610" s="810">
        <v>0.28351760152855598</v>
      </c>
      <c r="BL610" s="810">
        <f t="shared" si="150"/>
        <v>0.71648239847144402</v>
      </c>
      <c r="BM610" s="810">
        <v>0.34439625458822598</v>
      </c>
      <c r="BN610" s="810">
        <f t="shared" si="151"/>
        <v>0.65560374541177402</v>
      </c>
      <c r="BO610" s="810">
        <v>0.22483678299614701</v>
      </c>
      <c r="BP610" s="810">
        <f t="shared" si="152"/>
        <v>0.77516321700385293</v>
      </c>
      <c r="BQ610" s="810">
        <v>0.27052651520737198</v>
      </c>
      <c r="BR610" s="810">
        <f t="shared" si="158"/>
        <v>0.72947348479262808</v>
      </c>
      <c r="BS610" s="809">
        <v>0.88990937407858395</v>
      </c>
      <c r="BT610" s="809">
        <v>0.110090625921416</v>
      </c>
      <c r="BU610" s="812"/>
      <c r="BV610" s="758"/>
      <c r="BW610" s="758"/>
      <c r="BX610" s="758"/>
      <c r="BY610" s="758"/>
      <c r="BZ610" s="758"/>
      <c r="CA610" s="758"/>
      <c r="CB610" s="758"/>
      <c r="CC610" s="758"/>
      <c r="CD610" s="758"/>
      <c r="CE610" s="758"/>
      <c r="CF610" s="758"/>
      <c r="CG610" s="758"/>
      <c r="CH610" s="758"/>
      <c r="CI610" s="758"/>
      <c r="CJ610" s="758"/>
      <c r="CK610" s="758"/>
      <c r="CL610" s="758"/>
      <c r="CM610" s="758"/>
      <c r="CN610" s="758"/>
      <c r="CP610" s="5"/>
      <c r="CR610" s="5"/>
      <c r="CS610" s="5"/>
      <c r="CT610" s="5"/>
    </row>
    <row r="611" spans="2:98" ht="15">
      <c r="B611" s="758"/>
      <c r="C611" s="758"/>
      <c r="D611" s="758"/>
      <c r="E611" s="758"/>
      <c r="F611" s="758"/>
      <c r="G611" s="758"/>
      <c r="H611" s="758"/>
      <c r="I611" s="758"/>
      <c r="J611" s="758"/>
      <c r="K611" s="758"/>
      <c r="L611" s="758"/>
      <c r="M611" s="758"/>
      <c r="N611" s="758"/>
      <c r="O611" s="758"/>
      <c r="P611" s="758"/>
      <c r="Q611" s="758"/>
      <c r="R611" s="758"/>
      <c r="S611" s="758"/>
      <c r="T611" s="758"/>
      <c r="U611" s="758"/>
      <c r="V611" s="758"/>
      <c r="W611" s="758"/>
      <c r="X611" s="758"/>
      <c r="Y611" s="758"/>
      <c r="Z611" s="758"/>
      <c r="AA611" s="758"/>
      <c r="AB611" s="758"/>
      <c r="AC611" s="758"/>
      <c r="AD611" s="758"/>
      <c r="AE611" s="758"/>
      <c r="AF611" s="758"/>
      <c r="AG611" s="758"/>
      <c r="AH611" s="758"/>
      <c r="AI611" s="758"/>
      <c r="AJ611" s="758"/>
      <c r="AK611" s="758"/>
      <c r="AL611" s="780">
        <v>606</v>
      </c>
      <c r="AM611" s="792">
        <v>0.29686275757277603</v>
      </c>
      <c r="AN611" s="792">
        <f t="shared" si="153"/>
        <v>0.70313724242722397</v>
      </c>
      <c r="AO611" s="792">
        <v>0.34960796650502501</v>
      </c>
      <c r="AP611" s="792">
        <f t="shared" si="147"/>
        <v>0.65039203349497499</v>
      </c>
      <c r="AQ611" s="792">
        <v>0.21103098019069999</v>
      </c>
      <c r="AR611" s="792">
        <f t="shared" si="148"/>
        <v>0.78896901980930001</v>
      </c>
      <c r="AS611" s="792">
        <f t="shared" si="154"/>
        <v>0.26951153803143829</v>
      </c>
      <c r="AT611" s="792">
        <f t="shared" si="154"/>
        <v>0.73048846196856176</v>
      </c>
      <c r="AU611" s="808">
        <v>0.30910856960696098</v>
      </c>
      <c r="AV611" s="808">
        <f t="shared" si="155"/>
        <v>0.69089143039303902</v>
      </c>
      <c r="AW611" s="808">
        <v>0.36252347588922501</v>
      </c>
      <c r="AX611" s="808">
        <f t="shared" si="156"/>
        <v>0.63747652411077493</v>
      </c>
      <c r="AY611" s="808">
        <v>0.23224529542289499</v>
      </c>
      <c r="AZ611" s="808">
        <f t="shared" si="159"/>
        <v>0.76775470457710504</v>
      </c>
      <c r="BA611" s="808">
        <f t="shared" si="157"/>
        <v>0.28603689192721138</v>
      </c>
      <c r="BB611" s="808">
        <f t="shared" si="157"/>
        <v>0.71396310807278862</v>
      </c>
      <c r="BC611" s="809">
        <v>0.29082429804647902</v>
      </c>
      <c r="BD611" s="809">
        <f t="shared" si="160"/>
        <v>0.70917570195352098</v>
      </c>
      <c r="BE611" s="809">
        <v>0.35172148261645297</v>
      </c>
      <c r="BF611" s="809">
        <f t="shared" si="160"/>
        <v>0.64827851738354703</v>
      </c>
      <c r="BG611" s="809">
        <v>0.23325810214521001</v>
      </c>
      <c r="BH611" s="809">
        <f t="shared" si="149"/>
        <v>0.76674189785478997</v>
      </c>
      <c r="BI611" s="809">
        <v>0.2783502003829893</v>
      </c>
      <c r="BJ611" s="809">
        <v>0.72164979961701081</v>
      </c>
      <c r="BK611" s="810">
        <v>0.283820403877872</v>
      </c>
      <c r="BL611" s="810">
        <f t="shared" si="150"/>
        <v>0.716179596122128</v>
      </c>
      <c r="BM611" s="810">
        <v>0.34467488741360502</v>
      </c>
      <c r="BN611" s="810">
        <f t="shared" si="151"/>
        <v>0.65532511258639503</v>
      </c>
      <c r="BO611" s="810">
        <v>0.22520380841992099</v>
      </c>
      <c r="BP611" s="810">
        <f t="shared" si="152"/>
        <v>0.77479619158007895</v>
      </c>
      <c r="BQ611" s="810">
        <v>0.27085330118043316</v>
      </c>
      <c r="BR611" s="810">
        <f t="shared" si="158"/>
        <v>0.72914669881956695</v>
      </c>
      <c r="BS611" s="809">
        <v>0.89008944093105202</v>
      </c>
      <c r="BT611" s="809">
        <v>0.109910559068948</v>
      </c>
      <c r="BU611" s="812"/>
      <c r="BV611" s="758"/>
      <c r="BW611" s="758"/>
      <c r="BX611" s="758"/>
      <c r="BY611" s="758"/>
      <c r="BZ611" s="758"/>
      <c r="CA611" s="758"/>
      <c r="CB611" s="758"/>
      <c r="CC611" s="758"/>
      <c r="CD611" s="758"/>
      <c r="CE611" s="758"/>
      <c r="CF611" s="758"/>
      <c r="CG611" s="758"/>
      <c r="CH611" s="758"/>
      <c r="CI611" s="758"/>
      <c r="CJ611" s="758"/>
      <c r="CK611" s="758"/>
      <c r="CL611" s="758"/>
      <c r="CM611" s="758"/>
      <c r="CN611" s="758"/>
      <c r="CP611" s="5"/>
      <c r="CR611" s="5"/>
      <c r="CS611" s="5"/>
      <c r="CT611" s="5"/>
    </row>
    <row r="612" spans="2:98" ht="15">
      <c r="B612" s="758"/>
      <c r="C612" s="758"/>
      <c r="D612" s="758"/>
      <c r="E612" s="758"/>
      <c r="F612" s="758"/>
      <c r="G612" s="758"/>
      <c r="H612" s="758"/>
      <c r="I612" s="758"/>
      <c r="J612" s="758"/>
      <c r="K612" s="758"/>
      <c r="L612" s="758"/>
      <c r="M612" s="758"/>
      <c r="N612" s="758"/>
      <c r="O612" s="758"/>
      <c r="P612" s="758"/>
      <c r="Q612" s="758"/>
      <c r="R612" s="758"/>
      <c r="S612" s="758"/>
      <c r="T612" s="758"/>
      <c r="U612" s="758"/>
      <c r="V612" s="758"/>
      <c r="W612" s="758"/>
      <c r="X612" s="758"/>
      <c r="Y612" s="758"/>
      <c r="Z612" s="758"/>
      <c r="AA612" s="758"/>
      <c r="AB612" s="758"/>
      <c r="AC612" s="758"/>
      <c r="AD612" s="758"/>
      <c r="AE612" s="758"/>
      <c r="AF612" s="758"/>
      <c r="AG612" s="758"/>
      <c r="AH612" s="758"/>
      <c r="AI612" s="758"/>
      <c r="AJ612" s="758"/>
      <c r="AK612" s="758"/>
      <c r="AL612" s="780">
        <v>607</v>
      </c>
      <c r="AM612" s="792">
        <v>0.29717175901440601</v>
      </c>
      <c r="AN612" s="792">
        <f t="shared" si="153"/>
        <v>0.70282824098559393</v>
      </c>
      <c r="AO612" s="792">
        <v>0.34987561955172403</v>
      </c>
      <c r="AP612" s="792">
        <f t="shared" si="147"/>
        <v>0.65012438044827592</v>
      </c>
      <c r="AQ612" s="792">
        <v>0.21136917536741201</v>
      </c>
      <c r="AR612" s="792">
        <f t="shared" si="148"/>
        <v>0.78863082463258793</v>
      </c>
      <c r="AS612" s="792">
        <f t="shared" si="154"/>
        <v>0.2698244584603719</v>
      </c>
      <c r="AT612" s="792">
        <f t="shared" si="154"/>
        <v>0.73017554153962805</v>
      </c>
      <c r="AU612" s="808">
        <v>0.30942576602545402</v>
      </c>
      <c r="AV612" s="808">
        <f t="shared" si="155"/>
        <v>0.69057423397454598</v>
      </c>
      <c r="AW612" s="808">
        <v>0.36282651962898899</v>
      </c>
      <c r="AX612" s="808">
        <f t="shared" si="156"/>
        <v>0.63717348037101096</v>
      </c>
      <c r="AY612" s="808">
        <v>0.232619234692968</v>
      </c>
      <c r="AZ612" s="808">
        <f t="shared" si="159"/>
        <v>0.76738076530703203</v>
      </c>
      <c r="BA612" s="808">
        <f t="shared" si="157"/>
        <v>0.28637693494132349</v>
      </c>
      <c r="BB612" s="808">
        <f t="shared" si="157"/>
        <v>0.71362306505867656</v>
      </c>
      <c r="BC612" s="809">
        <v>0.291127764235866</v>
      </c>
      <c r="BD612" s="809">
        <f t="shared" si="160"/>
        <v>0.70887223576413394</v>
      </c>
      <c r="BE612" s="809">
        <v>0.35200756732891902</v>
      </c>
      <c r="BF612" s="809">
        <f t="shared" si="160"/>
        <v>0.64799243267108098</v>
      </c>
      <c r="BG612" s="809">
        <v>0.23363369375999399</v>
      </c>
      <c r="BH612" s="809">
        <f t="shared" si="149"/>
        <v>0.76636630624000601</v>
      </c>
      <c r="BI612" s="809">
        <v>0.27868284652836711</v>
      </c>
      <c r="BJ612" s="809">
        <v>0.72131715347163294</v>
      </c>
      <c r="BK612" s="810">
        <v>0.28412296683928701</v>
      </c>
      <c r="BL612" s="810">
        <f t="shared" si="150"/>
        <v>0.71587703316071294</v>
      </c>
      <c r="BM612" s="810">
        <v>0.34495331451801298</v>
      </c>
      <c r="BN612" s="810">
        <f t="shared" si="151"/>
        <v>0.65504668548198697</v>
      </c>
      <c r="BO612" s="810">
        <v>0.22557072286219801</v>
      </c>
      <c r="BP612" s="810">
        <f t="shared" si="152"/>
        <v>0.77442927713780196</v>
      </c>
      <c r="BQ612" s="810">
        <v>0.27117991457593305</v>
      </c>
      <c r="BR612" s="810">
        <f t="shared" si="158"/>
        <v>0.72882008542406695</v>
      </c>
      <c r="BS612" s="809">
        <v>0.89026890952708904</v>
      </c>
      <c r="BT612" s="809">
        <v>0.10973109047291101</v>
      </c>
      <c r="BU612" s="812"/>
      <c r="BV612" s="758"/>
      <c r="BW612" s="758"/>
      <c r="BX612" s="758"/>
      <c r="BY612" s="758"/>
      <c r="BZ612" s="758"/>
      <c r="CA612" s="758"/>
      <c r="CB612" s="758"/>
      <c r="CC612" s="758"/>
      <c r="CD612" s="758"/>
      <c r="CE612" s="758"/>
      <c r="CF612" s="758"/>
      <c r="CG612" s="758"/>
      <c r="CH612" s="758"/>
      <c r="CI612" s="758"/>
      <c r="CJ612" s="758"/>
      <c r="CK612" s="758"/>
      <c r="CL612" s="758"/>
      <c r="CM612" s="758"/>
      <c r="CN612" s="758"/>
      <c r="CP612" s="5"/>
      <c r="CR612" s="5"/>
      <c r="CS612" s="5"/>
      <c r="CT612" s="5"/>
    </row>
    <row r="613" spans="2:98" ht="15">
      <c r="B613" s="758"/>
      <c r="C613" s="758"/>
      <c r="D613" s="758"/>
      <c r="E613" s="758"/>
      <c r="F613" s="758"/>
      <c r="G613" s="758"/>
      <c r="H613" s="758"/>
      <c r="I613" s="758"/>
      <c r="J613" s="758"/>
      <c r="K613" s="758"/>
      <c r="L613" s="758"/>
      <c r="M613" s="758"/>
      <c r="N613" s="758"/>
      <c r="O613" s="758"/>
      <c r="P613" s="758"/>
      <c r="Q613" s="758"/>
      <c r="R613" s="758"/>
      <c r="S613" s="758"/>
      <c r="T613" s="758"/>
      <c r="U613" s="758"/>
      <c r="V613" s="758"/>
      <c r="W613" s="758"/>
      <c r="X613" s="758"/>
      <c r="Y613" s="758"/>
      <c r="Z613" s="758"/>
      <c r="AA613" s="758"/>
      <c r="AB613" s="758"/>
      <c r="AC613" s="758"/>
      <c r="AD613" s="758"/>
      <c r="AE613" s="758"/>
      <c r="AF613" s="758"/>
      <c r="AG613" s="758"/>
      <c r="AH613" s="758"/>
      <c r="AI613" s="758"/>
      <c r="AJ613" s="758"/>
      <c r="AK613" s="758"/>
      <c r="AL613" s="780">
        <v>608</v>
      </c>
      <c r="AM613" s="792">
        <v>0.29748034809346102</v>
      </c>
      <c r="AN613" s="792">
        <f t="shared" si="153"/>
        <v>0.70251965190653898</v>
      </c>
      <c r="AO613" s="792">
        <v>0.350143173553915</v>
      </c>
      <c r="AP613" s="792">
        <f t="shared" si="147"/>
        <v>0.649856826446085</v>
      </c>
      <c r="AQ613" s="792">
        <v>0.211707284335128</v>
      </c>
      <c r="AR613" s="792">
        <f t="shared" si="148"/>
        <v>0.78829271566487202</v>
      </c>
      <c r="AS613" s="792">
        <f t="shared" si="154"/>
        <v>0.27013718862053226</v>
      </c>
      <c r="AT613" s="792">
        <f t="shared" si="154"/>
        <v>0.72986281137946785</v>
      </c>
      <c r="AU613" s="808">
        <v>0.309742706497183</v>
      </c>
      <c r="AV613" s="808">
        <f t="shared" si="155"/>
        <v>0.69025729350281706</v>
      </c>
      <c r="AW613" s="808">
        <v>0.36312931582220698</v>
      </c>
      <c r="AX613" s="808">
        <f t="shared" si="156"/>
        <v>0.63687068417779302</v>
      </c>
      <c r="AY613" s="808">
        <v>0.23299307926959001</v>
      </c>
      <c r="AZ613" s="808">
        <f t="shared" si="159"/>
        <v>0.76700692073040999</v>
      </c>
      <c r="BA613" s="808">
        <f t="shared" si="157"/>
        <v>0.28671679811724576</v>
      </c>
      <c r="BB613" s="808">
        <f t="shared" si="157"/>
        <v>0.71328320188275429</v>
      </c>
      <c r="BC613" s="809">
        <v>0.29143106248505402</v>
      </c>
      <c r="BD613" s="809">
        <f t="shared" si="160"/>
        <v>0.70856893751494598</v>
      </c>
      <c r="BE613" s="809">
        <v>0.35229341562220101</v>
      </c>
      <c r="BF613" s="809">
        <f t="shared" si="160"/>
        <v>0.64770658437779893</v>
      </c>
      <c r="BG613" s="809">
        <v>0.23400917718829201</v>
      </c>
      <c r="BH613" s="809">
        <f t="shared" si="149"/>
        <v>0.76599082281170805</v>
      </c>
      <c r="BI613" s="809">
        <v>0.27901533647008731</v>
      </c>
      <c r="BJ613" s="809">
        <v>0.72098466352991275</v>
      </c>
      <c r="BK613" s="810">
        <v>0.28442529038318698</v>
      </c>
      <c r="BL613" s="810">
        <f t="shared" si="150"/>
        <v>0.71557470961681302</v>
      </c>
      <c r="BM613" s="810">
        <v>0.34523153603421503</v>
      </c>
      <c r="BN613" s="810">
        <f t="shared" si="151"/>
        <v>0.65476846396578492</v>
      </c>
      <c r="BO613" s="810">
        <v>0.22593752607025799</v>
      </c>
      <c r="BP613" s="810">
        <f t="shared" si="152"/>
        <v>0.77406247392974203</v>
      </c>
      <c r="BQ613" s="810">
        <v>0.2715063552989761</v>
      </c>
      <c r="BR613" s="810">
        <f t="shared" si="158"/>
        <v>0.72849364470102396</v>
      </c>
      <c r="BS613" s="809">
        <v>0.89044778175155004</v>
      </c>
      <c r="BT613" s="809">
        <v>0.10955221824845</v>
      </c>
      <c r="BU613" s="812"/>
      <c r="BV613" s="758"/>
      <c r="BW613" s="758"/>
      <c r="BX613" s="758"/>
      <c r="BY613" s="758"/>
      <c r="BZ613" s="758"/>
      <c r="CA613" s="758"/>
      <c r="CB613" s="758"/>
      <c r="CC613" s="758"/>
      <c r="CD613" s="758"/>
      <c r="CE613" s="758"/>
      <c r="CF613" s="758"/>
      <c r="CG613" s="758"/>
      <c r="CH613" s="758"/>
      <c r="CI613" s="758"/>
      <c r="CJ613" s="758"/>
      <c r="CK613" s="758"/>
      <c r="CL613" s="758"/>
      <c r="CM613" s="758"/>
      <c r="CN613" s="758"/>
      <c r="CP613" s="5"/>
      <c r="CR613" s="5"/>
      <c r="CS613" s="5"/>
      <c r="CT613" s="5"/>
    </row>
    <row r="614" spans="2:98" ht="15">
      <c r="B614" s="758"/>
      <c r="C614" s="758"/>
      <c r="D614" s="758"/>
      <c r="E614" s="758"/>
      <c r="F614" s="758"/>
      <c r="G614" s="758"/>
      <c r="H614" s="758"/>
      <c r="I614" s="758"/>
      <c r="J614" s="758"/>
      <c r="K614" s="758"/>
      <c r="L614" s="758"/>
      <c r="M614" s="758"/>
      <c r="N614" s="758"/>
      <c r="O614" s="758"/>
      <c r="P614" s="758"/>
      <c r="Q614" s="758"/>
      <c r="R614" s="758"/>
      <c r="S614" s="758"/>
      <c r="T614" s="758"/>
      <c r="U614" s="758"/>
      <c r="V614" s="758"/>
      <c r="W614" s="758"/>
      <c r="X614" s="758"/>
      <c r="Y614" s="758"/>
      <c r="Z614" s="758"/>
      <c r="AA614" s="758"/>
      <c r="AB614" s="758"/>
      <c r="AC614" s="758"/>
      <c r="AD614" s="758"/>
      <c r="AE614" s="758"/>
      <c r="AF614" s="758"/>
      <c r="AG614" s="758"/>
      <c r="AH614" s="758"/>
      <c r="AI614" s="758"/>
      <c r="AJ614" s="758"/>
      <c r="AK614" s="758"/>
      <c r="AL614" s="780">
        <v>609</v>
      </c>
      <c r="AM614" s="792">
        <v>0.29778852640474301</v>
      </c>
      <c r="AN614" s="792">
        <f t="shared" si="153"/>
        <v>0.70221147359525693</v>
      </c>
      <c r="AO614" s="792">
        <v>0.35041062794535199</v>
      </c>
      <c r="AP614" s="792">
        <f t="shared" si="147"/>
        <v>0.64958937205464795</v>
      </c>
      <c r="AQ614" s="792">
        <v>0.21204530707137401</v>
      </c>
      <c r="AR614" s="792">
        <f t="shared" si="148"/>
        <v>0.78795469292862597</v>
      </c>
      <c r="AS614" s="792">
        <f t="shared" si="154"/>
        <v>0.27044972886573337</v>
      </c>
      <c r="AT614" s="792">
        <f t="shared" si="154"/>
        <v>0.72955027113426663</v>
      </c>
      <c r="AU614" s="808">
        <v>0.31005939131168198</v>
      </c>
      <c r="AV614" s="808">
        <f t="shared" si="155"/>
        <v>0.68994060868831797</v>
      </c>
      <c r="AW614" s="808">
        <v>0.36343186473625699</v>
      </c>
      <c r="AX614" s="808">
        <f t="shared" si="156"/>
        <v>0.63656813526374301</v>
      </c>
      <c r="AY614" s="808">
        <v>0.23336682897188199</v>
      </c>
      <c r="AZ614" s="808">
        <f t="shared" si="159"/>
        <v>0.76663317102811801</v>
      </c>
      <c r="BA614" s="808">
        <f t="shared" si="157"/>
        <v>0.28705648152302626</v>
      </c>
      <c r="BB614" s="808">
        <f t="shared" si="157"/>
        <v>0.71294351847697368</v>
      </c>
      <c r="BC614" s="809">
        <v>0.29173419233272102</v>
      </c>
      <c r="BD614" s="809">
        <f t="shared" si="160"/>
        <v>0.70826580766727898</v>
      </c>
      <c r="BE614" s="809">
        <v>0.35257902766663601</v>
      </c>
      <c r="BF614" s="809">
        <f t="shared" si="160"/>
        <v>0.64742097233336393</v>
      </c>
      <c r="BG614" s="809">
        <v>0.23438455223285901</v>
      </c>
      <c r="BH614" s="809">
        <f t="shared" si="149"/>
        <v>0.76561544776714097</v>
      </c>
      <c r="BI614" s="809">
        <v>0.27934767001358496</v>
      </c>
      <c r="BJ614" s="809">
        <v>0.72065232998641515</v>
      </c>
      <c r="BK614" s="810">
        <v>0.284727374479957</v>
      </c>
      <c r="BL614" s="810">
        <f t="shared" si="150"/>
        <v>0.715272625520043</v>
      </c>
      <c r="BM614" s="810">
        <v>0.34550955209497403</v>
      </c>
      <c r="BN614" s="810">
        <f t="shared" si="151"/>
        <v>0.65449044790502597</v>
      </c>
      <c r="BO614" s="810">
        <v>0.22630421779138199</v>
      </c>
      <c r="BP614" s="810">
        <f t="shared" si="152"/>
        <v>0.77369578220861801</v>
      </c>
      <c r="BQ614" s="810">
        <v>0.27183262325466639</v>
      </c>
      <c r="BR614" s="810">
        <f t="shared" si="158"/>
        <v>0.72816737674533361</v>
      </c>
      <c r="BS614" s="809">
        <v>0.89062605948928397</v>
      </c>
      <c r="BT614" s="809">
        <v>0.109373940510716</v>
      </c>
      <c r="BU614" s="812"/>
      <c r="BV614" s="758"/>
      <c r="BW614" s="758"/>
      <c r="BX614" s="758"/>
      <c r="BY614" s="758"/>
      <c r="BZ614" s="758"/>
      <c r="CA614" s="758"/>
      <c r="CB614" s="758"/>
      <c r="CC614" s="758"/>
      <c r="CD614" s="758"/>
      <c r="CE614" s="758"/>
      <c r="CF614" s="758"/>
      <c r="CG614" s="758"/>
      <c r="CH614" s="758"/>
      <c r="CI614" s="758"/>
      <c r="CJ614" s="758"/>
      <c r="CK614" s="758"/>
      <c r="CL614" s="758"/>
      <c r="CM614" s="758"/>
      <c r="CN614" s="758"/>
      <c r="CP614" s="5"/>
      <c r="CR614" s="5"/>
      <c r="CS614" s="5"/>
      <c r="CT614" s="5"/>
    </row>
    <row r="615" spans="2:98" ht="15">
      <c r="B615" s="758"/>
      <c r="C615" s="758"/>
      <c r="D615" s="758"/>
      <c r="E615" s="758"/>
      <c r="F615" s="758"/>
      <c r="G615" s="758"/>
      <c r="H615" s="758"/>
      <c r="I615" s="758"/>
      <c r="J615" s="758"/>
      <c r="K615" s="758"/>
      <c r="L615" s="758"/>
      <c r="M615" s="758"/>
      <c r="N615" s="758"/>
      <c r="O615" s="758"/>
      <c r="P615" s="758"/>
      <c r="Q615" s="758"/>
      <c r="R615" s="758"/>
      <c r="S615" s="758"/>
      <c r="T615" s="758"/>
      <c r="U615" s="758"/>
      <c r="V615" s="758"/>
      <c r="W615" s="758"/>
      <c r="X615" s="758"/>
      <c r="Y615" s="758"/>
      <c r="Z615" s="758"/>
      <c r="AA615" s="758"/>
      <c r="AB615" s="758"/>
      <c r="AC615" s="758"/>
      <c r="AD615" s="758"/>
      <c r="AE615" s="758"/>
      <c r="AF615" s="758"/>
      <c r="AG615" s="758"/>
      <c r="AH615" s="758"/>
      <c r="AI615" s="758"/>
      <c r="AJ615" s="758"/>
      <c r="AK615" s="758"/>
      <c r="AL615" s="780">
        <v>610</v>
      </c>
      <c r="AM615" s="792">
        <v>0.298096295543054</v>
      </c>
      <c r="AN615" s="792">
        <f t="shared" si="153"/>
        <v>0.70190370445694605</v>
      </c>
      <c r="AO615" s="792">
        <v>0.35067798215978702</v>
      </c>
      <c r="AP615" s="792">
        <f t="shared" si="147"/>
        <v>0.64932201784021304</v>
      </c>
      <c r="AQ615" s="792">
        <v>0.21238324355367899</v>
      </c>
      <c r="AR615" s="792">
        <f t="shared" si="148"/>
        <v>0.78761675644632101</v>
      </c>
      <c r="AS615" s="792">
        <f t="shared" si="154"/>
        <v>0.27076207954979009</v>
      </c>
      <c r="AT615" s="792">
        <f t="shared" si="154"/>
        <v>0.72923792045020996</v>
      </c>
      <c r="AU615" s="808">
        <v>0.31037582075848802</v>
      </c>
      <c r="AV615" s="808">
        <f t="shared" si="155"/>
        <v>0.68962417924151198</v>
      </c>
      <c r="AW615" s="808">
        <v>0.36373416663851699</v>
      </c>
      <c r="AX615" s="808">
        <f t="shared" si="156"/>
        <v>0.63626583336148301</v>
      </c>
      <c r="AY615" s="808">
        <v>0.23374048361896399</v>
      </c>
      <c r="AZ615" s="808">
        <f t="shared" si="159"/>
        <v>0.76625951638103595</v>
      </c>
      <c r="BA615" s="808">
        <f t="shared" si="157"/>
        <v>0.28739598522671361</v>
      </c>
      <c r="BB615" s="808">
        <f t="shared" si="157"/>
        <v>0.71260401477328639</v>
      </c>
      <c r="BC615" s="809">
        <v>0.29203715331754299</v>
      </c>
      <c r="BD615" s="809">
        <f t="shared" si="160"/>
        <v>0.70796284668245701</v>
      </c>
      <c r="BE615" s="809">
        <v>0.352864403632558</v>
      </c>
      <c r="BF615" s="809">
        <f t="shared" si="160"/>
        <v>0.647135596367442</v>
      </c>
      <c r="BG615" s="809">
        <v>0.23475981869644699</v>
      </c>
      <c r="BH615" s="809">
        <f t="shared" si="149"/>
        <v>0.76524018130355298</v>
      </c>
      <c r="BI615" s="809">
        <v>0.27967984696429227</v>
      </c>
      <c r="BJ615" s="809">
        <v>0.72032015303570773</v>
      </c>
      <c r="BK615" s="810">
        <v>0.28502921909998102</v>
      </c>
      <c r="BL615" s="810">
        <f t="shared" si="150"/>
        <v>0.71497078090001898</v>
      </c>
      <c r="BM615" s="810">
        <v>0.345787362833056</v>
      </c>
      <c r="BN615" s="810">
        <f t="shared" si="151"/>
        <v>0.654212637166944</v>
      </c>
      <c r="BO615" s="810">
        <v>0.22667079777284899</v>
      </c>
      <c r="BP615" s="810">
        <f t="shared" si="152"/>
        <v>0.77332920222715096</v>
      </c>
      <c r="BQ615" s="810">
        <v>0.27215871834810756</v>
      </c>
      <c r="BR615" s="810">
        <f t="shared" si="158"/>
        <v>0.72784128165189244</v>
      </c>
      <c r="BS615" s="809">
        <v>0.890803744625144</v>
      </c>
      <c r="BT615" s="809">
        <v>0.109196255374856</v>
      </c>
      <c r="BU615" s="812"/>
      <c r="BV615" s="758"/>
      <c r="BW615" s="758"/>
      <c r="BX615" s="758"/>
      <c r="BY615" s="758"/>
      <c r="BZ615" s="758"/>
      <c r="CA615" s="758"/>
      <c r="CB615" s="758"/>
      <c r="CC615" s="758"/>
      <c r="CD615" s="758"/>
      <c r="CE615" s="758"/>
      <c r="CF615" s="758"/>
      <c r="CG615" s="758"/>
      <c r="CH615" s="758"/>
      <c r="CI615" s="758"/>
      <c r="CJ615" s="758"/>
      <c r="CK615" s="758"/>
      <c r="CL615" s="758"/>
      <c r="CM615" s="758"/>
      <c r="CN615" s="758"/>
      <c r="CP615" s="5"/>
      <c r="CR615" s="5"/>
      <c r="CS615" s="5"/>
      <c r="CT615" s="5"/>
    </row>
    <row r="616" spans="2:98" ht="15">
      <c r="B616" s="758"/>
      <c r="C616" s="758"/>
      <c r="D616" s="758"/>
      <c r="E616" s="758"/>
      <c r="F616" s="758"/>
      <c r="G616" s="758"/>
      <c r="H616" s="758"/>
      <c r="I616" s="758"/>
      <c r="J616" s="758"/>
      <c r="K616" s="758"/>
      <c r="L616" s="758"/>
      <c r="M616" s="758"/>
      <c r="N616" s="758"/>
      <c r="O616" s="758"/>
      <c r="P616" s="758"/>
      <c r="Q616" s="758"/>
      <c r="R616" s="758"/>
      <c r="S616" s="758"/>
      <c r="T616" s="758"/>
      <c r="U616" s="758"/>
      <c r="V616" s="758"/>
      <c r="W616" s="758"/>
      <c r="X616" s="758"/>
      <c r="Y616" s="758"/>
      <c r="Z616" s="758"/>
      <c r="AA616" s="758"/>
      <c r="AB616" s="758"/>
      <c r="AC616" s="758"/>
      <c r="AD616" s="758"/>
      <c r="AE616" s="758"/>
      <c r="AF616" s="758"/>
      <c r="AG616" s="758"/>
      <c r="AH616" s="758"/>
      <c r="AI616" s="758"/>
      <c r="AJ616" s="758"/>
      <c r="AK616" s="758"/>
      <c r="AL616" s="780">
        <v>611</v>
      </c>
      <c r="AM616" s="792">
        <v>0.298403657103196</v>
      </c>
      <c r="AN616" s="792">
        <f t="shared" si="153"/>
        <v>0.70159634289680395</v>
      </c>
      <c r="AO616" s="792">
        <v>0.35094523563097402</v>
      </c>
      <c r="AP616" s="792">
        <f t="shared" si="147"/>
        <v>0.64905476436902598</v>
      </c>
      <c r="AQ616" s="792">
        <v>0.21272109375956899</v>
      </c>
      <c r="AR616" s="792">
        <f t="shared" si="148"/>
        <v>0.78727890624043106</v>
      </c>
      <c r="AS616" s="792">
        <f t="shared" si="154"/>
        <v>0.2710742410265165</v>
      </c>
      <c r="AT616" s="792">
        <f t="shared" si="154"/>
        <v>0.72892575897348344</v>
      </c>
      <c r="AU616" s="808">
        <v>0.31069199512713402</v>
      </c>
      <c r="AV616" s="808">
        <f t="shared" si="155"/>
        <v>0.68930800487286592</v>
      </c>
      <c r="AW616" s="808">
        <v>0.36403622179636602</v>
      </c>
      <c r="AX616" s="808">
        <f t="shared" si="156"/>
        <v>0.63596377820363403</v>
      </c>
      <c r="AY616" s="808">
        <v>0.234114043029957</v>
      </c>
      <c r="AZ616" s="808">
        <f t="shared" si="159"/>
        <v>0.76588595697004302</v>
      </c>
      <c r="BA616" s="808">
        <f t="shared" si="157"/>
        <v>0.28773530929635593</v>
      </c>
      <c r="BB616" s="808">
        <f t="shared" si="157"/>
        <v>0.71226469070364407</v>
      </c>
      <c r="BC616" s="809">
        <v>0.29233994497819998</v>
      </c>
      <c r="BD616" s="809">
        <f t="shared" si="160"/>
        <v>0.70766005502179996</v>
      </c>
      <c r="BE616" s="809">
        <v>0.35314954369030399</v>
      </c>
      <c r="BF616" s="809">
        <f t="shared" si="160"/>
        <v>0.64685045630969595</v>
      </c>
      <c r="BG616" s="809">
        <v>0.235134976381809</v>
      </c>
      <c r="BH616" s="809">
        <f t="shared" si="149"/>
        <v>0.76486502361819098</v>
      </c>
      <c r="BI616" s="809">
        <v>0.28001186712764403</v>
      </c>
      <c r="BJ616" s="809">
        <v>0.71998813287235597</v>
      </c>
      <c r="BK616" s="810">
        <v>0.28533082421364497</v>
      </c>
      <c r="BL616" s="810">
        <f t="shared" si="150"/>
        <v>0.71466917578635503</v>
      </c>
      <c r="BM616" s="810">
        <v>0.34606496838122502</v>
      </c>
      <c r="BN616" s="810">
        <f t="shared" si="151"/>
        <v>0.65393503161877498</v>
      </c>
      <c r="BO616" s="810">
        <v>0.227037265761941</v>
      </c>
      <c r="BP616" s="810">
        <f t="shared" si="152"/>
        <v>0.77296273423805895</v>
      </c>
      <c r="BQ616" s="810">
        <v>0.27248464048440457</v>
      </c>
      <c r="BR616" s="810">
        <f t="shared" si="158"/>
        <v>0.72751535951559543</v>
      </c>
      <c r="BS616" s="809">
        <v>0.89098083904398195</v>
      </c>
      <c r="BT616" s="809">
        <v>0.109019160956018</v>
      </c>
      <c r="BU616" s="812"/>
      <c r="BV616" s="758"/>
      <c r="BW616" s="758"/>
      <c r="BX616" s="758"/>
      <c r="BY616" s="758"/>
      <c r="BZ616" s="758"/>
      <c r="CA616" s="758"/>
      <c r="CB616" s="758"/>
      <c r="CC616" s="758"/>
      <c r="CD616" s="758"/>
      <c r="CE616" s="758"/>
      <c r="CF616" s="758"/>
      <c r="CG616" s="758"/>
      <c r="CH616" s="758"/>
      <c r="CI616" s="758"/>
      <c r="CJ616" s="758"/>
      <c r="CK616" s="758"/>
      <c r="CL616" s="758"/>
      <c r="CM616" s="758"/>
      <c r="CN616" s="758"/>
      <c r="CP616" s="5"/>
      <c r="CR616" s="5"/>
      <c r="CS616" s="5"/>
      <c r="CT616" s="5"/>
    </row>
    <row r="617" spans="2:98" ht="15">
      <c r="B617" s="758"/>
      <c r="C617" s="758"/>
      <c r="D617" s="758"/>
      <c r="E617" s="758"/>
      <c r="F617" s="758"/>
      <c r="G617" s="758"/>
      <c r="H617" s="758"/>
      <c r="I617" s="758"/>
      <c r="J617" s="758"/>
      <c r="K617" s="758"/>
      <c r="L617" s="758"/>
      <c r="M617" s="758"/>
      <c r="N617" s="758"/>
      <c r="O617" s="758"/>
      <c r="P617" s="758"/>
      <c r="Q617" s="758"/>
      <c r="R617" s="758"/>
      <c r="S617" s="758"/>
      <c r="T617" s="758"/>
      <c r="U617" s="758"/>
      <c r="V617" s="758"/>
      <c r="W617" s="758"/>
      <c r="X617" s="758"/>
      <c r="Y617" s="758"/>
      <c r="Z617" s="758"/>
      <c r="AA617" s="758"/>
      <c r="AB617" s="758"/>
      <c r="AC617" s="758"/>
      <c r="AD617" s="758"/>
      <c r="AE617" s="758"/>
      <c r="AF617" s="758"/>
      <c r="AG617" s="758"/>
      <c r="AH617" s="758"/>
      <c r="AI617" s="758"/>
      <c r="AJ617" s="758"/>
      <c r="AK617" s="758"/>
      <c r="AL617" s="780">
        <v>612</v>
      </c>
      <c r="AM617" s="792">
        <v>0.29871061267997101</v>
      </c>
      <c r="AN617" s="792">
        <f t="shared" si="153"/>
        <v>0.70128938732002899</v>
      </c>
      <c r="AO617" s="792">
        <v>0.351212387792666</v>
      </c>
      <c r="AP617" s="792">
        <f t="shared" si="147"/>
        <v>0.64878761220733394</v>
      </c>
      <c r="AQ617" s="792">
        <v>0.21305885766657001</v>
      </c>
      <c r="AR617" s="792">
        <f t="shared" si="148"/>
        <v>0.78694114233343004</v>
      </c>
      <c r="AS617" s="792">
        <f t="shared" si="154"/>
        <v>0.27138621364972643</v>
      </c>
      <c r="AT617" s="792">
        <f t="shared" si="154"/>
        <v>0.72861378635027374</v>
      </c>
      <c r="AU617" s="808">
        <v>0.311007914707155</v>
      </c>
      <c r="AV617" s="808">
        <f t="shared" si="155"/>
        <v>0.68899208529284506</v>
      </c>
      <c r="AW617" s="808">
        <v>0.364338030477181</v>
      </c>
      <c r="AX617" s="808">
        <f t="shared" si="156"/>
        <v>0.63566196952281895</v>
      </c>
      <c r="AY617" s="808">
        <v>0.234487507023981</v>
      </c>
      <c r="AZ617" s="808">
        <f t="shared" si="159"/>
        <v>0.76551249297601898</v>
      </c>
      <c r="BA617" s="808">
        <f t="shared" si="157"/>
        <v>0.28807445380000096</v>
      </c>
      <c r="BB617" s="808">
        <f t="shared" si="157"/>
        <v>0.71192554619999904</v>
      </c>
      <c r="BC617" s="809">
        <v>0.29264256685336898</v>
      </c>
      <c r="BD617" s="809">
        <f t="shared" si="160"/>
        <v>0.70735743314663102</v>
      </c>
      <c r="BE617" s="809">
        <v>0.35343444801020901</v>
      </c>
      <c r="BF617" s="809">
        <f t="shared" si="160"/>
        <v>0.64656555198979104</v>
      </c>
      <c r="BG617" s="809">
        <v>0.23551002509169899</v>
      </c>
      <c r="BH617" s="809">
        <f t="shared" si="149"/>
        <v>0.76448997490830095</v>
      </c>
      <c r="BI617" s="809">
        <v>0.280343730309074</v>
      </c>
      <c r="BJ617" s="809">
        <v>0.71965626969092611</v>
      </c>
      <c r="BK617" s="810">
        <v>0.28563218979133298</v>
      </c>
      <c r="BL617" s="810">
        <f t="shared" si="150"/>
        <v>0.71436781020866702</v>
      </c>
      <c r="BM617" s="810">
        <v>0.34634236887224701</v>
      </c>
      <c r="BN617" s="810">
        <f t="shared" si="151"/>
        <v>0.65365763112775299</v>
      </c>
      <c r="BO617" s="810">
        <v>0.22740362150593799</v>
      </c>
      <c r="BP617" s="810">
        <f t="shared" si="152"/>
        <v>0.77259637849406204</v>
      </c>
      <c r="BQ617" s="810">
        <v>0.27281038956866149</v>
      </c>
      <c r="BR617" s="810">
        <f t="shared" si="158"/>
        <v>0.72718961043133845</v>
      </c>
      <c r="BS617" s="809">
        <v>0.891157344630648</v>
      </c>
      <c r="BT617" s="809">
        <v>0.108842655369352</v>
      </c>
      <c r="BU617" s="812"/>
      <c r="BV617" s="758"/>
      <c r="BW617" s="758"/>
      <c r="BX617" s="758"/>
      <c r="BY617" s="758"/>
      <c r="BZ617" s="758"/>
      <c r="CA617" s="758"/>
      <c r="CB617" s="758"/>
      <c r="CC617" s="758"/>
      <c r="CD617" s="758"/>
      <c r="CE617" s="758"/>
      <c r="CF617" s="758"/>
      <c r="CG617" s="758"/>
      <c r="CH617" s="758"/>
      <c r="CI617" s="758"/>
      <c r="CJ617" s="758"/>
      <c r="CK617" s="758"/>
      <c r="CL617" s="758"/>
      <c r="CM617" s="758"/>
      <c r="CN617" s="758"/>
      <c r="CP617" s="5"/>
      <c r="CR617" s="5"/>
      <c r="CS617" s="5"/>
      <c r="CT617" s="5"/>
    </row>
    <row r="618" spans="2:98" ht="15">
      <c r="B618" s="758"/>
      <c r="C618" s="758"/>
      <c r="D618" s="758"/>
      <c r="E618" s="758"/>
      <c r="F618" s="758"/>
      <c r="G618" s="758"/>
      <c r="H618" s="758"/>
      <c r="I618" s="758"/>
      <c r="J618" s="758"/>
      <c r="K618" s="758"/>
      <c r="L618" s="758"/>
      <c r="M618" s="758"/>
      <c r="N618" s="758"/>
      <c r="O618" s="758"/>
      <c r="P618" s="758"/>
      <c r="Q618" s="758"/>
      <c r="R618" s="758"/>
      <c r="S618" s="758"/>
      <c r="T618" s="758"/>
      <c r="U618" s="758"/>
      <c r="V618" s="758"/>
      <c r="W618" s="758"/>
      <c r="X618" s="758"/>
      <c r="Y618" s="758"/>
      <c r="Z618" s="758"/>
      <c r="AA618" s="758"/>
      <c r="AB618" s="758"/>
      <c r="AC618" s="758"/>
      <c r="AD618" s="758"/>
      <c r="AE618" s="758"/>
      <c r="AF618" s="758"/>
      <c r="AG618" s="758"/>
      <c r="AH618" s="758"/>
      <c r="AI618" s="758"/>
      <c r="AJ618" s="758"/>
      <c r="AK618" s="758"/>
      <c r="AL618" s="780">
        <v>613</v>
      </c>
      <c r="AM618" s="792">
        <v>0.299017163868181</v>
      </c>
      <c r="AN618" s="792">
        <f t="shared" si="153"/>
        <v>0.700982836131819</v>
      </c>
      <c r="AO618" s="792">
        <v>0.35147943807861598</v>
      </c>
      <c r="AP618" s="792">
        <f t="shared" si="147"/>
        <v>0.64852056192138408</v>
      </c>
      <c r="AQ618" s="792">
        <v>0.213396535252211</v>
      </c>
      <c r="AR618" s="792">
        <f t="shared" si="148"/>
        <v>0.78660346474778897</v>
      </c>
      <c r="AS618" s="792">
        <f t="shared" si="154"/>
        <v>0.27169799777323483</v>
      </c>
      <c r="AT618" s="792">
        <f t="shared" si="154"/>
        <v>0.72830200222676522</v>
      </c>
      <c r="AU618" s="808">
        <v>0.311323579788088</v>
      </c>
      <c r="AV618" s="808">
        <f t="shared" si="155"/>
        <v>0.688676420211912</v>
      </c>
      <c r="AW618" s="808">
        <v>0.36463959294833997</v>
      </c>
      <c r="AX618" s="808">
        <f t="shared" si="156"/>
        <v>0.63536040705166008</v>
      </c>
      <c r="AY618" s="808">
        <v>0.23486087542015699</v>
      </c>
      <c r="AZ618" s="808">
        <f t="shared" si="159"/>
        <v>0.76513912457984301</v>
      </c>
      <c r="BA618" s="808">
        <f t="shared" si="157"/>
        <v>0.28841341880569771</v>
      </c>
      <c r="BB618" s="808">
        <f t="shared" si="157"/>
        <v>0.71158658119430229</v>
      </c>
      <c r="BC618" s="809">
        <v>0.29294501848172699</v>
      </c>
      <c r="BD618" s="809">
        <f t="shared" si="160"/>
        <v>0.70705498151827295</v>
      </c>
      <c r="BE618" s="809">
        <v>0.35371911676260898</v>
      </c>
      <c r="BF618" s="809">
        <f t="shared" si="160"/>
        <v>0.64628088323739097</v>
      </c>
      <c r="BG618" s="809">
        <v>0.23588496462886999</v>
      </c>
      <c r="BH618" s="809">
        <f t="shared" si="149"/>
        <v>0.76411503537113001</v>
      </c>
      <c r="BI618" s="809">
        <v>0.28067543631401565</v>
      </c>
      <c r="BJ618" s="809">
        <v>0.71932456368598441</v>
      </c>
      <c r="BK618" s="810">
        <v>0.28593331580343101</v>
      </c>
      <c r="BL618" s="810">
        <f t="shared" si="150"/>
        <v>0.71406668419656905</v>
      </c>
      <c r="BM618" s="810">
        <v>0.34661956443888498</v>
      </c>
      <c r="BN618" s="810">
        <f t="shared" si="151"/>
        <v>0.65338043556111502</v>
      </c>
      <c r="BO618" s="810">
        <v>0.22776986475211899</v>
      </c>
      <c r="BP618" s="810">
        <f t="shared" si="152"/>
        <v>0.77223013524788098</v>
      </c>
      <c r="BQ618" s="810">
        <v>0.27313596550598196</v>
      </c>
      <c r="BR618" s="810">
        <f t="shared" si="158"/>
        <v>0.72686403449401804</v>
      </c>
      <c r="BS618" s="809">
        <v>0.89133326326999596</v>
      </c>
      <c r="BT618" s="809">
        <v>0.108666736730004</v>
      </c>
      <c r="BU618" s="812"/>
      <c r="BV618" s="758"/>
      <c r="BW618" s="758"/>
      <c r="BX618" s="758"/>
      <c r="BY618" s="758"/>
      <c r="BZ618" s="758"/>
      <c r="CA618" s="758"/>
      <c r="CB618" s="758"/>
      <c r="CC618" s="758"/>
      <c r="CD618" s="758"/>
      <c r="CE618" s="758"/>
      <c r="CF618" s="758"/>
      <c r="CG618" s="758"/>
      <c r="CH618" s="758"/>
      <c r="CI618" s="758"/>
      <c r="CJ618" s="758"/>
      <c r="CK618" s="758"/>
      <c r="CL618" s="758"/>
      <c r="CM618" s="758"/>
      <c r="CN618" s="758"/>
      <c r="CP618" s="5"/>
      <c r="CR618" s="5"/>
      <c r="CS618" s="5"/>
      <c r="CT618" s="5"/>
    </row>
    <row r="619" spans="2:98" ht="15">
      <c r="B619" s="758"/>
      <c r="C619" s="758"/>
      <c r="D619" s="758"/>
      <c r="E619" s="758"/>
      <c r="F619" s="758"/>
      <c r="G619" s="758"/>
      <c r="H619" s="758"/>
      <c r="I619" s="758"/>
      <c r="J619" s="758"/>
      <c r="K619" s="758"/>
      <c r="L619" s="758"/>
      <c r="M619" s="758"/>
      <c r="N619" s="758"/>
      <c r="O619" s="758"/>
      <c r="P619" s="758"/>
      <c r="Q619" s="758"/>
      <c r="R619" s="758"/>
      <c r="S619" s="758"/>
      <c r="T619" s="758"/>
      <c r="U619" s="758"/>
      <c r="V619" s="758"/>
      <c r="W619" s="758"/>
      <c r="X619" s="758"/>
      <c r="Y619" s="758"/>
      <c r="Z619" s="758"/>
      <c r="AA619" s="758"/>
      <c r="AB619" s="758"/>
      <c r="AC619" s="758"/>
      <c r="AD619" s="758"/>
      <c r="AE619" s="758"/>
      <c r="AF619" s="758"/>
      <c r="AG619" s="758"/>
      <c r="AH619" s="758"/>
      <c r="AI619" s="758"/>
      <c r="AJ619" s="758"/>
      <c r="AK619" s="758"/>
      <c r="AL619" s="780">
        <v>614</v>
      </c>
      <c r="AM619" s="792">
        <v>0.29932331226262798</v>
      </c>
      <c r="AN619" s="792">
        <f t="shared" si="153"/>
        <v>0.70067668773737202</v>
      </c>
      <c r="AO619" s="792">
        <v>0.35174638592257701</v>
      </c>
      <c r="AP619" s="792">
        <f t="shared" si="147"/>
        <v>0.64825361407742299</v>
      </c>
      <c r="AQ619" s="792">
        <v>0.21373412649401799</v>
      </c>
      <c r="AR619" s="792">
        <f t="shared" si="148"/>
        <v>0.78626587350598198</v>
      </c>
      <c r="AS619" s="792">
        <f t="shared" si="154"/>
        <v>0.27200959375085565</v>
      </c>
      <c r="AT619" s="792">
        <f t="shared" si="154"/>
        <v>0.72799040624914435</v>
      </c>
      <c r="AU619" s="808">
        <v>0.31163899065946599</v>
      </c>
      <c r="AV619" s="808">
        <f t="shared" si="155"/>
        <v>0.68836100934053401</v>
      </c>
      <c r="AW619" s="808">
        <v>0.36494090947722202</v>
      </c>
      <c r="AX619" s="808">
        <f t="shared" si="156"/>
        <v>0.63505909052277798</v>
      </c>
      <c r="AY619" s="808">
        <v>0.23523414803760401</v>
      </c>
      <c r="AZ619" s="808">
        <f t="shared" si="159"/>
        <v>0.76476585196239599</v>
      </c>
      <c r="BA619" s="808">
        <f t="shared" si="157"/>
        <v>0.2887522043814934</v>
      </c>
      <c r="BB619" s="808">
        <f t="shared" si="157"/>
        <v>0.7112477956185066</v>
      </c>
      <c r="BC619" s="809">
        <v>0.29324729940195399</v>
      </c>
      <c r="BD619" s="809">
        <f t="shared" si="160"/>
        <v>0.70675270059804607</v>
      </c>
      <c r="BE619" s="809">
        <v>0.35400355011783902</v>
      </c>
      <c r="BF619" s="809">
        <f t="shared" si="160"/>
        <v>0.64599644988216098</v>
      </c>
      <c r="BG619" s="809">
        <v>0.23625979479607401</v>
      </c>
      <c r="BH619" s="809">
        <f t="shared" si="149"/>
        <v>0.76374020520392594</v>
      </c>
      <c r="BI619" s="809">
        <v>0.28100698494790277</v>
      </c>
      <c r="BJ619" s="809">
        <v>0.71899301505209734</v>
      </c>
      <c r="BK619" s="810">
        <v>0.28623420222032298</v>
      </c>
      <c r="BL619" s="810">
        <f t="shared" si="150"/>
        <v>0.71376579777967697</v>
      </c>
      <c r="BM619" s="810">
        <v>0.346896555213904</v>
      </c>
      <c r="BN619" s="810">
        <f t="shared" si="151"/>
        <v>0.65310344478609594</v>
      </c>
      <c r="BO619" s="810">
        <v>0.22813599524776701</v>
      </c>
      <c r="BP619" s="810">
        <f t="shared" si="152"/>
        <v>0.77186400475223294</v>
      </c>
      <c r="BQ619" s="810">
        <v>0.27346136820147088</v>
      </c>
      <c r="BR619" s="810">
        <f t="shared" si="158"/>
        <v>0.72653863179852907</v>
      </c>
      <c r="BS619" s="809">
        <v>0.891508596846876</v>
      </c>
      <c r="BT619" s="809">
        <v>0.108491403153124</v>
      </c>
      <c r="BU619" s="812"/>
      <c r="BV619" s="758"/>
      <c r="BW619" s="758"/>
      <c r="BX619" s="758"/>
      <c r="BY619" s="758"/>
      <c r="BZ619" s="758"/>
      <c r="CA619" s="758"/>
      <c r="CB619" s="758"/>
      <c r="CC619" s="758"/>
      <c r="CD619" s="758"/>
      <c r="CE619" s="758"/>
      <c r="CF619" s="758"/>
      <c r="CG619" s="758"/>
      <c r="CH619" s="758"/>
      <c r="CI619" s="758"/>
      <c r="CJ619" s="758"/>
      <c r="CK619" s="758"/>
      <c r="CL619" s="758"/>
      <c r="CM619" s="758"/>
      <c r="CN619" s="758"/>
      <c r="CP619" s="5"/>
      <c r="CR619" s="5"/>
      <c r="CS619" s="5"/>
      <c r="CT619" s="5"/>
    </row>
    <row r="620" spans="2:98" ht="15">
      <c r="B620" s="758"/>
      <c r="C620" s="758"/>
      <c r="D620" s="758"/>
      <c r="E620" s="758"/>
      <c r="F620" s="758"/>
      <c r="G620" s="758"/>
      <c r="H620" s="758"/>
      <c r="I620" s="758"/>
      <c r="J620" s="758"/>
      <c r="K620" s="758"/>
      <c r="L620" s="758"/>
      <c r="M620" s="758"/>
      <c r="N620" s="758"/>
      <c r="O620" s="758"/>
      <c r="P620" s="758"/>
      <c r="Q620" s="758"/>
      <c r="R620" s="758"/>
      <c r="S620" s="758"/>
      <c r="T620" s="758"/>
      <c r="U620" s="758"/>
      <c r="V620" s="758"/>
      <c r="W620" s="758"/>
      <c r="X620" s="758"/>
      <c r="Y620" s="758"/>
      <c r="Z620" s="758"/>
      <c r="AA620" s="758"/>
      <c r="AB620" s="758"/>
      <c r="AC620" s="758"/>
      <c r="AD620" s="758"/>
      <c r="AE620" s="758"/>
      <c r="AF620" s="758"/>
      <c r="AG620" s="758"/>
      <c r="AH620" s="758"/>
      <c r="AI620" s="758"/>
      <c r="AJ620" s="758"/>
      <c r="AK620" s="758"/>
      <c r="AL620" s="780">
        <v>615</v>
      </c>
      <c r="AM620" s="792">
        <v>0.29962905945811402</v>
      </c>
      <c r="AN620" s="792">
        <f t="shared" si="153"/>
        <v>0.70037094054188598</v>
      </c>
      <c r="AO620" s="792">
        <v>0.35201323075830199</v>
      </c>
      <c r="AP620" s="792">
        <f t="shared" si="147"/>
        <v>0.64798676924169807</v>
      </c>
      <c r="AQ620" s="792">
        <v>0.21407163136951801</v>
      </c>
      <c r="AR620" s="792">
        <f t="shared" si="148"/>
        <v>0.78592836863048199</v>
      </c>
      <c r="AS620" s="792">
        <f t="shared" si="154"/>
        <v>0.27232100193640307</v>
      </c>
      <c r="AT620" s="792">
        <f t="shared" si="154"/>
        <v>0.72767899806359693</v>
      </c>
      <c r="AU620" s="808">
        <v>0.31195414761082502</v>
      </c>
      <c r="AV620" s="808">
        <f t="shared" si="155"/>
        <v>0.68804585238917504</v>
      </c>
      <c r="AW620" s="808">
        <v>0.36524198033120497</v>
      </c>
      <c r="AX620" s="808">
        <f t="shared" si="156"/>
        <v>0.63475801966879497</v>
      </c>
      <c r="AY620" s="808">
        <v>0.23560732469544299</v>
      </c>
      <c r="AZ620" s="808">
        <f t="shared" si="159"/>
        <v>0.76439267530455701</v>
      </c>
      <c r="BA620" s="808">
        <f t="shared" si="157"/>
        <v>0.28909081059543668</v>
      </c>
      <c r="BB620" s="808">
        <f t="shared" si="157"/>
        <v>0.71090918940456338</v>
      </c>
      <c r="BC620" s="809">
        <v>0.29354940915272598</v>
      </c>
      <c r="BD620" s="809">
        <f t="shared" si="160"/>
        <v>0.70645059084727402</v>
      </c>
      <c r="BE620" s="809">
        <v>0.35428774824623599</v>
      </c>
      <c r="BF620" s="809">
        <f t="shared" si="160"/>
        <v>0.64571225175376401</v>
      </c>
      <c r="BG620" s="809">
        <v>0.236634515396066</v>
      </c>
      <c r="BH620" s="809">
        <f t="shared" si="149"/>
        <v>0.76336548460393394</v>
      </c>
      <c r="BI620" s="809">
        <v>0.28133837601616968</v>
      </c>
      <c r="BJ620" s="809">
        <v>0.71866162398383027</v>
      </c>
      <c r="BK620" s="810">
        <v>0.28653484901239401</v>
      </c>
      <c r="BL620" s="810">
        <f t="shared" si="150"/>
        <v>0.71346515098760599</v>
      </c>
      <c r="BM620" s="810">
        <v>0.347173341330069</v>
      </c>
      <c r="BN620" s="810">
        <f t="shared" si="151"/>
        <v>0.65282665866993095</v>
      </c>
      <c r="BO620" s="810">
        <v>0.22850201274015999</v>
      </c>
      <c r="BP620" s="810">
        <f t="shared" si="152"/>
        <v>0.77149798725983998</v>
      </c>
      <c r="BQ620" s="810">
        <v>0.2737865975602316</v>
      </c>
      <c r="BR620" s="810">
        <f t="shared" si="158"/>
        <v>0.7262134024397684</v>
      </c>
      <c r="BS620" s="809">
        <v>0.89168334724613996</v>
      </c>
      <c r="BT620" s="809">
        <v>0.10831665275386</v>
      </c>
      <c r="BU620" s="812"/>
      <c r="BV620" s="758"/>
      <c r="BW620" s="758"/>
      <c r="BX620" s="758"/>
      <c r="BY620" s="758"/>
      <c r="BZ620" s="758"/>
      <c r="CA620" s="758"/>
      <c r="CB620" s="758"/>
      <c r="CC620" s="758"/>
      <c r="CD620" s="758"/>
      <c r="CE620" s="758"/>
      <c r="CF620" s="758"/>
      <c r="CG620" s="758"/>
      <c r="CH620" s="758"/>
      <c r="CI620" s="758"/>
      <c r="CJ620" s="758"/>
      <c r="CK620" s="758"/>
      <c r="CL620" s="758"/>
      <c r="CM620" s="758"/>
      <c r="CN620" s="758"/>
      <c r="CP620" s="5"/>
      <c r="CR620" s="5"/>
      <c r="CS620" s="5"/>
      <c r="CT620" s="5"/>
    </row>
    <row r="621" spans="2:98" ht="15">
      <c r="B621" s="758"/>
      <c r="C621" s="758"/>
      <c r="D621" s="758"/>
      <c r="E621" s="758"/>
      <c r="F621" s="758"/>
      <c r="G621" s="758"/>
      <c r="H621" s="758"/>
      <c r="I621" s="758"/>
      <c r="J621" s="758"/>
      <c r="K621" s="758"/>
      <c r="L621" s="758"/>
      <c r="M621" s="758"/>
      <c r="N621" s="758"/>
      <c r="O621" s="758"/>
      <c r="P621" s="758"/>
      <c r="Q621" s="758"/>
      <c r="R621" s="758"/>
      <c r="S621" s="758"/>
      <c r="T621" s="758"/>
      <c r="U621" s="758"/>
      <c r="V621" s="758"/>
      <c r="W621" s="758"/>
      <c r="X621" s="758"/>
      <c r="Y621" s="758"/>
      <c r="Z621" s="758"/>
      <c r="AA621" s="758"/>
      <c r="AB621" s="758"/>
      <c r="AC621" s="758"/>
      <c r="AD621" s="758"/>
      <c r="AE621" s="758"/>
      <c r="AF621" s="758"/>
      <c r="AG621" s="758"/>
      <c r="AH621" s="758"/>
      <c r="AI621" s="758"/>
      <c r="AJ621" s="758"/>
      <c r="AK621" s="758"/>
      <c r="AL621" s="780">
        <v>616</v>
      </c>
      <c r="AM621" s="792">
        <v>0.29993440704944202</v>
      </c>
      <c r="AN621" s="792">
        <f t="shared" si="153"/>
        <v>0.70006559295055792</v>
      </c>
      <c r="AO621" s="792">
        <v>0.35227997201954397</v>
      </c>
      <c r="AP621" s="792">
        <f t="shared" si="147"/>
        <v>0.64772002798045603</v>
      </c>
      <c r="AQ621" s="792">
        <v>0.21440904985623899</v>
      </c>
      <c r="AR621" s="792">
        <f t="shared" si="148"/>
        <v>0.78559095014376101</v>
      </c>
      <c r="AS621" s="792">
        <f t="shared" si="154"/>
        <v>0.27263222268369208</v>
      </c>
      <c r="AT621" s="792">
        <f t="shared" si="154"/>
        <v>0.72736777731630786</v>
      </c>
      <c r="AU621" s="808">
        <v>0.31226905093169899</v>
      </c>
      <c r="AV621" s="808">
        <f t="shared" si="155"/>
        <v>0.68773094906830101</v>
      </c>
      <c r="AW621" s="808">
        <v>0.36554280577766701</v>
      </c>
      <c r="AX621" s="808">
        <f t="shared" si="156"/>
        <v>0.63445719422233293</v>
      </c>
      <c r="AY621" s="808">
        <v>0.23598040521279501</v>
      </c>
      <c r="AZ621" s="808">
        <f t="shared" si="159"/>
        <v>0.76401959478720505</v>
      </c>
      <c r="BA621" s="808">
        <f t="shared" si="157"/>
        <v>0.28942923751557581</v>
      </c>
      <c r="BB621" s="808">
        <f t="shared" si="157"/>
        <v>0.71057076248442419</v>
      </c>
      <c r="BC621" s="809">
        <v>0.293851347272722</v>
      </c>
      <c r="BD621" s="809">
        <f t="shared" si="160"/>
        <v>0.706148652727278</v>
      </c>
      <c r="BE621" s="809">
        <v>0.35457171131813398</v>
      </c>
      <c r="BF621" s="809">
        <f t="shared" si="160"/>
        <v>0.64542828868186608</v>
      </c>
      <c r="BG621" s="809">
        <v>0.23700912623159701</v>
      </c>
      <c r="BH621" s="809">
        <f t="shared" si="149"/>
        <v>0.76299087376840302</v>
      </c>
      <c r="BI621" s="809">
        <v>0.28166960932424928</v>
      </c>
      <c r="BJ621" s="809">
        <v>0.71833039067575077</v>
      </c>
      <c r="BK621" s="810">
        <v>0.28683525615003003</v>
      </c>
      <c r="BL621" s="810">
        <f t="shared" si="150"/>
        <v>0.71316474384996997</v>
      </c>
      <c r="BM621" s="810">
        <v>0.34744992292014398</v>
      </c>
      <c r="BN621" s="810">
        <f t="shared" si="151"/>
        <v>0.65255007707985602</v>
      </c>
      <c r="BO621" s="810">
        <v>0.22886791697657999</v>
      </c>
      <c r="BP621" s="810">
        <f t="shared" si="152"/>
        <v>0.77113208302342007</v>
      </c>
      <c r="BQ621" s="810">
        <v>0.27411165348736921</v>
      </c>
      <c r="BR621" s="810">
        <f t="shared" si="158"/>
        <v>0.7258883465126309</v>
      </c>
      <c r="BS621" s="809">
        <v>0.89185751635263999</v>
      </c>
      <c r="BT621" s="809">
        <v>0.10814248364736</v>
      </c>
      <c r="BU621" s="812"/>
      <c r="BV621" s="758"/>
      <c r="BW621" s="758"/>
      <c r="BX621" s="758"/>
      <c r="BY621" s="758"/>
      <c r="BZ621" s="758"/>
      <c r="CA621" s="758"/>
      <c r="CB621" s="758"/>
      <c r="CC621" s="758"/>
      <c r="CD621" s="758"/>
      <c r="CE621" s="758"/>
      <c r="CF621" s="758"/>
      <c r="CG621" s="758"/>
      <c r="CH621" s="758"/>
      <c r="CI621" s="758"/>
      <c r="CJ621" s="758"/>
      <c r="CK621" s="758"/>
      <c r="CL621" s="758"/>
      <c r="CM621" s="758"/>
      <c r="CN621" s="758"/>
      <c r="CP621" s="5"/>
      <c r="CR621" s="5"/>
      <c r="CS621" s="5"/>
      <c r="CT621" s="5"/>
    </row>
    <row r="622" spans="2:98" ht="15">
      <c r="B622" s="758"/>
      <c r="C622" s="758"/>
      <c r="D622" s="758"/>
      <c r="E622" s="758"/>
      <c r="F622" s="758"/>
      <c r="G622" s="758"/>
      <c r="H622" s="758"/>
      <c r="I622" s="758"/>
      <c r="J622" s="758"/>
      <c r="K622" s="758"/>
      <c r="L622" s="758"/>
      <c r="M622" s="758"/>
      <c r="N622" s="758"/>
      <c r="O622" s="758"/>
      <c r="P622" s="758"/>
      <c r="Q622" s="758"/>
      <c r="R622" s="758"/>
      <c r="S622" s="758"/>
      <c r="T622" s="758"/>
      <c r="U622" s="758"/>
      <c r="V622" s="758"/>
      <c r="W622" s="758"/>
      <c r="X622" s="758"/>
      <c r="Y622" s="758"/>
      <c r="Z622" s="758"/>
      <c r="AA622" s="758"/>
      <c r="AB622" s="758"/>
      <c r="AC622" s="758"/>
      <c r="AD622" s="758"/>
      <c r="AE622" s="758"/>
      <c r="AF622" s="758"/>
      <c r="AG622" s="758"/>
      <c r="AH622" s="758"/>
      <c r="AI622" s="758"/>
      <c r="AJ622" s="758"/>
      <c r="AK622" s="758"/>
      <c r="AL622" s="780">
        <v>617</v>
      </c>
      <c r="AM622" s="792">
        <v>0.30023935663141299</v>
      </c>
      <c r="AN622" s="792">
        <f t="shared" si="153"/>
        <v>0.69976064336858701</v>
      </c>
      <c r="AO622" s="792">
        <v>0.35254660914005598</v>
      </c>
      <c r="AP622" s="792">
        <f t="shared" si="147"/>
        <v>0.64745339085994402</v>
      </c>
      <c r="AQ622" s="792">
        <v>0.214746381931706</v>
      </c>
      <c r="AR622" s="792">
        <f t="shared" si="148"/>
        <v>0.78525361806829397</v>
      </c>
      <c r="AS622" s="792">
        <f t="shared" si="154"/>
        <v>0.27294325634653566</v>
      </c>
      <c r="AT622" s="792">
        <f t="shared" si="154"/>
        <v>0.72705674365346429</v>
      </c>
      <c r="AU622" s="808">
        <v>0.31258370091162402</v>
      </c>
      <c r="AV622" s="808">
        <f t="shared" si="155"/>
        <v>0.68741629908837598</v>
      </c>
      <c r="AW622" s="808">
        <v>0.36584338608398598</v>
      </c>
      <c r="AX622" s="808">
        <f t="shared" si="156"/>
        <v>0.63415661391601397</v>
      </c>
      <c r="AY622" s="808">
        <v>0.23635338940878001</v>
      </c>
      <c r="AZ622" s="808">
        <f t="shared" si="159"/>
        <v>0.76364661059121997</v>
      </c>
      <c r="BA622" s="808">
        <f t="shared" si="157"/>
        <v>0.28976748520995904</v>
      </c>
      <c r="BB622" s="808">
        <f t="shared" si="157"/>
        <v>0.71023251479004101</v>
      </c>
      <c r="BC622" s="809">
        <v>0.294153113300619</v>
      </c>
      <c r="BD622" s="809">
        <f t="shared" si="160"/>
        <v>0.705846886699381</v>
      </c>
      <c r="BE622" s="809">
        <v>0.35485543950387</v>
      </c>
      <c r="BF622" s="809">
        <f t="shared" si="160"/>
        <v>0.64514456049613</v>
      </c>
      <c r="BG622" s="809">
        <v>0.23738362710542199</v>
      </c>
      <c r="BH622" s="809">
        <f t="shared" si="149"/>
        <v>0.76261637289457807</v>
      </c>
      <c r="BI622" s="809">
        <v>0.28200068467757611</v>
      </c>
      <c r="BJ622" s="809">
        <v>0.717999315322424</v>
      </c>
      <c r="BK622" s="810">
        <v>0.28713542360361499</v>
      </c>
      <c r="BL622" s="810">
        <f t="shared" si="150"/>
        <v>0.71286457639638501</v>
      </c>
      <c r="BM622" s="810">
        <v>0.34772630011689498</v>
      </c>
      <c r="BN622" s="810">
        <f t="shared" si="151"/>
        <v>0.65227369988310502</v>
      </c>
      <c r="BO622" s="810">
        <v>0.22923370770430701</v>
      </c>
      <c r="BP622" s="810">
        <f t="shared" si="152"/>
        <v>0.77076629229569305</v>
      </c>
      <c r="BQ622" s="810">
        <v>0.27443653588798772</v>
      </c>
      <c r="BR622" s="810">
        <f t="shared" si="158"/>
        <v>0.72556346411201234</v>
      </c>
      <c r="BS622" s="809">
        <v>0.89203110605122804</v>
      </c>
      <c r="BT622" s="809">
        <v>0.107968893948772</v>
      </c>
      <c r="BU622" s="812"/>
      <c r="BV622" s="758"/>
      <c r="BW622" s="758"/>
      <c r="BX622" s="758"/>
      <c r="BY622" s="758"/>
      <c r="BZ622" s="758"/>
      <c r="CA622" s="758"/>
      <c r="CB622" s="758"/>
      <c r="CC622" s="758"/>
      <c r="CD622" s="758"/>
      <c r="CE622" s="758"/>
      <c r="CF622" s="758"/>
      <c r="CG622" s="758"/>
      <c r="CH622" s="758"/>
      <c r="CI622" s="758"/>
      <c r="CJ622" s="758"/>
      <c r="CK622" s="758"/>
      <c r="CL622" s="758"/>
      <c r="CM622" s="758"/>
      <c r="CN622" s="758"/>
      <c r="CP622" s="5"/>
      <c r="CR622" s="5"/>
      <c r="CS622" s="5"/>
      <c r="CT622" s="5"/>
    </row>
    <row r="623" spans="2:98" ht="15">
      <c r="B623" s="758"/>
      <c r="C623" s="758"/>
      <c r="D623" s="758"/>
      <c r="E623" s="758"/>
      <c r="F623" s="758"/>
      <c r="G623" s="758"/>
      <c r="H623" s="758"/>
      <c r="I623" s="758"/>
      <c r="J623" s="758"/>
      <c r="K623" s="758"/>
      <c r="L623" s="758"/>
      <c r="M623" s="758"/>
      <c r="N623" s="758"/>
      <c r="O623" s="758"/>
      <c r="P623" s="758"/>
      <c r="Q623" s="758"/>
      <c r="R623" s="758"/>
      <c r="S623" s="758"/>
      <c r="T623" s="758"/>
      <c r="U623" s="758"/>
      <c r="V623" s="758"/>
      <c r="W623" s="758"/>
      <c r="X623" s="758"/>
      <c r="Y623" s="758"/>
      <c r="Z623" s="758"/>
      <c r="AA623" s="758"/>
      <c r="AB623" s="758"/>
      <c r="AC623" s="758"/>
      <c r="AD623" s="758"/>
      <c r="AE623" s="758"/>
      <c r="AF623" s="758"/>
      <c r="AG623" s="758"/>
      <c r="AH623" s="758"/>
      <c r="AI623" s="758"/>
      <c r="AJ623" s="758"/>
      <c r="AK623" s="758"/>
      <c r="AL623" s="780">
        <v>618</v>
      </c>
      <c r="AM623" s="792">
        <v>0.30054390979883</v>
      </c>
      <c r="AN623" s="792">
        <f t="shared" si="153"/>
        <v>0.69945609020116994</v>
      </c>
      <c r="AO623" s="792">
        <v>0.352813141553592</v>
      </c>
      <c r="AP623" s="792">
        <f t="shared" si="147"/>
        <v>0.647186858446408</v>
      </c>
      <c r="AQ623" s="792">
        <v>0.21508362757344801</v>
      </c>
      <c r="AR623" s="792">
        <f t="shared" si="148"/>
        <v>0.78491637242655199</v>
      </c>
      <c r="AS623" s="792">
        <f t="shared" si="154"/>
        <v>0.27325410327874955</v>
      </c>
      <c r="AT623" s="792">
        <f t="shared" si="154"/>
        <v>0.72674589672125045</v>
      </c>
      <c r="AU623" s="808">
        <v>0.312898097840134</v>
      </c>
      <c r="AV623" s="808">
        <f t="shared" si="155"/>
        <v>0.687101902159866</v>
      </c>
      <c r="AW623" s="808">
        <v>0.36614372151753999</v>
      </c>
      <c r="AX623" s="808">
        <f t="shared" si="156"/>
        <v>0.63385627848245996</v>
      </c>
      <c r="AY623" s="808">
        <v>0.23672627710251801</v>
      </c>
      <c r="AZ623" s="808">
        <f t="shared" si="159"/>
        <v>0.76327372289748197</v>
      </c>
      <c r="BA623" s="808">
        <f t="shared" si="157"/>
        <v>0.29010555374663405</v>
      </c>
      <c r="BB623" s="808">
        <f t="shared" si="157"/>
        <v>0.70989444625336595</v>
      </c>
      <c r="BC623" s="809">
        <v>0.294454706775096</v>
      </c>
      <c r="BD623" s="809">
        <f t="shared" si="160"/>
        <v>0.705545293224904</v>
      </c>
      <c r="BE623" s="809">
        <v>0.35513893297378002</v>
      </c>
      <c r="BF623" s="809">
        <f t="shared" si="160"/>
        <v>0.64486106702622004</v>
      </c>
      <c r="BG623" s="809">
        <v>0.23775801782029299</v>
      </c>
      <c r="BH623" s="809">
        <f t="shared" si="149"/>
        <v>0.76224198217970707</v>
      </c>
      <c r="BI623" s="809">
        <v>0.2823316018815839</v>
      </c>
      <c r="BJ623" s="809">
        <v>0.7176683981184161</v>
      </c>
      <c r="BK623" s="810">
        <v>0.28743535134353398</v>
      </c>
      <c r="BL623" s="810">
        <f t="shared" si="150"/>
        <v>0.71256464865646607</v>
      </c>
      <c r="BM623" s="810">
        <v>0.34800247305308502</v>
      </c>
      <c r="BN623" s="810">
        <f t="shared" si="151"/>
        <v>0.65199752694691493</v>
      </c>
      <c r="BO623" s="810">
        <v>0.22959938467062099</v>
      </c>
      <c r="BP623" s="810">
        <f t="shared" si="152"/>
        <v>0.77040061532937898</v>
      </c>
      <c r="BQ623" s="810">
        <v>0.27476124466719076</v>
      </c>
      <c r="BR623" s="810">
        <f t="shared" si="158"/>
        <v>0.72523875533280924</v>
      </c>
      <c r="BS623" s="809">
        <v>0.89220411822675505</v>
      </c>
      <c r="BT623" s="809">
        <v>0.10779588177324501</v>
      </c>
      <c r="BU623" s="812"/>
      <c r="BV623" s="758"/>
      <c r="BW623" s="758"/>
      <c r="BX623" s="758"/>
      <c r="BY623" s="758"/>
      <c r="BZ623" s="758"/>
      <c r="CA623" s="758"/>
      <c r="CB623" s="758"/>
      <c r="CC623" s="758"/>
      <c r="CD623" s="758"/>
      <c r="CE623" s="758"/>
      <c r="CF623" s="758"/>
      <c r="CG623" s="758"/>
      <c r="CH623" s="758"/>
      <c r="CI623" s="758"/>
      <c r="CJ623" s="758"/>
      <c r="CK623" s="758"/>
      <c r="CL623" s="758"/>
      <c r="CM623" s="758"/>
      <c r="CN623" s="758"/>
      <c r="CP623" s="5"/>
      <c r="CR623" s="5"/>
      <c r="CS623" s="5"/>
      <c r="CT623" s="5"/>
    </row>
    <row r="624" spans="2:98" ht="15">
      <c r="B624" s="758"/>
      <c r="C624" s="758"/>
      <c r="D624" s="758"/>
      <c r="E624" s="758"/>
      <c r="F624" s="758"/>
      <c r="G624" s="758"/>
      <c r="H624" s="758"/>
      <c r="I624" s="758"/>
      <c r="J624" s="758"/>
      <c r="K624" s="758"/>
      <c r="L624" s="758"/>
      <c r="M624" s="758"/>
      <c r="N624" s="758"/>
      <c r="O624" s="758"/>
      <c r="P624" s="758"/>
      <c r="Q624" s="758"/>
      <c r="R624" s="758"/>
      <c r="S624" s="758"/>
      <c r="T624" s="758"/>
      <c r="U624" s="758"/>
      <c r="V624" s="758"/>
      <c r="W624" s="758"/>
      <c r="X624" s="758"/>
      <c r="Y624" s="758"/>
      <c r="Z624" s="758"/>
      <c r="AA624" s="758"/>
      <c r="AB624" s="758"/>
      <c r="AC624" s="758"/>
      <c r="AD624" s="758"/>
      <c r="AE624" s="758"/>
      <c r="AF624" s="758"/>
      <c r="AG624" s="758"/>
      <c r="AH624" s="758"/>
      <c r="AI624" s="758"/>
      <c r="AJ624" s="758"/>
      <c r="AK624" s="758"/>
      <c r="AL624" s="780">
        <v>619</v>
      </c>
      <c r="AM624" s="792">
        <v>0.30084806814649401</v>
      </c>
      <c r="AN624" s="792">
        <f t="shared" si="153"/>
        <v>0.69915193185350599</v>
      </c>
      <c r="AO624" s="792">
        <v>0.353079568693904</v>
      </c>
      <c r="AP624" s="792">
        <f t="shared" si="147"/>
        <v>0.646920431306096</v>
      </c>
      <c r="AQ624" s="792">
        <v>0.21542078675899101</v>
      </c>
      <c r="AR624" s="792">
        <f t="shared" si="148"/>
        <v>0.78457921324100899</v>
      </c>
      <c r="AS624" s="792">
        <f t="shared" si="154"/>
        <v>0.27356476383414696</v>
      </c>
      <c r="AT624" s="792">
        <f t="shared" si="154"/>
        <v>0.72643523616585304</v>
      </c>
      <c r="AU624" s="808">
        <v>0.31321224200676501</v>
      </c>
      <c r="AV624" s="808">
        <f t="shared" si="155"/>
        <v>0.68678775799323499</v>
      </c>
      <c r="AW624" s="808">
        <v>0.366443812345707</v>
      </c>
      <c r="AX624" s="808">
        <f t="shared" si="156"/>
        <v>0.633556187654293</v>
      </c>
      <c r="AY624" s="808">
        <v>0.23709906811313</v>
      </c>
      <c r="AZ624" s="808">
        <f t="shared" si="159"/>
        <v>0.76290093188687003</v>
      </c>
      <c r="BA624" s="808">
        <f t="shared" si="157"/>
        <v>0.29044344319364956</v>
      </c>
      <c r="BB624" s="808">
        <f t="shared" si="157"/>
        <v>0.70955655680635044</v>
      </c>
      <c r="BC624" s="809">
        <v>0.29475612723483002</v>
      </c>
      <c r="BD624" s="809">
        <f t="shared" si="160"/>
        <v>0.70524387276516998</v>
      </c>
      <c r="BE624" s="809">
        <v>0.35542219189819901</v>
      </c>
      <c r="BF624" s="809">
        <f t="shared" si="160"/>
        <v>0.64457780810180099</v>
      </c>
      <c r="BG624" s="809">
        <v>0.238132298178964</v>
      </c>
      <c r="BH624" s="809">
        <f t="shared" si="149"/>
        <v>0.76186770182103603</v>
      </c>
      <c r="BI624" s="809">
        <v>0.28266236074170653</v>
      </c>
      <c r="BJ624" s="809">
        <v>0.71733763925829352</v>
      </c>
      <c r="BK624" s="810">
        <v>0.28773503934017303</v>
      </c>
      <c r="BL624" s="810">
        <f t="shared" si="150"/>
        <v>0.71226496065982703</v>
      </c>
      <c r="BM624" s="810">
        <v>0.34827844186147899</v>
      </c>
      <c r="BN624" s="810">
        <f t="shared" si="151"/>
        <v>0.65172155813852095</v>
      </c>
      <c r="BO624" s="810">
        <v>0.22996494762280301</v>
      </c>
      <c r="BP624" s="810">
        <f t="shared" si="152"/>
        <v>0.77003505237719705</v>
      </c>
      <c r="BQ624" s="810">
        <v>0.27508577973008319</v>
      </c>
      <c r="BR624" s="810">
        <f t="shared" si="158"/>
        <v>0.72491422026991681</v>
      </c>
      <c r="BS624" s="809">
        <v>0.89237655476407296</v>
      </c>
      <c r="BT624" s="809">
        <v>0.107623445235927</v>
      </c>
      <c r="BU624" s="812"/>
      <c r="BV624" s="758"/>
      <c r="BW624" s="758"/>
      <c r="BX624" s="758"/>
      <c r="BY624" s="758"/>
      <c r="BZ624" s="758"/>
      <c r="CA624" s="758"/>
      <c r="CB624" s="758"/>
      <c r="CC624" s="758"/>
      <c r="CD624" s="758"/>
      <c r="CE624" s="758"/>
      <c r="CF624" s="758"/>
      <c r="CG624" s="758"/>
      <c r="CH624" s="758"/>
      <c r="CI624" s="758"/>
      <c r="CJ624" s="758"/>
      <c r="CK624" s="758"/>
      <c r="CL624" s="758"/>
      <c r="CM624" s="758"/>
      <c r="CN624" s="758"/>
      <c r="CP624" s="5"/>
      <c r="CR624" s="5"/>
      <c r="CS624" s="5"/>
      <c r="CT624" s="5"/>
    </row>
    <row r="625" spans="2:98" ht="15">
      <c r="B625" s="758"/>
      <c r="C625" s="758"/>
      <c r="D625" s="758"/>
      <c r="E625" s="758"/>
      <c r="F625" s="758"/>
      <c r="G625" s="758"/>
      <c r="H625" s="758"/>
      <c r="I625" s="758"/>
      <c r="J625" s="758"/>
      <c r="K625" s="758"/>
      <c r="L625" s="758"/>
      <c r="M625" s="758"/>
      <c r="N625" s="758"/>
      <c r="O625" s="758"/>
      <c r="P625" s="758"/>
      <c r="Q625" s="758"/>
      <c r="R625" s="758"/>
      <c r="S625" s="758"/>
      <c r="T625" s="758"/>
      <c r="U625" s="758"/>
      <c r="V625" s="758"/>
      <c r="W625" s="758"/>
      <c r="X625" s="758"/>
      <c r="Y625" s="758"/>
      <c r="Z625" s="758"/>
      <c r="AA625" s="758"/>
      <c r="AB625" s="758"/>
      <c r="AC625" s="758"/>
      <c r="AD625" s="758"/>
      <c r="AE625" s="758"/>
      <c r="AF625" s="758"/>
      <c r="AG625" s="758"/>
      <c r="AH625" s="758"/>
      <c r="AI625" s="758"/>
      <c r="AJ625" s="758"/>
      <c r="AK625" s="758"/>
      <c r="AL625" s="780">
        <v>620</v>
      </c>
      <c r="AM625" s="792">
        <v>0.30115183326920703</v>
      </c>
      <c r="AN625" s="792">
        <f t="shared" si="153"/>
        <v>0.69884816673079297</v>
      </c>
      <c r="AO625" s="792">
        <v>0.35334588999474598</v>
      </c>
      <c r="AP625" s="792">
        <f t="shared" si="147"/>
        <v>0.64665411000525408</v>
      </c>
      <c r="AQ625" s="792">
        <v>0.21575785946586301</v>
      </c>
      <c r="AR625" s="792">
        <f t="shared" si="148"/>
        <v>0.78424214053413699</v>
      </c>
      <c r="AS625" s="792">
        <f t="shared" si="154"/>
        <v>0.27387523836654271</v>
      </c>
      <c r="AT625" s="792">
        <f t="shared" si="154"/>
        <v>0.72612476163345741</v>
      </c>
      <c r="AU625" s="808">
        <v>0.31352613370105098</v>
      </c>
      <c r="AV625" s="808">
        <f t="shared" si="155"/>
        <v>0.68647386629894902</v>
      </c>
      <c r="AW625" s="808">
        <v>0.36674365883586602</v>
      </c>
      <c r="AX625" s="808">
        <f t="shared" si="156"/>
        <v>0.63325634116413398</v>
      </c>
      <c r="AY625" s="808">
        <v>0.23747176225973601</v>
      </c>
      <c r="AZ625" s="808">
        <f t="shared" si="159"/>
        <v>0.76252823774026401</v>
      </c>
      <c r="BA625" s="808">
        <f t="shared" si="157"/>
        <v>0.29078115361905355</v>
      </c>
      <c r="BB625" s="808">
        <f t="shared" si="157"/>
        <v>0.70921884638094657</v>
      </c>
      <c r="BC625" s="809">
        <v>0.29505737421849898</v>
      </c>
      <c r="BD625" s="809">
        <f t="shared" si="160"/>
        <v>0.70494262578150102</v>
      </c>
      <c r="BE625" s="809">
        <v>0.355705216447462</v>
      </c>
      <c r="BF625" s="809">
        <f t="shared" si="160"/>
        <v>0.644294783552538</v>
      </c>
      <c r="BG625" s="809">
        <v>0.23850646798418701</v>
      </c>
      <c r="BH625" s="809">
        <f t="shared" si="149"/>
        <v>0.76149353201581294</v>
      </c>
      <c r="BI625" s="809">
        <v>0.28299296106337701</v>
      </c>
      <c r="BJ625" s="809">
        <v>0.71700703893662299</v>
      </c>
      <c r="BK625" s="810">
        <v>0.28803448756391498</v>
      </c>
      <c r="BL625" s="810">
        <f t="shared" si="150"/>
        <v>0.71196551243608508</v>
      </c>
      <c r="BM625" s="810">
        <v>0.34855420667484299</v>
      </c>
      <c r="BN625" s="810">
        <f t="shared" si="151"/>
        <v>0.65144579332515695</v>
      </c>
      <c r="BO625" s="810">
        <v>0.23033039630813201</v>
      </c>
      <c r="BP625" s="810">
        <f t="shared" si="152"/>
        <v>0.76966960369186799</v>
      </c>
      <c r="BQ625" s="810">
        <v>0.27541014098176825</v>
      </c>
      <c r="BR625" s="810">
        <f t="shared" si="158"/>
        <v>0.72458985901823181</v>
      </c>
      <c r="BS625" s="809">
        <v>0.89254841754803405</v>
      </c>
      <c r="BT625" s="809">
        <v>0.107451582451966</v>
      </c>
      <c r="BU625" s="812"/>
      <c r="BV625" s="758"/>
      <c r="BW625" s="758"/>
      <c r="BX625" s="758"/>
      <c r="BY625" s="758"/>
      <c r="BZ625" s="758"/>
      <c r="CA625" s="758"/>
      <c r="CB625" s="758"/>
      <c r="CC625" s="758"/>
      <c r="CD625" s="758"/>
      <c r="CE625" s="758"/>
      <c r="CF625" s="758"/>
      <c r="CG625" s="758"/>
      <c r="CH625" s="758"/>
      <c r="CI625" s="758"/>
      <c r="CJ625" s="758"/>
      <c r="CK625" s="758"/>
      <c r="CL625" s="758"/>
      <c r="CM625" s="758"/>
      <c r="CN625" s="758"/>
      <c r="CP625" s="5"/>
      <c r="CR625" s="5"/>
      <c r="CS625" s="5"/>
      <c r="CT625" s="5"/>
    </row>
    <row r="626" spans="2:98" ht="15">
      <c r="B626" s="758"/>
      <c r="C626" s="758"/>
      <c r="D626" s="758"/>
      <c r="E626" s="758"/>
      <c r="F626" s="758"/>
      <c r="G626" s="758"/>
      <c r="H626" s="758"/>
      <c r="I626" s="758"/>
      <c r="J626" s="758"/>
      <c r="K626" s="758"/>
      <c r="L626" s="758"/>
      <c r="M626" s="758"/>
      <c r="N626" s="758"/>
      <c r="O626" s="758"/>
      <c r="P626" s="758"/>
      <c r="Q626" s="758"/>
      <c r="R626" s="758"/>
      <c r="S626" s="758"/>
      <c r="T626" s="758"/>
      <c r="U626" s="758"/>
      <c r="V626" s="758"/>
      <c r="W626" s="758"/>
      <c r="X626" s="758"/>
      <c r="Y626" s="758"/>
      <c r="Z626" s="758"/>
      <c r="AA626" s="758"/>
      <c r="AB626" s="758"/>
      <c r="AC626" s="758"/>
      <c r="AD626" s="758"/>
      <c r="AE626" s="758"/>
      <c r="AF626" s="758"/>
      <c r="AG626" s="758"/>
      <c r="AH626" s="758"/>
      <c r="AI626" s="758"/>
      <c r="AJ626" s="758"/>
      <c r="AK626" s="758"/>
      <c r="AL626" s="780">
        <v>621</v>
      </c>
      <c r="AM626" s="792">
        <v>0.30145520676177201</v>
      </c>
      <c r="AN626" s="792">
        <f t="shared" si="153"/>
        <v>0.69854479323822805</v>
      </c>
      <c r="AO626" s="792">
        <v>0.35361210488986999</v>
      </c>
      <c r="AP626" s="792">
        <f t="shared" si="147"/>
        <v>0.64638789511013006</v>
      </c>
      <c r="AQ626" s="792">
        <v>0.21609484567158899</v>
      </c>
      <c r="AR626" s="792">
        <f t="shared" si="148"/>
        <v>0.78390515432841101</v>
      </c>
      <c r="AS626" s="792">
        <f t="shared" si="154"/>
        <v>0.27418552722975031</v>
      </c>
      <c r="AT626" s="792">
        <f t="shared" si="154"/>
        <v>0.72581447277024957</v>
      </c>
      <c r="AU626" s="808">
        <v>0.31383977321252698</v>
      </c>
      <c r="AV626" s="808">
        <f t="shared" si="155"/>
        <v>0.68616022678747302</v>
      </c>
      <c r="AW626" s="808">
        <v>0.36704326125539399</v>
      </c>
      <c r="AX626" s="808">
        <f t="shared" si="156"/>
        <v>0.63295673874460601</v>
      </c>
      <c r="AY626" s="808">
        <v>0.23784435936145701</v>
      </c>
      <c r="AZ626" s="808">
        <f t="shared" si="159"/>
        <v>0.76215564063854302</v>
      </c>
      <c r="BA626" s="808">
        <f t="shared" si="157"/>
        <v>0.29111868509089422</v>
      </c>
      <c r="BB626" s="808">
        <f t="shared" si="157"/>
        <v>0.70888131490910578</v>
      </c>
      <c r="BC626" s="809">
        <v>0.295358447264781</v>
      </c>
      <c r="BD626" s="809">
        <f t="shared" si="160"/>
        <v>0.704641552735219</v>
      </c>
      <c r="BE626" s="809">
        <v>0.35598800679190701</v>
      </c>
      <c r="BF626" s="809">
        <f t="shared" si="160"/>
        <v>0.64401199320809299</v>
      </c>
      <c r="BG626" s="809">
        <v>0.23888052703871601</v>
      </c>
      <c r="BH626" s="809">
        <f t="shared" si="149"/>
        <v>0.76111947296128402</v>
      </c>
      <c r="BI626" s="809">
        <v>0.2833234026520301</v>
      </c>
      <c r="BJ626" s="809">
        <v>0.71667659734796996</v>
      </c>
      <c r="BK626" s="810">
        <v>0.28833369598514702</v>
      </c>
      <c r="BL626" s="810">
        <f t="shared" si="150"/>
        <v>0.71166630401485298</v>
      </c>
      <c r="BM626" s="810">
        <v>0.34882976762593998</v>
      </c>
      <c r="BN626" s="810">
        <f t="shared" si="151"/>
        <v>0.65117023237406002</v>
      </c>
      <c r="BO626" s="810">
        <v>0.230695730473891</v>
      </c>
      <c r="BP626" s="810">
        <f t="shared" si="152"/>
        <v>0.76930426952610897</v>
      </c>
      <c r="BQ626" s="810">
        <v>0.27573432832735162</v>
      </c>
      <c r="BR626" s="810">
        <f t="shared" si="158"/>
        <v>0.72426567167264833</v>
      </c>
      <c r="BS626" s="809">
        <v>0.89271970846348803</v>
      </c>
      <c r="BT626" s="809">
        <v>0.107280291536512</v>
      </c>
      <c r="BU626" s="812"/>
      <c r="BV626" s="758"/>
      <c r="BW626" s="758"/>
      <c r="BX626" s="758"/>
      <c r="BY626" s="758"/>
      <c r="BZ626" s="758"/>
      <c r="CA626" s="758"/>
      <c r="CB626" s="758"/>
      <c r="CC626" s="758"/>
      <c r="CD626" s="758"/>
      <c r="CE626" s="758"/>
      <c r="CF626" s="758"/>
      <c r="CG626" s="758"/>
      <c r="CH626" s="758"/>
      <c r="CI626" s="758"/>
      <c r="CJ626" s="758"/>
      <c r="CK626" s="758"/>
      <c r="CL626" s="758"/>
      <c r="CM626" s="758"/>
      <c r="CN626" s="758"/>
      <c r="CP626" s="5"/>
      <c r="CR626" s="5"/>
      <c r="CS626" s="5"/>
      <c r="CT626" s="5"/>
    </row>
    <row r="627" spans="2:98" ht="15">
      <c r="B627" s="758"/>
      <c r="C627" s="758"/>
      <c r="D627" s="758"/>
      <c r="E627" s="758"/>
      <c r="F627" s="758"/>
      <c r="G627" s="758"/>
      <c r="H627" s="758"/>
      <c r="I627" s="758"/>
      <c r="J627" s="758"/>
      <c r="K627" s="758"/>
      <c r="L627" s="758"/>
      <c r="M627" s="758"/>
      <c r="N627" s="758"/>
      <c r="O627" s="758"/>
      <c r="P627" s="758"/>
      <c r="Q627" s="758"/>
      <c r="R627" s="758"/>
      <c r="S627" s="758"/>
      <c r="T627" s="758"/>
      <c r="U627" s="758"/>
      <c r="V627" s="758"/>
      <c r="W627" s="758"/>
      <c r="X627" s="758"/>
      <c r="Y627" s="758"/>
      <c r="Z627" s="758"/>
      <c r="AA627" s="758"/>
      <c r="AB627" s="758"/>
      <c r="AC627" s="758"/>
      <c r="AD627" s="758"/>
      <c r="AE627" s="758"/>
      <c r="AF627" s="758"/>
      <c r="AG627" s="758"/>
      <c r="AH627" s="758"/>
      <c r="AI627" s="758"/>
      <c r="AJ627" s="758"/>
      <c r="AK627" s="758"/>
      <c r="AL627" s="780">
        <v>622</v>
      </c>
      <c r="AM627" s="792">
        <v>0.30175819021899097</v>
      </c>
      <c r="AN627" s="792">
        <f t="shared" si="153"/>
        <v>0.69824180978100903</v>
      </c>
      <c r="AO627" s="792">
        <v>0.35387821281303</v>
      </c>
      <c r="AP627" s="792">
        <f t="shared" si="147"/>
        <v>0.64612178718697</v>
      </c>
      <c r="AQ627" s="792">
        <v>0.216431745353698</v>
      </c>
      <c r="AR627" s="792">
        <f t="shared" si="148"/>
        <v>0.78356825464630198</v>
      </c>
      <c r="AS627" s="792">
        <f t="shared" si="154"/>
        <v>0.27449563077758521</v>
      </c>
      <c r="AT627" s="792">
        <f t="shared" si="154"/>
        <v>0.72550436922241479</v>
      </c>
      <c r="AU627" s="808">
        <v>0.31415316083072897</v>
      </c>
      <c r="AV627" s="808">
        <f t="shared" si="155"/>
        <v>0.68584683916927103</v>
      </c>
      <c r="AW627" s="808">
        <v>0.367342619871669</v>
      </c>
      <c r="AX627" s="808">
        <f t="shared" si="156"/>
        <v>0.63265738012833106</v>
      </c>
      <c r="AY627" s="808">
        <v>0.23821685923741301</v>
      </c>
      <c r="AZ627" s="808">
        <f t="shared" si="159"/>
        <v>0.76178314076258702</v>
      </c>
      <c r="BA627" s="808">
        <f t="shared" si="157"/>
        <v>0.29145603767721984</v>
      </c>
      <c r="BB627" s="808">
        <f t="shared" si="157"/>
        <v>0.70854396232278016</v>
      </c>
      <c r="BC627" s="809">
        <v>0.29565934591235499</v>
      </c>
      <c r="BD627" s="809">
        <f t="shared" si="160"/>
        <v>0.70434065408764501</v>
      </c>
      <c r="BE627" s="809">
        <v>0.356270563101867</v>
      </c>
      <c r="BF627" s="809">
        <f t="shared" si="160"/>
        <v>0.643729436898133</v>
      </c>
      <c r="BG627" s="809">
        <v>0.23925447514530501</v>
      </c>
      <c r="BH627" s="809">
        <f t="shared" si="149"/>
        <v>0.76074552485469504</v>
      </c>
      <c r="BI627" s="809">
        <v>0.28365368531309976</v>
      </c>
      <c r="BJ627" s="809">
        <v>0.71634631468690024</v>
      </c>
      <c r="BK627" s="810">
        <v>0.28863266457425202</v>
      </c>
      <c r="BL627" s="810">
        <f t="shared" si="150"/>
        <v>0.71136733542574793</v>
      </c>
      <c r="BM627" s="810">
        <v>0.34910512484753498</v>
      </c>
      <c r="BN627" s="810">
        <f t="shared" si="151"/>
        <v>0.65089487515246502</v>
      </c>
      <c r="BO627" s="810">
        <v>0.23106094986735801</v>
      </c>
      <c r="BP627" s="810">
        <f t="shared" si="152"/>
        <v>0.76893905013264197</v>
      </c>
      <c r="BQ627" s="810">
        <v>0.27605834167193588</v>
      </c>
      <c r="BR627" s="810">
        <f t="shared" si="158"/>
        <v>0.72394165832806423</v>
      </c>
      <c r="BS627" s="809">
        <v>0.89289042939528995</v>
      </c>
      <c r="BT627" s="809">
        <v>0.10710957060471001</v>
      </c>
      <c r="BU627" s="812"/>
      <c r="BV627" s="758"/>
      <c r="BW627" s="758"/>
      <c r="BX627" s="758"/>
      <c r="BY627" s="758"/>
      <c r="BZ627" s="758"/>
      <c r="CA627" s="758"/>
      <c r="CB627" s="758"/>
      <c r="CC627" s="758"/>
      <c r="CD627" s="758"/>
      <c r="CE627" s="758"/>
      <c r="CF627" s="758"/>
      <c r="CG627" s="758"/>
      <c r="CH627" s="758"/>
      <c r="CI627" s="758"/>
      <c r="CJ627" s="758"/>
      <c r="CK627" s="758"/>
      <c r="CL627" s="758"/>
      <c r="CM627" s="758"/>
      <c r="CN627" s="758"/>
      <c r="CP627" s="5"/>
      <c r="CR627" s="5"/>
      <c r="CS627" s="5"/>
      <c r="CT627" s="5"/>
    </row>
    <row r="628" spans="2:98" ht="15">
      <c r="B628" s="758"/>
      <c r="C628" s="758"/>
      <c r="D628" s="758"/>
      <c r="E628" s="758"/>
      <c r="F628" s="758"/>
      <c r="G628" s="758"/>
      <c r="H628" s="758"/>
      <c r="I628" s="758"/>
      <c r="J628" s="758"/>
      <c r="K628" s="758"/>
      <c r="L628" s="758"/>
      <c r="M628" s="758"/>
      <c r="N628" s="758"/>
      <c r="O628" s="758"/>
      <c r="P628" s="758"/>
      <c r="Q628" s="758"/>
      <c r="R628" s="758"/>
      <c r="S628" s="758"/>
      <c r="T628" s="758"/>
      <c r="U628" s="758"/>
      <c r="V628" s="758"/>
      <c r="W628" s="758"/>
      <c r="X628" s="758"/>
      <c r="Y628" s="758"/>
      <c r="Z628" s="758"/>
      <c r="AA628" s="758"/>
      <c r="AB628" s="758"/>
      <c r="AC628" s="758"/>
      <c r="AD628" s="758"/>
      <c r="AE628" s="758"/>
      <c r="AF628" s="758"/>
      <c r="AG628" s="758"/>
      <c r="AH628" s="758"/>
      <c r="AI628" s="758"/>
      <c r="AJ628" s="758"/>
      <c r="AK628" s="758"/>
      <c r="AL628" s="780">
        <v>623</v>
      </c>
      <c r="AM628" s="792">
        <v>0.30206078523566499</v>
      </c>
      <c r="AN628" s="792">
        <f t="shared" si="153"/>
        <v>0.69793921476433507</v>
      </c>
      <c r="AO628" s="792">
        <v>0.35414421319797801</v>
      </c>
      <c r="AP628" s="792">
        <f t="shared" si="147"/>
        <v>0.64585578680202205</v>
      </c>
      <c r="AQ628" s="792">
        <v>0.21676855848971699</v>
      </c>
      <c r="AR628" s="792">
        <f t="shared" si="148"/>
        <v>0.78323144151028301</v>
      </c>
      <c r="AS628" s="792">
        <f t="shared" si="154"/>
        <v>0.27480554936386092</v>
      </c>
      <c r="AT628" s="792">
        <f t="shared" si="154"/>
        <v>0.72519445063613919</v>
      </c>
      <c r="AU628" s="808">
        <v>0.31446629684519101</v>
      </c>
      <c r="AV628" s="808">
        <f t="shared" si="155"/>
        <v>0.68553370315480899</v>
      </c>
      <c r="AW628" s="808">
        <v>0.36764173495207098</v>
      </c>
      <c r="AX628" s="808">
        <f t="shared" si="156"/>
        <v>0.63235826504792902</v>
      </c>
      <c r="AY628" s="808">
        <v>0.23858926170672301</v>
      </c>
      <c r="AZ628" s="808">
        <f t="shared" si="159"/>
        <v>0.76141073829327699</v>
      </c>
      <c r="BA628" s="808">
        <f t="shared" si="157"/>
        <v>0.29179321144607812</v>
      </c>
      <c r="BB628" s="808">
        <f t="shared" si="157"/>
        <v>0.70820678855392194</v>
      </c>
      <c r="BC628" s="809">
        <v>0.29596006969989702</v>
      </c>
      <c r="BD628" s="809">
        <f t="shared" si="160"/>
        <v>0.70403993030010303</v>
      </c>
      <c r="BE628" s="809">
        <v>0.356552885547679</v>
      </c>
      <c r="BF628" s="809">
        <f t="shared" si="160"/>
        <v>0.64344711445232106</v>
      </c>
      <c r="BG628" s="809">
        <v>0.23962831210670499</v>
      </c>
      <c r="BH628" s="809">
        <f t="shared" si="149"/>
        <v>0.76037168789329501</v>
      </c>
      <c r="BI628" s="809">
        <v>0.28398380885201857</v>
      </c>
      <c r="BJ628" s="809">
        <v>0.71601619114798143</v>
      </c>
      <c r="BK628" s="810">
        <v>0.28893139330161699</v>
      </c>
      <c r="BL628" s="810">
        <f t="shared" si="150"/>
        <v>0.71106860669838301</v>
      </c>
      <c r="BM628" s="810">
        <v>0.349380278472394</v>
      </c>
      <c r="BN628" s="810">
        <f t="shared" si="151"/>
        <v>0.65061972152760594</v>
      </c>
      <c r="BO628" s="810">
        <v>0.231426054235815</v>
      </c>
      <c r="BP628" s="810">
        <f t="shared" si="152"/>
        <v>0.76857394576418503</v>
      </c>
      <c r="BQ628" s="810">
        <v>0.27638218092062677</v>
      </c>
      <c r="BR628" s="810">
        <f t="shared" si="158"/>
        <v>0.72361781907937317</v>
      </c>
      <c r="BS628" s="809">
        <v>0.89306058222828799</v>
      </c>
      <c r="BT628" s="809">
        <v>0.10693941777171199</v>
      </c>
      <c r="BU628" s="812"/>
      <c r="BV628" s="758"/>
      <c r="BW628" s="758"/>
      <c r="BX628" s="758"/>
      <c r="BY628" s="758"/>
      <c r="BZ628" s="758"/>
      <c r="CA628" s="758"/>
      <c r="CB628" s="758"/>
      <c r="CC628" s="758"/>
      <c r="CD628" s="758"/>
      <c r="CE628" s="758"/>
      <c r="CF628" s="758"/>
      <c r="CG628" s="758"/>
      <c r="CH628" s="758"/>
      <c r="CI628" s="758"/>
      <c r="CJ628" s="758"/>
      <c r="CK628" s="758"/>
      <c r="CL628" s="758"/>
      <c r="CM628" s="758"/>
      <c r="CN628" s="758"/>
      <c r="CP628" s="5"/>
      <c r="CR628" s="5"/>
      <c r="CS628" s="5"/>
      <c r="CT628" s="5"/>
    </row>
    <row r="629" spans="2:98" ht="15">
      <c r="B629" s="758"/>
      <c r="C629" s="758"/>
      <c r="D629" s="758"/>
      <c r="E629" s="758"/>
      <c r="F629" s="758"/>
      <c r="G629" s="758"/>
      <c r="H629" s="758"/>
      <c r="I629" s="758"/>
      <c r="J629" s="758"/>
      <c r="K629" s="758"/>
      <c r="L629" s="758"/>
      <c r="M629" s="758"/>
      <c r="N629" s="758"/>
      <c r="O629" s="758"/>
      <c r="P629" s="758"/>
      <c r="Q629" s="758"/>
      <c r="R629" s="758"/>
      <c r="S629" s="758"/>
      <c r="T629" s="758"/>
      <c r="U629" s="758"/>
      <c r="V629" s="758"/>
      <c r="W629" s="758"/>
      <c r="X629" s="758"/>
      <c r="Y629" s="758"/>
      <c r="Z629" s="758"/>
      <c r="AA629" s="758"/>
      <c r="AB629" s="758"/>
      <c r="AC629" s="758"/>
      <c r="AD629" s="758"/>
      <c r="AE629" s="758"/>
      <c r="AF629" s="758"/>
      <c r="AG629" s="758"/>
      <c r="AH629" s="758"/>
      <c r="AI629" s="758"/>
      <c r="AJ629" s="758"/>
      <c r="AK629" s="758"/>
      <c r="AL629" s="780">
        <v>624</v>
      </c>
      <c r="AM629" s="792">
        <v>0.302362993406598</v>
      </c>
      <c r="AN629" s="792">
        <f t="shared" si="153"/>
        <v>0.697637006593402</v>
      </c>
      <c r="AO629" s="792">
        <v>0.35441010547846902</v>
      </c>
      <c r="AP629" s="792">
        <f t="shared" si="147"/>
        <v>0.64558989452153104</v>
      </c>
      <c r="AQ629" s="792">
        <v>0.217105285057171</v>
      </c>
      <c r="AR629" s="792">
        <f t="shared" si="148"/>
        <v>0.78289471494282903</v>
      </c>
      <c r="AS629" s="792">
        <f t="shared" si="154"/>
        <v>0.27511528334239194</v>
      </c>
      <c r="AT629" s="792">
        <f t="shared" si="154"/>
        <v>0.72488471665760812</v>
      </c>
      <c r="AU629" s="808">
        <v>0.31477918154544898</v>
      </c>
      <c r="AV629" s="808">
        <f t="shared" si="155"/>
        <v>0.68522081845455096</v>
      </c>
      <c r="AW629" s="808">
        <v>0.367940606763976</v>
      </c>
      <c r="AX629" s="808">
        <f t="shared" si="156"/>
        <v>0.632059393236024</v>
      </c>
      <c r="AY629" s="808">
        <v>0.23896156658851</v>
      </c>
      <c r="AZ629" s="808">
        <f t="shared" si="159"/>
        <v>0.76103843341149002</v>
      </c>
      <c r="BA629" s="808">
        <f t="shared" si="157"/>
        <v>0.29213020646551829</v>
      </c>
      <c r="BB629" s="808">
        <f t="shared" si="157"/>
        <v>0.70786979353448176</v>
      </c>
      <c r="BC629" s="809">
        <v>0.29626061816608601</v>
      </c>
      <c r="BD629" s="809">
        <f t="shared" si="160"/>
        <v>0.70373938183391394</v>
      </c>
      <c r="BE629" s="809">
        <v>0.35683497429967898</v>
      </c>
      <c r="BF629" s="809">
        <f t="shared" si="160"/>
        <v>0.64316502570032097</v>
      </c>
      <c r="BG629" s="809">
        <v>0.240002037725671</v>
      </c>
      <c r="BH629" s="809">
        <f t="shared" si="149"/>
        <v>0.75999796227432903</v>
      </c>
      <c r="BI629" s="809">
        <v>0.28431377307422151</v>
      </c>
      <c r="BJ629" s="809">
        <v>0.71568622692577855</v>
      </c>
      <c r="BK629" s="810">
        <v>0.28922988213762502</v>
      </c>
      <c r="BL629" s="810">
        <f t="shared" si="150"/>
        <v>0.71077011786237498</v>
      </c>
      <c r="BM629" s="810">
        <v>0.34965522863328002</v>
      </c>
      <c r="BN629" s="810">
        <f t="shared" si="151"/>
        <v>0.65034477136671998</v>
      </c>
      <c r="BO629" s="810">
        <v>0.23179104332654199</v>
      </c>
      <c r="BP629" s="810">
        <f t="shared" si="152"/>
        <v>0.76820895667345801</v>
      </c>
      <c r="BQ629" s="810">
        <v>0.27670584597852749</v>
      </c>
      <c r="BR629" s="810">
        <f t="shared" si="158"/>
        <v>0.72329415402147257</v>
      </c>
      <c r="BS629" s="809">
        <v>0.89323016884733597</v>
      </c>
      <c r="BT629" s="809">
        <v>0.106769831152664</v>
      </c>
      <c r="BU629" s="812"/>
      <c r="BV629" s="758"/>
      <c r="BW629" s="758"/>
      <c r="BX629" s="758"/>
      <c r="BY629" s="758"/>
      <c r="BZ629" s="758"/>
      <c r="CA629" s="758"/>
      <c r="CB629" s="758"/>
      <c r="CC629" s="758"/>
      <c r="CD629" s="758"/>
      <c r="CE629" s="758"/>
      <c r="CF629" s="758"/>
      <c r="CG629" s="758"/>
      <c r="CH629" s="758"/>
      <c r="CI629" s="758"/>
      <c r="CJ629" s="758"/>
      <c r="CK629" s="758"/>
      <c r="CL629" s="758"/>
      <c r="CM629" s="758"/>
      <c r="CN629" s="758"/>
      <c r="CP629" s="5"/>
      <c r="CR629" s="5"/>
      <c r="CS629" s="5"/>
      <c r="CT629" s="5"/>
    </row>
    <row r="630" spans="2:98" ht="15">
      <c r="B630" s="758"/>
      <c r="C630" s="758"/>
      <c r="D630" s="758"/>
      <c r="E630" s="758"/>
      <c r="F630" s="758"/>
      <c r="G630" s="758"/>
      <c r="H630" s="758"/>
      <c r="I630" s="758"/>
      <c r="J630" s="758"/>
      <c r="K630" s="758"/>
      <c r="L630" s="758"/>
      <c r="M630" s="758"/>
      <c r="N630" s="758"/>
      <c r="O630" s="758"/>
      <c r="P630" s="758"/>
      <c r="Q630" s="758"/>
      <c r="R630" s="758"/>
      <c r="S630" s="758"/>
      <c r="T630" s="758"/>
      <c r="U630" s="758"/>
      <c r="V630" s="758"/>
      <c r="W630" s="758"/>
      <c r="X630" s="758"/>
      <c r="Y630" s="758"/>
      <c r="Z630" s="758"/>
      <c r="AA630" s="758"/>
      <c r="AB630" s="758"/>
      <c r="AC630" s="758"/>
      <c r="AD630" s="758"/>
      <c r="AE630" s="758"/>
      <c r="AF630" s="758"/>
      <c r="AG630" s="758"/>
      <c r="AH630" s="758"/>
      <c r="AI630" s="758"/>
      <c r="AJ630" s="758"/>
      <c r="AK630" s="758"/>
      <c r="AL630" s="780">
        <v>625</v>
      </c>
      <c r="AM630" s="792">
        <v>0.30266481632658998</v>
      </c>
      <c r="AN630" s="792">
        <f t="shared" si="153"/>
        <v>0.69733518367341008</v>
      </c>
      <c r="AO630" s="792">
        <v>0.35467588908825498</v>
      </c>
      <c r="AP630" s="792">
        <f t="shared" si="147"/>
        <v>0.64532411091174502</v>
      </c>
      <c r="AQ630" s="792">
        <v>0.217441925033589</v>
      </c>
      <c r="AR630" s="792">
        <f t="shared" si="148"/>
        <v>0.78255807496641094</v>
      </c>
      <c r="AS630" s="792">
        <f t="shared" si="154"/>
        <v>0.2754248330669925</v>
      </c>
      <c r="AT630" s="792">
        <f t="shared" si="154"/>
        <v>0.7245751669330075</v>
      </c>
      <c r="AU630" s="808">
        <v>0.31509181522103602</v>
      </c>
      <c r="AV630" s="808">
        <f t="shared" si="155"/>
        <v>0.68490818477896398</v>
      </c>
      <c r="AW630" s="808">
        <v>0.36823923557476301</v>
      </c>
      <c r="AX630" s="808">
        <f t="shared" si="156"/>
        <v>0.63176076442523699</v>
      </c>
      <c r="AY630" s="808">
        <v>0.23933377370189199</v>
      </c>
      <c r="AZ630" s="808">
        <f t="shared" si="159"/>
        <v>0.76066622629810798</v>
      </c>
      <c r="BA630" s="808">
        <f t="shared" si="157"/>
        <v>0.292467022803587</v>
      </c>
      <c r="BB630" s="808">
        <f t="shared" si="157"/>
        <v>0.70753297719641306</v>
      </c>
      <c r="BC630" s="809">
        <v>0.29656099084959903</v>
      </c>
      <c r="BD630" s="809">
        <f t="shared" si="160"/>
        <v>0.70343900915040103</v>
      </c>
      <c r="BE630" s="809">
        <v>0.35711682952820201</v>
      </c>
      <c r="BF630" s="809">
        <f t="shared" si="160"/>
        <v>0.64288317047179799</v>
      </c>
      <c r="BG630" s="809">
        <v>0.24037565180495499</v>
      </c>
      <c r="BH630" s="809">
        <f t="shared" si="149"/>
        <v>0.75962434819504498</v>
      </c>
      <c r="BI630" s="809">
        <v>0.28464357778514143</v>
      </c>
      <c r="BJ630" s="809">
        <v>0.71535642221485862</v>
      </c>
      <c r="BK630" s="810">
        <v>0.28952813105266301</v>
      </c>
      <c r="BL630" s="810">
        <f t="shared" si="150"/>
        <v>0.71047186894733705</v>
      </c>
      <c r="BM630" s="810">
        <v>0.34992997546295801</v>
      </c>
      <c r="BN630" s="810">
        <f t="shared" si="151"/>
        <v>0.65007002453704199</v>
      </c>
      <c r="BO630" s="810">
        <v>0.232155916886819</v>
      </c>
      <c r="BP630" s="810">
        <f t="shared" si="152"/>
        <v>0.76784408311318098</v>
      </c>
      <c r="BQ630" s="810">
        <v>0.27702933675074259</v>
      </c>
      <c r="BR630" s="810">
        <f t="shared" si="158"/>
        <v>0.72297066324925741</v>
      </c>
      <c r="BS630" s="809">
        <v>0.89339919113728605</v>
      </c>
      <c r="BT630" s="809">
        <v>0.106600808862714</v>
      </c>
      <c r="BU630" s="812"/>
      <c r="BV630" s="758"/>
      <c r="BW630" s="758"/>
      <c r="BX630" s="758"/>
      <c r="BY630" s="758"/>
      <c r="BZ630" s="758"/>
      <c r="CA630" s="758"/>
      <c r="CB630" s="758"/>
      <c r="CC630" s="758"/>
      <c r="CD630" s="758"/>
      <c r="CE630" s="758"/>
      <c r="CF630" s="758"/>
      <c r="CG630" s="758"/>
      <c r="CH630" s="758"/>
      <c r="CI630" s="758"/>
      <c r="CJ630" s="758"/>
      <c r="CK630" s="758"/>
      <c r="CL630" s="758"/>
      <c r="CM630" s="758"/>
      <c r="CN630" s="758"/>
      <c r="CP630" s="5"/>
      <c r="CR630" s="5"/>
      <c r="CS630" s="5"/>
      <c r="CT630" s="5"/>
    </row>
    <row r="631" spans="2:98" ht="15">
      <c r="B631" s="758"/>
      <c r="C631" s="758"/>
      <c r="D631" s="758"/>
      <c r="E631" s="758"/>
      <c r="F631" s="758"/>
      <c r="G631" s="758"/>
      <c r="H631" s="758"/>
      <c r="I631" s="758"/>
      <c r="J631" s="758"/>
      <c r="K631" s="758"/>
      <c r="L631" s="758"/>
      <c r="M631" s="758"/>
      <c r="N631" s="758"/>
      <c r="O631" s="758"/>
      <c r="P631" s="758"/>
      <c r="Q631" s="758"/>
      <c r="R631" s="758"/>
      <c r="S631" s="758"/>
      <c r="T631" s="758"/>
      <c r="U631" s="758"/>
      <c r="V631" s="758"/>
      <c r="W631" s="758"/>
      <c r="X631" s="758"/>
      <c r="Y631" s="758"/>
      <c r="Z631" s="758"/>
      <c r="AA631" s="758"/>
      <c r="AB631" s="758"/>
      <c r="AC631" s="758"/>
      <c r="AD631" s="758"/>
      <c r="AE631" s="758"/>
      <c r="AF631" s="758"/>
      <c r="AG631" s="758"/>
      <c r="AH631" s="758"/>
      <c r="AI631" s="758"/>
      <c r="AJ631" s="758"/>
      <c r="AK631" s="758"/>
      <c r="AL631" s="780">
        <v>626</v>
      </c>
      <c r="AM631" s="792">
        <v>0.30296625559044399</v>
      </c>
      <c r="AN631" s="792">
        <f t="shared" si="153"/>
        <v>0.69703374440955601</v>
      </c>
      <c r="AO631" s="792">
        <v>0.35494156346108802</v>
      </c>
      <c r="AP631" s="792">
        <f t="shared" si="147"/>
        <v>0.64505843653891204</v>
      </c>
      <c r="AQ631" s="792">
        <v>0.217778478396498</v>
      </c>
      <c r="AR631" s="792">
        <f t="shared" si="148"/>
        <v>0.782221521603502</v>
      </c>
      <c r="AS631" s="792">
        <f t="shared" si="154"/>
        <v>0.27573419889147699</v>
      </c>
      <c r="AT631" s="792">
        <f t="shared" si="154"/>
        <v>0.72426580110852301</v>
      </c>
      <c r="AU631" s="808">
        <v>0.31540419816148901</v>
      </c>
      <c r="AV631" s="808">
        <f t="shared" si="155"/>
        <v>0.68459580183851099</v>
      </c>
      <c r="AW631" s="808">
        <v>0.36853762165180998</v>
      </c>
      <c r="AX631" s="808">
        <f t="shared" si="156"/>
        <v>0.63146237834819008</v>
      </c>
      <c r="AY631" s="808">
        <v>0.23970588286599101</v>
      </c>
      <c r="AZ631" s="808">
        <f t="shared" si="159"/>
        <v>0.76029411713400896</v>
      </c>
      <c r="BA631" s="808">
        <f t="shared" si="157"/>
        <v>0.29280366052833373</v>
      </c>
      <c r="BB631" s="808">
        <f t="shared" si="157"/>
        <v>0.70719633947166627</v>
      </c>
      <c r="BC631" s="809">
        <v>0.29686118728911498</v>
      </c>
      <c r="BD631" s="809">
        <f t="shared" si="160"/>
        <v>0.70313881271088507</v>
      </c>
      <c r="BE631" s="809">
        <v>0.35739845140358401</v>
      </c>
      <c r="BF631" s="809">
        <f t="shared" si="160"/>
        <v>0.64260154859641605</v>
      </c>
      <c r="BG631" s="809">
        <v>0.24074915414731099</v>
      </c>
      <c r="BH631" s="809">
        <f t="shared" si="149"/>
        <v>0.75925084585268898</v>
      </c>
      <c r="BI631" s="809">
        <v>0.28497322279021303</v>
      </c>
      <c r="BJ631" s="809">
        <v>0.71502677720978702</v>
      </c>
      <c r="BK631" s="810">
        <v>0.28982614001711399</v>
      </c>
      <c r="BL631" s="810">
        <f t="shared" si="150"/>
        <v>0.71017385998288596</v>
      </c>
      <c r="BM631" s="810">
        <v>0.35020451909419198</v>
      </c>
      <c r="BN631" s="810">
        <f t="shared" si="151"/>
        <v>0.64979548090580797</v>
      </c>
      <c r="BO631" s="810">
        <v>0.23252067466392601</v>
      </c>
      <c r="BP631" s="810">
        <f t="shared" si="152"/>
        <v>0.76747932533607399</v>
      </c>
      <c r="BQ631" s="810">
        <v>0.27735265314237545</v>
      </c>
      <c r="BR631" s="810">
        <f t="shared" si="158"/>
        <v>0.72264734685762455</v>
      </c>
      <c r="BS631" s="809">
        <v>0.89356765098298796</v>
      </c>
      <c r="BT631" s="809">
        <v>0.106432349017012</v>
      </c>
      <c r="BU631" s="812"/>
      <c r="BV631" s="758"/>
      <c r="BW631" s="758"/>
      <c r="BX631" s="758"/>
      <c r="BY631" s="758"/>
      <c r="BZ631" s="758"/>
      <c r="CA631" s="758"/>
      <c r="CB631" s="758"/>
      <c r="CC631" s="758"/>
      <c r="CD631" s="758"/>
      <c r="CE631" s="758"/>
      <c r="CF631" s="758"/>
      <c r="CG631" s="758"/>
      <c r="CH631" s="758"/>
      <c r="CI631" s="758"/>
      <c r="CJ631" s="758"/>
      <c r="CK631" s="758"/>
      <c r="CL631" s="758"/>
      <c r="CM631" s="758"/>
      <c r="CN631" s="758"/>
      <c r="CP631" s="5"/>
      <c r="CR631" s="5"/>
      <c r="CS631" s="5"/>
      <c r="CT631" s="5"/>
    </row>
    <row r="632" spans="2:98" ht="15">
      <c r="B632" s="758"/>
      <c r="C632" s="758"/>
      <c r="D632" s="758"/>
      <c r="E632" s="758"/>
      <c r="F632" s="758"/>
      <c r="G632" s="758"/>
      <c r="H632" s="758"/>
      <c r="I632" s="758"/>
      <c r="J632" s="758"/>
      <c r="K632" s="758"/>
      <c r="L632" s="758"/>
      <c r="M632" s="758"/>
      <c r="N632" s="758"/>
      <c r="O632" s="758"/>
      <c r="P632" s="758"/>
      <c r="Q632" s="758"/>
      <c r="R632" s="758"/>
      <c r="S632" s="758"/>
      <c r="T632" s="758"/>
      <c r="U632" s="758"/>
      <c r="V632" s="758"/>
      <c r="W632" s="758"/>
      <c r="X632" s="758"/>
      <c r="Y632" s="758"/>
      <c r="Z632" s="758"/>
      <c r="AA632" s="758"/>
      <c r="AB632" s="758"/>
      <c r="AC632" s="758"/>
      <c r="AD632" s="758"/>
      <c r="AE632" s="758"/>
      <c r="AF632" s="758"/>
      <c r="AG632" s="758"/>
      <c r="AH632" s="758"/>
      <c r="AI632" s="758"/>
      <c r="AJ632" s="758"/>
      <c r="AK632" s="758"/>
      <c r="AL632" s="780">
        <v>627</v>
      </c>
      <c r="AM632" s="792">
        <v>0.30326731279296198</v>
      </c>
      <c r="AN632" s="792">
        <f t="shared" si="153"/>
        <v>0.69673268720703807</v>
      </c>
      <c r="AO632" s="792">
        <v>0.35520712803072302</v>
      </c>
      <c r="AP632" s="792">
        <f t="shared" si="147"/>
        <v>0.64479287196927704</v>
      </c>
      <c r="AQ632" s="792">
        <v>0.218114945123424</v>
      </c>
      <c r="AR632" s="792">
        <f t="shared" si="148"/>
        <v>0.781885054876576</v>
      </c>
      <c r="AS632" s="792">
        <f t="shared" si="154"/>
        <v>0.27604338116965954</v>
      </c>
      <c r="AT632" s="792">
        <f t="shared" si="154"/>
        <v>0.72395661883034046</v>
      </c>
      <c r="AU632" s="808">
        <v>0.31571633065634203</v>
      </c>
      <c r="AV632" s="808">
        <f t="shared" si="155"/>
        <v>0.68428366934365803</v>
      </c>
      <c r="AW632" s="808">
        <v>0.36883576526249601</v>
      </c>
      <c r="AX632" s="808">
        <f t="shared" si="156"/>
        <v>0.63116423473750394</v>
      </c>
      <c r="AY632" s="808">
        <v>0.24007789389992601</v>
      </c>
      <c r="AZ632" s="808">
        <f t="shared" si="159"/>
        <v>0.75992210610007405</v>
      </c>
      <c r="BA632" s="808">
        <f t="shared" si="157"/>
        <v>0.29314011970780607</v>
      </c>
      <c r="BB632" s="808">
        <f t="shared" si="157"/>
        <v>0.70685988029219393</v>
      </c>
      <c r="BC632" s="809">
        <v>0.297161207023312</v>
      </c>
      <c r="BD632" s="809">
        <f t="shared" si="160"/>
        <v>0.70283879297668794</v>
      </c>
      <c r="BE632" s="809">
        <v>0.35767984009616099</v>
      </c>
      <c r="BF632" s="809">
        <f t="shared" si="160"/>
        <v>0.64232015990383906</v>
      </c>
      <c r="BG632" s="809">
        <v>0.24112254455549101</v>
      </c>
      <c r="BH632" s="809">
        <f t="shared" si="149"/>
        <v>0.75887745544450902</v>
      </c>
      <c r="BI632" s="809">
        <v>0.28530270789486961</v>
      </c>
      <c r="BJ632" s="809">
        <v>0.71469729210513044</v>
      </c>
      <c r="BK632" s="810">
        <v>0.29012390900136398</v>
      </c>
      <c r="BL632" s="810">
        <f t="shared" si="150"/>
        <v>0.70987609099863602</v>
      </c>
      <c r="BM632" s="810">
        <v>0.35047885965974901</v>
      </c>
      <c r="BN632" s="810">
        <f t="shared" si="151"/>
        <v>0.64952114034025099</v>
      </c>
      <c r="BO632" s="810">
        <v>0.23288531640514501</v>
      </c>
      <c r="BP632" s="810">
        <f t="shared" si="152"/>
        <v>0.76711468359485502</v>
      </c>
      <c r="BQ632" s="810">
        <v>0.27767579505853179</v>
      </c>
      <c r="BR632" s="810">
        <f t="shared" si="158"/>
        <v>0.72232420494146821</v>
      </c>
      <c r="BS632" s="809">
        <v>0.89373555026929397</v>
      </c>
      <c r="BT632" s="809">
        <v>0.10626444973070601</v>
      </c>
      <c r="BU632" s="812"/>
      <c r="BV632" s="758"/>
      <c r="BW632" s="758"/>
      <c r="BX632" s="758"/>
      <c r="BY632" s="758"/>
      <c r="BZ632" s="758"/>
      <c r="CA632" s="758"/>
      <c r="CB632" s="758"/>
      <c r="CC632" s="758"/>
      <c r="CD632" s="758"/>
      <c r="CE632" s="758"/>
      <c r="CF632" s="758"/>
      <c r="CG632" s="758"/>
      <c r="CH632" s="758"/>
      <c r="CI632" s="758"/>
      <c r="CJ632" s="758"/>
      <c r="CK632" s="758"/>
      <c r="CL632" s="758"/>
      <c r="CM632" s="758"/>
      <c r="CN632" s="758"/>
      <c r="CP632" s="5"/>
      <c r="CR632" s="5"/>
      <c r="CS632" s="5"/>
      <c r="CT632" s="5"/>
    </row>
    <row r="633" spans="2:98" ht="15">
      <c r="B633" s="758"/>
      <c r="C633" s="758"/>
      <c r="D633" s="758"/>
      <c r="E633" s="758"/>
      <c r="F633" s="758"/>
      <c r="G633" s="758"/>
      <c r="H633" s="758"/>
      <c r="I633" s="758"/>
      <c r="J633" s="758"/>
      <c r="K633" s="758"/>
      <c r="L633" s="758"/>
      <c r="M633" s="758"/>
      <c r="N633" s="758"/>
      <c r="O633" s="758"/>
      <c r="P633" s="758"/>
      <c r="Q633" s="758"/>
      <c r="R633" s="758"/>
      <c r="S633" s="758"/>
      <c r="T633" s="758"/>
      <c r="U633" s="758"/>
      <c r="V633" s="758"/>
      <c r="W633" s="758"/>
      <c r="X633" s="758"/>
      <c r="Y633" s="758"/>
      <c r="Z633" s="758"/>
      <c r="AA633" s="758"/>
      <c r="AB633" s="758"/>
      <c r="AC633" s="758"/>
      <c r="AD633" s="758"/>
      <c r="AE633" s="758"/>
      <c r="AF633" s="758"/>
      <c r="AG633" s="758"/>
      <c r="AH633" s="758"/>
      <c r="AI633" s="758"/>
      <c r="AJ633" s="758"/>
      <c r="AK633" s="758"/>
      <c r="AL633" s="780">
        <v>628</v>
      </c>
      <c r="AM633" s="792">
        <v>0.30356798952894598</v>
      </c>
      <c r="AN633" s="792">
        <f t="shared" si="153"/>
        <v>0.69643201047105396</v>
      </c>
      <c r="AO633" s="792">
        <v>0.35547258223091199</v>
      </c>
      <c r="AP633" s="792">
        <f t="shared" si="147"/>
        <v>0.64452741776908806</v>
      </c>
      <c r="AQ633" s="792">
        <v>0.218451325191895</v>
      </c>
      <c r="AR633" s="792">
        <f t="shared" si="148"/>
        <v>0.78154867480810497</v>
      </c>
      <c r="AS633" s="792">
        <f t="shared" si="154"/>
        <v>0.27635238025535469</v>
      </c>
      <c r="AT633" s="792">
        <f t="shared" si="154"/>
        <v>0.72364761974464531</v>
      </c>
      <c r="AU633" s="808">
        <v>0.31602821299513001</v>
      </c>
      <c r="AV633" s="808">
        <f t="shared" si="155"/>
        <v>0.68397178700487005</v>
      </c>
      <c r="AW633" s="808">
        <v>0.369133666674197</v>
      </c>
      <c r="AX633" s="808">
        <f t="shared" si="156"/>
        <v>0.630866333325803</v>
      </c>
      <c r="AY633" s="808">
        <v>0.24044980662281901</v>
      </c>
      <c r="AZ633" s="808">
        <f t="shared" si="159"/>
        <v>0.75955019337718099</v>
      </c>
      <c r="BA633" s="808">
        <f t="shared" si="157"/>
        <v>0.29347640041005241</v>
      </c>
      <c r="BB633" s="808">
        <f t="shared" si="157"/>
        <v>0.7065235995899477</v>
      </c>
      <c r="BC633" s="809">
        <v>0.297461049590867</v>
      </c>
      <c r="BD633" s="809">
        <f t="shared" si="160"/>
        <v>0.70253895040913306</v>
      </c>
      <c r="BE633" s="809">
        <v>0.357960995776268</v>
      </c>
      <c r="BF633" s="809">
        <f t="shared" si="160"/>
        <v>0.64203900422373206</v>
      </c>
      <c r="BG633" s="809">
        <v>0.24149582283224899</v>
      </c>
      <c r="BH633" s="809">
        <f t="shared" si="149"/>
        <v>0.75850417716775098</v>
      </c>
      <c r="BI633" s="809">
        <v>0.28563203290454497</v>
      </c>
      <c r="BJ633" s="809">
        <v>0.71436796709545503</v>
      </c>
      <c r="BK633" s="810">
        <v>0.290421437975798</v>
      </c>
      <c r="BL633" s="810">
        <f t="shared" si="150"/>
        <v>0.709578562024202</v>
      </c>
      <c r="BM633" s="810">
        <v>0.35075299729239101</v>
      </c>
      <c r="BN633" s="810">
        <f t="shared" si="151"/>
        <v>0.64924700270760893</v>
      </c>
      <c r="BO633" s="810">
        <v>0.23324984185775499</v>
      </c>
      <c r="BP633" s="810">
        <f t="shared" si="152"/>
        <v>0.76675015814224501</v>
      </c>
      <c r="BQ633" s="810">
        <v>0.27799876240431459</v>
      </c>
      <c r="BR633" s="810">
        <f t="shared" si="158"/>
        <v>0.72200123759568535</v>
      </c>
      <c r="BS633" s="809">
        <v>0.89390289088105701</v>
      </c>
      <c r="BT633" s="809">
        <v>0.106097109118943</v>
      </c>
      <c r="BU633" s="812"/>
      <c r="BV633" s="758"/>
      <c r="BW633" s="758"/>
      <c r="BX633" s="758"/>
      <c r="BY633" s="758"/>
      <c r="BZ633" s="758"/>
      <c r="CA633" s="758"/>
      <c r="CB633" s="758"/>
      <c r="CC633" s="758"/>
      <c r="CD633" s="758"/>
      <c r="CE633" s="758"/>
      <c r="CF633" s="758"/>
      <c r="CG633" s="758"/>
      <c r="CH633" s="758"/>
      <c r="CI633" s="758"/>
      <c r="CJ633" s="758"/>
      <c r="CK633" s="758"/>
      <c r="CL633" s="758"/>
      <c r="CM633" s="758"/>
      <c r="CN633" s="758"/>
      <c r="CP633" s="5"/>
      <c r="CR633" s="5"/>
      <c r="CS633" s="5"/>
      <c r="CT633" s="5"/>
    </row>
    <row r="634" spans="2:98" ht="15">
      <c r="B634" s="758"/>
      <c r="C634" s="758"/>
      <c r="D634" s="758"/>
      <c r="E634" s="758"/>
      <c r="F634" s="758"/>
      <c r="G634" s="758"/>
      <c r="H634" s="758"/>
      <c r="I634" s="758"/>
      <c r="J634" s="758"/>
      <c r="K634" s="758"/>
      <c r="L634" s="758"/>
      <c r="M634" s="758"/>
      <c r="N634" s="758"/>
      <c r="O634" s="758"/>
      <c r="P634" s="758"/>
      <c r="Q634" s="758"/>
      <c r="R634" s="758"/>
      <c r="S634" s="758"/>
      <c r="T634" s="758"/>
      <c r="U634" s="758"/>
      <c r="V634" s="758"/>
      <c r="W634" s="758"/>
      <c r="X634" s="758"/>
      <c r="Y634" s="758"/>
      <c r="Z634" s="758"/>
      <c r="AA634" s="758"/>
      <c r="AB634" s="758"/>
      <c r="AC634" s="758"/>
      <c r="AD634" s="758"/>
      <c r="AE634" s="758"/>
      <c r="AF634" s="758"/>
      <c r="AG634" s="758"/>
      <c r="AH634" s="758"/>
      <c r="AI634" s="758"/>
      <c r="AJ634" s="758"/>
      <c r="AK634" s="758"/>
      <c r="AL634" s="780">
        <v>629</v>
      </c>
      <c r="AM634" s="792">
        <v>0.30386828739319799</v>
      </c>
      <c r="AN634" s="792">
        <f t="shared" si="153"/>
        <v>0.69613171260680207</v>
      </c>
      <c r="AO634" s="792">
        <v>0.355737925495408</v>
      </c>
      <c r="AP634" s="792">
        <f t="shared" si="147"/>
        <v>0.64426207450459194</v>
      </c>
      <c r="AQ634" s="792">
        <v>0.21878761857943699</v>
      </c>
      <c r="AR634" s="792">
        <f t="shared" si="148"/>
        <v>0.78121238142056304</v>
      </c>
      <c r="AS634" s="792">
        <f t="shared" si="154"/>
        <v>0.27666119650237625</v>
      </c>
      <c r="AT634" s="792">
        <f t="shared" si="154"/>
        <v>0.72333880349762381</v>
      </c>
      <c r="AU634" s="808">
        <v>0.31633984546738803</v>
      </c>
      <c r="AV634" s="808">
        <f t="shared" si="155"/>
        <v>0.68366015453261197</v>
      </c>
      <c r="AW634" s="808">
        <v>0.36943132615429303</v>
      </c>
      <c r="AX634" s="808">
        <f t="shared" si="156"/>
        <v>0.63056867384570703</v>
      </c>
      <c r="AY634" s="808">
        <v>0.240821620853789</v>
      </c>
      <c r="AZ634" s="808">
        <f t="shared" si="159"/>
        <v>0.759178379146211</v>
      </c>
      <c r="BA634" s="808">
        <f t="shared" si="157"/>
        <v>0.29381250270312065</v>
      </c>
      <c r="BB634" s="808">
        <f t="shared" si="157"/>
        <v>0.70618749729687935</v>
      </c>
      <c r="BC634" s="809">
        <v>0.29776071453045799</v>
      </c>
      <c r="BD634" s="809">
        <f t="shared" si="160"/>
        <v>0.70223928546954206</v>
      </c>
      <c r="BE634" s="809">
        <v>0.35824191861424198</v>
      </c>
      <c r="BF634" s="809">
        <f t="shared" si="160"/>
        <v>0.64175808138575796</v>
      </c>
      <c r="BG634" s="809">
        <v>0.24186898878033899</v>
      </c>
      <c r="BH634" s="809">
        <f t="shared" si="149"/>
        <v>0.75813101121966098</v>
      </c>
      <c r="BI634" s="809">
        <v>0.28596119762467359</v>
      </c>
      <c r="BJ634" s="809">
        <v>0.71403880237532646</v>
      </c>
      <c r="BK634" s="810">
        <v>0.29071872691080097</v>
      </c>
      <c r="BL634" s="810">
        <f t="shared" si="150"/>
        <v>0.70928127308919908</v>
      </c>
      <c r="BM634" s="810">
        <v>0.35102693212488401</v>
      </c>
      <c r="BN634" s="810">
        <f t="shared" si="151"/>
        <v>0.64897306787511599</v>
      </c>
      <c r="BO634" s="810">
        <v>0.233614250769037</v>
      </c>
      <c r="BP634" s="810">
        <f t="shared" si="152"/>
        <v>0.76638574923096303</v>
      </c>
      <c r="BQ634" s="810">
        <v>0.27832155508482864</v>
      </c>
      <c r="BR634" s="810">
        <f t="shared" si="158"/>
        <v>0.72167844491517141</v>
      </c>
      <c r="BS634" s="809">
        <v>0.89406967470312704</v>
      </c>
      <c r="BT634" s="809">
        <v>0.105930325296873</v>
      </c>
      <c r="BU634" s="812"/>
      <c r="BV634" s="758"/>
      <c r="BW634" s="758"/>
      <c r="BX634" s="758"/>
      <c r="BY634" s="758"/>
      <c r="BZ634" s="758"/>
      <c r="CA634" s="758"/>
      <c r="CB634" s="758"/>
      <c r="CC634" s="758"/>
      <c r="CD634" s="758"/>
      <c r="CE634" s="758"/>
      <c r="CF634" s="758"/>
      <c r="CG634" s="758"/>
      <c r="CH634" s="758"/>
      <c r="CI634" s="758"/>
      <c r="CJ634" s="758"/>
      <c r="CK634" s="758"/>
      <c r="CL634" s="758"/>
      <c r="CM634" s="758"/>
      <c r="CN634" s="758"/>
      <c r="CP634" s="5"/>
      <c r="CR634" s="5"/>
      <c r="CS634" s="5"/>
      <c r="CT634" s="5"/>
    </row>
    <row r="635" spans="2:98" ht="15">
      <c r="B635" s="758"/>
      <c r="C635" s="758"/>
      <c r="D635" s="758"/>
      <c r="E635" s="758"/>
      <c r="F635" s="758"/>
      <c r="G635" s="758"/>
      <c r="H635" s="758"/>
      <c r="I635" s="758"/>
      <c r="J635" s="758"/>
      <c r="K635" s="758"/>
      <c r="L635" s="758"/>
      <c r="M635" s="758"/>
      <c r="N635" s="758"/>
      <c r="O635" s="758"/>
      <c r="P635" s="758"/>
      <c r="Q635" s="758"/>
      <c r="R635" s="758"/>
      <c r="S635" s="758"/>
      <c r="T635" s="758"/>
      <c r="U635" s="758"/>
      <c r="V635" s="758"/>
      <c r="W635" s="758"/>
      <c r="X635" s="758"/>
      <c r="Y635" s="758"/>
      <c r="Z635" s="758"/>
      <c r="AA635" s="758"/>
      <c r="AB635" s="758"/>
      <c r="AC635" s="758"/>
      <c r="AD635" s="758"/>
      <c r="AE635" s="758"/>
      <c r="AF635" s="758"/>
      <c r="AG635" s="758"/>
      <c r="AH635" s="758"/>
      <c r="AI635" s="758"/>
      <c r="AJ635" s="758"/>
      <c r="AK635" s="758"/>
      <c r="AL635" s="780">
        <v>630</v>
      </c>
      <c r="AM635" s="792">
        <v>0.30416820798052002</v>
      </c>
      <c r="AN635" s="792">
        <f t="shared" si="153"/>
        <v>0.69583179201947998</v>
      </c>
      <c r="AO635" s="792">
        <v>0.356003157257965</v>
      </c>
      <c r="AP635" s="792">
        <f t="shared" si="147"/>
        <v>0.64399684274203506</v>
      </c>
      <c r="AQ635" s="792">
        <v>0.21912382526357799</v>
      </c>
      <c r="AR635" s="792">
        <f t="shared" si="148"/>
        <v>0.78087617473642201</v>
      </c>
      <c r="AS635" s="792">
        <f t="shared" si="154"/>
        <v>0.27696983026453903</v>
      </c>
      <c r="AT635" s="792">
        <f t="shared" si="154"/>
        <v>0.72303016973546108</v>
      </c>
      <c r="AU635" s="808">
        <v>0.31665122836265103</v>
      </c>
      <c r="AV635" s="808">
        <f t="shared" si="155"/>
        <v>0.68334877163734897</v>
      </c>
      <c r="AW635" s="808">
        <v>0.36972874397016098</v>
      </c>
      <c r="AX635" s="808">
        <f t="shared" si="156"/>
        <v>0.63027125602983902</v>
      </c>
      <c r="AY635" s="808">
        <v>0.241193336411957</v>
      </c>
      <c r="AZ635" s="808">
        <f t="shared" si="159"/>
        <v>0.75880666358804305</v>
      </c>
      <c r="BA635" s="808">
        <f t="shared" si="157"/>
        <v>0.29414842665505908</v>
      </c>
      <c r="BB635" s="808">
        <f t="shared" si="157"/>
        <v>0.70585157334494097</v>
      </c>
      <c r="BC635" s="809">
        <v>0.298060201380763</v>
      </c>
      <c r="BD635" s="809">
        <f t="shared" si="160"/>
        <v>0.70193979861923705</v>
      </c>
      <c r="BE635" s="809">
        <v>0.35852260878041697</v>
      </c>
      <c r="BF635" s="809">
        <f t="shared" si="160"/>
        <v>0.64147739121958303</v>
      </c>
      <c r="BG635" s="809">
        <v>0.242242042202512</v>
      </c>
      <c r="BH635" s="809">
        <f t="shared" si="149"/>
        <v>0.757757957797488</v>
      </c>
      <c r="BI635" s="809">
        <v>0.28629020186068799</v>
      </c>
      <c r="BJ635" s="809">
        <v>0.71370979813931212</v>
      </c>
      <c r="BK635" s="810">
        <v>0.29101577577675702</v>
      </c>
      <c r="BL635" s="810">
        <f t="shared" si="150"/>
        <v>0.70898422422324292</v>
      </c>
      <c r="BM635" s="810">
        <v>0.35130066428999202</v>
      </c>
      <c r="BN635" s="810">
        <f t="shared" si="151"/>
        <v>0.64869933571000793</v>
      </c>
      <c r="BO635" s="810">
        <v>0.23397854288627101</v>
      </c>
      <c r="BP635" s="810">
        <f t="shared" si="152"/>
        <v>0.76602145711372893</v>
      </c>
      <c r="BQ635" s="810">
        <v>0.27864417300517752</v>
      </c>
      <c r="BR635" s="810">
        <f t="shared" si="158"/>
        <v>0.72135582699482237</v>
      </c>
      <c r="BS635" s="809">
        <v>0.89423590362035699</v>
      </c>
      <c r="BT635" s="809">
        <v>0.105764096379643</v>
      </c>
      <c r="BU635" s="812"/>
      <c r="BV635" s="758"/>
      <c r="BW635" s="758"/>
      <c r="BX635" s="758"/>
      <c r="BY635" s="758"/>
      <c r="BZ635" s="758"/>
      <c r="CA635" s="758"/>
      <c r="CB635" s="758"/>
      <c r="CC635" s="758"/>
      <c r="CD635" s="758"/>
      <c r="CE635" s="758"/>
      <c r="CF635" s="758"/>
      <c r="CG635" s="758"/>
      <c r="CH635" s="758"/>
      <c r="CI635" s="758"/>
      <c r="CJ635" s="758"/>
      <c r="CK635" s="758"/>
      <c r="CL635" s="758"/>
      <c r="CM635" s="758"/>
      <c r="CN635" s="758"/>
      <c r="CP635" s="5"/>
      <c r="CR635" s="5"/>
      <c r="CS635" s="5"/>
      <c r="CT635" s="5"/>
    </row>
    <row r="636" spans="2:98" ht="15">
      <c r="B636" s="758"/>
      <c r="C636" s="758"/>
      <c r="D636" s="758"/>
      <c r="E636" s="758"/>
      <c r="F636" s="758"/>
      <c r="G636" s="758"/>
      <c r="H636" s="758"/>
      <c r="I636" s="758"/>
      <c r="J636" s="758"/>
      <c r="K636" s="758"/>
      <c r="L636" s="758"/>
      <c r="M636" s="758"/>
      <c r="N636" s="758"/>
      <c r="O636" s="758"/>
      <c r="P636" s="758"/>
      <c r="Q636" s="758"/>
      <c r="R636" s="758"/>
      <c r="S636" s="758"/>
      <c r="T636" s="758"/>
      <c r="U636" s="758"/>
      <c r="V636" s="758"/>
      <c r="W636" s="758"/>
      <c r="X636" s="758"/>
      <c r="Y636" s="758"/>
      <c r="Z636" s="758"/>
      <c r="AA636" s="758"/>
      <c r="AB636" s="758"/>
      <c r="AC636" s="758"/>
      <c r="AD636" s="758"/>
      <c r="AE636" s="758"/>
      <c r="AF636" s="758"/>
      <c r="AG636" s="758"/>
      <c r="AH636" s="758"/>
      <c r="AI636" s="758"/>
      <c r="AJ636" s="758"/>
      <c r="AK636" s="758"/>
      <c r="AL636" s="780">
        <v>631</v>
      </c>
      <c r="AM636" s="792">
        <v>0.30446775288571498</v>
      </c>
      <c r="AN636" s="792">
        <f t="shared" si="153"/>
        <v>0.69553224711428507</v>
      </c>
      <c r="AO636" s="792">
        <v>0.35626827695233498</v>
      </c>
      <c r="AP636" s="792">
        <f t="shared" si="147"/>
        <v>0.64373172304766502</v>
      </c>
      <c r="AQ636" s="792">
        <v>0.219459945221844</v>
      </c>
      <c r="AR636" s="792">
        <f t="shared" si="148"/>
        <v>0.78054005477815602</v>
      </c>
      <c r="AS636" s="792">
        <f t="shared" si="154"/>
        <v>0.27727828189565695</v>
      </c>
      <c r="AT636" s="792">
        <f t="shared" si="154"/>
        <v>0.72272171810434305</v>
      </c>
      <c r="AU636" s="808">
        <v>0.31696236197045402</v>
      </c>
      <c r="AV636" s="808">
        <f t="shared" si="155"/>
        <v>0.68303763802954598</v>
      </c>
      <c r="AW636" s="808">
        <v>0.37002592038917997</v>
      </c>
      <c r="AX636" s="808">
        <f t="shared" si="156"/>
        <v>0.62997407961081997</v>
      </c>
      <c r="AY636" s="808">
        <v>0.24156495311644399</v>
      </c>
      <c r="AZ636" s="808">
        <f t="shared" si="159"/>
        <v>0.75843504688355601</v>
      </c>
      <c r="BA636" s="808">
        <f t="shared" si="157"/>
        <v>0.29448417233391638</v>
      </c>
      <c r="BB636" s="808">
        <f t="shared" si="157"/>
        <v>0.70551582766608367</v>
      </c>
      <c r="BC636" s="809">
        <v>0.29835950968046099</v>
      </c>
      <c r="BD636" s="809">
        <f t="shared" si="160"/>
        <v>0.70164049031953901</v>
      </c>
      <c r="BE636" s="809">
        <v>0.35880306644512999</v>
      </c>
      <c r="BF636" s="809">
        <f t="shared" si="160"/>
        <v>0.64119693355486995</v>
      </c>
      <c r="BG636" s="809">
        <v>0.242614982901523</v>
      </c>
      <c r="BH636" s="809">
        <f t="shared" si="149"/>
        <v>0.75738501709847705</v>
      </c>
      <c r="BI636" s="809">
        <v>0.28661904541802341</v>
      </c>
      <c r="BJ636" s="809">
        <v>0.7133809545819767</v>
      </c>
      <c r="BK636" s="810">
        <v>0.29131258454405201</v>
      </c>
      <c r="BL636" s="810">
        <f t="shared" si="150"/>
        <v>0.70868741545594793</v>
      </c>
      <c r="BM636" s="810">
        <v>0.35157419392048</v>
      </c>
      <c r="BN636" s="810">
        <f t="shared" si="151"/>
        <v>0.64842580607952005</v>
      </c>
      <c r="BO636" s="810">
        <v>0.234342717956738</v>
      </c>
      <c r="BP636" s="810">
        <f t="shared" si="152"/>
        <v>0.765657282043262</v>
      </c>
      <c r="BQ636" s="810">
        <v>0.27896661607046602</v>
      </c>
      <c r="BR636" s="810">
        <f t="shared" si="158"/>
        <v>0.72103338392953398</v>
      </c>
      <c r="BS636" s="809">
        <v>0.89440157951759902</v>
      </c>
      <c r="BT636" s="809">
        <v>0.10559842048240101</v>
      </c>
      <c r="BU636" s="812"/>
      <c r="BV636" s="758"/>
      <c r="BW636" s="758"/>
      <c r="BX636" s="758"/>
      <c r="BY636" s="758"/>
      <c r="BZ636" s="758"/>
      <c r="CA636" s="758"/>
      <c r="CB636" s="758"/>
      <c r="CC636" s="758"/>
      <c r="CD636" s="758"/>
      <c r="CE636" s="758"/>
      <c r="CF636" s="758"/>
      <c r="CG636" s="758"/>
      <c r="CH636" s="758"/>
      <c r="CI636" s="758"/>
      <c r="CJ636" s="758"/>
      <c r="CK636" s="758"/>
      <c r="CL636" s="758"/>
      <c r="CM636" s="758"/>
      <c r="CN636" s="758"/>
      <c r="CP636" s="5"/>
      <c r="CR636" s="5"/>
      <c r="CS636" s="5"/>
      <c r="CT636" s="5"/>
    </row>
    <row r="637" spans="2:98" ht="15">
      <c r="B637" s="758"/>
      <c r="C637" s="758"/>
      <c r="D637" s="758"/>
      <c r="E637" s="758"/>
      <c r="F637" s="758"/>
      <c r="G637" s="758"/>
      <c r="H637" s="758"/>
      <c r="I637" s="758"/>
      <c r="J637" s="758"/>
      <c r="K637" s="758"/>
      <c r="L637" s="758"/>
      <c r="M637" s="758"/>
      <c r="N637" s="758"/>
      <c r="O637" s="758"/>
      <c r="P637" s="758"/>
      <c r="Q637" s="758"/>
      <c r="R637" s="758"/>
      <c r="S637" s="758"/>
      <c r="T637" s="758"/>
      <c r="U637" s="758"/>
      <c r="V637" s="758"/>
      <c r="W637" s="758"/>
      <c r="X637" s="758"/>
      <c r="Y637" s="758"/>
      <c r="Z637" s="758"/>
      <c r="AA637" s="758"/>
      <c r="AB637" s="758"/>
      <c r="AC637" s="758"/>
      <c r="AD637" s="758"/>
      <c r="AE637" s="758"/>
      <c r="AF637" s="758"/>
      <c r="AG637" s="758"/>
      <c r="AH637" s="758"/>
      <c r="AI637" s="758"/>
      <c r="AJ637" s="758"/>
      <c r="AK637" s="758"/>
      <c r="AL637" s="780">
        <v>632</v>
      </c>
      <c r="AM637" s="792">
        <v>0.30476692370358299</v>
      </c>
      <c r="AN637" s="792">
        <f t="shared" si="153"/>
        <v>0.69523307629641695</v>
      </c>
      <c r="AO637" s="792">
        <v>0.35653328401227202</v>
      </c>
      <c r="AP637" s="792">
        <f t="shared" si="147"/>
        <v>0.64346671598772798</v>
      </c>
      <c r="AQ637" s="792">
        <v>0.21979597843176299</v>
      </c>
      <c r="AR637" s="792">
        <f t="shared" si="148"/>
        <v>0.78020402156823698</v>
      </c>
      <c r="AS637" s="792">
        <f t="shared" si="154"/>
        <v>0.27758655174954427</v>
      </c>
      <c r="AT637" s="792">
        <f t="shared" si="154"/>
        <v>0.72241344825045561</v>
      </c>
      <c r="AU637" s="808">
        <v>0.31727324658033201</v>
      </c>
      <c r="AV637" s="808">
        <f t="shared" si="155"/>
        <v>0.68272675341966793</v>
      </c>
      <c r="AW637" s="808">
        <v>0.37032285567872802</v>
      </c>
      <c r="AX637" s="808">
        <f t="shared" si="156"/>
        <v>0.62967714432127198</v>
      </c>
      <c r="AY637" s="808">
        <v>0.24193647078636901</v>
      </c>
      <c r="AZ637" s="808">
        <f t="shared" si="159"/>
        <v>0.75806352921363096</v>
      </c>
      <c r="BA637" s="808">
        <f t="shared" si="157"/>
        <v>0.29481973980774012</v>
      </c>
      <c r="BB637" s="808">
        <f t="shared" si="157"/>
        <v>0.70518026019225988</v>
      </c>
      <c r="BC637" s="809">
        <v>0.29865863896822797</v>
      </c>
      <c r="BD637" s="809">
        <f t="shared" si="160"/>
        <v>0.70134136103177203</v>
      </c>
      <c r="BE637" s="809">
        <v>0.35908329177871601</v>
      </c>
      <c r="BF637" s="809">
        <f t="shared" si="160"/>
        <v>0.64091670822128399</v>
      </c>
      <c r="BG637" s="809">
        <v>0.24298781068012401</v>
      </c>
      <c r="BH637" s="809">
        <f t="shared" si="149"/>
        <v>0.75701218931987602</v>
      </c>
      <c r="BI637" s="809">
        <v>0.28694772810211239</v>
      </c>
      <c r="BJ637" s="809">
        <v>0.71305227189788767</v>
      </c>
      <c r="BK637" s="810">
        <v>0.29160915318307001</v>
      </c>
      <c r="BL637" s="810">
        <f t="shared" si="150"/>
        <v>0.70839084681692999</v>
      </c>
      <c r="BM637" s="810">
        <v>0.351847521149113</v>
      </c>
      <c r="BN637" s="810">
        <f t="shared" si="151"/>
        <v>0.648152478850887</v>
      </c>
      <c r="BO637" s="810">
        <v>0.234706775727719</v>
      </c>
      <c r="BP637" s="810">
        <f t="shared" si="152"/>
        <v>0.76529322427228097</v>
      </c>
      <c r="BQ637" s="810">
        <v>0.27928888418579845</v>
      </c>
      <c r="BR637" s="810">
        <f t="shared" si="158"/>
        <v>0.72071111581420166</v>
      </c>
      <c r="BS637" s="809">
        <v>0.89456670427970297</v>
      </c>
      <c r="BT637" s="809">
        <v>0.105433295720297</v>
      </c>
      <c r="BU637" s="812"/>
      <c r="BV637" s="758"/>
      <c r="BW637" s="758"/>
      <c r="BX637" s="758"/>
      <c r="BY637" s="758"/>
      <c r="BZ637" s="758"/>
      <c r="CA637" s="758"/>
      <c r="CB637" s="758"/>
      <c r="CC637" s="758"/>
      <c r="CD637" s="758"/>
      <c r="CE637" s="758"/>
      <c r="CF637" s="758"/>
      <c r="CG637" s="758"/>
      <c r="CH637" s="758"/>
      <c r="CI637" s="758"/>
      <c r="CJ637" s="758"/>
      <c r="CK637" s="758"/>
      <c r="CL637" s="758"/>
      <c r="CM637" s="758"/>
      <c r="CN637" s="758"/>
      <c r="CP637" s="5"/>
      <c r="CR637" s="5"/>
      <c r="CS637" s="5"/>
      <c r="CT637" s="5"/>
    </row>
    <row r="638" spans="2:98" ht="15">
      <c r="B638" s="758"/>
      <c r="C638" s="758"/>
      <c r="D638" s="758"/>
      <c r="E638" s="758"/>
      <c r="F638" s="758"/>
      <c r="G638" s="758"/>
      <c r="H638" s="758"/>
      <c r="I638" s="758"/>
      <c r="J638" s="758"/>
      <c r="K638" s="758"/>
      <c r="L638" s="758"/>
      <c r="M638" s="758"/>
      <c r="N638" s="758"/>
      <c r="O638" s="758"/>
      <c r="P638" s="758"/>
      <c r="Q638" s="758"/>
      <c r="R638" s="758"/>
      <c r="S638" s="758"/>
      <c r="T638" s="758"/>
      <c r="U638" s="758"/>
      <c r="V638" s="758"/>
      <c r="W638" s="758"/>
      <c r="X638" s="758"/>
      <c r="Y638" s="758"/>
      <c r="Z638" s="758"/>
      <c r="AA638" s="758"/>
      <c r="AB638" s="758"/>
      <c r="AC638" s="758"/>
      <c r="AD638" s="758"/>
      <c r="AE638" s="758"/>
      <c r="AF638" s="758"/>
      <c r="AG638" s="758"/>
      <c r="AH638" s="758"/>
      <c r="AI638" s="758"/>
      <c r="AJ638" s="758"/>
      <c r="AK638" s="758"/>
      <c r="AL638" s="780">
        <v>633</v>
      </c>
      <c r="AM638" s="792">
        <v>0.30506572202892901</v>
      </c>
      <c r="AN638" s="792">
        <f t="shared" si="153"/>
        <v>0.69493427797107099</v>
      </c>
      <c r="AO638" s="792">
        <v>0.35679817787152801</v>
      </c>
      <c r="AP638" s="792">
        <f t="shared" si="147"/>
        <v>0.64320182212847199</v>
      </c>
      <c r="AQ638" s="792">
        <v>0.220131924870861</v>
      </c>
      <c r="AR638" s="792">
        <f t="shared" si="148"/>
        <v>0.77986807512913903</v>
      </c>
      <c r="AS638" s="792">
        <f t="shared" si="154"/>
        <v>0.27789464018001553</v>
      </c>
      <c r="AT638" s="792">
        <f t="shared" si="154"/>
        <v>0.72210535981998447</v>
      </c>
      <c r="AU638" s="808">
        <v>0.31758388248182001</v>
      </c>
      <c r="AV638" s="808">
        <f t="shared" si="155"/>
        <v>0.68241611751817999</v>
      </c>
      <c r="AW638" s="808">
        <v>0.37061955010618303</v>
      </c>
      <c r="AX638" s="808">
        <f t="shared" si="156"/>
        <v>0.62938044989381692</v>
      </c>
      <c r="AY638" s="808">
        <v>0.242307889240853</v>
      </c>
      <c r="AZ638" s="808">
        <f t="shared" si="159"/>
        <v>0.757692110759147</v>
      </c>
      <c r="BA638" s="808">
        <f t="shared" si="157"/>
        <v>0.2951551291445787</v>
      </c>
      <c r="BB638" s="808">
        <f t="shared" si="157"/>
        <v>0.70484487085542136</v>
      </c>
      <c r="BC638" s="809">
        <v>0.29895758878274298</v>
      </c>
      <c r="BD638" s="809">
        <f t="shared" si="160"/>
        <v>0.70104241121725708</v>
      </c>
      <c r="BE638" s="809">
        <v>0.35936328495151099</v>
      </c>
      <c r="BF638" s="809">
        <f t="shared" si="160"/>
        <v>0.64063671504848907</v>
      </c>
      <c r="BG638" s="809">
        <v>0.243360525341069</v>
      </c>
      <c r="BH638" s="809">
        <f t="shared" si="149"/>
        <v>0.756639474658931</v>
      </c>
      <c r="BI638" s="809">
        <v>0.28727624971838961</v>
      </c>
      <c r="BJ638" s="809">
        <v>0.71272375028161039</v>
      </c>
      <c r="BK638" s="810">
        <v>0.291905481664197</v>
      </c>
      <c r="BL638" s="810">
        <f t="shared" si="150"/>
        <v>0.70809451833580295</v>
      </c>
      <c r="BM638" s="810">
        <v>0.35212064610865501</v>
      </c>
      <c r="BN638" s="810">
        <f t="shared" si="151"/>
        <v>0.64787935389134499</v>
      </c>
      <c r="BO638" s="810">
        <v>0.23507071594649301</v>
      </c>
      <c r="BP638" s="810">
        <f t="shared" si="152"/>
        <v>0.76492928405350702</v>
      </c>
      <c r="BQ638" s="810">
        <v>0.27961097725627854</v>
      </c>
      <c r="BR638" s="810">
        <f t="shared" si="158"/>
        <v>0.72038902274372152</v>
      </c>
      <c r="BS638" s="809">
        <v>0.89473127979152201</v>
      </c>
      <c r="BT638" s="809">
        <v>0.10526872020847799</v>
      </c>
      <c r="BU638" s="812"/>
      <c r="BV638" s="758"/>
      <c r="BW638" s="758"/>
      <c r="BX638" s="758"/>
      <c r="BY638" s="758"/>
      <c r="BZ638" s="758"/>
      <c r="CA638" s="758"/>
      <c r="CB638" s="758"/>
      <c r="CC638" s="758"/>
      <c r="CD638" s="758"/>
      <c r="CE638" s="758"/>
      <c r="CF638" s="758"/>
      <c r="CG638" s="758"/>
      <c r="CH638" s="758"/>
      <c r="CI638" s="758"/>
      <c r="CJ638" s="758"/>
      <c r="CK638" s="758"/>
      <c r="CL638" s="758"/>
      <c r="CM638" s="758"/>
      <c r="CN638" s="758"/>
      <c r="CP638" s="5"/>
      <c r="CR638" s="5"/>
      <c r="CS638" s="5"/>
      <c r="CT638" s="5"/>
    </row>
    <row r="639" spans="2:98" ht="15">
      <c r="B639" s="758"/>
      <c r="C639" s="758"/>
      <c r="D639" s="758"/>
      <c r="E639" s="758"/>
      <c r="F639" s="758"/>
      <c r="G639" s="758"/>
      <c r="H639" s="758"/>
      <c r="I639" s="758"/>
      <c r="J639" s="758"/>
      <c r="K639" s="758"/>
      <c r="L639" s="758"/>
      <c r="M639" s="758"/>
      <c r="N639" s="758"/>
      <c r="O639" s="758"/>
      <c r="P639" s="758"/>
      <c r="Q639" s="758"/>
      <c r="R639" s="758"/>
      <c r="S639" s="758"/>
      <c r="T639" s="758"/>
      <c r="U639" s="758"/>
      <c r="V639" s="758"/>
      <c r="W639" s="758"/>
      <c r="X639" s="758"/>
      <c r="Y639" s="758"/>
      <c r="Z639" s="758"/>
      <c r="AA639" s="758"/>
      <c r="AB639" s="758"/>
      <c r="AC639" s="758"/>
      <c r="AD639" s="758"/>
      <c r="AE639" s="758"/>
      <c r="AF639" s="758"/>
      <c r="AG639" s="758"/>
      <c r="AH639" s="758"/>
      <c r="AI639" s="758"/>
      <c r="AJ639" s="758"/>
      <c r="AK639" s="758"/>
      <c r="AL639" s="780">
        <v>634</v>
      </c>
      <c r="AM639" s="792">
        <v>0.30536414945655199</v>
      </c>
      <c r="AN639" s="792">
        <f t="shared" si="153"/>
        <v>0.69463585054344801</v>
      </c>
      <c r="AO639" s="792">
        <v>0.35706295796385701</v>
      </c>
      <c r="AP639" s="792">
        <f t="shared" si="147"/>
        <v>0.64293704203614299</v>
      </c>
      <c r="AQ639" s="792">
        <v>0.22046778451666599</v>
      </c>
      <c r="AR639" s="792">
        <f t="shared" si="148"/>
        <v>0.77953221548333396</v>
      </c>
      <c r="AS639" s="792">
        <f t="shared" si="154"/>
        <v>0.27820254754088464</v>
      </c>
      <c r="AT639" s="792">
        <f t="shared" si="154"/>
        <v>0.72179745245911542</v>
      </c>
      <c r="AU639" s="808">
        <v>0.31789426996445302</v>
      </c>
      <c r="AV639" s="808">
        <f t="shared" si="155"/>
        <v>0.68210573003554698</v>
      </c>
      <c r="AW639" s="808">
        <v>0.37091600393892299</v>
      </c>
      <c r="AX639" s="808">
        <f t="shared" si="156"/>
        <v>0.62908399606107701</v>
      </c>
      <c r="AY639" s="808">
        <v>0.24267920829901601</v>
      </c>
      <c r="AZ639" s="808">
        <f t="shared" si="159"/>
        <v>0.75732079170098399</v>
      </c>
      <c r="BA639" s="808">
        <f t="shared" si="157"/>
        <v>0.29549034041248012</v>
      </c>
      <c r="BB639" s="808">
        <f t="shared" si="157"/>
        <v>0.70450965958751988</v>
      </c>
      <c r="BC639" s="809">
        <v>0.29925635866268402</v>
      </c>
      <c r="BD639" s="809">
        <f t="shared" si="160"/>
        <v>0.70074364133731604</v>
      </c>
      <c r="BE639" s="809">
        <v>0.35964304613385101</v>
      </c>
      <c r="BF639" s="809">
        <f t="shared" si="160"/>
        <v>0.64035695386614899</v>
      </c>
      <c r="BG639" s="809">
        <v>0.243733126687111</v>
      </c>
      <c r="BH639" s="809">
        <f t="shared" si="149"/>
        <v>0.756266873312889</v>
      </c>
      <c r="BI639" s="809">
        <v>0.28760461007228888</v>
      </c>
      <c r="BJ639" s="809">
        <v>0.71239538992771123</v>
      </c>
      <c r="BK639" s="810">
        <v>0.29220156995781799</v>
      </c>
      <c r="BL639" s="810">
        <f t="shared" si="150"/>
        <v>0.70779843004218201</v>
      </c>
      <c r="BM639" s="810">
        <v>0.35239356893187102</v>
      </c>
      <c r="BN639" s="810">
        <f t="shared" si="151"/>
        <v>0.64760643106812898</v>
      </c>
      <c r="BO639" s="810">
        <v>0.23543453836034101</v>
      </c>
      <c r="BP639" s="810">
        <f t="shared" si="152"/>
        <v>0.76456546163965899</v>
      </c>
      <c r="BQ639" s="810">
        <v>0.27993289518701081</v>
      </c>
      <c r="BR639" s="810">
        <f t="shared" si="158"/>
        <v>0.72006710481298919</v>
      </c>
      <c r="BS639" s="809">
        <v>0.89489530793790695</v>
      </c>
      <c r="BT639" s="809">
        <v>0.105104692062093</v>
      </c>
      <c r="BU639" s="812"/>
      <c r="BV639" s="758"/>
      <c r="BW639" s="758"/>
      <c r="BX639" s="758"/>
      <c r="BY639" s="758"/>
      <c r="BZ639" s="758"/>
      <c r="CA639" s="758"/>
      <c r="CB639" s="758"/>
      <c r="CC639" s="758"/>
      <c r="CD639" s="758"/>
      <c r="CE639" s="758"/>
      <c r="CF639" s="758"/>
      <c r="CG639" s="758"/>
      <c r="CH639" s="758"/>
      <c r="CI639" s="758"/>
      <c r="CJ639" s="758"/>
      <c r="CK639" s="758"/>
      <c r="CL639" s="758"/>
      <c r="CM639" s="758"/>
      <c r="CN639" s="758"/>
      <c r="CP639" s="5"/>
      <c r="CR639" s="5"/>
      <c r="CS639" s="5"/>
      <c r="CT639" s="5"/>
    </row>
    <row r="640" spans="2:98" ht="15">
      <c r="B640" s="758"/>
      <c r="C640" s="758"/>
      <c r="D640" s="758"/>
      <c r="E640" s="758"/>
      <c r="F640" s="758"/>
      <c r="G640" s="758"/>
      <c r="H640" s="758"/>
      <c r="I640" s="758"/>
      <c r="J640" s="758"/>
      <c r="K640" s="758"/>
      <c r="L640" s="758"/>
      <c r="M640" s="758"/>
      <c r="N640" s="758"/>
      <c r="O640" s="758"/>
      <c r="P640" s="758"/>
      <c r="Q640" s="758"/>
      <c r="R640" s="758"/>
      <c r="S640" s="758"/>
      <c r="T640" s="758"/>
      <c r="U640" s="758"/>
      <c r="V640" s="758"/>
      <c r="W640" s="758"/>
      <c r="X640" s="758"/>
      <c r="Y640" s="758"/>
      <c r="Z640" s="758"/>
      <c r="AA640" s="758"/>
      <c r="AB640" s="758"/>
      <c r="AC640" s="758"/>
      <c r="AD640" s="758"/>
      <c r="AE640" s="758"/>
      <c r="AF640" s="758"/>
      <c r="AG640" s="758"/>
      <c r="AH640" s="758"/>
      <c r="AI640" s="758"/>
      <c r="AJ640" s="758"/>
      <c r="AK640" s="758"/>
      <c r="AL640" s="780">
        <v>635</v>
      </c>
      <c r="AM640" s="792">
        <v>0.30566220758125601</v>
      </c>
      <c r="AN640" s="792">
        <f t="shared" si="153"/>
        <v>0.69433779241874394</v>
      </c>
      <c r="AO640" s="792">
        <v>0.35732762372301202</v>
      </c>
      <c r="AP640" s="792">
        <f t="shared" si="147"/>
        <v>0.64267237627698792</v>
      </c>
      <c r="AQ640" s="792">
        <v>0.22080355734670501</v>
      </c>
      <c r="AR640" s="792">
        <f t="shared" si="148"/>
        <v>0.77919644265329502</v>
      </c>
      <c r="AS640" s="792">
        <f t="shared" si="154"/>
        <v>0.27851027418596641</v>
      </c>
      <c r="AT640" s="792">
        <f t="shared" si="154"/>
        <v>0.72148972581403359</v>
      </c>
      <c r="AU640" s="808">
        <v>0.318204409317766</v>
      </c>
      <c r="AV640" s="808">
        <f t="shared" si="155"/>
        <v>0.68179559068223394</v>
      </c>
      <c r="AW640" s="808">
        <v>0.37121221744432498</v>
      </c>
      <c r="AX640" s="808">
        <f t="shared" si="156"/>
        <v>0.62878778255567502</v>
      </c>
      <c r="AY640" s="808">
        <v>0.24305042777998001</v>
      </c>
      <c r="AZ640" s="808">
        <f t="shared" si="159"/>
        <v>0.75694957222002002</v>
      </c>
      <c r="BA640" s="808">
        <f t="shared" si="157"/>
        <v>0.29582537367949302</v>
      </c>
      <c r="BB640" s="808">
        <f t="shared" si="157"/>
        <v>0.70417462632050709</v>
      </c>
      <c r="BC640" s="809">
        <v>0.29955494814672901</v>
      </c>
      <c r="BD640" s="809">
        <f t="shared" si="160"/>
        <v>0.70044505185327099</v>
      </c>
      <c r="BE640" s="809">
        <v>0.35992257549607098</v>
      </c>
      <c r="BF640" s="809">
        <f t="shared" si="160"/>
        <v>0.64007742450392902</v>
      </c>
      <c r="BG640" s="809">
        <v>0.24410561452100199</v>
      </c>
      <c r="BH640" s="809">
        <f t="shared" si="149"/>
        <v>0.75589438547899801</v>
      </c>
      <c r="BI640" s="809">
        <v>0.28793280896924323</v>
      </c>
      <c r="BJ640" s="809">
        <v>0.71206719103075677</v>
      </c>
      <c r="BK640" s="810">
        <v>0.292497418034317</v>
      </c>
      <c r="BL640" s="810">
        <f t="shared" si="150"/>
        <v>0.70750258196568305</v>
      </c>
      <c r="BM640" s="810">
        <v>0.35266628975152498</v>
      </c>
      <c r="BN640" s="810">
        <f t="shared" si="151"/>
        <v>0.64733371024847508</v>
      </c>
      <c r="BO640" s="810">
        <v>0.23579824271654301</v>
      </c>
      <c r="BP640" s="810">
        <f t="shared" si="152"/>
        <v>0.76420175728345696</v>
      </c>
      <c r="BQ640" s="810">
        <v>0.28025463788309879</v>
      </c>
      <c r="BR640" s="810">
        <f t="shared" si="158"/>
        <v>0.71974536211690121</v>
      </c>
      <c r="BS640" s="809">
        <v>0.89505879060370996</v>
      </c>
      <c r="BT640" s="809">
        <v>0.10494120939628999</v>
      </c>
      <c r="BU640" s="812"/>
      <c r="BV640" s="758"/>
      <c r="BW640" s="758"/>
      <c r="BX640" s="758"/>
      <c r="BY640" s="758"/>
      <c r="BZ640" s="758"/>
      <c r="CA640" s="758"/>
      <c r="CB640" s="758"/>
      <c r="CC640" s="758"/>
      <c r="CD640" s="758"/>
      <c r="CE640" s="758"/>
      <c r="CF640" s="758"/>
      <c r="CG640" s="758"/>
      <c r="CH640" s="758"/>
      <c r="CI640" s="758"/>
      <c r="CJ640" s="758"/>
      <c r="CK640" s="758"/>
      <c r="CL640" s="758"/>
      <c r="CM640" s="758"/>
      <c r="CN640" s="758"/>
      <c r="CP640" s="5"/>
      <c r="CR640" s="5"/>
      <c r="CS640" s="5"/>
      <c r="CT640" s="5"/>
    </row>
    <row r="641" spans="2:98" ht="15">
      <c r="B641" s="758"/>
      <c r="C641" s="758"/>
      <c r="D641" s="758"/>
      <c r="E641" s="758"/>
      <c r="F641" s="758"/>
      <c r="G641" s="758"/>
      <c r="H641" s="758"/>
      <c r="I641" s="758"/>
      <c r="J641" s="758"/>
      <c r="K641" s="758"/>
      <c r="L641" s="758"/>
      <c r="M641" s="758"/>
      <c r="N641" s="758"/>
      <c r="O641" s="758"/>
      <c r="P641" s="758"/>
      <c r="Q641" s="758"/>
      <c r="R641" s="758"/>
      <c r="S641" s="758"/>
      <c r="T641" s="758"/>
      <c r="U641" s="758"/>
      <c r="V641" s="758"/>
      <c r="W641" s="758"/>
      <c r="X641" s="758"/>
      <c r="Y641" s="758"/>
      <c r="Z641" s="758"/>
      <c r="AA641" s="758"/>
      <c r="AB641" s="758"/>
      <c r="AC641" s="758"/>
      <c r="AD641" s="758"/>
      <c r="AE641" s="758"/>
      <c r="AF641" s="758"/>
      <c r="AG641" s="758"/>
      <c r="AH641" s="758"/>
      <c r="AI641" s="758"/>
      <c r="AJ641" s="758"/>
      <c r="AK641" s="758"/>
      <c r="AL641" s="780">
        <v>636</v>
      </c>
      <c r="AM641" s="792">
        <v>0.30595989799784301</v>
      </c>
      <c r="AN641" s="792">
        <f t="shared" si="153"/>
        <v>0.69404010200215693</v>
      </c>
      <c r="AO641" s="792">
        <v>0.357592174582746</v>
      </c>
      <c r="AP641" s="792">
        <f t="shared" si="147"/>
        <v>0.64240782541725405</v>
      </c>
      <c r="AQ641" s="792">
        <v>0.22113924333850499</v>
      </c>
      <c r="AR641" s="792">
        <f t="shared" si="148"/>
        <v>0.77886075666149501</v>
      </c>
      <c r="AS641" s="792">
        <f t="shared" si="154"/>
        <v>0.27881782046907522</v>
      </c>
      <c r="AT641" s="792">
        <f t="shared" si="154"/>
        <v>0.72118217953092478</v>
      </c>
      <c r="AU641" s="808">
        <v>0.31851430083129301</v>
      </c>
      <c r="AV641" s="808">
        <f t="shared" si="155"/>
        <v>0.68148569916870705</v>
      </c>
      <c r="AW641" s="808">
        <v>0.371508190889769</v>
      </c>
      <c r="AX641" s="808">
        <f t="shared" si="156"/>
        <v>0.62849180911023095</v>
      </c>
      <c r="AY641" s="808">
        <v>0.24342154750286399</v>
      </c>
      <c r="AZ641" s="808">
        <f t="shared" si="159"/>
        <v>0.75657845249713596</v>
      </c>
      <c r="BA641" s="808">
        <f t="shared" si="157"/>
        <v>0.29616022901366512</v>
      </c>
      <c r="BB641" s="808">
        <f t="shared" si="157"/>
        <v>0.70383977098633488</v>
      </c>
      <c r="BC641" s="809">
        <v>0.29985335677355501</v>
      </c>
      <c r="BD641" s="809">
        <f t="shared" si="160"/>
        <v>0.70014664322644493</v>
      </c>
      <c r="BE641" s="809">
        <v>0.360201873208507</v>
      </c>
      <c r="BF641" s="809">
        <f t="shared" si="160"/>
        <v>0.63979812679149295</v>
      </c>
      <c r="BG641" s="809">
        <v>0.244477988645497</v>
      </c>
      <c r="BH641" s="809">
        <f t="shared" si="149"/>
        <v>0.75552201135450303</v>
      </c>
      <c r="BI641" s="809">
        <v>0.28826084621468728</v>
      </c>
      <c r="BJ641" s="809">
        <v>0.71173915378531272</v>
      </c>
      <c r="BK641" s="810">
        <v>0.29279302586407902</v>
      </c>
      <c r="BL641" s="810">
        <f t="shared" si="150"/>
        <v>0.70720697413592104</v>
      </c>
      <c r="BM641" s="810">
        <v>0.35293880870038202</v>
      </c>
      <c r="BN641" s="810">
        <f t="shared" si="151"/>
        <v>0.64706119129961803</v>
      </c>
      <c r="BO641" s="810">
        <v>0.23616182876238001</v>
      </c>
      <c r="BP641" s="810">
        <f t="shared" si="152"/>
        <v>0.76383817123761999</v>
      </c>
      <c r="BQ641" s="810">
        <v>0.28057620524964716</v>
      </c>
      <c r="BR641" s="810">
        <f t="shared" si="158"/>
        <v>0.7194237947503529</v>
      </c>
      <c r="BS641" s="809">
        <v>0.895221729673783</v>
      </c>
      <c r="BT641" s="809">
        <v>0.104778270326217</v>
      </c>
      <c r="BU641" s="812"/>
      <c r="BV641" s="758"/>
      <c r="BW641" s="758"/>
      <c r="BX641" s="758"/>
      <c r="BY641" s="758"/>
      <c r="BZ641" s="758"/>
      <c r="CA641" s="758"/>
      <c r="CB641" s="758"/>
      <c r="CC641" s="758"/>
      <c r="CD641" s="758"/>
      <c r="CE641" s="758"/>
      <c r="CF641" s="758"/>
      <c r="CG641" s="758"/>
      <c r="CH641" s="758"/>
      <c r="CI641" s="758"/>
      <c r="CJ641" s="758"/>
      <c r="CK641" s="758"/>
      <c r="CL641" s="758"/>
      <c r="CM641" s="758"/>
      <c r="CN641" s="758"/>
      <c r="CP641" s="5"/>
      <c r="CR641" s="5"/>
      <c r="CS641" s="5"/>
      <c r="CT641" s="5"/>
    </row>
    <row r="642" spans="2:98" ht="15">
      <c r="B642" s="758"/>
      <c r="C642" s="758"/>
      <c r="D642" s="758"/>
      <c r="E642" s="758"/>
      <c r="F642" s="758"/>
      <c r="G642" s="758"/>
      <c r="H642" s="758"/>
      <c r="I642" s="758"/>
      <c r="J642" s="758"/>
      <c r="K642" s="758"/>
      <c r="L642" s="758"/>
      <c r="M642" s="758"/>
      <c r="N642" s="758"/>
      <c r="O642" s="758"/>
      <c r="P642" s="758"/>
      <c r="Q642" s="758"/>
      <c r="R642" s="758"/>
      <c r="S642" s="758"/>
      <c r="T642" s="758"/>
      <c r="U642" s="758"/>
      <c r="V642" s="758"/>
      <c r="W642" s="758"/>
      <c r="X642" s="758"/>
      <c r="Y642" s="758"/>
      <c r="Z642" s="758"/>
      <c r="AA642" s="758"/>
      <c r="AB642" s="758"/>
      <c r="AC642" s="758"/>
      <c r="AD642" s="758"/>
      <c r="AE642" s="758"/>
      <c r="AF642" s="758"/>
      <c r="AG642" s="758"/>
      <c r="AH642" s="758"/>
      <c r="AI642" s="758"/>
      <c r="AJ642" s="758"/>
      <c r="AK642" s="758"/>
      <c r="AL642" s="780">
        <v>637</v>
      </c>
      <c r="AM642" s="792">
        <v>0.30625722230111402</v>
      </c>
      <c r="AN642" s="792">
        <f t="shared" si="153"/>
        <v>0.69374277769888604</v>
      </c>
      <c r="AO642" s="792">
        <v>0.35785660997681201</v>
      </c>
      <c r="AP642" s="792">
        <f t="shared" si="147"/>
        <v>0.64214339002318799</v>
      </c>
      <c r="AQ642" s="792">
        <v>0.22147484246959201</v>
      </c>
      <c r="AR642" s="792">
        <f t="shared" si="148"/>
        <v>0.77852515753040796</v>
      </c>
      <c r="AS642" s="792">
        <f t="shared" si="154"/>
        <v>0.27912518674402442</v>
      </c>
      <c r="AT642" s="792">
        <f t="shared" si="154"/>
        <v>0.72087481325597558</v>
      </c>
      <c r="AU642" s="808">
        <v>0.31882394479456999</v>
      </c>
      <c r="AV642" s="808">
        <f t="shared" si="155"/>
        <v>0.68117605520543001</v>
      </c>
      <c r="AW642" s="808">
        <v>0.371803924542633</v>
      </c>
      <c r="AX642" s="808">
        <f t="shared" si="156"/>
        <v>0.628196075457367</v>
      </c>
      <c r="AY642" s="808">
        <v>0.243792567286788</v>
      </c>
      <c r="AZ642" s="808">
        <f t="shared" si="159"/>
        <v>0.756207432713212</v>
      </c>
      <c r="BA642" s="808">
        <f t="shared" si="157"/>
        <v>0.29649490648304477</v>
      </c>
      <c r="BB642" s="808">
        <f t="shared" si="157"/>
        <v>0.70350509351695534</v>
      </c>
      <c r="BC642" s="809">
        <v>0.30015158408184001</v>
      </c>
      <c r="BD642" s="809">
        <f t="shared" si="160"/>
        <v>0.69984841591815994</v>
      </c>
      <c r="BE642" s="809">
        <v>0.36048093944149501</v>
      </c>
      <c r="BF642" s="809">
        <f t="shared" si="160"/>
        <v>0.63951906055850505</v>
      </c>
      <c r="BG642" s="809">
        <v>0.244850248863348</v>
      </c>
      <c r="BH642" s="809">
        <f t="shared" si="149"/>
        <v>0.75514975113665206</v>
      </c>
      <c r="BI642" s="809">
        <v>0.28858872161405436</v>
      </c>
      <c r="BJ642" s="809">
        <v>0.71141127838594564</v>
      </c>
      <c r="BK642" s="810">
        <v>0.29308839341748999</v>
      </c>
      <c r="BL642" s="810">
        <f t="shared" si="150"/>
        <v>0.70691160658251007</v>
      </c>
      <c r="BM642" s="810">
        <v>0.35321112591120701</v>
      </c>
      <c r="BN642" s="810">
        <f t="shared" si="151"/>
        <v>0.64678887408879304</v>
      </c>
      <c r="BO642" s="810">
        <v>0.23652529624513299</v>
      </c>
      <c r="BP642" s="810">
        <f t="shared" si="152"/>
        <v>0.76347470375486703</v>
      </c>
      <c r="BQ642" s="810">
        <v>0.28089759719176066</v>
      </c>
      <c r="BR642" s="810">
        <f t="shared" si="158"/>
        <v>0.71910240280823934</v>
      </c>
      <c r="BS642" s="809">
        <v>0.89538412703297698</v>
      </c>
      <c r="BT642" s="809">
        <v>0.104615872967023</v>
      </c>
      <c r="BU642" s="812"/>
      <c r="BV642" s="758"/>
      <c r="BW642" s="758"/>
      <c r="BX642" s="758"/>
      <c r="BY642" s="758"/>
      <c r="BZ642" s="758"/>
      <c r="CA642" s="758"/>
      <c r="CB642" s="758"/>
      <c r="CC642" s="758"/>
      <c r="CD642" s="758"/>
      <c r="CE642" s="758"/>
      <c r="CF642" s="758"/>
      <c r="CG642" s="758"/>
      <c r="CH642" s="758"/>
      <c r="CI642" s="758"/>
      <c r="CJ642" s="758"/>
      <c r="CK642" s="758"/>
      <c r="CL642" s="758"/>
      <c r="CM642" s="758"/>
      <c r="CN642" s="758"/>
      <c r="CP642" s="5"/>
      <c r="CR642" s="5"/>
      <c r="CS642" s="5"/>
      <c r="CT642" s="5"/>
    </row>
    <row r="643" spans="2:98" ht="15">
      <c r="B643" s="758"/>
      <c r="C643" s="758"/>
      <c r="D643" s="758"/>
      <c r="E643" s="758"/>
      <c r="F643" s="758"/>
      <c r="G643" s="758"/>
      <c r="H643" s="758"/>
      <c r="I643" s="758"/>
      <c r="J643" s="758"/>
      <c r="K643" s="758"/>
      <c r="L643" s="758"/>
      <c r="M643" s="758"/>
      <c r="N643" s="758"/>
      <c r="O643" s="758"/>
      <c r="P643" s="758"/>
      <c r="Q643" s="758"/>
      <c r="R643" s="758"/>
      <c r="S643" s="758"/>
      <c r="T643" s="758"/>
      <c r="U643" s="758"/>
      <c r="V643" s="758"/>
      <c r="W643" s="758"/>
      <c r="X643" s="758"/>
      <c r="Y643" s="758"/>
      <c r="Z643" s="758"/>
      <c r="AA643" s="758"/>
      <c r="AB643" s="758"/>
      <c r="AC643" s="758"/>
      <c r="AD643" s="758"/>
      <c r="AE643" s="758"/>
      <c r="AF643" s="758"/>
      <c r="AG643" s="758"/>
      <c r="AH643" s="758"/>
      <c r="AI643" s="758"/>
      <c r="AJ643" s="758"/>
      <c r="AK643" s="758"/>
      <c r="AL643" s="780">
        <v>638</v>
      </c>
      <c r="AM643" s="792">
        <v>0.30655418208587099</v>
      </c>
      <c r="AN643" s="792">
        <f t="shared" si="153"/>
        <v>0.69344581791412896</v>
      </c>
      <c r="AO643" s="792">
        <v>0.358120929338963</v>
      </c>
      <c r="AP643" s="792">
        <f t="shared" si="147"/>
        <v>0.641879070661037</v>
      </c>
      <c r="AQ643" s="792">
        <v>0.221810354717494</v>
      </c>
      <c r="AR643" s="792">
        <f t="shared" si="148"/>
        <v>0.778189645282506</v>
      </c>
      <c r="AS643" s="792">
        <f t="shared" si="154"/>
        <v>0.27943237336462873</v>
      </c>
      <c r="AT643" s="792">
        <f t="shared" si="154"/>
        <v>0.72056762663537133</v>
      </c>
      <c r="AU643" s="808">
        <v>0.31913334149713202</v>
      </c>
      <c r="AV643" s="808">
        <f t="shared" si="155"/>
        <v>0.68086665850286798</v>
      </c>
      <c r="AW643" s="808">
        <v>0.372099418670293</v>
      </c>
      <c r="AX643" s="808">
        <f t="shared" si="156"/>
        <v>0.62790058132970694</v>
      </c>
      <c r="AY643" s="808">
        <v>0.244163486950873</v>
      </c>
      <c r="AZ643" s="808">
        <f t="shared" si="159"/>
        <v>0.75583651304912702</v>
      </c>
      <c r="BA643" s="808">
        <f t="shared" si="157"/>
        <v>0.29682940615567988</v>
      </c>
      <c r="BB643" s="808">
        <f t="shared" si="157"/>
        <v>0.70317059384432001</v>
      </c>
      <c r="BC643" s="809">
        <v>0.300449629610263</v>
      </c>
      <c r="BD643" s="809">
        <f t="shared" si="160"/>
        <v>0.699550370389737</v>
      </c>
      <c r="BE643" s="809">
        <v>0.36075977436537099</v>
      </c>
      <c r="BF643" s="809">
        <f t="shared" si="160"/>
        <v>0.63924022563462901</v>
      </c>
      <c r="BG643" s="809">
        <v>0.24522239497730799</v>
      </c>
      <c r="BH643" s="809">
        <f t="shared" si="149"/>
        <v>0.75477760502269198</v>
      </c>
      <c r="BI643" s="809">
        <v>0.28891643497277852</v>
      </c>
      <c r="BJ643" s="809">
        <v>0.71108356502722148</v>
      </c>
      <c r="BK643" s="810">
        <v>0.29338352066493401</v>
      </c>
      <c r="BL643" s="810">
        <f t="shared" si="150"/>
        <v>0.70661647933506599</v>
      </c>
      <c r="BM643" s="810">
        <v>0.35348324151676502</v>
      </c>
      <c r="BN643" s="810">
        <f t="shared" si="151"/>
        <v>0.64651675848323498</v>
      </c>
      <c r="BO643" s="810">
        <v>0.236888644912081</v>
      </c>
      <c r="BP643" s="810">
        <f t="shared" si="152"/>
        <v>0.76311135508791894</v>
      </c>
      <c r="BQ643" s="810">
        <v>0.28121881361454276</v>
      </c>
      <c r="BR643" s="810">
        <f t="shared" si="158"/>
        <v>0.71878118638545718</v>
      </c>
      <c r="BS643" s="809">
        <v>0.89554598456614398</v>
      </c>
      <c r="BT643" s="809">
        <v>0.104454015433856</v>
      </c>
      <c r="BU643" s="812"/>
      <c r="BV643" s="758"/>
      <c r="BW643" s="758"/>
      <c r="BX643" s="758"/>
      <c r="BY643" s="758"/>
      <c r="BZ643" s="758"/>
      <c r="CA643" s="758"/>
      <c r="CB643" s="758"/>
      <c r="CC643" s="758"/>
      <c r="CD643" s="758"/>
      <c r="CE643" s="758"/>
      <c r="CF643" s="758"/>
      <c r="CG643" s="758"/>
      <c r="CH643" s="758"/>
      <c r="CI643" s="758"/>
      <c r="CJ643" s="758"/>
      <c r="CK643" s="758"/>
      <c r="CL643" s="758"/>
      <c r="CM643" s="758"/>
      <c r="CN643" s="758"/>
      <c r="CP643" s="5"/>
      <c r="CR643" s="5"/>
      <c r="CS643" s="5"/>
      <c r="CT643" s="5"/>
    </row>
    <row r="644" spans="2:98" ht="15">
      <c r="B644" s="758"/>
      <c r="C644" s="758"/>
      <c r="D644" s="758"/>
      <c r="E644" s="758"/>
      <c r="F644" s="758"/>
      <c r="G644" s="758"/>
      <c r="H644" s="758"/>
      <c r="I644" s="758"/>
      <c r="J644" s="758"/>
      <c r="K644" s="758"/>
      <c r="L644" s="758"/>
      <c r="M644" s="758"/>
      <c r="N644" s="758"/>
      <c r="O644" s="758"/>
      <c r="P644" s="758"/>
      <c r="Q644" s="758"/>
      <c r="R644" s="758"/>
      <c r="S644" s="758"/>
      <c r="T644" s="758"/>
      <c r="U644" s="758"/>
      <c r="V644" s="758"/>
      <c r="W644" s="758"/>
      <c r="X644" s="758"/>
      <c r="Y644" s="758"/>
      <c r="Z644" s="758"/>
      <c r="AA644" s="758"/>
      <c r="AB644" s="758"/>
      <c r="AC644" s="758"/>
      <c r="AD644" s="758"/>
      <c r="AE644" s="758"/>
      <c r="AF644" s="758"/>
      <c r="AG644" s="758"/>
      <c r="AH644" s="758"/>
      <c r="AI644" s="758"/>
      <c r="AJ644" s="758"/>
      <c r="AK644" s="758"/>
      <c r="AL644" s="780">
        <v>639</v>
      </c>
      <c r="AM644" s="792">
        <v>0.30685077894691798</v>
      </c>
      <c r="AN644" s="792">
        <f t="shared" si="153"/>
        <v>0.69314922105308208</v>
      </c>
      <c r="AO644" s="792">
        <v>0.35838513210295297</v>
      </c>
      <c r="AP644" s="792">
        <f t="shared" si="147"/>
        <v>0.64161486789704703</v>
      </c>
      <c r="AQ644" s="792">
        <v>0.22214578005973801</v>
      </c>
      <c r="AR644" s="792">
        <f t="shared" si="148"/>
        <v>0.77785421994026205</v>
      </c>
      <c r="AS644" s="792">
        <f t="shared" si="154"/>
        <v>0.27973938068470322</v>
      </c>
      <c r="AT644" s="792">
        <f t="shared" si="154"/>
        <v>0.72026061931529672</v>
      </c>
      <c r="AU644" s="808">
        <v>0.31944249122851398</v>
      </c>
      <c r="AV644" s="808">
        <f t="shared" si="155"/>
        <v>0.68055750877148602</v>
      </c>
      <c r="AW644" s="808">
        <v>0.37239467354012901</v>
      </c>
      <c r="AX644" s="808">
        <f t="shared" si="156"/>
        <v>0.62760532645987099</v>
      </c>
      <c r="AY644" s="808">
        <v>0.24453430631424</v>
      </c>
      <c r="AZ644" s="808">
        <f t="shared" si="159"/>
        <v>0.75546569368576</v>
      </c>
      <c r="BA644" s="808">
        <f t="shared" si="157"/>
        <v>0.29716372809961944</v>
      </c>
      <c r="BB644" s="808">
        <f t="shared" si="157"/>
        <v>0.70283627190038067</v>
      </c>
      <c r="BC644" s="809">
        <v>0.30074749289750002</v>
      </c>
      <c r="BD644" s="809">
        <f t="shared" si="160"/>
        <v>0.69925250710249998</v>
      </c>
      <c r="BE644" s="809">
        <v>0.36103837815046902</v>
      </c>
      <c r="BF644" s="809">
        <f t="shared" si="160"/>
        <v>0.63896162184953098</v>
      </c>
      <c r="BG644" s="809">
        <v>0.24559442679012999</v>
      </c>
      <c r="BH644" s="809">
        <f t="shared" si="149"/>
        <v>0.75440557320987001</v>
      </c>
      <c r="BI644" s="809">
        <v>0.28924398609629265</v>
      </c>
      <c r="BJ644" s="809">
        <v>0.71075601390370735</v>
      </c>
      <c r="BK644" s="810">
        <v>0.29367840757679597</v>
      </c>
      <c r="BL644" s="810">
        <f t="shared" si="150"/>
        <v>0.70632159242320403</v>
      </c>
      <c r="BM644" s="810">
        <v>0.35375515564981902</v>
      </c>
      <c r="BN644" s="810">
        <f t="shared" si="151"/>
        <v>0.64624484435018092</v>
      </c>
      <c r="BO644" s="810">
        <v>0.237251874510506</v>
      </c>
      <c r="BP644" s="810">
        <f t="shared" si="152"/>
        <v>0.762748125489494</v>
      </c>
      <c r="BQ644" s="810">
        <v>0.28153985442309792</v>
      </c>
      <c r="BR644" s="810">
        <f t="shared" si="158"/>
        <v>0.71846014557690219</v>
      </c>
      <c r="BS644" s="809">
        <v>0.89570730415813604</v>
      </c>
      <c r="BT644" s="809">
        <v>0.104292695841864</v>
      </c>
      <c r="BU644" s="812"/>
      <c r="BV644" s="758"/>
      <c r="BW644" s="758"/>
      <c r="BX644" s="758"/>
      <c r="BY644" s="758"/>
      <c r="BZ644" s="758"/>
      <c r="CA644" s="758"/>
      <c r="CB644" s="758"/>
      <c r="CC644" s="758"/>
      <c r="CD644" s="758"/>
      <c r="CE644" s="758"/>
      <c r="CF644" s="758"/>
      <c r="CG644" s="758"/>
      <c r="CH644" s="758"/>
      <c r="CI644" s="758"/>
      <c r="CJ644" s="758"/>
      <c r="CK644" s="758"/>
      <c r="CL644" s="758"/>
      <c r="CM644" s="758"/>
      <c r="CN644" s="758"/>
      <c r="CP644" s="5"/>
      <c r="CR644" s="5"/>
      <c r="CS644" s="5"/>
      <c r="CT644" s="5"/>
    </row>
    <row r="645" spans="2:98" ht="15">
      <c r="B645" s="758"/>
      <c r="C645" s="758"/>
      <c r="D645" s="758"/>
      <c r="E645" s="758"/>
      <c r="F645" s="758"/>
      <c r="G645" s="758"/>
      <c r="H645" s="758"/>
      <c r="I645" s="758"/>
      <c r="J645" s="758"/>
      <c r="K645" s="758"/>
      <c r="L645" s="758"/>
      <c r="M645" s="758"/>
      <c r="N645" s="758"/>
      <c r="O645" s="758"/>
      <c r="P645" s="758"/>
      <c r="Q645" s="758"/>
      <c r="R645" s="758"/>
      <c r="S645" s="758"/>
      <c r="T645" s="758"/>
      <c r="U645" s="758"/>
      <c r="V645" s="758"/>
      <c r="W645" s="758"/>
      <c r="X645" s="758"/>
      <c r="Y645" s="758"/>
      <c r="Z645" s="758"/>
      <c r="AA645" s="758"/>
      <c r="AB645" s="758"/>
      <c r="AC645" s="758"/>
      <c r="AD645" s="758"/>
      <c r="AE645" s="758"/>
      <c r="AF645" s="758"/>
      <c r="AG645" s="758"/>
      <c r="AH645" s="758"/>
      <c r="AI645" s="758"/>
      <c r="AJ645" s="758"/>
      <c r="AK645" s="758"/>
      <c r="AL645" s="780">
        <v>640</v>
      </c>
      <c r="AM645" s="792">
        <v>0.30714701447905501</v>
      </c>
      <c r="AN645" s="792">
        <f t="shared" si="153"/>
        <v>0.69285298552094499</v>
      </c>
      <c r="AO645" s="792">
        <v>0.358649217702533</v>
      </c>
      <c r="AP645" s="792">
        <f t="shared" si="147"/>
        <v>0.641350782297467</v>
      </c>
      <c r="AQ645" s="792">
        <v>0.22248111847385099</v>
      </c>
      <c r="AR645" s="792">
        <f t="shared" si="148"/>
        <v>0.77751888152614901</v>
      </c>
      <c r="AS645" s="792">
        <f t="shared" si="154"/>
        <v>0.2800462090580611</v>
      </c>
      <c r="AT645" s="792">
        <f t="shared" si="154"/>
        <v>0.7199537909419389</v>
      </c>
      <c r="AU645" s="808">
        <v>0.31975139427825</v>
      </c>
      <c r="AV645" s="808">
        <f t="shared" si="155"/>
        <v>0.68024860572175005</v>
      </c>
      <c r="AW645" s="808">
        <v>0.37268968941951902</v>
      </c>
      <c r="AX645" s="808">
        <f t="shared" si="156"/>
        <v>0.62731031058048092</v>
      </c>
      <c r="AY645" s="808">
        <v>0.24490502519600801</v>
      </c>
      <c r="AZ645" s="808">
        <f t="shared" si="159"/>
        <v>0.75509497480399201</v>
      </c>
      <c r="BA645" s="808">
        <f t="shared" si="157"/>
        <v>0.29749787238291059</v>
      </c>
      <c r="BB645" s="808">
        <f t="shared" si="157"/>
        <v>0.70250212761708941</v>
      </c>
      <c r="BC645" s="809">
        <v>0.30104517348223098</v>
      </c>
      <c r="BD645" s="809">
        <f t="shared" si="160"/>
        <v>0.69895482651776897</v>
      </c>
      <c r="BE645" s="809">
        <v>0.36131675096712701</v>
      </c>
      <c r="BF645" s="809">
        <f t="shared" si="160"/>
        <v>0.63868324903287299</v>
      </c>
      <c r="BG645" s="809">
        <v>0.245966344104569</v>
      </c>
      <c r="BH645" s="809">
        <f t="shared" si="149"/>
        <v>0.75403365589543103</v>
      </c>
      <c r="BI645" s="809">
        <v>0.28957137479003253</v>
      </c>
      <c r="BJ645" s="809">
        <v>0.71042862520996741</v>
      </c>
      <c r="BK645" s="810">
        <v>0.29397305412346197</v>
      </c>
      <c r="BL645" s="810">
        <f t="shared" si="150"/>
        <v>0.70602694587653803</v>
      </c>
      <c r="BM645" s="810">
        <v>0.35402686844313502</v>
      </c>
      <c r="BN645" s="810">
        <f t="shared" si="151"/>
        <v>0.64597313155686498</v>
      </c>
      <c r="BO645" s="810">
        <v>0.237614984787687</v>
      </c>
      <c r="BP645" s="810">
        <f t="shared" si="152"/>
        <v>0.76238501521231306</v>
      </c>
      <c r="BQ645" s="810">
        <v>0.28186071952253028</v>
      </c>
      <c r="BR645" s="810">
        <f t="shared" si="158"/>
        <v>0.71813928047746978</v>
      </c>
      <c r="BS645" s="809">
        <v>0.89586808769380499</v>
      </c>
      <c r="BT645" s="809">
        <v>0.10413191230619501</v>
      </c>
      <c r="BU645" s="812"/>
      <c r="BV645" s="758"/>
      <c r="BW645" s="758"/>
      <c r="BX645" s="758"/>
      <c r="BY645" s="758"/>
      <c r="BZ645" s="758"/>
      <c r="CA645" s="758"/>
      <c r="CB645" s="758"/>
      <c r="CC645" s="758"/>
      <c r="CD645" s="758"/>
      <c r="CE645" s="758"/>
      <c r="CF645" s="758"/>
      <c r="CG645" s="758"/>
      <c r="CH645" s="758"/>
      <c r="CI645" s="758"/>
      <c r="CJ645" s="758"/>
      <c r="CK645" s="758"/>
      <c r="CL645" s="758"/>
      <c r="CM645" s="758"/>
      <c r="CN645" s="758"/>
      <c r="CP645" s="5"/>
      <c r="CR645" s="5"/>
      <c r="CS645" s="5"/>
      <c r="CT645" s="5"/>
    </row>
    <row r="646" spans="2:98" ht="15">
      <c r="B646" s="758"/>
      <c r="C646" s="758"/>
      <c r="D646" s="758"/>
      <c r="E646" s="758"/>
      <c r="F646" s="758"/>
      <c r="G646" s="758"/>
      <c r="H646" s="758"/>
      <c r="I646" s="758"/>
      <c r="J646" s="758"/>
      <c r="K646" s="758"/>
      <c r="L646" s="758"/>
      <c r="M646" s="758"/>
      <c r="N646" s="758"/>
      <c r="O646" s="758"/>
      <c r="P646" s="758"/>
      <c r="Q646" s="758"/>
      <c r="R646" s="758"/>
      <c r="S646" s="758"/>
      <c r="T646" s="758"/>
      <c r="U646" s="758"/>
      <c r="V646" s="758"/>
      <c r="W646" s="758"/>
      <c r="X646" s="758"/>
      <c r="Y646" s="758"/>
      <c r="Z646" s="758"/>
      <c r="AA646" s="758"/>
      <c r="AB646" s="758"/>
      <c r="AC646" s="758"/>
      <c r="AD646" s="758"/>
      <c r="AE646" s="758"/>
      <c r="AF646" s="758"/>
      <c r="AG646" s="758"/>
      <c r="AH646" s="758"/>
      <c r="AI646" s="758"/>
      <c r="AJ646" s="758"/>
      <c r="AK646" s="758"/>
      <c r="AL646" s="780">
        <v>641</v>
      </c>
      <c r="AM646" s="792">
        <v>0.30744289027708499</v>
      </c>
      <c r="AN646" s="792">
        <f t="shared" si="153"/>
        <v>0.69255710972291507</v>
      </c>
      <c r="AO646" s="792">
        <v>0.35891318557145802</v>
      </c>
      <c r="AP646" s="792">
        <f t="shared" ref="AP646:AP709" si="161">1-AO646</f>
        <v>0.64108681442854198</v>
      </c>
      <c r="AQ646" s="792">
        <v>0.22281636993735901</v>
      </c>
      <c r="AR646" s="792">
        <f t="shared" ref="AR646:AR709" si="162">1-AQ646</f>
        <v>0.77718363006264102</v>
      </c>
      <c r="AS646" s="792">
        <f t="shared" si="154"/>
        <v>0.28035285883851685</v>
      </c>
      <c r="AT646" s="792">
        <f t="shared" si="154"/>
        <v>0.71964714116148321</v>
      </c>
      <c r="AU646" s="808">
        <v>0.32006005093587597</v>
      </c>
      <c r="AV646" s="808">
        <f t="shared" si="155"/>
        <v>0.67993994906412403</v>
      </c>
      <c r="AW646" s="808">
        <v>0.372984466575841</v>
      </c>
      <c r="AX646" s="808">
        <f t="shared" si="156"/>
        <v>0.62701553342415894</v>
      </c>
      <c r="AY646" s="808">
        <v>0.24527564341529801</v>
      </c>
      <c r="AZ646" s="808">
        <f t="shared" si="159"/>
        <v>0.75472435658470194</v>
      </c>
      <c r="BA646" s="808">
        <f t="shared" si="157"/>
        <v>0.29783183907360211</v>
      </c>
      <c r="BB646" s="808">
        <f t="shared" si="157"/>
        <v>0.70216816092639789</v>
      </c>
      <c r="BC646" s="809">
        <v>0.30134267090313299</v>
      </c>
      <c r="BD646" s="809">
        <f t="shared" si="160"/>
        <v>0.69865732909686695</v>
      </c>
      <c r="BE646" s="809">
        <v>0.36159489298567898</v>
      </c>
      <c r="BF646" s="809">
        <f t="shared" si="160"/>
        <v>0.63840510701432107</v>
      </c>
      <c r="BG646" s="809">
        <v>0.24633814672337601</v>
      </c>
      <c r="BH646" s="809">
        <f t="shared" ref="BH646:BH709" si="163">1-BG646</f>
        <v>0.75366185327662394</v>
      </c>
      <c r="BI646" s="809">
        <v>0.28989860085943037</v>
      </c>
      <c r="BJ646" s="809">
        <v>0.71010139914056958</v>
      </c>
      <c r="BK646" s="810">
        <v>0.29426746027531597</v>
      </c>
      <c r="BL646" s="810">
        <f t="shared" ref="BL646:BL709" si="164">1-BK646</f>
        <v>0.70573253972468408</v>
      </c>
      <c r="BM646" s="810">
        <v>0.354298380029477</v>
      </c>
      <c r="BN646" s="810">
        <f t="shared" ref="BN646:BN709" si="165">1-BM646</f>
        <v>0.645701619970523</v>
      </c>
      <c r="BO646" s="810">
        <v>0.23797797549090499</v>
      </c>
      <c r="BP646" s="810">
        <f t="shared" ref="BP646:BP709" si="166">1-BO646</f>
        <v>0.76202202450909495</v>
      </c>
      <c r="BQ646" s="810">
        <v>0.28218140881794396</v>
      </c>
      <c r="BR646" s="810">
        <f t="shared" si="158"/>
        <v>0.71781859118205604</v>
      </c>
      <c r="BS646" s="809">
        <v>0.896028337058001</v>
      </c>
      <c r="BT646" s="809">
        <v>0.103971662941999</v>
      </c>
      <c r="BU646" s="812"/>
      <c r="BV646" s="758"/>
      <c r="BW646" s="758"/>
      <c r="BX646" s="758"/>
      <c r="BY646" s="758"/>
      <c r="BZ646" s="758"/>
      <c r="CA646" s="758"/>
      <c r="CB646" s="758"/>
      <c r="CC646" s="758"/>
      <c r="CD646" s="758"/>
      <c r="CE646" s="758"/>
      <c r="CF646" s="758"/>
      <c r="CG646" s="758"/>
      <c r="CH646" s="758"/>
      <c r="CI646" s="758"/>
      <c r="CJ646" s="758"/>
      <c r="CK646" s="758"/>
      <c r="CL646" s="758"/>
      <c r="CM646" s="758"/>
      <c r="CN646" s="758"/>
      <c r="CP646" s="5"/>
      <c r="CR646" s="5"/>
      <c r="CS646" s="5"/>
      <c r="CT646" s="5"/>
    </row>
    <row r="647" spans="2:98" ht="15">
      <c r="B647" s="758"/>
      <c r="C647" s="758"/>
      <c r="D647" s="758"/>
      <c r="E647" s="758"/>
      <c r="F647" s="758"/>
      <c r="G647" s="758"/>
      <c r="H647" s="758"/>
      <c r="I647" s="758"/>
      <c r="J647" s="758"/>
      <c r="K647" s="758"/>
      <c r="L647" s="758"/>
      <c r="M647" s="758"/>
      <c r="N647" s="758"/>
      <c r="O647" s="758"/>
      <c r="P647" s="758"/>
      <c r="Q647" s="758"/>
      <c r="R647" s="758"/>
      <c r="S647" s="758"/>
      <c r="T647" s="758"/>
      <c r="U647" s="758"/>
      <c r="V647" s="758"/>
      <c r="W647" s="758"/>
      <c r="X647" s="758"/>
      <c r="Y647" s="758"/>
      <c r="Z647" s="758"/>
      <c r="AA647" s="758"/>
      <c r="AB647" s="758"/>
      <c r="AC647" s="758"/>
      <c r="AD647" s="758"/>
      <c r="AE647" s="758"/>
      <c r="AF647" s="758"/>
      <c r="AG647" s="758"/>
      <c r="AH647" s="758"/>
      <c r="AI647" s="758"/>
      <c r="AJ647" s="758"/>
      <c r="AK647" s="758"/>
      <c r="AL647" s="780">
        <v>642</v>
      </c>
      <c r="AM647" s="792">
        <v>0.30773840793580998</v>
      </c>
      <c r="AN647" s="792">
        <f t="shared" ref="AN647:AN710" si="167">1-AM647</f>
        <v>0.69226159206419002</v>
      </c>
      <c r="AO647" s="792">
        <v>0.35917703514348098</v>
      </c>
      <c r="AP647" s="792">
        <f t="shared" si="161"/>
        <v>0.64082296485651902</v>
      </c>
      <c r="AQ647" s="792">
        <v>0.22315153442779101</v>
      </c>
      <c r="AR647" s="792">
        <f t="shared" si="162"/>
        <v>0.77684846557220899</v>
      </c>
      <c r="AS647" s="792">
        <f t="shared" ref="AS647:AT710" si="168">(AO647*0.23)+(AM647*0.31)+(AQ647*0.46)</f>
        <v>0.28065933037988555</v>
      </c>
      <c r="AT647" s="792">
        <f t="shared" si="168"/>
        <v>0.71934066962011445</v>
      </c>
      <c r="AU647" s="808">
        <v>0.32036846149092602</v>
      </c>
      <c r="AV647" s="808">
        <f t="shared" ref="AV647:AV710" si="169">1-AU647</f>
        <v>0.67963153850907398</v>
      </c>
      <c r="AW647" s="808">
        <v>0.37327900527647301</v>
      </c>
      <c r="AX647" s="808">
        <f t="shared" ref="AX647:AX710" si="170">1-AW647</f>
        <v>0.62672099472352705</v>
      </c>
      <c r="AY647" s="808">
        <v>0.245646160791231</v>
      </c>
      <c r="AZ647" s="808">
        <f t="shared" si="159"/>
        <v>0.75435383920876897</v>
      </c>
      <c r="BA647" s="808">
        <f t="shared" ref="BA647:BB710" si="171">(AW647*0.23)+(AU647*0.31)+(AY647*0.46)</f>
        <v>0.29816562823974213</v>
      </c>
      <c r="BB647" s="808">
        <f t="shared" si="171"/>
        <v>0.70183437176025787</v>
      </c>
      <c r="BC647" s="809">
        <v>0.30163998469888398</v>
      </c>
      <c r="BD647" s="809">
        <f t="shared" si="160"/>
        <v>0.69836001530111602</v>
      </c>
      <c r="BE647" s="809">
        <v>0.36187280437646102</v>
      </c>
      <c r="BF647" s="809">
        <f t="shared" si="160"/>
        <v>0.63812719562353903</v>
      </c>
      <c r="BG647" s="809">
        <v>0.246709834449304</v>
      </c>
      <c r="BH647" s="809">
        <f t="shared" si="163"/>
        <v>0.75329016555069606</v>
      </c>
      <c r="BI647" s="809">
        <v>0.2902256641099199</v>
      </c>
      <c r="BJ647" s="809">
        <v>0.7097743358900801</v>
      </c>
      <c r="BK647" s="810">
        <v>0.29456162600274299</v>
      </c>
      <c r="BL647" s="810">
        <f t="shared" si="164"/>
        <v>0.70543837399725695</v>
      </c>
      <c r="BM647" s="810">
        <v>0.35456969054161103</v>
      </c>
      <c r="BN647" s="810">
        <f t="shared" si="165"/>
        <v>0.64543030945838897</v>
      </c>
      <c r="BO647" s="810">
        <v>0.23834084636743999</v>
      </c>
      <c r="BP647" s="810">
        <f t="shared" si="166"/>
        <v>0.76165915363255998</v>
      </c>
      <c r="BQ647" s="810">
        <v>0.28250192221444326</v>
      </c>
      <c r="BR647" s="810">
        <f t="shared" ref="BR647:BR710" si="172">(BN647*0.23)+(BL647*0.31)+(BP647*0.46)</f>
        <v>0.71749807778555663</v>
      </c>
      <c r="BS647" s="809">
        <v>0.896188054135578</v>
      </c>
      <c r="BT647" s="809">
        <v>0.103811945864422</v>
      </c>
      <c r="BU647" s="812"/>
      <c r="BV647" s="758"/>
      <c r="BW647" s="758"/>
      <c r="BX647" s="758"/>
      <c r="BY647" s="758"/>
      <c r="BZ647" s="758"/>
      <c r="CA647" s="758"/>
      <c r="CB647" s="758"/>
      <c r="CC647" s="758"/>
      <c r="CD647" s="758"/>
      <c r="CE647" s="758"/>
      <c r="CF647" s="758"/>
      <c r="CG647" s="758"/>
      <c r="CH647" s="758"/>
      <c r="CI647" s="758"/>
      <c r="CJ647" s="758"/>
      <c r="CK647" s="758"/>
      <c r="CL647" s="758"/>
      <c r="CM647" s="758"/>
      <c r="CN647" s="758"/>
      <c r="CP647" s="5"/>
      <c r="CR647" s="5"/>
      <c r="CS647" s="5"/>
      <c r="CT647" s="5"/>
    </row>
    <row r="648" spans="2:98" ht="15">
      <c r="B648" s="758"/>
      <c r="C648" s="758"/>
      <c r="D648" s="758"/>
      <c r="E648" s="758"/>
      <c r="F648" s="758"/>
      <c r="G648" s="758"/>
      <c r="H648" s="758"/>
      <c r="I648" s="758"/>
      <c r="J648" s="758"/>
      <c r="K648" s="758"/>
      <c r="L648" s="758"/>
      <c r="M648" s="758"/>
      <c r="N648" s="758"/>
      <c r="O648" s="758"/>
      <c r="P648" s="758"/>
      <c r="Q648" s="758"/>
      <c r="R648" s="758"/>
      <c r="S648" s="758"/>
      <c r="T648" s="758"/>
      <c r="U648" s="758"/>
      <c r="V648" s="758"/>
      <c r="W648" s="758"/>
      <c r="X648" s="758"/>
      <c r="Y648" s="758"/>
      <c r="Z648" s="758"/>
      <c r="AA648" s="758"/>
      <c r="AB648" s="758"/>
      <c r="AC648" s="758"/>
      <c r="AD648" s="758"/>
      <c r="AE648" s="758"/>
      <c r="AF648" s="758"/>
      <c r="AG648" s="758"/>
      <c r="AH648" s="758"/>
      <c r="AI648" s="758"/>
      <c r="AJ648" s="758"/>
      <c r="AK648" s="758"/>
      <c r="AL648" s="780">
        <v>643</v>
      </c>
      <c r="AM648" s="792">
        <v>0.30803356905003199</v>
      </c>
      <c r="AN648" s="792">
        <f t="shared" si="167"/>
        <v>0.69196643094996801</v>
      </c>
      <c r="AO648" s="792">
        <v>0.35944076585235402</v>
      </c>
      <c r="AP648" s="792">
        <f t="shared" si="161"/>
        <v>0.64055923414764604</v>
      </c>
      <c r="AQ648" s="792">
        <v>0.223486611922672</v>
      </c>
      <c r="AR648" s="792">
        <f t="shared" si="162"/>
        <v>0.77651338807732806</v>
      </c>
      <c r="AS648" s="792">
        <f t="shared" si="168"/>
        <v>0.28096562403598047</v>
      </c>
      <c r="AT648" s="792">
        <f t="shared" si="168"/>
        <v>0.71903437596401965</v>
      </c>
      <c r="AU648" s="808">
        <v>0.32067662623293602</v>
      </c>
      <c r="AV648" s="808">
        <f t="shared" si="169"/>
        <v>0.67932337376706398</v>
      </c>
      <c r="AW648" s="808">
        <v>0.373573305788792</v>
      </c>
      <c r="AX648" s="808">
        <f t="shared" si="170"/>
        <v>0.626426694211208</v>
      </c>
      <c r="AY648" s="808">
        <v>0.24601657714292699</v>
      </c>
      <c r="AZ648" s="808">
        <f t="shared" si="159"/>
        <v>0.75398342285707298</v>
      </c>
      <c r="BA648" s="808">
        <f t="shared" si="171"/>
        <v>0.29849923994937877</v>
      </c>
      <c r="BB648" s="808">
        <f t="shared" si="171"/>
        <v>0.70150076005062134</v>
      </c>
      <c r="BC648" s="809">
        <v>0.30193711440816201</v>
      </c>
      <c r="BD648" s="809">
        <f t="shared" si="160"/>
        <v>0.69806288559183804</v>
      </c>
      <c r="BE648" s="809">
        <v>0.36215048530980998</v>
      </c>
      <c r="BF648" s="809">
        <f t="shared" si="160"/>
        <v>0.63784951469019002</v>
      </c>
      <c r="BG648" s="809">
        <v>0.24708140708510801</v>
      </c>
      <c r="BH648" s="809">
        <f t="shared" si="163"/>
        <v>0.75291859291489205</v>
      </c>
      <c r="BI648" s="809">
        <v>0.29055256434693622</v>
      </c>
      <c r="BJ648" s="809">
        <v>0.7094474356530639</v>
      </c>
      <c r="BK648" s="810">
        <v>0.294855551276128</v>
      </c>
      <c r="BL648" s="810">
        <f t="shared" si="164"/>
        <v>0.70514444872387205</v>
      </c>
      <c r="BM648" s="810">
        <v>0.35484080011229902</v>
      </c>
      <c r="BN648" s="810">
        <f t="shared" si="165"/>
        <v>0.64515919988770098</v>
      </c>
      <c r="BO648" s="810">
        <v>0.23870359716457401</v>
      </c>
      <c r="BP648" s="810">
        <f t="shared" si="166"/>
        <v>0.76129640283542599</v>
      </c>
      <c r="BQ648" s="810">
        <v>0.28282225961713248</v>
      </c>
      <c r="BR648" s="810">
        <f t="shared" si="172"/>
        <v>0.71717774038286763</v>
      </c>
      <c r="BS648" s="809">
        <v>0.89634724081138595</v>
      </c>
      <c r="BT648" s="809">
        <v>0.103652759188614</v>
      </c>
      <c r="BU648" s="812"/>
      <c r="BV648" s="758"/>
      <c r="BW648" s="758"/>
      <c r="BX648" s="758"/>
      <c r="BY648" s="758"/>
      <c r="BZ648" s="758"/>
      <c r="CA648" s="758"/>
      <c r="CB648" s="758"/>
      <c r="CC648" s="758"/>
      <c r="CD648" s="758"/>
      <c r="CE648" s="758"/>
      <c r="CF648" s="758"/>
      <c r="CG648" s="758"/>
      <c r="CH648" s="758"/>
      <c r="CI648" s="758"/>
      <c r="CJ648" s="758"/>
      <c r="CK648" s="758"/>
      <c r="CL648" s="758"/>
      <c r="CM648" s="758"/>
      <c r="CN648" s="758"/>
      <c r="CP648" s="5"/>
      <c r="CR648" s="5"/>
      <c r="CS648" s="5"/>
      <c r="CT648" s="5"/>
    </row>
    <row r="649" spans="2:98" ht="15">
      <c r="B649" s="758"/>
      <c r="C649" s="758"/>
      <c r="D649" s="758"/>
      <c r="E649" s="758"/>
      <c r="F649" s="758"/>
      <c r="G649" s="758"/>
      <c r="H649" s="758"/>
      <c r="I649" s="758"/>
      <c r="J649" s="758"/>
      <c r="K649" s="758"/>
      <c r="L649" s="758"/>
      <c r="M649" s="758"/>
      <c r="N649" s="758"/>
      <c r="O649" s="758"/>
      <c r="P649" s="758"/>
      <c r="Q649" s="758"/>
      <c r="R649" s="758"/>
      <c r="S649" s="758"/>
      <c r="T649" s="758"/>
      <c r="U649" s="758"/>
      <c r="V649" s="758"/>
      <c r="W649" s="758"/>
      <c r="X649" s="758"/>
      <c r="Y649" s="758"/>
      <c r="Z649" s="758"/>
      <c r="AA649" s="758"/>
      <c r="AB649" s="758"/>
      <c r="AC649" s="758"/>
      <c r="AD649" s="758"/>
      <c r="AE649" s="758"/>
      <c r="AF649" s="758"/>
      <c r="AG649" s="758"/>
      <c r="AH649" s="758"/>
      <c r="AI649" s="758"/>
      <c r="AJ649" s="758"/>
      <c r="AK649" s="758"/>
      <c r="AL649" s="780">
        <v>644</v>
      </c>
      <c r="AM649" s="792">
        <v>0.30832837521455297</v>
      </c>
      <c r="AN649" s="792">
        <f t="shared" si="167"/>
        <v>0.69167162478544708</v>
      </c>
      <c r="AO649" s="792">
        <v>0.35970437713183101</v>
      </c>
      <c r="AP649" s="792">
        <f t="shared" si="161"/>
        <v>0.64029562286816899</v>
      </c>
      <c r="AQ649" s="792">
        <v>0.223821602399531</v>
      </c>
      <c r="AR649" s="792">
        <f t="shared" si="162"/>
        <v>0.77617839760046903</v>
      </c>
      <c r="AS649" s="792">
        <f t="shared" si="168"/>
        <v>0.28127174016061685</v>
      </c>
      <c r="AT649" s="792">
        <f t="shared" si="168"/>
        <v>0.71872825983938327</v>
      </c>
      <c r="AU649" s="808">
        <v>0.32098454545144001</v>
      </c>
      <c r="AV649" s="808">
        <f t="shared" si="169"/>
        <v>0.67901545454856005</v>
      </c>
      <c r="AW649" s="808">
        <v>0.37386736838017798</v>
      </c>
      <c r="AX649" s="808">
        <f t="shared" si="170"/>
        <v>0.62613263161982202</v>
      </c>
      <c r="AY649" s="808">
        <v>0.246386892289506</v>
      </c>
      <c r="AZ649" s="808">
        <f t="shared" ref="AZ649:AZ712" si="173">1-AY649</f>
        <v>0.75361310771049395</v>
      </c>
      <c r="BA649" s="808">
        <f t="shared" si="171"/>
        <v>0.29883267427056009</v>
      </c>
      <c r="BB649" s="808">
        <f t="shared" si="171"/>
        <v>0.70116732572943996</v>
      </c>
      <c r="BC649" s="809">
        <v>0.302234059569644</v>
      </c>
      <c r="BD649" s="809">
        <f t="shared" si="160"/>
        <v>0.697765940430356</v>
      </c>
      <c r="BE649" s="809">
        <v>0.36242793595605999</v>
      </c>
      <c r="BF649" s="809">
        <f t="shared" si="160"/>
        <v>0.63757206404393996</v>
      </c>
      <c r="BG649" s="809">
        <v>0.24745286443354</v>
      </c>
      <c r="BH649" s="809">
        <f t="shared" si="163"/>
        <v>0.75254713556646002</v>
      </c>
      <c r="BI649" s="809">
        <v>0.29087930137591184</v>
      </c>
      <c r="BJ649" s="809">
        <v>0.70912069862408811</v>
      </c>
      <c r="BK649" s="810">
        <v>0.29514923606585602</v>
      </c>
      <c r="BL649" s="810">
        <f t="shared" si="164"/>
        <v>0.70485076393414392</v>
      </c>
      <c r="BM649" s="810">
        <v>0.35511170887430799</v>
      </c>
      <c r="BN649" s="810">
        <f t="shared" si="165"/>
        <v>0.64488829112569201</v>
      </c>
      <c r="BO649" s="810">
        <v>0.23906622762958499</v>
      </c>
      <c r="BP649" s="810">
        <f t="shared" si="166"/>
        <v>0.76093377237041504</v>
      </c>
      <c r="BQ649" s="810">
        <v>0.2831424209311153</v>
      </c>
      <c r="BR649" s="810">
        <f t="shared" si="172"/>
        <v>0.7168575790688847</v>
      </c>
      <c r="BS649" s="809">
        <v>0.89650589897027699</v>
      </c>
      <c r="BT649" s="809">
        <v>0.10349410102972301</v>
      </c>
      <c r="BU649" s="812"/>
      <c r="BV649" s="758"/>
      <c r="BW649" s="758"/>
      <c r="BX649" s="758"/>
      <c r="BY649" s="758"/>
      <c r="BZ649" s="758"/>
      <c r="CA649" s="758"/>
      <c r="CB649" s="758"/>
      <c r="CC649" s="758"/>
      <c r="CD649" s="758"/>
      <c r="CE649" s="758"/>
      <c r="CF649" s="758"/>
      <c r="CG649" s="758"/>
      <c r="CH649" s="758"/>
      <c r="CI649" s="758"/>
      <c r="CJ649" s="758"/>
      <c r="CK649" s="758"/>
      <c r="CL649" s="758"/>
      <c r="CM649" s="758"/>
      <c r="CN649" s="758"/>
      <c r="CP649" s="5"/>
      <c r="CR649" s="5"/>
      <c r="CS649" s="5"/>
      <c r="CT649" s="5"/>
    </row>
    <row r="650" spans="2:98" ht="15">
      <c r="B650" s="758"/>
      <c r="C650" s="758"/>
      <c r="D650" s="758"/>
      <c r="E650" s="758"/>
      <c r="F650" s="758"/>
      <c r="G650" s="758"/>
      <c r="H650" s="758"/>
      <c r="I650" s="758"/>
      <c r="J650" s="758"/>
      <c r="K650" s="758"/>
      <c r="L650" s="758"/>
      <c r="M650" s="758"/>
      <c r="N650" s="758"/>
      <c r="O650" s="758"/>
      <c r="P650" s="758"/>
      <c r="Q650" s="758"/>
      <c r="R650" s="758"/>
      <c r="S650" s="758"/>
      <c r="T650" s="758"/>
      <c r="U650" s="758"/>
      <c r="V650" s="758"/>
      <c r="W650" s="758"/>
      <c r="X650" s="758"/>
      <c r="Y650" s="758"/>
      <c r="Z650" s="758"/>
      <c r="AA650" s="758"/>
      <c r="AB650" s="758"/>
      <c r="AC650" s="758"/>
      <c r="AD650" s="758"/>
      <c r="AE650" s="758"/>
      <c r="AF650" s="758"/>
      <c r="AG650" s="758"/>
      <c r="AH650" s="758"/>
      <c r="AI650" s="758"/>
      <c r="AJ650" s="758"/>
      <c r="AK650" s="758"/>
      <c r="AL650" s="780">
        <v>645</v>
      </c>
      <c r="AM650" s="792">
        <v>0.30862282802417501</v>
      </c>
      <c r="AN650" s="792">
        <f t="shared" si="167"/>
        <v>0.69137717197582504</v>
      </c>
      <c r="AO650" s="792">
        <v>0.35996786841566403</v>
      </c>
      <c r="AP650" s="792">
        <f t="shared" si="161"/>
        <v>0.64003213158433603</v>
      </c>
      <c r="AQ650" s="792">
        <v>0.224156505835893</v>
      </c>
      <c r="AR650" s="792">
        <f t="shared" si="162"/>
        <v>0.77584349416410703</v>
      </c>
      <c r="AS650" s="792">
        <f t="shared" si="168"/>
        <v>0.28157767910760778</v>
      </c>
      <c r="AT650" s="792">
        <f t="shared" si="168"/>
        <v>0.71842232089239233</v>
      </c>
      <c r="AU650" s="808">
        <v>0.32129221943597402</v>
      </c>
      <c r="AV650" s="808">
        <f t="shared" si="169"/>
        <v>0.67870778056402603</v>
      </c>
      <c r="AW650" s="808">
        <v>0.37416119331800801</v>
      </c>
      <c r="AX650" s="808">
        <f t="shared" si="170"/>
        <v>0.62583880668199199</v>
      </c>
      <c r="AY650" s="808">
        <v>0.24675710605008899</v>
      </c>
      <c r="AZ650" s="808">
        <f t="shared" si="173"/>
        <v>0.75324289394991095</v>
      </c>
      <c r="BA650" s="808">
        <f t="shared" si="171"/>
        <v>0.29916593127133473</v>
      </c>
      <c r="BB650" s="808">
        <f t="shared" si="171"/>
        <v>0.70083406872866527</v>
      </c>
      <c r="BC650" s="809">
        <v>0.30253081972200901</v>
      </c>
      <c r="BD650" s="809">
        <f t="shared" si="160"/>
        <v>0.69746918027799099</v>
      </c>
      <c r="BE650" s="809">
        <v>0.36270515648554702</v>
      </c>
      <c r="BF650" s="809">
        <f t="shared" si="160"/>
        <v>0.63729484351445298</v>
      </c>
      <c r="BG650" s="809">
        <v>0.24782420629735399</v>
      </c>
      <c r="BH650" s="809">
        <f t="shared" si="163"/>
        <v>0.75217579370264598</v>
      </c>
      <c r="BI650" s="809">
        <v>0.29120587500228146</v>
      </c>
      <c r="BJ650" s="809">
        <v>0.70879412499771854</v>
      </c>
      <c r="BK650" s="810">
        <v>0.29544268034231203</v>
      </c>
      <c r="BL650" s="810">
        <f t="shared" si="164"/>
        <v>0.70455731965768797</v>
      </c>
      <c r="BM650" s="810">
        <v>0.35538241696040201</v>
      </c>
      <c r="BN650" s="810">
        <f t="shared" si="165"/>
        <v>0.64461758303959793</v>
      </c>
      <c r="BO650" s="810">
        <v>0.23942873750975499</v>
      </c>
      <c r="BP650" s="810">
        <f t="shared" si="166"/>
        <v>0.76057126249024498</v>
      </c>
      <c r="BQ650" s="810">
        <v>0.28346240606149653</v>
      </c>
      <c r="BR650" s="810">
        <f t="shared" si="172"/>
        <v>0.71653759393850347</v>
      </c>
      <c r="BS650" s="809">
        <v>0.89666403049710297</v>
      </c>
      <c r="BT650" s="809">
        <v>0.103335969502897</v>
      </c>
      <c r="BU650" s="812"/>
      <c r="BV650" s="758"/>
      <c r="BW650" s="758"/>
      <c r="BX650" s="758"/>
      <c r="BY650" s="758"/>
      <c r="BZ650" s="758"/>
      <c r="CA650" s="758"/>
      <c r="CB650" s="758"/>
      <c r="CC650" s="758"/>
      <c r="CD650" s="758"/>
      <c r="CE650" s="758"/>
      <c r="CF650" s="758"/>
      <c r="CG650" s="758"/>
      <c r="CH650" s="758"/>
      <c r="CI650" s="758"/>
      <c r="CJ650" s="758"/>
      <c r="CK650" s="758"/>
      <c r="CL650" s="758"/>
      <c r="CM650" s="758"/>
      <c r="CN650" s="758"/>
      <c r="CP650" s="5"/>
      <c r="CR650" s="5"/>
      <c r="CS650" s="5"/>
      <c r="CT650" s="5"/>
    </row>
    <row r="651" spans="2:98" ht="15">
      <c r="B651" s="758"/>
      <c r="C651" s="758"/>
      <c r="D651" s="758"/>
      <c r="E651" s="758"/>
      <c r="F651" s="758"/>
      <c r="G651" s="758"/>
      <c r="H651" s="758"/>
      <c r="I651" s="758"/>
      <c r="J651" s="758"/>
      <c r="K651" s="758"/>
      <c r="L651" s="758"/>
      <c r="M651" s="758"/>
      <c r="N651" s="758"/>
      <c r="O651" s="758"/>
      <c r="P651" s="758"/>
      <c r="Q651" s="758"/>
      <c r="R651" s="758"/>
      <c r="S651" s="758"/>
      <c r="T651" s="758"/>
      <c r="U651" s="758"/>
      <c r="V651" s="758"/>
      <c r="W651" s="758"/>
      <c r="X651" s="758"/>
      <c r="Y651" s="758"/>
      <c r="Z651" s="758"/>
      <c r="AA651" s="758"/>
      <c r="AB651" s="758"/>
      <c r="AC651" s="758"/>
      <c r="AD651" s="758"/>
      <c r="AE651" s="758"/>
      <c r="AF651" s="758"/>
      <c r="AG651" s="758"/>
      <c r="AH651" s="758"/>
      <c r="AI651" s="758"/>
      <c r="AJ651" s="758"/>
      <c r="AK651" s="758"/>
      <c r="AL651" s="780">
        <v>646</v>
      </c>
      <c r="AM651" s="792">
        <v>0.3089169290737</v>
      </c>
      <c r="AN651" s="792">
        <f t="shared" si="167"/>
        <v>0.69108307092630006</v>
      </c>
      <c r="AO651" s="792">
        <v>0.36023123913760802</v>
      </c>
      <c r="AP651" s="792">
        <f t="shared" si="161"/>
        <v>0.63976876086239198</v>
      </c>
      <c r="AQ651" s="792">
        <v>0.224491322209286</v>
      </c>
      <c r="AR651" s="792">
        <f t="shared" si="162"/>
        <v>0.77550867779071397</v>
      </c>
      <c r="AS651" s="792">
        <f t="shared" si="168"/>
        <v>0.28188344123076842</v>
      </c>
      <c r="AT651" s="792">
        <f t="shared" si="168"/>
        <v>0.71811655876923164</v>
      </c>
      <c r="AU651" s="808">
        <v>0.32159964847607198</v>
      </c>
      <c r="AV651" s="808">
        <f t="shared" si="169"/>
        <v>0.67840035152392808</v>
      </c>
      <c r="AW651" s="808">
        <v>0.37445478086966</v>
      </c>
      <c r="AX651" s="808">
        <f t="shared" si="170"/>
        <v>0.62554521913034</v>
      </c>
      <c r="AY651" s="808">
        <v>0.24712721824379599</v>
      </c>
      <c r="AZ651" s="808">
        <f t="shared" si="173"/>
        <v>0.75287278175620398</v>
      </c>
      <c r="BA651" s="808">
        <f t="shared" si="171"/>
        <v>0.29949901101975029</v>
      </c>
      <c r="BB651" s="808">
        <f t="shared" si="171"/>
        <v>0.70050098898024982</v>
      </c>
      <c r="BC651" s="809">
        <v>0.30282739440393502</v>
      </c>
      <c r="BD651" s="809">
        <f t="shared" si="160"/>
        <v>0.69717260559606498</v>
      </c>
      <c r="BE651" s="809">
        <v>0.36298214706860799</v>
      </c>
      <c r="BF651" s="809">
        <f t="shared" si="160"/>
        <v>0.63701785293139201</v>
      </c>
      <c r="BG651" s="809">
        <v>0.24819543247930201</v>
      </c>
      <c r="BH651" s="809">
        <f t="shared" si="163"/>
        <v>0.75180456752069802</v>
      </c>
      <c r="BI651" s="809">
        <v>0.2915322850314786</v>
      </c>
      <c r="BJ651" s="809">
        <v>0.70846771496852146</v>
      </c>
      <c r="BK651" s="810">
        <v>0.29573588407588097</v>
      </c>
      <c r="BL651" s="810">
        <f t="shared" si="164"/>
        <v>0.70426411592411897</v>
      </c>
      <c r="BM651" s="810">
        <v>0.35565292450334501</v>
      </c>
      <c r="BN651" s="810">
        <f t="shared" si="165"/>
        <v>0.64434707549665493</v>
      </c>
      <c r="BO651" s="810">
        <v>0.23979112655236501</v>
      </c>
      <c r="BP651" s="810">
        <f t="shared" si="166"/>
        <v>0.76020887344763499</v>
      </c>
      <c r="BQ651" s="810">
        <v>0.2837822149133804</v>
      </c>
      <c r="BR651" s="810">
        <f t="shared" si="172"/>
        <v>0.7162177850866196</v>
      </c>
      <c r="BS651" s="809">
        <v>0.89682163727671504</v>
      </c>
      <c r="BT651" s="809">
        <v>0.103178362723285</v>
      </c>
      <c r="BU651" s="812"/>
      <c r="BV651" s="758"/>
      <c r="BW651" s="758"/>
      <c r="BX651" s="758"/>
      <c r="BY651" s="758"/>
      <c r="BZ651" s="758"/>
      <c r="CA651" s="758"/>
      <c r="CB651" s="758"/>
      <c r="CC651" s="758"/>
      <c r="CD651" s="758"/>
      <c r="CE651" s="758"/>
      <c r="CF651" s="758"/>
      <c r="CG651" s="758"/>
      <c r="CH651" s="758"/>
      <c r="CI651" s="758"/>
      <c r="CJ651" s="758"/>
      <c r="CK651" s="758"/>
      <c r="CL651" s="758"/>
      <c r="CM651" s="758"/>
      <c r="CN651" s="758"/>
      <c r="CP651" s="5"/>
      <c r="CR651" s="5"/>
      <c r="CS651" s="5"/>
      <c r="CT651" s="5"/>
    </row>
    <row r="652" spans="2:98" ht="15">
      <c r="B652" s="758"/>
      <c r="C652" s="758"/>
      <c r="D652" s="758"/>
      <c r="E652" s="758"/>
      <c r="F652" s="758"/>
      <c r="G652" s="758"/>
      <c r="H652" s="758"/>
      <c r="I652" s="758"/>
      <c r="J652" s="758"/>
      <c r="K652" s="758"/>
      <c r="L652" s="758"/>
      <c r="M652" s="758"/>
      <c r="N652" s="758"/>
      <c r="O652" s="758"/>
      <c r="P652" s="758"/>
      <c r="Q652" s="758"/>
      <c r="R652" s="758"/>
      <c r="S652" s="758"/>
      <c r="T652" s="758"/>
      <c r="U652" s="758"/>
      <c r="V652" s="758"/>
      <c r="W652" s="758"/>
      <c r="X652" s="758"/>
      <c r="Y652" s="758"/>
      <c r="Z652" s="758"/>
      <c r="AA652" s="758"/>
      <c r="AB652" s="758"/>
      <c r="AC652" s="758"/>
      <c r="AD652" s="758"/>
      <c r="AE652" s="758"/>
      <c r="AF652" s="758"/>
      <c r="AG652" s="758"/>
      <c r="AH652" s="758"/>
      <c r="AI652" s="758"/>
      <c r="AJ652" s="758"/>
      <c r="AK652" s="758"/>
      <c r="AL652" s="780">
        <v>647</v>
      </c>
      <c r="AM652" s="792">
        <v>0.30921067995793</v>
      </c>
      <c r="AN652" s="792">
        <f t="shared" si="167"/>
        <v>0.69078932004207005</v>
      </c>
      <c r="AO652" s="792">
        <v>0.36049448873141399</v>
      </c>
      <c r="AP652" s="792">
        <f t="shared" si="161"/>
        <v>0.63950551126858601</v>
      </c>
      <c r="AQ652" s="792">
        <v>0.224826051497237</v>
      </c>
      <c r="AR652" s="792">
        <f t="shared" si="162"/>
        <v>0.775173948502763</v>
      </c>
      <c r="AS652" s="792">
        <f t="shared" si="168"/>
        <v>0.28218902688391256</v>
      </c>
      <c r="AT652" s="792">
        <f t="shared" si="168"/>
        <v>0.71781097311608755</v>
      </c>
      <c r="AU652" s="808">
        <v>0.32190683286126998</v>
      </c>
      <c r="AV652" s="808">
        <f t="shared" si="169"/>
        <v>0.67809316713873002</v>
      </c>
      <c r="AW652" s="808">
        <v>0.374748131302513</v>
      </c>
      <c r="AX652" s="808">
        <f t="shared" si="170"/>
        <v>0.62525186869748706</v>
      </c>
      <c r="AY652" s="808">
        <v>0.247497228689747</v>
      </c>
      <c r="AZ652" s="808">
        <f t="shared" si="173"/>
        <v>0.752502771310253</v>
      </c>
      <c r="BA652" s="808">
        <f t="shared" si="171"/>
        <v>0.2998319135838553</v>
      </c>
      <c r="BB652" s="808">
        <f t="shared" si="171"/>
        <v>0.70016808641614481</v>
      </c>
      <c r="BC652" s="809">
        <v>0.30312378315409799</v>
      </c>
      <c r="BD652" s="809">
        <f t="shared" si="160"/>
        <v>0.69687621684590195</v>
      </c>
      <c r="BE652" s="809">
        <v>0.36325890787557802</v>
      </c>
      <c r="BF652" s="809">
        <f t="shared" si="160"/>
        <v>0.63674109212442198</v>
      </c>
      <c r="BG652" s="809">
        <v>0.24856654278213799</v>
      </c>
      <c r="BH652" s="809">
        <f t="shared" si="163"/>
        <v>0.75143345721786203</v>
      </c>
      <c r="BI652" s="809">
        <v>0.29185853126893679</v>
      </c>
      <c r="BJ652" s="809">
        <v>0.70814146873106321</v>
      </c>
      <c r="BK652" s="810">
        <v>0.296028847236948</v>
      </c>
      <c r="BL652" s="810">
        <f t="shared" si="164"/>
        <v>0.703971152763052</v>
      </c>
      <c r="BM652" s="810">
        <v>0.355923231635902</v>
      </c>
      <c r="BN652" s="810">
        <f t="shared" si="165"/>
        <v>0.644076768364098</v>
      </c>
      <c r="BO652" s="810">
        <v>0.240153394504694</v>
      </c>
      <c r="BP652" s="810">
        <f t="shared" si="166"/>
        <v>0.75984660549530603</v>
      </c>
      <c r="BQ652" s="810">
        <v>0.28410184739187061</v>
      </c>
      <c r="BR652" s="810">
        <f t="shared" si="172"/>
        <v>0.7158981526081295</v>
      </c>
      <c r="BS652" s="809">
        <v>0.89697872119396604</v>
      </c>
      <c r="BT652" s="809">
        <v>0.103021278806034</v>
      </c>
      <c r="BU652" s="812"/>
      <c r="BV652" s="758"/>
      <c r="BW652" s="758"/>
      <c r="BX652" s="758"/>
      <c r="BY652" s="758"/>
      <c r="BZ652" s="758"/>
      <c r="CA652" s="758"/>
      <c r="CB652" s="758"/>
      <c r="CC652" s="758"/>
      <c r="CD652" s="758"/>
      <c r="CE652" s="758"/>
      <c r="CF652" s="758"/>
      <c r="CG652" s="758"/>
      <c r="CH652" s="758"/>
      <c r="CI652" s="758"/>
      <c r="CJ652" s="758"/>
      <c r="CK652" s="758"/>
      <c r="CL652" s="758"/>
      <c r="CM652" s="758"/>
      <c r="CN652" s="758"/>
      <c r="CP652" s="5"/>
      <c r="CR652" s="5"/>
      <c r="CS652" s="5"/>
      <c r="CT652" s="5"/>
    </row>
    <row r="653" spans="2:98" ht="15">
      <c r="B653" s="758"/>
      <c r="C653" s="758"/>
      <c r="D653" s="758"/>
      <c r="E653" s="758"/>
      <c r="F653" s="758"/>
      <c r="G653" s="758"/>
      <c r="H653" s="758"/>
      <c r="I653" s="758"/>
      <c r="J653" s="758"/>
      <c r="K653" s="758"/>
      <c r="L653" s="758"/>
      <c r="M653" s="758"/>
      <c r="N653" s="758"/>
      <c r="O653" s="758"/>
      <c r="P653" s="758"/>
      <c r="Q653" s="758"/>
      <c r="R653" s="758"/>
      <c r="S653" s="758"/>
      <c r="T653" s="758"/>
      <c r="U653" s="758"/>
      <c r="V653" s="758"/>
      <c r="W653" s="758"/>
      <c r="X653" s="758"/>
      <c r="Y653" s="758"/>
      <c r="Z653" s="758"/>
      <c r="AA653" s="758"/>
      <c r="AB653" s="758"/>
      <c r="AC653" s="758"/>
      <c r="AD653" s="758"/>
      <c r="AE653" s="758"/>
      <c r="AF653" s="758"/>
      <c r="AG653" s="758"/>
      <c r="AH653" s="758"/>
      <c r="AI653" s="758"/>
      <c r="AJ653" s="758"/>
      <c r="AK653" s="758"/>
      <c r="AL653" s="780">
        <v>648</v>
      </c>
      <c r="AM653" s="792">
        <v>0.30950408227166798</v>
      </c>
      <c r="AN653" s="792">
        <f t="shared" si="167"/>
        <v>0.69049591772833208</v>
      </c>
      <c r="AO653" s="792">
        <v>0.360757616630836</v>
      </c>
      <c r="AP653" s="792">
        <f t="shared" si="161"/>
        <v>0.63924238336916406</v>
      </c>
      <c r="AQ653" s="792">
        <v>0.22516069367727301</v>
      </c>
      <c r="AR653" s="792">
        <f t="shared" si="162"/>
        <v>0.77483930632272702</v>
      </c>
      <c r="AS653" s="792">
        <f t="shared" si="168"/>
        <v>0.28249443642085492</v>
      </c>
      <c r="AT653" s="792">
        <f t="shared" si="168"/>
        <v>0.71750556357914519</v>
      </c>
      <c r="AU653" s="808">
        <v>0.32221377288110098</v>
      </c>
      <c r="AV653" s="808">
        <f t="shared" si="169"/>
        <v>0.67778622711889902</v>
      </c>
      <c r="AW653" s="808">
        <v>0.37504124488394402</v>
      </c>
      <c r="AX653" s="808">
        <f t="shared" si="170"/>
        <v>0.62495875511605603</v>
      </c>
      <c r="AY653" s="808">
        <v>0.24786713720706299</v>
      </c>
      <c r="AZ653" s="808">
        <f t="shared" si="173"/>
        <v>0.75213286279293701</v>
      </c>
      <c r="BA653" s="808">
        <f t="shared" si="171"/>
        <v>0.30016463903169743</v>
      </c>
      <c r="BB653" s="808">
        <f t="shared" si="171"/>
        <v>0.69983536096830257</v>
      </c>
      <c r="BC653" s="809">
        <v>0.30341998551117799</v>
      </c>
      <c r="BD653" s="809">
        <f t="shared" si="160"/>
        <v>0.69658001448882201</v>
      </c>
      <c r="BE653" s="809">
        <v>0.36353543907679098</v>
      </c>
      <c r="BF653" s="809">
        <f t="shared" si="160"/>
        <v>0.63646456092320902</v>
      </c>
      <c r="BG653" s="809">
        <v>0.24893753700861401</v>
      </c>
      <c r="BH653" s="809">
        <f t="shared" si="163"/>
        <v>0.75106246299138602</v>
      </c>
      <c r="BI653" s="809">
        <v>0.29218461352008956</v>
      </c>
      <c r="BJ653" s="809">
        <v>0.7078153864799106</v>
      </c>
      <c r="BK653" s="810">
        <v>0.29632156979589802</v>
      </c>
      <c r="BL653" s="810">
        <f t="shared" si="164"/>
        <v>0.70367843020410192</v>
      </c>
      <c r="BM653" s="810">
        <v>0.35619333849083801</v>
      </c>
      <c r="BN653" s="810">
        <f t="shared" si="165"/>
        <v>0.64380666150916199</v>
      </c>
      <c r="BO653" s="810">
        <v>0.24051554111402201</v>
      </c>
      <c r="BP653" s="810">
        <f t="shared" si="166"/>
        <v>0.75948445888597793</v>
      </c>
      <c r="BQ653" s="810">
        <v>0.28442130340207128</v>
      </c>
      <c r="BR653" s="810">
        <f t="shared" si="172"/>
        <v>0.71557869659792872</v>
      </c>
      <c r="BS653" s="809">
        <v>0.89713528413370702</v>
      </c>
      <c r="BT653" s="809">
        <v>0.10286471586629301</v>
      </c>
      <c r="BU653" s="812"/>
      <c r="BV653" s="758"/>
      <c r="BW653" s="758"/>
      <c r="BX653" s="758"/>
      <c r="BY653" s="758"/>
      <c r="BZ653" s="758"/>
      <c r="CA653" s="758"/>
      <c r="CB653" s="758"/>
      <c r="CC653" s="758"/>
      <c r="CD653" s="758"/>
      <c r="CE653" s="758"/>
      <c r="CF653" s="758"/>
      <c r="CG653" s="758"/>
      <c r="CH653" s="758"/>
      <c r="CI653" s="758"/>
      <c r="CJ653" s="758"/>
      <c r="CK653" s="758"/>
      <c r="CL653" s="758"/>
      <c r="CM653" s="758"/>
      <c r="CN653" s="758"/>
      <c r="CP653" s="5"/>
      <c r="CR653" s="5"/>
      <c r="CS653" s="5"/>
      <c r="CT653" s="5"/>
    </row>
    <row r="654" spans="2:98" ht="15">
      <c r="B654" s="758"/>
      <c r="C654" s="758"/>
      <c r="D654" s="758"/>
      <c r="E654" s="758"/>
      <c r="F654" s="758"/>
      <c r="G654" s="758"/>
      <c r="H654" s="758"/>
      <c r="I654" s="758"/>
      <c r="J654" s="758"/>
      <c r="K654" s="758"/>
      <c r="L654" s="758"/>
      <c r="M654" s="758"/>
      <c r="N654" s="758"/>
      <c r="O654" s="758"/>
      <c r="P654" s="758"/>
      <c r="Q654" s="758"/>
      <c r="R654" s="758"/>
      <c r="S654" s="758"/>
      <c r="T654" s="758"/>
      <c r="U654" s="758"/>
      <c r="V654" s="758"/>
      <c r="W654" s="758"/>
      <c r="X654" s="758"/>
      <c r="Y654" s="758"/>
      <c r="Z654" s="758"/>
      <c r="AA654" s="758"/>
      <c r="AB654" s="758"/>
      <c r="AC654" s="758"/>
      <c r="AD654" s="758"/>
      <c r="AE654" s="758"/>
      <c r="AF654" s="758"/>
      <c r="AG654" s="758"/>
      <c r="AH654" s="758"/>
      <c r="AI654" s="758"/>
      <c r="AJ654" s="758"/>
      <c r="AK654" s="758"/>
      <c r="AL654" s="780">
        <v>649</v>
      </c>
      <c r="AM654" s="792">
        <v>0.309797137609715</v>
      </c>
      <c r="AN654" s="792">
        <f t="shared" si="167"/>
        <v>0.69020286239028494</v>
      </c>
      <c r="AO654" s="792">
        <v>0.361020622269628</v>
      </c>
      <c r="AP654" s="792">
        <f t="shared" si="161"/>
        <v>0.63897937773037206</v>
      </c>
      <c r="AQ654" s="792">
        <v>0.225495248726922</v>
      </c>
      <c r="AR654" s="792">
        <f t="shared" si="162"/>
        <v>0.77450475127307805</v>
      </c>
      <c r="AS654" s="792">
        <f t="shared" si="168"/>
        <v>0.28279967019541019</v>
      </c>
      <c r="AT654" s="792">
        <f t="shared" si="168"/>
        <v>0.71720032980458981</v>
      </c>
      <c r="AU654" s="808">
        <v>0.32252046882510299</v>
      </c>
      <c r="AV654" s="808">
        <f t="shared" si="169"/>
        <v>0.67747953117489701</v>
      </c>
      <c r="AW654" s="808">
        <v>0.37533412188133197</v>
      </c>
      <c r="AX654" s="808">
        <f t="shared" si="170"/>
        <v>0.62466587811866803</v>
      </c>
      <c r="AY654" s="808">
        <v>0.24823694361486401</v>
      </c>
      <c r="AZ654" s="808">
        <f t="shared" si="173"/>
        <v>0.75176305638513596</v>
      </c>
      <c r="BA654" s="808">
        <f t="shared" si="171"/>
        <v>0.30049718743132575</v>
      </c>
      <c r="BB654" s="808">
        <f t="shared" si="171"/>
        <v>0.6995028125686743</v>
      </c>
      <c r="BC654" s="809">
        <v>0.30371600101385199</v>
      </c>
      <c r="BD654" s="809">
        <f t="shared" si="160"/>
        <v>0.69628399898614801</v>
      </c>
      <c r="BE654" s="809">
        <v>0.363811740842586</v>
      </c>
      <c r="BF654" s="809">
        <f t="shared" si="160"/>
        <v>0.63618825915741395</v>
      </c>
      <c r="BG654" s="809">
        <v>0.24930841496148401</v>
      </c>
      <c r="BH654" s="809">
        <f t="shared" si="163"/>
        <v>0.75069158503851596</v>
      </c>
      <c r="BI654" s="809">
        <v>0.29251053159037155</v>
      </c>
      <c r="BJ654" s="809">
        <v>0.70748946840962845</v>
      </c>
      <c r="BK654" s="810">
        <v>0.296614051723116</v>
      </c>
      <c r="BL654" s="810">
        <f t="shared" si="164"/>
        <v>0.70338594827688405</v>
      </c>
      <c r="BM654" s="810">
        <v>0.35646324520091699</v>
      </c>
      <c r="BN654" s="810">
        <f t="shared" si="165"/>
        <v>0.64353675479908301</v>
      </c>
      <c r="BO654" s="810">
        <v>0.240877566127631</v>
      </c>
      <c r="BP654" s="810">
        <f t="shared" si="166"/>
        <v>0.759122433872369</v>
      </c>
      <c r="BQ654" s="810">
        <v>0.2847405828490871</v>
      </c>
      <c r="BR654" s="810">
        <f t="shared" si="172"/>
        <v>0.71525941715091301</v>
      </c>
      <c r="BS654" s="809">
        <v>0.89729132798078903</v>
      </c>
      <c r="BT654" s="809">
        <v>0.10270867201921099</v>
      </c>
      <c r="BU654" s="812"/>
      <c r="BV654" s="758"/>
      <c r="BW654" s="758"/>
      <c r="BX654" s="758"/>
      <c r="BY654" s="758"/>
      <c r="BZ654" s="758"/>
      <c r="CA654" s="758"/>
      <c r="CB654" s="758"/>
      <c r="CC654" s="758"/>
      <c r="CD654" s="758"/>
      <c r="CE654" s="758"/>
      <c r="CF654" s="758"/>
      <c r="CG654" s="758"/>
      <c r="CH654" s="758"/>
      <c r="CI654" s="758"/>
      <c r="CJ654" s="758"/>
      <c r="CK654" s="758"/>
      <c r="CL654" s="758"/>
      <c r="CM654" s="758"/>
      <c r="CN654" s="758"/>
      <c r="CP654" s="5"/>
      <c r="CR654" s="5"/>
      <c r="CS654" s="5"/>
      <c r="CT654" s="5"/>
    </row>
    <row r="655" spans="2:98" ht="15">
      <c r="B655" s="758"/>
      <c r="C655" s="758"/>
      <c r="D655" s="758"/>
      <c r="E655" s="758"/>
      <c r="F655" s="758"/>
      <c r="G655" s="758"/>
      <c r="H655" s="758"/>
      <c r="I655" s="758"/>
      <c r="J655" s="758"/>
      <c r="K655" s="758"/>
      <c r="L655" s="758"/>
      <c r="M655" s="758"/>
      <c r="N655" s="758"/>
      <c r="O655" s="758"/>
      <c r="P655" s="758"/>
      <c r="Q655" s="758"/>
      <c r="R655" s="758"/>
      <c r="S655" s="758"/>
      <c r="T655" s="758"/>
      <c r="U655" s="758"/>
      <c r="V655" s="758"/>
      <c r="W655" s="758"/>
      <c r="X655" s="758"/>
      <c r="Y655" s="758"/>
      <c r="Z655" s="758"/>
      <c r="AA655" s="758"/>
      <c r="AB655" s="758"/>
      <c r="AC655" s="758"/>
      <c r="AD655" s="758"/>
      <c r="AE655" s="758"/>
      <c r="AF655" s="758"/>
      <c r="AG655" s="758"/>
      <c r="AH655" s="758"/>
      <c r="AI655" s="758"/>
      <c r="AJ655" s="758"/>
      <c r="AK655" s="758"/>
      <c r="AL655" s="780">
        <v>650</v>
      </c>
      <c r="AM655" s="792">
        <v>0.31008984756687302</v>
      </c>
      <c r="AN655" s="792">
        <f t="shared" si="167"/>
        <v>0.68991015243312703</v>
      </c>
      <c r="AO655" s="792">
        <v>0.361283505081541</v>
      </c>
      <c r="AP655" s="792">
        <f t="shared" si="161"/>
        <v>0.63871649491845894</v>
      </c>
      <c r="AQ655" s="792">
        <v>0.22582971662370899</v>
      </c>
      <c r="AR655" s="792">
        <f t="shared" si="162"/>
        <v>0.77417028337629101</v>
      </c>
      <c r="AS655" s="792">
        <f t="shared" si="168"/>
        <v>0.28310472856139118</v>
      </c>
      <c r="AT655" s="792">
        <f t="shared" si="168"/>
        <v>0.71689527143860876</v>
      </c>
      <c r="AU655" s="808">
        <v>0.32282692098280802</v>
      </c>
      <c r="AV655" s="808">
        <f t="shared" si="169"/>
        <v>0.67717307901719193</v>
      </c>
      <c r="AW655" s="808">
        <v>0.37562676256205502</v>
      </c>
      <c r="AX655" s="808">
        <f t="shared" si="170"/>
        <v>0.62437323743794493</v>
      </c>
      <c r="AY655" s="808">
        <v>0.24860664773227101</v>
      </c>
      <c r="AZ655" s="808">
        <f t="shared" si="173"/>
        <v>0.75139335226772896</v>
      </c>
      <c r="BA655" s="808">
        <f t="shared" si="171"/>
        <v>0.30082955885078777</v>
      </c>
      <c r="BB655" s="808">
        <f t="shared" si="171"/>
        <v>0.69917044114921212</v>
      </c>
      <c r="BC655" s="809">
        <v>0.304011829200799</v>
      </c>
      <c r="BD655" s="809">
        <f t="shared" si="160"/>
        <v>0.69598817079920106</v>
      </c>
      <c r="BE655" s="809">
        <v>0.36408781334329599</v>
      </c>
      <c r="BF655" s="809">
        <f t="shared" si="160"/>
        <v>0.63591218665670401</v>
      </c>
      <c r="BG655" s="809">
        <v>0.24967917644350199</v>
      </c>
      <c r="BH655" s="809">
        <f t="shared" si="163"/>
        <v>0.75032082355649798</v>
      </c>
      <c r="BI655" s="809">
        <v>0.29283628528521666</v>
      </c>
      <c r="BJ655" s="809">
        <v>0.70716371471478334</v>
      </c>
      <c r="BK655" s="810">
        <v>0.29690629298898702</v>
      </c>
      <c r="BL655" s="810">
        <f t="shared" si="164"/>
        <v>0.70309370701101304</v>
      </c>
      <c r="BM655" s="810">
        <v>0.35673295189890403</v>
      </c>
      <c r="BN655" s="810">
        <f t="shared" si="165"/>
        <v>0.64326704810109603</v>
      </c>
      <c r="BO655" s="810">
        <v>0.24123946929280099</v>
      </c>
      <c r="BP655" s="810">
        <f t="shared" si="166"/>
        <v>0.75876053070719895</v>
      </c>
      <c r="BQ655" s="810">
        <v>0.28505968563802236</v>
      </c>
      <c r="BR655" s="810">
        <f t="shared" si="172"/>
        <v>0.71494031436197769</v>
      </c>
      <c r="BS655" s="809">
        <v>0.89744685462006502</v>
      </c>
      <c r="BT655" s="809">
        <v>0.102553145379935</v>
      </c>
      <c r="BU655" s="812"/>
      <c r="BV655" s="758"/>
      <c r="BW655" s="758"/>
      <c r="BX655" s="758"/>
      <c r="BY655" s="758"/>
      <c r="BZ655" s="758"/>
      <c r="CA655" s="758"/>
      <c r="CB655" s="758"/>
      <c r="CC655" s="758"/>
      <c r="CD655" s="758"/>
      <c r="CE655" s="758"/>
      <c r="CF655" s="758"/>
      <c r="CG655" s="758"/>
      <c r="CH655" s="758"/>
      <c r="CI655" s="758"/>
      <c r="CJ655" s="758"/>
      <c r="CK655" s="758"/>
      <c r="CL655" s="758"/>
      <c r="CM655" s="758"/>
      <c r="CN655" s="758"/>
      <c r="CP655" s="5"/>
      <c r="CR655" s="5"/>
      <c r="CS655" s="5"/>
      <c r="CT655" s="5"/>
    </row>
    <row r="656" spans="2:98" ht="15">
      <c r="B656" s="758"/>
      <c r="C656" s="758"/>
      <c r="D656" s="758"/>
      <c r="E656" s="758"/>
      <c r="F656" s="758"/>
      <c r="G656" s="758"/>
      <c r="H656" s="758"/>
      <c r="I656" s="758"/>
      <c r="J656" s="758"/>
      <c r="K656" s="758"/>
      <c r="L656" s="758"/>
      <c r="M656" s="758"/>
      <c r="N656" s="758"/>
      <c r="O656" s="758"/>
      <c r="P656" s="758"/>
      <c r="Q656" s="758"/>
      <c r="R656" s="758"/>
      <c r="S656" s="758"/>
      <c r="T656" s="758"/>
      <c r="U656" s="758"/>
      <c r="V656" s="758"/>
      <c r="W656" s="758"/>
      <c r="X656" s="758"/>
      <c r="Y656" s="758"/>
      <c r="Z656" s="758"/>
      <c r="AA656" s="758"/>
      <c r="AB656" s="758"/>
      <c r="AC656" s="758"/>
      <c r="AD656" s="758"/>
      <c r="AE656" s="758"/>
      <c r="AF656" s="758"/>
      <c r="AG656" s="758"/>
      <c r="AH656" s="758"/>
      <c r="AI656" s="758"/>
      <c r="AJ656" s="758"/>
      <c r="AK656" s="758"/>
      <c r="AL656" s="780">
        <v>651</v>
      </c>
      <c r="AM656" s="792">
        <v>0.310382213737945</v>
      </c>
      <c r="AN656" s="792">
        <f t="shared" si="167"/>
        <v>0.68961778626205494</v>
      </c>
      <c r="AO656" s="792">
        <v>0.36154626450033001</v>
      </c>
      <c r="AP656" s="792">
        <f t="shared" si="161"/>
        <v>0.63845373549966999</v>
      </c>
      <c r="AQ656" s="792">
        <v>0.22616409734516299</v>
      </c>
      <c r="AR656" s="792">
        <f t="shared" si="162"/>
        <v>0.77383590265483704</v>
      </c>
      <c r="AS656" s="792">
        <f t="shared" si="168"/>
        <v>0.28340961187261382</v>
      </c>
      <c r="AT656" s="792">
        <f t="shared" si="168"/>
        <v>0.71659038812738618</v>
      </c>
      <c r="AU656" s="808">
        <v>0.32313312964375301</v>
      </c>
      <c r="AV656" s="808">
        <f t="shared" si="169"/>
        <v>0.67686687035624704</v>
      </c>
      <c r="AW656" s="808">
        <v>0.375919167193491</v>
      </c>
      <c r="AX656" s="808">
        <f t="shared" si="170"/>
        <v>0.62408083280650906</v>
      </c>
      <c r="AY656" s="808">
        <v>0.24897624937840401</v>
      </c>
      <c r="AZ656" s="808">
        <f t="shared" si="173"/>
        <v>0.75102375062159599</v>
      </c>
      <c r="BA656" s="808">
        <f t="shared" si="171"/>
        <v>0.30116175335813222</v>
      </c>
      <c r="BB656" s="808">
        <f t="shared" si="171"/>
        <v>0.69883824664186778</v>
      </c>
      <c r="BC656" s="809">
        <v>0.30430746961069499</v>
      </c>
      <c r="BD656" s="809">
        <f t="shared" si="160"/>
        <v>0.69569253038930501</v>
      </c>
      <c r="BE656" s="809">
        <v>0.36436365674925802</v>
      </c>
      <c r="BF656" s="809">
        <f t="shared" si="160"/>
        <v>0.63563634325074192</v>
      </c>
      <c r="BG656" s="809">
        <v>0.25004982125741898</v>
      </c>
      <c r="BH656" s="809">
        <f t="shared" si="163"/>
        <v>0.74995017874258108</v>
      </c>
      <c r="BI656" s="809">
        <v>0.29316187441005753</v>
      </c>
      <c r="BJ656" s="809">
        <v>0.70683812558994252</v>
      </c>
      <c r="BK656" s="810">
        <v>0.29719829356389499</v>
      </c>
      <c r="BL656" s="810">
        <f t="shared" si="164"/>
        <v>0.70280170643610496</v>
      </c>
      <c r="BM656" s="810">
        <v>0.35700245871756298</v>
      </c>
      <c r="BN656" s="810">
        <f t="shared" si="165"/>
        <v>0.64299754128243702</v>
      </c>
      <c r="BO656" s="810">
        <v>0.24160125035681199</v>
      </c>
      <c r="BP656" s="810">
        <f t="shared" si="166"/>
        <v>0.75839874964318799</v>
      </c>
      <c r="BQ656" s="810">
        <v>0.28537861167398043</v>
      </c>
      <c r="BR656" s="810">
        <f t="shared" si="172"/>
        <v>0.71462138832601951</v>
      </c>
      <c r="BS656" s="809">
        <v>0.89760186593638502</v>
      </c>
      <c r="BT656" s="809">
        <v>0.102398134063615</v>
      </c>
      <c r="BU656" s="812"/>
      <c r="BV656" s="758"/>
      <c r="BW656" s="758"/>
      <c r="BX656" s="758"/>
      <c r="BY656" s="758"/>
      <c r="BZ656" s="758"/>
      <c r="CA656" s="758"/>
      <c r="CB656" s="758"/>
      <c r="CC656" s="758"/>
      <c r="CD656" s="758"/>
      <c r="CE656" s="758"/>
      <c r="CF656" s="758"/>
      <c r="CG656" s="758"/>
      <c r="CH656" s="758"/>
      <c r="CI656" s="758"/>
      <c r="CJ656" s="758"/>
      <c r="CK656" s="758"/>
      <c r="CL656" s="758"/>
      <c r="CM656" s="758"/>
      <c r="CN656" s="758"/>
      <c r="CP656" s="5"/>
      <c r="CR656" s="5"/>
      <c r="CS656" s="5"/>
      <c r="CT656" s="5"/>
    </row>
    <row r="657" spans="2:98" ht="15">
      <c r="B657" s="758"/>
      <c r="C657" s="758"/>
      <c r="D657" s="758"/>
      <c r="E657" s="758"/>
      <c r="F657" s="758"/>
      <c r="G657" s="758"/>
      <c r="H657" s="758"/>
      <c r="I657" s="758"/>
      <c r="J657" s="758"/>
      <c r="K657" s="758"/>
      <c r="L657" s="758"/>
      <c r="M657" s="758"/>
      <c r="N657" s="758"/>
      <c r="O657" s="758"/>
      <c r="P657" s="758"/>
      <c r="Q657" s="758"/>
      <c r="R657" s="758"/>
      <c r="S657" s="758"/>
      <c r="T657" s="758"/>
      <c r="U657" s="758"/>
      <c r="V657" s="758"/>
      <c r="W657" s="758"/>
      <c r="X657" s="758"/>
      <c r="Y657" s="758"/>
      <c r="Z657" s="758"/>
      <c r="AA657" s="758"/>
      <c r="AB657" s="758"/>
      <c r="AC657" s="758"/>
      <c r="AD657" s="758"/>
      <c r="AE657" s="758"/>
      <c r="AF657" s="758"/>
      <c r="AG657" s="758"/>
      <c r="AH657" s="758"/>
      <c r="AI657" s="758"/>
      <c r="AJ657" s="758"/>
      <c r="AK657" s="758"/>
      <c r="AL657" s="780">
        <v>652</v>
      </c>
      <c r="AM657" s="792">
        <v>0.310674237717732</v>
      </c>
      <c r="AN657" s="792">
        <f t="shared" si="167"/>
        <v>0.68932576228226794</v>
      </c>
      <c r="AO657" s="792">
        <v>0.36180889995974702</v>
      </c>
      <c r="AP657" s="792">
        <f t="shared" si="161"/>
        <v>0.63819110004025292</v>
      </c>
      <c r="AQ657" s="792">
        <v>0.22649839086880899</v>
      </c>
      <c r="AR657" s="792">
        <f t="shared" si="162"/>
        <v>0.77350160913119104</v>
      </c>
      <c r="AS657" s="792">
        <f t="shared" si="168"/>
        <v>0.28371432048289091</v>
      </c>
      <c r="AT657" s="792">
        <f t="shared" si="168"/>
        <v>0.71628567951710909</v>
      </c>
      <c r="AU657" s="808">
        <v>0.32343909509747099</v>
      </c>
      <c r="AV657" s="808">
        <f t="shared" si="169"/>
        <v>0.67656090490252896</v>
      </c>
      <c r="AW657" s="808">
        <v>0.37621133604301799</v>
      </c>
      <c r="AX657" s="808">
        <f t="shared" si="170"/>
        <v>0.62378866395698207</v>
      </c>
      <c r="AY657" s="808">
        <v>0.24934574837238199</v>
      </c>
      <c r="AZ657" s="808">
        <f t="shared" si="173"/>
        <v>0.75065425162761801</v>
      </c>
      <c r="BA657" s="808">
        <f t="shared" si="171"/>
        <v>0.3014937710214059</v>
      </c>
      <c r="BB657" s="808">
        <f t="shared" si="171"/>
        <v>0.69850622897859416</v>
      </c>
      <c r="BC657" s="809">
        <v>0.30460292178221898</v>
      </c>
      <c r="BD657" s="809">
        <f t="shared" si="160"/>
        <v>0.69539707821778096</v>
      </c>
      <c r="BE657" s="809">
        <v>0.36463927123080703</v>
      </c>
      <c r="BF657" s="809">
        <f t="shared" si="160"/>
        <v>0.63536072876919292</v>
      </c>
      <c r="BG657" s="809">
        <v>0.25042034920599099</v>
      </c>
      <c r="BH657" s="809">
        <f t="shared" si="163"/>
        <v>0.74957965079400901</v>
      </c>
      <c r="BI657" s="809">
        <v>0.29348729877032936</v>
      </c>
      <c r="BJ657" s="809">
        <v>0.70651270122967058</v>
      </c>
      <c r="BK657" s="810">
        <v>0.29749005341822599</v>
      </c>
      <c r="BL657" s="810">
        <f t="shared" si="164"/>
        <v>0.70250994658177401</v>
      </c>
      <c r="BM657" s="810">
        <v>0.35727176578966002</v>
      </c>
      <c r="BN657" s="810">
        <f t="shared" si="165"/>
        <v>0.64272823421033998</v>
      </c>
      <c r="BO657" s="810">
        <v>0.24196290906694501</v>
      </c>
      <c r="BP657" s="810">
        <f t="shared" si="166"/>
        <v>0.75803709093305494</v>
      </c>
      <c r="BQ657" s="810">
        <v>0.2856973608620666</v>
      </c>
      <c r="BR657" s="810">
        <f t="shared" si="172"/>
        <v>0.71430263913793346</v>
      </c>
      <c r="BS657" s="809">
        <v>0.897756363814603</v>
      </c>
      <c r="BT657" s="809">
        <v>0.102243636185397</v>
      </c>
      <c r="BU657" s="812"/>
      <c r="BV657" s="758"/>
      <c r="BW657" s="758"/>
      <c r="BX657" s="758"/>
      <c r="BY657" s="758"/>
      <c r="BZ657" s="758"/>
      <c r="CA657" s="758"/>
      <c r="CB657" s="758"/>
      <c r="CC657" s="758"/>
      <c r="CD657" s="758"/>
      <c r="CE657" s="758"/>
      <c r="CF657" s="758"/>
      <c r="CG657" s="758"/>
      <c r="CH657" s="758"/>
      <c r="CI657" s="758"/>
      <c r="CJ657" s="758"/>
      <c r="CK657" s="758"/>
      <c r="CL657" s="758"/>
      <c r="CM657" s="758"/>
      <c r="CN657" s="758"/>
      <c r="CP657" s="5"/>
      <c r="CR657" s="5"/>
      <c r="CS657" s="5"/>
      <c r="CT657" s="5"/>
    </row>
    <row r="658" spans="2:98" ht="15">
      <c r="B658" s="758"/>
      <c r="C658" s="758"/>
      <c r="D658" s="758"/>
      <c r="E658" s="758"/>
      <c r="F658" s="758"/>
      <c r="G658" s="758"/>
      <c r="H658" s="758"/>
      <c r="I658" s="758"/>
      <c r="J658" s="758"/>
      <c r="K658" s="758"/>
      <c r="L658" s="758"/>
      <c r="M658" s="758"/>
      <c r="N658" s="758"/>
      <c r="O658" s="758"/>
      <c r="P658" s="758"/>
      <c r="Q658" s="758"/>
      <c r="R658" s="758"/>
      <c r="S658" s="758"/>
      <c r="T658" s="758"/>
      <c r="U658" s="758"/>
      <c r="V658" s="758"/>
      <c r="W658" s="758"/>
      <c r="X658" s="758"/>
      <c r="Y658" s="758"/>
      <c r="Z658" s="758"/>
      <c r="AA658" s="758"/>
      <c r="AB658" s="758"/>
      <c r="AC658" s="758"/>
      <c r="AD658" s="758"/>
      <c r="AE658" s="758"/>
      <c r="AF658" s="758"/>
      <c r="AG658" s="758"/>
      <c r="AH658" s="758"/>
      <c r="AI658" s="758"/>
      <c r="AJ658" s="758"/>
      <c r="AK658" s="758"/>
      <c r="AL658" s="780">
        <v>653</v>
      </c>
      <c r="AM658" s="792">
        <v>0.31096592110103699</v>
      </c>
      <c r="AN658" s="792">
        <f t="shared" si="167"/>
        <v>0.68903407889896306</v>
      </c>
      <c r="AO658" s="792">
        <v>0.362071410893546</v>
      </c>
      <c r="AP658" s="792">
        <f t="shared" si="161"/>
        <v>0.637928589106454</v>
      </c>
      <c r="AQ658" s="792">
        <v>0.22683259717217599</v>
      </c>
      <c r="AR658" s="792">
        <f t="shared" si="162"/>
        <v>0.77316740282782404</v>
      </c>
      <c r="AS658" s="792">
        <f t="shared" si="168"/>
        <v>0.284018854746038</v>
      </c>
      <c r="AT658" s="792">
        <f t="shared" si="168"/>
        <v>0.71598114525396206</v>
      </c>
      <c r="AU658" s="808">
        <v>0.32374481763349899</v>
      </c>
      <c r="AV658" s="808">
        <f t="shared" si="169"/>
        <v>0.67625518236650106</v>
      </c>
      <c r="AW658" s="808">
        <v>0.37650326937801398</v>
      </c>
      <c r="AX658" s="808">
        <f t="shared" si="170"/>
        <v>0.62349673062198607</v>
      </c>
      <c r="AY658" s="808">
        <v>0.24971514453332799</v>
      </c>
      <c r="AZ658" s="808">
        <f t="shared" si="173"/>
        <v>0.75028485546667201</v>
      </c>
      <c r="BA658" s="808">
        <f t="shared" si="171"/>
        <v>0.30182561190865875</v>
      </c>
      <c r="BB658" s="808">
        <f t="shared" si="171"/>
        <v>0.69817438809134125</v>
      </c>
      <c r="BC658" s="809">
        <v>0.30489818525404799</v>
      </c>
      <c r="BD658" s="809">
        <f t="shared" si="160"/>
        <v>0.69510181474595201</v>
      </c>
      <c r="BE658" s="809">
        <v>0.36491465695827902</v>
      </c>
      <c r="BF658" s="809">
        <f t="shared" si="160"/>
        <v>0.63508534304172093</v>
      </c>
      <c r="BG658" s="809">
        <v>0.25079076009196799</v>
      </c>
      <c r="BH658" s="809">
        <f t="shared" si="163"/>
        <v>0.74920923990803201</v>
      </c>
      <c r="BI658" s="809">
        <v>0.29381255817146434</v>
      </c>
      <c r="BJ658" s="809">
        <v>0.70618744182853566</v>
      </c>
      <c r="BK658" s="810">
        <v>0.29778157252236498</v>
      </c>
      <c r="BL658" s="810">
        <f t="shared" si="164"/>
        <v>0.70221842747763508</v>
      </c>
      <c r="BM658" s="810">
        <v>0.35754087324795902</v>
      </c>
      <c r="BN658" s="810">
        <f t="shared" si="165"/>
        <v>0.64245912675204098</v>
      </c>
      <c r="BO658" s="810">
        <v>0.24232444517047999</v>
      </c>
      <c r="BP658" s="810">
        <f t="shared" si="166"/>
        <v>0.75767555482951998</v>
      </c>
      <c r="BQ658" s="810">
        <v>0.28601593310738449</v>
      </c>
      <c r="BR658" s="810">
        <f t="shared" si="172"/>
        <v>0.71398406689261562</v>
      </c>
      <c r="BS658" s="809">
        <v>0.89791035013956799</v>
      </c>
      <c r="BT658" s="809">
        <v>0.10208964986043199</v>
      </c>
      <c r="BU658" s="812"/>
      <c r="BV658" s="758"/>
      <c r="BW658" s="758"/>
      <c r="BX658" s="758"/>
      <c r="BY658" s="758"/>
      <c r="BZ658" s="758"/>
      <c r="CA658" s="758"/>
      <c r="CB658" s="758"/>
      <c r="CC658" s="758"/>
      <c r="CD658" s="758"/>
      <c r="CE658" s="758"/>
      <c r="CF658" s="758"/>
      <c r="CG658" s="758"/>
      <c r="CH658" s="758"/>
      <c r="CI658" s="758"/>
      <c r="CJ658" s="758"/>
      <c r="CK658" s="758"/>
      <c r="CL658" s="758"/>
      <c r="CM658" s="758"/>
      <c r="CN658" s="758"/>
      <c r="CP658" s="5"/>
      <c r="CR658" s="5"/>
      <c r="CS658" s="5"/>
      <c r="CT658" s="5"/>
    </row>
    <row r="659" spans="2:98" ht="15">
      <c r="B659" s="758"/>
      <c r="C659" s="758"/>
      <c r="D659" s="758"/>
      <c r="E659" s="758"/>
      <c r="F659" s="758"/>
      <c r="G659" s="758"/>
      <c r="H659" s="758"/>
      <c r="I659" s="758"/>
      <c r="J659" s="758"/>
      <c r="K659" s="758"/>
      <c r="L659" s="758"/>
      <c r="M659" s="758"/>
      <c r="N659" s="758"/>
      <c r="O659" s="758"/>
      <c r="P659" s="758"/>
      <c r="Q659" s="758"/>
      <c r="R659" s="758"/>
      <c r="S659" s="758"/>
      <c r="T659" s="758"/>
      <c r="U659" s="758"/>
      <c r="V659" s="758"/>
      <c r="W659" s="758"/>
      <c r="X659" s="758"/>
      <c r="Y659" s="758"/>
      <c r="Z659" s="758"/>
      <c r="AA659" s="758"/>
      <c r="AB659" s="758"/>
      <c r="AC659" s="758"/>
      <c r="AD659" s="758"/>
      <c r="AE659" s="758"/>
      <c r="AF659" s="758"/>
      <c r="AG659" s="758"/>
      <c r="AH659" s="758"/>
      <c r="AI659" s="758"/>
      <c r="AJ659" s="758"/>
      <c r="AK659" s="758"/>
      <c r="AL659" s="780">
        <v>654</v>
      </c>
      <c r="AM659" s="792">
        <v>0.31125726548266203</v>
      </c>
      <c r="AN659" s="792">
        <f t="shared" si="167"/>
        <v>0.68874273451733803</v>
      </c>
      <c r="AO659" s="792">
        <v>0.362333796735479</v>
      </c>
      <c r="AP659" s="792">
        <f t="shared" si="161"/>
        <v>0.63766620326452106</v>
      </c>
      <c r="AQ659" s="792">
        <v>0.22716671623279</v>
      </c>
      <c r="AR659" s="792">
        <f t="shared" si="162"/>
        <v>0.77283328376721006</v>
      </c>
      <c r="AS659" s="792">
        <f t="shared" si="168"/>
        <v>0.28432321501586877</v>
      </c>
      <c r="AT659" s="792">
        <f t="shared" si="168"/>
        <v>0.71567678498413123</v>
      </c>
      <c r="AU659" s="808">
        <v>0.32405029754137099</v>
      </c>
      <c r="AV659" s="808">
        <f t="shared" si="169"/>
        <v>0.67594970245862895</v>
      </c>
      <c r="AW659" s="808">
        <v>0.376794967465857</v>
      </c>
      <c r="AX659" s="808">
        <f t="shared" si="170"/>
        <v>0.62320503253414294</v>
      </c>
      <c r="AY659" s="808">
        <v>0.25008443768036098</v>
      </c>
      <c r="AZ659" s="808">
        <f t="shared" si="173"/>
        <v>0.74991556231963896</v>
      </c>
      <c r="BA659" s="808">
        <f t="shared" si="171"/>
        <v>0.30215727608793819</v>
      </c>
      <c r="BB659" s="808">
        <f t="shared" si="171"/>
        <v>0.69784272391206181</v>
      </c>
      <c r="BC659" s="809">
        <v>0.30519325956486199</v>
      </c>
      <c r="BD659" s="809">
        <f t="shared" si="160"/>
        <v>0.69480674043513801</v>
      </c>
      <c r="BE659" s="809">
        <v>0.36518981410201001</v>
      </c>
      <c r="BF659" s="809">
        <f t="shared" si="160"/>
        <v>0.63481018589798999</v>
      </c>
      <c r="BG659" s="809">
        <v>0.25116105371810499</v>
      </c>
      <c r="BH659" s="809">
        <f t="shared" si="163"/>
        <v>0.74883894628189496</v>
      </c>
      <c r="BI659" s="809">
        <v>0.29413765241889778</v>
      </c>
      <c r="BJ659" s="809">
        <v>0.70586234758110211</v>
      </c>
      <c r="BK659" s="810">
        <v>0.29807285084669599</v>
      </c>
      <c r="BL659" s="810">
        <f t="shared" si="164"/>
        <v>0.70192714915330401</v>
      </c>
      <c r="BM659" s="810">
        <v>0.357809781225224</v>
      </c>
      <c r="BN659" s="810">
        <f t="shared" si="165"/>
        <v>0.642190218774776</v>
      </c>
      <c r="BO659" s="810">
        <v>0.242685858414697</v>
      </c>
      <c r="BP659" s="810">
        <f t="shared" si="166"/>
        <v>0.75731414158530297</v>
      </c>
      <c r="BQ659" s="810">
        <v>0.28633432831503791</v>
      </c>
      <c r="BR659" s="810">
        <f t="shared" si="172"/>
        <v>0.71366567168496209</v>
      </c>
      <c r="BS659" s="809">
        <v>0.89806382679613406</v>
      </c>
      <c r="BT659" s="809">
        <v>0.101936173203866</v>
      </c>
      <c r="BU659" s="812"/>
      <c r="BV659" s="758"/>
      <c r="BW659" s="758"/>
      <c r="BX659" s="758"/>
      <c r="BY659" s="758"/>
      <c r="BZ659" s="758"/>
      <c r="CA659" s="758"/>
      <c r="CB659" s="758"/>
      <c r="CC659" s="758"/>
      <c r="CD659" s="758"/>
      <c r="CE659" s="758"/>
      <c r="CF659" s="758"/>
      <c r="CG659" s="758"/>
      <c r="CH659" s="758"/>
      <c r="CI659" s="758"/>
      <c r="CJ659" s="758"/>
      <c r="CK659" s="758"/>
      <c r="CL659" s="758"/>
      <c r="CM659" s="758"/>
      <c r="CN659" s="758"/>
      <c r="CP659" s="5"/>
      <c r="CR659" s="5"/>
      <c r="CS659" s="5"/>
      <c r="CT659" s="5"/>
    </row>
    <row r="660" spans="2:98" ht="15">
      <c r="B660" s="758"/>
      <c r="C660" s="758"/>
      <c r="D660" s="758"/>
      <c r="E660" s="758"/>
      <c r="F660" s="758"/>
      <c r="G660" s="758"/>
      <c r="H660" s="758"/>
      <c r="I660" s="758"/>
      <c r="J660" s="758"/>
      <c r="K660" s="758"/>
      <c r="L660" s="758"/>
      <c r="M660" s="758"/>
      <c r="N660" s="758"/>
      <c r="O660" s="758"/>
      <c r="P660" s="758"/>
      <c r="Q660" s="758"/>
      <c r="R660" s="758"/>
      <c r="S660" s="758"/>
      <c r="T660" s="758"/>
      <c r="U660" s="758"/>
      <c r="V660" s="758"/>
      <c r="W660" s="758"/>
      <c r="X660" s="758"/>
      <c r="Y660" s="758"/>
      <c r="Z660" s="758"/>
      <c r="AA660" s="758"/>
      <c r="AB660" s="758"/>
      <c r="AC660" s="758"/>
      <c r="AD660" s="758"/>
      <c r="AE660" s="758"/>
      <c r="AF660" s="758"/>
      <c r="AG660" s="758"/>
      <c r="AH660" s="758"/>
      <c r="AI660" s="758"/>
      <c r="AJ660" s="758"/>
      <c r="AK660" s="758"/>
      <c r="AL660" s="780">
        <v>655</v>
      </c>
      <c r="AM660" s="792">
        <v>0.31154827245740802</v>
      </c>
      <c r="AN660" s="792">
        <f t="shared" si="167"/>
        <v>0.68845172754259198</v>
      </c>
      <c r="AO660" s="792">
        <v>0.36259605691930002</v>
      </c>
      <c r="AP660" s="792">
        <f t="shared" si="161"/>
        <v>0.63740394308069992</v>
      </c>
      <c r="AQ660" s="792">
        <v>0.22750074802817899</v>
      </c>
      <c r="AR660" s="792">
        <f t="shared" si="162"/>
        <v>0.77249925197182101</v>
      </c>
      <c r="AS660" s="792">
        <f t="shared" si="168"/>
        <v>0.28462740164619782</v>
      </c>
      <c r="AT660" s="792">
        <f t="shared" si="168"/>
        <v>0.71537259835380218</v>
      </c>
      <c r="AU660" s="808">
        <v>0.32435553511062198</v>
      </c>
      <c r="AV660" s="808">
        <f t="shared" si="169"/>
        <v>0.67564446488937802</v>
      </c>
      <c r="AW660" s="808">
        <v>0.37708643057392599</v>
      </c>
      <c r="AX660" s="808">
        <f t="shared" si="170"/>
        <v>0.62291356942607401</v>
      </c>
      <c r="AY660" s="808">
        <v>0.25045362763260098</v>
      </c>
      <c r="AZ660" s="808">
        <f t="shared" si="173"/>
        <v>0.74954637236739896</v>
      </c>
      <c r="BA660" s="808">
        <f t="shared" si="171"/>
        <v>0.30248876362729227</v>
      </c>
      <c r="BB660" s="808">
        <f t="shared" si="171"/>
        <v>0.69751123637270773</v>
      </c>
      <c r="BC660" s="809">
        <v>0.30548814425333698</v>
      </c>
      <c r="BD660" s="809">
        <f t="shared" si="160"/>
        <v>0.69451185574666296</v>
      </c>
      <c r="BE660" s="809">
        <v>0.36546474283233499</v>
      </c>
      <c r="BF660" s="809">
        <f t="shared" si="160"/>
        <v>0.63453525716766501</v>
      </c>
      <c r="BG660" s="809">
        <v>0.25153122988715498</v>
      </c>
      <c r="BH660" s="809">
        <f t="shared" si="163"/>
        <v>0.74846877011284496</v>
      </c>
      <c r="BI660" s="809">
        <v>0.2944625813180628</v>
      </c>
      <c r="BJ660" s="809">
        <v>0.7055374186819372</v>
      </c>
      <c r="BK660" s="810">
        <v>0.29836388836160499</v>
      </c>
      <c r="BL660" s="810">
        <f t="shared" si="164"/>
        <v>0.70163611163839501</v>
      </c>
      <c r="BM660" s="810">
        <v>0.35807848985421997</v>
      </c>
      <c r="BN660" s="810">
        <f t="shared" si="165"/>
        <v>0.64192151014578003</v>
      </c>
      <c r="BO660" s="810">
        <v>0.24304714854687701</v>
      </c>
      <c r="BP660" s="810">
        <f t="shared" si="166"/>
        <v>0.75695285145312297</v>
      </c>
      <c r="BQ660" s="810">
        <v>0.2866525463901316</v>
      </c>
      <c r="BR660" s="810">
        <f t="shared" si="172"/>
        <v>0.71334745360986851</v>
      </c>
      <c r="BS660" s="809">
        <v>0.89821679566915202</v>
      </c>
      <c r="BT660" s="809">
        <v>0.101783204330848</v>
      </c>
      <c r="BU660" s="812"/>
      <c r="BV660" s="758"/>
      <c r="BW660" s="758"/>
      <c r="BX660" s="758"/>
      <c r="BY660" s="758"/>
      <c r="BZ660" s="758"/>
      <c r="CA660" s="758"/>
      <c r="CB660" s="758"/>
      <c r="CC660" s="758"/>
      <c r="CD660" s="758"/>
      <c r="CE660" s="758"/>
      <c r="CF660" s="758"/>
      <c r="CG660" s="758"/>
      <c r="CH660" s="758"/>
      <c r="CI660" s="758"/>
      <c r="CJ660" s="758"/>
      <c r="CK660" s="758"/>
      <c r="CL660" s="758"/>
      <c r="CM660" s="758"/>
      <c r="CN660" s="758"/>
      <c r="CP660" s="5"/>
      <c r="CR660" s="5"/>
      <c r="CS660" s="5"/>
      <c r="CT660" s="5"/>
    </row>
    <row r="661" spans="2:98" ht="15">
      <c r="B661" s="758"/>
      <c r="C661" s="758"/>
      <c r="D661" s="758"/>
      <c r="E661" s="758"/>
      <c r="F661" s="758"/>
      <c r="G661" s="758"/>
      <c r="H661" s="758"/>
      <c r="I661" s="758"/>
      <c r="J661" s="758"/>
      <c r="K661" s="758"/>
      <c r="L661" s="758"/>
      <c r="M661" s="758"/>
      <c r="N661" s="758"/>
      <c r="O661" s="758"/>
      <c r="P661" s="758"/>
      <c r="Q661" s="758"/>
      <c r="R661" s="758"/>
      <c r="S661" s="758"/>
      <c r="T661" s="758"/>
      <c r="U661" s="758"/>
      <c r="V661" s="758"/>
      <c r="W661" s="758"/>
      <c r="X661" s="758"/>
      <c r="Y661" s="758"/>
      <c r="Z661" s="758"/>
      <c r="AA661" s="758"/>
      <c r="AB661" s="758"/>
      <c r="AC661" s="758"/>
      <c r="AD661" s="758"/>
      <c r="AE661" s="758"/>
      <c r="AF661" s="758"/>
      <c r="AG661" s="758"/>
      <c r="AH661" s="758"/>
      <c r="AI661" s="758"/>
      <c r="AJ661" s="758"/>
      <c r="AK661" s="758"/>
      <c r="AL661" s="780">
        <v>656</v>
      </c>
      <c r="AM661" s="792">
        <v>0.31183894362007802</v>
      </c>
      <c r="AN661" s="792">
        <f t="shared" si="167"/>
        <v>0.68816105637992198</v>
      </c>
      <c r="AO661" s="792">
        <v>0.36285819087876198</v>
      </c>
      <c r="AP661" s="792">
        <f t="shared" si="161"/>
        <v>0.63714180912123797</v>
      </c>
      <c r="AQ661" s="792">
        <v>0.22783469253586799</v>
      </c>
      <c r="AR661" s="792">
        <f t="shared" si="162"/>
        <v>0.77216530746413203</v>
      </c>
      <c r="AS661" s="792">
        <f t="shared" si="168"/>
        <v>0.28493141499083874</v>
      </c>
      <c r="AT661" s="792">
        <f t="shared" si="168"/>
        <v>0.71506858500916137</v>
      </c>
      <c r="AU661" s="808">
        <v>0.32466053063078698</v>
      </c>
      <c r="AV661" s="808">
        <f t="shared" si="169"/>
        <v>0.67533946936921296</v>
      </c>
      <c r="AW661" s="808">
        <v>0.37737765896959802</v>
      </c>
      <c r="AX661" s="808">
        <f t="shared" si="170"/>
        <v>0.62262234103040193</v>
      </c>
      <c r="AY661" s="808">
        <v>0.25082271420916902</v>
      </c>
      <c r="AZ661" s="808">
        <f t="shared" si="173"/>
        <v>0.74917728579083098</v>
      </c>
      <c r="BA661" s="808">
        <f t="shared" si="171"/>
        <v>0.30282007459476928</v>
      </c>
      <c r="BB661" s="808">
        <f t="shared" si="171"/>
        <v>0.69717992540523066</v>
      </c>
      <c r="BC661" s="809">
        <v>0.305782838858151</v>
      </c>
      <c r="BD661" s="809">
        <f t="shared" si="160"/>
        <v>0.69421716114184906</v>
      </c>
      <c r="BE661" s="809">
        <v>0.36573944331959102</v>
      </c>
      <c r="BF661" s="809">
        <f t="shared" si="160"/>
        <v>0.63426055668040893</v>
      </c>
      <c r="BG661" s="809">
        <v>0.25190128840187198</v>
      </c>
      <c r="BH661" s="809">
        <f t="shared" si="163"/>
        <v>0.74809871159812802</v>
      </c>
      <c r="BI661" s="809">
        <v>0.29478734467439388</v>
      </c>
      <c r="BJ661" s="809">
        <v>0.70521265532560617</v>
      </c>
      <c r="BK661" s="810">
        <v>0.298654685037476</v>
      </c>
      <c r="BL661" s="810">
        <f t="shared" si="164"/>
        <v>0.70134531496252395</v>
      </c>
      <c r="BM661" s="810">
        <v>0.35834699926771202</v>
      </c>
      <c r="BN661" s="810">
        <f t="shared" si="165"/>
        <v>0.64165300073228804</v>
      </c>
      <c r="BO661" s="810">
        <v>0.24340831531430099</v>
      </c>
      <c r="BP661" s="810">
        <f t="shared" si="166"/>
        <v>0.75659168468569904</v>
      </c>
      <c r="BQ661" s="810">
        <v>0.2869705872377698</v>
      </c>
      <c r="BR661" s="810">
        <f t="shared" si="172"/>
        <v>0.71302941276223031</v>
      </c>
      <c r="BS661" s="809">
        <v>0.89836925864347306</v>
      </c>
      <c r="BT661" s="809">
        <v>0.101630741356527</v>
      </c>
      <c r="BU661" s="812"/>
      <c r="BV661" s="758"/>
      <c r="BW661" s="758"/>
      <c r="BX661" s="758"/>
      <c r="BY661" s="758"/>
      <c r="BZ661" s="758"/>
      <c r="CA661" s="758"/>
      <c r="CB661" s="758"/>
      <c r="CC661" s="758"/>
      <c r="CD661" s="758"/>
      <c r="CE661" s="758"/>
      <c r="CF661" s="758"/>
      <c r="CG661" s="758"/>
      <c r="CH661" s="758"/>
      <c r="CI661" s="758"/>
      <c r="CJ661" s="758"/>
      <c r="CK661" s="758"/>
      <c r="CL661" s="758"/>
      <c r="CM661" s="758"/>
      <c r="CN661" s="758"/>
      <c r="CP661" s="5"/>
      <c r="CR661" s="5"/>
      <c r="CS661" s="5"/>
      <c r="CT661" s="5"/>
    </row>
    <row r="662" spans="2:98" ht="15">
      <c r="B662" s="758"/>
      <c r="C662" s="758"/>
      <c r="D662" s="758"/>
      <c r="E662" s="758"/>
      <c r="F662" s="758"/>
      <c r="G662" s="758"/>
      <c r="H662" s="758"/>
      <c r="I662" s="758"/>
      <c r="J662" s="758"/>
      <c r="K662" s="758"/>
      <c r="L662" s="758"/>
      <c r="M662" s="758"/>
      <c r="N662" s="758"/>
      <c r="O662" s="758"/>
      <c r="P662" s="758"/>
      <c r="Q662" s="758"/>
      <c r="R662" s="758"/>
      <c r="S662" s="758"/>
      <c r="T662" s="758"/>
      <c r="U662" s="758"/>
      <c r="V662" s="758"/>
      <c r="W662" s="758"/>
      <c r="X662" s="758"/>
      <c r="Y662" s="758"/>
      <c r="Z662" s="758"/>
      <c r="AA662" s="758"/>
      <c r="AB662" s="758"/>
      <c r="AC662" s="758"/>
      <c r="AD662" s="758"/>
      <c r="AE662" s="758"/>
      <c r="AF662" s="758"/>
      <c r="AG662" s="758"/>
      <c r="AH662" s="758"/>
      <c r="AI662" s="758"/>
      <c r="AJ662" s="758"/>
      <c r="AK662" s="758"/>
      <c r="AL662" s="780">
        <v>657</v>
      </c>
      <c r="AM662" s="792">
        <v>0.31212928056547301</v>
      </c>
      <c r="AN662" s="792">
        <f t="shared" si="167"/>
        <v>0.68787071943452704</v>
      </c>
      <c r="AO662" s="792">
        <v>0.36312019804761703</v>
      </c>
      <c r="AP662" s="792">
        <f t="shared" si="161"/>
        <v>0.63687980195238292</v>
      </c>
      <c r="AQ662" s="792">
        <v>0.22816854973338599</v>
      </c>
      <c r="AR662" s="792">
        <f t="shared" si="162"/>
        <v>0.77183145026661404</v>
      </c>
      <c r="AS662" s="792">
        <f t="shared" si="168"/>
        <v>0.28523525540360611</v>
      </c>
      <c r="AT662" s="792">
        <f t="shared" si="168"/>
        <v>0.71476474459639394</v>
      </c>
      <c r="AU662" s="808">
        <v>0.32496528439140099</v>
      </c>
      <c r="AV662" s="808">
        <f t="shared" si="169"/>
        <v>0.67503471560859896</v>
      </c>
      <c r="AW662" s="808">
        <v>0.37766865292025198</v>
      </c>
      <c r="AX662" s="808">
        <f t="shared" si="170"/>
        <v>0.62233134707974802</v>
      </c>
      <c r="AY662" s="808">
        <v>0.251191697229186</v>
      </c>
      <c r="AZ662" s="808">
        <f t="shared" si="173"/>
        <v>0.748808302770814</v>
      </c>
      <c r="BA662" s="808">
        <f t="shared" si="171"/>
        <v>0.3031512090584178</v>
      </c>
      <c r="BB662" s="808">
        <f t="shared" si="171"/>
        <v>0.69684879094158214</v>
      </c>
      <c r="BC662" s="809">
        <v>0.306077342917982</v>
      </c>
      <c r="BD662" s="809">
        <f t="shared" ref="BD662:BF725" si="174">1-BC662</f>
        <v>0.69392265708201806</v>
      </c>
      <c r="BE662" s="809">
        <v>0.36601391573411202</v>
      </c>
      <c r="BF662" s="809">
        <f t="shared" si="174"/>
        <v>0.63398608426588798</v>
      </c>
      <c r="BG662" s="809">
        <v>0.25227122906500699</v>
      </c>
      <c r="BH662" s="809">
        <f t="shared" si="163"/>
        <v>0.74772877093499301</v>
      </c>
      <c r="BI662" s="809">
        <v>0.29511194229332338</v>
      </c>
      <c r="BJ662" s="809">
        <v>0.70488805770667662</v>
      </c>
      <c r="BK662" s="810">
        <v>0.29894524084469498</v>
      </c>
      <c r="BL662" s="810">
        <f t="shared" si="164"/>
        <v>0.70105475915530502</v>
      </c>
      <c r="BM662" s="810">
        <v>0.35861530959846399</v>
      </c>
      <c r="BN662" s="810">
        <f t="shared" si="165"/>
        <v>0.64138469040153601</v>
      </c>
      <c r="BO662" s="810">
        <v>0.24376935846424799</v>
      </c>
      <c r="BP662" s="810">
        <f t="shared" si="166"/>
        <v>0.75623064153575204</v>
      </c>
      <c r="BQ662" s="810">
        <v>0.28728845076305626</v>
      </c>
      <c r="BR662" s="810">
        <f t="shared" si="172"/>
        <v>0.7127115492369438</v>
      </c>
      <c r="BS662" s="809">
        <v>0.89852121760394899</v>
      </c>
      <c r="BT662" s="809">
        <v>0.101478782396051</v>
      </c>
      <c r="BU662" s="812"/>
      <c r="BV662" s="758"/>
      <c r="BW662" s="758"/>
      <c r="BX662" s="758"/>
      <c r="BY662" s="758"/>
      <c r="BZ662" s="758"/>
      <c r="CA662" s="758"/>
      <c r="CB662" s="758"/>
      <c r="CC662" s="758"/>
      <c r="CD662" s="758"/>
      <c r="CE662" s="758"/>
      <c r="CF662" s="758"/>
      <c r="CG662" s="758"/>
      <c r="CH662" s="758"/>
      <c r="CI662" s="758"/>
      <c r="CJ662" s="758"/>
      <c r="CK662" s="758"/>
      <c r="CL662" s="758"/>
      <c r="CM662" s="758"/>
      <c r="CN662" s="758"/>
      <c r="CP662" s="5"/>
      <c r="CR662" s="5"/>
      <c r="CS662" s="5"/>
      <c r="CT662" s="5"/>
    </row>
    <row r="663" spans="2:98" ht="15">
      <c r="B663" s="758"/>
      <c r="C663" s="758"/>
      <c r="D663" s="758"/>
      <c r="E663" s="758"/>
      <c r="F663" s="758"/>
      <c r="G663" s="758"/>
      <c r="H663" s="758"/>
      <c r="I663" s="758"/>
      <c r="J663" s="758"/>
      <c r="K663" s="758"/>
      <c r="L663" s="758"/>
      <c r="M663" s="758"/>
      <c r="N663" s="758"/>
      <c r="O663" s="758"/>
      <c r="P663" s="758"/>
      <c r="Q663" s="758"/>
      <c r="R663" s="758"/>
      <c r="S663" s="758"/>
      <c r="T663" s="758"/>
      <c r="U663" s="758"/>
      <c r="V663" s="758"/>
      <c r="W663" s="758"/>
      <c r="X663" s="758"/>
      <c r="Y663" s="758"/>
      <c r="Z663" s="758"/>
      <c r="AA663" s="758"/>
      <c r="AB663" s="758"/>
      <c r="AC663" s="758"/>
      <c r="AD663" s="758"/>
      <c r="AE663" s="758"/>
      <c r="AF663" s="758"/>
      <c r="AG663" s="758"/>
      <c r="AH663" s="758"/>
      <c r="AI663" s="758"/>
      <c r="AJ663" s="758"/>
      <c r="AK663" s="758"/>
      <c r="AL663" s="780">
        <v>658</v>
      </c>
      <c r="AM663" s="792">
        <v>0.31241928488839699</v>
      </c>
      <c r="AN663" s="792">
        <f t="shared" si="167"/>
        <v>0.68758071511160301</v>
      </c>
      <c r="AO663" s="792">
        <v>0.36338207785961901</v>
      </c>
      <c r="AP663" s="792">
        <f t="shared" si="161"/>
        <v>0.63661792214038093</v>
      </c>
      <c r="AQ663" s="792">
        <v>0.22850231959825901</v>
      </c>
      <c r="AR663" s="792">
        <f t="shared" si="162"/>
        <v>0.77149768040174105</v>
      </c>
      <c r="AS663" s="792">
        <f t="shared" si="168"/>
        <v>0.28553892323831459</v>
      </c>
      <c r="AT663" s="792">
        <f t="shared" si="168"/>
        <v>0.71446107676168547</v>
      </c>
      <c r="AU663" s="808">
        <v>0.32526979668199901</v>
      </c>
      <c r="AV663" s="808">
        <f t="shared" si="169"/>
        <v>0.67473020331800093</v>
      </c>
      <c r="AW663" s="808">
        <v>0.37795941269326599</v>
      </c>
      <c r="AX663" s="808">
        <f t="shared" si="170"/>
        <v>0.62204058730673406</v>
      </c>
      <c r="AY663" s="808">
        <v>0.25156057651177099</v>
      </c>
      <c r="AZ663" s="808">
        <f t="shared" si="173"/>
        <v>0.74843942348822901</v>
      </c>
      <c r="BA663" s="808">
        <f t="shared" si="171"/>
        <v>0.30348216708628556</v>
      </c>
      <c r="BB663" s="808">
        <f t="shared" si="171"/>
        <v>0.6965178329137145</v>
      </c>
      <c r="BC663" s="809">
        <v>0.306371655971509</v>
      </c>
      <c r="BD663" s="809">
        <f t="shared" si="174"/>
        <v>0.69362834402849094</v>
      </c>
      <c r="BE663" s="809">
        <v>0.36628816024623501</v>
      </c>
      <c r="BF663" s="809">
        <f t="shared" si="174"/>
        <v>0.63371183975376499</v>
      </c>
      <c r="BG663" s="809">
        <v>0.252641051679314</v>
      </c>
      <c r="BH663" s="809">
        <f t="shared" si="163"/>
        <v>0.74735894832068595</v>
      </c>
      <c r="BI663" s="809">
        <v>0.29543637398028627</v>
      </c>
      <c r="BJ663" s="809">
        <v>0.70456362601971367</v>
      </c>
      <c r="BK663" s="810">
        <v>0.29923555575364602</v>
      </c>
      <c r="BL663" s="810">
        <f t="shared" si="164"/>
        <v>0.70076444424635398</v>
      </c>
      <c r="BM663" s="810">
        <v>0.35888342097924097</v>
      </c>
      <c r="BN663" s="810">
        <f t="shared" si="165"/>
        <v>0.64111657902075903</v>
      </c>
      <c r="BO663" s="810">
        <v>0.24413027774399901</v>
      </c>
      <c r="BP663" s="810">
        <f t="shared" si="166"/>
        <v>0.75586972225600102</v>
      </c>
      <c r="BQ663" s="810">
        <v>0.28760613687109526</v>
      </c>
      <c r="BR663" s="810">
        <f t="shared" si="172"/>
        <v>0.71239386312890485</v>
      </c>
      <c r="BS663" s="809">
        <v>0.89867267443543197</v>
      </c>
      <c r="BT663" s="809">
        <v>0.101327325564568</v>
      </c>
      <c r="BU663" s="812"/>
      <c r="BV663" s="758"/>
      <c r="BW663" s="758"/>
      <c r="BX663" s="758"/>
      <c r="BY663" s="758"/>
      <c r="BZ663" s="758"/>
      <c r="CA663" s="758"/>
      <c r="CB663" s="758"/>
      <c r="CC663" s="758"/>
      <c r="CD663" s="758"/>
      <c r="CE663" s="758"/>
      <c r="CF663" s="758"/>
      <c r="CG663" s="758"/>
      <c r="CH663" s="758"/>
      <c r="CI663" s="758"/>
      <c r="CJ663" s="758"/>
      <c r="CK663" s="758"/>
      <c r="CL663" s="758"/>
      <c r="CM663" s="758"/>
      <c r="CN663" s="758"/>
      <c r="CP663" s="5"/>
      <c r="CR663" s="5"/>
      <c r="CS663" s="5"/>
      <c r="CT663" s="5"/>
    </row>
    <row r="664" spans="2:98" ht="15">
      <c r="B664" s="758"/>
      <c r="C664" s="758"/>
      <c r="D664" s="758"/>
      <c r="E664" s="758"/>
      <c r="F664" s="758"/>
      <c r="G664" s="758"/>
      <c r="H664" s="758"/>
      <c r="I664" s="758"/>
      <c r="J664" s="758"/>
      <c r="K664" s="758"/>
      <c r="L664" s="758"/>
      <c r="M664" s="758"/>
      <c r="N664" s="758"/>
      <c r="O664" s="758"/>
      <c r="P664" s="758"/>
      <c r="Q664" s="758"/>
      <c r="R664" s="758"/>
      <c r="S664" s="758"/>
      <c r="T664" s="758"/>
      <c r="U664" s="758"/>
      <c r="V664" s="758"/>
      <c r="W664" s="758"/>
      <c r="X664" s="758"/>
      <c r="Y664" s="758"/>
      <c r="Z664" s="758"/>
      <c r="AA664" s="758"/>
      <c r="AB664" s="758"/>
      <c r="AC664" s="758"/>
      <c r="AD664" s="758"/>
      <c r="AE664" s="758"/>
      <c r="AF664" s="758"/>
      <c r="AG664" s="758"/>
      <c r="AH664" s="758"/>
      <c r="AI664" s="758"/>
      <c r="AJ664" s="758"/>
      <c r="AK664" s="758"/>
      <c r="AL664" s="780">
        <v>659</v>
      </c>
      <c r="AM664" s="792">
        <v>0.31270895818365102</v>
      </c>
      <c r="AN664" s="792">
        <f t="shared" si="167"/>
        <v>0.68729104181634892</v>
      </c>
      <c r="AO664" s="792">
        <v>0.363643829748522</v>
      </c>
      <c r="AP664" s="792">
        <f t="shared" si="161"/>
        <v>0.63635617025147795</v>
      </c>
      <c r="AQ664" s="792">
        <v>0.228836002108014</v>
      </c>
      <c r="AR664" s="792">
        <f t="shared" si="162"/>
        <v>0.77116399789198598</v>
      </c>
      <c r="AS664" s="792">
        <f t="shared" si="168"/>
        <v>0.28584241884877831</v>
      </c>
      <c r="AT664" s="792">
        <f t="shared" si="168"/>
        <v>0.71415758115122174</v>
      </c>
      <c r="AU664" s="808">
        <v>0.32557406779211601</v>
      </c>
      <c r="AV664" s="808">
        <f t="shared" si="169"/>
        <v>0.67442593220788405</v>
      </c>
      <c r="AW664" s="808">
        <v>0.37824993855601702</v>
      </c>
      <c r="AX664" s="808">
        <f t="shared" si="170"/>
        <v>0.62175006144398304</v>
      </c>
      <c r="AY664" s="808">
        <v>0.25192935187604498</v>
      </c>
      <c r="AZ664" s="808">
        <f t="shared" si="173"/>
        <v>0.74807064812395496</v>
      </c>
      <c r="BA664" s="808">
        <f t="shared" si="171"/>
        <v>0.30381294874642056</v>
      </c>
      <c r="BB664" s="808">
        <f t="shared" si="171"/>
        <v>0.69618705125357938</v>
      </c>
      <c r="BC664" s="809">
        <v>0.30666577755740898</v>
      </c>
      <c r="BD664" s="809">
        <f t="shared" si="174"/>
        <v>0.69333422244259102</v>
      </c>
      <c r="BE664" s="809">
        <v>0.36656217702629601</v>
      </c>
      <c r="BF664" s="809">
        <f t="shared" si="174"/>
        <v>0.63343782297370399</v>
      </c>
      <c r="BG664" s="809">
        <v>0.25301075604754703</v>
      </c>
      <c r="BH664" s="809">
        <f t="shared" si="163"/>
        <v>0.74698924395245303</v>
      </c>
      <c r="BI664" s="809">
        <v>0.29576063954071652</v>
      </c>
      <c r="BJ664" s="809">
        <v>0.70423936045928359</v>
      </c>
      <c r="BK664" s="810">
        <v>0.29952562973471503</v>
      </c>
      <c r="BL664" s="810">
        <f t="shared" si="164"/>
        <v>0.70047437026528492</v>
      </c>
      <c r="BM664" s="810">
        <v>0.35915133354280798</v>
      </c>
      <c r="BN664" s="810">
        <f t="shared" si="165"/>
        <v>0.64084866645719196</v>
      </c>
      <c r="BO664" s="810">
        <v>0.24449107290083499</v>
      </c>
      <c r="BP664" s="810">
        <f t="shared" si="166"/>
        <v>0.75550892709916506</v>
      </c>
      <c r="BQ664" s="810">
        <v>0.28792364546699156</v>
      </c>
      <c r="BR664" s="810">
        <f t="shared" si="172"/>
        <v>0.71207635453300844</v>
      </c>
      <c r="BS664" s="809">
        <v>0.89882363102277396</v>
      </c>
      <c r="BT664" s="809">
        <v>0.101176368977226</v>
      </c>
      <c r="BU664" s="812"/>
      <c r="BV664" s="758"/>
      <c r="BW664" s="758"/>
      <c r="BX664" s="758"/>
      <c r="BY664" s="758"/>
      <c r="BZ664" s="758"/>
      <c r="CA664" s="758"/>
      <c r="CB664" s="758"/>
      <c r="CC664" s="758"/>
      <c r="CD664" s="758"/>
      <c r="CE664" s="758"/>
      <c r="CF664" s="758"/>
      <c r="CG664" s="758"/>
      <c r="CH664" s="758"/>
      <c r="CI664" s="758"/>
      <c r="CJ664" s="758"/>
      <c r="CK664" s="758"/>
      <c r="CL664" s="758"/>
      <c r="CM664" s="758"/>
      <c r="CN664" s="758"/>
      <c r="CP664" s="5"/>
      <c r="CR664" s="5"/>
      <c r="CS664" s="5"/>
      <c r="CT664" s="5"/>
    </row>
    <row r="665" spans="2:98" ht="15">
      <c r="B665" s="758"/>
      <c r="C665" s="758"/>
      <c r="D665" s="758"/>
      <c r="E665" s="758"/>
      <c r="F665" s="758"/>
      <c r="G665" s="758"/>
      <c r="H665" s="758"/>
      <c r="I665" s="758"/>
      <c r="J665" s="758"/>
      <c r="K665" s="758"/>
      <c r="L665" s="758"/>
      <c r="M665" s="758"/>
      <c r="N665" s="758"/>
      <c r="O665" s="758"/>
      <c r="P665" s="758"/>
      <c r="Q665" s="758"/>
      <c r="R665" s="758"/>
      <c r="S665" s="758"/>
      <c r="T665" s="758"/>
      <c r="U665" s="758"/>
      <c r="V665" s="758"/>
      <c r="W665" s="758"/>
      <c r="X665" s="758"/>
      <c r="Y665" s="758"/>
      <c r="Z665" s="758"/>
      <c r="AA665" s="758"/>
      <c r="AB665" s="758"/>
      <c r="AC665" s="758"/>
      <c r="AD665" s="758"/>
      <c r="AE665" s="758"/>
      <c r="AF665" s="758"/>
      <c r="AG665" s="758"/>
      <c r="AH665" s="758"/>
      <c r="AI665" s="758"/>
      <c r="AJ665" s="758"/>
      <c r="AK665" s="758"/>
      <c r="AL665" s="780">
        <v>660</v>
      </c>
      <c r="AM665" s="792">
        <v>0.31299830204603601</v>
      </c>
      <c r="AN665" s="792">
        <f t="shared" si="167"/>
        <v>0.68700169795396393</v>
      </c>
      <c r="AO665" s="792">
        <v>0.36390545314807698</v>
      </c>
      <c r="AP665" s="792">
        <f t="shared" si="161"/>
        <v>0.63609454685192302</v>
      </c>
      <c r="AQ665" s="792">
        <v>0.22916959724017899</v>
      </c>
      <c r="AR665" s="792">
        <f t="shared" si="162"/>
        <v>0.77083040275982095</v>
      </c>
      <c r="AS665" s="792">
        <f t="shared" si="168"/>
        <v>0.2861457425888112</v>
      </c>
      <c r="AT665" s="792">
        <f t="shared" si="168"/>
        <v>0.7138542574111888</v>
      </c>
      <c r="AU665" s="808">
        <v>0.32587809801128698</v>
      </c>
      <c r="AV665" s="808">
        <f t="shared" si="169"/>
        <v>0.67412190198871302</v>
      </c>
      <c r="AW665" s="808">
        <v>0.378540230775884</v>
      </c>
      <c r="AX665" s="808">
        <f t="shared" si="170"/>
        <v>0.62145976922411594</v>
      </c>
      <c r="AY665" s="808">
        <v>0.25229802314112798</v>
      </c>
      <c r="AZ665" s="808">
        <f t="shared" si="173"/>
        <v>0.74770197685887196</v>
      </c>
      <c r="BA665" s="808">
        <f t="shared" si="171"/>
        <v>0.30414355410687116</v>
      </c>
      <c r="BB665" s="808">
        <f t="shared" si="171"/>
        <v>0.69585644589312878</v>
      </c>
      <c r="BC665" s="809">
        <v>0.30695970721436</v>
      </c>
      <c r="BD665" s="809">
        <f t="shared" si="174"/>
        <v>0.69304029278564006</v>
      </c>
      <c r="BE665" s="809">
        <v>0.366835966244629</v>
      </c>
      <c r="BF665" s="809">
        <f t="shared" si="174"/>
        <v>0.633164033755371</v>
      </c>
      <c r="BG665" s="809">
        <v>0.25338034197245801</v>
      </c>
      <c r="BH665" s="809">
        <f t="shared" si="163"/>
        <v>0.74661965802754193</v>
      </c>
      <c r="BI665" s="809">
        <v>0.29608473878004693</v>
      </c>
      <c r="BJ665" s="809">
        <v>0.70391526121995307</v>
      </c>
      <c r="BK665" s="810">
        <v>0.29981546275828602</v>
      </c>
      <c r="BL665" s="810">
        <f t="shared" si="164"/>
        <v>0.70018453724171392</v>
      </c>
      <c r="BM665" s="810">
        <v>0.35941904742192898</v>
      </c>
      <c r="BN665" s="810">
        <f t="shared" si="165"/>
        <v>0.64058095257807102</v>
      </c>
      <c r="BO665" s="810">
        <v>0.24485174368203599</v>
      </c>
      <c r="BP665" s="810">
        <f t="shared" si="166"/>
        <v>0.75514825631796401</v>
      </c>
      <c r="BQ665" s="810">
        <v>0.2882409764558489</v>
      </c>
      <c r="BR665" s="810">
        <f t="shared" si="172"/>
        <v>0.7117590235441511</v>
      </c>
      <c r="BS665" s="809">
        <v>0.898974089250826</v>
      </c>
      <c r="BT665" s="809">
        <v>0.101025910749174</v>
      </c>
      <c r="BU665" s="812"/>
      <c r="BV665" s="758"/>
      <c r="BW665" s="758"/>
      <c r="BX665" s="758"/>
      <c r="BY665" s="758"/>
      <c r="BZ665" s="758"/>
      <c r="CA665" s="758"/>
      <c r="CB665" s="758"/>
      <c r="CC665" s="758"/>
      <c r="CD665" s="758"/>
      <c r="CE665" s="758"/>
      <c r="CF665" s="758"/>
      <c r="CG665" s="758"/>
      <c r="CH665" s="758"/>
      <c r="CI665" s="758"/>
      <c r="CJ665" s="758"/>
      <c r="CK665" s="758"/>
      <c r="CL665" s="758"/>
      <c r="CM665" s="758"/>
      <c r="CN665" s="758"/>
      <c r="CP665" s="5"/>
      <c r="CR665" s="5"/>
      <c r="CS665" s="5"/>
      <c r="CT665" s="5"/>
    </row>
    <row r="666" spans="2:98" ht="15">
      <c r="B666" s="758"/>
      <c r="C666" s="758"/>
      <c r="D666" s="758"/>
      <c r="E666" s="758"/>
      <c r="F666" s="758"/>
      <c r="G666" s="758"/>
      <c r="H666" s="758"/>
      <c r="I666" s="758"/>
      <c r="J666" s="758"/>
      <c r="K666" s="758"/>
      <c r="L666" s="758"/>
      <c r="M666" s="758"/>
      <c r="N666" s="758"/>
      <c r="O666" s="758"/>
      <c r="P666" s="758"/>
      <c r="Q666" s="758"/>
      <c r="R666" s="758"/>
      <c r="S666" s="758"/>
      <c r="T666" s="758"/>
      <c r="U666" s="758"/>
      <c r="V666" s="758"/>
      <c r="W666" s="758"/>
      <c r="X666" s="758"/>
      <c r="Y666" s="758"/>
      <c r="Z666" s="758"/>
      <c r="AA666" s="758"/>
      <c r="AB666" s="758"/>
      <c r="AC666" s="758"/>
      <c r="AD666" s="758"/>
      <c r="AE666" s="758"/>
      <c r="AF666" s="758"/>
      <c r="AG666" s="758"/>
      <c r="AH666" s="758"/>
      <c r="AI666" s="758"/>
      <c r="AJ666" s="758"/>
      <c r="AK666" s="758"/>
      <c r="AL666" s="780">
        <v>661</v>
      </c>
      <c r="AM666" s="792">
        <v>0.31328731807035598</v>
      </c>
      <c r="AN666" s="792">
        <f t="shared" si="167"/>
        <v>0.68671268192964408</v>
      </c>
      <c r="AO666" s="792">
        <v>0.36416694749203898</v>
      </c>
      <c r="AP666" s="792">
        <f t="shared" si="161"/>
        <v>0.63583305250796096</v>
      </c>
      <c r="AQ666" s="792">
        <v>0.22950310497227999</v>
      </c>
      <c r="AR666" s="792">
        <f t="shared" si="162"/>
        <v>0.77049689502772001</v>
      </c>
      <c r="AS666" s="792">
        <f t="shared" si="168"/>
        <v>0.28644889481222813</v>
      </c>
      <c r="AT666" s="792">
        <f t="shared" si="168"/>
        <v>0.71355110518777187</v>
      </c>
      <c r="AU666" s="808">
        <v>0.32618188762904599</v>
      </c>
      <c r="AV666" s="808">
        <f t="shared" si="169"/>
        <v>0.67381811237095401</v>
      </c>
      <c r="AW666" s="808">
        <v>0.37883028962024601</v>
      </c>
      <c r="AX666" s="808">
        <f t="shared" si="170"/>
        <v>0.62116971037975399</v>
      </c>
      <c r="AY666" s="808">
        <v>0.25266659012614101</v>
      </c>
      <c r="AZ666" s="808">
        <f t="shared" si="173"/>
        <v>0.74733340987385899</v>
      </c>
      <c r="BA666" s="808">
        <f t="shared" si="171"/>
        <v>0.3044739832356857</v>
      </c>
      <c r="BB666" s="808">
        <f t="shared" si="171"/>
        <v>0.69552601676431425</v>
      </c>
      <c r="BC666" s="809">
        <v>0.30725344448103997</v>
      </c>
      <c r="BD666" s="809">
        <f t="shared" si="174"/>
        <v>0.69274655551896003</v>
      </c>
      <c r="BE666" s="809">
        <v>0.36710952807157099</v>
      </c>
      <c r="BF666" s="809">
        <f t="shared" si="174"/>
        <v>0.63289047192842895</v>
      </c>
      <c r="BG666" s="809">
        <v>0.25374980925680102</v>
      </c>
      <c r="BH666" s="809">
        <f t="shared" si="163"/>
        <v>0.74625019074319898</v>
      </c>
      <c r="BI666" s="809">
        <v>0.2964086715037122</v>
      </c>
      <c r="BJ666" s="809">
        <v>0.7035913284962878</v>
      </c>
      <c r="BK666" s="810">
        <v>0.30010505479474398</v>
      </c>
      <c r="BL666" s="810">
        <f t="shared" si="164"/>
        <v>0.69989494520525608</v>
      </c>
      <c r="BM666" s="810">
        <v>0.359686562749369</v>
      </c>
      <c r="BN666" s="810">
        <f t="shared" si="165"/>
        <v>0.64031343725063095</v>
      </c>
      <c r="BO666" s="810">
        <v>0.245212289834882</v>
      </c>
      <c r="BP666" s="810">
        <f t="shared" si="166"/>
        <v>0.75478771016511803</v>
      </c>
      <c r="BQ666" s="810">
        <v>0.28855812974277123</v>
      </c>
      <c r="BR666" s="810">
        <f t="shared" si="172"/>
        <v>0.71144187025722883</v>
      </c>
      <c r="BS666" s="809">
        <v>0.89912405100444004</v>
      </c>
      <c r="BT666" s="809">
        <v>0.10087594899556</v>
      </c>
      <c r="BU666" s="812"/>
      <c r="BV666" s="758"/>
      <c r="BW666" s="758"/>
      <c r="BX666" s="758"/>
      <c r="BY666" s="758"/>
      <c r="BZ666" s="758"/>
      <c r="CA666" s="758"/>
      <c r="CB666" s="758"/>
      <c r="CC666" s="758"/>
      <c r="CD666" s="758"/>
      <c r="CE666" s="758"/>
      <c r="CF666" s="758"/>
      <c r="CG666" s="758"/>
      <c r="CH666" s="758"/>
      <c r="CI666" s="758"/>
      <c r="CJ666" s="758"/>
      <c r="CK666" s="758"/>
      <c r="CL666" s="758"/>
      <c r="CM666" s="758"/>
      <c r="CN666" s="758"/>
      <c r="CP666" s="5"/>
      <c r="CR666" s="5"/>
      <c r="CS666" s="5"/>
      <c r="CT666" s="5"/>
    </row>
    <row r="667" spans="2:98" ht="15">
      <c r="B667" s="758"/>
      <c r="C667" s="758"/>
      <c r="D667" s="758"/>
      <c r="E667" s="758"/>
      <c r="F667" s="758"/>
      <c r="G667" s="758"/>
      <c r="H667" s="758"/>
      <c r="I667" s="758"/>
      <c r="J667" s="758"/>
      <c r="K667" s="758"/>
      <c r="L667" s="758"/>
      <c r="M667" s="758"/>
      <c r="N667" s="758"/>
      <c r="O667" s="758"/>
      <c r="P667" s="758"/>
      <c r="Q667" s="758"/>
      <c r="R667" s="758"/>
      <c r="S667" s="758"/>
      <c r="T667" s="758"/>
      <c r="U667" s="758"/>
      <c r="V667" s="758"/>
      <c r="W667" s="758"/>
      <c r="X667" s="758"/>
      <c r="Y667" s="758"/>
      <c r="Z667" s="758"/>
      <c r="AA667" s="758"/>
      <c r="AB667" s="758"/>
      <c r="AC667" s="758"/>
      <c r="AD667" s="758"/>
      <c r="AE667" s="758"/>
      <c r="AF667" s="758"/>
      <c r="AG667" s="758"/>
      <c r="AH667" s="758"/>
      <c r="AI667" s="758"/>
      <c r="AJ667" s="758"/>
      <c r="AK667" s="758"/>
      <c r="AL667" s="780">
        <v>662</v>
      </c>
      <c r="AM667" s="792">
        <v>0.31357600785141199</v>
      </c>
      <c r="AN667" s="792">
        <f t="shared" si="167"/>
        <v>0.68642399214858796</v>
      </c>
      <c r="AO667" s="792">
        <v>0.36442831221416</v>
      </c>
      <c r="AP667" s="792">
        <f t="shared" si="161"/>
        <v>0.63557168778583994</v>
      </c>
      <c r="AQ667" s="792">
        <v>0.22983652528184501</v>
      </c>
      <c r="AR667" s="792">
        <f t="shared" si="162"/>
        <v>0.77016347471815494</v>
      </c>
      <c r="AS667" s="792">
        <f t="shared" si="168"/>
        <v>0.28675187587284323</v>
      </c>
      <c r="AT667" s="792">
        <f t="shared" si="168"/>
        <v>0.71324812412715666</v>
      </c>
      <c r="AU667" s="808">
        <v>0.32648543693492998</v>
      </c>
      <c r="AV667" s="808">
        <f t="shared" si="169"/>
        <v>0.67351456306507007</v>
      </c>
      <c r="AW667" s="808">
        <v>0.37912011535647999</v>
      </c>
      <c r="AX667" s="808">
        <f t="shared" si="170"/>
        <v>0.62087988464351995</v>
      </c>
      <c r="AY667" s="808">
        <v>0.25303505265020398</v>
      </c>
      <c r="AZ667" s="808">
        <f t="shared" si="173"/>
        <v>0.74696494734979602</v>
      </c>
      <c r="BA667" s="808">
        <f t="shared" si="171"/>
        <v>0.30480423620091252</v>
      </c>
      <c r="BB667" s="808">
        <f t="shared" si="171"/>
        <v>0.69519576379908754</v>
      </c>
      <c r="BC667" s="809">
        <v>0.30754698889612597</v>
      </c>
      <c r="BD667" s="809">
        <f t="shared" si="174"/>
        <v>0.69245301110387403</v>
      </c>
      <c r="BE667" s="809">
        <v>0.36738286267745701</v>
      </c>
      <c r="BF667" s="809">
        <f t="shared" si="174"/>
        <v>0.63261713732254299</v>
      </c>
      <c r="BG667" s="809">
        <v>0.25411915770332899</v>
      </c>
      <c r="BH667" s="809">
        <f t="shared" si="163"/>
        <v>0.74588084229667095</v>
      </c>
      <c r="BI667" s="809">
        <v>0.29673243751714551</v>
      </c>
      <c r="BJ667" s="809">
        <v>0.70326756248285449</v>
      </c>
      <c r="BK667" s="810">
        <v>0.30039440581447502</v>
      </c>
      <c r="BL667" s="810">
        <f t="shared" si="164"/>
        <v>0.69960559418552504</v>
      </c>
      <c r="BM667" s="810">
        <v>0.35995387965789299</v>
      </c>
      <c r="BN667" s="810">
        <f t="shared" si="165"/>
        <v>0.64004612034210706</v>
      </c>
      <c r="BO667" s="810">
        <v>0.24557271110665399</v>
      </c>
      <c r="BP667" s="810">
        <f t="shared" si="166"/>
        <v>0.75442728889334598</v>
      </c>
      <c r="BQ667" s="810">
        <v>0.28887510523286353</v>
      </c>
      <c r="BR667" s="810">
        <f t="shared" si="172"/>
        <v>0.71112489476713658</v>
      </c>
      <c r="BS667" s="809">
        <v>0.89927351816846701</v>
      </c>
      <c r="BT667" s="809">
        <v>0.100726481831533</v>
      </c>
      <c r="BU667" s="812"/>
      <c r="BV667" s="758"/>
      <c r="BW667" s="758"/>
      <c r="BX667" s="758"/>
      <c r="BY667" s="758"/>
      <c r="BZ667" s="758"/>
      <c r="CA667" s="758"/>
      <c r="CB667" s="758"/>
      <c r="CC667" s="758"/>
      <c r="CD667" s="758"/>
      <c r="CE667" s="758"/>
      <c r="CF667" s="758"/>
      <c r="CG667" s="758"/>
      <c r="CH667" s="758"/>
      <c r="CI667" s="758"/>
      <c r="CJ667" s="758"/>
      <c r="CK667" s="758"/>
      <c r="CL667" s="758"/>
      <c r="CM667" s="758"/>
      <c r="CN667" s="758"/>
      <c r="CP667" s="5"/>
      <c r="CR667" s="5"/>
      <c r="CS667" s="5"/>
      <c r="CT667" s="5"/>
    </row>
    <row r="668" spans="2:98" ht="15">
      <c r="B668" s="758"/>
      <c r="C668" s="758"/>
      <c r="D668" s="758"/>
      <c r="E668" s="758"/>
      <c r="F668" s="758"/>
      <c r="G668" s="758"/>
      <c r="H668" s="758"/>
      <c r="I668" s="758"/>
      <c r="J668" s="758"/>
      <c r="K668" s="758"/>
      <c r="L668" s="758"/>
      <c r="M668" s="758"/>
      <c r="N668" s="758"/>
      <c r="O668" s="758"/>
      <c r="P668" s="758"/>
      <c r="Q668" s="758"/>
      <c r="R668" s="758"/>
      <c r="S668" s="758"/>
      <c r="T668" s="758"/>
      <c r="U668" s="758"/>
      <c r="V668" s="758"/>
      <c r="W668" s="758"/>
      <c r="X668" s="758"/>
      <c r="Y668" s="758"/>
      <c r="Z668" s="758"/>
      <c r="AA668" s="758"/>
      <c r="AB668" s="758"/>
      <c r="AC668" s="758"/>
      <c r="AD668" s="758"/>
      <c r="AE668" s="758"/>
      <c r="AF668" s="758"/>
      <c r="AG668" s="758"/>
      <c r="AH668" s="758"/>
      <c r="AI668" s="758"/>
      <c r="AJ668" s="758"/>
      <c r="AK668" s="758"/>
      <c r="AL668" s="780">
        <v>663</v>
      </c>
      <c r="AM668" s="792">
        <v>0.31386437298400599</v>
      </c>
      <c r="AN668" s="792">
        <f t="shared" si="167"/>
        <v>0.68613562701599395</v>
      </c>
      <c r="AO668" s="792">
        <v>0.36468954674819298</v>
      </c>
      <c r="AP668" s="792">
        <f t="shared" si="161"/>
        <v>0.63531045325180702</v>
      </c>
      <c r="AQ668" s="792">
        <v>0.23016985814640001</v>
      </c>
      <c r="AR668" s="792">
        <f t="shared" si="162"/>
        <v>0.76983014185359999</v>
      </c>
      <c r="AS668" s="792">
        <f t="shared" si="168"/>
        <v>0.28705468612447027</v>
      </c>
      <c r="AT668" s="792">
        <f t="shared" si="168"/>
        <v>0.71294531387552973</v>
      </c>
      <c r="AU668" s="808">
        <v>0.32678874621847198</v>
      </c>
      <c r="AV668" s="808">
        <f t="shared" si="169"/>
        <v>0.67321125378152802</v>
      </c>
      <c r="AW668" s="808">
        <v>0.37940970825196402</v>
      </c>
      <c r="AX668" s="808">
        <f t="shared" si="170"/>
        <v>0.62059029174803593</v>
      </c>
      <c r="AY668" s="808">
        <v>0.25340341053243798</v>
      </c>
      <c r="AZ668" s="808">
        <f t="shared" si="173"/>
        <v>0.74659658946756202</v>
      </c>
      <c r="BA668" s="808">
        <f t="shared" si="171"/>
        <v>0.30513431307059952</v>
      </c>
      <c r="BB668" s="808">
        <f t="shared" si="171"/>
        <v>0.69486568692940054</v>
      </c>
      <c r="BC668" s="809">
        <v>0.30784033999829802</v>
      </c>
      <c r="BD668" s="809">
        <f t="shared" si="174"/>
        <v>0.69215966000170193</v>
      </c>
      <c r="BE668" s="809">
        <v>0.36765597023262397</v>
      </c>
      <c r="BF668" s="809">
        <f t="shared" si="174"/>
        <v>0.63234402976737603</v>
      </c>
      <c r="BG668" s="809">
        <v>0.25448838711479499</v>
      </c>
      <c r="BH668" s="809">
        <f t="shared" si="163"/>
        <v>0.74551161288520507</v>
      </c>
      <c r="BI668" s="809">
        <v>0.29705603662578162</v>
      </c>
      <c r="BJ668" s="809">
        <v>0.70294396337421838</v>
      </c>
      <c r="BK668" s="810">
        <v>0.30068351578786301</v>
      </c>
      <c r="BL668" s="810">
        <f t="shared" si="164"/>
        <v>0.69931648421213699</v>
      </c>
      <c r="BM668" s="810">
        <v>0.36022099828026499</v>
      </c>
      <c r="BN668" s="810">
        <f t="shared" si="165"/>
        <v>0.63977900171973501</v>
      </c>
      <c r="BO668" s="810">
        <v>0.24593300724463299</v>
      </c>
      <c r="BP668" s="810">
        <f t="shared" si="166"/>
        <v>0.75406699275536704</v>
      </c>
      <c r="BQ668" s="810">
        <v>0.2891919028312297</v>
      </c>
      <c r="BR668" s="810">
        <f t="shared" si="172"/>
        <v>0.71080809716877036</v>
      </c>
      <c r="BS668" s="809">
        <v>0.89942249262775997</v>
      </c>
      <c r="BT668" s="809">
        <v>0.10057750737224</v>
      </c>
      <c r="BU668" s="812"/>
      <c r="BV668" s="758"/>
      <c r="BW668" s="758"/>
      <c r="BX668" s="758"/>
      <c r="BY668" s="758"/>
      <c r="BZ668" s="758"/>
      <c r="CA668" s="758"/>
      <c r="CB668" s="758"/>
      <c r="CC668" s="758"/>
      <c r="CD668" s="758"/>
      <c r="CE668" s="758"/>
      <c r="CF668" s="758"/>
      <c r="CG668" s="758"/>
      <c r="CH668" s="758"/>
      <c r="CI668" s="758"/>
      <c r="CJ668" s="758"/>
      <c r="CK668" s="758"/>
      <c r="CL668" s="758"/>
      <c r="CM668" s="758"/>
      <c r="CN668" s="758"/>
      <c r="CP668" s="5"/>
      <c r="CR668" s="5"/>
      <c r="CS668" s="5"/>
      <c r="CT668" s="5"/>
    </row>
    <row r="669" spans="2:98" ht="15">
      <c r="B669" s="758"/>
      <c r="C669" s="758"/>
      <c r="D669" s="758"/>
      <c r="E669" s="758"/>
      <c r="F669" s="758"/>
      <c r="G669" s="758"/>
      <c r="H669" s="758"/>
      <c r="I669" s="758"/>
      <c r="J669" s="758"/>
      <c r="K669" s="758"/>
      <c r="L669" s="758"/>
      <c r="M669" s="758"/>
      <c r="N669" s="758"/>
      <c r="O669" s="758"/>
      <c r="P669" s="758"/>
      <c r="Q669" s="758"/>
      <c r="R669" s="758"/>
      <c r="S669" s="758"/>
      <c r="T669" s="758"/>
      <c r="U669" s="758"/>
      <c r="V669" s="758"/>
      <c r="W669" s="758"/>
      <c r="X669" s="758"/>
      <c r="Y669" s="758"/>
      <c r="Z669" s="758"/>
      <c r="AA669" s="758"/>
      <c r="AB669" s="758"/>
      <c r="AC669" s="758"/>
      <c r="AD669" s="758"/>
      <c r="AE669" s="758"/>
      <c r="AF669" s="758"/>
      <c r="AG669" s="758"/>
      <c r="AH669" s="758"/>
      <c r="AI669" s="758"/>
      <c r="AJ669" s="758"/>
      <c r="AK669" s="758"/>
      <c r="AL669" s="780">
        <v>664</v>
      </c>
      <c r="AM669" s="792">
        <v>0.31415241506294</v>
      </c>
      <c r="AN669" s="792">
        <f t="shared" si="167"/>
        <v>0.68584758493706</v>
      </c>
      <c r="AO669" s="792">
        <v>0.364950650527891</v>
      </c>
      <c r="AP669" s="792">
        <f t="shared" si="161"/>
        <v>0.635049349472109</v>
      </c>
      <c r="AQ669" s="792">
        <v>0.230503103543473</v>
      </c>
      <c r="AR669" s="792">
        <f t="shared" si="162"/>
        <v>0.76949689645652697</v>
      </c>
      <c r="AS669" s="792">
        <f t="shared" si="168"/>
        <v>0.28735732592092389</v>
      </c>
      <c r="AT669" s="792">
        <f t="shared" si="168"/>
        <v>0.71264267407907611</v>
      </c>
      <c r="AU669" s="808">
        <v>0.32709181576920798</v>
      </c>
      <c r="AV669" s="808">
        <f t="shared" si="169"/>
        <v>0.67290818423079202</v>
      </c>
      <c r="AW669" s="808">
        <v>0.37969906857407598</v>
      </c>
      <c r="AX669" s="808">
        <f t="shared" si="170"/>
        <v>0.62030093142592402</v>
      </c>
      <c r="AY669" s="808">
        <v>0.25377166359196301</v>
      </c>
      <c r="AZ669" s="808">
        <f t="shared" si="173"/>
        <v>0.74622833640803699</v>
      </c>
      <c r="BA669" s="808">
        <f t="shared" si="171"/>
        <v>0.30546421391279494</v>
      </c>
      <c r="BB669" s="808">
        <f t="shared" si="171"/>
        <v>0.69453578608720501</v>
      </c>
      <c r="BC669" s="809">
        <v>0.30813349732623102</v>
      </c>
      <c r="BD669" s="809">
        <f t="shared" si="174"/>
        <v>0.69186650267376892</v>
      </c>
      <c r="BE669" s="809">
        <v>0.36792885090740601</v>
      </c>
      <c r="BF669" s="809">
        <f t="shared" si="174"/>
        <v>0.63207114909259399</v>
      </c>
      <c r="BG669" s="809">
        <v>0.25485749729395202</v>
      </c>
      <c r="BH669" s="809">
        <f t="shared" si="163"/>
        <v>0.74514250270604798</v>
      </c>
      <c r="BI669" s="809">
        <v>0.29737946863505293</v>
      </c>
      <c r="BJ669" s="809">
        <v>0.70262053136494718</v>
      </c>
      <c r="BK669" s="810">
        <v>0.30097238468529303</v>
      </c>
      <c r="BL669" s="810">
        <f t="shared" si="164"/>
        <v>0.69902761531470703</v>
      </c>
      <c r="BM669" s="810">
        <v>0.36048791874924901</v>
      </c>
      <c r="BN669" s="810">
        <f t="shared" si="165"/>
        <v>0.63951208125075099</v>
      </c>
      <c r="BO669" s="810">
        <v>0.24629317799609801</v>
      </c>
      <c r="BP669" s="810">
        <f t="shared" si="166"/>
        <v>0.75370682200390204</v>
      </c>
      <c r="BQ669" s="810">
        <v>0.2895085224429732</v>
      </c>
      <c r="BR669" s="810">
        <f t="shared" si="172"/>
        <v>0.7104914775570268</v>
      </c>
      <c r="BS669" s="809">
        <v>0.89957097626716898</v>
      </c>
      <c r="BT669" s="809">
        <v>0.100429023732831</v>
      </c>
      <c r="BU669" s="812"/>
      <c r="BV669" s="758"/>
      <c r="BW669" s="758"/>
      <c r="BX669" s="758"/>
      <c r="BY669" s="758"/>
      <c r="BZ669" s="758"/>
      <c r="CA669" s="758"/>
      <c r="CB669" s="758"/>
      <c r="CC669" s="758"/>
      <c r="CD669" s="758"/>
      <c r="CE669" s="758"/>
      <c r="CF669" s="758"/>
      <c r="CG669" s="758"/>
      <c r="CH669" s="758"/>
      <c r="CI669" s="758"/>
      <c r="CJ669" s="758"/>
      <c r="CK669" s="758"/>
      <c r="CL669" s="758"/>
      <c r="CM669" s="758"/>
      <c r="CN669" s="758"/>
      <c r="CP669" s="5"/>
      <c r="CR669" s="5"/>
      <c r="CS669" s="5"/>
      <c r="CT669" s="5"/>
    </row>
    <row r="670" spans="2:98" ht="15">
      <c r="B670" s="758"/>
      <c r="C670" s="758"/>
      <c r="D670" s="758"/>
      <c r="E670" s="758"/>
      <c r="F670" s="758"/>
      <c r="G670" s="758"/>
      <c r="H670" s="758"/>
      <c r="I670" s="758"/>
      <c r="J670" s="758"/>
      <c r="K670" s="758"/>
      <c r="L670" s="758"/>
      <c r="M670" s="758"/>
      <c r="N670" s="758"/>
      <c r="O670" s="758"/>
      <c r="P670" s="758"/>
      <c r="Q670" s="758"/>
      <c r="R670" s="758"/>
      <c r="S670" s="758"/>
      <c r="T670" s="758"/>
      <c r="U670" s="758"/>
      <c r="V670" s="758"/>
      <c r="W670" s="758"/>
      <c r="X670" s="758"/>
      <c r="Y670" s="758"/>
      <c r="Z670" s="758"/>
      <c r="AA670" s="758"/>
      <c r="AB670" s="758"/>
      <c r="AC670" s="758"/>
      <c r="AD670" s="758"/>
      <c r="AE670" s="758"/>
      <c r="AF670" s="758"/>
      <c r="AG670" s="758"/>
      <c r="AH670" s="758"/>
      <c r="AI670" s="758"/>
      <c r="AJ670" s="758"/>
      <c r="AK670" s="758"/>
      <c r="AL670" s="780">
        <v>665</v>
      </c>
      <c r="AM670" s="792">
        <v>0.31444013568301599</v>
      </c>
      <c r="AN670" s="792">
        <f t="shared" si="167"/>
        <v>0.68555986431698401</v>
      </c>
      <c r="AO670" s="792">
        <v>0.36521162298700899</v>
      </c>
      <c r="AP670" s="792">
        <f t="shared" si="161"/>
        <v>0.63478837701299096</v>
      </c>
      <c r="AQ670" s="792">
        <v>0.23083626145059</v>
      </c>
      <c r="AR670" s="792">
        <f t="shared" si="162"/>
        <v>0.76916373854941</v>
      </c>
      <c r="AS670" s="792">
        <f t="shared" si="168"/>
        <v>0.28765979561601845</v>
      </c>
      <c r="AT670" s="792">
        <f t="shared" si="168"/>
        <v>0.7123402043839816</v>
      </c>
      <c r="AU670" s="808">
        <v>0.327394645876672</v>
      </c>
      <c r="AV670" s="808">
        <f t="shared" si="169"/>
        <v>0.672605354123328</v>
      </c>
      <c r="AW670" s="808">
        <v>0.379988196590195</v>
      </c>
      <c r="AX670" s="808">
        <f t="shared" si="170"/>
        <v>0.620011803409805</v>
      </c>
      <c r="AY670" s="808">
        <v>0.25413981164789901</v>
      </c>
      <c r="AZ670" s="808">
        <f t="shared" si="173"/>
        <v>0.74586018835210099</v>
      </c>
      <c r="BA670" s="808">
        <f t="shared" si="171"/>
        <v>0.30579393879554673</v>
      </c>
      <c r="BB670" s="808">
        <f t="shared" si="171"/>
        <v>0.69420606120445338</v>
      </c>
      <c r="BC670" s="809">
        <v>0.308426460418606</v>
      </c>
      <c r="BD670" s="809">
        <f t="shared" si="174"/>
        <v>0.691573539581394</v>
      </c>
      <c r="BE670" s="809">
        <v>0.36820150487213998</v>
      </c>
      <c r="BF670" s="809">
        <f t="shared" si="174"/>
        <v>0.63179849512786002</v>
      </c>
      <c r="BG670" s="809">
        <v>0.25522648804355302</v>
      </c>
      <c r="BH670" s="809">
        <f t="shared" si="163"/>
        <v>0.74477351195644692</v>
      </c>
      <c r="BI670" s="809">
        <v>0.29770273335039443</v>
      </c>
      <c r="BJ670" s="809">
        <v>0.70229726664960546</v>
      </c>
      <c r="BK670" s="810">
        <v>0.30126101247714998</v>
      </c>
      <c r="BL670" s="810">
        <f t="shared" si="164"/>
        <v>0.69873898752285002</v>
      </c>
      <c r="BM670" s="810">
        <v>0.36075464119761103</v>
      </c>
      <c r="BN670" s="810">
        <f t="shared" si="165"/>
        <v>0.63924535880238897</v>
      </c>
      <c r="BO670" s="810">
        <v>0.24665322310832999</v>
      </c>
      <c r="BP670" s="810">
        <f t="shared" si="166"/>
        <v>0.75334677689166996</v>
      </c>
      <c r="BQ670" s="810">
        <v>0.28982496397319879</v>
      </c>
      <c r="BR670" s="810">
        <f t="shared" si="172"/>
        <v>0.71017503602680121</v>
      </c>
      <c r="BS670" s="809">
        <v>0.89971897097154696</v>
      </c>
      <c r="BT670" s="809">
        <v>0.100281029028453</v>
      </c>
      <c r="BU670" s="812"/>
      <c r="BV670" s="758"/>
      <c r="BW670" s="758"/>
      <c r="BX670" s="758"/>
      <c r="BY670" s="758"/>
      <c r="BZ670" s="758"/>
      <c r="CA670" s="758"/>
      <c r="CB670" s="758"/>
      <c r="CC670" s="758"/>
      <c r="CD670" s="758"/>
      <c r="CE670" s="758"/>
      <c r="CF670" s="758"/>
      <c r="CG670" s="758"/>
      <c r="CH670" s="758"/>
      <c r="CI670" s="758"/>
      <c r="CJ670" s="758"/>
      <c r="CK670" s="758"/>
      <c r="CL670" s="758"/>
      <c r="CM670" s="758"/>
      <c r="CN670" s="758"/>
      <c r="CP670" s="5"/>
      <c r="CR670" s="5"/>
      <c r="CS670" s="5"/>
      <c r="CT670" s="5"/>
    </row>
    <row r="671" spans="2:98" ht="15">
      <c r="B671" s="758"/>
      <c r="C671" s="758"/>
      <c r="D671" s="758"/>
      <c r="E671" s="758"/>
      <c r="F671" s="758"/>
      <c r="G671" s="758"/>
      <c r="H671" s="758"/>
      <c r="I671" s="758"/>
      <c r="J671" s="758"/>
      <c r="K671" s="758"/>
      <c r="L671" s="758"/>
      <c r="M671" s="758"/>
      <c r="N671" s="758"/>
      <c r="O671" s="758"/>
      <c r="P671" s="758"/>
      <c r="Q671" s="758"/>
      <c r="R671" s="758"/>
      <c r="S671" s="758"/>
      <c r="T671" s="758"/>
      <c r="U671" s="758"/>
      <c r="V671" s="758"/>
      <c r="W671" s="758"/>
      <c r="X671" s="758"/>
      <c r="Y671" s="758"/>
      <c r="Z671" s="758"/>
      <c r="AA671" s="758"/>
      <c r="AB671" s="758"/>
      <c r="AC671" s="758"/>
      <c r="AD671" s="758"/>
      <c r="AE671" s="758"/>
      <c r="AF671" s="758"/>
      <c r="AG671" s="758"/>
      <c r="AH671" s="758"/>
      <c r="AI671" s="758"/>
      <c r="AJ671" s="758"/>
      <c r="AK671" s="758"/>
      <c r="AL671" s="780">
        <v>666</v>
      </c>
      <c r="AM671" s="792">
        <v>0.314727536439037</v>
      </c>
      <c r="AN671" s="792">
        <f t="shared" si="167"/>
        <v>0.68527246356096305</v>
      </c>
      <c r="AO671" s="792">
        <v>0.36547246355929702</v>
      </c>
      <c r="AP671" s="792">
        <f t="shared" si="161"/>
        <v>0.63452753644070303</v>
      </c>
      <c r="AQ671" s="792">
        <v>0.23116933184527799</v>
      </c>
      <c r="AR671" s="792">
        <f t="shared" si="162"/>
        <v>0.76883066815472201</v>
      </c>
      <c r="AS671" s="792">
        <f t="shared" si="168"/>
        <v>0.28796209556356767</v>
      </c>
      <c r="AT671" s="792">
        <f t="shared" si="168"/>
        <v>0.71203790443643245</v>
      </c>
      <c r="AU671" s="808">
        <v>0.32769723683039997</v>
      </c>
      <c r="AV671" s="808">
        <f t="shared" si="169"/>
        <v>0.67230276316960003</v>
      </c>
      <c r="AW671" s="808">
        <v>0.38027709256769898</v>
      </c>
      <c r="AX671" s="808">
        <f t="shared" si="170"/>
        <v>0.61972290743230096</v>
      </c>
      <c r="AY671" s="808">
        <v>0.25450785451936597</v>
      </c>
      <c r="AZ671" s="808">
        <f t="shared" si="173"/>
        <v>0.74549214548063403</v>
      </c>
      <c r="BA671" s="808">
        <f t="shared" si="171"/>
        <v>0.30612348778690313</v>
      </c>
      <c r="BB671" s="808">
        <f t="shared" si="171"/>
        <v>0.69387651221309687</v>
      </c>
      <c r="BC671" s="809">
        <v>0.30871922881409902</v>
      </c>
      <c r="BD671" s="809">
        <f t="shared" si="174"/>
        <v>0.69128077118590103</v>
      </c>
      <c r="BE671" s="809">
        <v>0.36847393229716002</v>
      </c>
      <c r="BF671" s="809">
        <f t="shared" si="174"/>
        <v>0.63152606770284003</v>
      </c>
      <c r="BG671" s="809">
        <v>0.25559535916635201</v>
      </c>
      <c r="BH671" s="809">
        <f t="shared" si="163"/>
        <v>0.74440464083364799</v>
      </c>
      <c r="BI671" s="809">
        <v>0.29802583057723941</v>
      </c>
      <c r="BJ671" s="809">
        <v>0.70197416942276059</v>
      </c>
      <c r="BK671" s="810">
        <v>0.30154939913381901</v>
      </c>
      <c r="BL671" s="810">
        <f t="shared" si="164"/>
        <v>0.69845060086618105</v>
      </c>
      <c r="BM671" s="810">
        <v>0.36102116575811499</v>
      </c>
      <c r="BN671" s="810">
        <f t="shared" si="165"/>
        <v>0.63897883424188495</v>
      </c>
      <c r="BO671" s="810">
        <v>0.24701314232860899</v>
      </c>
      <c r="BP671" s="810">
        <f t="shared" si="166"/>
        <v>0.75298685767139095</v>
      </c>
      <c r="BQ671" s="810">
        <v>0.29014122732701053</v>
      </c>
      <c r="BR671" s="810">
        <f t="shared" si="172"/>
        <v>0.70985877267298947</v>
      </c>
      <c r="BS671" s="809">
        <v>0.89986647862574598</v>
      </c>
      <c r="BT671" s="809">
        <v>0.10013352137425401</v>
      </c>
      <c r="BU671" s="812"/>
      <c r="BV671" s="758"/>
      <c r="BW671" s="758"/>
      <c r="BX671" s="758"/>
      <c r="BY671" s="758"/>
      <c r="BZ671" s="758"/>
      <c r="CA671" s="758"/>
      <c r="CB671" s="758"/>
      <c r="CC671" s="758"/>
      <c r="CD671" s="758"/>
      <c r="CE671" s="758"/>
      <c r="CF671" s="758"/>
      <c r="CG671" s="758"/>
      <c r="CH671" s="758"/>
      <c r="CI671" s="758"/>
      <c r="CJ671" s="758"/>
      <c r="CK671" s="758"/>
      <c r="CL671" s="758"/>
      <c r="CM671" s="758"/>
      <c r="CN671" s="758"/>
      <c r="CP671" s="5"/>
      <c r="CR671" s="5"/>
      <c r="CS671" s="5"/>
      <c r="CT671" s="5"/>
    </row>
    <row r="672" spans="2:98" ht="15">
      <c r="B672" s="758"/>
      <c r="C672" s="758"/>
      <c r="D672" s="758"/>
      <c r="E672" s="758"/>
      <c r="F672" s="758"/>
      <c r="G672" s="758"/>
      <c r="H672" s="758"/>
      <c r="I672" s="758"/>
      <c r="J672" s="758"/>
      <c r="K672" s="758"/>
      <c r="L672" s="758"/>
      <c r="M672" s="758"/>
      <c r="N672" s="758"/>
      <c r="O672" s="758"/>
      <c r="P672" s="758"/>
      <c r="Q672" s="758"/>
      <c r="R672" s="758"/>
      <c r="S672" s="758"/>
      <c r="T672" s="758"/>
      <c r="U672" s="758"/>
      <c r="V672" s="758"/>
      <c r="W672" s="758"/>
      <c r="X672" s="758"/>
      <c r="Y672" s="758"/>
      <c r="Z672" s="758"/>
      <c r="AA672" s="758"/>
      <c r="AB672" s="758"/>
      <c r="AC672" s="758"/>
      <c r="AD672" s="758"/>
      <c r="AE672" s="758"/>
      <c r="AF672" s="758"/>
      <c r="AG672" s="758"/>
      <c r="AH672" s="758"/>
      <c r="AI672" s="758"/>
      <c r="AJ672" s="758"/>
      <c r="AK672" s="758"/>
      <c r="AL672" s="780">
        <v>667</v>
      </c>
      <c r="AM672" s="792">
        <v>0.31501461892580401</v>
      </c>
      <c r="AN672" s="792">
        <f t="shared" si="167"/>
        <v>0.68498538107419593</v>
      </c>
      <c r="AO672" s="792">
        <v>0.36573317167851099</v>
      </c>
      <c r="AP672" s="792">
        <f t="shared" si="161"/>
        <v>0.63426682832148895</v>
      </c>
      <c r="AQ672" s="792">
        <v>0.23150231470506499</v>
      </c>
      <c r="AR672" s="792">
        <f t="shared" si="162"/>
        <v>0.76849768529493501</v>
      </c>
      <c r="AS672" s="792">
        <f t="shared" si="168"/>
        <v>0.28826422611738667</v>
      </c>
      <c r="AT672" s="792">
        <f t="shared" si="168"/>
        <v>0.71173577388261333</v>
      </c>
      <c r="AU672" s="808">
        <v>0.32799958891992698</v>
      </c>
      <c r="AV672" s="808">
        <f t="shared" si="169"/>
        <v>0.67200041108007302</v>
      </c>
      <c r="AW672" s="808">
        <v>0.38056575677396498</v>
      </c>
      <c r="AX672" s="808">
        <f t="shared" si="170"/>
        <v>0.61943424322603502</v>
      </c>
      <c r="AY672" s="808">
        <v>0.25487579202548599</v>
      </c>
      <c r="AZ672" s="808">
        <f t="shared" si="173"/>
        <v>0.74512420797451395</v>
      </c>
      <c r="BA672" s="808">
        <f t="shared" si="171"/>
        <v>0.30645286095491286</v>
      </c>
      <c r="BB672" s="808">
        <f t="shared" si="171"/>
        <v>0.69354713904508714</v>
      </c>
      <c r="BC672" s="809">
        <v>0.30901180205138801</v>
      </c>
      <c r="BD672" s="809">
        <f t="shared" si="174"/>
        <v>0.69098819794861199</v>
      </c>
      <c r="BE672" s="809">
        <v>0.36874613335280398</v>
      </c>
      <c r="BF672" s="809">
        <f t="shared" si="174"/>
        <v>0.63125386664719607</v>
      </c>
      <c r="BG672" s="809">
        <v>0.25596411046510098</v>
      </c>
      <c r="BH672" s="809">
        <f t="shared" si="163"/>
        <v>0.74403588953489908</v>
      </c>
      <c r="BI672" s="809">
        <v>0.29834876012102168</v>
      </c>
      <c r="BJ672" s="809">
        <v>0.70165123987897848</v>
      </c>
      <c r="BK672" s="810">
        <v>0.30183754462568502</v>
      </c>
      <c r="BL672" s="810">
        <f t="shared" si="164"/>
        <v>0.69816245537431498</v>
      </c>
      <c r="BM672" s="810">
        <v>0.36128749256352599</v>
      </c>
      <c r="BN672" s="810">
        <f t="shared" si="165"/>
        <v>0.63871250743647401</v>
      </c>
      <c r="BO672" s="810">
        <v>0.24737293540421701</v>
      </c>
      <c r="BP672" s="810">
        <f t="shared" si="166"/>
        <v>0.75262706459578299</v>
      </c>
      <c r="BQ672" s="810">
        <v>0.29045731240951317</v>
      </c>
      <c r="BR672" s="810">
        <f t="shared" si="172"/>
        <v>0.70954268759048689</v>
      </c>
      <c r="BS672" s="809">
        <v>0.90001350111461664</v>
      </c>
      <c r="BT672" s="809">
        <v>9.9986498885383301E-2</v>
      </c>
      <c r="BU672" s="812"/>
      <c r="BV672" s="758"/>
      <c r="BW672" s="758"/>
      <c r="BX672" s="758"/>
      <c r="BY672" s="758"/>
      <c r="BZ672" s="758"/>
      <c r="CA672" s="758"/>
      <c r="CB672" s="758"/>
      <c r="CC672" s="758"/>
      <c r="CD672" s="758"/>
      <c r="CE672" s="758"/>
      <c r="CF672" s="758"/>
      <c r="CG672" s="758"/>
      <c r="CH672" s="758"/>
      <c r="CI672" s="758"/>
      <c r="CJ672" s="758"/>
      <c r="CK672" s="758"/>
      <c r="CL672" s="758"/>
      <c r="CM672" s="758"/>
      <c r="CN672" s="758"/>
      <c r="CP672" s="5"/>
      <c r="CR672" s="5"/>
      <c r="CS672" s="5"/>
      <c r="CT672" s="5"/>
    </row>
    <row r="673" spans="2:98" ht="15">
      <c r="B673" s="758"/>
      <c r="C673" s="758"/>
      <c r="D673" s="758"/>
      <c r="E673" s="758"/>
      <c r="F673" s="758"/>
      <c r="G673" s="758"/>
      <c r="H673" s="758"/>
      <c r="I673" s="758"/>
      <c r="J673" s="758"/>
      <c r="K673" s="758"/>
      <c r="L673" s="758"/>
      <c r="M673" s="758"/>
      <c r="N673" s="758"/>
      <c r="O673" s="758"/>
      <c r="P673" s="758"/>
      <c r="Q673" s="758"/>
      <c r="R673" s="758"/>
      <c r="S673" s="758"/>
      <c r="T673" s="758"/>
      <c r="U673" s="758"/>
      <c r="V673" s="758"/>
      <c r="W673" s="758"/>
      <c r="X673" s="758"/>
      <c r="Y673" s="758"/>
      <c r="Z673" s="758"/>
      <c r="AA673" s="758"/>
      <c r="AB673" s="758"/>
      <c r="AC673" s="758"/>
      <c r="AD673" s="758"/>
      <c r="AE673" s="758"/>
      <c r="AF673" s="758"/>
      <c r="AG673" s="758"/>
      <c r="AH673" s="758"/>
      <c r="AI673" s="758"/>
      <c r="AJ673" s="758"/>
      <c r="AK673" s="758"/>
      <c r="AL673" s="780">
        <v>668</v>
      </c>
      <c r="AM673" s="792">
        <v>0.31530138473812003</v>
      </c>
      <c r="AN673" s="792">
        <f t="shared" si="167"/>
        <v>0.68469861526187992</v>
      </c>
      <c r="AO673" s="792">
        <v>0.36599374677840202</v>
      </c>
      <c r="AP673" s="792">
        <f t="shared" si="161"/>
        <v>0.63400625322159798</v>
      </c>
      <c r="AQ673" s="792">
        <v>0.231835210007478</v>
      </c>
      <c r="AR673" s="792">
        <f t="shared" si="162"/>
        <v>0.76816478999252202</v>
      </c>
      <c r="AS673" s="792">
        <f t="shared" si="168"/>
        <v>0.28856618763128955</v>
      </c>
      <c r="AT673" s="792">
        <f t="shared" si="168"/>
        <v>0.71143381236871051</v>
      </c>
      <c r="AU673" s="808">
        <v>0.32830170243478701</v>
      </c>
      <c r="AV673" s="808">
        <f t="shared" si="169"/>
        <v>0.67169829756521304</v>
      </c>
      <c r="AW673" s="808">
        <v>0.38085418947637301</v>
      </c>
      <c r="AX673" s="808">
        <f t="shared" si="170"/>
        <v>0.61914581052362694</v>
      </c>
      <c r="AY673" s="808">
        <v>0.25524362398537798</v>
      </c>
      <c r="AZ673" s="808">
        <f t="shared" si="173"/>
        <v>0.74475637601462208</v>
      </c>
      <c r="BA673" s="808">
        <f t="shared" si="171"/>
        <v>0.30678205836762368</v>
      </c>
      <c r="BB673" s="808">
        <f t="shared" si="171"/>
        <v>0.69321794163237649</v>
      </c>
      <c r="BC673" s="809">
        <v>0.30930417966915102</v>
      </c>
      <c r="BD673" s="809">
        <f t="shared" si="174"/>
        <v>0.69069582033084898</v>
      </c>
      <c r="BE673" s="809">
        <v>0.369018108209407</v>
      </c>
      <c r="BF673" s="809">
        <f t="shared" si="174"/>
        <v>0.63098189179059294</v>
      </c>
      <c r="BG673" s="809">
        <v>0.25633274174255399</v>
      </c>
      <c r="BH673" s="809">
        <f t="shared" si="163"/>
        <v>0.74366725825744595</v>
      </c>
      <c r="BI673" s="809">
        <v>0.29867152178717526</v>
      </c>
      <c r="BJ673" s="809">
        <v>0.70132847821282474</v>
      </c>
      <c r="BK673" s="810">
        <v>0.30212544892313398</v>
      </c>
      <c r="BL673" s="810">
        <f t="shared" si="164"/>
        <v>0.69787455107686602</v>
      </c>
      <c r="BM673" s="810">
        <v>0.36155362174660799</v>
      </c>
      <c r="BN673" s="810">
        <f t="shared" si="165"/>
        <v>0.63844637825339201</v>
      </c>
      <c r="BO673" s="810">
        <v>0.247732602082433</v>
      </c>
      <c r="BP673" s="810">
        <f t="shared" si="166"/>
        <v>0.75226739791756703</v>
      </c>
      <c r="BQ673" s="810">
        <v>0.29077321912581056</v>
      </c>
      <c r="BR673" s="810">
        <f t="shared" si="172"/>
        <v>0.70922678087418944</v>
      </c>
      <c r="BS673" s="809">
        <v>0.90016004032301111</v>
      </c>
      <c r="BT673" s="809">
        <v>9.9839959676988901E-2</v>
      </c>
      <c r="BU673" s="812"/>
      <c r="BV673" s="758"/>
      <c r="BW673" s="758"/>
      <c r="BX673" s="758"/>
      <c r="BY673" s="758"/>
      <c r="BZ673" s="758"/>
      <c r="CA673" s="758"/>
      <c r="CB673" s="758"/>
      <c r="CC673" s="758"/>
      <c r="CD673" s="758"/>
      <c r="CE673" s="758"/>
      <c r="CF673" s="758"/>
      <c r="CG673" s="758"/>
      <c r="CH673" s="758"/>
      <c r="CI673" s="758"/>
      <c r="CJ673" s="758"/>
      <c r="CK673" s="758"/>
      <c r="CL673" s="758"/>
      <c r="CM673" s="758"/>
      <c r="CN673" s="758"/>
      <c r="CP673" s="5"/>
      <c r="CR673" s="5"/>
      <c r="CS673" s="5"/>
      <c r="CT673" s="5"/>
    </row>
    <row r="674" spans="2:98" ht="15">
      <c r="B674" s="758"/>
      <c r="C674" s="758"/>
      <c r="D674" s="758"/>
      <c r="E674" s="758"/>
      <c r="F674" s="758"/>
      <c r="G674" s="758"/>
      <c r="H674" s="758"/>
      <c r="I674" s="758"/>
      <c r="J674" s="758"/>
      <c r="K674" s="758"/>
      <c r="L674" s="758"/>
      <c r="M674" s="758"/>
      <c r="N674" s="758"/>
      <c r="O674" s="758"/>
      <c r="P674" s="758"/>
      <c r="Q674" s="758"/>
      <c r="R674" s="758"/>
      <c r="S674" s="758"/>
      <c r="T674" s="758"/>
      <c r="U674" s="758"/>
      <c r="V674" s="758"/>
      <c r="W674" s="758"/>
      <c r="X674" s="758"/>
      <c r="Y674" s="758"/>
      <c r="Z674" s="758"/>
      <c r="AA674" s="758"/>
      <c r="AB674" s="758"/>
      <c r="AC674" s="758"/>
      <c r="AD674" s="758"/>
      <c r="AE674" s="758"/>
      <c r="AF674" s="758"/>
      <c r="AG674" s="758"/>
      <c r="AH674" s="758"/>
      <c r="AI674" s="758"/>
      <c r="AJ674" s="758"/>
      <c r="AK674" s="758"/>
      <c r="AL674" s="780">
        <v>669</v>
      </c>
      <c r="AM674" s="792">
        <v>0.315587835470787</v>
      </c>
      <c r="AN674" s="792">
        <f t="shared" si="167"/>
        <v>0.68441216452921294</v>
      </c>
      <c r="AO674" s="792">
        <v>0.36625418829272399</v>
      </c>
      <c r="AP674" s="792">
        <f t="shared" si="161"/>
        <v>0.63374581170727606</v>
      </c>
      <c r="AQ674" s="792">
        <v>0.232168017730043</v>
      </c>
      <c r="AR674" s="792">
        <f t="shared" si="162"/>
        <v>0.76783198226995697</v>
      </c>
      <c r="AS674" s="792">
        <f t="shared" si="168"/>
        <v>0.28886798045909029</v>
      </c>
      <c r="AT674" s="792">
        <f t="shared" si="168"/>
        <v>0.71113201954090965</v>
      </c>
      <c r="AU674" s="808">
        <v>0.32860357766451598</v>
      </c>
      <c r="AV674" s="808">
        <f t="shared" si="169"/>
        <v>0.67139642233548402</v>
      </c>
      <c r="AW674" s="808">
        <v>0.38114239094229901</v>
      </c>
      <c r="AX674" s="808">
        <f t="shared" si="170"/>
        <v>0.61885760905770093</v>
      </c>
      <c r="AY674" s="808">
        <v>0.255611350218163</v>
      </c>
      <c r="AZ674" s="808">
        <f t="shared" si="173"/>
        <v>0.74438864978183705</v>
      </c>
      <c r="BA674" s="808">
        <f t="shared" si="171"/>
        <v>0.30711108009308374</v>
      </c>
      <c r="BB674" s="808">
        <f t="shared" si="171"/>
        <v>0.69288891990691637</v>
      </c>
      <c r="BC674" s="809">
        <v>0.30959636120606598</v>
      </c>
      <c r="BD674" s="809">
        <f t="shared" si="174"/>
        <v>0.69040363879393407</v>
      </c>
      <c r="BE674" s="809">
        <v>0.36928985703730299</v>
      </c>
      <c r="BF674" s="809">
        <f t="shared" si="174"/>
        <v>0.63071014296269701</v>
      </c>
      <c r="BG674" s="809">
        <v>0.256701252801464</v>
      </c>
      <c r="BH674" s="809">
        <f t="shared" si="163"/>
        <v>0.74329874719853595</v>
      </c>
      <c r="BI674" s="809">
        <v>0.29899411538113363</v>
      </c>
      <c r="BJ674" s="809">
        <v>0.70100588461886648</v>
      </c>
      <c r="BK674" s="810">
        <v>0.30241311199654902</v>
      </c>
      <c r="BL674" s="810">
        <f t="shared" si="164"/>
        <v>0.69758688800345103</v>
      </c>
      <c r="BM674" s="810">
        <v>0.36181955344012601</v>
      </c>
      <c r="BN674" s="810">
        <f t="shared" si="165"/>
        <v>0.63818044655987394</v>
      </c>
      <c r="BO674" s="810">
        <v>0.24809214211053801</v>
      </c>
      <c r="BP674" s="810">
        <f t="shared" si="166"/>
        <v>0.75190785788946202</v>
      </c>
      <c r="BQ674" s="810">
        <v>0.29108894738100666</v>
      </c>
      <c r="BR674" s="810">
        <f t="shared" si="172"/>
        <v>0.70891105261899345</v>
      </c>
      <c r="BS674" s="809">
        <v>0.90030609813578089</v>
      </c>
      <c r="BT674" s="809">
        <v>9.96939018642191E-2</v>
      </c>
      <c r="BU674" s="812"/>
      <c r="BV674" s="758"/>
      <c r="BW674" s="758"/>
      <c r="BX674" s="758"/>
      <c r="BY674" s="758"/>
      <c r="BZ674" s="758"/>
      <c r="CA674" s="758"/>
      <c r="CB674" s="758"/>
      <c r="CC674" s="758"/>
      <c r="CD674" s="758"/>
      <c r="CE674" s="758"/>
      <c r="CF674" s="758"/>
      <c r="CG674" s="758"/>
      <c r="CH674" s="758"/>
      <c r="CI674" s="758"/>
      <c r="CJ674" s="758"/>
      <c r="CK674" s="758"/>
      <c r="CL674" s="758"/>
      <c r="CM674" s="758"/>
      <c r="CN674" s="758"/>
      <c r="CP674" s="5"/>
      <c r="CR674" s="5"/>
      <c r="CS674" s="5"/>
      <c r="CT674" s="5"/>
    </row>
    <row r="675" spans="2:98" ht="15">
      <c r="B675" s="758"/>
      <c r="C675" s="758"/>
      <c r="D675" s="758"/>
      <c r="E675" s="758"/>
      <c r="F675" s="758"/>
      <c r="G675" s="758"/>
      <c r="H675" s="758"/>
      <c r="I675" s="758"/>
      <c r="J675" s="758"/>
      <c r="K675" s="758"/>
      <c r="L675" s="758"/>
      <c r="M675" s="758"/>
      <c r="N675" s="758"/>
      <c r="O675" s="758"/>
      <c r="P675" s="758"/>
      <c r="Q675" s="758"/>
      <c r="R675" s="758"/>
      <c r="S675" s="758"/>
      <c r="T675" s="758"/>
      <c r="U675" s="758"/>
      <c r="V675" s="758"/>
      <c r="W675" s="758"/>
      <c r="X675" s="758"/>
      <c r="Y675" s="758"/>
      <c r="Z675" s="758"/>
      <c r="AA675" s="758"/>
      <c r="AB675" s="758"/>
      <c r="AC675" s="758"/>
      <c r="AD675" s="758"/>
      <c r="AE675" s="758"/>
      <c r="AF675" s="758"/>
      <c r="AG675" s="758"/>
      <c r="AH675" s="758"/>
      <c r="AI675" s="758"/>
      <c r="AJ675" s="758"/>
      <c r="AK675" s="758"/>
      <c r="AL675" s="780">
        <v>670</v>
      </c>
      <c r="AM675" s="792">
        <v>0.31587397271860601</v>
      </c>
      <c r="AN675" s="792">
        <f t="shared" si="167"/>
        <v>0.68412602728139404</v>
      </c>
      <c r="AO675" s="792">
        <v>0.36651449565523098</v>
      </c>
      <c r="AP675" s="792">
        <f t="shared" si="161"/>
        <v>0.63348550434476902</v>
      </c>
      <c r="AQ675" s="792">
        <v>0.23250073785028799</v>
      </c>
      <c r="AR675" s="792">
        <f t="shared" si="162"/>
        <v>0.76749926214971198</v>
      </c>
      <c r="AS675" s="792">
        <f t="shared" si="168"/>
        <v>0.28916960495460348</v>
      </c>
      <c r="AT675" s="792">
        <f t="shared" si="168"/>
        <v>0.71083039504539658</v>
      </c>
      <c r="AU675" s="808">
        <v>0.32890521489864799</v>
      </c>
      <c r="AV675" s="808">
        <f t="shared" si="169"/>
        <v>0.67109478510135201</v>
      </c>
      <c r="AW675" s="808">
        <v>0.38143036143912301</v>
      </c>
      <c r="AX675" s="808">
        <f t="shared" si="170"/>
        <v>0.61856963856087699</v>
      </c>
      <c r="AY675" s="808">
        <v>0.25597897054296098</v>
      </c>
      <c r="AZ675" s="808">
        <f t="shared" si="173"/>
        <v>0.74402102945703907</v>
      </c>
      <c r="BA675" s="808">
        <f t="shared" si="171"/>
        <v>0.30743992619934124</v>
      </c>
      <c r="BB675" s="808">
        <f t="shared" si="171"/>
        <v>0.69256007380065876</v>
      </c>
      <c r="BC675" s="809">
        <v>0.30988834620081102</v>
      </c>
      <c r="BD675" s="809">
        <f t="shared" si="174"/>
        <v>0.69011165379918893</v>
      </c>
      <c r="BE675" s="809">
        <v>0.36956138000682998</v>
      </c>
      <c r="BF675" s="809">
        <f t="shared" si="174"/>
        <v>0.63043861999316997</v>
      </c>
      <c r="BG675" s="809">
        <v>0.257069643444583</v>
      </c>
      <c r="BH675" s="809">
        <f t="shared" si="163"/>
        <v>0.74293035655541706</v>
      </c>
      <c r="BI675" s="809">
        <v>0.29931654070833047</v>
      </c>
      <c r="BJ675" s="809">
        <v>0.70068345929166953</v>
      </c>
      <c r="BK675" s="810">
        <v>0.30270053381631601</v>
      </c>
      <c r="BL675" s="810">
        <f t="shared" si="164"/>
        <v>0.69729946618368399</v>
      </c>
      <c r="BM675" s="810">
        <v>0.36208528777684401</v>
      </c>
      <c r="BN675" s="810">
        <f t="shared" si="165"/>
        <v>0.63791471222315599</v>
      </c>
      <c r="BO675" s="810">
        <v>0.248451555235812</v>
      </c>
      <c r="BP675" s="810">
        <f t="shared" si="166"/>
        <v>0.75154844476418803</v>
      </c>
      <c r="BQ675" s="810">
        <v>0.29140449708020566</v>
      </c>
      <c r="BR675" s="810">
        <f t="shared" si="172"/>
        <v>0.70859550291979445</v>
      </c>
      <c r="BS675" s="809">
        <v>0.90045167643777779</v>
      </c>
      <c r="BT675" s="809">
        <v>9.9548323562222193E-2</v>
      </c>
      <c r="BU675" s="812"/>
      <c r="BV675" s="758"/>
      <c r="BW675" s="758"/>
      <c r="BX675" s="758"/>
      <c r="BY675" s="758"/>
      <c r="BZ675" s="758"/>
      <c r="CA675" s="758"/>
      <c r="CB675" s="758"/>
      <c r="CC675" s="758"/>
      <c r="CD675" s="758"/>
      <c r="CE675" s="758"/>
      <c r="CF675" s="758"/>
      <c r="CG675" s="758"/>
      <c r="CH675" s="758"/>
      <c r="CI675" s="758"/>
      <c r="CJ675" s="758"/>
      <c r="CK675" s="758"/>
      <c r="CL675" s="758"/>
      <c r="CM675" s="758"/>
      <c r="CN675" s="758"/>
      <c r="CP675" s="5"/>
      <c r="CR675" s="5"/>
      <c r="CS675" s="5"/>
      <c r="CT675" s="5"/>
    </row>
    <row r="676" spans="2:98" ht="15">
      <c r="B676" s="758"/>
      <c r="C676" s="758"/>
      <c r="D676" s="758"/>
      <c r="E676" s="758"/>
      <c r="F676" s="758"/>
      <c r="G676" s="758"/>
      <c r="H676" s="758"/>
      <c r="I676" s="758"/>
      <c r="J676" s="758"/>
      <c r="K676" s="758"/>
      <c r="L676" s="758"/>
      <c r="M676" s="758"/>
      <c r="N676" s="758"/>
      <c r="O676" s="758"/>
      <c r="P676" s="758"/>
      <c r="Q676" s="758"/>
      <c r="R676" s="758"/>
      <c r="S676" s="758"/>
      <c r="T676" s="758"/>
      <c r="U676" s="758"/>
      <c r="V676" s="758"/>
      <c r="W676" s="758"/>
      <c r="X676" s="758"/>
      <c r="Y676" s="758"/>
      <c r="Z676" s="758"/>
      <c r="AA676" s="758"/>
      <c r="AB676" s="758"/>
      <c r="AC676" s="758"/>
      <c r="AD676" s="758"/>
      <c r="AE676" s="758"/>
      <c r="AF676" s="758"/>
      <c r="AG676" s="758"/>
      <c r="AH676" s="758"/>
      <c r="AI676" s="758"/>
      <c r="AJ676" s="758"/>
      <c r="AK676" s="758"/>
      <c r="AL676" s="780">
        <v>671</v>
      </c>
      <c r="AM676" s="792">
        <v>0.31615979807637901</v>
      </c>
      <c r="AN676" s="792">
        <f t="shared" si="167"/>
        <v>0.68384020192362094</v>
      </c>
      <c r="AO676" s="792">
        <v>0.36677466829967398</v>
      </c>
      <c r="AP676" s="792">
        <f t="shared" si="161"/>
        <v>0.63322533170032602</v>
      </c>
      <c r="AQ676" s="792">
        <v>0.232833370345739</v>
      </c>
      <c r="AR676" s="792">
        <f t="shared" si="162"/>
        <v>0.76716662965426097</v>
      </c>
      <c r="AS676" s="792">
        <f t="shared" si="168"/>
        <v>0.28947106147164248</v>
      </c>
      <c r="AT676" s="792">
        <f t="shared" si="168"/>
        <v>0.71052893852835752</v>
      </c>
      <c r="AU676" s="808">
        <v>0.329206614426719</v>
      </c>
      <c r="AV676" s="808">
        <f t="shared" si="169"/>
        <v>0.67079338557328105</v>
      </c>
      <c r="AW676" s="808">
        <v>0.38171810123422101</v>
      </c>
      <c r="AX676" s="808">
        <f t="shared" si="170"/>
        <v>0.61828189876577899</v>
      </c>
      <c r="AY676" s="808">
        <v>0.25634648477889299</v>
      </c>
      <c r="AZ676" s="808">
        <f t="shared" si="173"/>
        <v>0.74365351522110701</v>
      </c>
      <c r="BA676" s="808">
        <f t="shared" si="171"/>
        <v>0.30776859675444451</v>
      </c>
      <c r="BB676" s="808">
        <f t="shared" si="171"/>
        <v>0.69223140324555554</v>
      </c>
      <c r="BC676" s="809">
        <v>0.31018013419206403</v>
      </c>
      <c r="BD676" s="809">
        <f t="shared" si="174"/>
        <v>0.68981986580793597</v>
      </c>
      <c r="BE676" s="809">
        <v>0.36983267728832298</v>
      </c>
      <c r="BF676" s="809">
        <f t="shared" si="174"/>
        <v>0.63016732271167708</v>
      </c>
      <c r="BG676" s="809">
        <v>0.25743791347466599</v>
      </c>
      <c r="BH676" s="809">
        <f t="shared" si="163"/>
        <v>0.74256208652533395</v>
      </c>
      <c r="BI676" s="809">
        <v>0.29963879757420053</v>
      </c>
      <c r="BJ676" s="809">
        <v>0.70036120242579947</v>
      </c>
      <c r="BK676" s="810">
        <v>0.30298771435282001</v>
      </c>
      <c r="BL676" s="810">
        <f t="shared" si="164"/>
        <v>0.69701228564717999</v>
      </c>
      <c r="BM676" s="810">
        <v>0.36235082488952802</v>
      </c>
      <c r="BN676" s="810">
        <f t="shared" si="165"/>
        <v>0.63764917511047203</v>
      </c>
      <c r="BO676" s="810">
        <v>0.24881084120553601</v>
      </c>
      <c r="BP676" s="810">
        <f t="shared" si="166"/>
        <v>0.75118915879446402</v>
      </c>
      <c r="BQ676" s="810">
        <v>0.29171986812851225</v>
      </c>
      <c r="BR676" s="810">
        <f t="shared" si="172"/>
        <v>0.70828013187148786</v>
      </c>
      <c r="BS676" s="809">
        <v>0.90059677711385344</v>
      </c>
      <c r="BT676" s="809">
        <v>9.9403222886146503E-2</v>
      </c>
      <c r="BU676" s="812"/>
      <c r="BV676" s="758"/>
      <c r="BW676" s="758"/>
      <c r="BX676" s="758"/>
      <c r="BY676" s="758"/>
      <c r="BZ676" s="758"/>
      <c r="CA676" s="758"/>
      <c r="CB676" s="758"/>
      <c r="CC676" s="758"/>
      <c r="CD676" s="758"/>
      <c r="CE676" s="758"/>
      <c r="CF676" s="758"/>
      <c r="CG676" s="758"/>
      <c r="CH676" s="758"/>
      <c r="CI676" s="758"/>
      <c r="CJ676" s="758"/>
      <c r="CK676" s="758"/>
      <c r="CL676" s="758"/>
      <c r="CM676" s="758"/>
      <c r="CN676" s="758"/>
      <c r="CP676" s="5"/>
      <c r="CR676" s="5"/>
      <c r="CS676" s="5"/>
      <c r="CT676" s="5"/>
    </row>
    <row r="677" spans="2:98" ht="15">
      <c r="B677" s="758"/>
      <c r="C677" s="758"/>
      <c r="D677" s="758"/>
      <c r="E677" s="758"/>
      <c r="F677" s="758"/>
      <c r="G677" s="758"/>
      <c r="H677" s="758"/>
      <c r="I677" s="758"/>
      <c r="J677" s="758"/>
      <c r="K677" s="758"/>
      <c r="L677" s="758"/>
      <c r="M677" s="758"/>
      <c r="N677" s="758"/>
      <c r="O677" s="758"/>
      <c r="P677" s="758"/>
      <c r="Q677" s="758"/>
      <c r="R677" s="758"/>
      <c r="S677" s="758"/>
      <c r="T677" s="758"/>
      <c r="U677" s="758"/>
      <c r="V677" s="758"/>
      <c r="W677" s="758"/>
      <c r="X677" s="758"/>
      <c r="Y677" s="758"/>
      <c r="Z677" s="758"/>
      <c r="AA677" s="758"/>
      <c r="AB677" s="758"/>
      <c r="AC677" s="758"/>
      <c r="AD677" s="758"/>
      <c r="AE677" s="758"/>
      <c r="AF677" s="758"/>
      <c r="AG677" s="758"/>
      <c r="AH677" s="758"/>
      <c r="AI677" s="758"/>
      <c r="AJ677" s="758"/>
      <c r="AK677" s="758"/>
      <c r="AL677" s="780">
        <v>672</v>
      </c>
      <c r="AM677" s="792">
        <v>0.31644531313891</v>
      </c>
      <c r="AN677" s="792">
        <f t="shared" si="167"/>
        <v>0.68355468686109</v>
      </c>
      <c r="AO677" s="792">
        <v>0.367034705659807</v>
      </c>
      <c r="AP677" s="792">
        <f t="shared" si="161"/>
        <v>0.632965294340193</v>
      </c>
      <c r="AQ677" s="792">
        <v>0.23316591519392499</v>
      </c>
      <c r="AR677" s="792">
        <f t="shared" si="162"/>
        <v>0.76683408480607507</v>
      </c>
      <c r="AS677" s="792">
        <f t="shared" si="168"/>
        <v>0.28977235036402321</v>
      </c>
      <c r="AT677" s="792">
        <f t="shared" si="168"/>
        <v>0.71022764963597684</v>
      </c>
      <c r="AU677" s="808">
        <v>0.32950777653826302</v>
      </c>
      <c r="AV677" s="808">
        <f t="shared" si="169"/>
        <v>0.67049222346173698</v>
      </c>
      <c r="AW677" s="808">
        <v>0.38200561059497401</v>
      </c>
      <c r="AX677" s="808">
        <f t="shared" si="170"/>
        <v>0.61799438940502593</v>
      </c>
      <c r="AY677" s="808">
        <v>0.256713892745078</v>
      </c>
      <c r="AZ677" s="808">
        <f t="shared" si="173"/>
        <v>0.74328610725492195</v>
      </c>
      <c r="BA677" s="808">
        <f t="shared" si="171"/>
        <v>0.3080970918264414</v>
      </c>
      <c r="BB677" s="808">
        <f t="shared" si="171"/>
        <v>0.6919029081735586</v>
      </c>
      <c r="BC677" s="809">
        <v>0.31047172471850298</v>
      </c>
      <c r="BD677" s="809">
        <f t="shared" si="174"/>
        <v>0.68952827528149707</v>
      </c>
      <c r="BE677" s="809">
        <v>0.37010374905211701</v>
      </c>
      <c r="BF677" s="809">
        <f t="shared" si="174"/>
        <v>0.62989625094788293</v>
      </c>
      <c r="BG677" s="809">
        <v>0.25780606269446599</v>
      </c>
      <c r="BH677" s="809">
        <f t="shared" si="163"/>
        <v>0.74219393730553396</v>
      </c>
      <c r="BI677" s="809">
        <v>0.29996088578417718</v>
      </c>
      <c r="BJ677" s="809">
        <v>0.70003911421582288</v>
      </c>
      <c r="BK677" s="810">
        <v>0.30327465357644601</v>
      </c>
      <c r="BL677" s="810">
        <f t="shared" si="164"/>
        <v>0.69672534642355399</v>
      </c>
      <c r="BM677" s="810">
        <v>0.36261616491094101</v>
      </c>
      <c r="BN677" s="810">
        <f t="shared" si="165"/>
        <v>0.63738383508905905</v>
      </c>
      <c r="BO677" s="810">
        <v>0.249169999766989</v>
      </c>
      <c r="BP677" s="810">
        <f t="shared" si="166"/>
        <v>0.75083000023301105</v>
      </c>
      <c r="BQ677" s="810">
        <v>0.29203506043102967</v>
      </c>
      <c r="BR677" s="810">
        <f t="shared" si="172"/>
        <v>0.70796493956897044</v>
      </c>
      <c r="BS677" s="809">
        <v>0.90074140204885955</v>
      </c>
      <c r="BT677" s="809">
        <v>9.9258597951140407E-2</v>
      </c>
      <c r="BU677" s="812"/>
      <c r="BV677" s="758"/>
      <c r="BW677" s="758"/>
      <c r="BX677" s="758"/>
      <c r="BY677" s="758"/>
      <c r="BZ677" s="758"/>
      <c r="CA677" s="758"/>
      <c r="CB677" s="758"/>
      <c r="CC677" s="758"/>
      <c r="CD677" s="758"/>
      <c r="CE677" s="758"/>
      <c r="CF677" s="758"/>
      <c r="CG677" s="758"/>
      <c r="CH677" s="758"/>
      <c r="CI677" s="758"/>
      <c r="CJ677" s="758"/>
      <c r="CK677" s="758"/>
      <c r="CL677" s="758"/>
      <c r="CM677" s="758"/>
      <c r="CN677" s="758"/>
      <c r="CP677" s="5"/>
      <c r="CR677" s="5"/>
      <c r="CS677" s="5"/>
      <c r="CT677" s="5"/>
    </row>
    <row r="678" spans="2:98" ht="15">
      <c r="B678" s="758"/>
      <c r="C678" s="758"/>
      <c r="D678" s="758"/>
      <c r="E678" s="758"/>
      <c r="F678" s="758"/>
      <c r="G678" s="758"/>
      <c r="H678" s="758"/>
      <c r="I678" s="758"/>
      <c r="J678" s="758"/>
      <c r="K678" s="758"/>
      <c r="L678" s="758"/>
      <c r="M678" s="758"/>
      <c r="N678" s="758"/>
      <c r="O678" s="758"/>
      <c r="P678" s="758"/>
      <c r="Q678" s="758"/>
      <c r="R678" s="758"/>
      <c r="S678" s="758"/>
      <c r="T678" s="758"/>
      <c r="U678" s="758"/>
      <c r="V678" s="758"/>
      <c r="W678" s="758"/>
      <c r="X678" s="758"/>
      <c r="Y678" s="758"/>
      <c r="Z678" s="758"/>
      <c r="AA678" s="758"/>
      <c r="AB678" s="758"/>
      <c r="AC678" s="758"/>
      <c r="AD678" s="758"/>
      <c r="AE678" s="758"/>
      <c r="AF678" s="758"/>
      <c r="AG678" s="758"/>
      <c r="AH678" s="758"/>
      <c r="AI678" s="758"/>
      <c r="AJ678" s="758"/>
      <c r="AK678" s="758"/>
      <c r="AL678" s="780">
        <v>673</v>
      </c>
      <c r="AM678" s="792">
        <v>0.31673051950099901</v>
      </c>
      <c r="AN678" s="792">
        <f t="shared" si="167"/>
        <v>0.68326948049900094</v>
      </c>
      <c r="AO678" s="792">
        <v>0.367294607169384</v>
      </c>
      <c r="AP678" s="792">
        <f t="shared" si="161"/>
        <v>0.632705392830616</v>
      </c>
      <c r="AQ678" s="792">
        <v>0.233498372372371</v>
      </c>
      <c r="AR678" s="792">
        <f t="shared" si="162"/>
        <v>0.76650162762762897</v>
      </c>
      <c r="AS678" s="792">
        <f t="shared" si="168"/>
        <v>0.29007347198555866</v>
      </c>
      <c r="AT678" s="792">
        <f t="shared" si="168"/>
        <v>0.70992652801444134</v>
      </c>
      <c r="AU678" s="808">
        <v>0.329808701522815</v>
      </c>
      <c r="AV678" s="808">
        <f t="shared" si="169"/>
        <v>0.67019129847718495</v>
      </c>
      <c r="AW678" s="808">
        <v>0.38229288978875697</v>
      </c>
      <c r="AX678" s="808">
        <f t="shared" si="170"/>
        <v>0.61770711021124303</v>
      </c>
      <c r="AY678" s="808">
        <v>0.25708119426063802</v>
      </c>
      <c r="AZ678" s="808">
        <f t="shared" si="173"/>
        <v>0.74291880573936198</v>
      </c>
      <c r="BA678" s="808">
        <f t="shared" si="171"/>
        <v>0.30842541148338026</v>
      </c>
      <c r="BB678" s="808">
        <f t="shared" si="171"/>
        <v>0.69157458851661979</v>
      </c>
      <c r="BC678" s="809">
        <v>0.31076311731880502</v>
      </c>
      <c r="BD678" s="809">
        <f t="shared" si="174"/>
        <v>0.68923688268119498</v>
      </c>
      <c r="BE678" s="809">
        <v>0.37037459546854801</v>
      </c>
      <c r="BF678" s="809">
        <f t="shared" si="174"/>
        <v>0.62962540453145199</v>
      </c>
      <c r="BG678" s="809">
        <v>0.25817409090673399</v>
      </c>
      <c r="BH678" s="809">
        <f t="shared" si="163"/>
        <v>0.74182590909326596</v>
      </c>
      <c r="BI678" s="809">
        <v>0.30028280514369321</v>
      </c>
      <c r="BJ678" s="809">
        <v>0.69971719485630679</v>
      </c>
      <c r="BK678" s="810">
        <v>0.30356135145757801</v>
      </c>
      <c r="BL678" s="810">
        <f t="shared" si="164"/>
        <v>0.69643864854242199</v>
      </c>
      <c r="BM678" s="810">
        <v>0.36288130797384899</v>
      </c>
      <c r="BN678" s="810">
        <f t="shared" si="165"/>
        <v>0.63711869202615101</v>
      </c>
      <c r="BO678" s="810">
        <v>0.24952903066745299</v>
      </c>
      <c r="BP678" s="810">
        <f t="shared" si="166"/>
        <v>0.75047096933254698</v>
      </c>
      <c r="BQ678" s="810">
        <v>0.29235007389286283</v>
      </c>
      <c r="BR678" s="810">
        <f t="shared" si="172"/>
        <v>0.70764992610713717</v>
      </c>
      <c r="BS678" s="809">
        <v>0.90088555312764795</v>
      </c>
      <c r="BT678" s="809">
        <v>9.9114446872352005E-2</v>
      </c>
      <c r="BU678" s="812"/>
      <c r="BV678" s="758"/>
      <c r="BW678" s="758"/>
      <c r="BX678" s="758"/>
      <c r="BY678" s="758"/>
      <c r="BZ678" s="758"/>
      <c r="CA678" s="758"/>
      <c r="CB678" s="758"/>
      <c r="CC678" s="758"/>
      <c r="CD678" s="758"/>
      <c r="CE678" s="758"/>
      <c r="CF678" s="758"/>
      <c r="CG678" s="758"/>
      <c r="CH678" s="758"/>
      <c r="CI678" s="758"/>
      <c r="CJ678" s="758"/>
      <c r="CK678" s="758"/>
      <c r="CL678" s="758"/>
      <c r="CM678" s="758"/>
      <c r="CN678" s="758"/>
      <c r="CP678" s="5"/>
      <c r="CR678" s="5"/>
      <c r="CS678" s="5"/>
      <c r="CT678" s="5"/>
    </row>
    <row r="679" spans="2:98" ht="15">
      <c r="B679" s="758"/>
      <c r="C679" s="758"/>
      <c r="D679" s="758"/>
      <c r="E679" s="758"/>
      <c r="F679" s="758"/>
      <c r="G679" s="758"/>
      <c r="H679" s="758"/>
      <c r="I679" s="758"/>
      <c r="J679" s="758"/>
      <c r="K679" s="758"/>
      <c r="L679" s="758"/>
      <c r="M679" s="758"/>
      <c r="N679" s="758"/>
      <c r="O679" s="758"/>
      <c r="P679" s="758"/>
      <c r="Q679" s="758"/>
      <c r="R679" s="758"/>
      <c r="S679" s="758"/>
      <c r="T679" s="758"/>
      <c r="U679" s="758"/>
      <c r="V679" s="758"/>
      <c r="W679" s="758"/>
      <c r="X679" s="758"/>
      <c r="Y679" s="758"/>
      <c r="Z679" s="758"/>
      <c r="AA679" s="758"/>
      <c r="AB679" s="758"/>
      <c r="AC679" s="758"/>
      <c r="AD679" s="758"/>
      <c r="AE679" s="758"/>
      <c r="AF679" s="758"/>
      <c r="AG679" s="758"/>
      <c r="AH679" s="758"/>
      <c r="AI679" s="758"/>
      <c r="AJ679" s="758"/>
      <c r="AK679" s="758"/>
      <c r="AL679" s="780">
        <v>674</v>
      </c>
      <c r="AM679" s="792">
        <v>0.31701541875744899</v>
      </c>
      <c r="AN679" s="792">
        <f t="shared" si="167"/>
        <v>0.68298458124255101</v>
      </c>
      <c r="AO679" s="792">
        <v>0.36755437226215698</v>
      </c>
      <c r="AP679" s="792">
        <f t="shared" si="161"/>
        <v>0.63244562773784296</v>
      </c>
      <c r="AQ679" s="792">
        <v>0.233830741858604</v>
      </c>
      <c r="AR679" s="792">
        <f t="shared" si="162"/>
        <v>0.76616925814139603</v>
      </c>
      <c r="AS679" s="792">
        <f t="shared" si="168"/>
        <v>0.29037442669006314</v>
      </c>
      <c r="AT679" s="792">
        <f t="shared" si="168"/>
        <v>0.70962557330993692</v>
      </c>
      <c r="AU679" s="808">
        <v>0.33010938966991099</v>
      </c>
      <c r="AV679" s="808">
        <f t="shared" si="169"/>
        <v>0.66989061033008901</v>
      </c>
      <c r="AW679" s="808">
        <v>0.38257993908295002</v>
      </c>
      <c r="AX679" s="808">
        <f t="shared" si="170"/>
        <v>0.61742006091704993</v>
      </c>
      <c r="AY679" s="808">
        <v>0.25744838914469298</v>
      </c>
      <c r="AZ679" s="808">
        <f t="shared" si="173"/>
        <v>0.74255161085530696</v>
      </c>
      <c r="BA679" s="808">
        <f t="shared" si="171"/>
        <v>0.30875355579330971</v>
      </c>
      <c r="BB679" s="808">
        <f t="shared" si="171"/>
        <v>0.69124644420669035</v>
      </c>
      <c r="BC679" s="809">
        <v>0.31105431153164897</v>
      </c>
      <c r="BD679" s="809">
        <f t="shared" si="174"/>
        <v>0.68894568846835103</v>
      </c>
      <c r="BE679" s="809">
        <v>0.37064521670795197</v>
      </c>
      <c r="BF679" s="809">
        <f t="shared" si="174"/>
        <v>0.62935478329204808</v>
      </c>
      <c r="BG679" s="809">
        <v>0.258541997914225</v>
      </c>
      <c r="BH679" s="809">
        <f t="shared" si="163"/>
        <v>0.74145800208577506</v>
      </c>
      <c r="BI679" s="809">
        <v>0.30060455545818365</v>
      </c>
      <c r="BJ679" s="809">
        <v>0.69939544454181646</v>
      </c>
      <c r="BK679" s="810">
        <v>0.30384780796660199</v>
      </c>
      <c r="BL679" s="810">
        <f t="shared" si="164"/>
        <v>0.69615219203339795</v>
      </c>
      <c r="BM679" s="810">
        <v>0.36314625421101598</v>
      </c>
      <c r="BN679" s="810">
        <f t="shared" si="165"/>
        <v>0.63685374578898402</v>
      </c>
      <c r="BO679" s="810">
        <v>0.249887933654208</v>
      </c>
      <c r="BP679" s="810">
        <f t="shared" si="166"/>
        <v>0.75011206634579197</v>
      </c>
      <c r="BQ679" s="810">
        <v>0.29266490841911597</v>
      </c>
      <c r="BR679" s="810">
        <f t="shared" si="172"/>
        <v>0.70733509158088403</v>
      </c>
      <c r="BS679" s="809">
        <v>0.90102923223507014</v>
      </c>
      <c r="BT679" s="809">
        <v>9.8970767764929801E-2</v>
      </c>
      <c r="BU679" s="812"/>
      <c r="BV679" s="758"/>
      <c r="BW679" s="758"/>
      <c r="BX679" s="758"/>
      <c r="BY679" s="758"/>
      <c r="BZ679" s="758"/>
      <c r="CA679" s="758"/>
      <c r="CB679" s="758"/>
      <c r="CC679" s="758"/>
      <c r="CD679" s="758"/>
      <c r="CE679" s="758"/>
      <c r="CF679" s="758"/>
      <c r="CG679" s="758"/>
      <c r="CH679" s="758"/>
      <c r="CI679" s="758"/>
      <c r="CJ679" s="758"/>
      <c r="CK679" s="758"/>
      <c r="CL679" s="758"/>
      <c r="CM679" s="758"/>
      <c r="CN679" s="758"/>
      <c r="CP679" s="5"/>
      <c r="CR679" s="5"/>
      <c r="CS679" s="5"/>
      <c r="CT679" s="5"/>
    </row>
    <row r="680" spans="2:98" ht="15">
      <c r="B680" s="758"/>
      <c r="C680" s="758"/>
      <c r="D680" s="758"/>
      <c r="E680" s="758"/>
      <c r="F680" s="758"/>
      <c r="G680" s="758"/>
      <c r="H680" s="758"/>
      <c r="I680" s="758"/>
      <c r="J680" s="758"/>
      <c r="K680" s="758"/>
      <c r="L680" s="758"/>
      <c r="M680" s="758"/>
      <c r="N680" s="758"/>
      <c r="O680" s="758"/>
      <c r="P680" s="758"/>
      <c r="Q680" s="758"/>
      <c r="R680" s="758"/>
      <c r="S680" s="758"/>
      <c r="T680" s="758"/>
      <c r="U680" s="758"/>
      <c r="V680" s="758"/>
      <c r="W680" s="758"/>
      <c r="X680" s="758"/>
      <c r="Y680" s="758"/>
      <c r="Z680" s="758"/>
      <c r="AA680" s="758"/>
      <c r="AB680" s="758"/>
      <c r="AC680" s="758"/>
      <c r="AD680" s="758"/>
      <c r="AE680" s="758"/>
      <c r="AF680" s="758"/>
      <c r="AG680" s="758"/>
      <c r="AH680" s="758"/>
      <c r="AI680" s="758"/>
      <c r="AJ680" s="758"/>
      <c r="AK680" s="758"/>
      <c r="AL680" s="780">
        <v>675</v>
      </c>
      <c r="AM680" s="792">
        <v>0.317300012503062</v>
      </c>
      <c r="AN680" s="792">
        <f t="shared" si="167"/>
        <v>0.68269998749693794</v>
      </c>
      <c r="AO680" s="792">
        <v>0.367814000371879</v>
      </c>
      <c r="AP680" s="792">
        <f t="shared" si="161"/>
        <v>0.63218599962812094</v>
      </c>
      <c r="AQ680" s="792">
        <v>0.23416302363015301</v>
      </c>
      <c r="AR680" s="792">
        <f t="shared" si="162"/>
        <v>0.76583697636984693</v>
      </c>
      <c r="AS680" s="792">
        <f t="shared" si="168"/>
        <v>0.29067521483135178</v>
      </c>
      <c r="AT680" s="792">
        <f t="shared" si="168"/>
        <v>0.70932478516864816</v>
      </c>
      <c r="AU680" s="808">
        <v>0.33040984126908501</v>
      </c>
      <c r="AV680" s="808">
        <f t="shared" si="169"/>
        <v>0.66959015873091499</v>
      </c>
      <c r="AW680" s="808">
        <v>0.38286675874493098</v>
      </c>
      <c r="AX680" s="808">
        <f t="shared" si="170"/>
        <v>0.61713324125506897</v>
      </c>
      <c r="AY680" s="808">
        <v>0.257815477216363</v>
      </c>
      <c r="AZ680" s="808">
        <f t="shared" si="173"/>
        <v>0.742184522783637</v>
      </c>
      <c r="BA680" s="808">
        <f t="shared" si="171"/>
        <v>0.30908152482427748</v>
      </c>
      <c r="BB680" s="808">
        <f t="shared" si="171"/>
        <v>0.69091847517572247</v>
      </c>
      <c r="BC680" s="809">
        <v>0.31134530689571199</v>
      </c>
      <c r="BD680" s="809">
        <f t="shared" si="174"/>
        <v>0.68865469310428806</v>
      </c>
      <c r="BE680" s="809">
        <v>0.370915612940664</v>
      </c>
      <c r="BF680" s="809">
        <f t="shared" si="174"/>
        <v>0.629084387059336</v>
      </c>
      <c r="BG680" s="809">
        <v>0.25890978351969202</v>
      </c>
      <c r="BH680" s="809">
        <f t="shared" si="163"/>
        <v>0.74109021648030793</v>
      </c>
      <c r="BI680" s="809">
        <v>0.30092613653308176</v>
      </c>
      <c r="BJ680" s="809">
        <v>0.69907386346691824</v>
      </c>
      <c r="BK680" s="810">
        <v>0.30413402307390303</v>
      </c>
      <c r="BL680" s="810">
        <f t="shared" si="164"/>
        <v>0.69586597692609697</v>
      </c>
      <c r="BM680" s="810">
        <v>0.36341100375520702</v>
      </c>
      <c r="BN680" s="810">
        <f t="shared" si="165"/>
        <v>0.63658899624479304</v>
      </c>
      <c r="BO680" s="810">
        <v>0.25024670847453501</v>
      </c>
      <c r="BP680" s="810">
        <f t="shared" si="166"/>
        <v>0.74975329152546499</v>
      </c>
      <c r="BQ680" s="810">
        <v>0.29297956391489366</v>
      </c>
      <c r="BR680" s="810">
        <f t="shared" si="172"/>
        <v>0.70702043608510634</v>
      </c>
      <c r="BS680" s="809">
        <v>0.90117244125597795</v>
      </c>
      <c r="BT680" s="809">
        <v>9.8827558744022007E-2</v>
      </c>
      <c r="BU680" s="812"/>
      <c r="BV680" s="758"/>
      <c r="BW680" s="758"/>
      <c r="BX680" s="758"/>
      <c r="BY680" s="758"/>
      <c r="BZ680" s="758"/>
      <c r="CA680" s="758"/>
      <c r="CB680" s="758"/>
      <c r="CC680" s="758"/>
      <c r="CD680" s="758"/>
      <c r="CE680" s="758"/>
      <c r="CF680" s="758"/>
      <c r="CG680" s="758"/>
      <c r="CH680" s="758"/>
      <c r="CI680" s="758"/>
      <c r="CJ680" s="758"/>
      <c r="CK680" s="758"/>
      <c r="CL680" s="758"/>
      <c r="CM680" s="758"/>
      <c r="CN680" s="758"/>
      <c r="CP680" s="5"/>
      <c r="CR680" s="5"/>
      <c r="CS680" s="5"/>
      <c r="CT680" s="5"/>
    </row>
    <row r="681" spans="2:98" ht="15">
      <c r="B681" s="758"/>
      <c r="C681" s="758"/>
      <c r="D681" s="758"/>
      <c r="E681" s="758"/>
      <c r="F681" s="758"/>
      <c r="G681" s="758"/>
      <c r="H681" s="758"/>
      <c r="I681" s="758"/>
      <c r="J681" s="758"/>
      <c r="K681" s="758"/>
      <c r="L681" s="758"/>
      <c r="M681" s="758"/>
      <c r="N681" s="758"/>
      <c r="O681" s="758"/>
      <c r="P681" s="758"/>
      <c r="Q681" s="758"/>
      <c r="R681" s="758"/>
      <c r="S681" s="758"/>
      <c r="T681" s="758"/>
      <c r="U681" s="758"/>
      <c r="V681" s="758"/>
      <c r="W681" s="758"/>
      <c r="X681" s="758"/>
      <c r="Y681" s="758"/>
      <c r="Z681" s="758"/>
      <c r="AA681" s="758"/>
      <c r="AB681" s="758"/>
      <c r="AC681" s="758"/>
      <c r="AD681" s="758"/>
      <c r="AE681" s="758"/>
      <c r="AF681" s="758"/>
      <c r="AG681" s="758"/>
      <c r="AH681" s="758"/>
      <c r="AI681" s="758"/>
      <c r="AJ681" s="758"/>
      <c r="AK681" s="758"/>
      <c r="AL681" s="780">
        <v>676</v>
      </c>
      <c r="AM681" s="792">
        <v>0.31758430233264001</v>
      </c>
      <c r="AN681" s="792">
        <f t="shared" si="167"/>
        <v>0.68241569766735999</v>
      </c>
      <c r="AO681" s="792">
        <v>0.36807349093230401</v>
      </c>
      <c r="AP681" s="792">
        <f t="shared" si="161"/>
        <v>0.63192650906769599</v>
      </c>
      <c r="AQ681" s="792">
        <v>0.23449521766454301</v>
      </c>
      <c r="AR681" s="792">
        <f t="shared" si="162"/>
        <v>0.76550478233545705</v>
      </c>
      <c r="AS681" s="792">
        <f t="shared" si="168"/>
        <v>0.29097583676323813</v>
      </c>
      <c r="AT681" s="792">
        <f t="shared" si="168"/>
        <v>0.70902416323676198</v>
      </c>
      <c r="AU681" s="808">
        <v>0.33071005660987202</v>
      </c>
      <c r="AV681" s="808">
        <f t="shared" si="169"/>
        <v>0.66928994339012804</v>
      </c>
      <c r="AW681" s="808">
        <v>0.38315334904207798</v>
      </c>
      <c r="AX681" s="808">
        <f t="shared" si="170"/>
        <v>0.61684665095792202</v>
      </c>
      <c r="AY681" s="808">
        <v>0.25818245829476799</v>
      </c>
      <c r="AZ681" s="808">
        <f t="shared" si="173"/>
        <v>0.74181754170523195</v>
      </c>
      <c r="BA681" s="808">
        <f t="shared" si="171"/>
        <v>0.30940931864433152</v>
      </c>
      <c r="BB681" s="808">
        <f t="shared" si="171"/>
        <v>0.69059068135566837</v>
      </c>
      <c r="BC681" s="809">
        <v>0.31163610294967298</v>
      </c>
      <c r="BD681" s="809">
        <f t="shared" si="174"/>
        <v>0.68836389705032697</v>
      </c>
      <c r="BE681" s="809">
        <v>0.37118578433702099</v>
      </c>
      <c r="BF681" s="809">
        <f t="shared" si="174"/>
        <v>0.62881421566297901</v>
      </c>
      <c r="BG681" s="809">
        <v>0.25927744752588799</v>
      </c>
      <c r="BH681" s="809">
        <f t="shared" si="163"/>
        <v>0.74072255247411201</v>
      </c>
      <c r="BI681" s="809">
        <v>0.30124754817382193</v>
      </c>
      <c r="BJ681" s="809">
        <v>0.69875245182617807</v>
      </c>
      <c r="BK681" s="810">
        <v>0.30441999674986597</v>
      </c>
      <c r="BL681" s="810">
        <f t="shared" si="164"/>
        <v>0.69558000325013403</v>
      </c>
      <c r="BM681" s="810">
        <v>0.363675556739186</v>
      </c>
      <c r="BN681" s="810">
        <f t="shared" si="165"/>
        <v>0.63632444326081394</v>
      </c>
      <c r="BO681" s="810">
        <v>0.250605354875713</v>
      </c>
      <c r="BP681" s="810">
        <f t="shared" si="166"/>
        <v>0.749394645124287</v>
      </c>
      <c r="BQ681" s="810">
        <v>0.29329404028529921</v>
      </c>
      <c r="BR681" s="810">
        <f t="shared" si="172"/>
        <v>0.70670595971470074</v>
      </c>
      <c r="BS681" s="809">
        <v>0.90131518207522299</v>
      </c>
      <c r="BT681" s="809">
        <v>9.8684817924776999E-2</v>
      </c>
      <c r="BU681" s="812"/>
      <c r="BV681" s="758"/>
      <c r="BW681" s="758"/>
      <c r="BX681" s="758"/>
      <c r="BY681" s="758"/>
      <c r="BZ681" s="758"/>
      <c r="CA681" s="758"/>
      <c r="CB681" s="758"/>
      <c r="CC681" s="758"/>
      <c r="CD681" s="758"/>
      <c r="CE681" s="758"/>
      <c r="CF681" s="758"/>
      <c r="CG681" s="758"/>
      <c r="CH681" s="758"/>
      <c r="CI681" s="758"/>
      <c r="CJ681" s="758"/>
      <c r="CK681" s="758"/>
      <c r="CL681" s="758"/>
      <c r="CM681" s="758"/>
      <c r="CN681" s="758"/>
      <c r="CP681" s="5"/>
      <c r="CR681" s="5"/>
      <c r="CS681" s="5"/>
      <c r="CT681" s="5"/>
    </row>
    <row r="682" spans="2:98" ht="15">
      <c r="B682" s="758"/>
      <c r="C682" s="758"/>
      <c r="D682" s="758"/>
      <c r="E682" s="758"/>
      <c r="F682" s="758"/>
      <c r="G682" s="758"/>
      <c r="H682" s="758"/>
      <c r="I682" s="758"/>
      <c r="J682" s="758"/>
      <c r="K682" s="758"/>
      <c r="L682" s="758"/>
      <c r="M682" s="758"/>
      <c r="N682" s="758"/>
      <c r="O682" s="758"/>
      <c r="P682" s="758"/>
      <c r="Q682" s="758"/>
      <c r="R682" s="758"/>
      <c r="S682" s="758"/>
      <c r="T682" s="758"/>
      <c r="U682" s="758"/>
      <c r="V682" s="758"/>
      <c r="W682" s="758"/>
      <c r="X682" s="758"/>
      <c r="Y682" s="758"/>
      <c r="Z682" s="758"/>
      <c r="AA682" s="758"/>
      <c r="AB682" s="758"/>
      <c r="AC682" s="758"/>
      <c r="AD682" s="758"/>
      <c r="AE682" s="758"/>
      <c r="AF682" s="758"/>
      <c r="AG682" s="758"/>
      <c r="AH682" s="758"/>
      <c r="AI682" s="758"/>
      <c r="AJ682" s="758"/>
      <c r="AK682" s="758"/>
      <c r="AL682" s="780">
        <v>677</v>
      </c>
      <c r="AM682" s="792">
        <v>0.31786828984098497</v>
      </c>
      <c r="AN682" s="792">
        <f t="shared" si="167"/>
        <v>0.68213171015901497</v>
      </c>
      <c r="AO682" s="792">
        <v>0.36833284337718403</v>
      </c>
      <c r="AP682" s="792">
        <f t="shared" si="161"/>
        <v>0.63166715662281603</v>
      </c>
      <c r="AQ682" s="792">
        <v>0.234827323939302</v>
      </c>
      <c r="AR682" s="792">
        <f t="shared" si="162"/>
        <v>0.76517267606069805</v>
      </c>
      <c r="AS682" s="792">
        <f t="shared" si="168"/>
        <v>0.2912762928395366</v>
      </c>
      <c r="AT682" s="792">
        <f t="shared" si="168"/>
        <v>0.70872370716046351</v>
      </c>
      <c r="AU682" s="808">
        <v>0.331010035981807</v>
      </c>
      <c r="AV682" s="808">
        <f t="shared" si="169"/>
        <v>0.668989964018193</v>
      </c>
      <c r="AW682" s="808">
        <v>0.38343971024176898</v>
      </c>
      <c r="AX682" s="808">
        <f t="shared" si="170"/>
        <v>0.61656028975823096</v>
      </c>
      <c r="AY682" s="808">
        <v>0.25854933219902998</v>
      </c>
      <c r="AZ682" s="808">
        <f t="shared" si="173"/>
        <v>0.74145066780097002</v>
      </c>
      <c r="BA682" s="808">
        <f t="shared" si="171"/>
        <v>0.3097369373215208</v>
      </c>
      <c r="BB682" s="808">
        <f t="shared" si="171"/>
        <v>0.69026306267847914</v>
      </c>
      <c r="BC682" s="809">
        <v>0.311926699232209</v>
      </c>
      <c r="BD682" s="809">
        <f t="shared" si="174"/>
        <v>0.68807330076779105</v>
      </c>
      <c r="BE682" s="809">
        <v>0.37145573106735802</v>
      </c>
      <c r="BF682" s="809">
        <f t="shared" si="174"/>
        <v>0.62854426893264193</v>
      </c>
      <c r="BG682" s="809">
        <v>0.25964498973556599</v>
      </c>
      <c r="BH682" s="809">
        <f t="shared" si="163"/>
        <v>0.74035501026443407</v>
      </c>
      <c r="BI682" s="809">
        <v>0.30156879018583749</v>
      </c>
      <c r="BJ682" s="809">
        <v>0.69843120981416251</v>
      </c>
      <c r="BK682" s="810">
        <v>0.30470572896487502</v>
      </c>
      <c r="BL682" s="810">
        <f t="shared" si="164"/>
        <v>0.69529427103512498</v>
      </c>
      <c r="BM682" s="810">
        <v>0.36393991329571801</v>
      </c>
      <c r="BN682" s="810">
        <f t="shared" si="165"/>
        <v>0.63606008670428205</v>
      </c>
      <c r="BO682" s="810">
        <v>0.25096387260502301</v>
      </c>
      <c r="BP682" s="810">
        <f t="shared" si="166"/>
        <v>0.74903612739497705</v>
      </c>
      <c r="BQ682" s="810">
        <v>0.29360833743543702</v>
      </c>
      <c r="BR682" s="810">
        <f t="shared" si="172"/>
        <v>0.70639166256456298</v>
      </c>
      <c r="BS682" s="809">
        <v>0.90145745657765686</v>
      </c>
      <c r="BT682" s="809">
        <v>9.8542543422343101E-2</v>
      </c>
      <c r="BU682" s="812"/>
      <c r="BV682" s="758"/>
      <c r="BW682" s="758"/>
      <c r="BX682" s="758"/>
      <c r="BY682" s="758"/>
      <c r="BZ682" s="758"/>
      <c r="CA682" s="758"/>
      <c r="CB682" s="758"/>
      <c r="CC682" s="758"/>
      <c r="CD682" s="758"/>
      <c r="CE682" s="758"/>
      <c r="CF682" s="758"/>
      <c r="CG682" s="758"/>
      <c r="CH682" s="758"/>
      <c r="CI682" s="758"/>
      <c r="CJ682" s="758"/>
      <c r="CK682" s="758"/>
      <c r="CL682" s="758"/>
      <c r="CM682" s="758"/>
      <c r="CN682" s="758"/>
      <c r="CP682" s="5"/>
      <c r="CR682" s="5"/>
      <c r="CS682" s="5"/>
      <c r="CT682" s="5"/>
    </row>
    <row r="683" spans="2:98" ht="15">
      <c r="B683" s="758"/>
      <c r="C683" s="758"/>
      <c r="D683" s="758"/>
      <c r="E683" s="758"/>
      <c r="F683" s="758"/>
      <c r="G683" s="758"/>
      <c r="H683" s="758"/>
      <c r="I683" s="758"/>
      <c r="J683" s="758"/>
      <c r="K683" s="758"/>
      <c r="L683" s="758"/>
      <c r="M683" s="758"/>
      <c r="N683" s="758"/>
      <c r="O683" s="758"/>
      <c r="P683" s="758"/>
      <c r="Q683" s="758"/>
      <c r="R683" s="758"/>
      <c r="S683" s="758"/>
      <c r="T683" s="758"/>
      <c r="U683" s="758"/>
      <c r="V683" s="758"/>
      <c r="W683" s="758"/>
      <c r="X683" s="758"/>
      <c r="Y683" s="758"/>
      <c r="Z683" s="758"/>
      <c r="AA683" s="758"/>
      <c r="AB683" s="758"/>
      <c r="AC683" s="758"/>
      <c r="AD683" s="758"/>
      <c r="AE683" s="758"/>
      <c r="AF683" s="758"/>
      <c r="AG683" s="758"/>
      <c r="AH683" s="758"/>
      <c r="AI683" s="758"/>
      <c r="AJ683" s="758"/>
      <c r="AK683" s="758"/>
      <c r="AL683" s="780">
        <v>678</v>
      </c>
      <c r="AM683" s="792">
        <v>0.31815197662289901</v>
      </c>
      <c r="AN683" s="792">
        <f t="shared" si="167"/>
        <v>0.68184802337710093</v>
      </c>
      <c r="AO683" s="792">
        <v>0.36859205714027399</v>
      </c>
      <c r="AP683" s="792">
        <f t="shared" si="161"/>
        <v>0.63140794285972601</v>
      </c>
      <c r="AQ683" s="792">
        <v>0.23515934243195699</v>
      </c>
      <c r="AR683" s="792">
        <f t="shared" si="162"/>
        <v>0.76484065756804298</v>
      </c>
      <c r="AS683" s="792">
        <f t="shared" si="168"/>
        <v>0.2915765834140619</v>
      </c>
      <c r="AT683" s="792">
        <f t="shared" si="168"/>
        <v>0.70842341658593799</v>
      </c>
      <c r="AU683" s="808">
        <v>0.33130977967442599</v>
      </c>
      <c r="AV683" s="808">
        <f t="shared" si="169"/>
        <v>0.66869022032557401</v>
      </c>
      <c r="AW683" s="808">
        <v>0.38372584261138099</v>
      </c>
      <c r="AX683" s="808">
        <f t="shared" si="170"/>
        <v>0.61627415738861901</v>
      </c>
      <c r="AY683" s="808">
        <v>0.25891609874826699</v>
      </c>
      <c r="AZ683" s="808">
        <f t="shared" si="173"/>
        <v>0.74108390125173296</v>
      </c>
      <c r="BA683" s="808">
        <f t="shared" si="171"/>
        <v>0.31006438092389249</v>
      </c>
      <c r="BB683" s="808">
        <f t="shared" si="171"/>
        <v>0.68993561907610745</v>
      </c>
      <c r="BC683" s="809">
        <v>0.31221709528199798</v>
      </c>
      <c r="BD683" s="809">
        <f t="shared" si="174"/>
        <v>0.68778290471800196</v>
      </c>
      <c r="BE683" s="809">
        <v>0.37172545330201001</v>
      </c>
      <c r="BF683" s="809">
        <f t="shared" si="174"/>
        <v>0.62827454669798999</v>
      </c>
      <c r="BG683" s="809">
        <v>0.26001240995147901</v>
      </c>
      <c r="BH683" s="809">
        <f t="shared" si="163"/>
        <v>0.73998759004852099</v>
      </c>
      <c r="BI683" s="809">
        <v>0.30188986237456206</v>
      </c>
      <c r="BJ683" s="809">
        <v>0.69811013762543805</v>
      </c>
      <c r="BK683" s="810">
        <v>0.30499121968931597</v>
      </c>
      <c r="BL683" s="810">
        <f t="shared" si="164"/>
        <v>0.69500878031068403</v>
      </c>
      <c r="BM683" s="810">
        <v>0.36420407355756801</v>
      </c>
      <c r="BN683" s="810">
        <f t="shared" si="165"/>
        <v>0.63579592644243199</v>
      </c>
      <c r="BO683" s="810">
        <v>0.25132226140974601</v>
      </c>
      <c r="BP683" s="810">
        <f t="shared" si="166"/>
        <v>0.74867773859025399</v>
      </c>
      <c r="BQ683" s="810">
        <v>0.29392245527041178</v>
      </c>
      <c r="BR683" s="810">
        <f t="shared" si="172"/>
        <v>0.70607754472958828</v>
      </c>
      <c r="BS683" s="809">
        <v>0.9015992666481315</v>
      </c>
      <c r="BT683" s="809">
        <v>9.8400733351868497E-2</v>
      </c>
      <c r="BU683" s="812"/>
      <c r="BV683" s="758"/>
      <c r="BW683" s="758"/>
      <c r="BX683" s="758"/>
      <c r="BY683" s="758"/>
      <c r="BZ683" s="758"/>
      <c r="CA683" s="758"/>
      <c r="CB683" s="758"/>
      <c r="CC683" s="758"/>
      <c r="CD683" s="758"/>
      <c r="CE683" s="758"/>
      <c r="CF683" s="758"/>
      <c r="CG683" s="758"/>
      <c r="CH683" s="758"/>
      <c r="CI683" s="758"/>
      <c r="CJ683" s="758"/>
      <c r="CK683" s="758"/>
      <c r="CL683" s="758"/>
      <c r="CM683" s="758"/>
      <c r="CN683" s="758"/>
      <c r="CP683" s="5"/>
      <c r="CR683" s="5"/>
      <c r="CS683" s="5"/>
      <c r="CT683" s="5"/>
    </row>
    <row r="684" spans="2:98" ht="15">
      <c r="B684" s="758"/>
      <c r="C684" s="758"/>
      <c r="D684" s="758"/>
      <c r="E684" s="758"/>
      <c r="F684" s="758"/>
      <c r="G684" s="758"/>
      <c r="H684" s="758"/>
      <c r="I684" s="758"/>
      <c r="J684" s="758"/>
      <c r="K684" s="758"/>
      <c r="L684" s="758"/>
      <c r="M684" s="758"/>
      <c r="N684" s="758"/>
      <c r="O684" s="758"/>
      <c r="P684" s="758"/>
      <c r="Q684" s="758"/>
      <c r="R684" s="758"/>
      <c r="S684" s="758"/>
      <c r="T684" s="758"/>
      <c r="U684" s="758"/>
      <c r="V684" s="758"/>
      <c r="W684" s="758"/>
      <c r="X684" s="758"/>
      <c r="Y684" s="758"/>
      <c r="Z684" s="758"/>
      <c r="AA684" s="758"/>
      <c r="AB684" s="758"/>
      <c r="AC684" s="758"/>
      <c r="AD684" s="758"/>
      <c r="AE684" s="758"/>
      <c r="AF684" s="758"/>
      <c r="AG684" s="758"/>
      <c r="AH684" s="758"/>
      <c r="AI684" s="758"/>
      <c r="AJ684" s="758"/>
      <c r="AK684" s="758"/>
      <c r="AL684" s="780">
        <v>679</v>
      </c>
      <c r="AM684" s="792">
        <v>0.31843536427318397</v>
      </c>
      <c r="AN684" s="792">
        <f t="shared" si="167"/>
        <v>0.68156463572681603</v>
      </c>
      <c r="AO684" s="792">
        <v>0.36885113165532502</v>
      </c>
      <c r="AP684" s="792">
        <f t="shared" si="161"/>
        <v>0.63114886834467498</v>
      </c>
      <c r="AQ684" s="792">
        <v>0.23549127312003401</v>
      </c>
      <c r="AR684" s="792">
        <f t="shared" si="162"/>
        <v>0.76450872687996596</v>
      </c>
      <c r="AS684" s="792">
        <f t="shared" si="168"/>
        <v>0.29187670884062744</v>
      </c>
      <c r="AT684" s="792">
        <f t="shared" si="168"/>
        <v>0.70812329115937256</v>
      </c>
      <c r="AU684" s="808">
        <v>0.33160928797726302</v>
      </c>
      <c r="AV684" s="808">
        <f t="shared" si="169"/>
        <v>0.66839071202273703</v>
      </c>
      <c r="AW684" s="808">
        <v>0.384011746418294</v>
      </c>
      <c r="AX684" s="808">
        <f t="shared" si="170"/>
        <v>0.61598825358170606</v>
      </c>
      <c r="AY684" s="808">
        <v>0.25928275776160098</v>
      </c>
      <c r="AZ684" s="808">
        <f t="shared" si="173"/>
        <v>0.74071724223839897</v>
      </c>
      <c r="BA684" s="808">
        <f t="shared" si="171"/>
        <v>0.3103916495194956</v>
      </c>
      <c r="BB684" s="808">
        <f t="shared" si="171"/>
        <v>0.6896083504805044</v>
      </c>
      <c r="BC684" s="809">
        <v>0.31250729063771798</v>
      </c>
      <c r="BD684" s="809">
        <f t="shared" si="174"/>
        <v>0.68749270936228202</v>
      </c>
      <c r="BE684" s="809">
        <v>0.37199495121131398</v>
      </c>
      <c r="BF684" s="809">
        <f t="shared" si="174"/>
        <v>0.62800504878868602</v>
      </c>
      <c r="BG684" s="809">
        <v>0.26037970797638099</v>
      </c>
      <c r="BH684" s="809">
        <f t="shared" si="163"/>
        <v>0.73962029202361901</v>
      </c>
      <c r="BI684" s="809">
        <v>0.30221076454543006</v>
      </c>
      <c r="BJ684" s="809">
        <v>0.69778923545457006</v>
      </c>
      <c r="BK684" s="810">
        <v>0.30527646889357302</v>
      </c>
      <c r="BL684" s="810">
        <f t="shared" si="164"/>
        <v>0.69472353110642704</v>
      </c>
      <c r="BM684" s="810">
        <v>0.36446803765750002</v>
      </c>
      <c r="BN684" s="810">
        <f t="shared" si="165"/>
        <v>0.63553196234249998</v>
      </c>
      <c r="BO684" s="810">
        <v>0.25168052103716199</v>
      </c>
      <c r="BP684" s="810">
        <f t="shared" si="166"/>
        <v>0.74831947896283801</v>
      </c>
      <c r="BQ684" s="810">
        <v>0.29423639369532717</v>
      </c>
      <c r="BR684" s="810">
        <f t="shared" si="172"/>
        <v>0.70576360630467283</v>
      </c>
      <c r="BS684" s="809">
        <v>0.90174061417149842</v>
      </c>
      <c r="BT684" s="809">
        <v>9.8259385828501605E-2</v>
      </c>
      <c r="BU684" s="812"/>
      <c r="BV684" s="758"/>
      <c r="BW684" s="758"/>
      <c r="BX684" s="758"/>
      <c r="BY684" s="758"/>
      <c r="BZ684" s="758"/>
      <c r="CA684" s="758"/>
      <c r="CB684" s="758"/>
      <c r="CC684" s="758"/>
      <c r="CD684" s="758"/>
      <c r="CE684" s="758"/>
      <c r="CF684" s="758"/>
      <c r="CG684" s="758"/>
      <c r="CH684" s="758"/>
      <c r="CI684" s="758"/>
      <c r="CJ684" s="758"/>
      <c r="CK684" s="758"/>
      <c r="CL684" s="758"/>
      <c r="CM684" s="758"/>
      <c r="CN684" s="758"/>
      <c r="CP684" s="5"/>
      <c r="CR684" s="5"/>
      <c r="CS684" s="5"/>
      <c r="CT684" s="5"/>
    </row>
    <row r="685" spans="2:98" ht="15">
      <c r="B685" s="758"/>
      <c r="C685" s="758"/>
      <c r="D685" s="758"/>
      <c r="E685" s="758"/>
      <c r="F685" s="758"/>
      <c r="G685" s="758"/>
      <c r="H685" s="758"/>
      <c r="I685" s="758"/>
      <c r="J685" s="758"/>
      <c r="K685" s="758"/>
      <c r="L685" s="758"/>
      <c r="M685" s="758"/>
      <c r="N685" s="758"/>
      <c r="O685" s="758"/>
      <c r="P685" s="758"/>
      <c r="Q685" s="758"/>
      <c r="R685" s="758"/>
      <c r="S685" s="758"/>
      <c r="T685" s="758"/>
      <c r="U685" s="758"/>
      <c r="V685" s="758"/>
      <c r="W685" s="758"/>
      <c r="X685" s="758"/>
      <c r="Y685" s="758"/>
      <c r="Z685" s="758"/>
      <c r="AA685" s="758"/>
      <c r="AB685" s="758"/>
      <c r="AC685" s="758"/>
      <c r="AD685" s="758"/>
      <c r="AE685" s="758"/>
      <c r="AF685" s="758"/>
      <c r="AG685" s="758"/>
      <c r="AH685" s="758"/>
      <c r="AI685" s="758"/>
      <c r="AJ685" s="758"/>
      <c r="AK685" s="758"/>
      <c r="AL685" s="780">
        <v>680</v>
      </c>
      <c r="AM685" s="792">
        <v>0.31871845438664298</v>
      </c>
      <c r="AN685" s="792">
        <f t="shared" si="167"/>
        <v>0.68128154561335696</v>
      </c>
      <c r="AO685" s="792">
        <v>0.369110066356091</v>
      </c>
      <c r="AP685" s="792">
        <f t="shared" si="161"/>
        <v>0.630889933643909</v>
      </c>
      <c r="AQ685" s="792">
        <v>0.23582311598106201</v>
      </c>
      <c r="AR685" s="792">
        <f t="shared" si="162"/>
        <v>0.76417688401893802</v>
      </c>
      <c r="AS685" s="792">
        <f t="shared" si="168"/>
        <v>0.29217666947304877</v>
      </c>
      <c r="AT685" s="792">
        <f t="shared" si="168"/>
        <v>0.70782333052695123</v>
      </c>
      <c r="AU685" s="808">
        <v>0.33190856117985301</v>
      </c>
      <c r="AV685" s="808">
        <f t="shared" si="169"/>
        <v>0.66809143882014699</v>
      </c>
      <c r="AW685" s="808">
        <v>0.38429742192988597</v>
      </c>
      <c r="AX685" s="808">
        <f t="shared" si="170"/>
        <v>0.61570257807011397</v>
      </c>
      <c r="AY685" s="808">
        <v>0.25964930905815198</v>
      </c>
      <c r="AZ685" s="808">
        <f t="shared" si="173"/>
        <v>0.74035069094184802</v>
      </c>
      <c r="BA685" s="808">
        <f t="shared" si="171"/>
        <v>0.31071874317637815</v>
      </c>
      <c r="BB685" s="808">
        <f t="shared" si="171"/>
        <v>0.68928125682362196</v>
      </c>
      <c r="BC685" s="809">
        <v>0.31279728483804697</v>
      </c>
      <c r="BD685" s="809">
        <f t="shared" si="174"/>
        <v>0.68720271516195308</v>
      </c>
      <c r="BE685" s="809">
        <v>0.37226422496560402</v>
      </c>
      <c r="BF685" s="809">
        <f t="shared" si="174"/>
        <v>0.62773577503439593</v>
      </c>
      <c r="BG685" s="809">
        <v>0.26074688361302401</v>
      </c>
      <c r="BH685" s="809">
        <f t="shared" si="163"/>
        <v>0.73925311638697599</v>
      </c>
      <c r="BI685" s="809">
        <v>0.30253149650387456</v>
      </c>
      <c r="BJ685" s="809">
        <v>0.69746850349612544</v>
      </c>
      <c r="BK685" s="810">
        <v>0.30556147654803201</v>
      </c>
      <c r="BL685" s="810">
        <f t="shared" si="164"/>
        <v>0.69443852345196799</v>
      </c>
      <c r="BM685" s="810">
        <v>0.36473180572827901</v>
      </c>
      <c r="BN685" s="810">
        <f t="shared" si="165"/>
        <v>0.63526819427172099</v>
      </c>
      <c r="BO685" s="810">
        <v>0.25203865123455099</v>
      </c>
      <c r="BP685" s="810">
        <f t="shared" si="166"/>
        <v>0.74796134876544906</v>
      </c>
      <c r="BQ685" s="810">
        <v>0.29455015261528755</v>
      </c>
      <c r="BR685" s="810">
        <f t="shared" si="172"/>
        <v>0.7054498473847125</v>
      </c>
      <c r="BS685" s="809">
        <v>0.90188150103260922</v>
      </c>
      <c r="BT685" s="809">
        <v>9.8118498967390805E-2</v>
      </c>
      <c r="BU685" s="812"/>
      <c r="BV685" s="758"/>
      <c r="BW685" s="758"/>
      <c r="BX685" s="758"/>
      <c r="BY685" s="758"/>
      <c r="BZ685" s="758"/>
      <c r="CA685" s="758"/>
      <c r="CB685" s="758"/>
      <c r="CC685" s="758"/>
      <c r="CD685" s="758"/>
      <c r="CE685" s="758"/>
      <c r="CF685" s="758"/>
      <c r="CG685" s="758"/>
      <c r="CH685" s="758"/>
      <c r="CI685" s="758"/>
      <c r="CJ685" s="758"/>
      <c r="CK685" s="758"/>
      <c r="CL685" s="758"/>
      <c r="CM685" s="758"/>
      <c r="CN685" s="758"/>
      <c r="CP685" s="5"/>
      <c r="CR685" s="5"/>
      <c r="CS685" s="5"/>
      <c r="CT685" s="5"/>
    </row>
    <row r="686" spans="2:98" ht="15">
      <c r="B686" s="758"/>
      <c r="C686" s="758"/>
      <c r="D686" s="758"/>
      <c r="E686" s="758"/>
      <c r="F686" s="758"/>
      <c r="G686" s="758"/>
      <c r="H686" s="758"/>
      <c r="I686" s="758"/>
      <c r="J686" s="758"/>
      <c r="K686" s="758"/>
      <c r="L686" s="758"/>
      <c r="M686" s="758"/>
      <c r="N686" s="758"/>
      <c r="O686" s="758"/>
      <c r="P686" s="758"/>
      <c r="Q686" s="758"/>
      <c r="R686" s="758"/>
      <c r="S686" s="758"/>
      <c r="T686" s="758"/>
      <c r="U686" s="758"/>
      <c r="V686" s="758"/>
      <c r="W686" s="758"/>
      <c r="X686" s="758"/>
      <c r="Y686" s="758"/>
      <c r="Z686" s="758"/>
      <c r="AA686" s="758"/>
      <c r="AB686" s="758"/>
      <c r="AC686" s="758"/>
      <c r="AD686" s="758"/>
      <c r="AE686" s="758"/>
      <c r="AF686" s="758"/>
      <c r="AG686" s="758"/>
      <c r="AH686" s="758"/>
      <c r="AI686" s="758"/>
      <c r="AJ686" s="758"/>
      <c r="AK686" s="758"/>
      <c r="AL686" s="780">
        <v>681</v>
      </c>
      <c r="AM686" s="792">
        <v>0.31900124855807699</v>
      </c>
      <c r="AN686" s="792">
        <f t="shared" si="167"/>
        <v>0.68099875144192301</v>
      </c>
      <c r="AO686" s="792">
        <v>0.36936886067632402</v>
      </c>
      <c r="AP686" s="792">
        <f t="shared" si="161"/>
        <v>0.63063113932367598</v>
      </c>
      <c r="AQ686" s="792">
        <v>0.23615487099256699</v>
      </c>
      <c r="AR686" s="792">
        <f t="shared" si="162"/>
        <v>0.76384512900743307</v>
      </c>
      <c r="AS686" s="792">
        <f t="shared" si="168"/>
        <v>0.29247646566513918</v>
      </c>
      <c r="AT686" s="792">
        <f t="shared" si="168"/>
        <v>0.70752353433486082</v>
      </c>
      <c r="AU686" s="808">
        <v>0.33220759957173002</v>
      </c>
      <c r="AV686" s="808">
        <f t="shared" si="169"/>
        <v>0.66779240042827004</v>
      </c>
      <c r="AW686" s="808">
        <v>0.38458286941353298</v>
      </c>
      <c r="AX686" s="808">
        <f t="shared" si="170"/>
        <v>0.61541713058646708</v>
      </c>
      <c r="AY686" s="808">
        <v>0.26001575245704101</v>
      </c>
      <c r="AZ686" s="808">
        <f t="shared" si="173"/>
        <v>0.73998424754295899</v>
      </c>
      <c r="BA686" s="808">
        <f t="shared" si="171"/>
        <v>0.31104566196258776</v>
      </c>
      <c r="BB686" s="808">
        <f t="shared" si="171"/>
        <v>0.68895433803741235</v>
      </c>
      <c r="BC686" s="809">
        <v>0.31308707742166297</v>
      </c>
      <c r="BD686" s="809">
        <f t="shared" si="174"/>
        <v>0.68691292257833703</v>
      </c>
      <c r="BE686" s="809">
        <v>0.37253327473521802</v>
      </c>
      <c r="BF686" s="809">
        <f t="shared" si="174"/>
        <v>0.62746672526478198</v>
      </c>
      <c r="BG686" s="809">
        <v>0.26111393666416099</v>
      </c>
      <c r="BH686" s="809">
        <f t="shared" si="163"/>
        <v>0.73888606333583895</v>
      </c>
      <c r="BI686" s="809">
        <v>0.30285205805532972</v>
      </c>
      <c r="BJ686" s="809">
        <v>0.69714794194467022</v>
      </c>
      <c r="BK686" s="810">
        <v>0.30584624262307702</v>
      </c>
      <c r="BL686" s="810">
        <f t="shared" si="164"/>
        <v>0.69415375737692298</v>
      </c>
      <c r="BM686" s="810">
        <v>0.36499537790267</v>
      </c>
      <c r="BN686" s="810">
        <f t="shared" si="165"/>
        <v>0.63500462209733</v>
      </c>
      <c r="BO686" s="810">
        <v>0.25239665174919401</v>
      </c>
      <c r="BP686" s="810">
        <f t="shared" si="166"/>
        <v>0.74760334825080599</v>
      </c>
      <c r="BQ686" s="810">
        <v>0.29486373193539722</v>
      </c>
      <c r="BR686" s="810">
        <f t="shared" si="172"/>
        <v>0.70513626806460283</v>
      </c>
      <c r="BS686" s="809">
        <v>0.90202192911631585</v>
      </c>
      <c r="BT686" s="809">
        <v>9.7978070883684196E-2</v>
      </c>
      <c r="BU686" s="812"/>
      <c r="BV686" s="758"/>
      <c r="BW686" s="758"/>
      <c r="BX686" s="758"/>
      <c r="BY686" s="758"/>
      <c r="BZ686" s="758"/>
      <c r="CA686" s="758"/>
      <c r="CB686" s="758"/>
      <c r="CC686" s="758"/>
      <c r="CD686" s="758"/>
      <c r="CE686" s="758"/>
      <c r="CF686" s="758"/>
      <c r="CG686" s="758"/>
      <c r="CH686" s="758"/>
      <c r="CI686" s="758"/>
      <c r="CJ686" s="758"/>
      <c r="CK686" s="758"/>
      <c r="CL686" s="758"/>
      <c r="CM686" s="758"/>
      <c r="CN686" s="758"/>
      <c r="CP686" s="5"/>
      <c r="CR686" s="5"/>
      <c r="CS686" s="5"/>
      <c r="CT686" s="5"/>
    </row>
    <row r="687" spans="2:98" ht="15">
      <c r="B687" s="758"/>
      <c r="C687" s="758"/>
      <c r="D687" s="758"/>
      <c r="E687" s="758"/>
      <c r="F687" s="758"/>
      <c r="G687" s="758"/>
      <c r="H687" s="758"/>
      <c r="I687" s="758"/>
      <c r="J687" s="758"/>
      <c r="K687" s="758"/>
      <c r="L687" s="758"/>
      <c r="M687" s="758"/>
      <c r="N687" s="758"/>
      <c r="O687" s="758"/>
      <c r="P687" s="758"/>
      <c r="Q687" s="758"/>
      <c r="R687" s="758"/>
      <c r="S687" s="758"/>
      <c r="T687" s="758"/>
      <c r="U687" s="758"/>
      <c r="V687" s="758"/>
      <c r="W687" s="758"/>
      <c r="X687" s="758"/>
      <c r="Y687" s="758"/>
      <c r="Z687" s="758"/>
      <c r="AA687" s="758"/>
      <c r="AB687" s="758"/>
      <c r="AC687" s="758"/>
      <c r="AD687" s="758"/>
      <c r="AE687" s="758"/>
      <c r="AF687" s="758"/>
      <c r="AG687" s="758"/>
      <c r="AH687" s="758"/>
      <c r="AI687" s="758"/>
      <c r="AJ687" s="758"/>
      <c r="AK687" s="758"/>
      <c r="AL687" s="780">
        <v>682</v>
      </c>
      <c r="AM687" s="792">
        <v>0.31928374838228801</v>
      </c>
      <c r="AN687" s="792">
        <f t="shared" si="167"/>
        <v>0.68071625161771199</v>
      </c>
      <c r="AO687" s="792">
        <v>0.369627514049779</v>
      </c>
      <c r="AP687" s="792">
        <f t="shared" si="161"/>
        <v>0.630372485950221</v>
      </c>
      <c r="AQ687" s="792">
        <v>0.23648653813207501</v>
      </c>
      <c r="AR687" s="792">
        <f t="shared" si="162"/>
        <v>0.76351346186792501</v>
      </c>
      <c r="AS687" s="792">
        <f t="shared" si="168"/>
        <v>0.29277609777071295</v>
      </c>
      <c r="AT687" s="792">
        <f t="shared" si="168"/>
        <v>0.7072239022292871</v>
      </c>
      <c r="AU687" s="808">
        <v>0.33250640344243099</v>
      </c>
      <c r="AV687" s="808">
        <f t="shared" si="169"/>
        <v>0.66749359655756901</v>
      </c>
      <c r="AW687" s="808">
        <v>0.38486808913661502</v>
      </c>
      <c r="AX687" s="808">
        <f t="shared" si="170"/>
        <v>0.61513191086338503</v>
      </c>
      <c r="AY687" s="808">
        <v>0.26038208777738697</v>
      </c>
      <c r="AZ687" s="808">
        <f t="shared" si="173"/>
        <v>0.73961791222261297</v>
      </c>
      <c r="BA687" s="808">
        <f t="shared" si="171"/>
        <v>0.3113724059461731</v>
      </c>
      <c r="BB687" s="808">
        <f t="shared" si="171"/>
        <v>0.68862759405382701</v>
      </c>
      <c r="BC687" s="809">
        <v>0.313376667927243</v>
      </c>
      <c r="BD687" s="809">
        <f t="shared" si="174"/>
        <v>0.68662333207275705</v>
      </c>
      <c r="BE687" s="809">
        <v>0.37280210069049002</v>
      </c>
      <c r="BF687" s="809">
        <f t="shared" si="174"/>
        <v>0.62719789930950998</v>
      </c>
      <c r="BG687" s="809">
        <v>0.26148086693254602</v>
      </c>
      <c r="BH687" s="809">
        <f t="shared" si="163"/>
        <v>0.73851913306745398</v>
      </c>
      <c r="BI687" s="809">
        <v>0.30317244900522922</v>
      </c>
      <c r="BJ687" s="809">
        <v>0.69682755099477078</v>
      </c>
      <c r="BK687" s="810">
        <v>0.30613076708909398</v>
      </c>
      <c r="BL687" s="810">
        <f t="shared" si="164"/>
        <v>0.69386923291090596</v>
      </c>
      <c r="BM687" s="810">
        <v>0.36525875431343602</v>
      </c>
      <c r="BN687" s="810">
        <f t="shared" si="165"/>
        <v>0.63474124568656398</v>
      </c>
      <c r="BO687" s="810">
        <v>0.25275452232837198</v>
      </c>
      <c r="BP687" s="810">
        <f t="shared" si="166"/>
        <v>0.74724547767162797</v>
      </c>
      <c r="BQ687" s="810">
        <v>0.29517713156076053</v>
      </c>
      <c r="BR687" s="810">
        <f t="shared" si="172"/>
        <v>0.70482286843923947</v>
      </c>
      <c r="BS687" s="809">
        <v>0.90216190030746968</v>
      </c>
      <c r="BT687" s="809">
        <v>9.7838099692530295E-2</v>
      </c>
      <c r="BU687" s="812"/>
      <c r="BV687" s="758"/>
      <c r="BW687" s="758"/>
      <c r="BX687" s="758"/>
      <c r="BY687" s="758"/>
      <c r="BZ687" s="758"/>
      <c r="CA687" s="758"/>
      <c r="CB687" s="758"/>
      <c r="CC687" s="758"/>
      <c r="CD687" s="758"/>
      <c r="CE687" s="758"/>
      <c r="CF687" s="758"/>
      <c r="CG687" s="758"/>
      <c r="CH687" s="758"/>
      <c r="CI687" s="758"/>
      <c r="CJ687" s="758"/>
      <c r="CK687" s="758"/>
      <c r="CL687" s="758"/>
      <c r="CM687" s="758"/>
      <c r="CN687" s="758"/>
      <c r="CP687" s="5"/>
      <c r="CR687" s="5"/>
      <c r="CS687" s="5"/>
      <c r="CT687" s="5"/>
    </row>
    <row r="688" spans="2:98" ht="15">
      <c r="B688" s="758"/>
      <c r="C688" s="758"/>
      <c r="D688" s="758"/>
      <c r="E688" s="758"/>
      <c r="F688" s="758"/>
      <c r="G688" s="758"/>
      <c r="H688" s="758"/>
      <c r="I688" s="758"/>
      <c r="J688" s="758"/>
      <c r="K688" s="758"/>
      <c r="L688" s="758"/>
      <c r="M688" s="758"/>
      <c r="N688" s="758"/>
      <c r="O688" s="758"/>
      <c r="P688" s="758"/>
      <c r="Q688" s="758"/>
      <c r="R688" s="758"/>
      <c r="S688" s="758"/>
      <c r="T688" s="758"/>
      <c r="U688" s="758"/>
      <c r="V688" s="758"/>
      <c r="W688" s="758"/>
      <c r="X688" s="758"/>
      <c r="Y688" s="758"/>
      <c r="Z688" s="758"/>
      <c r="AA688" s="758"/>
      <c r="AB688" s="758"/>
      <c r="AC688" s="758"/>
      <c r="AD688" s="758"/>
      <c r="AE688" s="758"/>
      <c r="AF688" s="758"/>
      <c r="AG688" s="758"/>
      <c r="AH688" s="758"/>
      <c r="AI688" s="758"/>
      <c r="AJ688" s="758"/>
      <c r="AK688" s="758"/>
      <c r="AL688" s="780">
        <v>683</v>
      </c>
      <c r="AM688" s="792">
        <v>0.31956595545407901</v>
      </c>
      <c r="AN688" s="792">
        <f t="shared" si="167"/>
        <v>0.68043404454592094</v>
      </c>
      <c r="AO688" s="792">
        <v>0.36988602591020803</v>
      </c>
      <c r="AP688" s="792">
        <f t="shared" si="161"/>
        <v>0.63011397408979197</v>
      </c>
      <c r="AQ688" s="792">
        <v>0.236818117377114</v>
      </c>
      <c r="AR688" s="792">
        <f t="shared" si="162"/>
        <v>0.763181882622886</v>
      </c>
      <c r="AS688" s="792">
        <f t="shared" si="168"/>
        <v>0.29307556614358476</v>
      </c>
      <c r="AT688" s="792">
        <f t="shared" si="168"/>
        <v>0.70692443385641512</v>
      </c>
      <c r="AU688" s="808">
        <v>0.33280497308148999</v>
      </c>
      <c r="AV688" s="808">
        <f t="shared" si="169"/>
        <v>0.66719502691851007</v>
      </c>
      <c r="AW688" s="808">
        <v>0.38515308136651</v>
      </c>
      <c r="AX688" s="808">
        <f t="shared" si="170"/>
        <v>0.61484691863348995</v>
      </c>
      <c r="AY688" s="808">
        <v>0.26074831483831201</v>
      </c>
      <c r="AZ688" s="808">
        <f t="shared" si="173"/>
        <v>0.73925168516168793</v>
      </c>
      <c r="BA688" s="808">
        <f t="shared" si="171"/>
        <v>0.31169897519518275</v>
      </c>
      <c r="BB688" s="808">
        <f t="shared" si="171"/>
        <v>0.68830102480481725</v>
      </c>
      <c r="BC688" s="809">
        <v>0.31366605589346602</v>
      </c>
      <c r="BD688" s="809">
        <f t="shared" si="174"/>
        <v>0.68633394410653392</v>
      </c>
      <c r="BE688" s="809">
        <v>0.37307070300175599</v>
      </c>
      <c r="BF688" s="809">
        <f t="shared" si="174"/>
        <v>0.62692929699824407</v>
      </c>
      <c r="BG688" s="809">
        <v>0.26184767422093203</v>
      </c>
      <c r="BH688" s="809">
        <f t="shared" si="163"/>
        <v>0.73815232577906797</v>
      </c>
      <c r="BI688" s="809">
        <v>0.30349266915900708</v>
      </c>
      <c r="BJ688" s="809">
        <v>0.69650733084099292</v>
      </c>
      <c r="BK688" s="810">
        <v>0.30641504991646601</v>
      </c>
      <c r="BL688" s="810">
        <f t="shared" si="164"/>
        <v>0.69358495008353405</v>
      </c>
      <c r="BM688" s="810">
        <v>0.36552193509334402</v>
      </c>
      <c r="BN688" s="810">
        <f t="shared" si="165"/>
        <v>0.63447806490665593</v>
      </c>
      <c r="BO688" s="810">
        <v>0.25311226271936399</v>
      </c>
      <c r="BP688" s="810">
        <f t="shared" si="166"/>
        <v>0.74688773728063595</v>
      </c>
      <c r="BQ688" s="810">
        <v>0.29549035139648105</v>
      </c>
      <c r="BR688" s="810">
        <f t="shared" si="172"/>
        <v>0.70450964860351895</v>
      </c>
      <c r="BS688" s="809">
        <v>0.90230141649092266</v>
      </c>
      <c r="BT688" s="809">
        <v>9.7698583509077397E-2</v>
      </c>
      <c r="BU688" s="812"/>
      <c r="BV688" s="758"/>
      <c r="BW688" s="758"/>
      <c r="BX688" s="758"/>
      <c r="BY688" s="758"/>
      <c r="BZ688" s="758"/>
      <c r="CA688" s="758"/>
      <c r="CB688" s="758"/>
      <c r="CC688" s="758"/>
      <c r="CD688" s="758"/>
      <c r="CE688" s="758"/>
      <c r="CF688" s="758"/>
      <c r="CG688" s="758"/>
      <c r="CH688" s="758"/>
      <c r="CI688" s="758"/>
      <c r="CJ688" s="758"/>
      <c r="CK688" s="758"/>
      <c r="CL688" s="758"/>
      <c r="CM688" s="758"/>
      <c r="CN688" s="758"/>
      <c r="CP688" s="5"/>
      <c r="CR688" s="5"/>
      <c r="CS688" s="5"/>
      <c r="CT688" s="5"/>
    </row>
    <row r="689" spans="2:98" ht="15">
      <c r="B689" s="758"/>
      <c r="C689" s="758"/>
      <c r="D689" s="758"/>
      <c r="E689" s="758"/>
      <c r="F689" s="758"/>
      <c r="G689" s="758"/>
      <c r="H689" s="758"/>
      <c r="I689" s="758"/>
      <c r="J689" s="758"/>
      <c r="K689" s="758"/>
      <c r="L689" s="758"/>
      <c r="M689" s="758"/>
      <c r="N689" s="758"/>
      <c r="O689" s="758"/>
      <c r="P689" s="758"/>
      <c r="Q689" s="758"/>
      <c r="R689" s="758"/>
      <c r="S689" s="758"/>
      <c r="T689" s="758"/>
      <c r="U689" s="758"/>
      <c r="V689" s="758"/>
      <c r="W689" s="758"/>
      <c r="X689" s="758"/>
      <c r="Y689" s="758"/>
      <c r="Z689" s="758"/>
      <c r="AA689" s="758"/>
      <c r="AB689" s="758"/>
      <c r="AC689" s="758"/>
      <c r="AD689" s="758"/>
      <c r="AE689" s="758"/>
      <c r="AF689" s="758"/>
      <c r="AG689" s="758"/>
      <c r="AH689" s="758"/>
      <c r="AI689" s="758"/>
      <c r="AJ689" s="758"/>
      <c r="AK689" s="758"/>
      <c r="AL689" s="780">
        <v>684</v>
      </c>
      <c r="AM689" s="792">
        <v>0.31984787136825099</v>
      </c>
      <c r="AN689" s="792">
        <f t="shared" si="167"/>
        <v>0.68015212863174901</v>
      </c>
      <c r="AO689" s="792">
        <v>0.37014439569136398</v>
      </c>
      <c r="AP689" s="792">
        <f t="shared" si="161"/>
        <v>0.62985560430863607</v>
      </c>
      <c r="AQ689" s="792">
        <v>0.23714960870521201</v>
      </c>
      <c r="AR689" s="792">
        <f t="shared" si="162"/>
        <v>0.76285039129478793</v>
      </c>
      <c r="AS689" s="792">
        <f t="shared" si="168"/>
        <v>0.29337487113756905</v>
      </c>
      <c r="AT689" s="792">
        <f t="shared" si="168"/>
        <v>0.70662512886243101</v>
      </c>
      <c r="AU689" s="808">
        <v>0.33310330877844202</v>
      </c>
      <c r="AV689" s="808">
        <f t="shared" si="169"/>
        <v>0.66689669122155792</v>
      </c>
      <c r="AW689" s="808">
        <v>0.38543784637059503</v>
      </c>
      <c r="AX689" s="808">
        <f t="shared" si="170"/>
        <v>0.61456215362940503</v>
      </c>
      <c r="AY689" s="808">
        <v>0.26111443345893498</v>
      </c>
      <c r="AZ689" s="808">
        <f t="shared" si="173"/>
        <v>0.73888556654106496</v>
      </c>
      <c r="BA689" s="808">
        <f t="shared" si="171"/>
        <v>0.31202536977766399</v>
      </c>
      <c r="BB689" s="808">
        <f t="shared" si="171"/>
        <v>0.68797463022233607</v>
      </c>
      <c r="BC689" s="809">
        <v>0.31395524085901</v>
      </c>
      <c r="BD689" s="809">
        <f t="shared" si="174"/>
        <v>0.68604475914098995</v>
      </c>
      <c r="BE689" s="809">
        <v>0.37333908183935199</v>
      </c>
      <c r="BF689" s="809">
        <f t="shared" si="174"/>
        <v>0.62666091816064795</v>
      </c>
      <c r="BG689" s="809">
        <v>0.26221435833207302</v>
      </c>
      <c r="BH689" s="809">
        <f t="shared" si="163"/>
        <v>0.73778564166792693</v>
      </c>
      <c r="BI689" s="809">
        <v>0.30381271832209766</v>
      </c>
      <c r="BJ689" s="809">
        <v>0.69618728167790234</v>
      </c>
      <c r="BK689" s="810">
        <v>0.30669909107558102</v>
      </c>
      <c r="BL689" s="810">
        <f t="shared" si="164"/>
        <v>0.69330090892441898</v>
      </c>
      <c r="BM689" s="810">
        <v>0.36578492037515598</v>
      </c>
      <c r="BN689" s="810">
        <f t="shared" si="165"/>
        <v>0.63421507962484402</v>
      </c>
      <c r="BO689" s="810">
        <v>0.25346987266945098</v>
      </c>
      <c r="BP689" s="810">
        <f t="shared" si="166"/>
        <v>0.74653012733054902</v>
      </c>
      <c r="BQ689" s="810">
        <v>0.29580339134766342</v>
      </c>
      <c r="BR689" s="810">
        <f t="shared" si="172"/>
        <v>0.70419660865233658</v>
      </c>
      <c r="BS689" s="809">
        <v>0.9024404795515264</v>
      </c>
      <c r="BT689" s="809">
        <v>9.7559520448473602E-2</v>
      </c>
      <c r="BU689" s="812"/>
      <c r="BV689" s="758"/>
      <c r="BW689" s="758"/>
      <c r="BX689" s="758"/>
      <c r="BY689" s="758"/>
      <c r="BZ689" s="758"/>
      <c r="CA689" s="758"/>
      <c r="CB689" s="758"/>
      <c r="CC689" s="758"/>
      <c r="CD689" s="758"/>
      <c r="CE689" s="758"/>
      <c r="CF689" s="758"/>
      <c r="CG689" s="758"/>
      <c r="CH689" s="758"/>
      <c r="CI689" s="758"/>
      <c r="CJ689" s="758"/>
      <c r="CK689" s="758"/>
      <c r="CL689" s="758"/>
      <c r="CM689" s="758"/>
      <c r="CN689" s="758"/>
      <c r="CP689" s="5"/>
      <c r="CR689" s="5"/>
      <c r="CS689" s="5"/>
      <c r="CT689" s="5"/>
    </row>
    <row r="690" spans="2:98" ht="15">
      <c r="B690" s="758"/>
      <c r="C690" s="758"/>
      <c r="D690" s="758"/>
      <c r="E690" s="758"/>
      <c r="F690" s="758"/>
      <c r="G690" s="758"/>
      <c r="H690" s="758"/>
      <c r="I690" s="758"/>
      <c r="J690" s="758"/>
      <c r="K690" s="758"/>
      <c r="L690" s="758"/>
      <c r="M690" s="758"/>
      <c r="N690" s="758"/>
      <c r="O690" s="758"/>
      <c r="P690" s="758"/>
      <c r="Q690" s="758"/>
      <c r="R690" s="758"/>
      <c r="S690" s="758"/>
      <c r="T690" s="758"/>
      <c r="U690" s="758"/>
      <c r="V690" s="758"/>
      <c r="W690" s="758"/>
      <c r="X690" s="758"/>
      <c r="Y690" s="758"/>
      <c r="Z690" s="758"/>
      <c r="AA690" s="758"/>
      <c r="AB690" s="758"/>
      <c r="AC690" s="758"/>
      <c r="AD690" s="758"/>
      <c r="AE690" s="758"/>
      <c r="AF690" s="758"/>
      <c r="AG690" s="758"/>
      <c r="AH690" s="758"/>
      <c r="AI690" s="758"/>
      <c r="AJ690" s="758"/>
      <c r="AK690" s="758"/>
      <c r="AL690" s="780">
        <v>685</v>
      </c>
      <c r="AM690" s="792">
        <v>0.32012949771960603</v>
      </c>
      <c r="AN690" s="792">
        <f t="shared" si="167"/>
        <v>0.67987050228039392</v>
      </c>
      <c r="AO690" s="792">
        <v>0.37040262282700098</v>
      </c>
      <c r="AP690" s="792">
        <f t="shared" si="161"/>
        <v>0.62959737717299902</v>
      </c>
      <c r="AQ690" s="792">
        <v>0.237481012093894</v>
      </c>
      <c r="AR690" s="792">
        <f t="shared" si="162"/>
        <v>0.76251898790610606</v>
      </c>
      <c r="AS690" s="792">
        <f t="shared" si="168"/>
        <v>0.29367401310647934</v>
      </c>
      <c r="AT690" s="792">
        <f t="shared" si="168"/>
        <v>0.70632598689352077</v>
      </c>
      <c r="AU690" s="808">
        <v>0.33340141082282099</v>
      </c>
      <c r="AV690" s="808">
        <f t="shared" si="169"/>
        <v>0.66659858917717907</v>
      </c>
      <c r="AW690" s="808">
        <v>0.38572238441625001</v>
      </c>
      <c r="AX690" s="808">
        <f t="shared" si="170"/>
        <v>0.61427761558374994</v>
      </c>
      <c r="AY690" s="808">
        <v>0.26148044345837701</v>
      </c>
      <c r="AZ690" s="808">
        <f t="shared" si="173"/>
        <v>0.73851955654162293</v>
      </c>
      <c r="BA690" s="808">
        <f t="shared" si="171"/>
        <v>0.31235158976166544</v>
      </c>
      <c r="BB690" s="808">
        <f t="shared" si="171"/>
        <v>0.68764841023833456</v>
      </c>
      <c r="BC690" s="809">
        <v>0.31424422236255201</v>
      </c>
      <c r="BD690" s="809">
        <f t="shared" si="174"/>
        <v>0.68575577763744799</v>
      </c>
      <c r="BE690" s="809">
        <v>0.37360723737361401</v>
      </c>
      <c r="BF690" s="809">
        <f t="shared" si="174"/>
        <v>0.62639276262638599</v>
      </c>
      <c r="BG690" s="809">
        <v>0.26258091906872</v>
      </c>
      <c r="BH690" s="809">
        <f t="shared" si="163"/>
        <v>0.73741908093127995</v>
      </c>
      <c r="BI690" s="809">
        <v>0.30413259629993356</v>
      </c>
      <c r="BJ690" s="809">
        <v>0.6958674037000665</v>
      </c>
      <c r="BK690" s="810">
        <v>0.30698289053682098</v>
      </c>
      <c r="BL690" s="810">
        <f t="shared" si="164"/>
        <v>0.69301710946317896</v>
      </c>
      <c r="BM690" s="810">
        <v>0.36604771029163902</v>
      </c>
      <c r="BN690" s="810">
        <f t="shared" si="165"/>
        <v>0.63395228970836093</v>
      </c>
      <c r="BO690" s="810">
        <v>0.25382735192591399</v>
      </c>
      <c r="BP690" s="810">
        <f t="shared" si="166"/>
        <v>0.74617264807408601</v>
      </c>
      <c r="BQ690" s="810">
        <v>0.29611625131941194</v>
      </c>
      <c r="BR690" s="810">
        <f t="shared" si="172"/>
        <v>0.70388374868058801</v>
      </c>
      <c r="BS690" s="809">
        <v>0.90257909137413261</v>
      </c>
      <c r="BT690" s="809">
        <v>9.74209086258674E-2</v>
      </c>
      <c r="BU690" s="812"/>
      <c r="BV690" s="758"/>
      <c r="BW690" s="758"/>
      <c r="BX690" s="758"/>
      <c r="BY690" s="758"/>
      <c r="BZ690" s="758"/>
      <c r="CA690" s="758"/>
      <c r="CB690" s="758"/>
      <c r="CC690" s="758"/>
      <c r="CD690" s="758"/>
      <c r="CE690" s="758"/>
      <c r="CF690" s="758"/>
      <c r="CG690" s="758"/>
      <c r="CH690" s="758"/>
      <c r="CI690" s="758"/>
      <c r="CJ690" s="758"/>
      <c r="CK690" s="758"/>
      <c r="CL690" s="758"/>
      <c r="CM690" s="758"/>
      <c r="CN690" s="758"/>
      <c r="CP690" s="5"/>
      <c r="CR690" s="5"/>
      <c r="CS690" s="5"/>
      <c r="CT690" s="5"/>
    </row>
    <row r="691" spans="2:98" ht="15">
      <c r="B691" s="758"/>
      <c r="C691" s="758"/>
      <c r="D691" s="758"/>
      <c r="E691" s="758"/>
      <c r="F691" s="758"/>
      <c r="G691" s="758"/>
      <c r="H691" s="758"/>
      <c r="I691" s="758"/>
      <c r="J691" s="758"/>
      <c r="K691" s="758"/>
      <c r="L691" s="758"/>
      <c r="M691" s="758"/>
      <c r="N691" s="758"/>
      <c r="O691" s="758"/>
      <c r="P691" s="758"/>
      <c r="Q691" s="758"/>
      <c r="R691" s="758"/>
      <c r="S691" s="758"/>
      <c r="T691" s="758"/>
      <c r="U691" s="758"/>
      <c r="V691" s="758"/>
      <c r="W691" s="758"/>
      <c r="X691" s="758"/>
      <c r="Y691" s="758"/>
      <c r="Z691" s="758"/>
      <c r="AA691" s="758"/>
      <c r="AB691" s="758"/>
      <c r="AC691" s="758"/>
      <c r="AD691" s="758"/>
      <c r="AE691" s="758"/>
      <c r="AF691" s="758"/>
      <c r="AG691" s="758"/>
      <c r="AH691" s="758"/>
      <c r="AI691" s="758"/>
      <c r="AJ691" s="758"/>
      <c r="AK691" s="758"/>
      <c r="AL691" s="780">
        <v>686</v>
      </c>
      <c r="AM691" s="792">
        <v>0.32041083610294802</v>
      </c>
      <c r="AN691" s="792">
        <f t="shared" si="167"/>
        <v>0.67958916389705193</v>
      </c>
      <c r="AO691" s="792">
        <v>0.37066070675087098</v>
      </c>
      <c r="AP691" s="792">
        <f t="shared" si="161"/>
        <v>0.62933929324912907</v>
      </c>
      <c r="AQ691" s="792">
        <v>0.23781232752068901</v>
      </c>
      <c r="AR691" s="792">
        <f t="shared" si="162"/>
        <v>0.76218767247931096</v>
      </c>
      <c r="AS691" s="792">
        <f t="shared" si="168"/>
        <v>0.29397299240413116</v>
      </c>
      <c r="AT691" s="792">
        <f t="shared" si="168"/>
        <v>0.70602700759586889</v>
      </c>
      <c r="AU691" s="808">
        <v>0.333699279504164</v>
      </c>
      <c r="AV691" s="808">
        <f t="shared" si="169"/>
        <v>0.666300720495836</v>
      </c>
      <c r="AW691" s="808">
        <v>0.386006695770851</v>
      </c>
      <c r="AX691" s="808">
        <f t="shared" si="170"/>
        <v>0.613993304229149</v>
      </c>
      <c r="AY691" s="808">
        <v>0.26184634465575801</v>
      </c>
      <c r="AZ691" s="808">
        <f t="shared" si="173"/>
        <v>0.73815365534424204</v>
      </c>
      <c r="BA691" s="808">
        <f t="shared" si="171"/>
        <v>0.31267763521523528</v>
      </c>
      <c r="BB691" s="808">
        <f t="shared" si="171"/>
        <v>0.68732236478476483</v>
      </c>
      <c r="BC691" s="809">
        <v>0.31453299994277001</v>
      </c>
      <c r="BD691" s="809">
        <f t="shared" si="174"/>
        <v>0.68546700005723005</v>
      </c>
      <c r="BE691" s="809">
        <v>0.373875169774877</v>
      </c>
      <c r="BF691" s="809">
        <f t="shared" si="174"/>
        <v>0.626124830225123</v>
      </c>
      <c r="BG691" s="809">
        <v>0.26294735623362703</v>
      </c>
      <c r="BH691" s="809">
        <f t="shared" si="163"/>
        <v>0.73705264376637292</v>
      </c>
      <c r="BI691" s="809">
        <v>0.30445230289794889</v>
      </c>
      <c r="BJ691" s="809">
        <v>0.69554769710205111</v>
      </c>
      <c r="BK691" s="810">
        <v>0.30726644827057198</v>
      </c>
      <c r="BL691" s="810">
        <f t="shared" si="164"/>
        <v>0.69273355172942797</v>
      </c>
      <c r="BM691" s="810">
        <v>0.366310304975557</v>
      </c>
      <c r="BN691" s="810">
        <f t="shared" si="165"/>
        <v>0.63368969502444306</v>
      </c>
      <c r="BO691" s="810">
        <v>0.25418470023603301</v>
      </c>
      <c r="BP691" s="810">
        <f t="shared" si="166"/>
        <v>0.74581529976396699</v>
      </c>
      <c r="BQ691" s="810">
        <v>0.29642893121683062</v>
      </c>
      <c r="BR691" s="810">
        <f t="shared" si="172"/>
        <v>0.70357106878316933</v>
      </c>
      <c r="BS691" s="809">
        <v>0.90271725384359291</v>
      </c>
      <c r="BT691" s="809">
        <v>9.7282746156407099E-2</v>
      </c>
      <c r="BU691" s="812"/>
      <c r="BV691" s="758"/>
      <c r="BW691" s="758"/>
      <c r="BX691" s="758"/>
      <c r="BY691" s="758"/>
      <c r="BZ691" s="758"/>
      <c r="CA691" s="758"/>
      <c r="CB691" s="758"/>
      <c r="CC691" s="758"/>
      <c r="CD691" s="758"/>
      <c r="CE691" s="758"/>
      <c r="CF691" s="758"/>
      <c r="CG691" s="758"/>
      <c r="CH691" s="758"/>
      <c r="CI691" s="758"/>
      <c r="CJ691" s="758"/>
      <c r="CK691" s="758"/>
      <c r="CL691" s="758"/>
      <c r="CM691" s="758"/>
      <c r="CN691" s="758"/>
      <c r="CP691" s="5"/>
      <c r="CR691" s="5"/>
      <c r="CS691" s="5"/>
      <c r="CT691" s="5"/>
    </row>
    <row r="692" spans="2:98" ht="15">
      <c r="B692" s="758"/>
      <c r="C692" s="758"/>
      <c r="D692" s="758"/>
      <c r="E692" s="758"/>
      <c r="F692" s="758"/>
      <c r="G692" s="758"/>
      <c r="H692" s="758"/>
      <c r="I692" s="758"/>
      <c r="J692" s="758"/>
      <c r="K692" s="758"/>
      <c r="L692" s="758"/>
      <c r="M692" s="758"/>
      <c r="N692" s="758"/>
      <c r="O692" s="758"/>
      <c r="P692" s="758"/>
      <c r="Q692" s="758"/>
      <c r="R692" s="758"/>
      <c r="S692" s="758"/>
      <c r="T692" s="758"/>
      <c r="U692" s="758"/>
      <c r="V692" s="758"/>
      <c r="W692" s="758"/>
      <c r="X692" s="758"/>
      <c r="Y692" s="758"/>
      <c r="Z692" s="758"/>
      <c r="AA692" s="758"/>
      <c r="AB692" s="758"/>
      <c r="AC692" s="758"/>
      <c r="AD692" s="758"/>
      <c r="AE692" s="758"/>
      <c r="AF692" s="758"/>
      <c r="AG692" s="758"/>
      <c r="AH692" s="758"/>
      <c r="AI692" s="758"/>
      <c r="AJ692" s="758"/>
      <c r="AK692" s="758"/>
      <c r="AL692" s="780">
        <v>687</v>
      </c>
      <c r="AM692" s="792">
        <v>0.32069188811307597</v>
      </c>
      <c r="AN692" s="792">
        <f t="shared" si="167"/>
        <v>0.67930811188692397</v>
      </c>
      <c r="AO692" s="792">
        <v>0.37091864689672699</v>
      </c>
      <c r="AP692" s="792">
        <f t="shared" si="161"/>
        <v>0.62908135310327307</v>
      </c>
      <c r="AQ692" s="792">
        <v>0.23814355496312301</v>
      </c>
      <c r="AR692" s="792">
        <f t="shared" si="162"/>
        <v>0.76185644503687699</v>
      </c>
      <c r="AS692" s="792">
        <f t="shared" si="168"/>
        <v>0.29427180938433734</v>
      </c>
      <c r="AT692" s="792">
        <f t="shared" si="168"/>
        <v>0.70572819061566272</v>
      </c>
      <c r="AU692" s="808">
        <v>0.33399691511200402</v>
      </c>
      <c r="AV692" s="808">
        <f t="shared" si="169"/>
        <v>0.66600308488799598</v>
      </c>
      <c r="AW692" s="808">
        <v>0.38629078070177703</v>
      </c>
      <c r="AX692" s="808">
        <f t="shared" si="170"/>
        <v>0.61370921929822297</v>
      </c>
      <c r="AY692" s="808">
        <v>0.26221213687019901</v>
      </c>
      <c r="AZ692" s="808">
        <f t="shared" si="173"/>
        <v>0.73778786312980094</v>
      </c>
      <c r="BA692" s="808">
        <f t="shared" si="171"/>
        <v>0.31300350620642153</v>
      </c>
      <c r="BB692" s="808">
        <f t="shared" si="171"/>
        <v>0.68699649379357841</v>
      </c>
      <c r="BC692" s="809">
        <v>0.31482157313834203</v>
      </c>
      <c r="BD692" s="809">
        <f t="shared" si="174"/>
        <v>0.68517842686165797</v>
      </c>
      <c r="BE692" s="809">
        <v>0.374142879213477</v>
      </c>
      <c r="BF692" s="809">
        <f t="shared" si="174"/>
        <v>0.625857120786523</v>
      </c>
      <c r="BG692" s="809">
        <v>0.263313669629549</v>
      </c>
      <c r="BH692" s="809">
        <f t="shared" si="163"/>
        <v>0.73668633037045095</v>
      </c>
      <c r="BI692" s="809">
        <v>0.30477183792157825</v>
      </c>
      <c r="BJ692" s="809">
        <v>0.69522816207842175</v>
      </c>
      <c r="BK692" s="810">
        <v>0.30754976424722003</v>
      </c>
      <c r="BL692" s="810">
        <f t="shared" si="164"/>
        <v>0.69245023575277997</v>
      </c>
      <c r="BM692" s="810">
        <v>0.366572704559674</v>
      </c>
      <c r="BN692" s="810">
        <f t="shared" si="165"/>
        <v>0.63342729544032594</v>
      </c>
      <c r="BO692" s="810">
        <v>0.25454191734708798</v>
      </c>
      <c r="BP692" s="810">
        <f t="shared" si="166"/>
        <v>0.74545808265291202</v>
      </c>
      <c r="BQ692" s="810">
        <v>0.2967414309450237</v>
      </c>
      <c r="BR692" s="810">
        <f t="shared" si="172"/>
        <v>0.7032585690549763</v>
      </c>
      <c r="BS692" s="809">
        <v>0.90285496884475902</v>
      </c>
      <c r="BT692" s="809">
        <v>9.7145031155240993E-2</v>
      </c>
      <c r="BU692" s="812"/>
      <c r="BV692" s="758"/>
      <c r="BW692" s="758"/>
      <c r="BX692" s="758"/>
      <c r="BY692" s="758"/>
      <c r="BZ692" s="758"/>
      <c r="CA692" s="758"/>
      <c r="CB692" s="758"/>
      <c r="CC692" s="758"/>
      <c r="CD692" s="758"/>
      <c r="CE692" s="758"/>
      <c r="CF692" s="758"/>
      <c r="CG692" s="758"/>
      <c r="CH692" s="758"/>
      <c r="CI692" s="758"/>
      <c r="CJ692" s="758"/>
      <c r="CK692" s="758"/>
      <c r="CL692" s="758"/>
      <c r="CM692" s="758"/>
      <c r="CN692" s="758"/>
      <c r="CP692" s="5"/>
      <c r="CR692" s="5"/>
      <c r="CS692" s="5"/>
      <c r="CT692" s="5"/>
    </row>
    <row r="693" spans="2:98" ht="15">
      <c r="B693" s="758"/>
      <c r="C693" s="758"/>
      <c r="D693" s="758"/>
      <c r="E693" s="758"/>
      <c r="F693" s="758"/>
      <c r="G693" s="758"/>
      <c r="H693" s="758"/>
      <c r="I693" s="758"/>
      <c r="J693" s="758"/>
      <c r="K693" s="758"/>
      <c r="L693" s="758"/>
      <c r="M693" s="758"/>
      <c r="N693" s="758"/>
      <c r="O693" s="758"/>
      <c r="P693" s="758"/>
      <c r="Q693" s="758"/>
      <c r="R693" s="758"/>
      <c r="S693" s="758"/>
      <c r="T693" s="758"/>
      <c r="U693" s="758"/>
      <c r="V693" s="758"/>
      <c r="W693" s="758"/>
      <c r="X693" s="758"/>
      <c r="Y693" s="758"/>
      <c r="Z693" s="758"/>
      <c r="AA693" s="758"/>
      <c r="AB693" s="758"/>
      <c r="AC693" s="758"/>
      <c r="AD693" s="758"/>
      <c r="AE693" s="758"/>
      <c r="AF693" s="758"/>
      <c r="AG693" s="758"/>
      <c r="AH693" s="758"/>
      <c r="AI693" s="758"/>
      <c r="AJ693" s="758"/>
      <c r="AK693" s="758"/>
      <c r="AL693" s="780">
        <v>688</v>
      </c>
      <c r="AM693" s="792">
        <v>0.32097265534479502</v>
      </c>
      <c r="AN693" s="792">
        <f t="shared" si="167"/>
        <v>0.67902734465520498</v>
      </c>
      <c r="AO693" s="792">
        <v>0.37117644269832301</v>
      </c>
      <c r="AP693" s="792">
        <f t="shared" si="161"/>
        <v>0.62882355730167694</v>
      </c>
      <c r="AQ693" s="792">
        <v>0.23847469439872199</v>
      </c>
      <c r="AR693" s="792">
        <f t="shared" si="162"/>
        <v>0.76152530560127807</v>
      </c>
      <c r="AS693" s="792">
        <f t="shared" si="168"/>
        <v>0.29457046440091289</v>
      </c>
      <c r="AT693" s="792">
        <f t="shared" si="168"/>
        <v>0.70542953559908717</v>
      </c>
      <c r="AU693" s="808">
        <v>0.33429431793587699</v>
      </c>
      <c r="AV693" s="808">
        <f t="shared" si="169"/>
        <v>0.66570568206412295</v>
      </c>
      <c r="AW693" s="808">
        <v>0.38657463947640702</v>
      </c>
      <c r="AX693" s="808">
        <f t="shared" si="170"/>
        <v>0.61342536052359298</v>
      </c>
      <c r="AY693" s="808">
        <v>0.26257781992082002</v>
      </c>
      <c r="AZ693" s="808">
        <f t="shared" si="173"/>
        <v>0.73742218007918003</v>
      </c>
      <c r="BA693" s="808">
        <f t="shared" si="171"/>
        <v>0.3133292028032727</v>
      </c>
      <c r="BB693" s="808">
        <f t="shared" si="171"/>
        <v>0.68667079719672741</v>
      </c>
      <c r="BC693" s="809">
        <v>0.31510994148794702</v>
      </c>
      <c r="BD693" s="809">
        <f t="shared" si="174"/>
        <v>0.68489005851205298</v>
      </c>
      <c r="BE693" s="809">
        <v>0.37441036585975002</v>
      </c>
      <c r="BF693" s="809">
        <f t="shared" si="174"/>
        <v>0.62558963414025004</v>
      </c>
      <c r="BG693" s="809">
        <v>0.26367985905923602</v>
      </c>
      <c r="BH693" s="809">
        <f t="shared" si="163"/>
        <v>0.73632014094076403</v>
      </c>
      <c r="BI693" s="809">
        <v>0.30509120117625466</v>
      </c>
      <c r="BJ693" s="809">
        <v>0.69490879882374545</v>
      </c>
      <c r="BK693" s="810">
        <v>0.30783283843714898</v>
      </c>
      <c r="BL693" s="810">
        <f t="shared" si="164"/>
        <v>0.69216716156285107</v>
      </c>
      <c r="BM693" s="810">
        <v>0.36683490917675399</v>
      </c>
      <c r="BN693" s="810">
        <f t="shared" si="165"/>
        <v>0.63316509082324601</v>
      </c>
      <c r="BO693" s="810">
        <v>0.25489900300635998</v>
      </c>
      <c r="BP693" s="810">
        <f t="shared" si="166"/>
        <v>0.74510099699363996</v>
      </c>
      <c r="BQ693" s="810">
        <v>0.29705375040909521</v>
      </c>
      <c r="BR693" s="810">
        <f t="shared" si="172"/>
        <v>0.7029462495909049</v>
      </c>
      <c r="BS693" s="809">
        <v>0.90299223826248265</v>
      </c>
      <c r="BT693" s="809">
        <v>9.7007761737517295E-2</v>
      </c>
      <c r="BU693" s="812"/>
      <c r="BV693" s="758"/>
      <c r="BW693" s="758"/>
      <c r="BX693" s="758"/>
      <c r="BY693" s="758"/>
      <c r="BZ693" s="758"/>
      <c r="CA693" s="758"/>
      <c r="CB693" s="758"/>
      <c r="CC693" s="758"/>
      <c r="CD693" s="758"/>
      <c r="CE693" s="758"/>
      <c r="CF693" s="758"/>
      <c r="CG693" s="758"/>
      <c r="CH693" s="758"/>
      <c r="CI693" s="758"/>
      <c r="CJ693" s="758"/>
      <c r="CK693" s="758"/>
      <c r="CL693" s="758"/>
      <c r="CM693" s="758"/>
      <c r="CN693" s="758"/>
      <c r="CP693" s="5"/>
      <c r="CR693" s="5"/>
      <c r="CS693" s="5"/>
      <c r="CT693" s="5"/>
    </row>
    <row r="694" spans="2:98" ht="15">
      <c r="B694" s="758"/>
      <c r="C694" s="758"/>
      <c r="D694" s="758"/>
      <c r="E694" s="758"/>
      <c r="F694" s="758"/>
      <c r="G694" s="758"/>
      <c r="H694" s="758"/>
      <c r="I694" s="758"/>
      <c r="J694" s="758"/>
      <c r="K694" s="758"/>
      <c r="L694" s="758"/>
      <c r="M694" s="758"/>
      <c r="N694" s="758"/>
      <c r="O694" s="758"/>
      <c r="P694" s="758"/>
      <c r="Q694" s="758"/>
      <c r="R694" s="758"/>
      <c r="S694" s="758"/>
      <c r="T694" s="758"/>
      <c r="U694" s="758"/>
      <c r="V694" s="758"/>
      <c r="W694" s="758"/>
      <c r="X694" s="758"/>
      <c r="Y694" s="758"/>
      <c r="Z694" s="758"/>
      <c r="AA694" s="758"/>
      <c r="AB694" s="758"/>
      <c r="AC694" s="758"/>
      <c r="AD694" s="758"/>
      <c r="AE694" s="758"/>
      <c r="AF694" s="758"/>
      <c r="AG694" s="758"/>
      <c r="AH694" s="758"/>
      <c r="AI694" s="758"/>
      <c r="AJ694" s="758"/>
      <c r="AK694" s="758"/>
      <c r="AL694" s="780">
        <v>689</v>
      </c>
      <c r="AM694" s="792">
        <v>0.32125313939290501</v>
      </c>
      <c r="AN694" s="792">
        <f t="shared" si="167"/>
        <v>0.67874686060709499</v>
      </c>
      <c r="AO694" s="792">
        <v>0.37143409358941198</v>
      </c>
      <c r="AP694" s="792">
        <f t="shared" si="161"/>
        <v>0.62856590641058796</v>
      </c>
      <c r="AQ694" s="792">
        <v>0.23880574580501501</v>
      </c>
      <c r="AR694" s="792">
        <f t="shared" si="162"/>
        <v>0.76119425419498499</v>
      </c>
      <c r="AS694" s="792">
        <f t="shared" si="168"/>
        <v>0.29486895780767219</v>
      </c>
      <c r="AT694" s="792">
        <f t="shared" si="168"/>
        <v>0.70513104219232781</v>
      </c>
      <c r="AU694" s="808">
        <v>0.33459148826531798</v>
      </c>
      <c r="AV694" s="808">
        <f t="shared" si="169"/>
        <v>0.66540851173468196</v>
      </c>
      <c r="AW694" s="808">
        <v>0.38685827236211801</v>
      </c>
      <c r="AX694" s="808">
        <f t="shared" si="170"/>
        <v>0.61314172763788199</v>
      </c>
      <c r="AY694" s="808">
        <v>0.26294339362674102</v>
      </c>
      <c r="AZ694" s="808">
        <f t="shared" si="173"/>
        <v>0.73705660637325898</v>
      </c>
      <c r="BA694" s="808">
        <f t="shared" si="171"/>
        <v>0.31365472507383657</v>
      </c>
      <c r="BB694" s="808">
        <f t="shared" si="171"/>
        <v>0.68634527492616337</v>
      </c>
      <c r="BC694" s="809">
        <v>0.31539810453026101</v>
      </c>
      <c r="BD694" s="809">
        <f t="shared" si="174"/>
        <v>0.68460189546973904</v>
      </c>
      <c r="BE694" s="809">
        <v>0.37467762988403103</v>
      </c>
      <c r="BF694" s="809">
        <f t="shared" si="174"/>
        <v>0.62532237011596892</v>
      </c>
      <c r="BG694" s="809">
        <v>0.26404592432544399</v>
      </c>
      <c r="BH694" s="809">
        <f t="shared" si="163"/>
        <v>0.73595407567455595</v>
      </c>
      <c r="BI694" s="809">
        <v>0.30541039246741231</v>
      </c>
      <c r="BJ694" s="809">
        <v>0.69458960753258769</v>
      </c>
      <c r="BK694" s="810">
        <v>0.30811567081074398</v>
      </c>
      <c r="BL694" s="810">
        <f t="shared" si="164"/>
        <v>0.69188432918925602</v>
      </c>
      <c r="BM694" s="810">
        <v>0.36709691895956398</v>
      </c>
      <c r="BN694" s="810">
        <f t="shared" si="165"/>
        <v>0.63290308104043602</v>
      </c>
      <c r="BO694" s="810">
        <v>0.25525595696112902</v>
      </c>
      <c r="BP694" s="810">
        <f t="shared" si="166"/>
        <v>0.74474404303887098</v>
      </c>
      <c r="BQ694" s="810">
        <v>0.29736588951414972</v>
      </c>
      <c r="BR694" s="810">
        <f t="shared" si="172"/>
        <v>0.70263411048585023</v>
      </c>
      <c r="BS694" s="809">
        <v>0.90312906398161552</v>
      </c>
      <c r="BT694" s="809">
        <v>9.6870936018384493E-2</v>
      </c>
      <c r="BU694" s="812"/>
      <c r="BV694" s="758"/>
      <c r="BW694" s="758"/>
      <c r="BX694" s="758"/>
      <c r="BY694" s="758"/>
      <c r="BZ694" s="758"/>
      <c r="CA694" s="758"/>
      <c r="CB694" s="758"/>
      <c r="CC694" s="758"/>
      <c r="CD694" s="758"/>
      <c r="CE694" s="758"/>
      <c r="CF694" s="758"/>
      <c r="CG694" s="758"/>
      <c r="CH694" s="758"/>
      <c r="CI694" s="758"/>
      <c r="CJ694" s="758"/>
      <c r="CK694" s="758"/>
      <c r="CL694" s="758"/>
      <c r="CM694" s="758"/>
      <c r="CN694" s="758"/>
      <c r="CP694" s="5"/>
      <c r="CR694" s="5"/>
      <c r="CS694" s="5"/>
      <c r="CT694" s="5"/>
    </row>
    <row r="695" spans="2:98" ht="15">
      <c r="B695" s="758"/>
      <c r="C695" s="758"/>
      <c r="D695" s="758"/>
      <c r="E695" s="758"/>
      <c r="F695" s="758"/>
      <c r="G695" s="758"/>
      <c r="H695" s="758"/>
      <c r="I695" s="758"/>
      <c r="J695" s="758"/>
      <c r="K695" s="758"/>
      <c r="L695" s="758"/>
      <c r="M695" s="758"/>
      <c r="N695" s="758"/>
      <c r="O695" s="758"/>
      <c r="P695" s="758"/>
      <c r="Q695" s="758"/>
      <c r="R695" s="758"/>
      <c r="S695" s="758"/>
      <c r="T695" s="758"/>
      <c r="U695" s="758"/>
      <c r="V695" s="758"/>
      <c r="W695" s="758"/>
      <c r="X695" s="758"/>
      <c r="Y695" s="758"/>
      <c r="Z695" s="758"/>
      <c r="AA695" s="758"/>
      <c r="AB695" s="758"/>
      <c r="AC695" s="758"/>
      <c r="AD695" s="758"/>
      <c r="AE695" s="758"/>
      <c r="AF695" s="758"/>
      <c r="AG695" s="758"/>
      <c r="AH695" s="758"/>
      <c r="AI695" s="758"/>
      <c r="AJ695" s="758"/>
      <c r="AK695" s="758"/>
      <c r="AL695" s="780">
        <v>690</v>
      </c>
      <c r="AM695" s="792">
        <v>0.32153334185221</v>
      </c>
      <c r="AN695" s="792">
        <f t="shared" si="167"/>
        <v>0.67846665814779006</v>
      </c>
      <c r="AO695" s="792">
        <v>0.37169159900374599</v>
      </c>
      <c r="AP695" s="792">
        <f t="shared" si="161"/>
        <v>0.62830840099625407</v>
      </c>
      <c r="AQ695" s="792">
        <v>0.239136709159528</v>
      </c>
      <c r="AR695" s="792">
        <f t="shared" si="162"/>
        <v>0.760863290840472</v>
      </c>
      <c r="AS695" s="792">
        <f t="shared" si="168"/>
        <v>0.29516728995842956</v>
      </c>
      <c r="AT695" s="792">
        <f t="shared" si="168"/>
        <v>0.70483271004157055</v>
      </c>
      <c r="AU695" s="808">
        <v>0.33488842638986199</v>
      </c>
      <c r="AV695" s="808">
        <f t="shared" si="169"/>
        <v>0.66511157361013806</v>
      </c>
      <c r="AW695" s="808">
        <v>0.38714167962628798</v>
      </c>
      <c r="AX695" s="808">
        <f t="shared" si="170"/>
        <v>0.61285832037371202</v>
      </c>
      <c r="AY695" s="808">
        <v>0.26330885780708302</v>
      </c>
      <c r="AZ695" s="808">
        <f t="shared" si="173"/>
        <v>0.73669114219291698</v>
      </c>
      <c r="BA695" s="808">
        <f t="shared" si="171"/>
        <v>0.31398007308616166</v>
      </c>
      <c r="BB695" s="808">
        <f t="shared" si="171"/>
        <v>0.6860199269138384</v>
      </c>
      <c r="BC695" s="809">
        <v>0.31568606180396303</v>
      </c>
      <c r="BD695" s="809">
        <f t="shared" si="174"/>
        <v>0.68431393819603703</v>
      </c>
      <c r="BE695" s="809">
        <v>0.374944671456656</v>
      </c>
      <c r="BF695" s="809">
        <f t="shared" si="174"/>
        <v>0.625055328543344</v>
      </c>
      <c r="BG695" s="809">
        <v>0.26441186523092403</v>
      </c>
      <c r="BH695" s="809">
        <f t="shared" si="163"/>
        <v>0.73558813476907603</v>
      </c>
      <c r="BI695" s="809">
        <v>0.3057294116004845</v>
      </c>
      <c r="BJ695" s="809">
        <v>0.6942705883995155</v>
      </c>
      <c r="BK695" s="810">
        <v>0.30839826133838999</v>
      </c>
      <c r="BL695" s="810">
        <f t="shared" si="164"/>
        <v>0.69160173866161001</v>
      </c>
      <c r="BM695" s="810">
        <v>0.367358734040866</v>
      </c>
      <c r="BN695" s="810">
        <f t="shared" si="165"/>
        <v>0.63264126595913406</v>
      </c>
      <c r="BO695" s="810">
        <v>0.25561277895867501</v>
      </c>
      <c r="BP695" s="810">
        <f t="shared" si="166"/>
        <v>0.74438722104132493</v>
      </c>
      <c r="BQ695" s="810">
        <v>0.29767784816529064</v>
      </c>
      <c r="BR695" s="810">
        <f t="shared" si="172"/>
        <v>0.70232215183470936</v>
      </c>
      <c r="BS695" s="809">
        <v>0.90326544788700924</v>
      </c>
      <c r="BT695" s="809">
        <v>9.6734552112990799E-2</v>
      </c>
      <c r="BU695" s="812"/>
      <c r="BV695" s="758"/>
      <c r="BW695" s="758"/>
      <c r="BX695" s="758"/>
      <c r="BY695" s="758"/>
      <c r="BZ695" s="758"/>
      <c r="CA695" s="758"/>
      <c r="CB695" s="758"/>
      <c r="CC695" s="758"/>
      <c r="CD695" s="758"/>
      <c r="CE695" s="758"/>
      <c r="CF695" s="758"/>
      <c r="CG695" s="758"/>
      <c r="CH695" s="758"/>
      <c r="CI695" s="758"/>
      <c r="CJ695" s="758"/>
      <c r="CK695" s="758"/>
      <c r="CL695" s="758"/>
      <c r="CM695" s="758"/>
      <c r="CN695" s="758"/>
      <c r="CP695" s="5"/>
      <c r="CR695" s="5"/>
      <c r="CS695" s="5"/>
      <c r="CT695" s="5"/>
    </row>
    <row r="696" spans="2:98" ht="15">
      <c r="B696" s="758"/>
      <c r="C696" s="758"/>
      <c r="D696" s="758"/>
      <c r="E696" s="758"/>
      <c r="F696" s="758"/>
      <c r="G696" s="758"/>
      <c r="H696" s="758"/>
      <c r="I696" s="758"/>
      <c r="J696" s="758"/>
      <c r="K696" s="758"/>
      <c r="L696" s="758"/>
      <c r="M696" s="758"/>
      <c r="N696" s="758"/>
      <c r="O696" s="758"/>
      <c r="P696" s="758"/>
      <c r="Q696" s="758"/>
      <c r="R696" s="758"/>
      <c r="S696" s="758"/>
      <c r="T696" s="758"/>
      <c r="U696" s="758"/>
      <c r="V696" s="758"/>
      <c r="W696" s="758"/>
      <c r="X696" s="758"/>
      <c r="Y696" s="758"/>
      <c r="Z696" s="758"/>
      <c r="AA696" s="758"/>
      <c r="AB696" s="758"/>
      <c r="AC696" s="758"/>
      <c r="AD696" s="758"/>
      <c r="AE696" s="758"/>
      <c r="AF696" s="758"/>
      <c r="AG696" s="758"/>
      <c r="AH696" s="758"/>
      <c r="AI696" s="758"/>
      <c r="AJ696" s="758"/>
      <c r="AK696" s="758"/>
      <c r="AL696" s="780">
        <v>691</v>
      </c>
      <c r="AM696" s="792">
        <v>0.32181326431751001</v>
      </c>
      <c r="AN696" s="792">
        <f t="shared" si="167"/>
        <v>0.67818673568248999</v>
      </c>
      <c r="AO696" s="792">
        <v>0.37194895837508002</v>
      </c>
      <c r="AP696" s="792">
        <f t="shared" si="161"/>
        <v>0.62805104162491998</v>
      </c>
      <c r="AQ696" s="792">
        <v>0.23946758443978799</v>
      </c>
      <c r="AR696" s="792">
        <f t="shared" si="162"/>
        <v>0.76053241556021201</v>
      </c>
      <c r="AS696" s="792">
        <f t="shared" si="168"/>
        <v>0.29546546120699896</v>
      </c>
      <c r="AT696" s="792">
        <f t="shared" si="168"/>
        <v>0.7045345387930011</v>
      </c>
      <c r="AU696" s="808">
        <v>0.33518513259904298</v>
      </c>
      <c r="AV696" s="808">
        <f t="shared" si="169"/>
        <v>0.66481486740095708</v>
      </c>
      <c r="AW696" s="808">
        <v>0.38742486153629602</v>
      </c>
      <c r="AX696" s="808">
        <f t="shared" si="170"/>
        <v>0.61257513846370393</v>
      </c>
      <c r="AY696" s="808">
        <v>0.26367421228096699</v>
      </c>
      <c r="AZ696" s="808">
        <f t="shared" si="173"/>
        <v>0.73632578771903301</v>
      </c>
      <c r="BA696" s="808">
        <f t="shared" si="171"/>
        <v>0.3143052469082962</v>
      </c>
      <c r="BB696" s="808">
        <f t="shared" si="171"/>
        <v>0.6856947530917038</v>
      </c>
      <c r="BC696" s="809">
        <v>0.31597381284773102</v>
      </c>
      <c r="BD696" s="809">
        <f t="shared" si="174"/>
        <v>0.68402618715226904</v>
      </c>
      <c r="BE696" s="809">
        <v>0.37521149074796101</v>
      </c>
      <c r="BF696" s="809">
        <f t="shared" si="174"/>
        <v>0.62478850925203899</v>
      </c>
      <c r="BG696" s="809">
        <v>0.26477768157843101</v>
      </c>
      <c r="BH696" s="809">
        <f t="shared" si="163"/>
        <v>0.73522231842156893</v>
      </c>
      <c r="BI696" s="809">
        <v>0.30604825838090594</v>
      </c>
      <c r="BJ696" s="809">
        <v>0.69395174161909412</v>
      </c>
      <c r="BK696" s="810">
        <v>0.30868060999047198</v>
      </c>
      <c r="BL696" s="810">
        <f t="shared" si="164"/>
        <v>0.69131939000952802</v>
      </c>
      <c r="BM696" s="810">
        <v>0.36762035455342701</v>
      </c>
      <c r="BN696" s="810">
        <f t="shared" si="165"/>
        <v>0.63237964544657299</v>
      </c>
      <c r="BO696" s="810">
        <v>0.25596946874628002</v>
      </c>
      <c r="BP696" s="810">
        <f t="shared" si="166"/>
        <v>0.74403053125371998</v>
      </c>
      <c r="BQ696" s="810">
        <v>0.29798962626762332</v>
      </c>
      <c r="BR696" s="810">
        <f t="shared" si="172"/>
        <v>0.70201037373237662</v>
      </c>
      <c r="BS696" s="809">
        <v>0.90340139186351553</v>
      </c>
      <c r="BT696" s="809">
        <v>9.6598608136484507E-2</v>
      </c>
      <c r="BU696" s="812"/>
      <c r="BV696" s="758"/>
      <c r="BW696" s="758"/>
      <c r="BX696" s="758"/>
      <c r="BY696" s="758"/>
      <c r="BZ696" s="758"/>
      <c r="CA696" s="758"/>
      <c r="CB696" s="758"/>
      <c r="CC696" s="758"/>
      <c r="CD696" s="758"/>
      <c r="CE696" s="758"/>
      <c r="CF696" s="758"/>
      <c r="CG696" s="758"/>
      <c r="CH696" s="758"/>
      <c r="CI696" s="758"/>
      <c r="CJ696" s="758"/>
      <c r="CK696" s="758"/>
      <c r="CL696" s="758"/>
      <c r="CM696" s="758"/>
      <c r="CN696" s="758"/>
      <c r="CP696" s="5"/>
      <c r="CR696" s="5"/>
      <c r="CS696" s="5"/>
      <c r="CT696" s="5"/>
    </row>
    <row r="697" spans="2:98" ht="15">
      <c r="B697" s="758"/>
      <c r="C697" s="758"/>
      <c r="D697" s="758"/>
      <c r="E697" s="758"/>
      <c r="F697" s="758"/>
      <c r="G697" s="758"/>
      <c r="H697" s="758"/>
      <c r="I697" s="758"/>
      <c r="J697" s="758"/>
      <c r="K697" s="758"/>
      <c r="L697" s="758"/>
      <c r="M697" s="758"/>
      <c r="N697" s="758"/>
      <c r="O697" s="758"/>
      <c r="P697" s="758"/>
      <c r="Q697" s="758"/>
      <c r="R697" s="758"/>
      <c r="S697" s="758"/>
      <c r="T697" s="758"/>
      <c r="U697" s="758"/>
      <c r="V697" s="758"/>
      <c r="W697" s="758"/>
      <c r="X697" s="758"/>
      <c r="Y697" s="758"/>
      <c r="Z697" s="758"/>
      <c r="AA697" s="758"/>
      <c r="AB697" s="758"/>
      <c r="AC697" s="758"/>
      <c r="AD697" s="758"/>
      <c r="AE697" s="758"/>
      <c r="AF697" s="758"/>
      <c r="AG697" s="758"/>
      <c r="AH697" s="758"/>
      <c r="AI697" s="758"/>
      <c r="AJ697" s="758"/>
      <c r="AK697" s="758"/>
      <c r="AL697" s="780">
        <v>692</v>
      </c>
      <c r="AM697" s="792">
        <v>0.32209290838360799</v>
      </c>
      <c r="AN697" s="792">
        <f t="shared" si="167"/>
        <v>0.67790709161639207</v>
      </c>
      <c r="AO697" s="792">
        <v>0.37220617113716498</v>
      </c>
      <c r="AP697" s="792">
        <f t="shared" si="161"/>
        <v>0.62779382886283508</v>
      </c>
      <c r="AQ697" s="792">
        <v>0.23979837162332299</v>
      </c>
      <c r="AR697" s="792">
        <f t="shared" si="162"/>
        <v>0.76020162837667704</v>
      </c>
      <c r="AS697" s="792">
        <f t="shared" si="168"/>
        <v>0.29576347190719499</v>
      </c>
      <c r="AT697" s="792">
        <f t="shared" si="168"/>
        <v>0.70423652809280513</v>
      </c>
      <c r="AU697" s="808">
        <v>0.335481607182397</v>
      </c>
      <c r="AV697" s="808">
        <f t="shared" si="169"/>
        <v>0.66451839281760305</v>
      </c>
      <c r="AW697" s="808">
        <v>0.38770781835952001</v>
      </c>
      <c r="AX697" s="808">
        <f t="shared" si="170"/>
        <v>0.61229218164048005</v>
      </c>
      <c r="AY697" s="808">
        <v>0.26403945686751201</v>
      </c>
      <c r="AZ697" s="808">
        <f t="shared" si="173"/>
        <v>0.73596054313248804</v>
      </c>
      <c r="BA697" s="808">
        <f t="shared" si="171"/>
        <v>0.3146302466082882</v>
      </c>
      <c r="BB697" s="808">
        <f t="shared" si="171"/>
        <v>0.68536975339171191</v>
      </c>
      <c r="BC697" s="809">
        <v>0.31626135720024301</v>
      </c>
      <c r="BD697" s="809">
        <f t="shared" si="174"/>
        <v>0.68373864279975693</v>
      </c>
      <c r="BE697" s="809">
        <v>0.37547808792828102</v>
      </c>
      <c r="BF697" s="809">
        <f t="shared" si="174"/>
        <v>0.62452191207171892</v>
      </c>
      <c r="BG697" s="809">
        <v>0.26514337317071701</v>
      </c>
      <c r="BH697" s="809">
        <f t="shared" si="163"/>
        <v>0.73485662682928299</v>
      </c>
      <c r="BI697" s="809">
        <v>0.30636693261410985</v>
      </c>
      <c r="BJ697" s="809">
        <v>0.69363306738589026</v>
      </c>
      <c r="BK697" s="810">
        <v>0.30896271673737502</v>
      </c>
      <c r="BL697" s="810">
        <f t="shared" si="164"/>
        <v>0.69103728326262504</v>
      </c>
      <c r="BM697" s="810">
        <v>0.36788178063000898</v>
      </c>
      <c r="BN697" s="810">
        <f t="shared" si="165"/>
        <v>0.63211821936999102</v>
      </c>
      <c r="BO697" s="810">
        <v>0.25632602607122401</v>
      </c>
      <c r="BP697" s="810">
        <f t="shared" si="166"/>
        <v>0.74367397392877599</v>
      </c>
      <c r="BQ697" s="810">
        <v>0.29830122372625134</v>
      </c>
      <c r="BR697" s="810">
        <f t="shared" si="172"/>
        <v>0.70169877627374866</v>
      </c>
      <c r="BS697" s="809">
        <v>0.90353689779598612</v>
      </c>
      <c r="BT697" s="809">
        <v>9.6463102204013898E-2</v>
      </c>
      <c r="BU697" s="812"/>
      <c r="BV697" s="758"/>
      <c r="BW697" s="758"/>
      <c r="BX697" s="758"/>
      <c r="BY697" s="758"/>
      <c r="BZ697" s="758"/>
      <c r="CA697" s="758"/>
      <c r="CB697" s="758"/>
      <c r="CC697" s="758"/>
      <c r="CD697" s="758"/>
      <c r="CE697" s="758"/>
      <c r="CF697" s="758"/>
      <c r="CG697" s="758"/>
      <c r="CH697" s="758"/>
      <c r="CI697" s="758"/>
      <c r="CJ697" s="758"/>
      <c r="CK697" s="758"/>
      <c r="CL697" s="758"/>
      <c r="CM697" s="758"/>
      <c r="CN697" s="758"/>
      <c r="CP697" s="5"/>
      <c r="CR697" s="5"/>
      <c r="CS697" s="5"/>
      <c r="CT697" s="5"/>
    </row>
    <row r="698" spans="2:98" ht="15">
      <c r="B698" s="758"/>
      <c r="C698" s="758"/>
      <c r="D698" s="758"/>
      <c r="E698" s="758"/>
      <c r="F698" s="758"/>
      <c r="G698" s="758"/>
      <c r="H698" s="758"/>
      <c r="I698" s="758"/>
      <c r="J698" s="758"/>
      <c r="K698" s="758"/>
      <c r="L698" s="758"/>
      <c r="M698" s="758"/>
      <c r="N698" s="758"/>
      <c r="O698" s="758"/>
      <c r="P698" s="758"/>
      <c r="Q698" s="758"/>
      <c r="R698" s="758"/>
      <c r="S698" s="758"/>
      <c r="T698" s="758"/>
      <c r="U698" s="758"/>
      <c r="V698" s="758"/>
      <c r="W698" s="758"/>
      <c r="X698" s="758"/>
      <c r="Y698" s="758"/>
      <c r="Z698" s="758"/>
      <c r="AA698" s="758"/>
      <c r="AB698" s="758"/>
      <c r="AC698" s="758"/>
      <c r="AD698" s="758"/>
      <c r="AE698" s="758"/>
      <c r="AF698" s="758"/>
      <c r="AG698" s="758"/>
      <c r="AH698" s="758"/>
      <c r="AI698" s="758"/>
      <c r="AJ698" s="758"/>
      <c r="AK698" s="758"/>
      <c r="AL698" s="780">
        <v>693</v>
      </c>
      <c r="AM698" s="792">
        <v>0.32237227564530602</v>
      </c>
      <c r="AN698" s="792">
        <f t="shared" si="167"/>
        <v>0.67762772435469398</v>
      </c>
      <c r="AO698" s="792">
        <v>0.37246323672375498</v>
      </c>
      <c r="AP698" s="792">
        <f t="shared" si="161"/>
        <v>0.62753676327624497</v>
      </c>
      <c r="AQ698" s="792">
        <v>0.24012907068765799</v>
      </c>
      <c r="AR698" s="792">
        <f t="shared" si="162"/>
        <v>0.75987092931234201</v>
      </c>
      <c r="AS698" s="792">
        <f t="shared" si="168"/>
        <v>0.29606132241283123</v>
      </c>
      <c r="AT698" s="792">
        <f t="shared" si="168"/>
        <v>0.70393867758716877</v>
      </c>
      <c r="AU698" s="808">
        <v>0.33577785042945801</v>
      </c>
      <c r="AV698" s="808">
        <f t="shared" si="169"/>
        <v>0.66422214957054204</v>
      </c>
      <c r="AW698" s="808">
        <v>0.38799055036333702</v>
      </c>
      <c r="AX698" s="808">
        <f t="shared" si="170"/>
        <v>0.61200944963666304</v>
      </c>
      <c r="AY698" s="808">
        <v>0.26440459138583899</v>
      </c>
      <c r="AZ698" s="808">
        <f t="shared" si="173"/>
        <v>0.73559540861416095</v>
      </c>
      <c r="BA698" s="808">
        <f t="shared" si="171"/>
        <v>0.3149550722541854</v>
      </c>
      <c r="BB698" s="808">
        <f t="shared" si="171"/>
        <v>0.6850449277458146</v>
      </c>
      <c r="BC698" s="809">
        <v>0.31654869440017602</v>
      </c>
      <c r="BD698" s="809">
        <f t="shared" si="174"/>
        <v>0.68345130559982392</v>
      </c>
      <c r="BE698" s="809">
        <v>0.37574446316795301</v>
      </c>
      <c r="BF698" s="809">
        <f t="shared" si="174"/>
        <v>0.62425553683204704</v>
      </c>
      <c r="BG698" s="809">
        <v>0.26550893981053503</v>
      </c>
      <c r="BH698" s="809">
        <f t="shared" si="163"/>
        <v>0.73449106018946497</v>
      </c>
      <c r="BI698" s="809">
        <v>0.3066854341055299</v>
      </c>
      <c r="BJ698" s="809">
        <v>0.69331456589447016</v>
      </c>
      <c r="BK698" s="810">
        <v>0.30924458154948298</v>
      </c>
      <c r="BL698" s="810">
        <f t="shared" si="164"/>
        <v>0.69075541845051702</v>
      </c>
      <c r="BM698" s="810">
        <v>0.36814301240337899</v>
      </c>
      <c r="BN698" s="810">
        <f t="shared" si="165"/>
        <v>0.63185698759662101</v>
      </c>
      <c r="BO698" s="810">
        <v>0.25668245068078599</v>
      </c>
      <c r="BP698" s="810">
        <f t="shared" si="166"/>
        <v>0.74331754931921401</v>
      </c>
      <c r="BQ698" s="810">
        <v>0.29861264044627844</v>
      </c>
      <c r="BR698" s="810">
        <f t="shared" si="172"/>
        <v>0.70138735955372156</v>
      </c>
      <c r="BS698" s="809">
        <v>0.90367196756927259</v>
      </c>
      <c r="BT698" s="809">
        <v>9.6328032430727406E-2</v>
      </c>
      <c r="BU698" s="812"/>
      <c r="BV698" s="758"/>
      <c r="BW698" s="758"/>
      <c r="BX698" s="758"/>
      <c r="BY698" s="758"/>
      <c r="BZ698" s="758"/>
      <c r="CA698" s="758"/>
      <c r="CB698" s="758"/>
      <c r="CC698" s="758"/>
      <c r="CD698" s="758"/>
      <c r="CE698" s="758"/>
      <c r="CF698" s="758"/>
      <c r="CG698" s="758"/>
      <c r="CH698" s="758"/>
      <c r="CI698" s="758"/>
      <c r="CJ698" s="758"/>
      <c r="CK698" s="758"/>
      <c r="CL698" s="758"/>
      <c r="CM698" s="758"/>
      <c r="CN698" s="758"/>
      <c r="CP698" s="5"/>
      <c r="CR698" s="5"/>
      <c r="CS698" s="5"/>
      <c r="CT698" s="5"/>
    </row>
    <row r="699" spans="2:98" ht="15">
      <c r="B699" s="758"/>
      <c r="C699" s="758"/>
      <c r="D699" s="758"/>
      <c r="E699" s="758"/>
      <c r="F699" s="758"/>
      <c r="G699" s="758"/>
      <c r="H699" s="758"/>
      <c r="I699" s="758"/>
      <c r="J699" s="758"/>
      <c r="K699" s="758"/>
      <c r="L699" s="758"/>
      <c r="M699" s="758"/>
      <c r="N699" s="758"/>
      <c r="O699" s="758"/>
      <c r="P699" s="758"/>
      <c r="Q699" s="758"/>
      <c r="R699" s="758"/>
      <c r="S699" s="758"/>
      <c r="T699" s="758"/>
      <c r="U699" s="758"/>
      <c r="V699" s="758"/>
      <c r="W699" s="758"/>
      <c r="X699" s="758"/>
      <c r="Y699" s="758"/>
      <c r="Z699" s="758"/>
      <c r="AA699" s="758"/>
      <c r="AB699" s="758"/>
      <c r="AC699" s="758"/>
      <c r="AD699" s="758"/>
      <c r="AE699" s="758"/>
      <c r="AF699" s="758"/>
      <c r="AG699" s="758"/>
      <c r="AH699" s="758"/>
      <c r="AI699" s="758"/>
      <c r="AJ699" s="758"/>
      <c r="AK699" s="758"/>
      <c r="AL699" s="780">
        <v>694</v>
      </c>
      <c r="AM699" s="792">
        <v>0.32265136769740599</v>
      </c>
      <c r="AN699" s="792">
        <f t="shared" si="167"/>
        <v>0.67734863230259401</v>
      </c>
      <c r="AO699" s="792">
        <v>0.37272015456860302</v>
      </c>
      <c r="AP699" s="792">
        <f t="shared" si="161"/>
        <v>0.62727984543139703</v>
      </c>
      <c r="AQ699" s="792">
        <v>0.240459681610322</v>
      </c>
      <c r="AR699" s="792">
        <f t="shared" si="162"/>
        <v>0.75954031838967806</v>
      </c>
      <c r="AS699" s="792">
        <f t="shared" si="168"/>
        <v>0.29635901307772267</v>
      </c>
      <c r="AT699" s="792">
        <f t="shared" si="168"/>
        <v>0.70364098692227739</v>
      </c>
      <c r="AU699" s="808">
        <v>0.33607386262976202</v>
      </c>
      <c r="AV699" s="808">
        <f t="shared" si="169"/>
        <v>0.66392613737023798</v>
      </c>
      <c r="AW699" s="808">
        <v>0.388273057815126</v>
      </c>
      <c r="AX699" s="808">
        <f t="shared" si="170"/>
        <v>0.611726942184874</v>
      </c>
      <c r="AY699" s="808">
        <v>0.26476961565506901</v>
      </c>
      <c r="AZ699" s="808">
        <f t="shared" si="173"/>
        <v>0.73523038434493104</v>
      </c>
      <c r="BA699" s="808">
        <f t="shared" si="171"/>
        <v>0.31527972391403697</v>
      </c>
      <c r="BB699" s="808">
        <f t="shared" si="171"/>
        <v>0.6847202760859632</v>
      </c>
      <c r="BC699" s="809">
        <v>0.31683582398620902</v>
      </c>
      <c r="BD699" s="809">
        <f t="shared" si="174"/>
        <v>0.68316417601379098</v>
      </c>
      <c r="BE699" s="809">
        <v>0.376010616637312</v>
      </c>
      <c r="BF699" s="809">
        <f t="shared" si="174"/>
        <v>0.62398938336268794</v>
      </c>
      <c r="BG699" s="809">
        <v>0.26587438130063901</v>
      </c>
      <c r="BH699" s="809">
        <f t="shared" si="163"/>
        <v>0.73412561869936099</v>
      </c>
      <c r="BI699" s="809">
        <v>0.30700376266060048</v>
      </c>
      <c r="BJ699" s="809">
        <v>0.69299623733939952</v>
      </c>
      <c r="BK699" s="810">
        <v>0.30952620439718298</v>
      </c>
      <c r="BL699" s="810">
        <f t="shared" si="164"/>
        <v>0.69047379560281708</v>
      </c>
      <c r="BM699" s="810">
        <v>0.368404050006301</v>
      </c>
      <c r="BN699" s="810">
        <f t="shared" si="165"/>
        <v>0.63159594999369895</v>
      </c>
      <c r="BO699" s="810">
        <v>0.25703874232224699</v>
      </c>
      <c r="BP699" s="810">
        <f t="shared" si="166"/>
        <v>0.74296125767775301</v>
      </c>
      <c r="BQ699" s="810">
        <v>0.29892387633280959</v>
      </c>
      <c r="BR699" s="810">
        <f t="shared" si="172"/>
        <v>0.70107612366719041</v>
      </c>
      <c r="BS699" s="809">
        <v>0.9038066030682268</v>
      </c>
      <c r="BT699" s="809">
        <v>9.6193396931773201E-2</v>
      </c>
      <c r="BU699" s="812"/>
      <c r="BV699" s="758"/>
      <c r="BW699" s="758"/>
      <c r="BX699" s="758"/>
      <c r="BY699" s="758"/>
      <c r="BZ699" s="758"/>
      <c r="CA699" s="758"/>
      <c r="CB699" s="758"/>
      <c r="CC699" s="758"/>
      <c r="CD699" s="758"/>
      <c r="CE699" s="758"/>
      <c r="CF699" s="758"/>
      <c r="CG699" s="758"/>
      <c r="CH699" s="758"/>
      <c r="CI699" s="758"/>
      <c r="CJ699" s="758"/>
      <c r="CK699" s="758"/>
      <c r="CL699" s="758"/>
      <c r="CM699" s="758"/>
      <c r="CN699" s="758"/>
      <c r="CP699" s="5"/>
      <c r="CR699" s="5"/>
      <c r="CS699" s="5"/>
      <c r="CT699" s="5"/>
    </row>
    <row r="700" spans="2:98" ht="15">
      <c r="B700" s="758"/>
      <c r="C700" s="758"/>
      <c r="D700" s="758"/>
      <c r="E700" s="758"/>
      <c r="F700" s="758"/>
      <c r="G700" s="758"/>
      <c r="H700" s="758"/>
      <c r="I700" s="758"/>
      <c r="J700" s="758"/>
      <c r="K700" s="758"/>
      <c r="L700" s="758"/>
      <c r="M700" s="758"/>
      <c r="N700" s="758"/>
      <c r="O700" s="758"/>
      <c r="P700" s="758"/>
      <c r="Q700" s="758"/>
      <c r="R700" s="758"/>
      <c r="S700" s="758"/>
      <c r="T700" s="758"/>
      <c r="U700" s="758"/>
      <c r="V700" s="758"/>
      <c r="W700" s="758"/>
      <c r="X700" s="758"/>
      <c r="Y700" s="758"/>
      <c r="Z700" s="758"/>
      <c r="AA700" s="758"/>
      <c r="AB700" s="758"/>
      <c r="AC700" s="758"/>
      <c r="AD700" s="758"/>
      <c r="AE700" s="758"/>
      <c r="AF700" s="758"/>
      <c r="AG700" s="758"/>
      <c r="AH700" s="758"/>
      <c r="AI700" s="758"/>
      <c r="AJ700" s="758"/>
      <c r="AK700" s="758"/>
      <c r="AL700" s="780">
        <v>695</v>
      </c>
      <c r="AM700" s="792">
        <v>0.32293018613471097</v>
      </c>
      <c r="AN700" s="792">
        <f t="shared" si="167"/>
        <v>0.67706981386528908</v>
      </c>
      <c r="AO700" s="792">
        <v>0.37297692410546301</v>
      </c>
      <c r="AP700" s="792">
        <f t="shared" si="161"/>
        <v>0.62702307589453699</v>
      </c>
      <c r="AQ700" s="792">
        <v>0.24079020436884199</v>
      </c>
      <c r="AR700" s="792">
        <f t="shared" si="162"/>
        <v>0.75920979563115798</v>
      </c>
      <c r="AS700" s="792">
        <f t="shared" si="168"/>
        <v>0.29665654425568422</v>
      </c>
      <c r="AT700" s="792">
        <f t="shared" si="168"/>
        <v>0.70334345574431589</v>
      </c>
      <c r="AU700" s="808">
        <v>0.33636964407284398</v>
      </c>
      <c r="AV700" s="808">
        <f t="shared" si="169"/>
        <v>0.66363035592715602</v>
      </c>
      <c r="AW700" s="808">
        <v>0.38855534098226602</v>
      </c>
      <c r="AX700" s="808">
        <f t="shared" si="170"/>
        <v>0.61144465901773404</v>
      </c>
      <c r="AY700" s="808">
        <v>0.26513452949432098</v>
      </c>
      <c r="AZ700" s="808">
        <f t="shared" si="173"/>
        <v>0.73486547050567896</v>
      </c>
      <c r="BA700" s="808">
        <f t="shared" si="171"/>
        <v>0.31560420165589048</v>
      </c>
      <c r="BB700" s="808">
        <f t="shared" si="171"/>
        <v>0.68439579834410957</v>
      </c>
      <c r="BC700" s="809">
        <v>0.31712274549701902</v>
      </c>
      <c r="BD700" s="809">
        <f t="shared" si="174"/>
        <v>0.68287725450298098</v>
      </c>
      <c r="BE700" s="809">
        <v>0.37627654850669301</v>
      </c>
      <c r="BF700" s="809">
        <f t="shared" si="174"/>
        <v>0.62372345149330699</v>
      </c>
      <c r="BG700" s="809">
        <v>0.26623969744378101</v>
      </c>
      <c r="BH700" s="809">
        <f t="shared" si="163"/>
        <v>0.73376030255621894</v>
      </c>
      <c r="BI700" s="809">
        <v>0.30732191808475456</v>
      </c>
      <c r="BJ700" s="809">
        <v>0.69267808191524538</v>
      </c>
      <c r="BK700" s="810">
        <v>0.309807585250858</v>
      </c>
      <c r="BL700" s="810">
        <f t="shared" si="164"/>
        <v>0.69019241474914206</v>
      </c>
      <c r="BM700" s="810">
        <v>0.36866489357153898</v>
      </c>
      <c r="BN700" s="810">
        <f t="shared" si="165"/>
        <v>0.63133510642846102</v>
      </c>
      <c r="BO700" s="810">
        <v>0.25739490074288901</v>
      </c>
      <c r="BP700" s="810">
        <f t="shared" si="166"/>
        <v>0.74260509925711093</v>
      </c>
      <c r="BQ700" s="810">
        <v>0.29923493129094891</v>
      </c>
      <c r="BR700" s="810">
        <f t="shared" si="172"/>
        <v>0.7007650687090512</v>
      </c>
      <c r="BS700" s="809">
        <v>0.90394080617770034</v>
      </c>
      <c r="BT700" s="809">
        <v>9.6059193822299702E-2</v>
      </c>
      <c r="BU700" s="812"/>
      <c r="BV700" s="758"/>
      <c r="BW700" s="758"/>
      <c r="BX700" s="758"/>
      <c r="BY700" s="758"/>
      <c r="BZ700" s="758"/>
      <c r="CA700" s="758"/>
      <c r="CB700" s="758"/>
      <c r="CC700" s="758"/>
      <c r="CD700" s="758"/>
      <c r="CE700" s="758"/>
      <c r="CF700" s="758"/>
      <c r="CG700" s="758"/>
      <c r="CH700" s="758"/>
      <c r="CI700" s="758"/>
      <c r="CJ700" s="758"/>
      <c r="CK700" s="758"/>
      <c r="CL700" s="758"/>
      <c r="CM700" s="758"/>
      <c r="CN700" s="758"/>
      <c r="CP700" s="5"/>
      <c r="CR700" s="5"/>
      <c r="CS700" s="5"/>
      <c r="CT700" s="5"/>
    </row>
    <row r="701" spans="2:98" ht="15">
      <c r="B701" s="758"/>
      <c r="C701" s="758"/>
      <c r="D701" s="758"/>
      <c r="E701" s="758"/>
      <c r="F701" s="758"/>
      <c r="G701" s="758"/>
      <c r="H701" s="758"/>
      <c r="I701" s="758"/>
      <c r="J701" s="758"/>
      <c r="K701" s="758"/>
      <c r="L701" s="758"/>
      <c r="M701" s="758"/>
      <c r="N701" s="758"/>
      <c r="O701" s="758"/>
      <c r="P701" s="758"/>
      <c r="Q701" s="758"/>
      <c r="R701" s="758"/>
      <c r="S701" s="758"/>
      <c r="T701" s="758"/>
      <c r="U701" s="758"/>
      <c r="V701" s="758"/>
      <c r="W701" s="758"/>
      <c r="X701" s="758"/>
      <c r="Y701" s="758"/>
      <c r="Z701" s="758"/>
      <c r="AA701" s="758"/>
      <c r="AB701" s="758"/>
      <c r="AC701" s="758"/>
      <c r="AD701" s="758"/>
      <c r="AE701" s="758"/>
      <c r="AF701" s="758"/>
      <c r="AG701" s="758"/>
      <c r="AH701" s="758"/>
      <c r="AI701" s="758"/>
      <c r="AJ701" s="758"/>
      <c r="AK701" s="758"/>
      <c r="AL701" s="780">
        <v>696</v>
      </c>
      <c r="AM701" s="792">
        <v>0.32320873255202198</v>
      </c>
      <c r="AN701" s="792">
        <f t="shared" si="167"/>
        <v>0.67679126744797802</v>
      </c>
      <c r="AO701" s="792">
        <v>0.37323354476808701</v>
      </c>
      <c r="AP701" s="792">
        <f t="shared" si="161"/>
        <v>0.62676645523191299</v>
      </c>
      <c r="AQ701" s="792">
        <v>0.24112063894074301</v>
      </c>
      <c r="AR701" s="792">
        <f t="shared" si="162"/>
        <v>0.75887936105925702</v>
      </c>
      <c r="AS701" s="792">
        <f t="shared" si="168"/>
        <v>0.29695391630052864</v>
      </c>
      <c r="AT701" s="792">
        <f t="shared" si="168"/>
        <v>0.70304608369947141</v>
      </c>
      <c r="AU701" s="808">
        <v>0.336665195048237</v>
      </c>
      <c r="AV701" s="808">
        <f t="shared" si="169"/>
        <v>0.663334804951763</v>
      </c>
      <c r="AW701" s="808">
        <v>0.38883740013213303</v>
      </c>
      <c r="AX701" s="808">
        <f t="shared" si="170"/>
        <v>0.61116259986786692</v>
      </c>
      <c r="AY701" s="808">
        <v>0.26549933272271597</v>
      </c>
      <c r="AZ701" s="808">
        <f t="shared" si="173"/>
        <v>0.73450066727728403</v>
      </c>
      <c r="BA701" s="808">
        <f t="shared" si="171"/>
        <v>0.31592850554779345</v>
      </c>
      <c r="BB701" s="808">
        <f t="shared" si="171"/>
        <v>0.68407149445220661</v>
      </c>
      <c r="BC701" s="809">
        <v>0.31740945847128399</v>
      </c>
      <c r="BD701" s="809">
        <f t="shared" si="174"/>
        <v>0.68259054152871601</v>
      </c>
      <c r="BE701" s="809">
        <v>0.37654225894643301</v>
      </c>
      <c r="BF701" s="809">
        <f t="shared" si="174"/>
        <v>0.62345774105356699</v>
      </c>
      <c r="BG701" s="809">
        <v>0.26660488804271498</v>
      </c>
      <c r="BH701" s="809">
        <f t="shared" si="163"/>
        <v>0.73339511195728502</v>
      </c>
      <c r="BI701" s="809">
        <v>0.30763990018342652</v>
      </c>
      <c r="BJ701" s="809">
        <v>0.69236009981657354</v>
      </c>
      <c r="BK701" s="810">
        <v>0.310088724080894</v>
      </c>
      <c r="BL701" s="810">
        <f t="shared" si="164"/>
        <v>0.68991127591910595</v>
      </c>
      <c r="BM701" s="810">
        <v>0.368925543231858</v>
      </c>
      <c r="BN701" s="810">
        <f t="shared" si="165"/>
        <v>0.631074456768142</v>
      </c>
      <c r="BO701" s="810">
        <v>0.25775092568998997</v>
      </c>
      <c r="BP701" s="810">
        <f t="shared" si="166"/>
        <v>0.74224907431001008</v>
      </c>
      <c r="BQ701" s="810">
        <v>0.29954580522579988</v>
      </c>
      <c r="BR701" s="810">
        <f t="shared" si="172"/>
        <v>0.70045419477420023</v>
      </c>
      <c r="BS701" s="809">
        <v>0.90407457878254494</v>
      </c>
      <c r="BT701" s="809">
        <v>9.5925421217455106E-2</v>
      </c>
      <c r="BU701" s="812"/>
      <c r="BV701" s="758"/>
      <c r="BW701" s="758"/>
      <c r="BX701" s="758"/>
      <c r="BY701" s="758"/>
      <c r="BZ701" s="758"/>
      <c r="CA701" s="758"/>
      <c r="CB701" s="758"/>
      <c r="CC701" s="758"/>
      <c r="CD701" s="758"/>
      <c r="CE701" s="758"/>
      <c r="CF701" s="758"/>
      <c r="CG701" s="758"/>
      <c r="CH701" s="758"/>
      <c r="CI701" s="758"/>
      <c r="CJ701" s="758"/>
      <c r="CK701" s="758"/>
      <c r="CL701" s="758"/>
      <c r="CM701" s="758"/>
      <c r="CN701" s="758"/>
      <c r="CP701" s="5"/>
      <c r="CR701" s="5"/>
      <c r="CS701" s="5"/>
      <c r="CT701" s="5"/>
    </row>
    <row r="702" spans="2:98" ht="15">
      <c r="B702" s="758"/>
      <c r="C702" s="758"/>
      <c r="D702" s="758"/>
      <c r="E702" s="758"/>
      <c r="F702" s="758"/>
      <c r="G702" s="758"/>
      <c r="H702" s="758"/>
      <c r="I702" s="758"/>
      <c r="J702" s="758"/>
      <c r="K702" s="758"/>
      <c r="L702" s="758"/>
      <c r="M702" s="758"/>
      <c r="N702" s="758"/>
      <c r="O702" s="758"/>
      <c r="P702" s="758"/>
      <c r="Q702" s="758"/>
      <c r="R702" s="758"/>
      <c r="S702" s="758"/>
      <c r="T702" s="758"/>
      <c r="U702" s="758"/>
      <c r="V702" s="758"/>
      <c r="W702" s="758"/>
      <c r="X702" s="758"/>
      <c r="Y702" s="758"/>
      <c r="Z702" s="758"/>
      <c r="AA702" s="758"/>
      <c r="AB702" s="758"/>
      <c r="AC702" s="758"/>
      <c r="AD702" s="758"/>
      <c r="AE702" s="758"/>
      <c r="AF702" s="758"/>
      <c r="AG702" s="758"/>
      <c r="AH702" s="758"/>
      <c r="AI702" s="758"/>
      <c r="AJ702" s="758"/>
      <c r="AK702" s="758"/>
      <c r="AL702" s="780">
        <v>697</v>
      </c>
      <c r="AM702" s="792">
        <v>0.32348700854414097</v>
      </c>
      <c r="AN702" s="792">
        <f t="shared" si="167"/>
        <v>0.67651299145585897</v>
      </c>
      <c r="AO702" s="792">
        <v>0.37349001599022802</v>
      </c>
      <c r="AP702" s="792">
        <f t="shared" si="161"/>
        <v>0.62650998400977198</v>
      </c>
      <c r="AQ702" s="792">
        <v>0.24145098530355399</v>
      </c>
      <c r="AR702" s="792">
        <f t="shared" si="162"/>
        <v>0.75854901469644598</v>
      </c>
      <c r="AS702" s="792">
        <f t="shared" si="168"/>
        <v>0.29725112956607097</v>
      </c>
      <c r="AT702" s="792">
        <f t="shared" si="168"/>
        <v>0.70274887043392908</v>
      </c>
      <c r="AU702" s="808">
        <v>0.33696051584547898</v>
      </c>
      <c r="AV702" s="808">
        <f t="shared" si="169"/>
        <v>0.66303948415452107</v>
      </c>
      <c r="AW702" s="808">
        <v>0.38911923553210698</v>
      </c>
      <c r="AX702" s="808">
        <f t="shared" si="170"/>
        <v>0.61088076446789308</v>
      </c>
      <c r="AY702" s="808">
        <v>0.26586402515937502</v>
      </c>
      <c r="AZ702" s="808">
        <f t="shared" si="173"/>
        <v>0.73413597484062498</v>
      </c>
      <c r="BA702" s="808">
        <f t="shared" si="171"/>
        <v>0.3162526356577956</v>
      </c>
      <c r="BB702" s="808">
        <f t="shared" si="171"/>
        <v>0.68374736434220451</v>
      </c>
      <c r="BC702" s="809">
        <v>0.317695962447682</v>
      </c>
      <c r="BD702" s="809">
        <f t="shared" si="174"/>
        <v>0.68230403755231794</v>
      </c>
      <c r="BE702" s="809">
        <v>0.37680774812686701</v>
      </c>
      <c r="BF702" s="809">
        <f t="shared" si="174"/>
        <v>0.62319225187313299</v>
      </c>
      <c r="BG702" s="809">
        <v>0.26696995290019399</v>
      </c>
      <c r="BH702" s="809">
        <f t="shared" si="163"/>
        <v>0.73303004709980601</v>
      </c>
      <c r="BI702" s="809">
        <v>0.30795770876205009</v>
      </c>
      <c r="BJ702" s="809">
        <v>0.69204229123795002</v>
      </c>
      <c r="BK702" s="810">
        <v>0.310369620857676</v>
      </c>
      <c r="BL702" s="810">
        <f t="shared" si="164"/>
        <v>0.68963037914232395</v>
      </c>
      <c r="BM702" s="810">
        <v>0.36918599912002298</v>
      </c>
      <c r="BN702" s="810">
        <f t="shared" si="165"/>
        <v>0.63081400087997697</v>
      </c>
      <c r="BO702" s="810">
        <v>0.25810681691083198</v>
      </c>
      <c r="BP702" s="810">
        <f t="shared" si="166"/>
        <v>0.74189318308916796</v>
      </c>
      <c r="BQ702" s="810">
        <v>0.29985649804246756</v>
      </c>
      <c r="BR702" s="810">
        <f t="shared" si="172"/>
        <v>0.70014350195753239</v>
      </c>
      <c r="BS702" s="809">
        <v>0.90420792276761208</v>
      </c>
      <c r="BT702" s="809">
        <v>9.5792077232387904E-2</v>
      </c>
      <c r="BU702" s="812"/>
      <c r="BV702" s="758"/>
      <c r="BW702" s="758"/>
      <c r="BX702" s="758"/>
      <c r="BY702" s="758"/>
      <c r="BZ702" s="758"/>
      <c r="CA702" s="758"/>
      <c r="CB702" s="758"/>
      <c r="CC702" s="758"/>
      <c r="CD702" s="758"/>
      <c r="CE702" s="758"/>
      <c r="CF702" s="758"/>
      <c r="CG702" s="758"/>
      <c r="CH702" s="758"/>
      <c r="CI702" s="758"/>
      <c r="CJ702" s="758"/>
      <c r="CK702" s="758"/>
      <c r="CL702" s="758"/>
      <c r="CM702" s="758"/>
      <c r="CN702" s="758"/>
      <c r="CP702" s="5"/>
      <c r="CR702" s="5"/>
      <c r="CS702" s="5"/>
      <c r="CT702" s="5"/>
    </row>
    <row r="703" spans="2:98" ht="15">
      <c r="B703" s="758"/>
      <c r="C703" s="758"/>
      <c r="D703" s="758"/>
      <c r="E703" s="758"/>
      <c r="F703" s="758"/>
      <c r="G703" s="758"/>
      <c r="H703" s="758"/>
      <c r="I703" s="758"/>
      <c r="J703" s="758"/>
      <c r="K703" s="758"/>
      <c r="L703" s="758"/>
      <c r="M703" s="758"/>
      <c r="N703" s="758"/>
      <c r="O703" s="758"/>
      <c r="P703" s="758"/>
      <c r="Q703" s="758"/>
      <c r="R703" s="758"/>
      <c r="S703" s="758"/>
      <c r="T703" s="758"/>
      <c r="U703" s="758"/>
      <c r="V703" s="758"/>
      <c r="W703" s="758"/>
      <c r="X703" s="758"/>
      <c r="Y703" s="758"/>
      <c r="Z703" s="758"/>
      <c r="AA703" s="758"/>
      <c r="AB703" s="758"/>
      <c r="AC703" s="758"/>
      <c r="AD703" s="758"/>
      <c r="AE703" s="758"/>
      <c r="AF703" s="758"/>
      <c r="AG703" s="758"/>
      <c r="AH703" s="758"/>
      <c r="AI703" s="758"/>
      <c r="AJ703" s="758"/>
      <c r="AK703" s="758"/>
      <c r="AL703" s="780">
        <v>698</v>
      </c>
      <c r="AM703" s="792">
        <v>0.32376501570587002</v>
      </c>
      <c r="AN703" s="792">
        <f t="shared" si="167"/>
        <v>0.67623498429412998</v>
      </c>
      <c r="AO703" s="792">
        <v>0.37374633720563999</v>
      </c>
      <c r="AP703" s="792">
        <f t="shared" si="161"/>
        <v>0.62625366279436001</v>
      </c>
      <c r="AQ703" s="792">
        <v>0.24178124343480101</v>
      </c>
      <c r="AR703" s="792">
        <f t="shared" si="162"/>
        <v>0.75821875656519899</v>
      </c>
      <c r="AS703" s="792">
        <f t="shared" si="168"/>
        <v>0.2975481844061254</v>
      </c>
      <c r="AT703" s="792">
        <f t="shared" si="168"/>
        <v>0.7024518155938746</v>
      </c>
      <c r="AU703" s="808">
        <v>0.33725560675410199</v>
      </c>
      <c r="AV703" s="808">
        <f t="shared" si="169"/>
        <v>0.66274439324589807</v>
      </c>
      <c r="AW703" s="808">
        <v>0.38940084744956499</v>
      </c>
      <c r="AX703" s="808">
        <f t="shared" si="170"/>
        <v>0.61059915255043506</v>
      </c>
      <c r="AY703" s="808">
        <v>0.26622860662341802</v>
      </c>
      <c r="AZ703" s="808">
        <f t="shared" si="173"/>
        <v>0.73377139337658193</v>
      </c>
      <c r="BA703" s="808">
        <f t="shared" si="171"/>
        <v>0.31657659205394384</v>
      </c>
      <c r="BB703" s="808">
        <f t="shared" si="171"/>
        <v>0.68342340794605616</v>
      </c>
      <c r="BC703" s="809">
        <v>0.31798225696489202</v>
      </c>
      <c r="BD703" s="809">
        <f t="shared" si="174"/>
        <v>0.68201774303510798</v>
      </c>
      <c r="BE703" s="809">
        <v>0.37707301621833</v>
      </c>
      <c r="BF703" s="809">
        <f t="shared" si="174"/>
        <v>0.62292698378167</v>
      </c>
      <c r="BG703" s="809">
        <v>0.26733489181897102</v>
      </c>
      <c r="BH703" s="809">
        <f t="shared" si="163"/>
        <v>0.73266510818102892</v>
      </c>
      <c r="BI703" s="809">
        <v>0.30827534362605913</v>
      </c>
      <c r="BJ703" s="809">
        <v>0.69172465637394098</v>
      </c>
      <c r="BK703" s="810">
        <v>0.31065027555158797</v>
      </c>
      <c r="BL703" s="810">
        <f t="shared" si="164"/>
        <v>0.68934972444841203</v>
      </c>
      <c r="BM703" s="810">
        <v>0.36944626136879799</v>
      </c>
      <c r="BN703" s="810">
        <f t="shared" si="165"/>
        <v>0.63055373863120201</v>
      </c>
      <c r="BO703" s="810">
        <v>0.25846257415269502</v>
      </c>
      <c r="BP703" s="810">
        <f t="shared" si="166"/>
        <v>0.74153742584730498</v>
      </c>
      <c r="BQ703" s="810">
        <v>0.30016700964605553</v>
      </c>
      <c r="BR703" s="810">
        <f t="shared" si="172"/>
        <v>0.69983299035394442</v>
      </c>
      <c r="BS703" s="809">
        <v>0.90434084001775372</v>
      </c>
      <c r="BT703" s="809">
        <v>9.5659159982246306E-2</v>
      </c>
      <c r="BU703" s="812"/>
      <c r="BV703" s="758"/>
      <c r="BW703" s="758"/>
      <c r="BX703" s="758"/>
      <c r="BY703" s="758"/>
      <c r="BZ703" s="758"/>
      <c r="CA703" s="758"/>
      <c r="CB703" s="758"/>
      <c r="CC703" s="758"/>
      <c r="CD703" s="758"/>
      <c r="CE703" s="758"/>
      <c r="CF703" s="758"/>
      <c r="CG703" s="758"/>
      <c r="CH703" s="758"/>
      <c r="CI703" s="758"/>
      <c r="CJ703" s="758"/>
      <c r="CK703" s="758"/>
      <c r="CL703" s="758"/>
      <c r="CM703" s="758"/>
      <c r="CN703" s="758"/>
      <c r="CP703" s="5"/>
      <c r="CR703" s="5"/>
      <c r="CS703" s="5"/>
      <c r="CT703" s="5"/>
    </row>
    <row r="704" spans="2:98" ht="15">
      <c r="B704" s="758"/>
      <c r="C704" s="758"/>
      <c r="D704" s="758"/>
      <c r="E704" s="758"/>
      <c r="F704" s="758"/>
      <c r="G704" s="758"/>
      <c r="H704" s="758"/>
      <c r="I704" s="758"/>
      <c r="J704" s="758"/>
      <c r="K704" s="758"/>
      <c r="L704" s="758"/>
      <c r="M704" s="758"/>
      <c r="N704" s="758"/>
      <c r="O704" s="758"/>
      <c r="P704" s="758"/>
      <c r="Q704" s="758"/>
      <c r="R704" s="758"/>
      <c r="S704" s="758"/>
      <c r="T704" s="758"/>
      <c r="U704" s="758"/>
      <c r="V704" s="758"/>
      <c r="W704" s="758"/>
      <c r="X704" s="758"/>
      <c r="Y704" s="758"/>
      <c r="Z704" s="758"/>
      <c r="AA704" s="758"/>
      <c r="AB704" s="758"/>
      <c r="AC704" s="758"/>
      <c r="AD704" s="758"/>
      <c r="AE704" s="758"/>
      <c r="AF704" s="758"/>
      <c r="AG704" s="758"/>
      <c r="AH704" s="758"/>
      <c r="AI704" s="758"/>
      <c r="AJ704" s="758"/>
      <c r="AK704" s="758"/>
      <c r="AL704" s="780">
        <v>699</v>
      </c>
      <c r="AM704" s="792">
        <v>0.32404275563201201</v>
      </c>
      <c r="AN704" s="792">
        <f t="shared" si="167"/>
        <v>0.67595724436798799</v>
      </c>
      <c r="AO704" s="792">
        <v>0.37400250784807498</v>
      </c>
      <c r="AP704" s="792">
        <f t="shared" si="161"/>
        <v>0.62599749215192502</v>
      </c>
      <c r="AQ704" s="792">
        <v>0.242111413312012</v>
      </c>
      <c r="AR704" s="792">
        <f t="shared" si="162"/>
        <v>0.75788858668798798</v>
      </c>
      <c r="AS704" s="792">
        <f t="shared" si="168"/>
        <v>0.29784508117450648</v>
      </c>
      <c r="AT704" s="792">
        <f t="shared" si="168"/>
        <v>0.70215491882549341</v>
      </c>
      <c r="AU704" s="808">
        <v>0.33755046806364303</v>
      </c>
      <c r="AV704" s="808">
        <f t="shared" si="169"/>
        <v>0.66244953193635703</v>
      </c>
      <c r="AW704" s="808">
        <v>0.38968223615188602</v>
      </c>
      <c r="AX704" s="808">
        <f t="shared" si="170"/>
        <v>0.61031776384811398</v>
      </c>
      <c r="AY704" s="808">
        <v>0.266593076933965</v>
      </c>
      <c r="AZ704" s="808">
        <f t="shared" si="173"/>
        <v>0.73340692306603494</v>
      </c>
      <c r="BA704" s="808">
        <f t="shared" si="171"/>
        <v>0.31690037480428701</v>
      </c>
      <c r="BB704" s="808">
        <f t="shared" si="171"/>
        <v>0.68309962519571299</v>
      </c>
      <c r="BC704" s="809">
        <v>0.31826834156159001</v>
      </c>
      <c r="BD704" s="809">
        <f t="shared" si="174"/>
        <v>0.68173165843840999</v>
      </c>
      <c r="BE704" s="809">
        <v>0.377338063391159</v>
      </c>
      <c r="BF704" s="809">
        <f t="shared" si="174"/>
        <v>0.62266193660884106</v>
      </c>
      <c r="BG704" s="809">
        <v>0.26769970460179998</v>
      </c>
      <c r="BH704" s="809">
        <f t="shared" si="163"/>
        <v>0.73230029539820007</v>
      </c>
      <c r="BI704" s="809">
        <v>0.30859280458088745</v>
      </c>
      <c r="BJ704" s="809">
        <v>0.69140719541911255</v>
      </c>
      <c r="BK704" s="810">
        <v>0.310930688133016</v>
      </c>
      <c r="BL704" s="810">
        <f t="shared" si="164"/>
        <v>0.68906931186698395</v>
      </c>
      <c r="BM704" s="810">
        <v>0.369706330110948</v>
      </c>
      <c r="BN704" s="810">
        <f t="shared" si="165"/>
        <v>0.630293669889052</v>
      </c>
      <c r="BO704" s="810">
        <v>0.25881819716285998</v>
      </c>
      <c r="BP704" s="810">
        <f t="shared" si="166"/>
        <v>0.74118180283713997</v>
      </c>
      <c r="BQ704" s="810">
        <v>0.30047733994166859</v>
      </c>
      <c r="BR704" s="810">
        <f t="shared" si="172"/>
        <v>0.69952266005833152</v>
      </c>
      <c r="BS704" s="809">
        <v>0.90447333241782135</v>
      </c>
      <c r="BT704" s="809">
        <v>9.5526667582178607E-2</v>
      </c>
      <c r="BU704" s="812"/>
      <c r="BV704" s="758"/>
      <c r="BW704" s="758"/>
      <c r="BX704" s="758"/>
      <c r="BY704" s="758"/>
      <c r="BZ704" s="758"/>
      <c r="CA704" s="758"/>
      <c r="CB704" s="758"/>
      <c r="CC704" s="758"/>
      <c r="CD704" s="758"/>
      <c r="CE704" s="758"/>
      <c r="CF704" s="758"/>
      <c r="CG704" s="758"/>
      <c r="CH704" s="758"/>
      <c r="CI704" s="758"/>
      <c r="CJ704" s="758"/>
      <c r="CK704" s="758"/>
      <c r="CL704" s="758"/>
      <c r="CM704" s="758"/>
      <c r="CN704" s="758"/>
      <c r="CP704" s="5"/>
      <c r="CR704" s="5"/>
      <c r="CS704" s="5"/>
      <c r="CT704" s="5"/>
    </row>
    <row r="705" spans="2:98" ht="15">
      <c r="B705" s="758"/>
      <c r="C705" s="758"/>
      <c r="D705" s="758"/>
      <c r="E705" s="758"/>
      <c r="F705" s="758"/>
      <c r="G705" s="758"/>
      <c r="H705" s="758"/>
      <c r="I705" s="758"/>
      <c r="J705" s="758"/>
      <c r="K705" s="758"/>
      <c r="L705" s="758"/>
      <c r="M705" s="758"/>
      <c r="N705" s="758"/>
      <c r="O705" s="758"/>
      <c r="P705" s="758"/>
      <c r="Q705" s="758"/>
      <c r="R705" s="758"/>
      <c r="S705" s="758"/>
      <c r="T705" s="758"/>
      <c r="U705" s="758"/>
      <c r="V705" s="758"/>
      <c r="W705" s="758"/>
      <c r="X705" s="758"/>
      <c r="Y705" s="758"/>
      <c r="Z705" s="758"/>
      <c r="AA705" s="758"/>
      <c r="AB705" s="758"/>
      <c r="AC705" s="758"/>
      <c r="AD705" s="758"/>
      <c r="AE705" s="758"/>
      <c r="AF705" s="758"/>
      <c r="AG705" s="758"/>
      <c r="AH705" s="758"/>
      <c r="AI705" s="758"/>
      <c r="AJ705" s="758"/>
      <c r="AK705" s="758"/>
      <c r="AL705" s="780">
        <v>700</v>
      </c>
      <c r="AM705" s="792">
        <v>0.32432022991736797</v>
      </c>
      <c r="AN705" s="792">
        <f t="shared" si="167"/>
        <v>0.67567977008263203</v>
      </c>
      <c r="AO705" s="792">
        <v>0.37425852735128701</v>
      </c>
      <c r="AP705" s="792">
        <f t="shared" si="161"/>
        <v>0.62574147264871294</v>
      </c>
      <c r="AQ705" s="792">
        <v>0.242441494912713</v>
      </c>
      <c r="AR705" s="792">
        <f t="shared" si="162"/>
        <v>0.75755850508728706</v>
      </c>
      <c r="AS705" s="792">
        <f t="shared" si="168"/>
        <v>0.29814182022502805</v>
      </c>
      <c r="AT705" s="792">
        <f t="shared" si="168"/>
        <v>0.70185817977497189</v>
      </c>
      <c r="AU705" s="808">
        <v>0.33784510006363699</v>
      </c>
      <c r="AV705" s="808">
        <f t="shared" si="169"/>
        <v>0.66215489993636301</v>
      </c>
      <c r="AW705" s="808">
        <v>0.38996340190644702</v>
      </c>
      <c r="AX705" s="808">
        <f t="shared" si="170"/>
        <v>0.61003659809355293</v>
      </c>
      <c r="AY705" s="808">
        <v>0.26695743591013599</v>
      </c>
      <c r="AZ705" s="808">
        <f t="shared" si="173"/>
        <v>0.73304256408986401</v>
      </c>
      <c r="BA705" s="808">
        <f t="shared" si="171"/>
        <v>0.31722398397687285</v>
      </c>
      <c r="BB705" s="808">
        <f t="shared" si="171"/>
        <v>0.6827760160231271</v>
      </c>
      <c r="BC705" s="809">
        <v>0.31855421577645499</v>
      </c>
      <c r="BD705" s="809">
        <f t="shared" si="174"/>
        <v>0.68144578422354507</v>
      </c>
      <c r="BE705" s="809">
        <v>0.37760288981568901</v>
      </c>
      <c r="BF705" s="809">
        <f t="shared" si="174"/>
        <v>0.62239711018431099</v>
      </c>
      <c r="BG705" s="809">
        <v>0.26806439105143198</v>
      </c>
      <c r="BH705" s="809">
        <f t="shared" si="163"/>
        <v>0.73193560894856802</v>
      </c>
      <c r="BI705" s="809">
        <v>0.30891009143196824</v>
      </c>
      <c r="BJ705" s="809">
        <v>0.69108990856803176</v>
      </c>
      <c r="BK705" s="810">
        <v>0.31121085857234498</v>
      </c>
      <c r="BL705" s="810">
        <f t="shared" si="164"/>
        <v>0.68878914142765502</v>
      </c>
      <c r="BM705" s="810">
        <v>0.36996620547923698</v>
      </c>
      <c r="BN705" s="810">
        <f t="shared" si="165"/>
        <v>0.63003379452076302</v>
      </c>
      <c r="BO705" s="810">
        <v>0.25917368568860599</v>
      </c>
      <c r="BP705" s="810">
        <f t="shared" si="166"/>
        <v>0.74082631431139401</v>
      </c>
      <c r="BQ705" s="810">
        <v>0.3007874888344102</v>
      </c>
      <c r="BR705" s="810">
        <f t="shared" si="172"/>
        <v>0.6992125111655898</v>
      </c>
      <c r="BS705" s="809">
        <v>0.90460540185266691</v>
      </c>
      <c r="BT705" s="809">
        <v>9.5394598147333101E-2</v>
      </c>
      <c r="BU705" s="812"/>
      <c r="BV705" s="758"/>
      <c r="BW705" s="758"/>
      <c r="BX705" s="758"/>
      <c r="BY705" s="758"/>
      <c r="BZ705" s="758"/>
      <c r="CA705" s="758"/>
      <c r="CB705" s="758"/>
      <c r="CC705" s="758"/>
      <c r="CD705" s="758"/>
      <c r="CE705" s="758"/>
      <c r="CF705" s="758"/>
      <c r="CG705" s="758"/>
      <c r="CH705" s="758"/>
      <c r="CI705" s="758"/>
      <c r="CJ705" s="758"/>
      <c r="CK705" s="758"/>
      <c r="CL705" s="758"/>
      <c r="CM705" s="758"/>
      <c r="CN705" s="758"/>
      <c r="CP705" s="5"/>
      <c r="CR705" s="5"/>
      <c r="CS705" s="5"/>
      <c r="CT705" s="5"/>
    </row>
    <row r="706" spans="2:98" ht="15">
      <c r="B706" s="758"/>
      <c r="C706" s="758"/>
      <c r="D706" s="758"/>
      <c r="E706" s="758"/>
      <c r="F706" s="758"/>
      <c r="G706" s="758"/>
      <c r="H706" s="758"/>
      <c r="I706" s="758"/>
      <c r="J706" s="758"/>
      <c r="K706" s="758"/>
      <c r="L706" s="758"/>
      <c r="M706" s="758"/>
      <c r="N706" s="758"/>
      <c r="O706" s="758"/>
      <c r="P706" s="758"/>
      <c r="Q706" s="758"/>
      <c r="R706" s="758"/>
      <c r="S706" s="758"/>
      <c r="T706" s="758"/>
      <c r="U706" s="758"/>
      <c r="V706" s="758"/>
      <c r="W706" s="758"/>
      <c r="X706" s="758"/>
      <c r="Y706" s="758"/>
      <c r="Z706" s="758"/>
      <c r="AA706" s="758"/>
      <c r="AB706" s="758"/>
      <c r="AC706" s="758"/>
      <c r="AD706" s="758"/>
      <c r="AE706" s="758"/>
      <c r="AF706" s="758"/>
      <c r="AG706" s="758"/>
      <c r="AH706" s="758"/>
      <c r="AI706" s="758"/>
      <c r="AJ706" s="758"/>
      <c r="AK706" s="758"/>
      <c r="AL706" s="780">
        <v>701</v>
      </c>
      <c r="AM706" s="792">
        <v>0.32459744015674002</v>
      </c>
      <c r="AN706" s="792">
        <f t="shared" si="167"/>
        <v>0.67540255984326003</v>
      </c>
      <c r="AO706" s="792">
        <v>0.37451439514902901</v>
      </c>
      <c r="AP706" s="792">
        <f t="shared" si="161"/>
        <v>0.62548560485097093</v>
      </c>
      <c r="AQ706" s="792">
        <v>0.24277148821443201</v>
      </c>
      <c r="AR706" s="792">
        <f t="shared" si="162"/>
        <v>0.75722851178556794</v>
      </c>
      <c r="AS706" s="792">
        <f t="shared" si="168"/>
        <v>0.29843840191150484</v>
      </c>
      <c r="AT706" s="792">
        <f t="shared" si="168"/>
        <v>0.70156159808849516</v>
      </c>
      <c r="AU706" s="808">
        <v>0.33813950304361701</v>
      </c>
      <c r="AV706" s="808">
        <f t="shared" si="169"/>
        <v>0.66186049695638305</v>
      </c>
      <c r="AW706" s="808">
        <v>0.39024434498062599</v>
      </c>
      <c r="AX706" s="808">
        <f t="shared" si="170"/>
        <v>0.60975565501937401</v>
      </c>
      <c r="AY706" s="808">
        <v>0.267321683371053</v>
      </c>
      <c r="AZ706" s="808">
        <f t="shared" si="173"/>
        <v>0.732678316628947</v>
      </c>
      <c r="BA706" s="808">
        <f t="shared" si="171"/>
        <v>0.31754741963974964</v>
      </c>
      <c r="BB706" s="808">
        <f t="shared" si="171"/>
        <v>0.68245258036025036</v>
      </c>
      <c r="BC706" s="809">
        <v>0.31883987914816497</v>
      </c>
      <c r="BD706" s="809">
        <f t="shared" si="174"/>
        <v>0.68116012085183497</v>
      </c>
      <c r="BE706" s="809">
        <v>0.37786749566225603</v>
      </c>
      <c r="BF706" s="809">
        <f t="shared" si="174"/>
        <v>0.62213250433774392</v>
      </c>
      <c r="BG706" s="809">
        <v>0.26842895097062303</v>
      </c>
      <c r="BH706" s="809">
        <f t="shared" si="163"/>
        <v>0.73157104902937697</v>
      </c>
      <c r="BI706" s="809">
        <v>0.30922720398473663</v>
      </c>
      <c r="BJ706" s="809">
        <v>0.69077279601526342</v>
      </c>
      <c r="BK706" s="810">
        <v>0.31149078683995901</v>
      </c>
      <c r="BL706" s="810">
        <f t="shared" si="164"/>
        <v>0.68850921316004099</v>
      </c>
      <c r="BM706" s="810">
        <v>0.37022588760642999</v>
      </c>
      <c r="BN706" s="810">
        <f t="shared" si="165"/>
        <v>0.62977411239357006</v>
      </c>
      <c r="BO706" s="810">
        <v>0.25952903947721501</v>
      </c>
      <c r="BP706" s="810">
        <f t="shared" si="166"/>
        <v>0.74047096052278505</v>
      </c>
      <c r="BQ706" s="810">
        <v>0.30109745622938511</v>
      </c>
      <c r="BR706" s="810">
        <f t="shared" si="172"/>
        <v>0.698902543770615</v>
      </c>
      <c r="BS706" s="809">
        <v>0.9047370502071419</v>
      </c>
      <c r="BT706" s="809">
        <v>9.5262949792858098E-2</v>
      </c>
      <c r="BU706" s="812"/>
      <c r="BV706" s="758"/>
      <c r="BW706" s="758"/>
      <c r="BX706" s="758"/>
      <c r="BY706" s="758"/>
      <c r="BZ706" s="758"/>
      <c r="CA706" s="758"/>
      <c r="CB706" s="758"/>
      <c r="CC706" s="758"/>
      <c r="CD706" s="758"/>
      <c r="CE706" s="758"/>
      <c r="CF706" s="758"/>
      <c r="CG706" s="758"/>
      <c r="CH706" s="758"/>
      <c r="CI706" s="758"/>
      <c r="CJ706" s="758"/>
      <c r="CK706" s="758"/>
      <c r="CL706" s="758"/>
      <c r="CM706" s="758"/>
      <c r="CN706" s="758"/>
      <c r="CP706" s="5"/>
      <c r="CR706" s="5"/>
      <c r="CS706" s="5"/>
      <c r="CT706" s="5"/>
    </row>
    <row r="707" spans="2:98" ht="15">
      <c r="B707" s="758"/>
      <c r="C707" s="758"/>
      <c r="D707" s="758"/>
      <c r="E707" s="758"/>
      <c r="F707" s="758"/>
      <c r="G707" s="758"/>
      <c r="H707" s="758"/>
      <c r="I707" s="758"/>
      <c r="J707" s="758"/>
      <c r="K707" s="758"/>
      <c r="L707" s="758"/>
      <c r="M707" s="758"/>
      <c r="N707" s="758"/>
      <c r="O707" s="758"/>
      <c r="P707" s="758"/>
      <c r="Q707" s="758"/>
      <c r="R707" s="758"/>
      <c r="S707" s="758"/>
      <c r="T707" s="758"/>
      <c r="U707" s="758"/>
      <c r="V707" s="758"/>
      <c r="W707" s="758"/>
      <c r="X707" s="758"/>
      <c r="Y707" s="758"/>
      <c r="Z707" s="758"/>
      <c r="AA707" s="758"/>
      <c r="AB707" s="758"/>
      <c r="AC707" s="758"/>
      <c r="AD707" s="758"/>
      <c r="AE707" s="758"/>
      <c r="AF707" s="758"/>
      <c r="AG707" s="758"/>
      <c r="AH707" s="758"/>
      <c r="AI707" s="758"/>
      <c r="AJ707" s="758"/>
      <c r="AK707" s="758"/>
      <c r="AL707" s="780">
        <v>702</v>
      </c>
      <c r="AM707" s="792">
        <v>0.32487438794493201</v>
      </c>
      <c r="AN707" s="792">
        <f t="shared" si="167"/>
        <v>0.67512561205506794</v>
      </c>
      <c r="AO707" s="792">
        <v>0.374770110675053</v>
      </c>
      <c r="AP707" s="792">
        <f t="shared" si="161"/>
        <v>0.62522988932494705</v>
      </c>
      <c r="AQ707" s="792">
        <v>0.24310139319469501</v>
      </c>
      <c r="AR707" s="792">
        <f t="shared" si="162"/>
        <v>0.75689860680530496</v>
      </c>
      <c r="AS707" s="792">
        <f t="shared" si="168"/>
        <v>0.29873482658775086</v>
      </c>
      <c r="AT707" s="792">
        <f t="shared" si="168"/>
        <v>0.70126517341224925</v>
      </c>
      <c r="AU707" s="808">
        <v>0.33843367729312002</v>
      </c>
      <c r="AV707" s="808">
        <f t="shared" si="169"/>
        <v>0.66156632270687998</v>
      </c>
      <c r="AW707" s="808">
        <v>0.390525065641803</v>
      </c>
      <c r="AX707" s="808">
        <f t="shared" si="170"/>
        <v>0.609474934358197</v>
      </c>
      <c r="AY707" s="808">
        <v>0.267685819135835</v>
      </c>
      <c r="AZ707" s="808">
        <f t="shared" si="173"/>
        <v>0.732314180864165</v>
      </c>
      <c r="BA707" s="808">
        <f t="shared" si="171"/>
        <v>0.31787068186096601</v>
      </c>
      <c r="BB707" s="808">
        <f t="shared" si="171"/>
        <v>0.68212931813903399</v>
      </c>
      <c r="BC707" s="809">
        <v>0.31912533121539699</v>
      </c>
      <c r="BD707" s="809">
        <f t="shared" si="174"/>
        <v>0.68087466878460301</v>
      </c>
      <c r="BE707" s="809">
        <v>0.378131881101196</v>
      </c>
      <c r="BF707" s="809">
        <f t="shared" si="174"/>
        <v>0.621868118898804</v>
      </c>
      <c r="BG707" s="809">
        <v>0.268793384162124</v>
      </c>
      <c r="BH707" s="809">
        <f t="shared" si="163"/>
        <v>0.73120661583787605</v>
      </c>
      <c r="BI707" s="809">
        <v>0.30954414204462521</v>
      </c>
      <c r="BJ707" s="809">
        <v>0.69045585795537479</v>
      </c>
      <c r="BK707" s="810">
        <v>0.31177047290624399</v>
      </c>
      <c r="BL707" s="810">
        <f t="shared" si="164"/>
        <v>0.68822952709375596</v>
      </c>
      <c r="BM707" s="810">
        <v>0.37048537662529302</v>
      </c>
      <c r="BN707" s="810">
        <f t="shared" si="165"/>
        <v>0.62951462337470698</v>
      </c>
      <c r="BO707" s="810">
        <v>0.25988425827596601</v>
      </c>
      <c r="BP707" s="810">
        <f t="shared" si="166"/>
        <v>0.74011574172403405</v>
      </c>
      <c r="BQ707" s="810">
        <v>0.30140724203169739</v>
      </c>
      <c r="BR707" s="810">
        <f t="shared" si="172"/>
        <v>0.69859275796830267</v>
      </c>
      <c r="BS707" s="809">
        <v>0.90486827936609804</v>
      </c>
      <c r="BT707" s="809">
        <v>9.5131720633902003E-2</v>
      </c>
      <c r="BU707" s="812"/>
      <c r="BV707" s="758"/>
      <c r="BW707" s="758"/>
      <c r="BX707" s="758"/>
      <c r="BY707" s="758"/>
      <c r="BZ707" s="758"/>
      <c r="CA707" s="758"/>
      <c r="CB707" s="758"/>
      <c r="CC707" s="758"/>
      <c r="CD707" s="758"/>
      <c r="CE707" s="758"/>
      <c r="CF707" s="758"/>
      <c r="CG707" s="758"/>
      <c r="CH707" s="758"/>
      <c r="CI707" s="758"/>
      <c r="CJ707" s="758"/>
      <c r="CK707" s="758"/>
      <c r="CL707" s="758"/>
      <c r="CM707" s="758"/>
      <c r="CN707" s="758"/>
      <c r="CP707" s="5"/>
      <c r="CR707" s="5"/>
      <c r="CS707" s="5"/>
      <c r="CT707" s="5"/>
    </row>
    <row r="708" spans="2:98" ht="15">
      <c r="B708" s="758"/>
      <c r="C708" s="758"/>
      <c r="D708" s="758"/>
      <c r="E708" s="758"/>
      <c r="F708" s="758"/>
      <c r="G708" s="758"/>
      <c r="H708" s="758"/>
      <c r="I708" s="758"/>
      <c r="J708" s="758"/>
      <c r="K708" s="758"/>
      <c r="L708" s="758"/>
      <c r="M708" s="758"/>
      <c r="N708" s="758"/>
      <c r="O708" s="758"/>
      <c r="P708" s="758"/>
      <c r="Q708" s="758"/>
      <c r="R708" s="758"/>
      <c r="S708" s="758"/>
      <c r="T708" s="758"/>
      <c r="U708" s="758"/>
      <c r="V708" s="758"/>
      <c r="W708" s="758"/>
      <c r="X708" s="758"/>
      <c r="Y708" s="758"/>
      <c r="Z708" s="758"/>
      <c r="AA708" s="758"/>
      <c r="AB708" s="758"/>
      <c r="AC708" s="758"/>
      <c r="AD708" s="758"/>
      <c r="AE708" s="758"/>
      <c r="AF708" s="758"/>
      <c r="AG708" s="758"/>
      <c r="AH708" s="758"/>
      <c r="AI708" s="758"/>
      <c r="AJ708" s="758"/>
      <c r="AK708" s="758"/>
      <c r="AL708" s="780">
        <v>703</v>
      </c>
      <c r="AM708" s="792">
        <v>0.325151074876743</v>
      </c>
      <c r="AN708" s="792">
        <f t="shared" si="167"/>
        <v>0.674848925123257</v>
      </c>
      <c r="AO708" s="792">
        <v>0.37502567336311399</v>
      </c>
      <c r="AP708" s="792">
        <f t="shared" si="161"/>
        <v>0.62497432663688601</v>
      </c>
      <c r="AQ708" s="792">
        <v>0.24343120983103</v>
      </c>
      <c r="AR708" s="792">
        <f t="shared" si="162"/>
        <v>0.75656879016896994</v>
      </c>
      <c r="AS708" s="792">
        <f t="shared" si="168"/>
        <v>0.29903109460758037</v>
      </c>
      <c r="AT708" s="792">
        <f t="shared" si="168"/>
        <v>0.70096890539241963</v>
      </c>
      <c r="AU708" s="808">
        <v>0.33872762310168097</v>
      </c>
      <c r="AV708" s="808">
        <f t="shared" si="169"/>
        <v>0.66127237689831908</v>
      </c>
      <c r="AW708" s="808">
        <v>0.39080556415735501</v>
      </c>
      <c r="AX708" s="808">
        <f t="shared" si="170"/>
        <v>0.60919443584264499</v>
      </c>
      <c r="AY708" s="808">
        <v>0.26804984302360302</v>
      </c>
      <c r="AZ708" s="808">
        <f t="shared" si="173"/>
        <v>0.73195015697639698</v>
      </c>
      <c r="BA708" s="808">
        <f t="shared" si="171"/>
        <v>0.31819377070857013</v>
      </c>
      <c r="BB708" s="808">
        <f t="shared" si="171"/>
        <v>0.68180622929142998</v>
      </c>
      <c r="BC708" s="809">
        <v>0.31941057151683</v>
      </c>
      <c r="BD708" s="809">
        <f t="shared" si="174"/>
        <v>0.68058942848316994</v>
      </c>
      <c r="BE708" s="809">
        <v>0.37839604630284301</v>
      </c>
      <c r="BF708" s="809">
        <f t="shared" si="174"/>
        <v>0.62160395369715693</v>
      </c>
      <c r="BG708" s="809">
        <v>0.26915769042868798</v>
      </c>
      <c r="BH708" s="809">
        <f t="shared" si="163"/>
        <v>0.73084230957131202</v>
      </c>
      <c r="BI708" s="809">
        <v>0.30986090541706768</v>
      </c>
      <c r="BJ708" s="809">
        <v>0.69013909458293232</v>
      </c>
      <c r="BK708" s="810">
        <v>0.312049916741584</v>
      </c>
      <c r="BL708" s="810">
        <f t="shared" si="164"/>
        <v>0.687950083258416</v>
      </c>
      <c r="BM708" s="810">
        <v>0.37074467266858802</v>
      </c>
      <c r="BN708" s="810">
        <f t="shared" si="165"/>
        <v>0.62925532733141198</v>
      </c>
      <c r="BO708" s="810">
        <v>0.26023934183213998</v>
      </c>
      <c r="BP708" s="810">
        <f t="shared" si="166"/>
        <v>0.73976065816785996</v>
      </c>
      <c r="BQ708" s="810">
        <v>0.30171684614645067</v>
      </c>
      <c r="BR708" s="810">
        <f t="shared" si="172"/>
        <v>0.69828315385354933</v>
      </c>
      <c r="BS708" s="809">
        <v>0.90499909121438704</v>
      </c>
      <c r="BT708" s="809">
        <v>9.5000908785613E-2</v>
      </c>
      <c r="BU708" s="812"/>
      <c r="BV708" s="758"/>
      <c r="BW708" s="758"/>
      <c r="BX708" s="758"/>
      <c r="BY708" s="758"/>
      <c r="BZ708" s="758"/>
      <c r="CA708" s="758"/>
      <c r="CB708" s="758"/>
      <c r="CC708" s="758"/>
      <c r="CD708" s="758"/>
      <c r="CE708" s="758"/>
      <c r="CF708" s="758"/>
      <c r="CG708" s="758"/>
      <c r="CH708" s="758"/>
      <c r="CI708" s="758"/>
      <c r="CJ708" s="758"/>
      <c r="CK708" s="758"/>
      <c r="CL708" s="758"/>
      <c r="CM708" s="758"/>
      <c r="CN708" s="758"/>
      <c r="CP708" s="5"/>
      <c r="CR708" s="5"/>
      <c r="CS708" s="5"/>
      <c r="CT708" s="5"/>
    </row>
    <row r="709" spans="2:98" ht="15">
      <c r="B709" s="758"/>
      <c r="C709" s="758"/>
      <c r="D709" s="758"/>
      <c r="E709" s="758"/>
      <c r="F709" s="758"/>
      <c r="G709" s="758"/>
      <c r="H709" s="758"/>
      <c r="I709" s="758"/>
      <c r="J709" s="758"/>
      <c r="K709" s="758"/>
      <c r="L709" s="758"/>
      <c r="M709" s="758"/>
      <c r="N709" s="758"/>
      <c r="O709" s="758"/>
      <c r="P709" s="758"/>
      <c r="Q709" s="758"/>
      <c r="R709" s="758"/>
      <c r="S709" s="758"/>
      <c r="T709" s="758"/>
      <c r="U709" s="758"/>
      <c r="V709" s="758"/>
      <c r="W709" s="758"/>
      <c r="X709" s="758"/>
      <c r="Y709" s="758"/>
      <c r="Z709" s="758"/>
      <c r="AA709" s="758"/>
      <c r="AB709" s="758"/>
      <c r="AC709" s="758"/>
      <c r="AD709" s="758"/>
      <c r="AE709" s="758"/>
      <c r="AF709" s="758"/>
      <c r="AG709" s="758"/>
      <c r="AH709" s="758"/>
      <c r="AI709" s="758"/>
      <c r="AJ709" s="758"/>
      <c r="AK709" s="758"/>
      <c r="AL709" s="780">
        <v>704</v>
      </c>
      <c r="AM709" s="792">
        <v>0.325427502546978</v>
      </c>
      <c r="AN709" s="792">
        <f t="shared" si="167"/>
        <v>0.67457249745302206</v>
      </c>
      <c r="AO709" s="792">
        <v>0.37528108264696303</v>
      </c>
      <c r="AP709" s="792">
        <f t="shared" si="161"/>
        <v>0.62471891735303697</v>
      </c>
      <c r="AQ709" s="792">
        <v>0.243760938100963</v>
      </c>
      <c r="AR709" s="792">
        <f t="shared" si="162"/>
        <v>0.756239061899037</v>
      </c>
      <c r="AS709" s="792">
        <f t="shared" si="168"/>
        <v>0.29932720632480764</v>
      </c>
      <c r="AT709" s="792">
        <f t="shared" si="168"/>
        <v>0.70067279367519242</v>
      </c>
      <c r="AU709" s="808">
        <v>0.339021340758833</v>
      </c>
      <c r="AV709" s="808">
        <f t="shared" si="169"/>
        <v>0.66097865924116705</v>
      </c>
      <c r="AW709" s="808">
        <v>0.39108584079465902</v>
      </c>
      <c r="AX709" s="808">
        <f t="shared" si="170"/>
        <v>0.60891415920534098</v>
      </c>
      <c r="AY709" s="808">
        <v>0.26841375485347702</v>
      </c>
      <c r="AZ709" s="808">
        <f t="shared" si="173"/>
        <v>0.73158624514652293</v>
      </c>
      <c r="BA709" s="808">
        <f t="shared" si="171"/>
        <v>0.31851668625060925</v>
      </c>
      <c r="BB709" s="808">
        <f t="shared" si="171"/>
        <v>0.68148331374939075</v>
      </c>
      <c r="BC709" s="809">
        <v>0.31969559959114202</v>
      </c>
      <c r="BD709" s="809">
        <f t="shared" si="174"/>
        <v>0.68030440040885798</v>
      </c>
      <c r="BE709" s="809">
        <v>0.37865999143753498</v>
      </c>
      <c r="BF709" s="809">
        <f t="shared" si="174"/>
        <v>0.62134000856246496</v>
      </c>
      <c r="BG709" s="809">
        <v>0.26952186957307001</v>
      </c>
      <c r="BH709" s="809">
        <f t="shared" si="163"/>
        <v>0.73047813042692999</v>
      </c>
      <c r="BI709" s="809">
        <v>0.31017749390749927</v>
      </c>
      <c r="BJ709" s="809">
        <v>0.68982250609250073</v>
      </c>
      <c r="BK709" s="810">
        <v>0.31232911831636501</v>
      </c>
      <c r="BL709" s="810">
        <f t="shared" si="164"/>
        <v>0.68767088168363499</v>
      </c>
      <c r="BM709" s="810">
        <v>0.37100377586908201</v>
      </c>
      <c r="BN709" s="810">
        <f t="shared" si="165"/>
        <v>0.62899622413091794</v>
      </c>
      <c r="BO709" s="810">
        <v>0.26059428989301803</v>
      </c>
      <c r="BP709" s="810">
        <f t="shared" si="166"/>
        <v>0.73940571010698197</v>
      </c>
      <c r="BQ709" s="810">
        <v>0.3020262684787503</v>
      </c>
      <c r="BR709" s="810">
        <f t="shared" si="172"/>
        <v>0.69797373152124975</v>
      </c>
      <c r="BS709" s="809">
        <v>0.90512948763686052</v>
      </c>
      <c r="BT709" s="809">
        <v>9.4870512363139495E-2</v>
      </c>
      <c r="BU709" s="812"/>
      <c r="BV709" s="758"/>
      <c r="BW709" s="758"/>
      <c r="BX709" s="758"/>
      <c r="BY709" s="758"/>
      <c r="BZ709" s="758"/>
      <c r="CA709" s="758"/>
      <c r="CB709" s="758"/>
      <c r="CC709" s="758"/>
      <c r="CD709" s="758"/>
      <c r="CE709" s="758"/>
      <c r="CF709" s="758"/>
      <c r="CG709" s="758"/>
      <c r="CH709" s="758"/>
      <c r="CI709" s="758"/>
      <c r="CJ709" s="758"/>
      <c r="CK709" s="758"/>
      <c r="CL709" s="758"/>
      <c r="CM709" s="758"/>
      <c r="CN709" s="758"/>
      <c r="CP709" s="5"/>
      <c r="CR709" s="5"/>
      <c r="CS709" s="5"/>
      <c r="CT709" s="5"/>
    </row>
    <row r="710" spans="2:98" ht="15">
      <c r="B710" s="758"/>
      <c r="C710" s="758"/>
      <c r="D710" s="758"/>
      <c r="E710" s="758"/>
      <c r="F710" s="758"/>
      <c r="G710" s="758"/>
      <c r="H710" s="758"/>
      <c r="I710" s="758"/>
      <c r="J710" s="758"/>
      <c r="K710" s="758"/>
      <c r="L710" s="758"/>
      <c r="M710" s="758"/>
      <c r="N710" s="758"/>
      <c r="O710" s="758"/>
      <c r="P710" s="758"/>
      <c r="Q710" s="758"/>
      <c r="R710" s="758"/>
      <c r="S710" s="758"/>
      <c r="T710" s="758"/>
      <c r="U710" s="758"/>
      <c r="V710" s="758"/>
      <c r="W710" s="758"/>
      <c r="X710" s="758"/>
      <c r="Y710" s="758"/>
      <c r="Z710" s="758"/>
      <c r="AA710" s="758"/>
      <c r="AB710" s="758"/>
      <c r="AC710" s="758"/>
      <c r="AD710" s="758"/>
      <c r="AE710" s="758"/>
      <c r="AF710" s="758"/>
      <c r="AG710" s="758"/>
      <c r="AH710" s="758"/>
      <c r="AI710" s="758"/>
      <c r="AJ710" s="758"/>
      <c r="AK710" s="758"/>
      <c r="AL710" s="780">
        <v>705</v>
      </c>
      <c r="AM710" s="792">
        <v>0.32570367255043697</v>
      </c>
      <c r="AN710" s="792">
        <f t="shared" si="167"/>
        <v>0.67429632744956303</v>
      </c>
      <c r="AO710" s="792">
        <v>0.37553633796035502</v>
      </c>
      <c r="AP710" s="792">
        <f t="shared" ref="AP710:AP773" si="175">1-AO710</f>
        <v>0.62446366203964498</v>
      </c>
      <c r="AQ710" s="792">
        <v>0.244090577982021</v>
      </c>
      <c r="AR710" s="792">
        <f t="shared" ref="AR710:AR773" si="176">1-AQ710</f>
        <v>0.75590942201797895</v>
      </c>
      <c r="AS710" s="792">
        <f t="shared" si="168"/>
        <v>0.2996231620932468</v>
      </c>
      <c r="AT710" s="792">
        <f t="shared" si="168"/>
        <v>0.7003768379067532</v>
      </c>
      <c r="AU710" s="808">
        <v>0.33931483055411199</v>
      </c>
      <c r="AV710" s="808">
        <f t="shared" si="169"/>
        <v>0.66068516944588795</v>
      </c>
      <c r="AW710" s="808">
        <v>0.39136589582109499</v>
      </c>
      <c r="AX710" s="808">
        <f t="shared" si="170"/>
        <v>0.60863410417890496</v>
      </c>
      <c r="AY710" s="808">
        <v>0.26877755444457802</v>
      </c>
      <c r="AZ710" s="808">
        <f t="shared" si="173"/>
        <v>0.73122244555542193</v>
      </c>
      <c r="BA710" s="808">
        <f t="shared" si="171"/>
        <v>0.31883942855513248</v>
      </c>
      <c r="BB710" s="808">
        <f t="shared" si="171"/>
        <v>0.68116057144486752</v>
      </c>
      <c r="BC710" s="809">
        <v>0.31998041497700902</v>
      </c>
      <c r="BD710" s="809">
        <f t="shared" si="174"/>
        <v>0.68001958502299098</v>
      </c>
      <c r="BE710" s="809">
        <v>0.37892371667560698</v>
      </c>
      <c r="BF710" s="809">
        <f t="shared" si="174"/>
        <v>0.62107628332439302</v>
      </c>
      <c r="BG710" s="809">
        <v>0.26988592139802198</v>
      </c>
      <c r="BH710" s="809">
        <f t="shared" ref="BH710:BH773" si="177">1-BG710</f>
        <v>0.73011407860197797</v>
      </c>
      <c r="BI710" s="809">
        <v>0.31049390732135251</v>
      </c>
      <c r="BJ710" s="809">
        <v>0.68950609267864749</v>
      </c>
      <c r="BK710" s="810">
        <v>0.31260807760096998</v>
      </c>
      <c r="BL710" s="810">
        <f t="shared" ref="BL710:BL773" si="178">1-BK710</f>
        <v>0.68739192239903002</v>
      </c>
      <c r="BM710" s="810">
        <v>0.37126268635953902</v>
      </c>
      <c r="BN710" s="810">
        <f t="shared" ref="BN710:BN773" si="179">1-BM710</f>
        <v>0.62873731364046104</v>
      </c>
      <c r="BO710" s="810">
        <v>0.26094910220588002</v>
      </c>
      <c r="BP710" s="810">
        <f t="shared" ref="BP710:BP773" si="180">1-BO710</f>
        <v>0.73905089779411992</v>
      </c>
      <c r="BQ710" s="810">
        <v>0.30233550893369948</v>
      </c>
      <c r="BR710" s="810">
        <f t="shared" si="172"/>
        <v>0.69766449106630057</v>
      </c>
      <c r="BS710" s="809">
        <v>0.90525947051837019</v>
      </c>
      <c r="BT710" s="809">
        <v>9.4740529481629795E-2</v>
      </c>
      <c r="BU710" s="812"/>
      <c r="BV710" s="758"/>
      <c r="BW710" s="758"/>
      <c r="BX710" s="758"/>
      <c r="BY710" s="758"/>
      <c r="BZ710" s="758"/>
      <c r="CA710" s="758"/>
      <c r="CB710" s="758"/>
      <c r="CC710" s="758"/>
      <c r="CD710" s="758"/>
      <c r="CE710" s="758"/>
      <c r="CF710" s="758"/>
      <c r="CG710" s="758"/>
      <c r="CH710" s="758"/>
      <c r="CI710" s="758"/>
      <c r="CJ710" s="758"/>
      <c r="CK710" s="758"/>
      <c r="CL710" s="758"/>
      <c r="CM710" s="758"/>
      <c r="CN710" s="758"/>
      <c r="CP710" s="5"/>
      <c r="CR710" s="5"/>
      <c r="CS710" s="5"/>
      <c r="CT710" s="5"/>
    </row>
    <row r="711" spans="2:98" ht="15">
      <c r="B711" s="758"/>
      <c r="C711" s="758"/>
      <c r="D711" s="758"/>
      <c r="E711" s="758"/>
      <c r="F711" s="758"/>
      <c r="G711" s="758"/>
      <c r="H711" s="758"/>
      <c r="I711" s="758"/>
      <c r="J711" s="758"/>
      <c r="K711" s="758"/>
      <c r="L711" s="758"/>
      <c r="M711" s="758"/>
      <c r="N711" s="758"/>
      <c r="O711" s="758"/>
      <c r="P711" s="758"/>
      <c r="Q711" s="758"/>
      <c r="R711" s="758"/>
      <c r="S711" s="758"/>
      <c r="T711" s="758"/>
      <c r="U711" s="758"/>
      <c r="V711" s="758"/>
      <c r="W711" s="758"/>
      <c r="X711" s="758"/>
      <c r="Y711" s="758"/>
      <c r="Z711" s="758"/>
      <c r="AA711" s="758"/>
      <c r="AB711" s="758"/>
      <c r="AC711" s="758"/>
      <c r="AD711" s="758"/>
      <c r="AE711" s="758"/>
      <c r="AF711" s="758"/>
      <c r="AG711" s="758"/>
      <c r="AH711" s="758"/>
      <c r="AI711" s="758"/>
      <c r="AJ711" s="758"/>
      <c r="AK711" s="758"/>
      <c r="AL711" s="780">
        <v>706</v>
      </c>
      <c r="AM711" s="792">
        <v>0.32597958648192399</v>
      </c>
      <c r="AN711" s="792">
        <f t="shared" ref="AN711:AN774" si="181">1-AM711</f>
        <v>0.67402041351807607</v>
      </c>
      <c r="AO711" s="792">
        <v>0.37579143873704202</v>
      </c>
      <c r="AP711" s="792">
        <f t="shared" si="175"/>
        <v>0.62420856126295798</v>
      </c>
      <c r="AQ711" s="792">
        <v>0.244420129451733</v>
      </c>
      <c r="AR711" s="792">
        <f t="shared" si="176"/>
        <v>0.75557987054826703</v>
      </c>
      <c r="AS711" s="792">
        <f t="shared" ref="AS711:AT774" si="182">(AO711*0.23)+(AM711*0.31)+(AQ711*0.46)</f>
        <v>0.29991896226671327</v>
      </c>
      <c r="AT711" s="792">
        <f t="shared" si="182"/>
        <v>0.70008103773328678</v>
      </c>
      <c r="AU711" s="808">
        <v>0.339608092777054</v>
      </c>
      <c r="AV711" s="808">
        <f t="shared" ref="AV711:AV774" si="183">1-AU711</f>
        <v>0.66039190722294605</v>
      </c>
      <c r="AW711" s="808">
        <v>0.39164572950403997</v>
      </c>
      <c r="AX711" s="808">
        <f t="shared" ref="AX711:AX774" si="184">1-AW711</f>
        <v>0.60835427049596003</v>
      </c>
      <c r="AY711" s="808">
        <v>0.26914124161602598</v>
      </c>
      <c r="AZ711" s="808">
        <f t="shared" si="173"/>
        <v>0.73085875838397407</v>
      </c>
      <c r="BA711" s="808">
        <f t="shared" ref="BA711:BB774" si="185">(AW711*0.23)+(AU711*0.31)+(AY711*0.46)</f>
        <v>0.31916199769018788</v>
      </c>
      <c r="BB711" s="808">
        <f t="shared" si="185"/>
        <v>0.68083800230981217</v>
      </c>
      <c r="BC711" s="809">
        <v>0.32026501721311101</v>
      </c>
      <c r="BD711" s="809">
        <f t="shared" si="174"/>
        <v>0.67973498278688904</v>
      </c>
      <c r="BE711" s="809">
        <v>0.37918722218739298</v>
      </c>
      <c r="BF711" s="809">
        <f t="shared" si="174"/>
        <v>0.62081277781260702</v>
      </c>
      <c r="BG711" s="809">
        <v>0.27024984570629701</v>
      </c>
      <c r="BH711" s="809">
        <f t="shared" si="177"/>
        <v>0.72975015429370305</v>
      </c>
      <c r="BI711" s="809">
        <v>0.31081014546406138</v>
      </c>
      <c r="BJ711" s="809">
        <v>0.68918985453593862</v>
      </c>
      <c r="BK711" s="810">
        <v>0.312886794565787</v>
      </c>
      <c r="BL711" s="810">
        <f t="shared" si="178"/>
        <v>0.68711320543421306</v>
      </c>
      <c r="BM711" s="810">
        <v>0.37152140427272201</v>
      </c>
      <c r="BN711" s="810">
        <f t="shared" si="179"/>
        <v>0.62847859572727804</v>
      </c>
      <c r="BO711" s="810">
        <v>0.26130377851800701</v>
      </c>
      <c r="BP711" s="810">
        <f t="shared" si="180"/>
        <v>0.73869622148199299</v>
      </c>
      <c r="BQ711" s="810">
        <v>0.30264456741640328</v>
      </c>
      <c r="BR711" s="810">
        <f t="shared" ref="BR711:BR774" si="186">(BN711*0.23)+(BL711*0.31)+(BP711*0.46)</f>
        <v>0.69735543258359689</v>
      </c>
      <c r="BS711" s="809">
        <v>0.90538904174376778</v>
      </c>
      <c r="BT711" s="809">
        <v>9.4610958256232197E-2</v>
      </c>
      <c r="BU711" s="812"/>
      <c r="BV711" s="758"/>
      <c r="BW711" s="758"/>
      <c r="BX711" s="758"/>
      <c r="BY711" s="758"/>
      <c r="BZ711" s="758"/>
      <c r="CA711" s="758"/>
      <c r="CB711" s="758"/>
      <c r="CC711" s="758"/>
      <c r="CD711" s="758"/>
      <c r="CE711" s="758"/>
      <c r="CF711" s="758"/>
      <c r="CG711" s="758"/>
      <c r="CH711" s="758"/>
      <c r="CI711" s="758"/>
      <c r="CJ711" s="758"/>
      <c r="CK711" s="758"/>
      <c r="CL711" s="758"/>
      <c r="CM711" s="758"/>
      <c r="CN711" s="758"/>
      <c r="CP711" s="5"/>
      <c r="CR711" s="5"/>
      <c r="CS711" s="5"/>
      <c r="CT711" s="5"/>
    </row>
    <row r="712" spans="2:98" ht="15">
      <c r="B712" s="758"/>
      <c r="C712" s="758"/>
      <c r="D712" s="758"/>
      <c r="E712" s="758"/>
      <c r="F712" s="758"/>
      <c r="G712" s="758"/>
      <c r="H712" s="758"/>
      <c r="I712" s="758"/>
      <c r="J712" s="758"/>
      <c r="K712" s="758"/>
      <c r="L712" s="758"/>
      <c r="M712" s="758"/>
      <c r="N712" s="758"/>
      <c r="O712" s="758"/>
      <c r="P712" s="758"/>
      <c r="Q712" s="758"/>
      <c r="R712" s="758"/>
      <c r="S712" s="758"/>
      <c r="T712" s="758"/>
      <c r="U712" s="758"/>
      <c r="V712" s="758"/>
      <c r="W712" s="758"/>
      <c r="X712" s="758"/>
      <c r="Y712" s="758"/>
      <c r="Z712" s="758"/>
      <c r="AA712" s="758"/>
      <c r="AB712" s="758"/>
      <c r="AC712" s="758"/>
      <c r="AD712" s="758"/>
      <c r="AE712" s="758"/>
      <c r="AF712" s="758"/>
      <c r="AG712" s="758"/>
      <c r="AH712" s="758"/>
      <c r="AI712" s="758"/>
      <c r="AJ712" s="758"/>
      <c r="AK712" s="758"/>
      <c r="AL712" s="780">
        <v>707</v>
      </c>
      <c r="AM712" s="792">
        <v>0.326255245936239</v>
      </c>
      <c r="AN712" s="792">
        <f t="shared" si="181"/>
        <v>0.673744754063761</v>
      </c>
      <c r="AO712" s="792">
        <v>0.37604638441077698</v>
      </c>
      <c r="AP712" s="792">
        <f t="shared" si="175"/>
        <v>0.62395361558922302</v>
      </c>
      <c r="AQ712" s="792">
        <v>0.24474959248762301</v>
      </c>
      <c r="AR712" s="792">
        <f t="shared" si="176"/>
        <v>0.75525040751237693</v>
      </c>
      <c r="AS712" s="792">
        <f t="shared" si="182"/>
        <v>0.30021460719901938</v>
      </c>
      <c r="AT712" s="792">
        <f t="shared" si="182"/>
        <v>0.69978539280098051</v>
      </c>
      <c r="AU712" s="808">
        <v>0.339901127717192</v>
      </c>
      <c r="AV712" s="808">
        <f t="shared" si="183"/>
        <v>0.66009887228280806</v>
      </c>
      <c r="AW712" s="808">
        <v>0.39192534211087299</v>
      </c>
      <c r="AX712" s="808">
        <f t="shared" si="184"/>
        <v>0.60807465788912696</v>
      </c>
      <c r="AY712" s="808">
        <v>0.26950481618694</v>
      </c>
      <c r="AZ712" s="808">
        <f t="shared" si="173"/>
        <v>0.73049518381306</v>
      </c>
      <c r="BA712" s="808">
        <f t="shared" si="185"/>
        <v>0.3194843937238227</v>
      </c>
      <c r="BB712" s="808">
        <f t="shared" si="185"/>
        <v>0.68051560627617735</v>
      </c>
      <c r="BC712" s="809">
        <v>0.32054940583812502</v>
      </c>
      <c r="BD712" s="809">
        <f t="shared" si="174"/>
        <v>0.67945059416187492</v>
      </c>
      <c r="BE712" s="809">
        <v>0.379450508143231</v>
      </c>
      <c r="BF712" s="809">
        <f t="shared" si="174"/>
        <v>0.620549491856769</v>
      </c>
      <c r="BG712" s="809">
        <v>0.27061364230064899</v>
      </c>
      <c r="BH712" s="809">
        <f t="shared" si="177"/>
        <v>0.72938635769935101</v>
      </c>
      <c r="BI712" s="809">
        <v>0.3111262081410604</v>
      </c>
      <c r="BJ712" s="809">
        <v>0.6888737918589396</v>
      </c>
      <c r="BK712" s="810">
        <v>0.31316526918119802</v>
      </c>
      <c r="BL712" s="810">
        <f t="shared" si="178"/>
        <v>0.68683473081880198</v>
      </c>
      <c r="BM712" s="810">
        <v>0.37177992974139801</v>
      </c>
      <c r="BN712" s="810">
        <f t="shared" si="179"/>
        <v>0.62822007025860205</v>
      </c>
      <c r="BO712" s="810">
        <v>0.26165831857667798</v>
      </c>
      <c r="BP712" s="810">
        <f t="shared" si="180"/>
        <v>0.73834168142332202</v>
      </c>
      <c r="BQ712" s="810">
        <v>0.30295344383196482</v>
      </c>
      <c r="BR712" s="810">
        <f t="shared" si="186"/>
        <v>0.69704655616803524</v>
      </c>
      <c r="BS712" s="809">
        <v>0.9055182031979051</v>
      </c>
      <c r="BT712" s="809">
        <v>9.4481796802094897E-2</v>
      </c>
      <c r="BU712" s="812"/>
      <c r="BV712" s="758"/>
      <c r="BW712" s="758"/>
      <c r="BX712" s="758"/>
      <c r="BY712" s="758"/>
      <c r="BZ712" s="758"/>
      <c r="CA712" s="758"/>
      <c r="CB712" s="758"/>
      <c r="CC712" s="758"/>
      <c r="CD712" s="758"/>
      <c r="CE712" s="758"/>
      <c r="CF712" s="758"/>
      <c r="CG712" s="758"/>
      <c r="CH712" s="758"/>
      <c r="CI712" s="758"/>
      <c r="CJ712" s="758"/>
      <c r="CK712" s="758"/>
      <c r="CL712" s="758"/>
      <c r="CM712" s="758"/>
      <c r="CN712" s="758"/>
      <c r="CP712" s="5"/>
      <c r="CR712" s="5"/>
      <c r="CS712" s="5"/>
      <c r="CT712" s="5"/>
    </row>
    <row r="713" spans="2:98" ht="15">
      <c r="B713" s="758"/>
      <c r="C713" s="758"/>
      <c r="D713" s="758"/>
      <c r="E713" s="758"/>
      <c r="F713" s="758"/>
      <c r="G713" s="758"/>
      <c r="H713" s="758"/>
      <c r="I713" s="758"/>
      <c r="J713" s="758"/>
      <c r="K713" s="758"/>
      <c r="L713" s="758"/>
      <c r="M713" s="758"/>
      <c r="N713" s="758"/>
      <c r="O713" s="758"/>
      <c r="P713" s="758"/>
      <c r="Q713" s="758"/>
      <c r="R713" s="758"/>
      <c r="S713" s="758"/>
      <c r="T713" s="758"/>
      <c r="U713" s="758"/>
      <c r="V713" s="758"/>
      <c r="W713" s="758"/>
      <c r="X713" s="758"/>
      <c r="Y713" s="758"/>
      <c r="Z713" s="758"/>
      <c r="AA713" s="758"/>
      <c r="AB713" s="758"/>
      <c r="AC713" s="758"/>
      <c r="AD713" s="758"/>
      <c r="AE713" s="758"/>
      <c r="AF713" s="758"/>
      <c r="AG713" s="758"/>
      <c r="AH713" s="758"/>
      <c r="AI713" s="758"/>
      <c r="AJ713" s="758"/>
      <c r="AK713" s="758"/>
      <c r="AL713" s="780">
        <v>708</v>
      </c>
      <c r="AM713" s="792">
        <v>0.32653065250818503</v>
      </c>
      <c r="AN713" s="792">
        <f t="shared" si="181"/>
        <v>0.67346934749181497</v>
      </c>
      <c r="AO713" s="792">
        <v>0.37630117441531302</v>
      </c>
      <c r="AP713" s="792">
        <f t="shared" si="175"/>
        <v>0.62369882558468692</v>
      </c>
      <c r="AQ713" s="792">
        <v>0.24507896706722099</v>
      </c>
      <c r="AR713" s="792">
        <f t="shared" si="176"/>
        <v>0.75492103293277901</v>
      </c>
      <c r="AS713" s="792">
        <f t="shared" si="182"/>
        <v>0.30051009724398103</v>
      </c>
      <c r="AT713" s="792">
        <f t="shared" si="182"/>
        <v>0.69948990275601908</v>
      </c>
      <c r="AU713" s="808">
        <v>0.34019393566406197</v>
      </c>
      <c r="AV713" s="808">
        <f t="shared" si="183"/>
        <v>0.65980606433593803</v>
      </c>
      <c r="AW713" s="808">
        <v>0.39220473390897098</v>
      </c>
      <c r="AX713" s="808">
        <f t="shared" si="184"/>
        <v>0.60779526609102907</v>
      </c>
      <c r="AY713" s="808">
        <v>0.26986827797644303</v>
      </c>
      <c r="AZ713" s="808">
        <f t="shared" ref="AZ713:AZ776" si="187">1-AY713</f>
        <v>0.73013172202355703</v>
      </c>
      <c r="BA713" s="808">
        <f t="shared" si="185"/>
        <v>0.31980661672408639</v>
      </c>
      <c r="BB713" s="808">
        <f t="shared" si="185"/>
        <v>0.68019338327591372</v>
      </c>
      <c r="BC713" s="809">
        <v>0.32083358039072901</v>
      </c>
      <c r="BD713" s="809">
        <f t="shared" si="174"/>
        <v>0.67916641960927104</v>
      </c>
      <c r="BE713" s="809">
        <v>0.37971357471345601</v>
      </c>
      <c r="BF713" s="809">
        <f t="shared" si="174"/>
        <v>0.62028642528654399</v>
      </c>
      <c r="BG713" s="809">
        <v>0.27097731098382999</v>
      </c>
      <c r="BH713" s="809">
        <f t="shared" si="177"/>
        <v>0.72902268901616996</v>
      </c>
      <c r="BI713" s="809">
        <v>0.31144209515778271</v>
      </c>
      <c r="BJ713" s="809">
        <v>0.68855790484221735</v>
      </c>
      <c r="BK713" s="810">
        <v>0.31344350141758998</v>
      </c>
      <c r="BL713" s="810">
        <f t="shared" si="178"/>
        <v>0.68655649858240997</v>
      </c>
      <c r="BM713" s="810">
        <v>0.37203826289832997</v>
      </c>
      <c r="BN713" s="810">
        <f t="shared" si="179"/>
        <v>0.62796173710167003</v>
      </c>
      <c r="BO713" s="810">
        <v>0.26201272212917398</v>
      </c>
      <c r="BP713" s="810">
        <f t="shared" si="180"/>
        <v>0.73798727787082607</v>
      </c>
      <c r="BQ713" s="810">
        <v>0.3032621380854888</v>
      </c>
      <c r="BR713" s="810">
        <f t="shared" si="186"/>
        <v>0.69673786191451126</v>
      </c>
      <c r="BS713" s="809">
        <v>0.90564695676563356</v>
      </c>
      <c r="BT713" s="809">
        <v>9.4353043234366399E-2</v>
      </c>
      <c r="BU713" s="812"/>
      <c r="BV713" s="758"/>
      <c r="BW713" s="758"/>
      <c r="BX713" s="758"/>
      <c r="BY713" s="758"/>
      <c r="BZ713" s="758"/>
      <c r="CA713" s="758"/>
      <c r="CB713" s="758"/>
      <c r="CC713" s="758"/>
      <c r="CD713" s="758"/>
      <c r="CE713" s="758"/>
      <c r="CF713" s="758"/>
      <c r="CG713" s="758"/>
      <c r="CH713" s="758"/>
      <c r="CI713" s="758"/>
      <c r="CJ713" s="758"/>
      <c r="CK713" s="758"/>
      <c r="CL713" s="758"/>
      <c r="CM713" s="758"/>
      <c r="CN713" s="758"/>
      <c r="CP713" s="5"/>
      <c r="CR713" s="5"/>
      <c r="CS713" s="5"/>
      <c r="CT713" s="5"/>
    </row>
    <row r="714" spans="2:98" ht="15">
      <c r="B714" s="758"/>
      <c r="C714" s="758"/>
      <c r="D714" s="758"/>
      <c r="E714" s="758"/>
      <c r="F714" s="758"/>
      <c r="G714" s="758"/>
      <c r="H714" s="758"/>
      <c r="I714" s="758"/>
      <c r="J714" s="758"/>
      <c r="K714" s="758"/>
      <c r="L714" s="758"/>
      <c r="M714" s="758"/>
      <c r="N714" s="758"/>
      <c r="O714" s="758"/>
      <c r="P714" s="758"/>
      <c r="Q714" s="758"/>
      <c r="R714" s="758"/>
      <c r="S714" s="758"/>
      <c r="T714" s="758"/>
      <c r="U714" s="758"/>
      <c r="V714" s="758"/>
      <c r="W714" s="758"/>
      <c r="X714" s="758"/>
      <c r="Y714" s="758"/>
      <c r="Z714" s="758"/>
      <c r="AA714" s="758"/>
      <c r="AB714" s="758"/>
      <c r="AC714" s="758"/>
      <c r="AD714" s="758"/>
      <c r="AE714" s="758"/>
      <c r="AF714" s="758"/>
      <c r="AG714" s="758"/>
      <c r="AH714" s="758"/>
      <c r="AI714" s="758"/>
      <c r="AJ714" s="758"/>
      <c r="AK714" s="758"/>
      <c r="AL714" s="780">
        <v>709</v>
      </c>
      <c r="AM714" s="792">
        <v>0.32680580779256402</v>
      </c>
      <c r="AN714" s="792">
        <f t="shared" si="181"/>
        <v>0.67319419220743604</v>
      </c>
      <c r="AO714" s="792">
        <v>0.37655580818440398</v>
      </c>
      <c r="AP714" s="792">
        <f t="shared" si="175"/>
        <v>0.62344419181559596</v>
      </c>
      <c r="AQ714" s="792">
        <v>0.24540825316805201</v>
      </c>
      <c r="AR714" s="792">
        <f t="shared" si="176"/>
        <v>0.75459174683194796</v>
      </c>
      <c r="AS714" s="792">
        <f t="shared" si="182"/>
        <v>0.30080543275541172</v>
      </c>
      <c r="AT714" s="792">
        <f t="shared" si="182"/>
        <v>0.69919456724458828</v>
      </c>
      <c r="AU714" s="808">
        <v>0.3404865169072</v>
      </c>
      <c r="AV714" s="808">
        <f t="shared" si="183"/>
        <v>0.6595134830928</v>
      </c>
      <c r="AW714" s="808">
        <v>0.39248390516571302</v>
      </c>
      <c r="AX714" s="808">
        <f t="shared" si="184"/>
        <v>0.60751609483428703</v>
      </c>
      <c r="AY714" s="808">
        <v>0.27023162680365398</v>
      </c>
      <c r="AZ714" s="808">
        <f t="shared" si="187"/>
        <v>0.72976837319634602</v>
      </c>
      <c r="BA714" s="808">
        <f t="shared" si="185"/>
        <v>0.32012866675902685</v>
      </c>
      <c r="BB714" s="808">
        <f t="shared" si="185"/>
        <v>0.67987133324097315</v>
      </c>
      <c r="BC714" s="809">
        <v>0.3211175404096</v>
      </c>
      <c r="BD714" s="809">
        <f t="shared" si="174"/>
        <v>0.67888245959039994</v>
      </c>
      <c r="BE714" s="809">
        <v>0.37997642206840299</v>
      </c>
      <c r="BF714" s="809">
        <f t="shared" si="174"/>
        <v>0.62002357793159701</v>
      </c>
      <c r="BG714" s="809">
        <v>0.271340851558594</v>
      </c>
      <c r="BH714" s="809">
        <f t="shared" si="177"/>
        <v>0.728659148441406</v>
      </c>
      <c r="BI714" s="809">
        <v>0.31175780631966193</v>
      </c>
      <c r="BJ714" s="809">
        <v>0.68824219368033801</v>
      </c>
      <c r="BK714" s="810">
        <v>0.31372149124534698</v>
      </c>
      <c r="BL714" s="810">
        <f t="shared" si="178"/>
        <v>0.68627850875465302</v>
      </c>
      <c r="BM714" s="810">
        <v>0.37229640387628399</v>
      </c>
      <c r="BN714" s="810">
        <f t="shared" si="179"/>
        <v>0.62770359612371607</v>
      </c>
      <c r="BO714" s="810">
        <v>0.26236698892277599</v>
      </c>
      <c r="BP714" s="810">
        <f t="shared" si="180"/>
        <v>0.73763301107722401</v>
      </c>
      <c r="BQ714" s="810">
        <v>0.30357065008207984</v>
      </c>
      <c r="BR714" s="810">
        <f t="shared" si="186"/>
        <v>0.69642934991792016</v>
      </c>
      <c r="BS714" s="809">
        <v>0.90577530433180509</v>
      </c>
      <c r="BT714" s="809">
        <v>9.4224695668194899E-2</v>
      </c>
      <c r="BU714" s="812"/>
      <c r="BV714" s="758"/>
      <c r="BW714" s="758"/>
      <c r="BX714" s="758"/>
      <c r="BY714" s="758"/>
      <c r="BZ714" s="758"/>
      <c r="CA714" s="758"/>
      <c r="CB714" s="758"/>
      <c r="CC714" s="758"/>
      <c r="CD714" s="758"/>
      <c r="CE714" s="758"/>
      <c r="CF714" s="758"/>
      <c r="CG714" s="758"/>
      <c r="CH714" s="758"/>
      <c r="CI714" s="758"/>
      <c r="CJ714" s="758"/>
      <c r="CK714" s="758"/>
      <c r="CL714" s="758"/>
      <c r="CM714" s="758"/>
      <c r="CN714" s="758"/>
      <c r="CP714" s="5"/>
      <c r="CR714" s="5"/>
      <c r="CS714" s="5"/>
      <c r="CT714" s="5"/>
    </row>
    <row r="715" spans="2:98" ht="15">
      <c r="B715" s="758"/>
      <c r="C715" s="758"/>
      <c r="D715" s="758"/>
      <c r="E715" s="758"/>
      <c r="F715" s="758"/>
      <c r="G715" s="758"/>
      <c r="H715" s="758"/>
      <c r="I715" s="758"/>
      <c r="J715" s="758"/>
      <c r="K715" s="758"/>
      <c r="L715" s="758"/>
      <c r="M715" s="758"/>
      <c r="N715" s="758"/>
      <c r="O715" s="758"/>
      <c r="P715" s="758"/>
      <c r="Q715" s="758"/>
      <c r="R715" s="758"/>
      <c r="S715" s="758"/>
      <c r="T715" s="758"/>
      <c r="U715" s="758"/>
      <c r="V715" s="758"/>
      <c r="W715" s="758"/>
      <c r="X715" s="758"/>
      <c r="Y715" s="758"/>
      <c r="Z715" s="758"/>
      <c r="AA715" s="758"/>
      <c r="AB715" s="758"/>
      <c r="AC715" s="758"/>
      <c r="AD715" s="758"/>
      <c r="AE715" s="758"/>
      <c r="AF715" s="758"/>
      <c r="AG715" s="758"/>
      <c r="AH715" s="758"/>
      <c r="AI715" s="758"/>
      <c r="AJ715" s="758"/>
      <c r="AK715" s="758"/>
      <c r="AL715" s="780">
        <v>710</v>
      </c>
      <c r="AM715" s="792">
        <v>0.32708071338417799</v>
      </c>
      <c r="AN715" s="792">
        <f t="shared" si="181"/>
        <v>0.67291928661582201</v>
      </c>
      <c r="AO715" s="792">
        <v>0.37681028515180198</v>
      </c>
      <c r="AP715" s="792">
        <f t="shared" si="175"/>
        <v>0.62318971484819796</v>
      </c>
      <c r="AQ715" s="792">
        <v>0.245737450767644</v>
      </c>
      <c r="AR715" s="792">
        <f t="shared" si="176"/>
        <v>0.75426254923235603</v>
      </c>
      <c r="AS715" s="792">
        <f t="shared" si="182"/>
        <v>0.30110061408712585</v>
      </c>
      <c r="AT715" s="792">
        <f t="shared" si="182"/>
        <v>0.69889938591287415</v>
      </c>
      <c r="AU715" s="808">
        <v>0.34077887173613902</v>
      </c>
      <c r="AV715" s="808">
        <f t="shared" si="183"/>
        <v>0.65922112826386092</v>
      </c>
      <c r="AW715" s="808">
        <v>0.392762856148476</v>
      </c>
      <c r="AX715" s="808">
        <f t="shared" si="184"/>
        <v>0.60723714385152405</v>
      </c>
      <c r="AY715" s="808">
        <v>0.27059486248769299</v>
      </c>
      <c r="AZ715" s="808">
        <f t="shared" si="187"/>
        <v>0.72940513751230696</v>
      </c>
      <c r="BA715" s="808">
        <f t="shared" si="185"/>
        <v>0.32045054389669136</v>
      </c>
      <c r="BB715" s="808">
        <f t="shared" si="185"/>
        <v>0.67954945610330864</v>
      </c>
      <c r="BC715" s="809">
        <v>0.321401285433418</v>
      </c>
      <c r="BD715" s="809">
        <f t="shared" si="174"/>
        <v>0.67859871456658194</v>
      </c>
      <c r="BE715" s="809">
        <v>0.38023905037840899</v>
      </c>
      <c r="BF715" s="809">
        <f t="shared" si="174"/>
        <v>0.61976094962159101</v>
      </c>
      <c r="BG715" s="809">
        <v>0.27170426382769303</v>
      </c>
      <c r="BH715" s="809">
        <f t="shared" si="177"/>
        <v>0.72829573617230703</v>
      </c>
      <c r="BI715" s="809">
        <v>0.31207334143213245</v>
      </c>
      <c r="BJ715" s="809">
        <v>0.68792665856786761</v>
      </c>
      <c r="BK715" s="810">
        <v>0.31399923863485402</v>
      </c>
      <c r="BL715" s="810">
        <f t="shared" si="178"/>
        <v>0.68600076136514598</v>
      </c>
      <c r="BM715" s="810">
        <v>0.37255435280802301</v>
      </c>
      <c r="BN715" s="810">
        <f t="shared" si="179"/>
        <v>0.62744564719197693</v>
      </c>
      <c r="BO715" s="810">
        <v>0.262721118704764</v>
      </c>
      <c r="BP715" s="810">
        <f t="shared" si="180"/>
        <v>0.737278881295236</v>
      </c>
      <c r="BQ715" s="810">
        <v>0.30387897972684152</v>
      </c>
      <c r="BR715" s="810">
        <f t="shared" si="186"/>
        <v>0.69612102027315848</v>
      </c>
      <c r="BS715" s="809">
        <v>0.90590324778127129</v>
      </c>
      <c r="BT715" s="809">
        <v>9.4096752218728694E-2</v>
      </c>
      <c r="BU715" s="812"/>
      <c r="BV715" s="758"/>
      <c r="BW715" s="758"/>
      <c r="BX715" s="758"/>
      <c r="BY715" s="758"/>
      <c r="BZ715" s="758"/>
      <c r="CA715" s="758"/>
      <c r="CB715" s="758"/>
      <c r="CC715" s="758"/>
      <c r="CD715" s="758"/>
      <c r="CE715" s="758"/>
      <c r="CF715" s="758"/>
      <c r="CG715" s="758"/>
      <c r="CH715" s="758"/>
      <c r="CI715" s="758"/>
      <c r="CJ715" s="758"/>
      <c r="CK715" s="758"/>
      <c r="CL715" s="758"/>
      <c r="CM715" s="758"/>
      <c r="CN715" s="758"/>
      <c r="CP715" s="5"/>
      <c r="CR715" s="5"/>
      <c r="CS715" s="5"/>
      <c r="CT715" s="5"/>
    </row>
    <row r="716" spans="2:98" ht="15">
      <c r="B716" s="758"/>
      <c r="C716" s="758"/>
      <c r="D716" s="758"/>
      <c r="E716" s="758"/>
      <c r="F716" s="758"/>
      <c r="G716" s="758"/>
      <c r="H716" s="758"/>
      <c r="I716" s="758"/>
      <c r="J716" s="758"/>
      <c r="K716" s="758"/>
      <c r="L716" s="758"/>
      <c r="M716" s="758"/>
      <c r="N716" s="758"/>
      <c r="O716" s="758"/>
      <c r="P716" s="758"/>
      <c r="Q716" s="758"/>
      <c r="R716" s="758"/>
      <c r="S716" s="758"/>
      <c r="T716" s="758"/>
      <c r="U716" s="758"/>
      <c r="V716" s="758"/>
      <c r="W716" s="758"/>
      <c r="X716" s="758"/>
      <c r="Y716" s="758"/>
      <c r="Z716" s="758"/>
      <c r="AA716" s="758"/>
      <c r="AB716" s="758"/>
      <c r="AC716" s="758"/>
      <c r="AD716" s="758"/>
      <c r="AE716" s="758"/>
      <c r="AF716" s="758"/>
      <c r="AG716" s="758"/>
      <c r="AH716" s="758"/>
      <c r="AI716" s="758"/>
      <c r="AJ716" s="758"/>
      <c r="AK716" s="758"/>
      <c r="AL716" s="780">
        <v>711</v>
      </c>
      <c r="AM716" s="792">
        <v>0.32735537087783001</v>
      </c>
      <c r="AN716" s="792">
        <f t="shared" si="181"/>
        <v>0.67264462912216993</v>
      </c>
      <c r="AO716" s="792">
        <v>0.37706460475126102</v>
      </c>
      <c r="AP716" s="792">
        <f t="shared" si="175"/>
        <v>0.62293539524873898</v>
      </c>
      <c r="AQ716" s="792">
        <v>0.24606655984352399</v>
      </c>
      <c r="AR716" s="792">
        <f t="shared" si="176"/>
        <v>0.75393344015647601</v>
      </c>
      <c r="AS716" s="792">
        <f t="shared" si="182"/>
        <v>0.30139564159293841</v>
      </c>
      <c r="AT716" s="792">
        <f t="shared" si="182"/>
        <v>0.69860435840706159</v>
      </c>
      <c r="AU716" s="808">
        <v>0.34107100044041599</v>
      </c>
      <c r="AV716" s="808">
        <f t="shared" si="183"/>
        <v>0.65892899955958395</v>
      </c>
      <c r="AW716" s="808">
        <v>0.39304158712463899</v>
      </c>
      <c r="AX716" s="808">
        <f t="shared" si="184"/>
        <v>0.60695841287536101</v>
      </c>
      <c r="AY716" s="808">
        <v>0.27095798484768102</v>
      </c>
      <c r="AZ716" s="808">
        <f t="shared" si="187"/>
        <v>0.72904201515231892</v>
      </c>
      <c r="BA716" s="808">
        <f t="shared" si="185"/>
        <v>0.32077224820512917</v>
      </c>
      <c r="BB716" s="808">
        <f t="shared" si="185"/>
        <v>0.67922775179487083</v>
      </c>
      <c r="BC716" s="809">
        <v>0.32168481500085899</v>
      </c>
      <c r="BD716" s="809">
        <f t="shared" si="174"/>
        <v>0.67831518499914101</v>
      </c>
      <c r="BE716" s="809">
        <v>0.38050145981380801</v>
      </c>
      <c r="BF716" s="809">
        <f t="shared" si="174"/>
        <v>0.61949854018619199</v>
      </c>
      <c r="BG716" s="809">
        <v>0.27206754759388202</v>
      </c>
      <c r="BH716" s="809">
        <f t="shared" si="177"/>
        <v>0.72793245240611792</v>
      </c>
      <c r="BI716" s="809">
        <v>0.31238870030062782</v>
      </c>
      <c r="BJ716" s="809">
        <v>0.68761129969937218</v>
      </c>
      <c r="BK716" s="810">
        <v>0.31427674355649599</v>
      </c>
      <c r="BL716" s="810">
        <f t="shared" si="178"/>
        <v>0.68572325644350407</v>
      </c>
      <c r="BM716" s="810">
        <v>0.37281210982631302</v>
      </c>
      <c r="BN716" s="810">
        <f t="shared" si="179"/>
        <v>0.62718789017368692</v>
      </c>
      <c r="BO716" s="810">
        <v>0.263075111222419</v>
      </c>
      <c r="BP716" s="810">
        <f t="shared" si="180"/>
        <v>0.736924888777581</v>
      </c>
      <c r="BQ716" s="810">
        <v>0.30418712692487848</v>
      </c>
      <c r="BR716" s="810">
        <f t="shared" si="186"/>
        <v>0.69581287307512163</v>
      </c>
      <c r="BS716" s="809">
        <v>0.90603078899888378</v>
      </c>
      <c r="BT716" s="809">
        <v>9.3969211001116201E-2</v>
      </c>
      <c r="BU716" s="812"/>
      <c r="BV716" s="758"/>
      <c r="BW716" s="758"/>
      <c r="BX716" s="758"/>
      <c r="BY716" s="758"/>
      <c r="BZ716" s="758"/>
      <c r="CA716" s="758"/>
      <c r="CB716" s="758"/>
      <c r="CC716" s="758"/>
      <c r="CD716" s="758"/>
      <c r="CE716" s="758"/>
      <c r="CF716" s="758"/>
      <c r="CG716" s="758"/>
      <c r="CH716" s="758"/>
      <c r="CI716" s="758"/>
      <c r="CJ716" s="758"/>
      <c r="CK716" s="758"/>
      <c r="CL716" s="758"/>
      <c r="CM716" s="758"/>
      <c r="CN716" s="758"/>
      <c r="CP716" s="5"/>
      <c r="CR716" s="5"/>
      <c r="CS716" s="5"/>
      <c r="CT716" s="5"/>
    </row>
    <row r="717" spans="2:98" ht="15">
      <c r="B717" s="758"/>
      <c r="C717" s="758"/>
      <c r="D717" s="758"/>
      <c r="E717" s="758"/>
      <c r="F717" s="758"/>
      <c r="G717" s="758"/>
      <c r="H717" s="758"/>
      <c r="I717" s="758"/>
      <c r="J717" s="758"/>
      <c r="K717" s="758"/>
      <c r="L717" s="758"/>
      <c r="M717" s="758"/>
      <c r="N717" s="758"/>
      <c r="O717" s="758"/>
      <c r="P717" s="758"/>
      <c r="Q717" s="758"/>
      <c r="R717" s="758"/>
      <c r="S717" s="758"/>
      <c r="T717" s="758"/>
      <c r="U717" s="758"/>
      <c r="V717" s="758"/>
      <c r="W717" s="758"/>
      <c r="X717" s="758"/>
      <c r="Y717" s="758"/>
      <c r="Z717" s="758"/>
      <c r="AA717" s="758"/>
      <c r="AB717" s="758"/>
      <c r="AC717" s="758"/>
      <c r="AD717" s="758"/>
      <c r="AE717" s="758"/>
      <c r="AF717" s="758"/>
      <c r="AG717" s="758"/>
      <c r="AH717" s="758"/>
      <c r="AI717" s="758"/>
      <c r="AJ717" s="758"/>
      <c r="AK717" s="758"/>
      <c r="AL717" s="780">
        <v>712</v>
      </c>
      <c r="AM717" s="792">
        <v>0.32762978186831998</v>
      </c>
      <c r="AN717" s="792">
        <f t="shared" si="181"/>
        <v>0.67237021813167996</v>
      </c>
      <c r="AO717" s="792">
        <v>0.377318766416534</v>
      </c>
      <c r="AP717" s="792">
        <f t="shared" si="175"/>
        <v>0.62268123358346594</v>
      </c>
      <c r="AQ717" s="792">
        <v>0.24639558037321799</v>
      </c>
      <c r="AR717" s="792">
        <f t="shared" si="176"/>
        <v>0.75360441962678204</v>
      </c>
      <c r="AS717" s="792">
        <f t="shared" si="182"/>
        <v>0.30169051562666227</v>
      </c>
      <c r="AT717" s="792">
        <f t="shared" si="182"/>
        <v>0.69830948437333773</v>
      </c>
      <c r="AU717" s="808">
        <v>0.34136290330956398</v>
      </c>
      <c r="AV717" s="808">
        <f t="shared" si="183"/>
        <v>0.65863709669043602</v>
      </c>
      <c r="AW717" s="808">
        <v>0.39332009836158099</v>
      </c>
      <c r="AX717" s="808">
        <f t="shared" si="184"/>
        <v>0.60667990163841901</v>
      </c>
      <c r="AY717" s="808">
        <v>0.27132099370273899</v>
      </c>
      <c r="AZ717" s="808">
        <f t="shared" si="187"/>
        <v>0.72867900629726101</v>
      </c>
      <c r="BA717" s="808">
        <f t="shared" si="185"/>
        <v>0.3210937797523884</v>
      </c>
      <c r="BB717" s="808">
        <f t="shared" si="185"/>
        <v>0.67890622024761171</v>
      </c>
      <c r="BC717" s="809">
        <v>0.32196812865060198</v>
      </c>
      <c r="BD717" s="809">
        <f t="shared" si="174"/>
        <v>0.67803187134939802</v>
      </c>
      <c r="BE717" s="809">
        <v>0.38076365054493699</v>
      </c>
      <c r="BF717" s="809">
        <f t="shared" si="174"/>
        <v>0.61923634945506301</v>
      </c>
      <c r="BG717" s="809">
        <v>0.27243070265991198</v>
      </c>
      <c r="BH717" s="809">
        <f t="shared" si="177"/>
        <v>0.72756929734008802</v>
      </c>
      <c r="BI717" s="809">
        <v>0.31270388273058164</v>
      </c>
      <c r="BJ717" s="809">
        <v>0.68729611726941831</v>
      </c>
      <c r="BK717" s="810">
        <v>0.31455400598065802</v>
      </c>
      <c r="BL717" s="810">
        <f t="shared" si="178"/>
        <v>0.68544599401934203</v>
      </c>
      <c r="BM717" s="810">
        <v>0.37306967506391697</v>
      </c>
      <c r="BN717" s="810">
        <f t="shared" si="179"/>
        <v>0.62693032493608303</v>
      </c>
      <c r="BO717" s="810">
        <v>0.26342896622301998</v>
      </c>
      <c r="BP717" s="810">
        <f t="shared" si="180"/>
        <v>0.73657103377697997</v>
      </c>
      <c r="BQ717" s="810">
        <v>0.30449509158129406</v>
      </c>
      <c r="BR717" s="810">
        <f t="shared" si="186"/>
        <v>0.69550490841870594</v>
      </c>
      <c r="BS717" s="809">
        <v>0.90615792986949439</v>
      </c>
      <c r="BT717" s="809">
        <v>9.3842070130505606E-2</v>
      </c>
      <c r="BU717" s="812"/>
      <c r="BV717" s="758"/>
      <c r="BW717" s="758"/>
      <c r="BX717" s="758"/>
      <c r="BY717" s="758"/>
      <c r="BZ717" s="758"/>
      <c r="CA717" s="758"/>
      <c r="CB717" s="758"/>
      <c r="CC717" s="758"/>
      <c r="CD717" s="758"/>
      <c r="CE717" s="758"/>
      <c r="CF717" s="758"/>
      <c r="CG717" s="758"/>
      <c r="CH717" s="758"/>
      <c r="CI717" s="758"/>
      <c r="CJ717" s="758"/>
      <c r="CK717" s="758"/>
      <c r="CL717" s="758"/>
      <c r="CM717" s="758"/>
      <c r="CN717" s="758"/>
      <c r="CP717" s="5"/>
      <c r="CR717" s="5"/>
      <c r="CS717" s="5"/>
      <c r="CT717" s="5"/>
    </row>
    <row r="718" spans="2:98" ht="15">
      <c r="B718" s="758"/>
      <c r="C718" s="758"/>
      <c r="D718" s="758"/>
      <c r="E718" s="758"/>
      <c r="F718" s="758"/>
      <c r="G718" s="758"/>
      <c r="H718" s="758"/>
      <c r="I718" s="758"/>
      <c r="J718" s="758"/>
      <c r="K718" s="758"/>
      <c r="L718" s="758"/>
      <c r="M718" s="758"/>
      <c r="N718" s="758"/>
      <c r="O718" s="758"/>
      <c r="P718" s="758"/>
      <c r="Q718" s="758"/>
      <c r="R718" s="758"/>
      <c r="S718" s="758"/>
      <c r="T718" s="758"/>
      <c r="U718" s="758"/>
      <c r="V718" s="758"/>
      <c r="W718" s="758"/>
      <c r="X718" s="758"/>
      <c r="Y718" s="758"/>
      <c r="Z718" s="758"/>
      <c r="AA718" s="758"/>
      <c r="AB718" s="758"/>
      <c r="AC718" s="758"/>
      <c r="AD718" s="758"/>
      <c r="AE718" s="758"/>
      <c r="AF718" s="758"/>
      <c r="AG718" s="758"/>
      <c r="AH718" s="758"/>
      <c r="AI718" s="758"/>
      <c r="AJ718" s="758"/>
      <c r="AK718" s="758"/>
      <c r="AL718" s="780">
        <v>713</v>
      </c>
      <c r="AM718" s="792">
        <v>0.32790394795045202</v>
      </c>
      <c r="AN718" s="792">
        <f t="shared" si="181"/>
        <v>0.67209605204954803</v>
      </c>
      <c r="AO718" s="792">
        <v>0.37757276958137398</v>
      </c>
      <c r="AP718" s="792">
        <f t="shared" si="175"/>
        <v>0.62242723041862602</v>
      </c>
      <c r="AQ718" s="792">
        <v>0.24672451233425399</v>
      </c>
      <c r="AR718" s="792">
        <f t="shared" si="176"/>
        <v>0.75327548766574604</v>
      </c>
      <c r="AS718" s="792">
        <f t="shared" si="182"/>
        <v>0.30198523654211296</v>
      </c>
      <c r="AT718" s="792">
        <f t="shared" si="182"/>
        <v>0.69801476345788704</v>
      </c>
      <c r="AU718" s="808">
        <v>0.34165458063311899</v>
      </c>
      <c r="AV718" s="808">
        <f t="shared" si="183"/>
        <v>0.65834541936688096</v>
      </c>
      <c r="AW718" s="808">
        <v>0.39359839012667802</v>
      </c>
      <c r="AX718" s="808">
        <f t="shared" si="184"/>
        <v>0.60640160987332203</v>
      </c>
      <c r="AY718" s="808">
        <v>0.27168388887198602</v>
      </c>
      <c r="AZ718" s="808">
        <f t="shared" si="187"/>
        <v>0.72831611112801398</v>
      </c>
      <c r="BA718" s="808">
        <f t="shared" si="185"/>
        <v>0.32141513860651638</v>
      </c>
      <c r="BB718" s="808">
        <f t="shared" si="185"/>
        <v>0.67858486139348362</v>
      </c>
      <c r="BC718" s="809">
        <v>0.32225122592132399</v>
      </c>
      <c r="BD718" s="809">
        <f t="shared" si="174"/>
        <v>0.67774877407867606</v>
      </c>
      <c r="BE718" s="809">
        <v>0.38102562274213098</v>
      </c>
      <c r="BF718" s="809">
        <f t="shared" si="174"/>
        <v>0.61897437725786908</v>
      </c>
      <c r="BG718" s="809">
        <v>0.27279372882853797</v>
      </c>
      <c r="BH718" s="809">
        <f t="shared" si="177"/>
        <v>0.72720627117146197</v>
      </c>
      <c r="BI718" s="809">
        <v>0.31301888852742799</v>
      </c>
      <c r="BJ718" s="809">
        <v>0.6869811114725719</v>
      </c>
      <c r="BK718" s="810">
        <v>0.31483102587772499</v>
      </c>
      <c r="BL718" s="810">
        <f t="shared" si="178"/>
        <v>0.68516897412227507</v>
      </c>
      <c r="BM718" s="810">
        <v>0.373327048653602</v>
      </c>
      <c r="BN718" s="810">
        <f t="shared" si="179"/>
        <v>0.626672951346398</v>
      </c>
      <c r="BO718" s="810">
        <v>0.26378268345384898</v>
      </c>
      <c r="BP718" s="810">
        <f t="shared" si="180"/>
        <v>0.73621731654615097</v>
      </c>
      <c r="BQ718" s="810">
        <v>0.30480287360119374</v>
      </c>
      <c r="BR718" s="810">
        <f t="shared" si="186"/>
        <v>0.69519712639880626</v>
      </c>
      <c r="BS718" s="809">
        <v>0.90628467227795473</v>
      </c>
      <c r="BT718" s="809">
        <v>9.37153277220453E-2</v>
      </c>
      <c r="BU718" s="812"/>
      <c r="BV718" s="758"/>
      <c r="BW718" s="758"/>
      <c r="BX718" s="758"/>
      <c r="BY718" s="758"/>
      <c r="BZ718" s="758"/>
      <c r="CA718" s="758"/>
      <c r="CB718" s="758"/>
      <c r="CC718" s="758"/>
      <c r="CD718" s="758"/>
      <c r="CE718" s="758"/>
      <c r="CF718" s="758"/>
      <c r="CG718" s="758"/>
      <c r="CH718" s="758"/>
      <c r="CI718" s="758"/>
      <c r="CJ718" s="758"/>
      <c r="CK718" s="758"/>
      <c r="CL718" s="758"/>
      <c r="CM718" s="758"/>
      <c r="CN718" s="758"/>
      <c r="CP718" s="5"/>
      <c r="CR718" s="5"/>
      <c r="CS718" s="5"/>
      <c r="CT718" s="5"/>
    </row>
    <row r="719" spans="2:98" ht="15">
      <c r="B719" s="758"/>
      <c r="C719" s="758"/>
      <c r="D719" s="758"/>
      <c r="E719" s="758"/>
      <c r="F719" s="758"/>
      <c r="G719" s="758"/>
      <c r="H719" s="758"/>
      <c r="I719" s="758"/>
      <c r="J719" s="758"/>
      <c r="K719" s="758"/>
      <c r="L719" s="758"/>
      <c r="M719" s="758"/>
      <c r="N719" s="758"/>
      <c r="O719" s="758"/>
      <c r="P719" s="758"/>
      <c r="Q719" s="758"/>
      <c r="R719" s="758"/>
      <c r="S719" s="758"/>
      <c r="T719" s="758"/>
      <c r="U719" s="758"/>
      <c r="V719" s="758"/>
      <c r="W719" s="758"/>
      <c r="X719" s="758"/>
      <c r="Y719" s="758"/>
      <c r="Z719" s="758"/>
      <c r="AA719" s="758"/>
      <c r="AB719" s="758"/>
      <c r="AC719" s="758"/>
      <c r="AD719" s="758"/>
      <c r="AE719" s="758"/>
      <c r="AF719" s="758"/>
      <c r="AG719" s="758"/>
      <c r="AH719" s="758"/>
      <c r="AI719" s="758"/>
      <c r="AJ719" s="758"/>
      <c r="AK719" s="758"/>
      <c r="AL719" s="780">
        <v>714</v>
      </c>
      <c r="AM719" s="792">
        <v>0.32817787071902699</v>
      </c>
      <c r="AN719" s="792">
        <f t="shared" si="181"/>
        <v>0.67182212928097296</v>
      </c>
      <c r="AO719" s="792">
        <v>0.37782661367953302</v>
      </c>
      <c r="AP719" s="792">
        <f t="shared" si="175"/>
        <v>0.62217338632046704</v>
      </c>
      <c r="AQ719" s="792">
        <v>0.24705335570415901</v>
      </c>
      <c r="AR719" s="792">
        <f t="shared" si="176"/>
        <v>0.75294664429584102</v>
      </c>
      <c r="AS719" s="792">
        <f t="shared" si="182"/>
        <v>0.30227980469310411</v>
      </c>
      <c r="AT719" s="792">
        <f t="shared" si="182"/>
        <v>0.69772019530689589</v>
      </c>
      <c r="AU719" s="808">
        <v>0.34194603270061502</v>
      </c>
      <c r="AV719" s="808">
        <f t="shared" si="183"/>
        <v>0.65805396729938503</v>
      </c>
      <c r="AW719" s="808">
        <v>0.39387646268731002</v>
      </c>
      <c r="AX719" s="808">
        <f t="shared" si="184"/>
        <v>0.60612353731268998</v>
      </c>
      <c r="AY719" s="808">
        <v>0.27204667017454298</v>
      </c>
      <c r="AZ719" s="808">
        <f t="shared" si="187"/>
        <v>0.72795332982545702</v>
      </c>
      <c r="BA719" s="808">
        <f t="shared" si="185"/>
        <v>0.32173632483556175</v>
      </c>
      <c r="BB719" s="808">
        <f t="shared" si="185"/>
        <v>0.67826367516443831</v>
      </c>
      <c r="BC719" s="809">
        <v>0.32253410635170299</v>
      </c>
      <c r="BD719" s="809">
        <f t="shared" si="174"/>
        <v>0.67746589364829701</v>
      </c>
      <c r="BE719" s="809">
        <v>0.38128737657572598</v>
      </c>
      <c r="BF719" s="809">
        <f t="shared" si="174"/>
        <v>0.61871262342427402</v>
      </c>
      <c r="BG719" s="809">
        <v>0.273156625902513</v>
      </c>
      <c r="BH719" s="809">
        <f t="shared" si="177"/>
        <v>0.726843374097487</v>
      </c>
      <c r="BI719" s="809">
        <v>0.31333371749660088</v>
      </c>
      <c r="BJ719" s="809">
        <v>0.68666628250339912</v>
      </c>
      <c r="BK719" s="810">
        <v>0.31510780321808202</v>
      </c>
      <c r="BL719" s="810">
        <f t="shared" si="178"/>
        <v>0.68489219678191793</v>
      </c>
      <c r="BM719" s="810">
        <v>0.37358423072813102</v>
      </c>
      <c r="BN719" s="810">
        <f t="shared" si="179"/>
        <v>0.62641576927186904</v>
      </c>
      <c r="BO719" s="810">
        <v>0.26413626266218598</v>
      </c>
      <c r="BP719" s="810">
        <f t="shared" si="180"/>
        <v>0.73586373733781407</v>
      </c>
      <c r="BQ719" s="810">
        <v>0.30511047288968107</v>
      </c>
      <c r="BR719" s="810">
        <f t="shared" si="186"/>
        <v>0.69488952711031893</v>
      </c>
      <c r="BS719" s="809">
        <v>0.9064110181091164</v>
      </c>
      <c r="BT719" s="809">
        <v>9.3588981890883605E-2</v>
      </c>
      <c r="BU719" s="812"/>
      <c r="BV719" s="758"/>
      <c r="BW719" s="758"/>
      <c r="BX719" s="758"/>
      <c r="BY719" s="758"/>
      <c r="BZ719" s="758"/>
      <c r="CA719" s="758"/>
      <c r="CB719" s="758"/>
      <c r="CC719" s="758"/>
      <c r="CD719" s="758"/>
      <c r="CE719" s="758"/>
      <c r="CF719" s="758"/>
      <c r="CG719" s="758"/>
      <c r="CH719" s="758"/>
      <c r="CI719" s="758"/>
      <c r="CJ719" s="758"/>
      <c r="CK719" s="758"/>
      <c r="CL719" s="758"/>
      <c r="CM719" s="758"/>
      <c r="CN719" s="758"/>
      <c r="CP719" s="5"/>
      <c r="CR719" s="5"/>
      <c r="CS719" s="5"/>
      <c r="CT719" s="5"/>
    </row>
    <row r="720" spans="2:98" ht="15">
      <c r="B720" s="758"/>
      <c r="C720" s="758"/>
      <c r="D720" s="758"/>
      <c r="E720" s="758"/>
      <c r="F720" s="758"/>
      <c r="G720" s="758"/>
      <c r="H720" s="758"/>
      <c r="I720" s="758"/>
      <c r="J720" s="758"/>
      <c r="K720" s="758"/>
      <c r="L720" s="758"/>
      <c r="M720" s="758"/>
      <c r="N720" s="758"/>
      <c r="O720" s="758"/>
      <c r="P720" s="758"/>
      <c r="Q720" s="758"/>
      <c r="R720" s="758"/>
      <c r="S720" s="758"/>
      <c r="T720" s="758"/>
      <c r="U720" s="758"/>
      <c r="V720" s="758"/>
      <c r="W720" s="758"/>
      <c r="X720" s="758"/>
      <c r="Y720" s="758"/>
      <c r="Z720" s="758"/>
      <c r="AA720" s="758"/>
      <c r="AB720" s="758"/>
      <c r="AC720" s="758"/>
      <c r="AD720" s="758"/>
      <c r="AE720" s="758"/>
      <c r="AF720" s="758"/>
      <c r="AG720" s="758"/>
      <c r="AH720" s="758"/>
      <c r="AI720" s="758"/>
      <c r="AJ720" s="758"/>
      <c r="AK720" s="758"/>
      <c r="AL720" s="780">
        <v>715</v>
      </c>
      <c r="AM720" s="792">
        <v>0.32845155176884799</v>
      </c>
      <c r="AN720" s="792">
        <f t="shared" si="181"/>
        <v>0.67154844823115201</v>
      </c>
      <c r="AO720" s="792">
        <v>0.37808029814476601</v>
      </c>
      <c r="AP720" s="792">
        <f t="shared" si="175"/>
        <v>0.62191970185523404</v>
      </c>
      <c r="AQ720" s="792">
        <v>0.24738211046045999</v>
      </c>
      <c r="AR720" s="792">
        <f t="shared" si="176"/>
        <v>0.75261788953954001</v>
      </c>
      <c r="AS720" s="792">
        <f t="shared" si="182"/>
        <v>0.30257422043345067</v>
      </c>
      <c r="AT720" s="792">
        <f t="shared" si="182"/>
        <v>0.69742577956654939</v>
      </c>
      <c r="AU720" s="808">
        <v>0.34223725980158898</v>
      </c>
      <c r="AV720" s="808">
        <f t="shared" si="183"/>
        <v>0.65776274019841097</v>
      </c>
      <c r="AW720" s="808">
        <v>0.39415431631085401</v>
      </c>
      <c r="AX720" s="808">
        <f t="shared" si="184"/>
        <v>0.60584568368914593</v>
      </c>
      <c r="AY720" s="808">
        <v>0.27240933742953</v>
      </c>
      <c r="AZ720" s="808">
        <f t="shared" si="187"/>
        <v>0.72759066257047</v>
      </c>
      <c r="BA720" s="808">
        <f t="shared" si="185"/>
        <v>0.32205733850757279</v>
      </c>
      <c r="BB720" s="808">
        <f t="shared" si="185"/>
        <v>0.6779426614924271</v>
      </c>
      <c r="BC720" s="809">
        <v>0.32281676948041799</v>
      </c>
      <c r="BD720" s="809">
        <f t="shared" si="174"/>
        <v>0.67718323051958196</v>
      </c>
      <c r="BE720" s="809">
        <v>0.38154891221605802</v>
      </c>
      <c r="BF720" s="809">
        <f t="shared" si="174"/>
        <v>0.61845108778394198</v>
      </c>
      <c r="BG720" s="809">
        <v>0.273519393684589</v>
      </c>
      <c r="BH720" s="809">
        <f t="shared" si="177"/>
        <v>0.726480606315411</v>
      </c>
      <c r="BI720" s="809">
        <v>0.31364836944353386</v>
      </c>
      <c r="BJ720" s="809">
        <v>0.68635163055646609</v>
      </c>
      <c r="BK720" s="810">
        <v>0.31538433797211401</v>
      </c>
      <c r="BL720" s="810">
        <f t="shared" si="178"/>
        <v>0.68461566202788604</v>
      </c>
      <c r="BM720" s="810">
        <v>0.37384122142026899</v>
      </c>
      <c r="BN720" s="810">
        <f t="shared" si="179"/>
        <v>0.62615877857973101</v>
      </c>
      <c r="BO720" s="810">
        <v>0.26448970359531099</v>
      </c>
      <c r="BP720" s="810">
        <f t="shared" si="180"/>
        <v>0.73551029640468901</v>
      </c>
      <c r="BQ720" s="810">
        <v>0.30541788935186026</v>
      </c>
      <c r="BR720" s="810">
        <f t="shared" si="186"/>
        <v>0.69458211064813979</v>
      </c>
      <c r="BS720" s="809">
        <v>0.90653696924783134</v>
      </c>
      <c r="BT720" s="809">
        <v>9.3463030752168705E-2</v>
      </c>
      <c r="BU720" s="812"/>
      <c r="BV720" s="758"/>
      <c r="BW720" s="758"/>
      <c r="BX720" s="758"/>
      <c r="BY720" s="758"/>
      <c r="BZ720" s="758"/>
      <c r="CA720" s="758"/>
      <c r="CB720" s="758"/>
      <c r="CC720" s="758"/>
      <c r="CD720" s="758"/>
      <c r="CE720" s="758"/>
      <c r="CF720" s="758"/>
      <c r="CG720" s="758"/>
      <c r="CH720" s="758"/>
      <c r="CI720" s="758"/>
      <c r="CJ720" s="758"/>
      <c r="CK720" s="758"/>
      <c r="CL720" s="758"/>
      <c r="CM720" s="758"/>
      <c r="CN720" s="758"/>
      <c r="CP720" s="5"/>
      <c r="CR720" s="5"/>
      <c r="CS720" s="5"/>
      <c r="CT720" s="5"/>
    </row>
    <row r="721" spans="2:98" ht="15">
      <c r="B721" s="758"/>
      <c r="C721" s="758"/>
      <c r="D721" s="758"/>
      <c r="E721" s="758"/>
      <c r="F721" s="758"/>
      <c r="G721" s="758"/>
      <c r="H721" s="758"/>
      <c r="I721" s="758"/>
      <c r="J721" s="758"/>
      <c r="K721" s="758"/>
      <c r="L721" s="758"/>
      <c r="M721" s="758"/>
      <c r="N721" s="758"/>
      <c r="O721" s="758"/>
      <c r="P721" s="758"/>
      <c r="Q721" s="758"/>
      <c r="R721" s="758"/>
      <c r="S721" s="758"/>
      <c r="T721" s="758"/>
      <c r="U721" s="758"/>
      <c r="V721" s="758"/>
      <c r="W721" s="758"/>
      <c r="X721" s="758"/>
      <c r="Y721" s="758"/>
      <c r="Z721" s="758"/>
      <c r="AA721" s="758"/>
      <c r="AB721" s="758"/>
      <c r="AC721" s="758"/>
      <c r="AD721" s="758"/>
      <c r="AE721" s="758"/>
      <c r="AF721" s="758"/>
      <c r="AG721" s="758"/>
      <c r="AH721" s="758"/>
      <c r="AI721" s="758"/>
      <c r="AJ721" s="758"/>
      <c r="AK721" s="758"/>
      <c r="AL721" s="780">
        <v>716</v>
      </c>
      <c r="AM721" s="792">
        <v>0.328724992694716</v>
      </c>
      <c r="AN721" s="792">
        <f t="shared" si="181"/>
        <v>0.671275007305284</v>
      </c>
      <c r="AO721" s="792">
        <v>0.37833382241082403</v>
      </c>
      <c r="AP721" s="792">
        <f t="shared" si="175"/>
        <v>0.62166617758917597</v>
      </c>
      <c r="AQ721" s="792">
        <v>0.24771077658068399</v>
      </c>
      <c r="AR721" s="792">
        <f t="shared" si="176"/>
        <v>0.75228922341931603</v>
      </c>
      <c r="AS721" s="792">
        <f t="shared" si="182"/>
        <v>0.3028684841169661</v>
      </c>
      <c r="AT721" s="792">
        <f t="shared" si="182"/>
        <v>0.6971315158830339</v>
      </c>
      <c r="AU721" s="808">
        <v>0.34252826222557398</v>
      </c>
      <c r="AV721" s="808">
        <f t="shared" si="183"/>
        <v>0.65747173777442602</v>
      </c>
      <c r="AW721" s="808">
        <v>0.394431951264688</v>
      </c>
      <c r="AX721" s="808">
        <f t="shared" si="184"/>
        <v>0.605568048735312</v>
      </c>
      <c r="AY721" s="808">
        <v>0.27277189045606798</v>
      </c>
      <c r="AZ721" s="808">
        <f t="shared" si="187"/>
        <v>0.72722810954393202</v>
      </c>
      <c r="BA721" s="808">
        <f t="shared" si="185"/>
        <v>0.32237817969059746</v>
      </c>
      <c r="BB721" s="808">
        <f t="shared" si="185"/>
        <v>0.67762182030940266</v>
      </c>
      <c r="BC721" s="809">
        <v>0.32309921484614601</v>
      </c>
      <c r="BD721" s="809">
        <f t="shared" si="174"/>
        <v>0.67690078515385399</v>
      </c>
      <c r="BE721" s="809">
        <v>0.38181022983346302</v>
      </c>
      <c r="BF721" s="809">
        <f t="shared" si="174"/>
        <v>0.61818977016653698</v>
      </c>
      <c r="BG721" s="809">
        <v>0.27388203197751998</v>
      </c>
      <c r="BH721" s="809">
        <f t="shared" si="177"/>
        <v>0.72611796802248008</v>
      </c>
      <c r="BI721" s="809">
        <v>0.31396284417366094</v>
      </c>
      <c r="BJ721" s="809">
        <v>0.68603715582633906</v>
      </c>
      <c r="BK721" s="810">
        <v>0.31566063011020601</v>
      </c>
      <c r="BL721" s="810">
        <f t="shared" si="178"/>
        <v>0.68433936988979394</v>
      </c>
      <c r="BM721" s="810">
        <v>0.37409802086278099</v>
      </c>
      <c r="BN721" s="810">
        <f t="shared" si="179"/>
        <v>0.62590197913721901</v>
      </c>
      <c r="BO721" s="810">
        <v>0.26484300600050398</v>
      </c>
      <c r="BP721" s="810">
        <f t="shared" si="180"/>
        <v>0.73515699399949597</v>
      </c>
      <c r="BQ721" s="810">
        <v>0.30572512289283532</v>
      </c>
      <c r="BR721" s="810">
        <f t="shared" si="186"/>
        <v>0.69427487710716473</v>
      </c>
      <c r="BS721" s="809">
        <v>0.90666252757895094</v>
      </c>
      <c r="BT721" s="809">
        <v>9.3337472421049103E-2</v>
      </c>
      <c r="BU721" s="812"/>
      <c r="BV721" s="758"/>
      <c r="BW721" s="758"/>
      <c r="BX721" s="758"/>
      <c r="BY721" s="758"/>
      <c r="BZ721" s="758"/>
      <c r="CA721" s="758"/>
      <c r="CB721" s="758"/>
      <c r="CC721" s="758"/>
      <c r="CD721" s="758"/>
      <c r="CE721" s="758"/>
      <c r="CF721" s="758"/>
      <c r="CG721" s="758"/>
      <c r="CH721" s="758"/>
      <c r="CI721" s="758"/>
      <c r="CJ721" s="758"/>
      <c r="CK721" s="758"/>
      <c r="CL721" s="758"/>
      <c r="CM721" s="758"/>
      <c r="CN721" s="758"/>
      <c r="CP721" s="5"/>
      <c r="CR721" s="5"/>
      <c r="CS721" s="5"/>
      <c r="CT721" s="5"/>
    </row>
    <row r="722" spans="2:98" ht="15">
      <c r="B722" s="758"/>
      <c r="C722" s="758"/>
      <c r="D722" s="758"/>
      <c r="E722" s="758"/>
      <c r="F722" s="758"/>
      <c r="G722" s="758"/>
      <c r="H722" s="758"/>
      <c r="I722" s="758"/>
      <c r="J722" s="758"/>
      <c r="K722" s="758"/>
      <c r="L722" s="758"/>
      <c r="M722" s="758"/>
      <c r="N722" s="758"/>
      <c r="O722" s="758"/>
      <c r="P722" s="758"/>
      <c r="Q722" s="758"/>
      <c r="R722" s="758"/>
      <c r="S722" s="758"/>
      <c r="T722" s="758"/>
      <c r="U722" s="758"/>
      <c r="V722" s="758"/>
      <c r="W722" s="758"/>
      <c r="X722" s="758"/>
      <c r="Y722" s="758"/>
      <c r="Z722" s="758"/>
      <c r="AA722" s="758"/>
      <c r="AB722" s="758"/>
      <c r="AC722" s="758"/>
      <c r="AD722" s="758"/>
      <c r="AE722" s="758"/>
      <c r="AF722" s="758"/>
      <c r="AG722" s="758"/>
      <c r="AH722" s="758"/>
      <c r="AI722" s="758"/>
      <c r="AJ722" s="758"/>
      <c r="AK722" s="758"/>
      <c r="AL722" s="780">
        <v>717</v>
      </c>
      <c r="AM722" s="792">
        <v>0.32899819509143302</v>
      </c>
      <c r="AN722" s="792">
        <f t="shared" si="181"/>
        <v>0.67100180490856698</v>
      </c>
      <c r="AO722" s="792">
        <v>0.37858718591146201</v>
      </c>
      <c r="AP722" s="792">
        <f t="shared" si="175"/>
        <v>0.62141281408853799</v>
      </c>
      <c r="AQ722" s="792">
        <v>0.248039354042357</v>
      </c>
      <c r="AR722" s="792">
        <f t="shared" si="176"/>
        <v>0.751960645957643</v>
      </c>
      <c r="AS722" s="792">
        <f t="shared" si="182"/>
        <v>0.30316259609746476</v>
      </c>
      <c r="AT722" s="792">
        <f t="shared" si="182"/>
        <v>0.69683740390253535</v>
      </c>
      <c r="AU722" s="808">
        <v>0.34281904026210602</v>
      </c>
      <c r="AV722" s="808">
        <f t="shared" si="183"/>
        <v>0.65718095973789392</v>
      </c>
      <c r="AW722" s="808">
        <v>0.39470936781619098</v>
      </c>
      <c r="AX722" s="808">
        <f t="shared" si="184"/>
        <v>0.60529063218380896</v>
      </c>
      <c r="AY722" s="808">
        <v>0.273134329073277</v>
      </c>
      <c r="AZ722" s="808">
        <f t="shared" si="187"/>
        <v>0.72686567092672294</v>
      </c>
      <c r="BA722" s="808">
        <f t="shared" si="185"/>
        <v>0.32269884845268426</v>
      </c>
      <c r="BB722" s="808">
        <f t="shared" si="185"/>
        <v>0.67730115154731574</v>
      </c>
      <c r="BC722" s="809">
        <v>0.32338144198756502</v>
      </c>
      <c r="BD722" s="809">
        <f t="shared" si="174"/>
        <v>0.67661855801243498</v>
      </c>
      <c r="BE722" s="809">
        <v>0.382071329598275</v>
      </c>
      <c r="BF722" s="809">
        <f t="shared" si="174"/>
        <v>0.61792867040172506</v>
      </c>
      <c r="BG722" s="809">
        <v>0.27424454058405801</v>
      </c>
      <c r="BH722" s="809">
        <f t="shared" si="177"/>
        <v>0.72575545941594199</v>
      </c>
      <c r="BI722" s="809">
        <v>0.31427714149241509</v>
      </c>
      <c r="BJ722" s="809">
        <v>0.68572285850758496</v>
      </c>
      <c r="BK722" s="810">
        <v>0.31593667960274202</v>
      </c>
      <c r="BL722" s="810">
        <f t="shared" si="178"/>
        <v>0.68406332039725792</v>
      </c>
      <c r="BM722" s="810">
        <v>0.37435462918842999</v>
      </c>
      <c r="BN722" s="810">
        <f t="shared" si="179"/>
        <v>0.62564537081157001</v>
      </c>
      <c r="BO722" s="810">
        <v>0.265196169625047</v>
      </c>
      <c r="BP722" s="810">
        <f t="shared" si="180"/>
        <v>0.734803830374953</v>
      </c>
      <c r="BQ722" s="810">
        <v>0.30603217341771055</v>
      </c>
      <c r="BR722" s="810">
        <f t="shared" si="186"/>
        <v>0.6939678265822895</v>
      </c>
      <c r="BS722" s="809">
        <v>0.90678769498732703</v>
      </c>
      <c r="BT722" s="809">
        <v>9.3212305012672997E-2</v>
      </c>
      <c r="BU722" s="812"/>
      <c r="BV722" s="758"/>
      <c r="BW722" s="758"/>
      <c r="BX722" s="758"/>
      <c r="BY722" s="758"/>
      <c r="BZ722" s="758"/>
      <c r="CA722" s="758"/>
      <c r="CB722" s="758"/>
      <c r="CC722" s="758"/>
      <c r="CD722" s="758"/>
      <c r="CE722" s="758"/>
      <c r="CF722" s="758"/>
      <c r="CG722" s="758"/>
      <c r="CH722" s="758"/>
      <c r="CI722" s="758"/>
      <c r="CJ722" s="758"/>
      <c r="CK722" s="758"/>
      <c r="CL722" s="758"/>
      <c r="CM722" s="758"/>
      <c r="CN722" s="758"/>
      <c r="CP722" s="5"/>
      <c r="CR722" s="5"/>
      <c r="CS722" s="5"/>
      <c r="CT722" s="5"/>
    </row>
    <row r="723" spans="2:98" ht="15">
      <c r="B723" s="758"/>
      <c r="C723" s="758"/>
      <c r="D723" s="758"/>
      <c r="E723" s="758"/>
      <c r="F723" s="758"/>
      <c r="G723" s="758"/>
      <c r="H723" s="758"/>
      <c r="I723" s="758"/>
      <c r="J723" s="758"/>
      <c r="K723" s="758"/>
      <c r="L723" s="758"/>
      <c r="M723" s="758"/>
      <c r="N723" s="758"/>
      <c r="O723" s="758"/>
      <c r="P723" s="758"/>
      <c r="Q723" s="758"/>
      <c r="R723" s="758"/>
      <c r="S723" s="758"/>
      <c r="T723" s="758"/>
      <c r="U723" s="758"/>
      <c r="V723" s="758"/>
      <c r="W723" s="758"/>
      <c r="X723" s="758"/>
      <c r="Y723" s="758"/>
      <c r="Z723" s="758"/>
      <c r="AA723" s="758"/>
      <c r="AB723" s="758"/>
      <c r="AC723" s="758"/>
      <c r="AD723" s="758"/>
      <c r="AE723" s="758"/>
      <c r="AF723" s="758"/>
      <c r="AG723" s="758"/>
      <c r="AH723" s="758"/>
      <c r="AI723" s="758"/>
      <c r="AJ723" s="758"/>
      <c r="AK723" s="758"/>
      <c r="AL723" s="780">
        <v>718</v>
      </c>
      <c r="AM723" s="792">
        <v>0.32927116055380201</v>
      </c>
      <c r="AN723" s="792">
        <f t="shared" si="181"/>
        <v>0.67072883944619799</v>
      </c>
      <c r="AO723" s="792">
        <v>0.37884038808043202</v>
      </c>
      <c r="AP723" s="792">
        <f t="shared" si="175"/>
        <v>0.62115961191956792</v>
      </c>
      <c r="AQ723" s="792">
        <v>0.248367842823008</v>
      </c>
      <c r="AR723" s="792">
        <f t="shared" si="176"/>
        <v>0.75163215717699194</v>
      </c>
      <c r="AS723" s="792">
        <f t="shared" si="182"/>
        <v>0.30345655672876171</v>
      </c>
      <c r="AT723" s="792">
        <f t="shared" si="182"/>
        <v>0.69654344327123829</v>
      </c>
      <c r="AU723" s="808">
        <v>0.34310959420071901</v>
      </c>
      <c r="AV723" s="808">
        <f t="shared" si="183"/>
        <v>0.65689040579928104</v>
      </c>
      <c r="AW723" s="808">
        <v>0.39498656623273998</v>
      </c>
      <c r="AX723" s="808">
        <f t="shared" si="184"/>
        <v>0.60501343376726002</v>
      </c>
      <c r="AY723" s="808">
        <v>0.27349665310027799</v>
      </c>
      <c r="AZ723" s="808">
        <f t="shared" si="187"/>
        <v>0.72650334689972196</v>
      </c>
      <c r="BA723" s="808">
        <f t="shared" si="185"/>
        <v>0.32301934486188094</v>
      </c>
      <c r="BB723" s="808">
        <f t="shared" si="185"/>
        <v>0.676980655138119</v>
      </c>
      <c r="BC723" s="809">
        <v>0.32366345044335298</v>
      </c>
      <c r="BD723" s="809">
        <f t="shared" si="174"/>
        <v>0.67633654955664702</v>
      </c>
      <c r="BE723" s="809">
        <v>0.38233221168083198</v>
      </c>
      <c r="BF723" s="809">
        <f t="shared" si="174"/>
        <v>0.61766778831916802</v>
      </c>
      <c r="BG723" s="809">
        <v>0.27460691930695802</v>
      </c>
      <c r="BH723" s="809">
        <f t="shared" si="177"/>
        <v>0.72539308069304198</v>
      </c>
      <c r="BI723" s="809">
        <v>0.31459126120523151</v>
      </c>
      <c r="BJ723" s="809">
        <v>0.68540873879476849</v>
      </c>
      <c r="BK723" s="810">
        <v>0.31621248642010902</v>
      </c>
      <c r="BL723" s="810">
        <f t="shared" si="178"/>
        <v>0.68378751357989098</v>
      </c>
      <c r="BM723" s="810">
        <v>0.37461104652998301</v>
      </c>
      <c r="BN723" s="810">
        <f t="shared" si="179"/>
        <v>0.62538895347001699</v>
      </c>
      <c r="BO723" s="810">
        <v>0.26554919421621798</v>
      </c>
      <c r="BP723" s="810">
        <f t="shared" si="180"/>
        <v>0.73445080578378197</v>
      </c>
      <c r="BQ723" s="810">
        <v>0.30633904083159014</v>
      </c>
      <c r="BR723" s="810">
        <f t="shared" si="186"/>
        <v>0.69366095916840986</v>
      </c>
      <c r="BS723" s="809">
        <v>0.90691247335781133</v>
      </c>
      <c r="BT723" s="809">
        <v>9.3087526642188695E-2</v>
      </c>
      <c r="BU723" s="812"/>
      <c r="BV723" s="758"/>
      <c r="BW723" s="758"/>
      <c r="BX723" s="758"/>
      <c r="BY723" s="758"/>
      <c r="BZ723" s="758"/>
      <c r="CA723" s="758"/>
      <c r="CB723" s="758"/>
      <c r="CC723" s="758"/>
      <c r="CD723" s="758"/>
      <c r="CE723" s="758"/>
      <c r="CF723" s="758"/>
      <c r="CG723" s="758"/>
      <c r="CH723" s="758"/>
      <c r="CI723" s="758"/>
      <c r="CJ723" s="758"/>
      <c r="CK723" s="758"/>
      <c r="CL723" s="758"/>
      <c r="CM723" s="758"/>
      <c r="CN723" s="758"/>
      <c r="CP723" s="5"/>
      <c r="CR723" s="5"/>
      <c r="CS723" s="5"/>
      <c r="CT723" s="5"/>
    </row>
    <row r="724" spans="2:98" ht="15">
      <c r="B724" s="758"/>
      <c r="C724" s="758"/>
      <c r="D724" s="758"/>
      <c r="E724" s="758"/>
      <c r="F724" s="758"/>
      <c r="G724" s="758"/>
      <c r="H724" s="758"/>
      <c r="I724" s="758"/>
      <c r="J724" s="758"/>
      <c r="K724" s="758"/>
      <c r="L724" s="758"/>
      <c r="M724" s="758"/>
      <c r="N724" s="758"/>
      <c r="O724" s="758"/>
      <c r="P724" s="758"/>
      <c r="Q724" s="758"/>
      <c r="R724" s="758"/>
      <c r="S724" s="758"/>
      <c r="T724" s="758"/>
      <c r="U724" s="758"/>
      <c r="V724" s="758"/>
      <c r="W724" s="758"/>
      <c r="X724" s="758"/>
      <c r="Y724" s="758"/>
      <c r="Z724" s="758"/>
      <c r="AA724" s="758"/>
      <c r="AB724" s="758"/>
      <c r="AC724" s="758"/>
      <c r="AD724" s="758"/>
      <c r="AE724" s="758"/>
      <c r="AF724" s="758"/>
      <c r="AG724" s="758"/>
      <c r="AH724" s="758"/>
      <c r="AI724" s="758"/>
      <c r="AJ724" s="758"/>
      <c r="AK724" s="758"/>
      <c r="AL724" s="780">
        <v>719</v>
      </c>
      <c r="AM724" s="792">
        <v>0.32954389067662498</v>
      </c>
      <c r="AN724" s="792">
        <f t="shared" si="181"/>
        <v>0.67045610932337496</v>
      </c>
      <c r="AO724" s="792">
        <v>0.37909342835148702</v>
      </c>
      <c r="AP724" s="792">
        <f t="shared" si="175"/>
        <v>0.62090657164851293</v>
      </c>
      <c r="AQ724" s="792">
        <v>0.24869624290016201</v>
      </c>
      <c r="AR724" s="792">
        <f t="shared" si="176"/>
        <v>0.75130375709983799</v>
      </c>
      <c r="AS724" s="792">
        <f t="shared" si="182"/>
        <v>0.30375036636467029</v>
      </c>
      <c r="AT724" s="792">
        <f t="shared" si="182"/>
        <v>0.69624963363532966</v>
      </c>
      <c r="AU724" s="808">
        <v>0.34339992433094901</v>
      </c>
      <c r="AV724" s="808">
        <f t="shared" si="183"/>
        <v>0.65660007566905099</v>
      </c>
      <c r="AW724" s="808">
        <v>0.39526354678171499</v>
      </c>
      <c r="AX724" s="808">
        <f t="shared" si="184"/>
        <v>0.60473645321828506</v>
      </c>
      <c r="AY724" s="808">
        <v>0.273858862356191</v>
      </c>
      <c r="AZ724" s="808">
        <f t="shared" si="187"/>
        <v>0.72614113764380894</v>
      </c>
      <c r="BA724" s="808">
        <f t="shared" si="185"/>
        <v>0.32333966898623651</v>
      </c>
      <c r="BB724" s="808">
        <f t="shared" si="185"/>
        <v>0.67666033101376355</v>
      </c>
      <c r="BC724" s="809">
        <v>0.32394523975218797</v>
      </c>
      <c r="BD724" s="809">
        <f t="shared" si="174"/>
        <v>0.67605476024781197</v>
      </c>
      <c r="BE724" s="809">
        <v>0.38259287625146798</v>
      </c>
      <c r="BF724" s="809">
        <f t="shared" si="174"/>
        <v>0.61740712374853202</v>
      </c>
      <c r="BG724" s="809">
        <v>0.27496916794897203</v>
      </c>
      <c r="BH724" s="809">
        <f t="shared" si="177"/>
        <v>0.72503083205102792</v>
      </c>
      <c r="BI724" s="809">
        <v>0.31490520311754305</v>
      </c>
      <c r="BJ724" s="809">
        <v>0.685094796882457</v>
      </c>
      <c r="BK724" s="810">
        <v>0.31648805053269002</v>
      </c>
      <c r="BL724" s="810">
        <f t="shared" si="178"/>
        <v>0.68351194946730998</v>
      </c>
      <c r="BM724" s="810">
        <v>0.37486727302020301</v>
      </c>
      <c r="BN724" s="810">
        <f t="shared" si="179"/>
        <v>0.62513272697979705</v>
      </c>
      <c r="BO724" s="810">
        <v>0.26590207952130002</v>
      </c>
      <c r="BP724" s="810">
        <f t="shared" si="180"/>
        <v>0.73409792047869993</v>
      </c>
      <c r="BQ724" s="810">
        <v>0.30664572503957865</v>
      </c>
      <c r="BR724" s="810">
        <f t="shared" si="186"/>
        <v>0.69335427496042146</v>
      </c>
      <c r="BS724" s="809">
        <v>0.90703686457525545</v>
      </c>
      <c r="BT724" s="809">
        <v>9.2963135424744506E-2</v>
      </c>
      <c r="BU724" s="812"/>
      <c r="BV724" s="758"/>
      <c r="BW724" s="758"/>
      <c r="BX724" s="758"/>
      <c r="BY724" s="758"/>
      <c r="BZ724" s="758"/>
      <c r="CA724" s="758"/>
      <c r="CB724" s="758"/>
      <c r="CC724" s="758"/>
      <c r="CD724" s="758"/>
      <c r="CE724" s="758"/>
      <c r="CF724" s="758"/>
      <c r="CG724" s="758"/>
      <c r="CH724" s="758"/>
      <c r="CI724" s="758"/>
      <c r="CJ724" s="758"/>
      <c r="CK724" s="758"/>
      <c r="CL724" s="758"/>
      <c r="CM724" s="758"/>
      <c r="CN724" s="758"/>
      <c r="CP724" s="5"/>
      <c r="CR724" s="5"/>
      <c r="CS724" s="5"/>
      <c r="CT724" s="5"/>
    </row>
    <row r="725" spans="2:98" ht="15">
      <c r="B725" s="758"/>
      <c r="C725" s="758"/>
      <c r="D725" s="758"/>
      <c r="E725" s="758"/>
      <c r="F725" s="758"/>
      <c r="G725" s="758"/>
      <c r="H725" s="758"/>
      <c r="I725" s="758"/>
      <c r="J725" s="758"/>
      <c r="K725" s="758"/>
      <c r="L725" s="758"/>
      <c r="M725" s="758"/>
      <c r="N725" s="758"/>
      <c r="O725" s="758"/>
      <c r="P725" s="758"/>
      <c r="Q725" s="758"/>
      <c r="R725" s="758"/>
      <c r="S725" s="758"/>
      <c r="T725" s="758"/>
      <c r="U725" s="758"/>
      <c r="V725" s="758"/>
      <c r="W725" s="758"/>
      <c r="X725" s="758"/>
      <c r="Y725" s="758"/>
      <c r="Z725" s="758"/>
      <c r="AA725" s="758"/>
      <c r="AB725" s="758"/>
      <c r="AC725" s="758"/>
      <c r="AD725" s="758"/>
      <c r="AE725" s="758"/>
      <c r="AF725" s="758"/>
      <c r="AG725" s="758"/>
      <c r="AH725" s="758"/>
      <c r="AI725" s="758"/>
      <c r="AJ725" s="758"/>
      <c r="AK725" s="758"/>
      <c r="AL725" s="780">
        <v>720</v>
      </c>
      <c r="AM725" s="792">
        <v>0.32981638705470301</v>
      </c>
      <c r="AN725" s="792">
        <f t="shared" si="181"/>
        <v>0.67018361294529694</v>
      </c>
      <c r="AO725" s="792">
        <v>0.379346306158381</v>
      </c>
      <c r="AP725" s="792">
        <f t="shared" si="175"/>
        <v>0.62065369384161895</v>
      </c>
      <c r="AQ725" s="792">
        <v>0.24902455425134801</v>
      </c>
      <c r="AR725" s="792">
        <f t="shared" si="176"/>
        <v>0.75097544574865194</v>
      </c>
      <c r="AS725" s="792">
        <f t="shared" si="182"/>
        <v>0.30404402535900565</v>
      </c>
      <c r="AT725" s="792">
        <f t="shared" si="182"/>
        <v>0.69595597464099423</v>
      </c>
      <c r="AU725" s="808">
        <v>0.34369003094233003</v>
      </c>
      <c r="AV725" s="808">
        <f t="shared" si="183"/>
        <v>0.65630996905766992</v>
      </c>
      <c r="AW725" s="808">
        <v>0.39554030973049198</v>
      </c>
      <c r="AX725" s="808">
        <f t="shared" si="184"/>
        <v>0.60445969026950808</v>
      </c>
      <c r="AY725" s="808">
        <v>0.27422095666013602</v>
      </c>
      <c r="AZ725" s="808">
        <f t="shared" si="187"/>
        <v>0.72577904333986398</v>
      </c>
      <c r="BA725" s="808">
        <f t="shared" si="185"/>
        <v>0.32365982089379802</v>
      </c>
      <c r="BB725" s="808">
        <f t="shared" si="185"/>
        <v>0.67634017910620203</v>
      </c>
      <c r="BC725" s="809">
        <v>0.32422680945274701</v>
      </c>
      <c r="BD725" s="809">
        <f t="shared" si="174"/>
        <v>0.67577319054725304</v>
      </c>
      <c r="BE725" s="809">
        <v>0.38285332348051898</v>
      </c>
      <c r="BF725" s="809">
        <f t="shared" si="174"/>
        <v>0.61714667651948107</v>
      </c>
      <c r="BG725" s="809">
        <v>0.27533128631285297</v>
      </c>
      <c r="BH725" s="809">
        <f t="shared" si="177"/>
        <v>0.72466871368714703</v>
      </c>
      <c r="BI725" s="809">
        <v>0.31521896703478336</v>
      </c>
      <c r="BJ725" s="809">
        <v>0.68478103296521675</v>
      </c>
      <c r="BK725" s="810">
        <v>0.31676337191087101</v>
      </c>
      <c r="BL725" s="810">
        <f t="shared" si="178"/>
        <v>0.68323662808912899</v>
      </c>
      <c r="BM725" s="810">
        <v>0.37512330879185601</v>
      </c>
      <c r="BN725" s="810">
        <f t="shared" si="179"/>
        <v>0.62487669120814404</v>
      </c>
      <c r="BO725" s="810">
        <v>0.26625482528757199</v>
      </c>
      <c r="BP725" s="810">
        <f t="shared" si="180"/>
        <v>0.73374517471242795</v>
      </c>
      <c r="BQ725" s="810">
        <v>0.30695222594678001</v>
      </c>
      <c r="BR725" s="810">
        <f t="shared" si="186"/>
        <v>0.69304777405321993</v>
      </c>
      <c r="BS725" s="809">
        <v>0.90716087052451133</v>
      </c>
      <c r="BT725" s="809">
        <v>9.2839129475488696E-2</v>
      </c>
      <c r="BU725" s="812"/>
      <c r="BV725" s="758"/>
      <c r="BW725" s="758"/>
      <c r="BX725" s="758"/>
      <c r="BY725" s="758"/>
      <c r="BZ725" s="758"/>
      <c r="CA725" s="758"/>
      <c r="CB725" s="758"/>
      <c r="CC725" s="758"/>
      <c r="CD725" s="758"/>
      <c r="CE725" s="758"/>
      <c r="CF725" s="758"/>
      <c r="CG725" s="758"/>
      <c r="CH725" s="758"/>
      <c r="CI725" s="758"/>
      <c r="CJ725" s="758"/>
      <c r="CK725" s="758"/>
      <c r="CL725" s="758"/>
      <c r="CM725" s="758"/>
      <c r="CN725" s="758"/>
      <c r="CP725" s="5"/>
      <c r="CR725" s="5"/>
      <c r="CS725" s="5"/>
      <c r="CT725" s="5"/>
    </row>
    <row r="726" spans="2:98" ht="15">
      <c r="B726" s="758"/>
      <c r="C726" s="758"/>
      <c r="D726" s="758"/>
      <c r="E726" s="758"/>
      <c r="F726" s="758"/>
      <c r="G726" s="758"/>
      <c r="H726" s="758"/>
      <c r="I726" s="758"/>
      <c r="J726" s="758"/>
      <c r="K726" s="758"/>
      <c r="L726" s="758"/>
      <c r="M726" s="758"/>
      <c r="N726" s="758"/>
      <c r="O726" s="758"/>
      <c r="P726" s="758"/>
      <c r="Q726" s="758"/>
      <c r="R726" s="758"/>
      <c r="S726" s="758"/>
      <c r="T726" s="758"/>
      <c r="U726" s="758"/>
      <c r="V726" s="758"/>
      <c r="W726" s="758"/>
      <c r="X726" s="758"/>
      <c r="Y726" s="758"/>
      <c r="Z726" s="758"/>
      <c r="AA726" s="758"/>
      <c r="AB726" s="758"/>
      <c r="AC726" s="758"/>
      <c r="AD726" s="758"/>
      <c r="AE726" s="758"/>
      <c r="AF726" s="758"/>
      <c r="AG726" s="758"/>
      <c r="AH726" s="758"/>
      <c r="AI726" s="758"/>
      <c r="AJ726" s="758"/>
      <c r="AK726" s="758"/>
      <c r="AL726" s="780">
        <v>721</v>
      </c>
      <c r="AM726" s="792">
        <v>0.33008865128283899</v>
      </c>
      <c r="AN726" s="792">
        <f t="shared" si="181"/>
        <v>0.66991134871716107</v>
      </c>
      <c r="AO726" s="792">
        <v>0.37959902093486603</v>
      </c>
      <c r="AP726" s="792">
        <f t="shared" si="175"/>
        <v>0.62040097906513392</v>
      </c>
      <c r="AQ726" s="792">
        <v>0.24935277685409099</v>
      </c>
      <c r="AR726" s="792">
        <f t="shared" si="176"/>
        <v>0.75064722314590904</v>
      </c>
      <c r="AS726" s="792">
        <f t="shared" si="182"/>
        <v>0.30433753406558112</v>
      </c>
      <c r="AT726" s="792">
        <f t="shared" si="182"/>
        <v>0.69566246593441883</v>
      </c>
      <c r="AU726" s="808">
        <v>0.34397991432439801</v>
      </c>
      <c r="AV726" s="808">
        <f t="shared" si="183"/>
        <v>0.65602008567560199</v>
      </c>
      <c r="AW726" s="808">
        <v>0.39581685534645</v>
      </c>
      <c r="AX726" s="808">
        <f t="shared" si="184"/>
        <v>0.60418314465354994</v>
      </c>
      <c r="AY726" s="808">
        <v>0.274582935831233</v>
      </c>
      <c r="AZ726" s="808">
        <f t="shared" si="187"/>
        <v>0.72541706416876695</v>
      </c>
      <c r="BA726" s="808">
        <f t="shared" si="185"/>
        <v>0.32397980065261406</v>
      </c>
      <c r="BB726" s="808">
        <f t="shared" si="185"/>
        <v>0.676020199347386</v>
      </c>
      <c r="BC726" s="809">
        <v>0.324508159083709</v>
      </c>
      <c r="BD726" s="809">
        <f t="shared" ref="BD726:BF789" si="188">1-BC726</f>
        <v>0.675491840916291</v>
      </c>
      <c r="BE726" s="809">
        <v>0.38311355353832099</v>
      </c>
      <c r="BF726" s="809">
        <f t="shared" si="188"/>
        <v>0.61688644646167901</v>
      </c>
      <c r="BG726" s="809">
        <v>0.27569327420135398</v>
      </c>
      <c r="BH726" s="809">
        <f t="shared" si="177"/>
        <v>0.72430672579864597</v>
      </c>
      <c r="BI726" s="809">
        <v>0.31553255276238645</v>
      </c>
      <c r="BJ726" s="809">
        <v>0.68446744723761355</v>
      </c>
      <c r="BK726" s="810">
        <v>0.31703845052503599</v>
      </c>
      <c r="BL726" s="810">
        <f t="shared" si="178"/>
        <v>0.68296154947496401</v>
      </c>
      <c r="BM726" s="810">
        <v>0.37537915397770499</v>
      </c>
      <c r="BN726" s="810">
        <f t="shared" si="179"/>
        <v>0.62462084602229506</v>
      </c>
      <c r="BO726" s="810">
        <v>0.26660743126231501</v>
      </c>
      <c r="BP726" s="810">
        <f t="shared" si="180"/>
        <v>0.73339256873768499</v>
      </c>
      <c r="BQ726" s="810">
        <v>0.30725854345829823</v>
      </c>
      <c r="BR726" s="810">
        <f t="shared" si="186"/>
        <v>0.69274145654170183</v>
      </c>
      <c r="BS726" s="809">
        <v>0.90728449309043024</v>
      </c>
      <c r="BT726" s="809">
        <v>9.27155069095697E-2</v>
      </c>
      <c r="BU726" s="812"/>
      <c r="BV726" s="758"/>
      <c r="BW726" s="758"/>
      <c r="BX726" s="758"/>
      <c r="BY726" s="758"/>
      <c r="BZ726" s="758"/>
      <c r="CA726" s="758"/>
      <c r="CB726" s="758"/>
      <c r="CC726" s="758"/>
      <c r="CD726" s="758"/>
      <c r="CE726" s="758"/>
      <c r="CF726" s="758"/>
      <c r="CG726" s="758"/>
      <c r="CH726" s="758"/>
      <c r="CI726" s="758"/>
      <c r="CJ726" s="758"/>
      <c r="CK726" s="758"/>
      <c r="CL726" s="758"/>
      <c r="CM726" s="758"/>
      <c r="CN726" s="758"/>
      <c r="CP726" s="5"/>
      <c r="CR726" s="5"/>
      <c r="CS726" s="5"/>
      <c r="CT726" s="5"/>
    </row>
    <row r="727" spans="2:98" ht="15">
      <c r="B727" s="758"/>
      <c r="C727" s="758"/>
      <c r="D727" s="758"/>
      <c r="E727" s="758"/>
      <c r="F727" s="758"/>
      <c r="G727" s="758"/>
      <c r="H727" s="758"/>
      <c r="I727" s="758"/>
      <c r="J727" s="758"/>
      <c r="K727" s="758"/>
      <c r="L727" s="758"/>
      <c r="M727" s="758"/>
      <c r="N727" s="758"/>
      <c r="O727" s="758"/>
      <c r="P727" s="758"/>
      <c r="Q727" s="758"/>
      <c r="R727" s="758"/>
      <c r="S727" s="758"/>
      <c r="T727" s="758"/>
      <c r="U727" s="758"/>
      <c r="V727" s="758"/>
      <c r="W727" s="758"/>
      <c r="X727" s="758"/>
      <c r="Y727" s="758"/>
      <c r="Z727" s="758"/>
      <c r="AA727" s="758"/>
      <c r="AB727" s="758"/>
      <c r="AC727" s="758"/>
      <c r="AD727" s="758"/>
      <c r="AE727" s="758"/>
      <c r="AF727" s="758"/>
      <c r="AG727" s="758"/>
      <c r="AH727" s="758"/>
      <c r="AI727" s="758"/>
      <c r="AJ727" s="758"/>
      <c r="AK727" s="758"/>
      <c r="AL727" s="780">
        <v>722</v>
      </c>
      <c r="AM727" s="792">
        <v>0.33036068495583498</v>
      </c>
      <c r="AN727" s="792">
        <f t="shared" si="181"/>
        <v>0.66963931504416507</v>
      </c>
      <c r="AO727" s="792">
        <v>0.379851572114696</v>
      </c>
      <c r="AP727" s="792">
        <f t="shared" si="175"/>
        <v>0.620148427885304</v>
      </c>
      <c r="AQ727" s="792">
        <v>0.24968091068591899</v>
      </c>
      <c r="AR727" s="792">
        <f t="shared" si="176"/>
        <v>0.75031908931408098</v>
      </c>
      <c r="AS727" s="792">
        <f t="shared" si="182"/>
        <v>0.30463089283821165</v>
      </c>
      <c r="AT727" s="792">
        <f t="shared" si="182"/>
        <v>0.69536910716178835</v>
      </c>
      <c r="AU727" s="808">
        <v>0.34426957476668801</v>
      </c>
      <c r="AV727" s="808">
        <f t="shared" si="183"/>
        <v>0.65573042523331204</v>
      </c>
      <c r="AW727" s="808">
        <v>0.39609318389696802</v>
      </c>
      <c r="AX727" s="808">
        <f t="shared" si="184"/>
        <v>0.60390681610303198</v>
      </c>
      <c r="AY727" s="808">
        <v>0.27494479968860402</v>
      </c>
      <c r="AZ727" s="808">
        <f t="shared" si="187"/>
        <v>0.72505520031139592</v>
      </c>
      <c r="BA727" s="808">
        <f t="shared" si="185"/>
        <v>0.32429960833073379</v>
      </c>
      <c r="BB727" s="808">
        <f t="shared" si="185"/>
        <v>0.67570039166926621</v>
      </c>
      <c r="BC727" s="809">
        <v>0.32478928818375102</v>
      </c>
      <c r="BD727" s="809">
        <f t="shared" si="188"/>
        <v>0.67521071181624892</v>
      </c>
      <c r="BE727" s="809">
        <v>0.38337356659520999</v>
      </c>
      <c r="BF727" s="809">
        <f t="shared" si="188"/>
        <v>0.61662643340478995</v>
      </c>
      <c r="BG727" s="809">
        <v>0.27605513141722898</v>
      </c>
      <c r="BH727" s="809">
        <f t="shared" si="177"/>
        <v>0.72394486858277096</v>
      </c>
      <c r="BI727" s="809">
        <v>0.31584596010578647</v>
      </c>
      <c r="BJ727" s="809">
        <v>0.68415403989421353</v>
      </c>
      <c r="BK727" s="810">
        <v>0.31731328634557099</v>
      </c>
      <c r="BL727" s="810">
        <f t="shared" si="178"/>
        <v>0.68268671365442901</v>
      </c>
      <c r="BM727" s="810">
        <v>0.37563480871051502</v>
      </c>
      <c r="BN727" s="810">
        <f t="shared" si="179"/>
        <v>0.62436519128948498</v>
      </c>
      <c r="BO727" s="810">
        <v>0.26695989719280899</v>
      </c>
      <c r="BP727" s="810">
        <f t="shared" si="180"/>
        <v>0.73304010280719101</v>
      </c>
      <c r="BQ727" s="810">
        <v>0.3075646774792376</v>
      </c>
      <c r="BR727" s="810">
        <f t="shared" si="186"/>
        <v>0.69243532252076245</v>
      </c>
      <c r="BS727" s="809">
        <v>0.90740773415786424</v>
      </c>
      <c r="BT727" s="809">
        <v>9.2592265842135799E-2</v>
      </c>
      <c r="BU727" s="812"/>
      <c r="BV727" s="758"/>
      <c r="BW727" s="758"/>
      <c r="BX727" s="758"/>
      <c r="BY727" s="758"/>
      <c r="BZ727" s="758"/>
      <c r="CA727" s="758"/>
      <c r="CB727" s="758"/>
      <c r="CC727" s="758"/>
      <c r="CD727" s="758"/>
      <c r="CE727" s="758"/>
      <c r="CF727" s="758"/>
      <c r="CG727" s="758"/>
      <c r="CH727" s="758"/>
      <c r="CI727" s="758"/>
      <c r="CJ727" s="758"/>
      <c r="CK727" s="758"/>
      <c r="CL727" s="758"/>
      <c r="CM727" s="758"/>
      <c r="CN727" s="758"/>
      <c r="CP727" s="5"/>
      <c r="CR727" s="5"/>
      <c r="CS727" s="5"/>
      <c r="CT727" s="5"/>
    </row>
    <row r="728" spans="2:98" ht="15">
      <c r="B728" s="758"/>
      <c r="C728" s="758"/>
      <c r="D728" s="758"/>
      <c r="E728" s="758"/>
      <c r="F728" s="758"/>
      <c r="G728" s="758"/>
      <c r="H728" s="758"/>
      <c r="I728" s="758"/>
      <c r="J728" s="758"/>
      <c r="K728" s="758"/>
      <c r="L728" s="758"/>
      <c r="M728" s="758"/>
      <c r="N728" s="758"/>
      <c r="O728" s="758"/>
      <c r="P728" s="758"/>
      <c r="Q728" s="758"/>
      <c r="R728" s="758"/>
      <c r="S728" s="758"/>
      <c r="T728" s="758"/>
      <c r="U728" s="758"/>
      <c r="V728" s="758"/>
      <c r="W728" s="758"/>
      <c r="X728" s="758"/>
      <c r="Y728" s="758"/>
      <c r="Z728" s="758"/>
      <c r="AA728" s="758"/>
      <c r="AB728" s="758"/>
      <c r="AC728" s="758"/>
      <c r="AD728" s="758"/>
      <c r="AE728" s="758"/>
      <c r="AF728" s="758"/>
      <c r="AG728" s="758"/>
      <c r="AH728" s="758"/>
      <c r="AI728" s="758"/>
      <c r="AJ728" s="758"/>
      <c r="AK728" s="758"/>
      <c r="AL728" s="780">
        <v>723</v>
      </c>
      <c r="AM728" s="792">
        <v>0.33063248966849301</v>
      </c>
      <c r="AN728" s="792">
        <f t="shared" si="181"/>
        <v>0.66936751033150699</v>
      </c>
      <c r="AO728" s="792">
        <v>0.38010395913162398</v>
      </c>
      <c r="AP728" s="792">
        <f t="shared" si="175"/>
        <v>0.61989604086837602</v>
      </c>
      <c r="AQ728" s="792">
        <v>0.25000895572435999</v>
      </c>
      <c r="AR728" s="792">
        <f t="shared" si="176"/>
        <v>0.74999104427564001</v>
      </c>
      <c r="AS728" s="792">
        <f t="shared" si="182"/>
        <v>0.30492410203071196</v>
      </c>
      <c r="AT728" s="792">
        <f t="shared" si="182"/>
        <v>0.69507589796928804</v>
      </c>
      <c r="AU728" s="808">
        <v>0.344559012558734</v>
      </c>
      <c r="AV728" s="808">
        <f t="shared" si="183"/>
        <v>0.655440987441266</v>
      </c>
      <c r="AW728" s="808">
        <v>0.39636929564942203</v>
      </c>
      <c r="AX728" s="808">
        <f t="shared" si="184"/>
        <v>0.60363070435057797</v>
      </c>
      <c r="AY728" s="808">
        <v>0.27530654805136801</v>
      </c>
      <c r="AZ728" s="808">
        <f t="shared" si="187"/>
        <v>0.72469345194863199</v>
      </c>
      <c r="BA728" s="808">
        <f t="shared" si="185"/>
        <v>0.3246192439962039</v>
      </c>
      <c r="BB728" s="808">
        <f t="shared" si="185"/>
        <v>0.6753807560037961</v>
      </c>
      <c r="BC728" s="809">
        <v>0.32507019629155198</v>
      </c>
      <c r="BD728" s="809">
        <f t="shared" si="188"/>
        <v>0.67492980370844802</v>
      </c>
      <c r="BE728" s="809">
        <v>0.383633362821521</v>
      </c>
      <c r="BF728" s="809">
        <f t="shared" si="188"/>
        <v>0.61636663717847906</v>
      </c>
      <c r="BG728" s="809">
        <v>0.27641685776323099</v>
      </c>
      <c r="BH728" s="809">
        <f t="shared" si="177"/>
        <v>0.72358314223676901</v>
      </c>
      <c r="BI728" s="809">
        <v>0.31615918887041722</v>
      </c>
      <c r="BJ728" s="809">
        <v>0.68384081112958284</v>
      </c>
      <c r="BK728" s="810">
        <v>0.31758787934286098</v>
      </c>
      <c r="BL728" s="810">
        <f t="shared" si="178"/>
        <v>0.68241212065713897</v>
      </c>
      <c r="BM728" s="810">
        <v>0.37589027312305201</v>
      </c>
      <c r="BN728" s="810">
        <f t="shared" si="179"/>
        <v>0.62410972687694799</v>
      </c>
      <c r="BO728" s="810">
        <v>0.26731222282633399</v>
      </c>
      <c r="BP728" s="810">
        <f t="shared" si="180"/>
        <v>0.73268777717366596</v>
      </c>
      <c r="BQ728" s="810">
        <v>0.30787062791470254</v>
      </c>
      <c r="BR728" s="810">
        <f t="shared" si="186"/>
        <v>0.69212937208529746</v>
      </c>
      <c r="BS728" s="809">
        <v>0.90753059561166483</v>
      </c>
      <c r="BT728" s="809">
        <v>9.2469404388335202E-2</v>
      </c>
      <c r="BU728" s="812"/>
      <c r="BV728" s="758"/>
      <c r="BW728" s="758"/>
      <c r="BX728" s="758"/>
      <c r="BY728" s="758"/>
      <c r="BZ728" s="758"/>
      <c r="CA728" s="758"/>
      <c r="CB728" s="758"/>
      <c r="CC728" s="758"/>
      <c r="CD728" s="758"/>
      <c r="CE728" s="758"/>
      <c r="CF728" s="758"/>
      <c r="CG728" s="758"/>
      <c r="CH728" s="758"/>
      <c r="CI728" s="758"/>
      <c r="CJ728" s="758"/>
      <c r="CK728" s="758"/>
      <c r="CL728" s="758"/>
      <c r="CM728" s="758"/>
      <c r="CN728" s="758"/>
      <c r="CP728" s="5"/>
      <c r="CR728" s="5"/>
      <c r="CS728" s="5"/>
      <c r="CT728" s="5"/>
    </row>
    <row r="729" spans="2:98" ht="15">
      <c r="B729" s="758"/>
      <c r="C729" s="758"/>
      <c r="D729" s="758"/>
      <c r="E729" s="758"/>
      <c r="F729" s="758"/>
      <c r="G729" s="758"/>
      <c r="H729" s="758"/>
      <c r="I729" s="758"/>
      <c r="J729" s="758"/>
      <c r="K729" s="758"/>
      <c r="L729" s="758"/>
      <c r="M729" s="758"/>
      <c r="N729" s="758"/>
      <c r="O729" s="758"/>
      <c r="P729" s="758"/>
      <c r="Q729" s="758"/>
      <c r="R729" s="758"/>
      <c r="S729" s="758"/>
      <c r="T729" s="758"/>
      <c r="U729" s="758"/>
      <c r="V729" s="758"/>
      <c r="W729" s="758"/>
      <c r="X729" s="758"/>
      <c r="Y729" s="758"/>
      <c r="Z729" s="758"/>
      <c r="AA729" s="758"/>
      <c r="AB729" s="758"/>
      <c r="AC729" s="758"/>
      <c r="AD729" s="758"/>
      <c r="AE729" s="758"/>
      <c r="AF729" s="758"/>
      <c r="AG729" s="758"/>
      <c r="AH729" s="758"/>
      <c r="AI729" s="758"/>
      <c r="AJ729" s="758"/>
      <c r="AK729" s="758"/>
      <c r="AL729" s="780">
        <v>724</v>
      </c>
      <c r="AM729" s="792">
        <v>0.33090406701561498</v>
      </c>
      <c r="AN729" s="792">
        <f t="shared" si="181"/>
        <v>0.66909593298438508</v>
      </c>
      <c r="AO729" s="792">
        <v>0.38035618141940197</v>
      </c>
      <c r="AP729" s="792">
        <f t="shared" si="175"/>
        <v>0.61964381858059803</v>
      </c>
      <c r="AQ729" s="792">
        <v>0.25033691194693902</v>
      </c>
      <c r="AR729" s="792">
        <f t="shared" si="176"/>
        <v>0.74966308805306103</v>
      </c>
      <c r="AS729" s="792">
        <f t="shared" si="182"/>
        <v>0.30521716199689508</v>
      </c>
      <c r="AT729" s="792">
        <f t="shared" si="182"/>
        <v>0.69478283800310492</v>
      </c>
      <c r="AU729" s="808">
        <v>0.34484822799007098</v>
      </c>
      <c r="AV729" s="808">
        <f t="shared" si="183"/>
        <v>0.65515177200992902</v>
      </c>
      <c r="AW729" s="808">
        <v>0.39664519087119299</v>
      </c>
      <c r="AX729" s="808">
        <f t="shared" si="184"/>
        <v>0.60335480912880701</v>
      </c>
      <c r="AY729" s="808">
        <v>0.27566818073864602</v>
      </c>
      <c r="AZ729" s="808">
        <f t="shared" si="187"/>
        <v>0.72433181926135393</v>
      </c>
      <c r="BA729" s="808">
        <f t="shared" si="185"/>
        <v>0.32493870771707356</v>
      </c>
      <c r="BB729" s="808">
        <f t="shared" si="185"/>
        <v>0.67506129228292644</v>
      </c>
      <c r="BC729" s="809">
        <v>0.32535088294579001</v>
      </c>
      <c r="BD729" s="809">
        <f t="shared" si="188"/>
        <v>0.67464911705420993</v>
      </c>
      <c r="BE729" s="809">
        <v>0.38389294238758997</v>
      </c>
      <c r="BF729" s="809">
        <f t="shared" si="188"/>
        <v>0.61610705761241003</v>
      </c>
      <c r="BG729" s="809">
        <v>0.27677845304211302</v>
      </c>
      <c r="BH729" s="809">
        <f t="shared" si="177"/>
        <v>0.72322154695788698</v>
      </c>
      <c r="BI729" s="809">
        <v>0.31647223886171261</v>
      </c>
      <c r="BJ729" s="809">
        <v>0.6835277611382875</v>
      </c>
      <c r="BK729" s="810">
        <v>0.31786222948728998</v>
      </c>
      <c r="BL729" s="810">
        <f t="shared" si="178"/>
        <v>0.68213777051271007</v>
      </c>
      <c r="BM729" s="810">
        <v>0.37614554734807898</v>
      </c>
      <c r="BN729" s="810">
        <f t="shared" si="179"/>
        <v>0.62385445265192097</v>
      </c>
      <c r="BO729" s="810">
        <v>0.26766440791017199</v>
      </c>
      <c r="BP729" s="810">
        <f t="shared" si="180"/>
        <v>0.73233559208982801</v>
      </c>
      <c r="BQ729" s="810">
        <v>0.30817639466979718</v>
      </c>
      <c r="BR729" s="810">
        <f t="shared" si="186"/>
        <v>0.69182360533020282</v>
      </c>
      <c r="BS729" s="809">
        <v>0.90765307933668371</v>
      </c>
      <c r="BT729" s="809">
        <v>9.2346920663316304E-2</v>
      </c>
      <c r="BU729" s="812"/>
      <c r="BV729" s="758"/>
      <c r="BW729" s="758"/>
      <c r="BX729" s="758"/>
      <c r="BY729" s="758"/>
      <c r="BZ729" s="758"/>
      <c r="CA729" s="758"/>
      <c r="CB729" s="758"/>
      <c r="CC729" s="758"/>
      <c r="CD729" s="758"/>
      <c r="CE729" s="758"/>
      <c r="CF729" s="758"/>
      <c r="CG729" s="758"/>
      <c r="CH729" s="758"/>
      <c r="CI729" s="758"/>
      <c r="CJ729" s="758"/>
      <c r="CK729" s="758"/>
      <c r="CL729" s="758"/>
      <c r="CM729" s="758"/>
      <c r="CN729" s="758"/>
      <c r="CP729" s="5"/>
      <c r="CR729" s="5"/>
      <c r="CS729" s="5"/>
      <c r="CT729" s="5"/>
    </row>
    <row r="730" spans="2:98" ht="15">
      <c r="B730" s="758"/>
      <c r="C730" s="758"/>
      <c r="D730" s="758"/>
      <c r="E730" s="758"/>
      <c r="F730" s="758"/>
      <c r="G730" s="758"/>
      <c r="H730" s="758"/>
      <c r="I730" s="758"/>
      <c r="J730" s="758"/>
      <c r="K730" s="758"/>
      <c r="L730" s="758"/>
      <c r="M730" s="758"/>
      <c r="N730" s="758"/>
      <c r="O730" s="758"/>
      <c r="P730" s="758"/>
      <c r="Q730" s="758"/>
      <c r="R730" s="758"/>
      <c r="S730" s="758"/>
      <c r="T730" s="758"/>
      <c r="U730" s="758"/>
      <c r="V730" s="758"/>
      <c r="W730" s="758"/>
      <c r="X730" s="758"/>
      <c r="Y730" s="758"/>
      <c r="Z730" s="758"/>
      <c r="AA730" s="758"/>
      <c r="AB730" s="758"/>
      <c r="AC730" s="758"/>
      <c r="AD730" s="758"/>
      <c r="AE730" s="758"/>
      <c r="AF730" s="758"/>
      <c r="AG730" s="758"/>
      <c r="AH730" s="758"/>
      <c r="AI730" s="758"/>
      <c r="AJ730" s="758"/>
      <c r="AK730" s="758"/>
      <c r="AL730" s="780">
        <v>725</v>
      </c>
      <c r="AM730" s="792">
        <v>0.331175418592003</v>
      </c>
      <c r="AN730" s="792">
        <f t="shared" si="181"/>
        <v>0.66882458140799694</v>
      </c>
      <c r="AO730" s="792">
        <v>0.38060823841178398</v>
      </c>
      <c r="AP730" s="792">
        <f t="shared" si="175"/>
        <v>0.61939176158821607</v>
      </c>
      <c r="AQ730" s="792">
        <v>0.25066477933118497</v>
      </c>
      <c r="AR730" s="792">
        <f t="shared" si="176"/>
        <v>0.74933522066881508</v>
      </c>
      <c r="AS730" s="792">
        <f t="shared" si="182"/>
        <v>0.30551007309057632</v>
      </c>
      <c r="AT730" s="792">
        <f t="shared" si="182"/>
        <v>0.69448992690942368</v>
      </c>
      <c r="AU730" s="808">
        <v>0.345137221350234</v>
      </c>
      <c r="AV730" s="808">
        <f t="shared" si="183"/>
        <v>0.65486277864976605</v>
      </c>
      <c r="AW730" s="808">
        <v>0.39692086982965602</v>
      </c>
      <c r="AX730" s="808">
        <f t="shared" si="184"/>
        <v>0.60307913017034398</v>
      </c>
      <c r="AY730" s="808">
        <v>0.27602969756955897</v>
      </c>
      <c r="AZ730" s="808">
        <f t="shared" si="187"/>
        <v>0.72397030243044103</v>
      </c>
      <c r="BA730" s="808">
        <f t="shared" si="185"/>
        <v>0.32525799956139057</v>
      </c>
      <c r="BB730" s="808">
        <f t="shared" si="185"/>
        <v>0.67474200043860955</v>
      </c>
      <c r="BC730" s="809">
        <v>0.32563134768514101</v>
      </c>
      <c r="BD730" s="809">
        <f t="shared" si="188"/>
        <v>0.67436865231485899</v>
      </c>
      <c r="BE730" s="809">
        <v>0.38415230546375301</v>
      </c>
      <c r="BF730" s="809">
        <f t="shared" si="188"/>
        <v>0.61584769453624699</v>
      </c>
      <c r="BG730" s="809">
        <v>0.27713991705662799</v>
      </c>
      <c r="BH730" s="809">
        <f t="shared" si="177"/>
        <v>0.72286008294337201</v>
      </c>
      <c r="BI730" s="809">
        <v>0.31678510988510578</v>
      </c>
      <c r="BJ730" s="809">
        <v>0.68321489011489422</v>
      </c>
      <c r="BK730" s="810">
        <v>0.31813633674924402</v>
      </c>
      <c r="BL730" s="810">
        <f t="shared" si="178"/>
        <v>0.68186366325075598</v>
      </c>
      <c r="BM730" s="810">
        <v>0.37640063151836201</v>
      </c>
      <c r="BN730" s="810">
        <f t="shared" si="179"/>
        <v>0.62359936848163799</v>
      </c>
      <c r="BO730" s="810">
        <v>0.26801645219160097</v>
      </c>
      <c r="BP730" s="810">
        <f t="shared" si="180"/>
        <v>0.73198354780839903</v>
      </c>
      <c r="BQ730" s="810">
        <v>0.30848197764962537</v>
      </c>
      <c r="BR730" s="810">
        <f t="shared" si="186"/>
        <v>0.69151802235037474</v>
      </c>
      <c r="BS730" s="809">
        <v>0.90777518721777251</v>
      </c>
      <c r="BT730" s="809">
        <v>9.2224812782227494E-2</v>
      </c>
      <c r="BU730" s="812"/>
      <c r="BV730" s="758"/>
      <c r="BW730" s="758"/>
      <c r="BX730" s="758"/>
      <c r="BY730" s="758"/>
      <c r="BZ730" s="758"/>
      <c r="CA730" s="758"/>
      <c r="CB730" s="758"/>
      <c r="CC730" s="758"/>
      <c r="CD730" s="758"/>
      <c r="CE730" s="758"/>
      <c r="CF730" s="758"/>
      <c r="CG730" s="758"/>
      <c r="CH730" s="758"/>
      <c r="CI730" s="758"/>
      <c r="CJ730" s="758"/>
      <c r="CK730" s="758"/>
      <c r="CL730" s="758"/>
      <c r="CM730" s="758"/>
      <c r="CN730" s="758"/>
      <c r="CP730" s="5"/>
      <c r="CR730" s="5"/>
      <c r="CS730" s="5"/>
      <c r="CT730" s="5"/>
    </row>
    <row r="731" spans="2:98" ht="15">
      <c r="B731" s="758"/>
      <c r="C731" s="758"/>
      <c r="D731" s="758"/>
      <c r="E731" s="758"/>
      <c r="F731" s="758"/>
      <c r="G731" s="758"/>
      <c r="H731" s="758"/>
      <c r="I731" s="758"/>
      <c r="J731" s="758"/>
      <c r="K731" s="758"/>
      <c r="L731" s="758"/>
      <c r="M731" s="758"/>
      <c r="N731" s="758"/>
      <c r="O731" s="758"/>
      <c r="P731" s="758"/>
      <c r="Q731" s="758"/>
      <c r="R731" s="758"/>
      <c r="S731" s="758"/>
      <c r="T731" s="758"/>
      <c r="U731" s="758"/>
      <c r="V731" s="758"/>
      <c r="W731" s="758"/>
      <c r="X731" s="758"/>
      <c r="Y731" s="758"/>
      <c r="Z731" s="758"/>
      <c r="AA731" s="758"/>
      <c r="AB731" s="758"/>
      <c r="AC731" s="758"/>
      <c r="AD731" s="758"/>
      <c r="AE731" s="758"/>
      <c r="AF731" s="758"/>
      <c r="AG731" s="758"/>
      <c r="AH731" s="758"/>
      <c r="AI731" s="758"/>
      <c r="AJ731" s="758"/>
      <c r="AK731" s="758"/>
      <c r="AL731" s="780">
        <v>726</v>
      </c>
      <c r="AM731" s="792">
        <v>0.33144654599245799</v>
      </c>
      <c r="AN731" s="792">
        <f t="shared" si="181"/>
        <v>0.66855345400754196</v>
      </c>
      <c r="AO731" s="792">
        <v>0.38086012954252402</v>
      </c>
      <c r="AP731" s="792">
        <f t="shared" si="175"/>
        <v>0.61913987045747598</v>
      </c>
      <c r="AQ731" s="792">
        <v>0.25099255785462399</v>
      </c>
      <c r="AR731" s="792">
        <f t="shared" si="176"/>
        <v>0.74900744214537607</v>
      </c>
      <c r="AS731" s="792">
        <f t="shared" si="182"/>
        <v>0.30580283566556954</v>
      </c>
      <c r="AT731" s="792">
        <f t="shared" si="182"/>
        <v>0.69419716433443046</v>
      </c>
      <c r="AU731" s="808">
        <v>0.34542599292875897</v>
      </c>
      <c r="AV731" s="808">
        <f t="shared" si="183"/>
        <v>0.65457400707124103</v>
      </c>
      <c r="AW731" s="808">
        <v>0.39719633279219102</v>
      </c>
      <c r="AX731" s="808">
        <f t="shared" si="184"/>
        <v>0.60280366720780898</v>
      </c>
      <c r="AY731" s="808">
        <v>0.27639109836322501</v>
      </c>
      <c r="AZ731" s="808">
        <f t="shared" si="187"/>
        <v>0.72360890163677505</v>
      </c>
      <c r="BA731" s="808">
        <f t="shared" si="185"/>
        <v>0.32557711959720276</v>
      </c>
      <c r="BB731" s="808">
        <f t="shared" si="185"/>
        <v>0.67442288040279741</v>
      </c>
      <c r="BC731" s="809">
        <v>0.32591159004828402</v>
      </c>
      <c r="BD731" s="809">
        <f t="shared" si="188"/>
        <v>0.67408840995171593</v>
      </c>
      <c r="BE731" s="809">
        <v>0.38441145222034501</v>
      </c>
      <c r="BF731" s="809">
        <f t="shared" si="188"/>
        <v>0.61558854777965499</v>
      </c>
      <c r="BG731" s="809">
        <v>0.27750124960952799</v>
      </c>
      <c r="BH731" s="809">
        <f t="shared" si="177"/>
        <v>0.72249875039047207</v>
      </c>
      <c r="BI731" s="809">
        <v>0.31709780174603031</v>
      </c>
      <c r="BJ731" s="809">
        <v>0.68290219825396981</v>
      </c>
      <c r="BK731" s="810">
        <v>0.318410201099107</v>
      </c>
      <c r="BL731" s="810">
        <f t="shared" si="178"/>
        <v>0.681589798900893</v>
      </c>
      <c r="BM731" s="810">
        <v>0.376655525766665</v>
      </c>
      <c r="BN731" s="810">
        <f t="shared" si="179"/>
        <v>0.62334447423333494</v>
      </c>
      <c r="BO731" s="810">
        <v>0.26836835541790399</v>
      </c>
      <c r="BP731" s="810">
        <f t="shared" si="180"/>
        <v>0.73163164458209606</v>
      </c>
      <c r="BQ731" s="810">
        <v>0.30878737675929196</v>
      </c>
      <c r="BR731" s="810">
        <f t="shared" si="186"/>
        <v>0.69121262324070809</v>
      </c>
      <c r="BS731" s="809">
        <v>0.90789692113978315</v>
      </c>
      <c r="BT731" s="809">
        <v>9.2103078860216903E-2</v>
      </c>
      <c r="BU731" s="812"/>
      <c r="BV731" s="758"/>
      <c r="BW731" s="758"/>
      <c r="BX731" s="758"/>
      <c r="BY731" s="758"/>
      <c r="BZ731" s="758"/>
      <c r="CA731" s="758"/>
      <c r="CB731" s="758"/>
      <c r="CC731" s="758"/>
      <c r="CD731" s="758"/>
      <c r="CE731" s="758"/>
      <c r="CF731" s="758"/>
      <c r="CG731" s="758"/>
      <c r="CH731" s="758"/>
      <c r="CI731" s="758"/>
      <c r="CJ731" s="758"/>
      <c r="CK731" s="758"/>
      <c r="CL731" s="758"/>
      <c r="CM731" s="758"/>
      <c r="CN731" s="758"/>
      <c r="CP731" s="5"/>
      <c r="CR731" s="5"/>
      <c r="CS731" s="5"/>
      <c r="CT731" s="5"/>
    </row>
    <row r="732" spans="2:98" ht="15">
      <c r="B732" s="758"/>
      <c r="C732" s="758"/>
      <c r="D732" s="758"/>
      <c r="E732" s="758"/>
      <c r="F732" s="758"/>
      <c r="G732" s="758"/>
      <c r="H732" s="758"/>
      <c r="I732" s="758"/>
      <c r="J732" s="758"/>
      <c r="K732" s="758"/>
      <c r="L732" s="758"/>
      <c r="M732" s="758"/>
      <c r="N732" s="758"/>
      <c r="O732" s="758"/>
      <c r="P732" s="758"/>
      <c r="Q732" s="758"/>
      <c r="R732" s="758"/>
      <c r="S732" s="758"/>
      <c r="T732" s="758"/>
      <c r="U732" s="758"/>
      <c r="V732" s="758"/>
      <c r="W732" s="758"/>
      <c r="X732" s="758"/>
      <c r="Y732" s="758"/>
      <c r="Z732" s="758"/>
      <c r="AA732" s="758"/>
      <c r="AB732" s="758"/>
      <c r="AC732" s="758"/>
      <c r="AD732" s="758"/>
      <c r="AE732" s="758"/>
      <c r="AF732" s="758"/>
      <c r="AG732" s="758"/>
      <c r="AH732" s="758"/>
      <c r="AI732" s="758"/>
      <c r="AJ732" s="758"/>
      <c r="AK732" s="758"/>
      <c r="AL732" s="780">
        <v>727</v>
      </c>
      <c r="AM732" s="792">
        <v>0.331717450811784</v>
      </c>
      <c r="AN732" s="792">
        <f t="shared" si="181"/>
        <v>0.66828254918821606</v>
      </c>
      <c r="AO732" s="792">
        <v>0.38111185424537303</v>
      </c>
      <c r="AP732" s="792">
        <f t="shared" si="175"/>
        <v>0.61888814575462692</v>
      </c>
      <c r="AQ732" s="792">
        <v>0.25132024749478199</v>
      </c>
      <c r="AR732" s="792">
        <f t="shared" si="176"/>
        <v>0.74867975250521801</v>
      </c>
      <c r="AS732" s="792">
        <f t="shared" si="182"/>
        <v>0.30609545007568856</v>
      </c>
      <c r="AT732" s="792">
        <f t="shared" si="182"/>
        <v>0.6939045499243115</v>
      </c>
      <c r="AU732" s="808">
        <v>0.34571454301518001</v>
      </c>
      <c r="AV732" s="808">
        <f t="shared" si="183"/>
        <v>0.65428545698481999</v>
      </c>
      <c r="AW732" s="808">
        <v>0.397471580026176</v>
      </c>
      <c r="AX732" s="808">
        <f t="shared" si="184"/>
        <v>0.602528419973824</v>
      </c>
      <c r="AY732" s="808">
        <v>0.27675238293876703</v>
      </c>
      <c r="AZ732" s="808">
        <f t="shared" si="187"/>
        <v>0.72324761706123297</v>
      </c>
      <c r="BA732" s="808">
        <f t="shared" si="185"/>
        <v>0.32589606789255909</v>
      </c>
      <c r="BB732" s="808">
        <f t="shared" si="185"/>
        <v>0.67410393210744091</v>
      </c>
      <c r="BC732" s="809">
        <v>0.32619160957389798</v>
      </c>
      <c r="BD732" s="809">
        <f t="shared" si="188"/>
        <v>0.67380839042610208</v>
      </c>
      <c r="BE732" s="809">
        <v>0.38467038282770299</v>
      </c>
      <c r="BF732" s="809">
        <f t="shared" si="188"/>
        <v>0.61532961717229706</v>
      </c>
      <c r="BG732" s="809">
        <v>0.277862450503569</v>
      </c>
      <c r="BH732" s="809">
        <f t="shared" si="177"/>
        <v>0.72213754949643105</v>
      </c>
      <c r="BI732" s="809">
        <v>0.31741031424992183</v>
      </c>
      <c r="BJ732" s="809">
        <v>0.68258968575007817</v>
      </c>
      <c r="BK732" s="810">
        <v>0.31868382250726401</v>
      </c>
      <c r="BL732" s="810">
        <f t="shared" si="178"/>
        <v>0.68131617749273599</v>
      </c>
      <c r="BM732" s="810">
        <v>0.37691023022575199</v>
      </c>
      <c r="BN732" s="810">
        <f t="shared" si="179"/>
        <v>0.62308976977424801</v>
      </c>
      <c r="BO732" s="810">
        <v>0.26872011733635998</v>
      </c>
      <c r="BP732" s="810">
        <f t="shared" si="180"/>
        <v>0.73127988266363997</v>
      </c>
      <c r="BQ732" s="810">
        <v>0.30909259190390043</v>
      </c>
      <c r="BR732" s="810">
        <f t="shared" si="186"/>
        <v>0.69090740809609963</v>
      </c>
      <c r="BS732" s="809">
        <v>0.90801828298756704</v>
      </c>
      <c r="BT732" s="809">
        <v>9.1981717012433004E-2</v>
      </c>
      <c r="BU732" s="812"/>
      <c r="BV732" s="758"/>
      <c r="BW732" s="758"/>
      <c r="BX732" s="758"/>
      <c r="BY732" s="758"/>
      <c r="BZ732" s="758"/>
      <c r="CA732" s="758"/>
      <c r="CB732" s="758"/>
      <c r="CC732" s="758"/>
      <c r="CD732" s="758"/>
      <c r="CE732" s="758"/>
      <c r="CF732" s="758"/>
      <c r="CG732" s="758"/>
      <c r="CH732" s="758"/>
      <c r="CI732" s="758"/>
      <c r="CJ732" s="758"/>
      <c r="CK732" s="758"/>
      <c r="CL732" s="758"/>
      <c r="CM732" s="758"/>
      <c r="CN732" s="758"/>
      <c r="CP732" s="5"/>
      <c r="CR732" s="5"/>
      <c r="CS732" s="5"/>
      <c r="CT732" s="5"/>
    </row>
    <row r="733" spans="2:98" ht="15">
      <c r="B733" s="758"/>
      <c r="C733" s="758"/>
      <c r="D733" s="758"/>
      <c r="E733" s="758"/>
      <c r="F733" s="758"/>
      <c r="G733" s="758"/>
      <c r="H733" s="758"/>
      <c r="I733" s="758"/>
      <c r="J733" s="758"/>
      <c r="K733" s="758"/>
      <c r="L733" s="758"/>
      <c r="M733" s="758"/>
      <c r="N733" s="758"/>
      <c r="O733" s="758"/>
      <c r="P733" s="758"/>
      <c r="Q733" s="758"/>
      <c r="R733" s="758"/>
      <c r="S733" s="758"/>
      <c r="T733" s="758"/>
      <c r="U733" s="758"/>
      <c r="V733" s="758"/>
      <c r="W733" s="758"/>
      <c r="X733" s="758"/>
      <c r="Y733" s="758"/>
      <c r="Z733" s="758"/>
      <c r="AA733" s="758"/>
      <c r="AB733" s="758"/>
      <c r="AC733" s="758"/>
      <c r="AD733" s="758"/>
      <c r="AE733" s="758"/>
      <c r="AF733" s="758"/>
      <c r="AG733" s="758"/>
      <c r="AH733" s="758"/>
      <c r="AI733" s="758"/>
      <c r="AJ733" s="758"/>
      <c r="AK733" s="758"/>
      <c r="AL733" s="780">
        <v>728</v>
      </c>
      <c r="AM733" s="792">
        <v>0.331988134644782</v>
      </c>
      <c r="AN733" s="792">
        <f t="shared" si="181"/>
        <v>0.66801186535521806</v>
      </c>
      <c r="AO733" s="792">
        <v>0.38136341195408502</v>
      </c>
      <c r="AP733" s="792">
        <f t="shared" si="175"/>
        <v>0.61863658804591504</v>
      </c>
      <c r="AQ733" s="792">
        <v>0.25164784822918901</v>
      </c>
      <c r="AR733" s="792">
        <f t="shared" si="176"/>
        <v>0.74835215177081094</v>
      </c>
      <c r="AS733" s="792">
        <f t="shared" si="182"/>
        <v>0.30638791667474896</v>
      </c>
      <c r="AT733" s="792">
        <f t="shared" si="182"/>
        <v>0.69361208332525104</v>
      </c>
      <c r="AU733" s="808">
        <v>0.346002871899033</v>
      </c>
      <c r="AV733" s="808">
        <f t="shared" si="183"/>
        <v>0.653997128100967</v>
      </c>
      <c r="AW733" s="808">
        <v>0.39774661179898901</v>
      </c>
      <c r="AX733" s="808">
        <f t="shared" si="184"/>
        <v>0.60225338820101104</v>
      </c>
      <c r="AY733" s="808">
        <v>0.277113551115304</v>
      </c>
      <c r="AZ733" s="808">
        <f t="shared" si="187"/>
        <v>0.722886448884696</v>
      </c>
      <c r="BA733" s="808">
        <f t="shared" si="185"/>
        <v>0.32621484451550753</v>
      </c>
      <c r="BB733" s="808">
        <f t="shared" si="185"/>
        <v>0.67378515548449247</v>
      </c>
      <c r="BC733" s="809">
        <v>0.32647140580065898</v>
      </c>
      <c r="BD733" s="809">
        <f t="shared" si="188"/>
        <v>0.67352859419934097</v>
      </c>
      <c r="BE733" s="809">
        <v>0.38492909745616199</v>
      </c>
      <c r="BF733" s="809">
        <f t="shared" si="188"/>
        <v>0.61507090254383801</v>
      </c>
      <c r="BG733" s="809">
        <v>0.27822351954150099</v>
      </c>
      <c r="BH733" s="809">
        <f t="shared" si="177"/>
        <v>0.72177648045849896</v>
      </c>
      <c r="BI733" s="809">
        <v>0.31772264720221199</v>
      </c>
      <c r="BJ733" s="809">
        <v>0.68227735279778789</v>
      </c>
      <c r="BK733" s="810">
        <v>0.31895720094410102</v>
      </c>
      <c r="BL733" s="810">
        <f t="shared" si="178"/>
        <v>0.68104279905589893</v>
      </c>
      <c r="BM733" s="810">
        <v>0.37716474502838798</v>
      </c>
      <c r="BN733" s="810">
        <f t="shared" si="179"/>
        <v>0.62283525497161207</v>
      </c>
      <c r="BO733" s="810">
        <v>0.26907173769424902</v>
      </c>
      <c r="BP733" s="810">
        <f t="shared" si="180"/>
        <v>0.73092826230575092</v>
      </c>
      <c r="BQ733" s="810">
        <v>0.30939762298855511</v>
      </c>
      <c r="BR733" s="810">
        <f t="shared" si="186"/>
        <v>0.69060237701144489</v>
      </c>
      <c r="BS733" s="809">
        <v>0.9081392746459761</v>
      </c>
      <c r="BT733" s="809">
        <v>9.1860725354023898E-2</v>
      </c>
      <c r="BU733" s="812"/>
      <c r="BV733" s="758"/>
      <c r="BW733" s="758"/>
      <c r="BX733" s="758"/>
      <c r="BY733" s="758"/>
      <c r="BZ733" s="758"/>
      <c r="CA733" s="758"/>
      <c r="CB733" s="758"/>
      <c r="CC733" s="758"/>
      <c r="CD733" s="758"/>
      <c r="CE733" s="758"/>
      <c r="CF733" s="758"/>
      <c r="CG733" s="758"/>
      <c r="CH733" s="758"/>
      <c r="CI733" s="758"/>
      <c r="CJ733" s="758"/>
      <c r="CK733" s="758"/>
      <c r="CL733" s="758"/>
      <c r="CM733" s="758"/>
      <c r="CN733" s="758"/>
      <c r="CP733" s="5"/>
      <c r="CR733" s="5"/>
      <c r="CS733" s="5"/>
      <c r="CT733" s="5"/>
    </row>
    <row r="734" spans="2:98" ht="15">
      <c r="B734" s="758"/>
      <c r="C734" s="758"/>
      <c r="D734" s="758"/>
      <c r="E734" s="758"/>
      <c r="F734" s="758"/>
      <c r="G734" s="758"/>
      <c r="H734" s="758"/>
      <c r="I734" s="758"/>
      <c r="J734" s="758"/>
      <c r="K734" s="758"/>
      <c r="L734" s="758"/>
      <c r="M734" s="758"/>
      <c r="N734" s="758"/>
      <c r="O734" s="758"/>
      <c r="P734" s="758"/>
      <c r="Q734" s="758"/>
      <c r="R734" s="758"/>
      <c r="S734" s="758"/>
      <c r="T734" s="758"/>
      <c r="U734" s="758"/>
      <c r="V734" s="758"/>
      <c r="W734" s="758"/>
      <c r="X734" s="758"/>
      <c r="Y734" s="758"/>
      <c r="Z734" s="758"/>
      <c r="AA734" s="758"/>
      <c r="AB734" s="758"/>
      <c r="AC734" s="758"/>
      <c r="AD734" s="758"/>
      <c r="AE734" s="758"/>
      <c r="AF734" s="758"/>
      <c r="AG734" s="758"/>
      <c r="AH734" s="758"/>
      <c r="AI734" s="758"/>
      <c r="AJ734" s="758"/>
      <c r="AK734" s="758"/>
      <c r="AL734" s="780">
        <v>729</v>
      </c>
      <c r="AM734" s="792">
        <v>0.33225859908625499</v>
      </c>
      <c r="AN734" s="792">
        <f t="shared" si="181"/>
        <v>0.66774140091374501</v>
      </c>
      <c r="AO734" s="792">
        <v>0.381614802102414</v>
      </c>
      <c r="AP734" s="792">
        <f t="shared" si="175"/>
        <v>0.61838519789758606</v>
      </c>
      <c r="AQ734" s="792">
        <v>0.25197536003536902</v>
      </c>
      <c r="AR734" s="792">
        <f t="shared" si="176"/>
        <v>0.74802463996463098</v>
      </c>
      <c r="AS734" s="792">
        <f t="shared" si="182"/>
        <v>0.30668023581656401</v>
      </c>
      <c r="AT734" s="792">
        <f t="shared" si="182"/>
        <v>0.69331976418343599</v>
      </c>
      <c r="AU734" s="808">
        <v>0.34629097986985102</v>
      </c>
      <c r="AV734" s="808">
        <f t="shared" si="183"/>
        <v>0.65370902013014898</v>
      </c>
      <c r="AW734" s="808">
        <v>0.39802142837800802</v>
      </c>
      <c r="AX734" s="808">
        <f t="shared" si="184"/>
        <v>0.60197857162199198</v>
      </c>
      <c r="AY734" s="808">
        <v>0.27747460271195701</v>
      </c>
      <c r="AZ734" s="808">
        <f t="shared" si="187"/>
        <v>0.72252539728804299</v>
      </c>
      <c r="BA734" s="808">
        <f t="shared" si="185"/>
        <v>0.32653344953409591</v>
      </c>
      <c r="BB734" s="808">
        <f t="shared" si="185"/>
        <v>0.67346655046590409</v>
      </c>
      <c r="BC734" s="809">
        <v>0.32675097826724703</v>
      </c>
      <c r="BD734" s="809">
        <f t="shared" si="188"/>
        <v>0.67324902173275292</v>
      </c>
      <c r="BE734" s="809">
        <v>0.38518759627605698</v>
      </c>
      <c r="BF734" s="809">
        <f t="shared" si="188"/>
        <v>0.61481240372394308</v>
      </c>
      <c r="BG734" s="809">
        <v>0.27858445652607999</v>
      </c>
      <c r="BH734" s="809">
        <f t="shared" si="177"/>
        <v>0.72141554347392001</v>
      </c>
      <c r="BI734" s="809">
        <v>0.31803480040833648</v>
      </c>
      <c r="BJ734" s="809">
        <v>0.68196519959166357</v>
      </c>
      <c r="BK734" s="810">
        <v>0.31923033638000198</v>
      </c>
      <c r="BL734" s="810">
        <f t="shared" si="178"/>
        <v>0.68076966361999802</v>
      </c>
      <c r="BM734" s="810">
        <v>0.37741907030733801</v>
      </c>
      <c r="BN734" s="810">
        <f t="shared" si="179"/>
        <v>0.62258092969266199</v>
      </c>
      <c r="BO734" s="810">
        <v>0.26942321623885301</v>
      </c>
      <c r="BP734" s="810">
        <f t="shared" si="180"/>
        <v>0.73057678376114699</v>
      </c>
      <c r="BQ734" s="810">
        <v>0.30970246991836076</v>
      </c>
      <c r="BR734" s="810">
        <f t="shared" si="186"/>
        <v>0.69029753008163919</v>
      </c>
      <c r="BS734" s="809">
        <v>0.90825989799986184</v>
      </c>
      <c r="BT734" s="809">
        <v>9.1740102000138199E-2</v>
      </c>
      <c r="BU734" s="812"/>
      <c r="BV734" s="758"/>
      <c r="BW734" s="758"/>
      <c r="BX734" s="758"/>
      <c r="BY734" s="758"/>
      <c r="BZ734" s="758"/>
      <c r="CA734" s="758"/>
      <c r="CB734" s="758"/>
      <c r="CC734" s="758"/>
      <c r="CD734" s="758"/>
      <c r="CE734" s="758"/>
      <c r="CF734" s="758"/>
      <c r="CG734" s="758"/>
      <c r="CH734" s="758"/>
      <c r="CI734" s="758"/>
      <c r="CJ734" s="758"/>
      <c r="CK734" s="758"/>
      <c r="CL734" s="758"/>
      <c r="CM734" s="758"/>
      <c r="CN734" s="758"/>
      <c r="CP734" s="5"/>
      <c r="CR734" s="5"/>
      <c r="CS734" s="5"/>
      <c r="CT734" s="5"/>
    </row>
    <row r="735" spans="2:98" ht="15">
      <c r="B735" s="758"/>
      <c r="C735" s="758"/>
      <c r="D735" s="758"/>
      <c r="E735" s="758"/>
      <c r="F735" s="758"/>
      <c r="G735" s="758"/>
      <c r="H735" s="758"/>
      <c r="I735" s="758"/>
      <c r="J735" s="758"/>
      <c r="K735" s="758"/>
      <c r="L735" s="758"/>
      <c r="M735" s="758"/>
      <c r="N735" s="758"/>
      <c r="O735" s="758"/>
      <c r="P735" s="758"/>
      <c r="Q735" s="758"/>
      <c r="R735" s="758"/>
      <c r="S735" s="758"/>
      <c r="T735" s="758"/>
      <c r="U735" s="758"/>
      <c r="V735" s="758"/>
      <c r="W735" s="758"/>
      <c r="X735" s="758"/>
      <c r="Y735" s="758"/>
      <c r="Z735" s="758"/>
      <c r="AA735" s="758"/>
      <c r="AB735" s="758"/>
      <c r="AC735" s="758"/>
      <c r="AD735" s="758"/>
      <c r="AE735" s="758"/>
      <c r="AF735" s="758"/>
      <c r="AG735" s="758"/>
      <c r="AH735" s="758"/>
      <c r="AI735" s="758"/>
      <c r="AJ735" s="758"/>
      <c r="AK735" s="758"/>
      <c r="AL735" s="780">
        <v>730</v>
      </c>
      <c r="AM735" s="792">
        <v>0.332528845731004</v>
      </c>
      <c r="AN735" s="792">
        <f t="shared" si="181"/>
        <v>0.66747115426899595</v>
      </c>
      <c r="AO735" s="792">
        <v>0.38186602412411202</v>
      </c>
      <c r="AP735" s="792">
        <f t="shared" si="175"/>
        <v>0.61813397587588792</v>
      </c>
      <c r="AQ735" s="792">
        <v>0.25230278289085001</v>
      </c>
      <c r="AR735" s="792">
        <f t="shared" si="176"/>
        <v>0.74769721710915005</v>
      </c>
      <c r="AS735" s="792">
        <f t="shared" si="182"/>
        <v>0.306972407854948</v>
      </c>
      <c r="AT735" s="792">
        <f t="shared" si="182"/>
        <v>0.69302759214505194</v>
      </c>
      <c r="AU735" s="808">
        <v>0.34657886721717102</v>
      </c>
      <c r="AV735" s="808">
        <f t="shared" si="183"/>
        <v>0.65342113278282898</v>
      </c>
      <c r="AW735" s="808">
        <v>0.39829603003060998</v>
      </c>
      <c r="AX735" s="808">
        <f t="shared" si="184"/>
        <v>0.60170396996939002</v>
      </c>
      <c r="AY735" s="808">
        <v>0.27783553754784601</v>
      </c>
      <c r="AZ735" s="808">
        <f t="shared" si="187"/>
        <v>0.72216446245215393</v>
      </c>
      <c r="BA735" s="808">
        <f t="shared" si="185"/>
        <v>0.32685188301637247</v>
      </c>
      <c r="BB735" s="808">
        <f t="shared" si="185"/>
        <v>0.67314811698362753</v>
      </c>
      <c r="BC735" s="809">
        <v>0.32703032651233699</v>
      </c>
      <c r="BD735" s="809">
        <f t="shared" si="188"/>
        <v>0.67296967348766301</v>
      </c>
      <c r="BE735" s="809">
        <v>0.38544587945772402</v>
      </c>
      <c r="BF735" s="809">
        <f t="shared" si="188"/>
        <v>0.61455412054227598</v>
      </c>
      <c r="BG735" s="809">
        <v>0.27894526126005698</v>
      </c>
      <c r="BH735" s="809">
        <f t="shared" si="177"/>
        <v>0.72105473873994308</v>
      </c>
      <c r="BI735" s="809">
        <v>0.31834677367372721</v>
      </c>
      <c r="BJ735" s="809">
        <v>0.6816532263262729</v>
      </c>
      <c r="BK735" s="810">
        <v>0.31950322878535198</v>
      </c>
      <c r="BL735" s="810">
        <f t="shared" si="178"/>
        <v>0.68049677121464802</v>
      </c>
      <c r="BM735" s="810">
        <v>0.37767320619536698</v>
      </c>
      <c r="BN735" s="810">
        <f t="shared" si="179"/>
        <v>0.62232679380463307</v>
      </c>
      <c r="BO735" s="810">
        <v>0.26977455271745099</v>
      </c>
      <c r="BP735" s="810">
        <f t="shared" si="180"/>
        <v>0.73022544728254901</v>
      </c>
      <c r="BQ735" s="810">
        <v>0.31000713259842094</v>
      </c>
      <c r="BR735" s="810">
        <f t="shared" si="186"/>
        <v>0.68999286740157917</v>
      </c>
      <c r="BS735" s="809">
        <v>0.90838015493407598</v>
      </c>
      <c r="BT735" s="809">
        <v>9.1619845065923994E-2</v>
      </c>
      <c r="BU735" s="812"/>
      <c r="BV735" s="758"/>
      <c r="BW735" s="758"/>
      <c r="BX735" s="758"/>
      <c r="BY735" s="758"/>
      <c r="BZ735" s="758"/>
      <c r="CA735" s="758"/>
      <c r="CB735" s="758"/>
      <c r="CC735" s="758"/>
      <c r="CD735" s="758"/>
      <c r="CE735" s="758"/>
      <c r="CF735" s="758"/>
      <c r="CG735" s="758"/>
      <c r="CH735" s="758"/>
      <c r="CI735" s="758"/>
      <c r="CJ735" s="758"/>
      <c r="CK735" s="758"/>
      <c r="CL735" s="758"/>
      <c r="CM735" s="758"/>
      <c r="CN735" s="758"/>
      <c r="CP735" s="5"/>
      <c r="CR735" s="5"/>
      <c r="CS735" s="5"/>
      <c r="CT735" s="5"/>
    </row>
    <row r="736" spans="2:98" ht="15">
      <c r="B736" s="758"/>
      <c r="C736" s="758"/>
      <c r="D736" s="758"/>
      <c r="E736" s="758"/>
      <c r="F736" s="758"/>
      <c r="G736" s="758"/>
      <c r="H736" s="758"/>
      <c r="I736" s="758"/>
      <c r="J736" s="758"/>
      <c r="K736" s="758"/>
      <c r="L736" s="758"/>
      <c r="M736" s="758"/>
      <c r="N736" s="758"/>
      <c r="O736" s="758"/>
      <c r="P736" s="758"/>
      <c r="Q736" s="758"/>
      <c r="R736" s="758"/>
      <c r="S736" s="758"/>
      <c r="T736" s="758"/>
      <c r="U736" s="758"/>
      <c r="V736" s="758"/>
      <c r="W736" s="758"/>
      <c r="X736" s="758"/>
      <c r="Y736" s="758"/>
      <c r="Z736" s="758"/>
      <c r="AA736" s="758"/>
      <c r="AB736" s="758"/>
      <c r="AC736" s="758"/>
      <c r="AD736" s="758"/>
      <c r="AE736" s="758"/>
      <c r="AF736" s="758"/>
      <c r="AG736" s="758"/>
      <c r="AH736" s="758"/>
      <c r="AI736" s="758"/>
      <c r="AJ736" s="758"/>
      <c r="AK736" s="758"/>
      <c r="AL736" s="780">
        <v>731</v>
      </c>
      <c r="AM736" s="792">
        <v>0.33279887617383103</v>
      </c>
      <c r="AN736" s="792">
        <f t="shared" si="181"/>
        <v>0.66720112382616903</v>
      </c>
      <c r="AO736" s="792">
        <v>0.382117077452933</v>
      </c>
      <c r="AP736" s="792">
        <f t="shared" si="175"/>
        <v>0.617882922547067</v>
      </c>
      <c r="AQ736" s="792">
        <v>0.25263011677316</v>
      </c>
      <c r="AR736" s="792">
        <f t="shared" si="176"/>
        <v>0.74736988322684006</v>
      </c>
      <c r="AS736" s="792">
        <f t="shared" si="182"/>
        <v>0.30726443314371582</v>
      </c>
      <c r="AT736" s="792">
        <f t="shared" si="182"/>
        <v>0.69273556685628424</v>
      </c>
      <c r="AU736" s="808">
        <v>0.34686653423052699</v>
      </c>
      <c r="AV736" s="808">
        <f t="shared" si="183"/>
        <v>0.65313346576947295</v>
      </c>
      <c r="AW736" s="808">
        <v>0.39857041702417501</v>
      </c>
      <c r="AX736" s="808">
        <f t="shared" si="184"/>
        <v>0.60142958297582494</v>
      </c>
      <c r="AY736" s="808">
        <v>0.27819635544209198</v>
      </c>
      <c r="AZ736" s="808">
        <f t="shared" si="187"/>
        <v>0.72180364455790802</v>
      </c>
      <c r="BA736" s="808">
        <f t="shared" si="185"/>
        <v>0.32717014503038594</v>
      </c>
      <c r="BB736" s="808">
        <f t="shared" si="185"/>
        <v>0.67282985496961412</v>
      </c>
      <c r="BC736" s="809">
        <v>0.32730945007460999</v>
      </c>
      <c r="BD736" s="809">
        <f t="shared" si="188"/>
        <v>0.67269054992539001</v>
      </c>
      <c r="BE736" s="809">
        <v>0.38570394717149897</v>
      </c>
      <c r="BF736" s="809">
        <f t="shared" si="188"/>
        <v>0.61429605282850108</v>
      </c>
      <c r="BG736" s="809">
        <v>0.27930593354618599</v>
      </c>
      <c r="BH736" s="809">
        <f t="shared" si="177"/>
        <v>0.72069406645381395</v>
      </c>
      <c r="BI736" s="809">
        <v>0.31865856680381943</v>
      </c>
      <c r="BJ736" s="809">
        <v>0.68134143319618057</v>
      </c>
      <c r="BK736" s="810">
        <v>0.31977587813053698</v>
      </c>
      <c r="BL736" s="810">
        <f t="shared" si="178"/>
        <v>0.68022412186946302</v>
      </c>
      <c r="BM736" s="810">
        <v>0.37792715282523898</v>
      </c>
      <c r="BN736" s="810">
        <f t="shared" si="179"/>
        <v>0.62207284717476097</v>
      </c>
      <c r="BO736" s="810">
        <v>0.27012574687732399</v>
      </c>
      <c r="BP736" s="810">
        <f t="shared" si="180"/>
        <v>0.72987425312267606</v>
      </c>
      <c r="BQ736" s="810">
        <v>0.31031161093384046</v>
      </c>
      <c r="BR736" s="810">
        <f t="shared" si="186"/>
        <v>0.68968838906615959</v>
      </c>
      <c r="BS736" s="809">
        <v>0.90850004733347034</v>
      </c>
      <c r="BT736" s="809">
        <v>9.1499952666529605E-2</v>
      </c>
      <c r="BU736" s="812"/>
      <c r="BV736" s="758"/>
      <c r="BW736" s="758"/>
      <c r="BX736" s="758"/>
      <c r="BY736" s="758"/>
      <c r="BZ736" s="758"/>
      <c r="CA736" s="758"/>
      <c r="CB736" s="758"/>
      <c r="CC736" s="758"/>
      <c r="CD736" s="758"/>
      <c r="CE736" s="758"/>
      <c r="CF736" s="758"/>
      <c r="CG736" s="758"/>
      <c r="CH736" s="758"/>
      <c r="CI736" s="758"/>
      <c r="CJ736" s="758"/>
      <c r="CK736" s="758"/>
      <c r="CL736" s="758"/>
      <c r="CM736" s="758"/>
      <c r="CN736" s="758"/>
      <c r="CP736" s="5"/>
      <c r="CR736" s="5"/>
      <c r="CS736" s="5"/>
      <c r="CT736" s="5"/>
    </row>
    <row r="737" spans="2:98" ht="15">
      <c r="B737" s="758"/>
      <c r="C737" s="758"/>
      <c r="D737" s="758"/>
      <c r="E737" s="758"/>
      <c r="F737" s="758"/>
      <c r="G737" s="758"/>
      <c r="H737" s="758"/>
      <c r="I737" s="758"/>
      <c r="J737" s="758"/>
      <c r="K737" s="758"/>
      <c r="L737" s="758"/>
      <c r="M737" s="758"/>
      <c r="N737" s="758"/>
      <c r="O737" s="758"/>
      <c r="P737" s="758"/>
      <c r="Q737" s="758"/>
      <c r="R737" s="758"/>
      <c r="S737" s="758"/>
      <c r="T737" s="758"/>
      <c r="U737" s="758"/>
      <c r="V737" s="758"/>
      <c r="W737" s="758"/>
      <c r="X737" s="758"/>
      <c r="Y737" s="758"/>
      <c r="Z737" s="758"/>
      <c r="AA737" s="758"/>
      <c r="AB737" s="758"/>
      <c r="AC737" s="758"/>
      <c r="AD737" s="758"/>
      <c r="AE737" s="758"/>
      <c r="AF737" s="758"/>
      <c r="AG737" s="758"/>
      <c r="AH737" s="758"/>
      <c r="AI737" s="758"/>
      <c r="AJ737" s="758"/>
      <c r="AK737" s="758"/>
      <c r="AL737" s="780">
        <v>732</v>
      </c>
      <c r="AM737" s="792">
        <v>0.33306869200953798</v>
      </c>
      <c r="AN737" s="792">
        <f t="shared" si="181"/>
        <v>0.66693130799046196</v>
      </c>
      <c r="AO737" s="792">
        <v>0.38236796152262897</v>
      </c>
      <c r="AP737" s="792">
        <f t="shared" si="175"/>
        <v>0.61763203847737103</v>
      </c>
      <c r="AQ737" s="792">
        <v>0.25295736165982502</v>
      </c>
      <c r="AR737" s="792">
        <f t="shared" si="176"/>
        <v>0.74704263834017492</v>
      </c>
      <c r="AS737" s="792">
        <f t="shared" si="182"/>
        <v>0.30755631203668093</v>
      </c>
      <c r="AT737" s="792">
        <f t="shared" si="182"/>
        <v>0.69244368796331912</v>
      </c>
      <c r="AU737" s="808">
        <v>0.34715398119945401</v>
      </c>
      <c r="AV737" s="808">
        <f t="shared" si="183"/>
        <v>0.65284601880054605</v>
      </c>
      <c r="AW737" s="808">
        <v>0.39884458962607999</v>
      </c>
      <c r="AX737" s="808">
        <f t="shared" si="184"/>
        <v>0.60115541037392006</v>
      </c>
      <c r="AY737" s="808">
        <v>0.27855705621381399</v>
      </c>
      <c r="AZ737" s="808">
        <f t="shared" si="187"/>
        <v>0.72144294378618601</v>
      </c>
      <c r="BA737" s="808">
        <f t="shared" si="185"/>
        <v>0.32748823564418361</v>
      </c>
      <c r="BB737" s="808">
        <f t="shared" si="185"/>
        <v>0.6725117643558165</v>
      </c>
      <c r="BC737" s="809">
        <v>0.32758834849274199</v>
      </c>
      <c r="BD737" s="809">
        <f t="shared" si="188"/>
        <v>0.67241165150725801</v>
      </c>
      <c r="BE737" s="809">
        <v>0.38596179958771898</v>
      </c>
      <c r="BF737" s="809">
        <f t="shared" si="188"/>
        <v>0.61403820041228108</v>
      </c>
      <c r="BG737" s="809">
        <v>0.27966647318721999</v>
      </c>
      <c r="BH737" s="809">
        <f t="shared" si="177"/>
        <v>0.72033352681277996</v>
      </c>
      <c r="BI737" s="809">
        <v>0.31897017960404661</v>
      </c>
      <c r="BJ737" s="809">
        <v>0.68102982039595339</v>
      </c>
      <c r="BK737" s="810">
        <v>0.32004828438594002</v>
      </c>
      <c r="BL737" s="810">
        <f t="shared" si="178"/>
        <v>0.67995171561405998</v>
      </c>
      <c r="BM737" s="810">
        <v>0.37818091032971801</v>
      </c>
      <c r="BN737" s="810">
        <f t="shared" si="179"/>
        <v>0.62181908967028199</v>
      </c>
      <c r="BO737" s="810">
        <v>0.27047679846575201</v>
      </c>
      <c r="BP737" s="810">
        <f t="shared" si="180"/>
        <v>0.72952320153424799</v>
      </c>
      <c r="BQ737" s="810">
        <v>0.31061590482972246</v>
      </c>
      <c r="BR737" s="810">
        <f t="shared" si="186"/>
        <v>0.68938409517027754</v>
      </c>
      <c r="BS737" s="809">
        <v>0.90861957708289665</v>
      </c>
      <c r="BT737" s="809">
        <v>9.1380422917103396E-2</v>
      </c>
      <c r="BU737" s="812"/>
      <c r="BV737" s="758"/>
      <c r="BW737" s="758"/>
      <c r="BX737" s="758"/>
      <c r="BY737" s="758"/>
      <c r="BZ737" s="758"/>
      <c r="CA737" s="758"/>
      <c r="CB737" s="758"/>
      <c r="CC737" s="758"/>
      <c r="CD737" s="758"/>
      <c r="CE737" s="758"/>
      <c r="CF737" s="758"/>
      <c r="CG737" s="758"/>
      <c r="CH737" s="758"/>
      <c r="CI737" s="758"/>
      <c r="CJ737" s="758"/>
      <c r="CK737" s="758"/>
      <c r="CL737" s="758"/>
      <c r="CM737" s="758"/>
      <c r="CN737" s="758"/>
      <c r="CP737" s="5"/>
      <c r="CR737" s="5"/>
      <c r="CS737" s="5"/>
      <c r="CT737" s="5"/>
    </row>
    <row r="738" spans="2:98" ht="15">
      <c r="B738" s="758"/>
      <c r="C738" s="758"/>
      <c r="D738" s="758"/>
      <c r="E738" s="758"/>
      <c r="F738" s="758"/>
      <c r="G738" s="758"/>
      <c r="H738" s="758"/>
      <c r="I738" s="758"/>
      <c r="J738" s="758"/>
      <c r="K738" s="758"/>
      <c r="L738" s="758"/>
      <c r="M738" s="758"/>
      <c r="N738" s="758"/>
      <c r="O738" s="758"/>
      <c r="P738" s="758"/>
      <c r="Q738" s="758"/>
      <c r="R738" s="758"/>
      <c r="S738" s="758"/>
      <c r="T738" s="758"/>
      <c r="U738" s="758"/>
      <c r="V738" s="758"/>
      <c r="W738" s="758"/>
      <c r="X738" s="758"/>
      <c r="Y738" s="758"/>
      <c r="Z738" s="758"/>
      <c r="AA738" s="758"/>
      <c r="AB738" s="758"/>
      <c r="AC738" s="758"/>
      <c r="AD738" s="758"/>
      <c r="AE738" s="758"/>
      <c r="AF738" s="758"/>
      <c r="AG738" s="758"/>
      <c r="AH738" s="758"/>
      <c r="AI738" s="758"/>
      <c r="AJ738" s="758"/>
      <c r="AK738" s="758"/>
      <c r="AL738" s="780">
        <v>733</v>
      </c>
      <c r="AM738" s="792">
        <v>0.33333829483292798</v>
      </c>
      <c r="AN738" s="792">
        <f t="shared" si="181"/>
        <v>0.66666170516707202</v>
      </c>
      <c r="AO738" s="792">
        <v>0.38261867576695302</v>
      </c>
      <c r="AP738" s="792">
        <f t="shared" si="175"/>
        <v>0.61738132423304704</v>
      </c>
      <c r="AQ738" s="792">
        <v>0.253284517528372</v>
      </c>
      <c r="AR738" s="792">
        <f t="shared" si="176"/>
        <v>0.746715482471628</v>
      </c>
      <c r="AS738" s="792">
        <f t="shared" si="182"/>
        <v>0.30784804488765799</v>
      </c>
      <c r="AT738" s="792">
        <f t="shared" si="182"/>
        <v>0.69215195511234207</v>
      </c>
      <c r="AU738" s="808">
        <v>0.34744120841348702</v>
      </c>
      <c r="AV738" s="808">
        <f t="shared" si="183"/>
        <v>0.65255879158651298</v>
      </c>
      <c r="AW738" s="808">
        <v>0.39911854810370401</v>
      </c>
      <c r="AX738" s="808">
        <f t="shared" si="184"/>
        <v>0.60088145189629594</v>
      </c>
      <c r="AY738" s="808">
        <v>0.27891763968213401</v>
      </c>
      <c r="AZ738" s="808">
        <f t="shared" si="187"/>
        <v>0.72108236031786599</v>
      </c>
      <c r="BA738" s="808">
        <f t="shared" si="185"/>
        <v>0.32780615492581455</v>
      </c>
      <c r="BB738" s="808">
        <f t="shared" si="185"/>
        <v>0.67219384507418545</v>
      </c>
      <c r="BC738" s="809">
        <v>0.32786702130541101</v>
      </c>
      <c r="BD738" s="809">
        <f t="shared" si="188"/>
        <v>0.67213297869458899</v>
      </c>
      <c r="BE738" s="809">
        <v>0.386219436876717</v>
      </c>
      <c r="BF738" s="809">
        <f t="shared" si="188"/>
        <v>0.613780563123283</v>
      </c>
      <c r="BG738" s="809">
        <v>0.28002687998591203</v>
      </c>
      <c r="BH738" s="809">
        <f t="shared" si="177"/>
        <v>0.71997312001408797</v>
      </c>
      <c r="BI738" s="809">
        <v>0.31928161187984189</v>
      </c>
      <c r="BJ738" s="809">
        <v>0.68071838812015817</v>
      </c>
      <c r="BK738" s="810">
        <v>0.32032044752194799</v>
      </c>
      <c r="BL738" s="810">
        <f t="shared" si="178"/>
        <v>0.67967955247805201</v>
      </c>
      <c r="BM738" s="810">
        <v>0.37843447884157</v>
      </c>
      <c r="BN738" s="810">
        <f t="shared" si="179"/>
        <v>0.62156552115843</v>
      </c>
      <c r="BO738" s="810">
        <v>0.27082770723001598</v>
      </c>
      <c r="BP738" s="810">
        <f t="shared" si="180"/>
        <v>0.72917229276998397</v>
      </c>
      <c r="BQ738" s="810">
        <v>0.31092001419117238</v>
      </c>
      <c r="BR738" s="810">
        <f t="shared" si="186"/>
        <v>0.68907998580882768</v>
      </c>
      <c r="BS738" s="809">
        <v>0.90873874606720628</v>
      </c>
      <c r="BT738" s="809">
        <v>9.1261253932793704E-2</v>
      </c>
      <c r="BU738" s="812"/>
      <c r="BV738" s="758"/>
      <c r="BW738" s="758"/>
      <c r="BX738" s="758"/>
      <c r="BY738" s="758"/>
      <c r="BZ738" s="758"/>
      <c r="CA738" s="758"/>
      <c r="CB738" s="758"/>
      <c r="CC738" s="758"/>
      <c r="CD738" s="758"/>
      <c r="CE738" s="758"/>
      <c r="CF738" s="758"/>
      <c r="CG738" s="758"/>
      <c r="CH738" s="758"/>
      <c r="CI738" s="758"/>
      <c r="CJ738" s="758"/>
      <c r="CK738" s="758"/>
      <c r="CL738" s="758"/>
      <c r="CM738" s="758"/>
      <c r="CN738" s="758"/>
      <c r="CP738" s="5"/>
      <c r="CR738" s="5"/>
      <c r="CS738" s="5"/>
      <c r="CT738" s="5"/>
    </row>
    <row r="739" spans="2:98" ht="15">
      <c r="B739" s="758"/>
      <c r="C739" s="758"/>
      <c r="D739" s="758"/>
      <c r="E739" s="758"/>
      <c r="F739" s="758"/>
      <c r="G739" s="758"/>
      <c r="H739" s="758"/>
      <c r="I739" s="758"/>
      <c r="J739" s="758"/>
      <c r="K739" s="758"/>
      <c r="L739" s="758"/>
      <c r="M739" s="758"/>
      <c r="N739" s="758"/>
      <c r="O739" s="758"/>
      <c r="P739" s="758"/>
      <c r="Q739" s="758"/>
      <c r="R739" s="758"/>
      <c r="S739" s="758"/>
      <c r="T739" s="758"/>
      <c r="U739" s="758"/>
      <c r="V739" s="758"/>
      <c r="W739" s="758"/>
      <c r="X739" s="758"/>
      <c r="Y739" s="758"/>
      <c r="Z739" s="758"/>
      <c r="AA739" s="758"/>
      <c r="AB739" s="758"/>
      <c r="AC739" s="758"/>
      <c r="AD739" s="758"/>
      <c r="AE739" s="758"/>
      <c r="AF739" s="758"/>
      <c r="AG739" s="758"/>
      <c r="AH739" s="758"/>
      <c r="AI739" s="758"/>
      <c r="AJ739" s="758"/>
      <c r="AK739" s="758"/>
      <c r="AL739" s="780">
        <v>734</v>
      </c>
      <c r="AM739" s="792">
        <v>0.33360768623880299</v>
      </c>
      <c r="AN739" s="792">
        <f t="shared" si="181"/>
        <v>0.66639231376119701</v>
      </c>
      <c r="AO739" s="792">
        <v>0.38286921961965897</v>
      </c>
      <c r="AP739" s="792">
        <f t="shared" si="175"/>
        <v>0.61713078038034097</v>
      </c>
      <c r="AQ739" s="792">
        <v>0.25361158435632902</v>
      </c>
      <c r="AR739" s="792">
        <f t="shared" si="176"/>
        <v>0.74638841564367098</v>
      </c>
      <c r="AS739" s="792">
        <f t="shared" si="182"/>
        <v>0.30813963205046185</v>
      </c>
      <c r="AT739" s="792">
        <f t="shared" si="182"/>
        <v>0.6918603679495382</v>
      </c>
      <c r="AU739" s="808">
        <v>0.34772821616216099</v>
      </c>
      <c r="AV739" s="808">
        <f t="shared" si="183"/>
        <v>0.65227178383783901</v>
      </c>
      <c r="AW739" s="808">
        <v>0.399392292724424</v>
      </c>
      <c r="AX739" s="808">
        <f t="shared" si="184"/>
        <v>0.600607707275576</v>
      </c>
      <c r="AY739" s="808">
        <v>0.27927810566617101</v>
      </c>
      <c r="AZ739" s="808">
        <f t="shared" si="187"/>
        <v>0.72072189433382894</v>
      </c>
      <c r="BA739" s="808">
        <f t="shared" si="185"/>
        <v>0.32812390294332605</v>
      </c>
      <c r="BB739" s="808">
        <f t="shared" si="185"/>
        <v>0.67187609705667395</v>
      </c>
      <c r="BC739" s="809">
        <v>0.32814546805129502</v>
      </c>
      <c r="BD739" s="809">
        <f t="shared" si="188"/>
        <v>0.67185453194870504</v>
      </c>
      <c r="BE739" s="809">
        <v>0.38647685920883101</v>
      </c>
      <c r="BF739" s="809">
        <f t="shared" si="188"/>
        <v>0.61352314079116899</v>
      </c>
      <c r="BG739" s="809">
        <v>0.28038715374501599</v>
      </c>
      <c r="BH739" s="809">
        <f t="shared" si="177"/>
        <v>0.71961284625498401</v>
      </c>
      <c r="BI739" s="809">
        <v>0.31959286343663995</v>
      </c>
      <c r="BJ739" s="809">
        <v>0.68040713656336016</v>
      </c>
      <c r="BK739" s="810">
        <v>0.32059236750894499</v>
      </c>
      <c r="BL739" s="810">
        <f t="shared" si="178"/>
        <v>0.67940763249105496</v>
      </c>
      <c r="BM739" s="810">
        <v>0.37868785849355902</v>
      </c>
      <c r="BN739" s="810">
        <f t="shared" si="179"/>
        <v>0.62131214150644098</v>
      </c>
      <c r="BO739" s="810">
        <v>0.271178472917397</v>
      </c>
      <c r="BP739" s="810">
        <f t="shared" si="180"/>
        <v>0.72882152708260306</v>
      </c>
      <c r="BQ739" s="810">
        <v>0.31122393892329414</v>
      </c>
      <c r="BR739" s="810">
        <f t="shared" si="186"/>
        <v>0.68877606107670597</v>
      </c>
      <c r="BS739" s="809">
        <v>0.90885755617125119</v>
      </c>
      <c r="BT739" s="809">
        <v>9.1142443828748795E-2</v>
      </c>
      <c r="BU739" s="812"/>
      <c r="BV739" s="758"/>
      <c r="BW739" s="758"/>
      <c r="BX739" s="758"/>
      <c r="BY739" s="758"/>
      <c r="BZ739" s="758"/>
      <c r="CA739" s="758"/>
      <c r="CB739" s="758"/>
      <c r="CC739" s="758"/>
      <c r="CD739" s="758"/>
      <c r="CE739" s="758"/>
      <c r="CF739" s="758"/>
      <c r="CG739" s="758"/>
      <c r="CH739" s="758"/>
      <c r="CI739" s="758"/>
      <c r="CJ739" s="758"/>
      <c r="CK739" s="758"/>
      <c r="CL739" s="758"/>
      <c r="CM739" s="758"/>
      <c r="CN739" s="758"/>
      <c r="CP739" s="5"/>
      <c r="CR739" s="5"/>
      <c r="CS739" s="5"/>
      <c r="CT739" s="5"/>
    </row>
    <row r="740" spans="2:98" ht="15">
      <c r="B740" s="758"/>
      <c r="C740" s="758"/>
      <c r="D740" s="758"/>
      <c r="E740" s="758"/>
      <c r="F740" s="758"/>
      <c r="G740" s="758"/>
      <c r="H740" s="758"/>
      <c r="I740" s="758"/>
      <c r="J740" s="758"/>
      <c r="K740" s="758"/>
      <c r="L740" s="758"/>
      <c r="M740" s="758"/>
      <c r="N740" s="758"/>
      <c r="O740" s="758"/>
      <c r="P740" s="758"/>
      <c r="Q740" s="758"/>
      <c r="R740" s="758"/>
      <c r="S740" s="758"/>
      <c r="T740" s="758"/>
      <c r="U740" s="758"/>
      <c r="V740" s="758"/>
      <c r="W740" s="758"/>
      <c r="X740" s="758"/>
      <c r="Y740" s="758"/>
      <c r="Z740" s="758"/>
      <c r="AA740" s="758"/>
      <c r="AB740" s="758"/>
      <c r="AC740" s="758"/>
      <c r="AD740" s="758"/>
      <c r="AE740" s="758"/>
      <c r="AF740" s="758"/>
      <c r="AG740" s="758"/>
      <c r="AH740" s="758"/>
      <c r="AI740" s="758"/>
      <c r="AJ740" s="758"/>
      <c r="AK740" s="758"/>
      <c r="AL740" s="780">
        <v>735</v>
      </c>
      <c r="AM740" s="792">
        <v>0.33387686782196402</v>
      </c>
      <c r="AN740" s="792">
        <f t="shared" si="181"/>
        <v>0.66612313217803598</v>
      </c>
      <c r="AO740" s="792">
        <v>0.38311959251450001</v>
      </c>
      <c r="AP740" s="792">
        <f t="shared" si="175"/>
        <v>0.61688040748549999</v>
      </c>
      <c r="AQ740" s="792">
        <v>0.25393856212122201</v>
      </c>
      <c r="AR740" s="792">
        <f t="shared" si="176"/>
        <v>0.74606143787877799</v>
      </c>
      <c r="AS740" s="792">
        <f t="shared" si="182"/>
        <v>0.308431073878906</v>
      </c>
      <c r="AT740" s="792">
        <f t="shared" si="182"/>
        <v>0.691568926121094</v>
      </c>
      <c r="AU740" s="808">
        <v>0.34801500473501101</v>
      </c>
      <c r="AV740" s="808">
        <f t="shared" si="183"/>
        <v>0.65198499526498899</v>
      </c>
      <c r="AW740" s="808">
        <v>0.39966582375561899</v>
      </c>
      <c r="AX740" s="808">
        <f t="shared" si="184"/>
        <v>0.60033417624438101</v>
      </c>
      <c r="AY740" s="808">
        <v>0.279638453985046</v>
      </c>
      <c r="AZ740" s="808">
        <f t="shared" si="187"/>
        <v>0.72036154601495395</v>
      </c>
      <c r="BA740" s="808">
        <f t="shared" si="185"/>
        <v>0.3284414797647669</v>
      </c>
      <c r="BB740" s="808">
        <f t="shared" si="185"/>
        <v>0.67155852023523299</v>
      </c>
      <c r="BC740" s="809">
        <v>0.32842368826907298</v>
      </c>
      <c r="BD740" s="809">
        <f t="shared" si="188"/>
        <v>0.67157631173092702</v>
      </c>
      <c r="BE740" s="809">
        <v>0.38673406675439498</v>
      </c>
      <c r="BF740" s="809">
        <f t="shared" si="188"/>
        <v>0.61326593324560497</v>
      </c>
      <c r="BG740" s="809">
        <v>0.28074729426728401</v>
      </c>
      <c r="BH740" s="809">
        <f t="shared" si="177"/>
        <v>0.71925270573271605</v>
      </c>
      <c r="BI740" s="809">
        <v>0.31990393407987411</v>
      </c>
      <c r="BJ740" s="809">
        <v>0.68009606592012584</v>
      </c>
      <c r="BK740" s="810">
        <v>0.32086404431731602</v>
      </c>
      <c r="BL740" s="810">
        <f t="shared" si="178"/>
        <v>0.67913595568268392</v>
      </c>
      <c r="BM740" s="810">
        <v>0.37894104941845003</v>
      </c>
      <c r="BN740" s="810">
        <f t="shared" si="179"/>
        <v>0.62105895058155003</v>
      </c>
      <c r="BO740" s="810">
        <v>0.27152909527517399</v>
      </c>
      <c r="BP740" s="810">
        <f t="shared" si="180"/>
        <v>0.72847090472482601</v>
      </c>
      <c r="BQ740" s="810">
        <v>0.31152767893119154</v>
      </c>
      <c r="BR740" s="810">
        <f t="shared" si="186"/>
        <v>0.6884723210688084</v>
      </c>
      <c r="BS740" s="809">
        <v>0.90897600927988298</v>
      </c>
      <c r="BT740" s="809">
        <v>9.1023990720117007E-2</v>
      </c>
      <c r="BU740" s="812"/>
      <c r="BV740" s="758"/>
      <c r="BW740" s="758"/>
      <c r="BX740" s="758"/>
      <c r="BY740" s="758"/>
      <c r="BZ740" s="758"/>
      <c r="CA740" s="758"/>
      <c r="CB740" s="758"/>
      <c r="CC740" s="758"/>
      <c r="CD740" s="758"/>
      <c r="CE740" s="758"/>
      <c r="CF740" s="758"/>
      <c r="CG740" s="758"/>
      <c r="CH740" s="758"/>
      <c r="CI740" s="758"/>
      <c r="CJ740" s="758"/>
      <c r="CK740" s="758"/>
      <c r="CL740" s="758"/>
      <c r="CM740" s="758"/>
      <c r="CN740" s="758"/>
      <c r="CP740" s="5"/>
      <c r="CR740" s="5"/>
      <c r="CS740" s="5"/>
      <c r="CT740" s="5"/>
    </row>
    <row r="741" spans="2:98" ht="15">
      <c r="B741" s="758"/>
      <c r="C741" s="758"/>
      <c r="D741" s="758"/>
      <c r="E741" s="758"/>
      <c r="F741" s="758"/>
      <c r="G741" s="758"/>
      <c r="H741" s="758"/>
      <c r="I741" s="758"/>
      <c r="J741" s="758"/>
      <c r="K741" s="758"/>
      <c r="L741" s="758"/>
      <c r="M741" s="758"/>
      <c r="N741" s="758"/>
      <c r="O741" s="758"/>
      <c r="P741" s="758"/>
      <c r="Q741" s="758"/>
      <c r="R741" s="758"/>
      <c r="S741" s="758"/>
      <c r="T741" s="758"/>
      <c r="U741" s="758"/>
      <c r="V741" s="758"/>
      <c r="W741" s="758"/>
      <c r="X741" s="758"/>
      <c r="Y741" s="758"/>
      <c r="Z741" s="758"/>
      <c r="AA741" s="758"/>
      <c r="AB741" s="758"/>
      <c r="AC741" s="758"/>
      <c r="AD741" s="758"/>
      <c r="AE741" s="758"/>
      <c r="AF741" s="758"/>
      <c r="AG741" s="758"/>
      <c r="AH741" s="758"/>
      <c r="AI741" s="758"/>
      <c r="AJ741" s="758"/>
      <c r="AK741" s="758"/>
      <c r="AL741" s="780">
        <v>736</v>
      </c>
      <c r="AM741" s="792">
        <v>0.33414584117721402</v>
      </c>
      <c r="AN741" s="792">
        <f t="shared" si="181"/>
        <v>0.66585415882278598</v>
      </c>
      <c r="AO741" s="792">
        <v>0.38336979388522902</v>
      </c>
      <c r="AP741" s="792">
        <f t="shared" si="175"/>
        <v>0.61663020611477104</v>
      </c>
      <c r="AQ741" s="792">
        <v>0.254265450800579</v>
      </c>
      <c r="AR741" s="792">
        <f t="shared" si="176"/>
        <v>0.74573454919942095</v>
      </c>
      <c r="AS741" s="792">
        <f t="shared" si="182"/>
        <v>0.30872237072680536</v>
      </c>
      <c r="AT741" s="792">
        <f t="shared" si="182"/>
        <v>0.69127762927319469</v>
      </c>
      <c r="AU741" s="808">
        <v>0.348301574421571</v>
      </c>
      <c r="AV741" s="808">
        <f t="shared" si="183"/>
        <v>0.65169842557842905</v>
      </c>
      <c r="AW741" s="808">
        <v>0.39993914146466603</v>
      </c>
      <c r="AX741" s="808">
        <f t="shared" si="184"/>
        <v>0.60006085853533397</v>
      </c>
      <c r="AY741" s="808">
        <v>0.27999868445788001</v>
      </c>
      <c r="AZ741" s="808">
        <f t="shared" si="187"/>
        <v>0.72000131554211999</v>
      </c>
      <c r="BA741" s="808">
        <f t="shared" si="185"/>
        <v>0.32875888545818499</v>
      </c>
      <c r="BB741" s="808">
        <f t="shared" si="185"/>
        <v>0.67124111454181501</v>
      </c>
      <c r="BC741" s="809">
        <v>0.32870168149742202</v>
      </c>
      <c r="BD741" s="809">
        <f t="shared" si="188"/>
        <v>0.67129831850257804</v>
      </c>
      <c r="BE741" s="809">
        <v>0.38699105968374597</v>
      </c>
      <c r="BF741" s="809">
        <f t="shared" si="188"/>
        <v>0.61300894031625397</v>
      </c>
      <c r="BG741" s="809">
        <v>0.28110730135547002</v>
      </c>
      <c r="BH741" s="809">
        <f t="shared" si="177"/>
        <v>0.71889269864452998</v>
      </c>
      <c r="BI741" s="809">
        <v>0.32021482361497861</v>
      </c>
      <c r="BJ741" s="809">
        <v>0.67978517638502134</v>
      </c>
      <c r="BK741" s="810">
        <v>0.32113547791744601</v>
      </c>
      <c r="BL741" s="810">
        <f t="shared" si="178"/>
        <v>0.67886452208255399</v>
      </c>
      <c r="BM741" s="810">
        <v>0.379194051749006</v>
      </c>
      <c r="BN741" s="810">
        <f t="shared" si="179"/>
        <v>0.620805948250994</v>
      </c>
      <c r="BO741" s="810">
        <v>0.27187957405062801</v>
      </c>
      <c r="BP741" s="810">
        <f t="shared" si="180"/>
        <v>0.72812042594937199</v>
      </c>
      <c r="BQ741" s="810">
        <v>0.31183123411996855</v>
      </c>
      <c r="BR741" s="810">
        <f t="shared" si="186"/>
        <v>0.68816876588003151</v>
      </c>
      <c r="BS741" s="809">
        <v>0.90909410727795337</v>
      </c>
      <c r="BT741" s="809">
        <v>9.0905892722046605E-2</v>
      </c>
      <c r="BU741" s="812"/>
      <c r="BV741" s="758"/>
      <c r="BW741" s="758"/>
      <c r="BX741" s="758"/>
      <c r="BY741" s="758"/>
      <c r="BZ741" s="758"/>
      <c r="CA741" s="758"/>
      <c r="CB741" s="758"/>
      <c r="CC741" s="758"/>
      <c r="CD741" s="758"/>
      <c r="CE741" s="758"/>
      <c r="CF741" s="758"/>
      <c r="CG741" s="758"/>
      <c r="CH741" s="758"/>
      <c r="CI741" s="758"/>
      <c r="CJ741" s="758"/>
      <c r="CK741" s="758"/>
      <c r="CL741" s="758"/>
      <c r="CM741" s="758"/>
      <c r="CN741" s="758"/>
      <c r="CP741" s="5"/>
      <c r="CR741" s="5"/>
      <c r="CS741" s="5"/>
      <c r="CT741" s="5"/>
    </row>
    <row r="742" spans="2:98" ht="15">
      <c r="B742" s="758"/>
      <c r="C742" s="758"/>
      <c r="D742" s="758"/>
      <c r="E742" s="758"/>
      <c r="F742" s="758"/>
      <c r="G742" s="758"/>
      <c r="H742" s="758"/>
      <c r="I742" s="758"/>
      <c r="J742" s="758"/>
      <c r="K742" s="758"/>
      <c r="L742" s="758"/>
      <c r="M742" s="758"/>
      <c r="N742" s="758"/>
      <c r="O742" s="758"/>
      <c r="P742" s="758"/>
      <c r="Q742" s="758"/>
      <c r="R742" s="758"/>
      <c r="S742" s="758"/>
      <c r="T742" s="758"/>
      <c r="U742" s="758"/>
      <c r="V742" s="758"/>
      <c r="W742" s="758"/>
      <c r="X742" s="758"/>
      <c r="Y742" s="758"/>
      <c r="Z742" s="758"/>
      <c r="AA742" s="758"/>
      <c r="AB742" s="758"/>
      <c r="AC742" s="758"/>
      <c r="AD742" s="758"/>
      <c r="AE742" s="758"/>
      <c r="AF742" s="758"/>
      <c r="AG742" s="758"/>
      <c r="AH742" s="758"/>
      <c r="AI742" s="758"/>
      <c r="AJ742" s="758"/>
      <c r="AK742" s="758"/>
      <c r="AL742" s="780">
        <v>737</v>
      </c>
      <c r="AM742" s="792">
        <v>0.33441460789935501</v>
      </c>
      <c r="AN742" s="792">
        <f t="shared" si="181"/>
        <v>0.66558539210064493</v>
      </c>
      <c r="AO742" s="792">
        <v>0.38361982316559901</v>
      </c>
      <c r="AP742" s="792">
        <f t="shared" si="175"/>
        <v>0.61638017683440105</v>
      </c>
      <c r="AQ742" s="792">
        <v>0.25459225037192601</v>
      </c>
      <c r="AR742" s="792">
        <f t="shared" si="176"/>
        <v>0.74540774962807399</v>
      </c>
      <c r="AS742" s="792">
        <f t="shared" si="182"/>
        <v>0.3090135229479738</v>
      </c>
      <c r="AT742" s="792">
        <f t="shared" si="182"/>
        <v>0.6909864770520262</v>
      </c>
      <c r="AU742" s="808">
        <v>0.34858792551137802</v>
      </c>
      <c r="AV742" s="808">
        <f t="shared" si="183"/>
        <v>0.65141207448862204</v>
      </c>
      <c r="AW742" s="808">
        <v>0.40021224611894402</v>
      </c>
      <c r="AX742" s="808">
        <f t="shared" si="184"/>
        <v>0.59978775388105598</v>
      </c>
      <c r="AY742" s="808">
        <v>0.28035879690379201</v>
      </c>
      <c r="AZ742" s="808">
        <f t="shared" si="187"/>
        <v>0.71964120309620805</v>
      </c>
      <c r="BA742" s="808">
        <f t="shared" si="185"/>
        <v>0.32907612009162868</v>
      </c>
      <c r="BB742" s="808">
        <f t="shared" si="185"/>
        <v>0.67092387990837143</v>
      </c>
      <c r="BC742" s="809">
        <v>0.32897944727501899</v>
      </c>
      <c r="BD742" s="809">
        <f t="shared" si="188"/>
        <v>0.67102055272498107</v>
      </c>
      <c r="BE742" s="809">
        <v>0.38724783816721903</v>
      </c>
      <c r="BF742" s="809">
        <f t="shared" si="188"/>
        <v>0.61275216183278092</v>
      </c>
      <c r="BG742" s="809">
        <v>0.28146717481232603</v>
      </c>
      <c r="BH742" s="809">
        <f t="shared" si="177"/>
        <v>0.71853282518767392</v>
      </c>
      <c r="BI742" s="809">
        <v>0.32052553184738625</v>
      </c>
      <c r="BJ742" s="809">
        <v>0.67947446815261381</v>
      </c>
      <c r="BK742" s="810">
        <v>0.32140666827971898</v>
      </c>
      <c r="BL742" s="810">
        <f t="shared" si="178"/>
        <v>0.67859333172028102</v>
      </c>
      <c r="BM742" s="810">
        <v>0.37944686561799401</v>
      </c>
      <c r="BN742" s="810">
        <f t="shared" si="179"/>
        <v>0.62055313438200599</v>
      </c>
      <c r="BO742" s="810">
        <v>0.27222990899103899</v>
      </c>
      <c r="BP742" s="810">
        <f t="shared" si="180"/>
        <v>0.72777009100896106</v>
      </c>
      <c r="BQ742" s="810">
        <v>0.31213460439472945</v>
      </c>
      <c r="BR742" s="810">
        <f t="shared" si="186"/>
        <v>0.6878653956052706</v>
      </c>
      <c r="BS742" s="809">
        <v>0.90921185205031396</v>
      </c>
      <c r="BT742" s="809">
        <v>9.0788147949685996E-2</v>
      </c>
      <c r="BU742" s="812"/>
      <c r="BV742" s="758"/>
      <c r="BW742" s="758"/>
      <c r="BX742" s="758"/>
      <c r="BY742" s="758"/>
      <c r="BZ742" s="758"/>
      <c r="CA742" s="758"/>
      <c r="CB742" s="758"/>
      <c r="CC742" s="758"/>
      <c r="CD742" s="758"/>
      <c r="CE742" s="758"/>
      <c r="CF742" s="758"/>
      <c r="CG742" s="758"/>
      <c r="CH742" s="758"/>
      <c r="CI742" s="758"/>
      <c r="CJ742" s="758"/>
      <c r="CK742" s="758"/>
      <c r="CL742" s="758"/>
      <c r="CM742" s="758"/>
      <c r="CN742" s="758"/>
      <c r="CP742" s="5"/>
      <c r="CR742" s="5"/>
      <c r="CS742" s="5"/>
      <c r="CT742" s="5"/>
    </row>
    <row r="743" spans="2:98" ht="15">
      <c r="B743" s="758"/>
      <c r="C743" s="758"/>
      <c r="D743" s="758"/>
      <c r="E743" s="758"/>
      <c r="F743" s="758"/>
      <c r="G743" s="758"/>
      <c r="H743" s="758"/>
      <c r="I743" s="758"/>
      <c r="J743" s="758"/>
      <c r="K743" s="758"/>
      <c r="L743" s="758"/>
      <c r="M743" s="758"/>
      <c r="N743" s="758"/>
      <c r="O743" s="758"/>
      <c r="P743" s="758"/>
      <c r="Q743" s="758"/>
      <c r="R743" s="758"/>
      <c r="S743" s="758"/>
      <c r="T743" s="758"/>
      <c r="U743" s="758"/>
      <c r="V743" s="758"/>
      <c r="W743" s="758"/>
      <c r="X743" s="758"/>
      <c r="Y743" s="758"/>
      <c r="Z743" s="758"/>
      <c r="AA743" s="758"/>
      <c r="AB743" s="758"/>
      <c r="AC743" s="758"/>
      <c r="AD743" s="758"/>
      <c r="AE743" s="758"/>
      <c r="AF743" s="758"/>
      <c r="AG743" s="758"/>
      <c r="AH743" s="758"/>
      <c r="AI743" s="758"/>
      <c r="AJ743" s="758"/>
      <c r="AK743" s="758"/>
      <c r="AL743" s="780">
        <v>738</v>
      </c>
      <c r="AM743" s="792">
        <v>0.334683169583188</v>
      </c>
      <c r="AN743" s="792">
        <f t="shared" si="181"/>
        <v>0.665316830416812</v>
      </c>
      <c r="AO743" s="792">
        <v>0.38386967978936298</v>
      </c>
      <c r="AP743" s="792">
        <f t="shared" si="175"/>
        <v>0.61613032021063696</v>
      </c>
      <c r="AQ743" s="792">
        <v>0.25491896081278997</v>
      </c>
      <c r="AR743" s="792">
        <f t="shared" si="176"/>
        <v>0.74508103918721003</v>
      </c>
      <c r="AS743" s="792">
        <f t="shared" si="182"/>
        <v>0.30930453089622517</v>
      </c>
      <c r="AT743" s="792">
        <f t="shared" si="182"/>
        <v>0.69069546910377488</v>
      </c>
      <c r="AU743" s="808">
        <v>0.34887405829396601</v>
      </c>
      <c r="AV743" s="808">
        <f t="shared" si="183"/>
        <v>0.65112594170603399</v>
      </c>
      <c r="AW743" s="808">
        <v>0.40048513798583202</v>
      </c>
      <c r="AX743" s="808">
        <f t="shared" si="184"/>
        <v>0.59951486201416793</v>
      </c>
      <c r="AY743" s="808">
        <v>0.28071879114190401</v>
      </c>
      <c r="AZ743" s="808">
        <f t="shared" si="187"/>
        <v>0.71928120885809599</v>
      </c>
      <c r="BA743" s="808">
        <f t="shared" si="185"/>
        <v>0.32939318373314669</v>
      </c>
      <c r="BB743" s="808">
        <f t="shared" si="185"/>
        <v>0.67060681626685326</v>
      </c>
      <c r="BC743" s="809">
        <v>0.32925698514054402</v>
      </c>
      <c r="BD743" s="809">
        <f t="shared" si="188"/>
        <v>0.67074301485945598</v>
      </c>
      <c r="BE743" s="809">
        <v>0.38750440237514999</v>
      </c>
      <c r="BF743" s="809">
        <f t="shared" si="188"/>
        <v>0.61249559762485006</v>
      </c>
      <c r="BG743" s="809">
        <v>0.28182691444060698</v>
      </c>
      <c r="BH743" s="809">
        <f t="shared" si="177"/>
        <v>0.71817308555939308</v>
      </c>
      <c r="BI743" s="809">
        <v>0.32083605858253239</v>
      </c>
      <c r="BJ743" s="809">
        <v>0.67916394141746772</v>
      </c>
      <c r="BK743" s="810">
        <v>0.321677615374522</v>
      </c>
      <c r="BL743" s="810">
        <f t="shared" si="178"/>
        <v>0.678322384625478</v>
      </c>
      <c r="BM743" s="810">
        <v>0.37969949115817703</v>
      </c>
      <c r="BN743" s="810">
        <f t="shared" si="179"/>
        <v>0.62030050884182297</v>
      </c>
      <c r="BO743" s="810">
        <v>0.27258009984368797</v>
      </c>
      <c r="BP743" s="810">
        <f t="shared" si="180"/>
        <v>0.72741990015631197</v>
      </c>
      <c r="BQ743" s="810">
        <v>0.312437789660579</v>
      </c>
      <c r="BR743" s="810">
        <f t="shared" si="186"/>
        <v>0.687562210339421</v>
      </c>
      <c r="BS743" s="809">
        <v>0.90932924548181671</v>
      </c>
      <c r="BT743" s="809">
        <v>9.0670754518183294E-2</v>
      </c>
      <c r="BU743" s="812"/>
      <c r="BV743" s="758"/>
      <c r="BW743" s="758"/>
      <c r="BX743" s="758"/>
      <c r="BY743" s="758"/>
      <c r="BZ743" s="758"/>
      <c r="CA743" s="758"/>
      <c r="CB743" s="758"/>
      <c r="CC743" s="758"/>
      <c r="CD743" s="758"/>
      <c r="CE743" s="758"/>
      <c r="CF743" s="758"/>
      <c r="CG743" s="758"/>
      <c r="CH743" s="758"/>
      <c r="CI743" s="758"/>
      <c r="CJ743" s="758"/>
      <c r="CK743" s="758"/>
      <c r="CL743" s="758"/>
      <c r="CM743" s="758"/>
      <c r="CN743" s="758"/>
      <c r="CP743" s="5"/>
      <c r="CR743" s="5"/>
      <c r="CS743" s="5"/>
      <c r="CT743" s="5"/>
    </row>
    <row r="744" spans="2:98" ht="15">
      <c r="B744" s="758"/>
      <c r="C744" s="758"/>
      <c r="D744" s="758"/>
      <c r="E744" s="758"/>
      <c r="F744" s="758"/>
      <c r="G744" s="758"/>
      <c r="H744" s="758"/>
      <c r="I744" s="758"/>
      <c r="J744" s="758"/>
      <c r="K744" s="758"/>
      <c r="L744" s="758"/>
      <c r="M744" s="758"/>
      <c r="N744" s="758"/>
      <c r="O744" s="758"/>
      <c r="P744" s="758"/>
      <c r="Q744" s="758"/>
      <c r="R744" s="758"/>
      <c r="S744" s="758"/>
      <c r="T744" s="758"/>
      <c r="U744" s="758"/>
      <c r="V744" s="758"/>
      <c r="W744" s="758"/>
      <c r="X744" s="758"/>
      <c r="Y744" s="758"/>
      <c r="Z744" s="758"/>
      <c r="AA744" s="758"/>
      <c r="AB744" s="758"/>
      <c r="AC744" s="758"/>
      <c r="AD744" s="758"/>
      <c r="AE744" s="758"/>
      <c r="AF744" s="758"/>
      <c r="AG744" s="758"/>
      <c r="AH744" s="758"/>
      <c r="AI744" s="758"/>
      <c r="AJ744" s="758"/>
      <c r="AK744" s="758"/>
      <c r="AL744" s="780">
        <v>739</v>
      </c>
      <c r="AM744" s="792">
        <v>0.334951527823516</v>
      </c>
      <c r="AN744" s="792">
        <f t="shared" si="181"/>
        <v>0.665048472176484</v>
      </c>
      <c r="AO744" s="792">
        <v>0.38411936319027401</v>
      </c>
      <c r="AP744" s="792">
        <f t="shared" si="175"/>
        <v>0.61588063680972605</v>
      </c>
      <c r="AQ744" s="792">
        <v>0.25524558210069898</v>
      </c>
      <c r="AR744" s="792">
        <f t="shared" si="176"/>
        <v>0.74475441789930108</v>
      </c>
      <c r="AS744" s="792">
        <f t="shared" si="182"/>
        <v>0.30959539492537452</v>
      </c>
      <c r="AT744" s="792">
        <f t="shared" si="182"/>
        <v>0.69040460507462553</v>
      </c>
      <c r="AU744" s="808">
        <v>0.34915997305886898</v>
      </c>
      <c r="AV744" s="808">
        <f t="shared" si="183"/>
        <v>0.65084002694113097</v>
      </c>
      <c r="AW744" s="808">
        <v>0.40075781733270599</v>
      </c>
      <c r="AX744" s="808">
        <f t="shared" si="184"/>
        <v>0.59924218266729401</v>
      </c>
      <c r="AY744" s="808">
        <v>0.28107866699133499</v>
      </c>
      <c r="AZ744" s="808">
        <f t="shared" si="187"/>
        <v>0.71892133300866501</v>
      </c>
      <c r="BA744" s="808">
        <f t="shared" si="185"/>
        <v>0.32971007645078587</v>
      </c>
      <c r="BB744" s="808">
        <f t="shared" si="185"/>
        <v>0.67028992354921413</v>
      </c>
      <c r="BC744" s="809">
        <v>0.32953429463267297</v>
      </c>
      <c r="BD744" s="809">
        <f t="shared" si="188"/>
        <v>0.67046570536732708</v>
      </c>
      <c r="BE744" s="809">
        <v>0.387760752477875</v>
      </c>
      <c r="BF744" s="809">
        <f t="shared" si="188"/>
        <v>0.612239247522125</v>
      </c>
      <c r="BG744" s="809">
        <v>0.28218652004306399</v>
      </c>
      <c r="BH744" s="809">
        <f t="shared" si="177"/>
        <v>0.71781347995693601</v>
      </c>
      <c r="BI744" s="809">
        <v>0.32114640362584934</v>
      </c>
      <c r="BJ744" s="809">
        <v>0.67885359637415077</v>
      </c>
      <c r="BK744" s="810">
        <v>0.32194831917223898</v>
      </c>
      <c r="BL744" s="810">
        <f t="shared" si="178"/>
        <v>0.67805168082776102</v>
      </c>
      <c r="BM744" s="810">
        <v>0.37995192850232001</v>
      </c>
      <c r="BN744" s="810">
        <f t="shared" si="179"/>
        <v>0.62004807149767993</v>
      </c>
      <c r="BO744" s="810">
        <v>0.272930146355856</v>
      </c>
      <c r="BP744" s="810">
        <f t="shared" si="180"/>
        <v>0.727069853644144</v>
      </c>
      <c r="BQ744" s="810">
        <v>0.31274078982262143</v>
      </c>
      <c r="BR744" s="810">
        <f t="shared" si="186"/>
        <v>0.68725921017737857</v>
      </c>
      <c r="BS744" s="809">
        <v>0.90944628945731287</v>
      </c>
      <c r="BT744" s="809">
        <v>9.0553710542687099E-2</v>
      </c>
      <c r="BU744" s="812"/>
      <c r="BV744" s="758"/>
      <c r="BW744" s="758"/>
      <c r="BX744" s="758"/>
      <c r="BY744" s="758"/>
      <c r="BZ744" s="758"/>
      <c r="CA744" s="758"/>
      <c r="CB744" s="758"/>
      <c r="CC744" s="758"/>
      <c r="CD744" s="758"/>
      <c r="CE744" s="758"/>
      <c r="CF744" s="758"/>
      <c r="CG744" s="758"/>
      <c r="CH744" s="758"/>
      <c r="CI744" s="758"/>
      <c r="CJ744" s="758"/>
      <c r="CK744" s="758"/>
      <c r="CL744" s="758"/>
      <c r="CM744" s="758"/>
      <c r="CN744" s="758"/>
      <c r="CP744" s="5"/>
      <c r="CR744" s="5"/>
      <c r="CS744" s="5"/>
      <c r="CT744" s="5"/>
    </row>
    <row r="745" spans="2:98" ht="15">
      <c r="B745" s="758"/>
      <c r="C745" s="758"/>
      <c r="D745" s="758"/>
      <c r="E745" s="758"/>
      <c r="F745" s="758"/>
      <c r="G745" s="758"/>
      <c r="H745" s="758"/>
      <c r="I745" s="758"/>
      <c r="J745" s="758"/>
      <c r="K745" s="758"/>
      <c r="L745" s="758"/>
      <c r="M745" s="758"/>
      <c r="N745" s="758"/>
      <c r="O745" s="758"/>
      <c r="P745" s="758"/>
      <c r="Q745" s="758"/>
      <c r="R745" s="758"/>
      <c r="S745" s="758"/>
      <c r="T745" s="758"/>
      <c r="U745" s="758"/>
      <c r="V745" s="758"/>
      <c r="W745" s="758"/>
      <c r="X745" s="758"/>
      <c r="Y745" s="758"/>
      <c r="Z745" s="758"/>
      <c r="AA745" s="758"/>
      <c r="AB745" s="758"/>
      <c r="AC745" s="758"/>
      <c r="AD745" s="758"/>
      <c r="AE745" s="758"/>
      <c r="AF745" s="758"/>
      <c r="AG745" s="758"/>
      <c r="AH745" s="758"/>
      <c r="AI745" s="758"/>
      <c r="AJ745" s="758"/>
      <c r="AK745" s="758"/>
      <c r="AL745" s="780">
        <v>740</v>
      </c>
      <c r="AM745" s="792">
        <v>0.33521968421514098</v>
      </c>
      <c r="AN745" s="792">
        <f t="shared" si="181"/>
        <v>0.66478031578485908</v>
      </c>
      <c r="AO745" s="792">
        <v>0.38436887280208498</v>
      </c>
      <c r="AP745" s="792">
        <f t="shared" si="175"/>
        <v>0.61563112719791502</v>
      </c>
      <c r="AQ745" s="792">
        <v>0.25557211421317899</v>
      </c>
      <c r="AR745" s="792">
        <f t="shared" si="176"/>
        <v>0.74442788578682095</v>
      </c>
      <c r="AS745" s="792">
        <f t="shared" si="182"/>
        <v>0.30988611538923561</v>
      </c>
      <c r="AT745" s="792">
        <f t="shared" si="182"/>
        <v>0.69011388461076439</v>
      </c>
      <c r="AU745" s="808">
        <v>0.349445670095623</v>
      </c>
      <c r="AV745" s="808">
        <f t="shared" si="183"/>
        <v>0.650554329904377</v>
      </c>
      <c r="AW745" s="808">
        <v>0.40103028442694599</v>
      </c>
      <c r="AX745" s="808">
        <f t="shared" si="184"/>
        <v>0.59896971557305401</v>
      </c>
      <c r="AY745" s="808">
        <v>0.28143842427120602</v>
      </c>
      <c r="AZ745" s="808">
        <f t="shared" si="187"/>
        <v>0.71856157572879398</v>
      </c>
      <c r="BA745" s="808">
        <f t="shared" si="185"/>
        <v>0.33002679831259546</v>
      </c>
      <c r="BB745" s="808">
        <f t="shared" si="185"/>
        <v>0.66997320168740448</v>
      </c>
      <c r="BC745" s="809">
        <v>0.32981137529008497</v>
      </c>
      <c r="BD745" s="809">
        <f t="shared" si="188"/>
        <v>0.67018862470991503</v>
      </c>
      <c r="BE745" s="809">
        <v>0.38801688864572897</v>
      </c>
      <c r="BF745" s="809">
        <f t="shared" si="188"/>
        <v>0.61198311135427108</v>
      </c>
      <c r="BG745" s="809">
        <v>0.28254599142245201</v>
      </c>
      <c r="BH745" s="809">
        <f t="shared" si="177"/>
        <v>0.71745400857754804</v>
      </c>
      <c r="BI745" s="809">
        <v>0.3214565667827719</v>
      </c>
      <c r="BJ745" s="809">
        <v>0.6785434332172281</v>
      </c>
      <c r="BK745" s="810">
        <v>0.32221877964325402</v>
      </c>
      <c r="BL745" s="810">
        <f t="shared" si="178"/>
        <v>0.67778122035674593</v>
      </c>
      <c r="BM745" s="810">
        <v>0.38020417778318799</v>
      </c>
      <c r="BN745" s="810">
        <f t="shared" si="179"/>
        <v>0.61979582221681206</v>
      </c>
      <c r="BO745" s="810">
        <v>0.273280048274822</v>
      </c>
      <c r="BP745" s="810">
        <f t="shared" si="180"/>
        <v>0.726719951725178</v>
      </c>
      <c r="BQ745" s="810">
        <v>0.31304360478596011</v>
      </c>
      <c r="BR745" s="810">
        <f t="shared" si="186"/>
        <v>0.68695639521403984</v>
      </c>
      <c r="BS745" s="809">
        <v>0.90956298586165452</v>
      </c>
      <c r="BT745" s="809">
        <v>9.0437014138345498E-2</v>
      </c>
      <c r="BU745" s="812"/>
      <c r="BV745" s="758"/>
      <c r="BW745" s="758"/>
      <c r="BX745" s="758"/>
      <c r="BY745" s="758"/>
      <c r="BZ745" s="758"/>
      <c r="CA745" s="758"/>
      <c r="CB745" s="758"/>
      <c r="CC745" s="758"/>
      <c r="CD745" s="758"/>
      <c r="CE745" s="758"/>
      <c r="CF745" s="758"/>
      <c r="CG745" s="758"/>
      <c r="CH745" s="758"/>
      <c r="CI745" s="758"/>
      <c r="CJ745" s="758"/>
      <c r="CK745" s="758"/>
      <c r="CL745" s="758"/>
      <c r="CM745" s="758"/>
      <c r="CN745" s="758"/>
      <c r="CP745" s="5"/>
      <c r="CR745" s="5"/>
      <c r="CS745" s="5"/>
      <c r="CT745" s="5"/>
    </row>
    <row r="746" spans="2:98" ht="15">
      <c r="B746" s="758"/>
      <c r="C746" s="758"/>
      <c r="D746" s="758"/>
      <c r="E746" s="758"/>
      <c r="F746" s="758"/>
      <c r="G746" s="758"/>
      <c r="H746" s="758"/>
      <c r="I746" s="758"/>
      <c r="J746" s="758"/>
      <c r="K746" s="758"/>
      <c r="L746" s="758"/>
      <c r="M746" s="758"/>
      <c r="N746" s="758"/>
      <c r="O746" s="758"/>
      <c r="P746" s="758"/>
      <c r="Q746" s="758"/>
      <c r="R746" s="758"/>
      <c r="S746" s="758"/>
      <c r="T746" s="758"/>
      <c r="U746" s="758"/>
      <c r="V746" s="758"/>
      <c r="W746" s="758"/>
      <c r="X746" s="758"/>
      <c r="Y746" s="758"/>
      <c r="Z746" s="758"/>
      <c r="AA746" s="758"/>
      <c r="AB746" s="758"/>
      <c r="AC746" s="758"/>
      <c r="AD746" s="758"/>
      <c r="AE746" s="758"/>
      <c r="AF746" s="758"/>
      <c r="AG746" s="758"/>
      <c r="AH746" s="758"/>
      <c r="AI746" s="758"/>
      <c r="AJ746" s="758"/>
      <c r="AK746" s="758"/>
      <c r="AL746" s="780">
        <v>741</v>
      </c>
      <c r="AM746" s="792">
        <v>0.33548764035286599</v>
      </c>
      <c r="AN746" s="792">
        <f t="shared" si="181"/>
        <v>0.66451235964713407</v>
      </c>
      <c r="AO746" s="792">
        <v>0.38461820805855002</v>
      </c>
      <c r="AP746" s="792">
        <f t="shared" si="175"/>
        <v>0.61538179194144993</v>
      </c>
      <c r="AQ746" s="792">
        <v>0.255898557127758</v>
      </c>
      <c r="AR746" s="792">
        <f t="shared" si="176"/>
        <v>0.744101442872242</v>
      </c>
      <c r="AS746" s="792">
        <f t="shared" si="182"/>
        <v>0.31017669264162362</v>
      </c>
      <c r="AT746" s="792">
        <f t="shared" si="182"/>
        <v>0.68982330735837638</v>
      </c>
      <c r="AU746" s="808">
        <v>0.34973114969376301</v>
      </c>
      <c r="AV746" s="808">
        <f t="shared" si="183"/>
        <v>0.65026885030623705</v>
      </c>
      <c r="AW746" s="808">
        <v>0.40130253953592898</v>
      </c>
      <c r="AX746" s="808">
        <f t="shared" si="184"/>
        <v>0.59869746046407102</v>
      </c>
      <c r="AY746" s="808">
        <v>0.28179806280063802</v>
      </c>
      <c r="AZ746" s="808">
        <f t="shared" si="187"/>
        <v>0.71820193719936198</v>
      </c>
      <c r="BA746" s="808">
        <f t="shared" si="185"/>
        <v>0.33034334938662369</v>
      </c>
      <c r="BB746" s="808">
        <f t="shared" si="185"/>
        <v>0.66965665061337631</v>
      </c>
      <c r="BC746" s="809">
        <v>0.33008822665145698</v>
      </c>
      <c r="BD746" s="809">
        <f t="shared" si="188"/>
        <v>0.66991177334854302</v>
      </c>
      <c r="BE746" s="809">
        <v>0.38827281104904798</v>
      </c>
      <c r="BF746" s="809">
        <f t="shared" si="188"/>
        <v>0.61172718895095202</v>
      </c>
      <c r="BG746" s="809">
        <v>0.28290532838152299</v>
      </c>
      <c r="BH746" s="809">
        <f t="shared" si="177"/>
        <v>0.71709467161847695</v>
      </c>
      <c r="BI746" s="809">
        <v>0.32176654785873327</v>
      </c>
      <c r="BJ746" s="809">
        <v>0.67823345214126673</v>
      </c>
      <c r="BK746" s="810">
        <v>0.32248899675795301</v>
      </c>
      <c r="BL746" s="810">
        <f t="shared" si="178"/>
        <v>0.67751100324204705</v>
      </c>
      <c r="BM746" s="810">
        <v>0.38045623913354598</v>
      </c>
      <c r="BN746" s="810">
        <f t="shared" si="179"/>
        <v>0.61954376086645402</v>
      </c>
      <c r="BO746" s="810">
        <v>0.27362980534786802</v>
      </c>
      <c r="BP746" s="810">
        <f t="shared" si="180"/>
        <v>0.72637019465213193</v>
      </c>
      <c r="BQ746" s="810">
        <v>0.31334623445570031</v>
      </c>
      <c r="BR746" s="810">
        <f t="shared" si="186"/>
        <v>0.68665376554429969</v>
      </c>
      <c r="BS746" s="809">
        <v>0.90967933657969324</v>
      </c>
      <c r="BT746" s="809">
        <v>9.0320663420306799E-2</v>
      </c>
      <c r="BU746" s="812"/>
      <c r="BV746" s="758"/>
      <c r="BW746" s="758"/>
      <c r="BX746" s="758"/>
      <c r="BY746" s="758"/>
      <c r="BZ746" s="758"/>
      <c r="CA746" s="758"/>
      <c r="CB746" s="758"/>
      <c r="CC746" s="758"/>
      <c r="CD746" s="758"/>
      <c r="CE746" s="758"/>
      <c r="CF746" s="758"/>
      <c r="CG746" s="758"/>
      <c r="CH746" s="758"/>
      <c r="CI746" s="758"/>
      <c r="CJ746" s="758"/>
      <c r="CK746" s="758"/>
      <c r="CL746" s="758"/>
      <c r="CM746" s="758"/>
      <c r="CN746" s="758"/>
      <c r="CP746" s="5"/>
      <c r="CR746" s="5"/>
      <c r="CS746" s="5"/>
      <c r="CT746" s="5"/>
    </row>
    <row r="747" spans="2:98" ht="15">
      <c r="B747" s="758"/>
      <c r="C747" s="758"/>
      <c r="D747" s="758"/>
      <c r="E747" s="758"/>
      <c r="F747" s="758"/>
      <c r="G747" s="758"/>
      <c r="H747" s="758"/>
      <c r="I747" s="758"/>
      <c r="J747" s="758"/>
      <c r="K747" s="758"/>
      <c r="L747" s="758"/>
      <c r="M747" s="758"/>
      <c r="N747" s="758"/>
      <c r="O747" s="758"/>
      <c r="P747" s="758"/>
      <c r="Q747" s="758"/>
      <c r="R747" s="758"/>
      <c r="S747" s="758"/>
      <c r="T747" s="758"/>
      <c r="U747" s="758"/>
      <c r="V747" s="758"/>
      <c r="W747" s="758"/>
      <c r="X747" s="758"/>
      <c r="Y747" s="758"/>
      <c r="Z747" s="758"/>
      <c r="AA747" s="758"/>
      <c r="AB747" s="758"/>
      <c r="AC747" s="758"/>
      <c r="AD747" s="758"/>
      <c r="AE747" s="758"/>
      <c r="AF747" s="758"/>
      <c r="AG747" s="758"/>
      <c r="AH747" s="758"/>
      <c r="AI747" s="758"/>
      <c r="AJ747" s="758"/>
      <c r="AK747" s="758"/>
      <c r="AL747" s="780">
        <v>742</v>
      </c>
      <c r="AM747" s="792">
        <v>0.335755397831491</v>
      </c>
      <c r="AN747" s="792">
        <f t="shared" si="181"/>
        <v>0.664244602168509</v>
      </c>
      <c r="AO747" s="792">
        <v>0.38486736839342101</v>
      </c>
      <c r="AP747" s="792">
        <f t="shared" si="175"/>
        <v>0.61513263160657905</v>
      </c>
      <c r="AQ747" s="792">
        <v>0.25622491082196203</v>
      </c>
      <c r="AR747" s="792">
        <f t="shared" si="176"/>
        <v>0.74377508917803792</v>
      </c>
      <c r="AS747" s="792">
        <f t="shared" si="182"/>
        <v>0.3104671270363516</v>
      </c>
      <c r="AT747" s="792">
        <f t="shared" si="182"/>
        <v>0.68953287296364851</v>
      </c>
      <c r="AU747" s="808">
        <v>0.35001641214282297</v>
      </c>
      <c r="AV747" s="808">
        <f t="shared" si="183"/>
        <v>0.64998358785717703</v>
      </c>
      <c r="AW747" s="808">
        <v>0.40157458292703302</v>
      </c>
      <c r="AX747" s="808">
        <f t="shared" si="184"/>
        <v>0.59842541707296704</v>
      </c>
      <c r="AY747" s="808">
        <v>0.28215758239875</v>
      </c>
      <c r="AZ747" s="808">
        <f t="shared" si="187"/>
        <v>0.71784241760125</v>
      </c>
      <c r="BA747" s="808">
        <f t="shared" si="185"/>
        <v>0.33065972974091773</v>
      </c>
      <c r="BB747" s="808">
        <f t="shared" si="185"/>
        <v>0.66934027025908227</v>
      </c>
      <c r="BC747" s="809">
        <v>0.33036484825546802</v>
      </c>
      <c r="BD747" s="809">
        <f t="shared" si="188"/>
        <v>0.66963515174453203</v>
      </c>
      <c r="BE747" s="809">
        <v>0.388528519858168</v>
      </c>
      <c r="BF747" s="809">
        <f t="shared" si="188"/>
        <v>0.61147148014183195</v>
      </c>
      <c r="BG747" s="809">
        <v>0.28326453072302998</v>
      </c>
      <c r="BH747" s="809">
        <f t="shared" si="177"/>
        <v>0.71673546927697007</v>
      </c>
      <c r="BI747" s="809">
        <v>0.32207634665916751</v>
      </c>
      <c r="BJ747" s="809">
        <v>0.6779236533408326</v>
      </c>
      <c r="BK747" s="810">
        <v>0.32275897048672098</v>
      </c>
      <c r="BL747" s="810">
        <f t="shared" si="178"/>
        <v>0.67724102951327902</v>
      </c>
      <c r="BM747" s="810">
        <v>0.38070811268615801</v>
      </c>
      <c r="BN747" s="810">
        <f t="shared" si="179"/>
        <v>0.61929188731384199</v>
      </c>
      <c r="BO747" s="810">
        <v>0.27397941732227299</v>
      </c>
      <c r="BP747" s="810">
        <f t="shared" si="180"/>
        <v>0.72602058267772707</v>
      </c>
      <c r="BQ747" s="810">
        <v>0.31364867873694541</v>
      </c>
      <c r="BR747" s="810">
        <f t="shared" si="186"/>
        <v>0.68635132126305465</v>
      </c>
      <c r="BS747" s="809">
        <v>0.90979534349628044</v>
      </c>
      <c r="BT747" s="809">
        <v>9.0204656503719505E-2</v>
      </c>
      <c r="BU747" s="812"/>
      <c r="BV747" s="758"/>
      <c r="BW747" s="758"/>
      <c r="BX747" s="758"/>
      <c r="BY747" s="758"/>
      <c r="BZ747" s="758"/>
      <c r="CA747" s="758"/>
      <c r="CB747" s="758"/>
      <c r="CC747" s="758"/>
      <c r="CD747" s="758"/>
      <c r="CE747" s="758"/>
      <c r="CF747" s="758"/>
      <c r="CG747" s="758"/>
      <c r="CH747" s="758"/>
      <c r="CI747" s="758"/>
      <c r="CJ747" s="758"/>
      <c r="CK747" s="758"/>
      <c r="CL747" s="758"/>
      <c r="CM747" s="758"/>
      <c r="CN747" s="758"/>
      <c r="CP747" s="5"/>
      <c r="CR747" s="5"/>
      <c r="CS747" s="5"/>
      <c r="CT747" s="5"/>
    </row>
    <row r="748" spans="2:98" ht="15">
      <c r="B748" s="758"/>
      <c r="C748" s="758"/>
      <c r="D748" s="758"/>
      <c r="E748" s="758"/>
      <c r="F748" s="758"/>
      <c r="G748" s="758"/>
      <c r="H748" s="758"/>
      <c r="I748" s="758"/>
      <c r="J748" s="758"/>
      <c r="K748" s="758"/>
      <c r="L748" s="758"/>
      <c r="M748" s="758"/>
      <c r="N748" s="758"/>
      <c r="O748" s="758"/>
      <c r="P748" s="758"/>
      <c r="Q748" s="758"/>
      <c r="R748" s="758"/>
      <c r="S748" s="758"/>
      <c r="T748" s="758"/>
      <c r="U748" s="758"/>
      <c r="V748" s="758"/>
      <c r="W748" s="758"/>
      <c r="X748" s="758"/>
      <c r="Y748" s="758"/>
      <c r="Z748" s="758"/>
      <c r="AA748" s="758"/>
      <c r="AB748" s="758"/>
      <c r="AC748" s="758"/>
      <c r="AD748" s="758"/>
      <c r="AE748" s="758"/>
      <c r="AF748" s="758"/>
      <c r="AG748" s="758"/>
      <c r="AH748" s="758"/>
      <c r="AI748" s="758"/>
      <c r="AJ748" s="758"/>
      <c r="AK748" s="758"/>
      <c r="AL748" s="780">
        <v>743</v>
      </c>
      <c r="AM748" s="792">
        <v>0.33602295824581901</v>
      </c>
      <c r="AN748" s="792">
        <f t="shared" si="181"/>
        <v>0.66397704175418104</v>
      </c>
      <c r="AO748" s="792">
        <v>0.38511635324045101</v>
      </c>
      <c r="AP748" s="792">
        <f t="shared" si="175"/>
        <v>0.61488364675954899</v>
      </c>
      <c r="AQ748" s="792">
        <v>0.256551175273319</v>
      </c>
      <c r="AR748" s="792">
        <f t="shared" si="176"/>
        <v>0.74344882472668106</v>
      </c>
      <c r="AS748" s="792">
        <f t="shared" si="182"/>
        <v>0.31075741892723441</v>
      </c>
      <c r="AT748" s="792">
        <f t="shared" si="182"/>
        <v>0.6892425810727657</v>
      </c>
      <c r="AU748" s="808">
        <v>0.35030145773234</v>
      </c>
      <c r="AV748" s="808">
        <f t="shared" si="183"/>
        <v>0.64969854226766</v>
      </c>
      <c r="AW748" s="808">
        <v>0.401846414867637</v>
      </c>
      <c r="AX748" s="808">
        <f t="shared" si="184"/>
        <v>0.59815358513236294</v>
      </c>
      <c r="AY748" s="808">
        <v>0.28251698288466298</v>
      </c>
      <c r="AZ748" s="808">
        <f t="shared" si="187"/>
        <v>0.71748301711533702</v>
      </c>
      <c r="BA748" s="808">
        <f t="shared" si="185"/>
        <v>0.33097593944352688</v>
      </c>
      <c r="BB748" s="808">
        <f t="shared" si="185"/>
        <v>0.66902406055647312</v>
      </c>
      <c r="BC748" s="809">
        <v>0.330641239640795</v>
      </c>
      <c r="BD748" s="809">
        <f t="shared" si="188"/>
        <v>0.66935876035920505</v>
      </c>
      <c r="BE748" s="809">
        <v>0.38878401524342399</v>
      </c>
      <c r="BF748" s="809">
        <f t="shared" si="188"/>
        <v>0.61121598475657601</v>
      </c>
      <c r="BG748" s="809">
        <v>0.28362359824972799</v>
      </c>
      <c r="BH748" s="809">
        <f t="shared" si="177"/>
        <v>0.71637640175027206</v>
      </c>
      <c r="BI748" s="809">
        <v>0.32238596298950883</v>
      </c>
      <c r="BJ748" s="809">
        <v>0.67761403701049128</v>
      </c>
      <c r="BK748" s="810">
        <v>0.323028700799942</v>
      </c>
      <c r="BL748" s="810">
        <f t="shared" si="178"/>
        <v>0.67697129920005805</v>
      </c>
      <c r="BM748" s="810">
        <v>0.38095979857378798</v>
      </c>
      <c r="BN748" s="810">
        <f t="shared" si="179"/>
        <v>0.61904020142621197</v>
      </c>
      <c r="BO748" s="810">
        <v>0.27432888394531801</v>
      </c>
      <c r="BP748" s="810">
        <f t="shared" si="180"/>
        <v>0.72567111605468204</v>
      </c>
      <c r="BQ748" s="810">
        <v>0.31395093753479952</v>
      </c>
      <c r="BR748" s="810">
        <f t="shared" si="186"/>
        <v>0.68604906246520048</v>
      </c>
      <c r="BS748" s="809">
        <v>0.90991100849626827</v>
      </c>
      <c r="BT748" s="809">
        <v>9.0088991503731702E-2</v>
      </c>
      <c r="BU748" s="812"/>
      <c r="BV748" s="758"/>
      <c r="BW748" s="758"/>
      <c r="BX748" s="758"/>
      <c r="BY748" s="758"/>
      <c r="BZ748" s="758"/>
      <c r="CA748" s="758"/>
      <c r="CB748" s="758"/>
      <c r="CC748" s="758"/>
      <c r="CD748" s="758"/>
      <c r="CE748" s="758"/>
      <c r="CF748" s="758"/>
      <c r="CG748" s="758"/>
      <c r="CH748" s="758"/>
      <c r="CI748" s="758"/>
      <c r="CJ748" s="758"/>
      <c r="CK748" s="758"/>
      <c r="CL748" s="758"/>
      <c r="CM748" s="758"/>
      <c r="CN748" s="758"/>
      <c r="CP748" s="5"/>
      <c r="CR748" s="5"/>
      <c r="CS748" s="5"/>
      <c r="CT748" s="5"/>
    </row>
    <row r="749" spans="2:98" ht="15">
      <c r="B749" s="758"/>
      <c r="C749" s="758"/>
      <c r="D749" s="758"/>
      <c r="E749" s="758"/>
      <c r="F749" s="758"/>
      <c r="G749" s="758"/>
      <c r="H749" s="758"/>
      <c r="I749" s="758"/>
      <c r="J749" s="758"/>
      <c r="K749" s="758"/>
      <c r="L749" s="758"/>
      <c r="M749" s="758"/>
      <c r="N749" s="758"/>
      <c r="O749" s="758"/>
      <c r="P749" s="758"/>
      <c r="Q749" s="758"/>
      <c r="R749" s="758"/>
      <c r="S749" s="758"/>
      <c r="T749" s="758"/>
      <c r="U749" s="758"/>
      <c r="V749" s="758"/>
      <c r="W749" s="758"/>
      <c r="X749" s="758"/>
      <c r="Y749" s="758"/>
      <c r="Z749" s="758"/>
      <c r="AA749" s="758"/>
      <c r="AB749" s="758"/>
      <c r="AC749" s="758"/>
      <c r="AD749" s="758"/>
      <c r="AE749" s="758"/>
      <c r="AF749" s="758"/>
      <c r="AG749" s="758"/>
      <c r="AH749" s="758"/>
      <c r="AI749" s="758"/>
      <c r="AJ749" s="758"/>
      <c r="AK749" s="758"/>
      <c r="AL749" s="780">
        <v>744</v>
      </c>
      <c r="AM749" s="792">
        <v>0.336290323190653</v>
      </c>
      <c r="AN749" s="792">
        <f t="shared" si="181"/>
        <v>0.663709676809347</v>
      </c>
      <c r="AO749" s="792">
        <v>0.38536516203339399</v>
      </c>
      <c r="AP749" s="792">
        <f t="shared" si="175"/>
        <v>0.61463483796660601</v>
      </c>
      <c r="AQ749" s="792">
        <v>0.256877350459356</v>
      </c>
      <c r="AR749" s="792">
        <f t="shared" si="176"/>
        <v>0.743122649540644</v>
      </c>
      <c r="AS749" s="792">
        <f t="shared" si="182"/>
        <v>0.3110475686680868</v>
      </c>
      <c r="AT749" s="792">
        <f t="shared" si="182"/>
        <v>0.6889524313319132</v>
      </c>
      <c r="AU749" s="808">
        <v>0.350586286751846</v>
      </c>
      <c r="AV749" s="808">
        <f t="shared" si="183"/>
        <v>0.649413713248154</v>
      </c>
      <c r="AW749" s="808">
        <v>0.402118035625119</v>
      </c>
      <c r="AX749" s="808">
        <f t="shared" si="184"/>
        <v>0.59788196437488095</v>
      </c>
      <c r="AY749" s="808">
        <v>0.282876264077498</v>
      </c>
      <c r="AZ749" s="808">
        <f t="shared" si="187"/>
        <v>0.717123735922502</v>
      </c>
      <c r="BA749" s="808">
        <f t="shared" si="185"/>
        <v>0.3312919785624987</v>
      </c>
      <c r="BB749" s="808">
        <f t="shared" si="185"/>
        <v>0.6687080214375013</v>
      </c>
      <c r="BC749" s="809">
        <v>0.330917400346116</v>
      </c>
      <c r="BD749" s="809">
        <f t="shared" si="188"/>
        <v>0.66908259965388406</v>
      </c>
      <c r="BE749" s="809">
        <v>0.38903929737515303</v>
      </c>
      <c r="BF749" s="809">
        <f t="shared" si="188"/>
        <v>0.61096070262484692</v>
      </c>
      <c r="BG749" s="809">
        <v>0.28398253076436802</v>
      </c>
      <c r="BH749" s="809">
        <f t="shared" si="177"/>
        <v>0.71601746923563203</v>
      </c>
      <c r="BI749" s="809">
        <v>0.32269539665519043</v>
      </c>
      <c r="BJ749" s="809">
        <v>0.67730460334480957</v>
      </c>
      <c r="BK749" s="810">
        <v>0.323298187668002</v>
      </c>
      <c r="BL749" s="810">
        <f t="shared" si="178"/>
        <v>0.676701812331998</v>
      </c>
      <c r="BM749" s="810">
        <v>0.38121129692920103</v>
      </c>
      <c r="BN749" s="810">
        <f t="shared" si="179"/>
        <v>0.61878870307079903</v>
      </c>
      <c r="BO749" s="810">
        <v>0.27467820496428302</v>
      </c>
      <c r="BP749" s="810">
        <f t="shared" si="180"/>
        <v>0.72532179503571692</v>
      </c>
      <c r="BQ749" s="810">
        <v>0.31425301075436707</v>
      </c>
      <c r="BR749" s="810">
        <f t="shared" si="186"/>
        <v>0.68574698924563293</v>
      </c>
      <c r="BS749" s="809">
        <v>0.91002633346450812</v>
      </c>
      <c r="BT749" s="809">
        <v>8.9973666535491895E-2</v>
      </c>
      <c r="BU749" s="812"/>
      <c r="BV749" s="758"/>
      <c r="BW749" s="758"/>
      <c r="BX749" s="758"/>
      <c r="BY749" s="758"/>
      <c r="BZ749" s="758"/>
      <c r="CA749" s="758"/>
      <c r="CB749" s="758"/>
      <c r="CC749" s="758"/>
      <c r="CD749" s="758"/>
      <c r="CE749" s="758"/>
      <c r="CF749" s="758"/>
      <c r="CG749" s="758"/>
      <c r="CH749" s="758"/>
      <c r="CI749" s="758"/>
      <c r="CJ749" s="758"/>
      <c r="CK749" s="758"/>
      <c r="CL749" s="758"/>
      <c r="CM749" s="758"/>
      <c r="CN749" s="758"/>
      <c r="CP749" s="5"/>
      <c r="CR749" s="5"/>
      <c r="CS749" s="5"/>
      <c r="CT749" s="5"/>
    </row>
    <row r="750" spans="2:98" ht="15">
      <c r="B750" s="758"/>
      <c r="C750" s="758"/>
      <c r="D750" s="758"/>
      <c r="E750" s="758"/>
      <c r="F750" s="758"/>
      <c r="G750" s="758"/>
      <c r="H750" s="758"/>
      <c r="I750" s="758"/>
      <c r="J750" s="758"/>
      <c r="K750" s="758"/>
      <c r="L750" s="758"/>
      <c r="M750" s="758"/>
      <c r="N750" s="758"/>
      <c r="O750" s="758"/>
      <c r="P750" s="758"/>
      <c r="Q750" s="758"/>
      <c r="R750" s="758"/>
      <c r="S750" s="758"/>
      <c r="T750" s="758"/>
      <c r="U750" s="758"/>
      <c r="V750" s="758"/>
      <c r="W750" s="758"/>
      <c r="X750" s="758"/>
      <c r="Y750" s="758"/>
      <c r="Z750" s="758"/>
      <c r="AA750" s="758"/>
      <c r="AB750" s="758"/>
      <c r="AC750" s="758"/>
      <c r="AD750" s="758"/>
      <c r="AE750" s="758"/>
      <c r="AF750" s="758"/>
      <c r="AG750" s="758"/>
      <c r="AH750" s="758"/>
      <c r="AI750" s="758"/>
      <c r="AJ750" s="758"/>
      <c r="AK750" s="758"/>
      <c r="AL750" s="780">
        <v>745</v>
      </c>
      <c r="AM750" s="792">
        <v>0.33655749426079401</v>
      </c>
      <c r="AN750" s="792">
        <f t="shared" si="181"/>
        <v>0.66344250573920593</v>
      </c>
      <c r="AO750" s="792">
        <v>0.385613794206003</v>
      </c>
      <c r="AP750" s="792">
        <f t="shared" si="175"/>
        <v>0.61438620579399705</v>
      </c>
      <c r="AQ750" s="792">
        <v>0.25720343635759901</v>
      </c>
      <c r="AR750" s="792">
        <f t="shared" si="176"/>
        <v>0.74279656364240099</v>
      </c>
      <c r="AS750" s="792">
        <f t="shared" si="182"/>
        <v>0.31133757661272238</v>
      </c>
      <c r="AT750" s="792">
        <f t="shared" si="182"/>
        <v>0.68866242338727757</v>
      </c>
      <c r="AU750" s="808">
        <v>0.35087089949087902</v>
      </c>
      <c r="AV750" s="808">
        <f t="shared" si="183"/>
        <v>0.64912910050912098</v>
      </c>
      <c r="AW750" s="808">
        <v>0.40238944546685701</v>
      </c>
      <c r="AX750" s="808">
        <f t="shared" si="184"/>
        <v>0.59761055453314293</v>
      </c>
      <c r="AY750" s="808">
        <v>0.28323542579637401</v>
      </c>
      <c r="AZ750" s="808">
        <f t="shared" si="187"/>
        <v>0.71676457420362594</v>
      </c>
      <c r="BA750" s="808">
        <f t="shared" si="185"/>
        <v>0.33160784716588165</v>
      </c>
      <c r="BB750" s="808">
        <f t="shared" si="185"/>
        <v>0.66839215283411835</v>
      </c>
      <c r="BC750" s="809">
        <v>0.33119332991011002</v>
      </c>
      <c r="BD750" s="809">
        <f t="shared" si="188"/>
        <v>0.66880667008989003</v>
      </c>
      <c r="BE750" s="809">
        <v>0.38929436642368898</v>
      </c>
      <c r="BF750" s="809">
        <f t="shared" si="188"/>
        <v>0.61070563357631102</v>
      </c>
      <c r="BG750" s="809">
        <v>0.28434132806970402</v>
      </c>
      <c r="BH750" s="809">
        <f t="shared" si="177"/>
        <v>0.71565867193029598</v>
      </c>
      <c r="BI750" s="809">
        <v>0.32300464746164642</v>
      </c>
      <c r="BJ750" s="809">
        <v>0.67699535253835363</v>
      </c>
      <c r="BK750" s="810">
        <v>0.32356743106128599</v>
      </c>
      <c r="BL750" s="810">
        <f t="shared" si="178"/>
        <v>0.67643256893871406</v>
      </c>
      <c r="BM750" s="810">
        <v>0.38146260788516301</v>
      </c>
      <c r="BN750" s="810">
        <f t="shared" si="179"/>
        <v>0.61853739211483694</v>
      </c>
      <c r="BO750" s="810">
        <v>0.27502738012644901</v>
      </c>
      <c r="BP750" s="810">
        <f t="shared" si="180"/>
        <v>0.72497261987355099</v>
      </c>
      <c r="BQ750" s="810">
        <v>0.31455489830075267</v>
      </c>
      <c r="BR750" s="810">
        <f t="shared" si="186"/>
        <v>0.68544510169924733</v>
      </c>
      <c r="BS750" s="809">
        <v>0.91014132028585171</v>
      </c>
      <c r="BT750" s="809">
        <v>8.9858679714148307E-2</v>
      </c>
      <c r="BU750" s="812"/>
      <c r="BV750" s="758"/>
      <c r="BW750" s="758"/>
      <c r="BX750" s="758"/>
      <c r="BY750" s="758"/>
      <c r="BZ750" s="758"/>
      <c r="CA750" s="758"/>
      <c r="CB750" s="758"/>
      <c r="CC750" s="758"/>
      <c r="CD750" s="758"/>
      <c r="CE750" s="758"/>
      <c r="CF750" s="758"/>
      <c r="CG750" s="758"/>
      <c r="CH750" s="758"/>
      <c r="CI750" s="758"/>
      <c r="CJ750" s="758"/>
      <c r="CK750" s="758"/>
      <c r="CL750" s="758"/>
      <c r="CM750" s="758"/>
      <c r="CN750" s="758"/>
      <c r="CP750" s="5"/>
      <c r="CR750" s="5"/>
      <c r="CS750" s="5"/>
      <c r="CT750" s="5"/>
    </row>
    <row r="751" spans="2:98" ht="15">
      <c r="B751" s="758"/>
      <c r="C751" s="758"/>
      <c r="D751" s="758"/>
      <c r="E751" s="758"/>
      <c r="F751" s="758"/>
      <c r="G751" s="758"/>
      <c r="H751" s="758"/>
      <c r="I751" s="758"/>
      <c r="J751" s="758"/>
      <c r="K751" s="758"/>
      <c r="L751" s="758"/>
      <c r="M751" s="758"/>
      <c r="N751" s="758"/>
      <c r="O751" s="758"/>
      <c r="P751" s="758"/>
      <c r="Q751" s="758"/>
      <c r="R751" s="758"/>
      <c r="S751" s="758"/>
      <c r="T751" s="758"/>
      <c r="U751" s="758"/>
      <c r="V751" s="758"/>
      <c r="W751" s="758"/>
      <c r="X751" s="758"/>
      <c r="Y751" s="758"/>
      <c r="Z751" s="758"/>
      <c r="AA751" s="758"/>
      <c r="AB751" s="758"/>
      <c r="AC751" s="758"/>
      <c r="AD751" s="758"/>
      <c r="AE751" s="758"/>
      <c r="AF751" s="758"/>
      <c r="AG751" s="758"/>
      <c r="AH751" s="758"/>
      <c r="AI751" s="758"/>
      <c r="AJ751" s="758"/>
      <c r="AK751" s="758"/>
      <c r="AL751" s="780">
        <v>746</v>
      </c>
      <c r="AM751" s="792">
        <v>0.33682447305104402</v>
      </c>
      <c r="AN751" s="792">
        <f t="shared" si="181"/>
        <v>0.66317552694895598</v>
      </c>
      <c r="AO751" s="792">
        <v>0.38586224919202999</v>
      </c>
      <c r="AP751" s="792">
        <f t="shared" si="175"/>
        <v>0.61413775080796995</v>
      </c>
      <c r="AQ751" s="792">
        <v>0.25752943294557601</v>
      </c>
      <c r="AR751" s="792">
        <f t="shared" si="176"/>
        <v>0.74247056705442405</v>
      </c>
      <c r="AS751" s="792">
        <f t="shared" si="182"/>
        <v>0.31162744311495549</v>
      </c>
      <c r="AT751" s="792">
        <f t="shared" si="182"/>
        <v>0.68837255688504451</v>
      </c>
      <c r="AU751" s="808">
        <v>0.35115529623897102</v>
      </c>
      <c r="AV751" s="808">
        <f t="shared" si="183"/>
        <v>0.64884470376102898</v>
      </c>
      <c r="AW751" s="808">
        <v>0.402660644660228</v>
      </c>
      <c r="AX751" s="808">
        <f t="shared" si="184"/>
        <v>0.597339355339772</v>
      </c>
      <c r="AY751" s="808">
        <v>0.28359446786041298</v>
      </c>
      <c r="AZ751" s="808">
        <f t="shared" si="187"/>
        <v>0.71640553213958702</v>
      </c>
      <c r="BA751" s="808">
        <f t="shared" si="185"/>
        <v>0.33192354532172341</v>
      </c>
      <c r="BB751" s="808">
        <f t="shared" si="185"/>
        <v>0.66807645467827648</v>
      </c>
      <c r="BC751" s="809">
        <v>0.33146902787145299</v>
      </c>
      <c r="BD751" s="809">
        <f t="shared" si="188"/>
        <v>0.66853097212854706</v>
      </c>
      <c r="BE751" s="809">
        <v>0.38954922255936902</v>
      </c>
      <c r="BF751" s="809">
        <f t="shared" si="188"/>
        <v>0.61045077744063092</v>
      </c>
      <c r="BG751" s="809">
        <v>0.284699989968489</v>
      </c>
      <c r="BH751" s="809">
        <f t="shared" si="177"/>
        <v>0.715300010031511</v>
      </c>
      <c r="BI751" s="809">
        <v>0.32331371521431024</v>
      </c>
      <c r="BJ751" s="809">
        <v>0.67668628478568982</v>
      </c>
      <c r="BK751" s="810">
        <v>0.323836430950178</v>
      </c>
      <c r="BL751" s="810">
        <f t="shared" si="178"/>
        <v>0.676163569049822</v>
      </c>
      <c r="BM751" s="810">
        <v>0.381713731574437</v>
      </c>
      <c r="BN751" s="810">
        <f t="shared" si="179"/>
        <v>0.618286268425563</v>
      </c>
      <c r="BO751" s="810">
        <v>0.275376409179097</v>
      </c>
      <c r="BP751" s="810">
        <f t="shared" si="180"/>
        <v>0.724623590820903</v>
      </c>
      <c r="BQ751" s="810">
        <v>0.3148566000790603</v>
      </c>
      <c r="BR751" s="810">
        <f t="shared" si="186"/>
        <v>0.68514339992093976</v>
      </c>
      <c r="BS751" s="809">
        <v>0.91025597084515086</v>
      </c>
      <c r="BT751" s="809">
        <v>8.9744029154849095E-2</v>
      </c>
      <c r="BU751" s="812"/>
      <c r="BV751" s="758"/>
      <c r="BW751" s="758"/>
      <c r="BX751" s="758"/>
      <c r="BY751" s="758"/>
      <c r="BZ751" s="758"/>
      <c r="CA751" s="758"/>
      <c r="CB751" s="758"/>
      <c r="CC751" s="758"/>
      <c r="CD751" s="758"/>
      <c r="CE751" s="758"/>
      <c r="CF751" s="758"/>
      <c r="CG751" s="758"/>
      <c r="CH751" s="758"/>
      <c r="CI751" s="758"/>
      <c r="CJ751" s="758"/>
      <c r="CK751" s="758"/>
      <c r="CL751" s="758"/>
      <c r="CM751" s="758"/>
      <c r="CN751" s="758"/>
      <c r="CP751" s="5"/>
      <c r="CR751" s="5"/>
      <c r="CS751" s="5"/>
      <c r="CT751" s="5"/>
    </row>
    <row r="752" spans="2:98" ht="15">
      <c r="B752" s="758"/>
      <c r="C752" s="758"/>
      <c r="D752" s="758"/>
      <c r="E752" s="758"/>
      <c r="F752" s="758"/>
      <c r="G752" s="758"/>
      <c r="H752" s="758"/>
      <c r="I752" s="758"/>
      <c r="J752" s="758"/>
      <c r="K752" s="758"/>
      <c r="L752" s="758"/>
      <c r="M752" s="758"/>
      <c r="N752" s="758"/>
      <c r="O752" s="758"/>
      <c r="P752" s="758"/>
      <c r="Q752" s="758"/>
      <c r="R752" s="758"/>
      <c r="S752" s="758"/>
      <c r="T752" s="758"/>
      <c r="U752" s="758"/>
      <c r="V752" s="758"/>
      <c r="W752" s="758"/>
      <c r="X752" s="758"/>
      <c r="Y752" s="758"/>
      <c r="Z752" s="758"/>
      <c r="AA752" s="758"/>
      <c r="AB752" s="758"/>
      <c r="AC752" s="758"/>
      <c r="AD752" s="758"/>
      <c r="AE752" s="758"/>
      <c r="AF752" s="758"/>
      <c r="AG752" s="758"/>
      <c r="AH752" s="758"/>
      <c r="AI752" s="758"/>
      <c r="AJ752" s="758"/>
      <c r="AK752" s="758"/>
      <c r="AL752" s="780">
        <v>747</v>
      </c>
      <c r="AM752" s="792">
        <v>0.33709126115620502</v>
      </c>
      <c r="AN752" s="792">
        <f t="shared" si="181"/>
        <v>0.66290873884379498</v>
      </c>
      <c r="AO752" s="792">
        <v>0.38611052642523003</v>
      </c>
      <c r="AP752" s="792">
        <f t="shared" si="175"/>
        <v>0.61388947357476997</v>
      </c>
      <c r="AQ752" s="792">
        <v>0.25785534020081402</v>
      </c>
      <c r="AR752" s="792">
        <f t="shared" si="176"/>
        <v>0.74214465979918598</v>
      </c>
      <c r="AS752" s="792">
        <f t="shared" si="182"/>
        <v>0.31191716852860096</v>
      </c>
      <c r="AT752" s="792">
        <f t="shared" si="182"/>
        <v>0.68808283147139915</v>
      </c>
      <c r="AU752" s="808">
        <v>0.35143947728566</v>
      </c>
      <c r="AV752" s="808">
        <f t="shared" si="183"/>
        <v>0.64856052271434006</v>
      </c>
      <c r="AW752" s="808">
        <v>0.40293163347261102</v>
      </c>
      <c r="AX752" s="808">
        <f t="shared" si="184"/>
        <v>0.59706836652738904</v>
      </c>
      <c r="AY752" s="808">
        <v>0.28395339008873399</v>
      </c>
      <c r="AZ752" s="808">
        <f t="shared" si="187"/>
        <v>0.71604660991126601</v>
      </c>
      <c r="BA752" s="808">
        <f t="shared" si="185"/>
        <v>0.33223907309807277</v>
      </c>
      <c r="BB752" s="808">
        <f t="shared" si="185"/>
        <v>0.66776092690192734</v>
      </c>
      <c r="BC752" s="809">
        <v>0.33174449376882398</v>
      </c>
      <c r="BD752" s="809">
        <f t="shared" si="188"/>
        <v>0.66825550623117602</v>
      </c>
      <c r="BE752" s="809">
        <v>0.38980386595252797</v>
      </c>
      <c r="BF752" s="809">
        <f t="shared" si="188"/>
        <v>0.61019613404747197</v>
      </c>
      <c r="BG752" s="809">
        <v>0.285058516263476</v>
      </c>
      <c r="BH752" s="809">
        <f t="shared" si="177"/>
        <v>0.714941483736524</v>
      </c>
      <c r="BI752" s="809">
        <v>0.32362259971861584</v>
      </c>
      <c r="BJ752" s="809">
        <v>0.67637740028138416</v>
      </c>
      <c r="BK752" s="810">
        <v>0.32410518730506399</v>
      </c>
      <c r="BL752" s="810">
        <f t="shared" si="178"/>
        <v>0.67589481269493601</v>
      </c>
      <c r="BM752" s="810">
        <v>0.38196466812978802</v>
      </c>
      <c r="BN752" s="810">
        <f t="shared" si="179"/>
        <v>0.61803533187021198</v>
      </c>
      <c r="BO752" s="810">
        <v>0.27572529186950601</v>
      </c>
      <c r="BP752" s="810">
        <f t="shared" si="180"/>
        <v>0.72427470813049399</v>
      </c>
      <c r="BQ752" s="810">
        <v>0.31515811599439386</v>
      </c>
      <c r="BR752" s="810">
        <f t="shared" si="186"/>
        <v>0.68484188400560608</v>
      </c>
      <c r="BS752" s="809">
        <v>0.91037028702725709</v>
      </c>
      <c r="BT752" s="809">
        <v>8.96297129727429E-2</v>
      </c>
      <c r="BU752" s="812"/>
      <c r="BV752" s="758"/>
      <c r="BW752" s="758"/>
      <c r="BX752" s="758"/>
      <c r="BY752" s="758"/>
      <c r="BZ752" s="758"/>
      <c r="CA752" s="758"/>
      <c r="CB752" s="758"/>
      <c r="CC752" s="758"/>
      <c r="CD752" s="758"/>
      <c r="CE752" s="758"/>
      <c r="CF752" s="758"/>
      <c r="CG752" s="758"/>
      <c r="CH752" s="758"/>
      <c r="CI752" s="758"/>
      <c r="CJ752" s="758"/>
      <c r="CK752" s="758"/>
      <c r="CL752" s="758"/>
      <c r="CM752" s="758"/>
      <c r="CN752" s="758"/>
      <c r="CP752" s="5"/>
      <c r="CR752" s="5"/>
      <c r="CS752" s="5"/>
      <c r="CT752" s="5"/>
    </row>
    <row r="753" spans="2:98" ht="15">
      <c r="B753" s="758"/>
      <c r="C753" s="758"/>
      <c r="D753" s="758"/>
      <c r="E753" s="758"/>
      <c r="F753" s="758"/>
      <c r="G753" s="758"/>
      <c r="H753" s="758"/>
      <c r="I753" s="758"/>
      <c r="J753" s="758"/>
      <c r="K753" s="758"/>
      <c r="L753" s="758"/>
      <c r="M753" s="758"/>
      <c r="N753" s="758"/>
      <c r="O753" s="758"/>
      <c r="P753" s="758"/>
      <c r="Q753" s="758"/>
      <c r="R753" s="758"/>
      <c r="S753" s="758"/>
      <c r="T753" s="758"/>
      <c r="U753" s="758"/>
      <c r="V753" s="758"/>
      <c r="W753" s="758"/>
      <c r="X753" s="758"/>
      <c r="Y753" s="758"/>
      <c r="Z753" s="758"/>
      <c r="AA753" s="758"/>
      <c r="AB753" s="758"/>
      <c r="AC753" s="758"/>
      <c r="AD753" s="758"/>
      <c r="AE753" s="758"/>
      <c r="AF753" s="758"/>
      <c r="AG753" s="758"/>
      <c r="AH753" s="758"/>
      <c r="AI753" s="758"/>
      <c r="AJ753" s="758"/>
      <c r="AK753" s="758"/>
      <c r="AL753" s="780">
        <v>748</v>
      </c>
      <c r="AM753" s="792">
        <v>0.33735786017107999</v>
      </c>
      <c r="AN753" s="792">
        <f t="shared" si="181"/>
        <v>0.66264213982891995</v>
      </c>
      <c r="AO753" s="792">
        <v>0.386358625339354</v>
      </c>
      <c r="AP753" s="792">
        <f t="shared" si="175"/>
        <v>0.61364137466064594</v>
      </c>
      <c r="AQ753" s="792">
        <v>0.25818115810083903</v>
      </c>
      <c r="AR753" s="792">
        <f t="shared" si="176"/>
        <v>0.74181884189916092</v>
      </c>
      <c r="AS753" s="792">
        <f t="shared" si="182"/>
        <v>0.31220675320747215</v>
      </c>
      <c r="AT753" s="792">
        <f t="shared" si="182"/>
        <v>0.68779324679252785</v>
      </c>
      <c r="AU753" s="808">
        <v>0.35172344292047902</v>
      </c>
      <c r="AV753" s="808">
        <f t="shared" si="183"/>
        <v>0.64827655707952103</v>
      </c>
      <c r="AW753" s="808">
        <v>0.40320241217138503</v>
      </c>
      <c r="AX753" s="808">
        <f t="shared" si="184"/>
        <v>0.59679758782861492</v>
      </c>
      <c r="AY753" s="808">
        <v>0.28431219230045901</v>
      </c>
      <c r="AZ753" s="808">
        <f t="shared" si="187"/>
        <v>0.71568780769954099</v>
      </c>
      <c r="BA753" s="808">
        <f t="shared" si="185"/>
        <v>0.33255443056297818</v>
      </c>
      <c r="BB753" s="808">
        <f t="shared" si="185"/>
        <v>0.66744556943702182</v>
      </c>
      <c r="BC753" s="809">
        <v>0.332019727140901</v>
      </c>
      <c r="BD753" s="809">
        <f t="shared" si="188"/>
        <v>0.667980272859099</v>
      </c>
      <c r="BE753" s="809">
        <v>0.39005829677350201</v>
      </c>
      <c r="BF753" s="809">
        <f t="shared" si="188"/>
        <v>0.60994170322649799</v>
      </c>
      <c r="BG753" s="809">
        <v>0.28541690675741899</v>
      </c>
      <c r="BH753" s="809">
        <f t="shared" si="177"/>
        <v>0.71458309324258096</v>
      </c>
      <c r="BI753" s="809">
        <v>0.32393130077999754</v>
      </c>
      <c r="BJ753" s="809">
        <v>0.67606869922000246</v>
      </c>
      <c r="BK753" s="810">
        <v>0.32437370009632799</v>
      </c>
      <c r="BL753" s="810">
        <f t="shared" si="178"/>
        <v>0.67562629990367196</v>
      </c>
      <c r="BM753" s="810">
        <v>0.38221541768398098</v>
      </c>
      <c r="BN753" s="810">
        <f t="shared" si="179"/>
        <v>0.61778458231601907</v>
      </c>
      <c r="BO753" s="810">
        <v>0.276074027944957</v>
      </c>
      <c r="BP753" s="810">
        <f t="shared" si="180"/>
        <v>0.72392597205504305</v>
      </c>
      <c r="BQ753" s="810">
        <v>0.31545944595185754</v>
      </c>
      <c r="BR753" s="810">
        <f t="shared" si="186"/>
        <v>0.68454055404814251</v>
      </c>
      <c r="BS753" s="809">
        <v>0.91048427071702231</v>
      </c>
      <c r="BT753" s="809">
        <v>8.9515729282977699E-2</v>
      </c>
      <c r="BU753" s="812"/>
      <c r="BV753" s="758"/>
      <c r="BW753" s="758"/>
      <c r="BX753" s="758"/>
      <c r="BY753" s="758"/>
      <c r="BZ753" s="758"/>
      <c r="CA753" s="758"/>
      <c r="CB753" s="758"/>
      <c r="CC753" s="758"/>
      <c r="CD753" s="758"/>
      <c r="CE753" s="758"/>
      <c r="CF753" s="758"/>
      <c r="CG753" s="758"/>
      <c r="CH753" s="758"/>
      <c r="CI753" s="758"/>
      <c r="CJ753" s="758"/>
      <c r="CK753" s="758"/>
      <c r="CL753" s="758"/>
      <c r="CM753" s="758"/>
      <c r="CN753" s="758"/>
      <c r="CP753" s="5"/>
      <c r="CR753" s="5"/>
      <c r="CS753" s="5"/>
      <c r="CT753" s="5"/>
    </row>
    <row r="754" spans="2:98" ht="15">
      <c r="B754" s="758"/>
      <c r="C754" s="758"/>
      <c r="D754" s="758"/>
      <c r="E754" s="758"/>
      <c r="F754" s="758"/>
      <c r="G754" s="758"/>
      <c r="H754" s="758"/>
      <c r="I754" s="758"/>
      <c r="J754" s="758"/>
      <c r="K754" s="758"/>
      <c r="L754" s="758"/>
      <c r="M754" s="758"/>
      <c r="N754" s="758"/>
      <c r="O754" s="758"/>
      <c r="P754" s="758"/>
      <c r="Q754" s="758"/>
      <c r="R754" s="758"/>
      <c r="S754" s="758"/>
      <c r="T754" s="758"/>
      <c r="U754" s="758"/>
      <c r="V754" s="758"/>
      <c r="W754" s="758"/>
      <c r="X754" s="758"/>
      <c r="Y754" s="758"/>
      <c r="Z754" s="758"/>
      <c r="AA754" s="758"/>
      <c r="AB754" s="758"/>
      <c r="AC754" s="758"/>
      <c r="AD754" s="758"/>
      <c r="AE754" s="758"/>
      <c r="AF754" s="758"/>
      <c r="AG754" s="758"/>
      <c r="AH754" s="758"/>
      <c r="AI754" s="758"/>
      <c r="AJ754" s="758"/>
      <c r="AK754" s="758"/>
      <c r="AL754" s="780">
        <v>749</v>
      </c>
      <c r="AM754" s="792">
        <v>0.33762427169046999</v>
      </c>
      <c r="AN754" s="792">
        <f t="shared" si="181"/>
        <v>0.66237572830952995</v>
      </c>
      <c r="AO754" s="792">
        <v>0.38660654536815597</v>
      </c>
      <c r="AP754" s="792">
        <f t="shared" si="175"/>
        <v>0.61339345463184403</v>
      </c>
      <c r="AQ754" s="792">
        <v>0.258506886623179</v>
      </c>
      <c r="AR754" s="792">
        <f t="shared" si="176"/>
        <v>0.741493113376821</v>
      </c>
      <c r="AS754" s="792">
        <f t="shared" si="182"/>
        <v>0.31249619750538393</v>
      </c>
      <c r="AT754" s="792">
        <f t="shared" si="182"/>
        <v>0.68750380249461607</v>
      </c>
      <c r="AU754" s="808">
        <v>0.35200719343296299</v>
      </c>
      <c r="AV754" s="808">
        <f t="shared" si="183"/>
        <v>0.64799280656703706</v>
      </c>
      <c r="AW754" s="808">
        <v>0.40347298102392698</v>
      </c>
      <c r="AX754" s="808">
        <f t="shared" si="184"/>
        <v>0.59652701897607296</v>
      </c>
      <c r="AY754" s="808">
        <v>0.284670874314706</v>
      </c>
      <c r="AZ754" s="808">
        <f t="shared" si="187"/>
        <v>0.71532912568529405</v>
      </c>
      <c r="BA754" s="808">
        <f t="shared" si="185"/>
        <v>0.33286961778448654</v>
      </c>
      <c r="BB754" s="808">
        <f t="shared" si="185"/>
        <v>0.66713038221551357</v>
      </c>
      <c r="BC754" s="809">
        <v>0.33229472752636202</v>
      </c>
      <c r="BD754" s="809">
        <f t="shared" si="188"/>
        <v>0.66770527247363798</v>
      </c>
      <c r="BE754" s="809">
        <v>0.390312515192627</v>
      </c>
      <c r="BF754" s="809">
        <f t="shared" si="188"/>
        <v>0.609687484807373</v>
      </c>
      <c r="BG754" s="809">
        <v>0.28577516125307001</v>
      </c>
      <c r="BH754" s="809">
        <f t="shared" si="177"/>
        <v>0.71422483874692999</v>
      </c>
      <c r="BI754" s="809">
        <v>0.32423981820388864</v>
      </c>
      <c r="BJ754" s="809">
        <v>0.67576018179611141</v>
      </c>
      <c r="BK754" s="810">
        <v>0.32464196929435502</v>
      </c>
      <c r="BL754" s="810">
        <f t="shared" si="178"/>
        <v>0.67535803070564504</v>
      </c>
      <c r="BM754" s="810">
        <v>0.38246598036978102</v>
      </c>
      <c r="BN754" s="810">
        <f t="shared" si="179"/>
        <v>0.61753401963021903</v>
      </c>
      <c r="BO754" s="810">
        <v>0.27642261715273098</v>
      </c>
      <c r="BP754" s="810">
        <f t="shared" si="180"/>
        <v>0.72357738284726902</v>
      </c>
      <c r="BQ754" s="810">
        <v>0.31576058985655597</v>
      </c>
      <c r="BR754" s="810">
        <f t="shared" si="186"/>
        <v>0.68423941014344414</v>
      </c>
      <c r="BS754" s="809">
        <v>0.91059792379929794</v>
      </c>
      <c r="BT754" s="809">
        <v>8.9402076200702105E-2</v>
      </c>
      <c r="BU754" s="812"/>
      <c r="BV754" s="758"/>
      <c r="BW754" s="758"/>
      <c r="BX754" s="758"/>
      <c r="BY754" s="758"/>
      <c r="BZ754" s="758"/>
      <c r="CA754" s="758"/>
      <c r="CB754" s="758"/>
      <c r="CC754" s="758"/>
      <c r="CD754" s="758"/>
      <c r="CE754" s="758"/>
      <c r="CF754" s="758"/>
      <c r="CG754" s="758"/>
      <c r="CH754" s="758"/>
      <c r="CI754" s="758"/>
      <c r="CJ754" s="758"/>
      <c r="CK754" s="758"/>
      <c r="CL754" s="758"/>
      <c r="CM754" s="758"/>
      <c r="CN754" s="758"/>
      <c r="CP754" s="5"/>
      <c r="CR754" s="5"/>
      <c r="CS754" s="5"/>
      <c r="CT754" s="5"/>
    </row>
    <row r="755" spans="2:98" ht="15">
      <c r="B755" s="758"/>
      <c r="C755" s="758"/>
      <c r="D755" s="758"/>
      <c r="E755" s="758"/>
      <c r="F755" s="758"/>
      <c r="G755" s="758"/>
      <c r="H755" s="758"/>
      <c r="I755" s="758"/>
      <c r="J755" s="758"/>
      <c r="K755" s="758"/>
      <c r="L755" s="758"/>
      <c r="M755" s="758"/>
      <c r="N755" s="758"/>
      <c r="O755" s="758"/>
      <c r="P755" s="758"/>
      <c r="Q755" s="758"/>
      <c r="R755" s="758"/>
      <c r="S755" s="758"/>
      <c r="T755" s="758"/>
      <c r="U755" s="758"/>
      <c r="V755" s="758"/>
      <c r="W755" s="758"/>
      <c r="X755" s="758"/>
      <c r="Y755" s="758"/>
      <c r="Z755" s="758"/>
      <c r="AA755" s="758"/>
      <c r="AB755" s="758"/>
      <c r="AC755" s="758"/>
      <c r="AD755" s="758"/>
      <c r="AE755" s="758"/>
      <c r="AF755" s="758"/>
      <c r="AG755" s="758"/>
      <c r="AH755" s="758"/>
      <c r="AI755" s="758"/>
      <c r="AJ755" s="758"/>
      <c r="AK755" s="758"/>
      <c r="AL755" s="780">
        <v>750</v>
      </c>
      <c r="AM755" s="792">
        <v>0.33789049730917797</v>
      </c>
      <c r="AN755" s="792">
        <f t="shared" si="181"/>
        <v>0.66210950269082203</v>
      </c>
      <c r="AO755" s="792">
        <v>0.38685428594539001</v>
      </c>
      <c r="AP755" s="792">
        <f t="shared" si="175"/>
        <v>0.61314571405460994</v>
      </c>
      <c r="AQ755" s="792">
        <v>0.25883252574536098</v>
      </c>
      <c r="AR755" s="792">
        <f t="shared" si="176"/>
        <v>0.74116747425463902</v>
      </c>
      <c r="AS755" s="792">
        <f t="shared" si="182"/>
        <v>0.31278550177615094</v>
      </c>
      <c r="AT755" s="792">
        <f t="shared" si="182"/>
        <v>0.68721449822384906</v>
      </c>
      <c r="AU755" s="808">
        <v>0.35229072911264703</v>
      </c>
      <c r="AV755" s="808">
        <f t="shared" si="183"/>
        <v>0.64770927088735297</v>
      </c>
      <c r="AW755" s="808">
        <v>0.40374334029761499</v>
      </c>
      <c r="AX755" s="808">
        <f t="shared" si="184"/>
        <v>0.59625665970238506</v>
      </c>
      <c r="AY755" s="808">
        <v>0.28502943595059799</v>
      </c>
      <c r="AZ755" s="808">
        <f t="shared" si="187"/>
        <v>0.71497056404940196</v>
      </c>
      <c r="BA755" s="808">
        <f t="shared" si="185"/>
        <v>0.33318463483064714</v>
      </c>
      <c r="BB755" s="808">
        <f t="shared" si="185"/>
        <v>0.66681536516935291</v>
      </c>
      <c r="BC755" s="809">
        <v>0.33256949446388401</v>
      </c>
      <c r="BD755" s="809">
        <f t="shared" si="188"/>
        <v>0.66743050553611605</v>
      </c>
      <c r="BE755" s="809">
        <v>0.39056652138023801</v>
      </c>
      <c r="BF755" s="809">
        <f t="shared" si="188"/>
        <v>0.60943347861976194</v>
      </c>
      <c r="BG755" s="809">
        <v>0.28613327955318302</v>
      </c>
      <c r="BH755" s="809">
        <f t="shared" si="177"/>
        <v>0.71386672044681698</v>
      </c>
      <c r="BI755" s="809">
        <v>0.32454815179572299</v>
      </c>
      <c r="BJ755" s="809">
        <v>0.67545184820427706</v>
      </c>
      <c r="BK755" s="810">
        <v>0.32490999486953098</v>
      </c>
      <c r="BL755" s="810">
        <f t="shared" si="178"/>
        <v>0.67509000513046902</v>
      </c>
      <c r="BM755" s="810">
        <v>0.38271635631995199</v>
      </c>
      <c r="BN755" s="810">
        <f t="shared" si="179"/>
        <v>0.61728364368004796</v>
      </c>
      <c r="BO755" s="810">
        <v>0.27677105924010797</v>
      </c>
      <c r="BP755" s="810">
        <f t="shared" si="180"/>
        <v>0.72322894075989197</v>
      </c>
      <c r="BQ755" s="810">
        <v>0.31606154761359329</v>
      </c>
      <c r="BR755" s="810">
        <f t="shared" si="186"/>
        <v>0.68393845238640671</v>
      </c>
      <c r="BS755" s="809">
        <v>0.91071124815893578</v>
      </c>
      <c r="BT755" s="809">
        <v>8.9288751841064204E-2</v>
      </c>
      <c r="BU755" s="812"/>
      <c r="BV755" s="758"/>
      <c r="BW755" s="758"/>
      <c r="BX755" s="758"/>
      <c r="BY755" s="758"/>
      <c r="BZ755" s="758"/>
      <c r="CA755" s="758"/>
      <c r="CB755" s="758"/>
      <c r="CC755" s="758"/>
      <c r="CD755" s="758"/>
      <c r="CE755" s="758"/>
      <c r="CF755" s="758"/>
      <c r="CG755" s="758"/>
      <c r="CH755" s="758"/>
      <c r="CI755" s="758"/>
      <c r="CJ755" s="758"/>
      <c r="CK755" s="758"/>
      <c r="CL755" s="758"/>
      <c r="CM755" s="758"/>
      <c r="CN755" s="758"/>
      <c r="CP755" s="5"/>
      <c r="CR755" s="5"/>
      <c r="CS755" s="5"/>
      <c r="CT755" s="5"/>
    </row>
    <row r="756" spans="2:98" ht="15">
      <c r="B756" s="758"/>
      <c r="C756" s="758"/>
      <c r="D756" s="758"/>
      <c r="E756" s="758"/>
      <c r="F756" s="758"/>
      <c r="G756" s="758"/>
      <c r="H756" s="758"/>
      <c r="I756" s="758"/>
      <c r="J756" s="758"/>
      <c r="K756" s="758"/>
      <c r="L756" s="758"/>
      <c r="M756" s="758"/>
      <c r="N756" s="758"/>
      <c r="O756" s="758"/>
      <c r="P756" s="758"/>
      <c r="Q756" s="758"/>
      <c r="R756" s="758"/>
      <c r="S756" s="758"/>
      <c r="T756" s="758"/>
      <c r="U756" s="758"/>
      <c r="V756" s="758"/>
      <c r="W756" s="758"/>
      <c r="X756" s="758"/>
      <c r="Y756" s="758"/>
      <c r="Z756" s="758"/>
      <c r="AA756" s="758"/>
      <c r="AB756" s="758"/>
      <c r="AC756" s="758"/>
      <c r="AD756" s="758"/>
      <c r="AE756" s="758"/>
      <c r="AF756" s="758"/>
      <c r="AG756" s="758"/>
      <c r="AH756" s="758"/>
      <c r="AI756" s="758"/>
      <c r="AJ756" s="758"/>
      <c r="AK756" s="758"/>
      <c r="AL756" s="780">
        <v>751</v>
      </c>
      <c r="AM756" s="792">
        <v>0.33815653862200601</v>
      </c>
      <c r="AN756" s="792">
        <f t="shared" si="181"/>
        <v>0.66184346137799399</v>
      </c>
      <c r="AO756" s="792">
        <v>0.387101846504807</v>
      </c>
      <c r="AP756" s="792">
        <f t="shared" si="175"/>
        <v>0.61289815349519294</v>
      </c>
      <c r="AQ756" s="792">
        <v>0.25915807544491098</v>
      </c>
      <c r="AR756" s="792">
        <f t="shared" si="176"/>
        <v>0.74084192455508902</v>
      </c>
      <c r="AS756" s="792">
        <f t="shared" si="182"/>
        <v>0.31307466637358655</v>
      </c>
      <c r="AT756" s="792">
        <f t="shared" si="182"/>
        <v>0.6869253336264135</v>
      </c>
      <c r="AU756" s="808">
        <v>0.35257405024906702</v>
      </c>
      <c r="AV756" s="808">
        <f t="shared" si="183"/>
        <v>0.64742594975093293</v>
      </c>
      <c r="AW756" s="808">
        <v>0.40401349025982702</v>
      </c>
      <c r="AX756" s="808">
        <f t="shared" si="184"/>
        <v>0.59598650974017298</v>
      </c>
      <c r="AY756" s="808">
        <v>0.28538787702725299</v>
      </c>
      <c r="AZ756" s="808">
        <f t="shared" si="187"/>
        <v>0.71461212297274701</v>
      </c>
      <c r="BA756" s="808">
        <f t="shared" si="185"/>
        <v>0.33349948176950739</v>
      </c>
      <c r="BB756" s="808">
        <f t="shared" si="185"/>
        <v>0.66650051823049261</v>
      </c>
      <c r="BC756" s="809">
        <v>0.33284402749214598</v>
      </c>
      <c r="BD756" s="809">
        <f t="shared" si="188"/>
        <v>0.66715597250785397</v>
      </c>
      <c r="BE756" s="809">
        <v>0.39082031550667101</v>
      </c>
      <c r="BF756" s="809">
        <f t="shared" si="188"/>
        <v>0.60917968449332904</v>
      </c>
      <c r="BG756" s="809">
        <v>0.28649126146051102</v>
      </c>
      <c r="BH756" s="809">
        <f t="shared" si="177"/>
        <v>0.71350873853948893</v>
      </c>
      <c r="BI756" s="809">
        <v>0.32485630136093469</v>
      </c>
      <c r="BJ756" s="809">
        <v>0.67514369863906531</v>
      </c>
      <c r="BK756" s="810">
        <v>0.32517777679224003</v>
      </c>
      <c r="BL756" s="810">
        <f t="shared" si="178"/>
        <v>0.67482222320775997</v>
      </c>
      <c r="BM756" s="810">
        <v>0.38296654566725802</v>
      </c>
      <c r="BN756" s="810">
        <f t="shared" si="179"/>
        <v>0.61703345433274204</v>
      </c>
      <c r="BO756" s="810">
        <v>0.27711935395436799</v>
      </c>
      <c r="BP756" s="810">
        <f t="shared" si="180"/>
        <v>0.72288064604563207</v>
      </c>
      <c r="BQ756" s="810">
        <v>0.316362319128073</v>
      </c>
      <c r="BR756" s="810">
        <f t="shared" si="186"/>
        <v>0.68363768087192711</v>
      </c>
      <c r="BS756" s="809">
        <v>0.91082424568078757</v>
      </c>
      <c r="BT756" s="809">
        <v>8.9175754319212402E-2</v>
      </c>
      <c r="BU756" s="812"/>
      <c r="BV756" s="758"/>
      <c r="BW756" s="758"/>
      <c r="BX756" s="758"/>
      <c r="BY756" s="758"/>
      <c r="BZ756" s="758"/>
      <c r="CA756" s="758"/>
      <c r="CB756" s="758"/>
      <c r="CC756" s="758"/>
      <c r="CD756" s="758"/>
      <c r="CE756" s="758"/>
      <c r="CF756" s="758"/>
      <c r="CG756" s="758"/>
      <c r="CH756" s="758"/>
      <c r="CI756" s="758"/>
      <c r="CJ756" s="758"/>
      <c r="CK756" s="758"/>
      <c r="CL756" s="758"/>
      <c r="CM756" s="758"/>
      <c r="CN756" s="758"/>
      <c r="CP756" s="5"/>
      <c r="CR756" s="5"/>
      <c r="CS756" s="5"/>
      <c r="CT756" s="5"/>
    </row>
    <row r="757" spans="2:98" ht="15">
      <c r="B757" s="758"/>
      <c r="C757" s="758"/>
      <c r="D757" s="758"/>
      <c r="E757" s="758"/>
      <c r="F757" s="758"/>
      <c r="G757" s="758"/>
      <c r="H757" s="758"/>
      <c r="I757" s="758"/>
      <c r="J757" s="758"/>
      <c r="K757" s="758"/>
      <c r="L757" s="758"/>
      <c r="M757" s="758"/>
      <c r="N757" s="758"/>
      <c r="O757" s="758"/>
      <c r="P757" s="758"/>
      <c r="Q757" s="758"/>
      <c r="R757" s="758"/>
      <c r="S757" s="758"/>
      <c r="T757" s="758"/>
      <c r="U757" s="758"/>
      <c r="V757" s="758"/>
      <c r="W757" s="758"/>
      <c r="X757" s="758"/>
      <c r="Y757" s="758"/>
      <c r="Z757" s="758"/>
      <c r="AA757" s="758"/>
      <c r="AB757" s="758"/>
      <c r="AC757" s="758"/>
      <c r="AD757" s="758"/>
      <c r="AE757" s="758"/>
      <c r="AF757" s="758"/>
      <c r="AG757" s="758"/>
      <c r="AH757" s="758"/>
      <c r="AI757" s="758"/>
      <c r="AJ757" s="758"/>
      <c r="AK757" s="758"/>
      <c r="AL757" s="780">
        <v>752</v>
      </c>
      <c r="AM757" s="792">
        <v>0.338422397223755</v>
      </c>
      <c r="AN757" s="792">
        <f t="shared" si="181"/>
        <v>0.661577602776245</v>
      </c>
      <c r="AO757" s="792">
        <v>0.38734922648016201</v>
      </c>
      <c r="AP757" s="792">
        <f t="shared" si="175"/>
        <v>0.61265077351983799</v>
      </c>
      <c r="AQ757" s="792">
        <v>0.259483535699358</v>
      </c>
      <c r="AR757" s="792">
        <f t="shared" si="176"/>
        <v>0.740516464300642</v>
      </c>
      <c r="AS757" s="792">
        <f t="shared" si="182"/>
        <v>0.31336369165150602</v>
      </c>
      <c r="AT757" s="792">
        <f t="shared" si="182"/>
        <v>0.6866363083484941</v>
      </c>
      <c r="AU757" s="808">
        <v>0.35285715713175703</v>
      </c>
      <c r="AV757" s="808">
        <f t="shared" si="183"/>
        <v>0.64714284286824297</v>
      </c>
      <c r="AW757" s="808">
        <v>0.40428343117794302</v>
      </c>
      <c r="AX757" s="808">
        <f t="shared" si="184"/>
        <v>0.59571656882205692</v>
      </c>
      <c r="AY757" s="808">
        <v>0.28574619736379397</v>
      </c>
      <c r="AZ757" s="808">
        <f t="shared" si="187"/>
        <v>0.71425380263620597</v>
      </c>
      <c r="BA757" s="808">
        <f t="shared" si="185"/>
        <v>0.33381415866911679</v>
      </c>
      <c r="BB757" s="808">
        <f t="shared" si="185"/>
        <v>0.66618584133088321</v>
      </c>
      <c r="BC757" s="809">
        <v>0.33311832614982501</v>
      </c>
      <c r="BD757" s="809">
        <f t="shared" si="188"/>
        <v>0.66688167385017505</v>
      </c>
      <c r="BE757" s="809">
        <v>0.39107389774226198</v>
      </c>
      <c r="BF757" s="809">
        <f t="shared" si="188"/>
        <v>0.60892610225773802</v>
      </c>
      <c r="BG757" s="809">
        <v>0.28684910677780701</v>
      </c>
      <c r="BH757" s="809">
        <f t="shared" si="177"/>
        <v>0.71315089322219305</v>
      </c>
      <c r="BI757" s="809">
        <v>0.32516426670495724</v>
      </c>
      <c r="BJ757" s="809">
        <v>0.67483573329504276</v>
      </c>
      <c r="BK757" s="810">
        <v>0.325445315032868</v>
      </c>
      <c r="BL757" s="810">
        <f t="shared" si="178"/>
        <v>0.674554684967132</v>
      </c>
      <c r="BM757" s="810">
        <v>0.38321654854446502</v>
      </c>
      <c r="BN757" s="810">
        <f t="shared" si="179"/>
        <v>0.61678345145553504</v>
      </c>
      <c r="BO757" s="810">
        <v>0.277467501042791</v>
      </c>
      <c r="BP757" s="810">
        <f t="shared" si="180"/>
        <v>0.72253249895720906</v>
      </c>
      <c r="BQ757" s="810">
        <v>0.31666290430509991</v>
      </c>
      <c r="BR757" s="810">
        <f t="shared" si="186"/>
        <v>0.68333709569490009</v>
      </c>
      <c r="BS757" s="809">
        <v>0.91093691824970502</v>
      </c>
      <c r="BT757" s="809">
        <v>8.9063081750294995E-2</v>
      </c>
      <c r="BU757" s="812"/>
      <c r="BV757" s="758"/>
      <c r="BW757" s="758"/>
      <c r="BX757" s="758"/>
      <c r="BY757" s="758"/>
      <c r="BZ757" s="758"/>
      <c r="CA757" s="758"/>
      <c r="CB757" s="758"/>
      <c r="CC757" s="758"/>
      <c r="CD757" s="758"/>
      <c r="CE757" s="758"/>
      <c r="CF757" s="758"/>
      <c r="CG757" s="758"/>
      <c r="CH757" s="758"/>
      <c r="CI757" s="758"/>
      <c r="CJ757" s="758"/>
      <c r="CK757" s="758"/>
      <c r="CL757" s="758"/>
      <c r="CM757" s="758"/>
      <c r="CN757" s="758"/>
      <c r="CP757" s="5"/>
      <c r="CR757" s="5"/>
      <c r="CS757" s="5"/>
      <c r="CT757" s="5"/>
    </row>
    <row r="758" spans="2:98" ht="15">
      <c r="B758" s="758"/>
      <c r="C758" s="758"/>
      <c r="D758" s="758"/>
      <c r="E758" s="758"/>
      <c r="F758" s="758"/>
      <c r="G758" s="758"/>
      <c r="H758" s="758"/>
      <c r="I758" s="758"/>
      <c r="J758" s="758"/>
      <c r="K758" s="758"/>
      <c r="L758" s="758"/>
      <c r="M758" s="758"/>
      <c r="N758" s="758"/>
      <c r="O758" s="758"/>
      <c r="P758" s="758"/>
      <c r="Q758" s="758"/>
      <c r="R758" s="758"/>
      <c r="S758" s="758"/>
      <c r="T758" s="758"/>
      <c r="U758" s="758"/>
      <c r="V758" s="758"/>
      <c r="W758" s="758"/>
      <c r="X758" s="758"/>
      <c r="Y758" s="758"/>
      <c r="Z758" s="758"/>
      <c r="AA758" s="758"/>
      <c r="AB758" s="758"/>
      <c r="AC758" s="758"/>
      <c r="AD758" s="758"/>
      <c r="AE758" s="758"/>
      <c r="AF758" s="758"/>
      <c r="AG758" s="758"/>
      <c r="AH758" s="758"/>
      <c r="AI758" s="758"/>
      <c r="AJ758" s="758"/>
      <c r="AK758" s="758"/>
      <c r="AL758" s="780">
        <v>753</v>
      </c>
      <c r="AM758" s="792">
        <v>0.33868807470922802</v>
      </c>
      <c r="AN758" s="792">
        <f t="shared" si="181"/>
        <v>0.66131192529077198</v>
      </c>
      <c r="AO758" s="792">
        <v>0.38759642530520699</v>
      </c>
      <c r="AP758" s="792">
        <f t="shared" si="175"/>
        <v>0.61240357469479301</v>
      </c>
      <c r="AQ758" s="792">
        <v>0.25980890648622701</v>
      </c>
      <c r="AR758" s="792">
        <f t="shared" si="176"/>
        <v>0.74019109351377299</v>
      </c>
      <c r="AS758" s="792">
        <f t="shared" si="182"/>
        <v>0.31365257796372276</v>
      </c>
      <c r="AT758" s="792">
        <f t="shared" si="182"/>
        <v>0.6863474220362773</v>
      </c>
      <c r="AU758" s="808">
        <v>0.35314005005025301</v>
      </c>
      <c r="AV758" s="808">
        <f t="shared" si="183"/>
        <v>0.64685994994974694</v>
      </c>
      <c r="AW758" s="808">
        <v>0.40455316331933899</v>
      </c>
      <c r="AX758" s="808">
        <f t="shared" si="184"/>
        <v>0.59544683668066101</v>
      </c>
      <c r="AY758" s="808">
        <v>0.28610439677933902</v>
      </c>
      <c r="AZ758" s="808">
        <f t="shared" si="187"/>
        <v>0.71389560322066092</v>
      </c>
      <c r="BA758" s="808">
        <f t="shared" si="185"/>
        <v>0.33412866559752236</v>
      </c>
      <c r="BB758" s="808">
        <f t="shared" si="185"/>
        <v>0.66587133440247759</v>
      </c>
      <c r="BC758" s="809">
        <v>0.3333923899756</v>
      </c>
      <c r="BD758" s="809">
        <f t="shared" si="188"/>
        <v>0.66660761002440005</v>
      </c>
      <c r="BE758" s="809">
        <v>0.39132726825734698</v>
      </c>
      <c r="BF758" s="809">
        <f t="shared" si="188"/>
        <v>0.60867273174265302</v>
      </c>
      <c r="BG758" s="809">
        <v>0.28720681530782399</v>
      </c>
      <c r="BH758" s="809">
        <f t="shared" si="177"/>
        <v>0.71279318469217601</v>
      </c>
      <c r="BI758" s="809">
        <v>0.32547204763322485</v>
      </c>
      <c r="BJ758" s="809">
        <v>0.67452795236677521</v>
      </c>
      <c r="BK758" s="810">
        <v>0.32571260956179798</v>
      </c>
      <c r="BL758" s="810">
        <f t="shared" si="178"/>
        <v>0.67428739043820207</v>
      </c>
      <c r="BM758" s="810">
        <v>0.38346636508433701</v>
      </c>
      <c r="BN758" s="810">
        <f t="shared" si="179"/>
        <v>0.61653363491566293</v>
      </c>
      <c r="BO758" s="810">
        <v>0.277815500252659</v>
      </c>
      <c r="BP758" s="810">
        <f t="shared" si="180"/>
        <v>0.722184499747341</v>
      </c>
      <c r="BQ758" s="810">
        <v>0.31696330304977804</v>
      </c>
      <c r="BR758" s="810">
        <f t="shared" si="186"/>
        <v>0.68303669695022196</v>
      </c>
      <c r="BS758" s="809">
        <v>0.91104926775053985</v>
      </c>
      <c r="BT758" s="809">
        <v>8.8950732249460193E-2</v>
      </c>
      <c r="BU758" s="812"/>
      <c r="BV758" s="758"/>
      <c r="BW758" s="758"/>
      <c r="BX758" s="758"/>
      <c r="BY758" s="758"/>
      <c r="BZ758" s="758"/>
      <c r="CA758" s="758"/>
      <c r="CB758" s="758"/>
      <c r="CC758" s="758"/>
      <c r="CD758" s="758"/>
      <c r="CE758" s="758"/>
      <c r="CF758" s="758"/>
      <c r="CG758" s="758"/>
      <c r="CH758" s="758"/>
      <c r="CI758" s="758"/>
      <c r="CJ758" s="758"/>
      <c r="CK758" s="758"/>
      <c r="CL758" s="758"/>
      <c r="CM758" s="758"/>
      <c r="CN758" s="758"/>
      <c r="CP758" s="5"/>
      <c r="CR758" s="5"/>
      <c r="CS758" s="5"/>
      <c r="CT758" s="5"/>
    </row>
    <row r="759" spans="2:98" ht="15">
      <c r="B759" s="758"/>
      <c r="C759" s="758"/>
      <c r="D759" s="758"/>
      <c r="E759" s="758"/>
      <c r="F759" s="758"/>
      <c r="G759" s="758"/>
      <c r="H759" s="758"/>
      <c r="I759" s="758"/>
      <c r="J759" s="758"/>
      <c r="K759" s="758"/>
      <c r="L759" s="758"/>
      <c r="M759" s="758"/>
      <c r="N759" s="758"/>
      <c r="O759" s="758"/>
      <c r="P759" s="758"/>
      <c r="Q759" s="758"/>
      <c r="R759" s="758"/>
      <c r="S759" s="758"/>
      <c r="T759" s="758"/>
      <c r="U759" s="758"/>
      <c r="V759" s="758"/>
      <c r="W759" s="758"/>
      <c r="X759" s="758"/>
      <c r="Y759" s="758"/>
      <c r="Z759" s="758"/>
      <c r="AA759" s="758"/>
      <c r="AB759" s="758"/>
      <c r="AC759" s="758"/>
      <c r="AD759" s="758"/>
      <c r="AE759" s="758"/>
      <c r="AF759" s="758"/>
      <c r="AG759" s="758"/>
      <c r="AH759" s="758"/>
      <c r="AI759" s="758"/>
      <c r="AJ759" s="758"/>
      <c r="AK759" s="758"/>
      <c r="AL759" s="780">
        <v>754</v>
      </c>
      <c r="AM759" s="792">
        <v>0.33895357267322601</v>
      </c>
      <c r="AN759" s="792">
        <f t="shared" si="181"/>
        <v>0.66104642732677399</v>
      </c>
      <c r="AO759" s="792">
        <v>0.387843442413696</v>
      </c>
      <c r="AP759" s="792">
        <f t="shared" si="175"/>
        <v>0.61215655758630394</v>
      </c>
      <c r="AQ759" s="792">
        <v>0.26013418778304598</v>
      </c>
      <c r="AR759" s="792">
        <f t="shared" si="176"/>
        <v>0.73986581221695402</v>
      </c>
      <c r="AS759" s="792">
        <f t="shared" si="182"/>
        <v>0.31394132566405131</v>
      </c>
      <c r="AT759" s="792">
        <f t="shared" si="182"/>
        <v>0.68605867433594869</v>
      </c>
      <c r="AU759" s="808">
        <v>0.35342272929408902</v>
      </c>
      <c r="AV759" s="808">
        <f t="shared" si="183"/>
        <v>0.64657727070591098</v>
      </c>
      <c r="AW759" s="808">
        <v>0.40482268695139401</v>
      </c>
      <c r="AX759" s="808">
        <f t="shared" si="184"/>
        <v>0.59517731304860599</v>
      </c>
      <c r="AY759" s="808">
        <v>0.28646247509300898</v>
      </c>
      <c r="AZ759" s="808">
        <f t="shared" si="187"/>
        <v>0.71353752490699107</v>
      </c>
      <c r="BA759" s="808">
        <f t="shared" si="185"/>
        <v>0.33444300262277238</v>
      </c>
      <c r="BB759" s="808">
        <f t="shared" si="185"/>
        <v>0.66555699737722773</v>
      </c>
      <c r="BC759" s="809">
        <v>0.33366621850814698</v>
      </c>
      <c r="BD759" s="809">
        <f t="shared" si="188"/>
        <v>0.66633378149185307</v>
      </c>
      <c r="BE759" s="809">
        <v>0.39158042722226</v>
      </c>
      <c r="BF759" s="809">
        <f t="shared" si="188"/>
        <v>0.60841957277773995</v>
      </c>
      <c r="BG759" s="809">
        <v>0.28756438685331498</v>
      </c>
      <c r="BH759" s="809">
        <f t="shared" si="177"/>
        <v>0.71243561314668502</v>
      </c>
      <c r="BI759" s="809">
        <v>0.32577964395117026</v>
      </c>
      <c r="BJ759" s="809">
        <v>0.67422035604882979</v>
      </c>
      <c r="BK759" s="810">
        <v>0.325979660349417</v>
      </c>
      <c r="BL759" s="810">
        <f t="shared" si="178"/>
        <v>0.67402033965058306</v>
      </c>
      <c r="BM759" s="810">
        <v>0.38371599541963802</v>
      </c>
      <c r="BN759" s="810">
        <f t="shared" si="179"/>
        <v>0.61628400458036192</v>
      </c>
      <c r="BO759" s="810">
        <v>0.27816335133125197</v>
      </c>
      <c r="BP759" s="810">
        <f t="shared" si="180"/>
        <v>0.72183664866874797</v>
      </c>
      <c r="BQ759" s="810">
        <v>0.31726351526721192</v>
      </c>
      <c r="BR759" s="810">
        <f t="shared" si="186"/>
        <v>0.68273648473278814</v>
      </c>
      <c r="BS759" s="809">
        <v>0.91116129606814344</v>
      </c>
      <c r="BT759" s="809">
        <v>8.8838703931856597E-2</v>
      </c>
      <c r="BU759" s="812"/>
      <c r="BV759" s="758"/>
      <c r="BW759" s="758"/>
      <c r="BX759" s="758"/>
      <c r="BY759" s="758"/>
      <c r="BZ759" s="758"/>
      <c r="CA759" s="758"/>
      <c r="CB759" s="758"/>
      <c r="CC759" s="758"/>
      <c r="CD759" s="758"/>
      <c r="CE759" s="758"/>
      <c r="CF759" s="758"/>
      <c r="CG759" s="758"/>
      <c r="CH759" s="758"/>
      <c r="CI759" s="758"/>
      <c r="CJ759" s="758"/>
      <c r="CK759" s="758"/>
      <c r="CL759" s="758"/>
      <c r="CM759" s="758"/>
      <c r="CN759" s="758"/>
      <c r="CP759" s="5"/>
      <c r="CR759" s="5"/>
      <c r="CS759" s="5"/>
      <c r="CT759" s="5"/>
    </row>
    <row r="760" spans="2:98" ht="15">
      <c r="B760" s="758"/>
      <c r="C760" s="758"/>
      <c r="D760" s="758"/>
      <c r="E760" s="758"/>
      <c r="F760" s="758"/>
      <c r="G760" s="758"/>
      <c r="H760" s="758"/>
      <c r="I760" s="758"/>
      <c r="J760" s="758"/>
      <c r="K760" s="758"/>
      <c r="L760" s="758"/>
      <c r="M760" s="758"/>
      <c r="N760" s="758"/>
      <c r="O760" s="758"/>
      <c r="P760" s="758"/>
      <c r="Q760" s="758"/>
      <c r="R760" s="758"/>
      <c r="S760" s="758"/>
      <c r="T760" s="758"/>
      <c r="U760" s="758"/>
      <c r="V760" s="758"/>
      <c r="W760" s="758"/>
      <c r="X760" s="758"/>
      <c r="Y760" s="758"/>
      <c r="Z760" s="758"/>
      <c r="AA760" s="758"/>
      <c r="AB760" s="758"/>
      <c r="AC760" s="758"/>
      <c r="AD760" s="758"/>
      <c r="AE760" s="758"/>
      <c r="AF760" s="758"/>
      <c r="AG760" s="758"/>
      <c r="AH760" s="758"/>
      <c r="AI760" s="758"/>
      <c r="AJ760" s="758"/>
      <c r="AK760" s="758"/>
      <c r="AL760" s="780">
        <v>755</v>
      </c>
      <c r="AM760" s="792">
        <v>0.339218892710553</v>
      </c>
      <c r="AN760" s="792">
        <f t="shared" si="181"/>
        <v>0.66078110728944695</v>
      </c>
      <c r="AO760" s="792">
        <v>0.388090277239381</v>
      </c>
      <c r="AP760" s="792">
        <f t="shared" si="175"/>
        <v>0.61190972276061895</v>
      </c>
      <c r="AQ760" s="792">
        <v>0.260459379567342</v>
      </c>
      <c r="AR760" s="792">
        <f t="shared" si="176"/>
        <v>0.739540620432658</v>
      </c>
      <c r="AS760" s="792">
        <f t="shared" si="182"/>
        <v>0.31422993510630637</v>
      </c>
      <c r="AT760" s="792">
        <f t="shared" si="182"/>
        <v>0.68577006489369363</v>
      </c>
      <c r="AU760" s="808">
        <v>0.35370519515280002</v>
      </c>
      <c r="AV760" s="808">
        <f t="shared" si="183"/>
        <v>0.64629480484719992</v>
      </c>
      <c r="AW760" s="808">
        <v>0.40509200234148501</v>
      </c>
      <c r="AX760" s="808">
        <f t="shared" si="184"/>
        <v>0.59490799765851499</v>
      </c>
      <c r="AY760" s="808">
        <v>0.286820432123925</v>
      </c>
      <c r="AZ760" s="808">
        <f t="shared" si="187"/>
        <v>0.71317956787607506</v>
      </c>
      <c r="BA760" s="808">
        <f t="shared" si="185"/>
        <v>0.33475716981291503</v>
      </c>
      <c r="BB760" s="808">
        <f t="shared" si="185"/>
        <v>0.66524283018708497</v>
      </c>
      <c r="BC760" s="809">
        <v>0.33393981128614603</v>
      </c>
      <c r="BD760" s="809">
        <f t="shared" si="188"/>
        <v>0.66606018871385397</v>
      </c>
      <c r="BE760" s="809">
        <v>0.39183337480733899</v>
      </c>
      <c r="BF760" s="809">
        <f t="shared" si="188"/>
        <v>0.60816662519266096</v>
      </c>
      <c r="BG760" s="809">
        <v>0.28792182121703402</v>
      </c>
      <c r="BH760" s="809">
        <f t="shared" si="177"/>
        <v>0.71207817878296598</v>
      </c>
      <c r="BI760" s="809">
        <v>0.32608705546422889</v>
      </c>
      <c r="BJ760" s="809">
        <v>0.67391294453577111</v>
      </c>
      <c r="BK760" s="810">
        <v>0.32624646736610902</v>
      </c>
      <c r="BL760" s="810">
        <f t="shared" si="178"/>
        <v>0.67375353263389104</v>
      </c>
      <c r="BM760" s="810">
        <v>0.38396543968313401</v>
      </c>
      <c r="BN760" s="810">
        <f t="shared" si="179"/>
        <v>0.61603456031686599</v>
      </c>
      <c r="BO760" s="810">
        <v>0.27851105402585002</v>
      </c>
      <c r="BP760" s="810">
        <f t="shared" si="180"/>
        <v>0.72148894597415003</v>
      </c>
      <c r="BQ760" s="810">
        <v>0.3175635408625056</v>
      </c>
      <c r="BR760" s="810">
        <f t="shared" si="186"/>
        <v>0.68243645913749451</v>
      </c>
      <c r="BS760" s="809">
        <v>0.91127300508736786</v>
      </c>
      <c r="BT760" s="809">
        <v>8.8726994912632196E-2</v>
      </c>
      <c r="BU760" s="812"/>
      <c r="BV760" s="758"/>
      <c r="BW760" s="758"/>
      <c r="BX760" s="758"/>
      <c r="BY760" s="758"/>
      <c r="BZ760" s="758"/>
      <c r="CA760" s="758"/>
      <c r="CB760" s="758"/>
      <c r="CC760" s="758"/>
      <c r="CD760" s="758"/>
      <c r="CE760" s="758"/>
      <c r="CF760" s="758"/>
      <c r="CG760" s="758"/>
      <c r="CH760" s="758"/>
      <c r="CI760" s="758"/>
      <c r="CJ760" s="758"/>
      <c r="CK760" s="758"/>
      <c r="CL760" s="758"/>
      <c r="CM760" s="758"/>
      <c r="CN760" s="758"/>
      <c r="CP760" s="5"/>
      <c r="CR760" s="5"/>
      <c r="CS760" s="5"/>
      <c r="CT760" s="5"/>
    </row>
    <row r="761" spans="2:98" ht="15">
      <c r="B761" s="758"/>
      <c r="C761" s="758"/>
      <c r="D761" s="758"/>
      <c r="E761" s="758"/>
      <c r="F761" s="758"/>
      <c r="G761" s="758"/>
      <c r="H761" s="758"/>
      <c r="I761" s="758"/>
      <c r="J761" s="758"/>
      <c r="K761" s="758"/>
      <c r="L761" s="758"/>
      <c r="M761" s="758"/>
      <c r="N761" s="758"/>
      <c r="O761" s="758"/>
      <c r="P761" s="758"/>
      <c r="Q761" s="758"/>
      <c r="R761" s="758"/>
      <c r="S761" s="758"/>
      <c r="T761" s="758"/>
      <c r="U761" s="758"/>
      <c r="V761" s="758"/>
      <c r="W761" s="758"/>
      <c r="X761" s="758"/>
      <c r="Y761" s="758"/>
      <c r="Z761" s="758"/>
      <c r="AA761" s="758"/>
      <c r="AB761" s="758"/>
      <c r="AC761" s="758"/>
      <c r="AD761" s="758"/>
      <c r="AE761" s="758"/>
      <c r="AF761" s="758"/>
      <c r="AG761" s="758"/>
      <c r="AH761" s="758"/>
      <c r="AI761" s="758"/>
      <c r="AJ761" s="758"/>
      <c r="AK761" s="758"/>
      <c r="AL761" s="780">
        <v>756</v>
      </c>
      <c r="AM761" s="792">
        <v>0.33948403641600899</v>
      </c>
      <c r="AN761" s="792">
        <f t="shared" si="181"/>
        <v>0.66051596358399101</v>
      </c>
      <c r="AO761" s="792">
        <v>0.38833692921601598</v>
      </c>
      <c r="AP761" s="792">
        <f t="shared" si="175"/>
        <v>0.61166307078398408</v>
      </c>
      <c r="AQ761" s="792">
        <v>0.26078448181664199</v>
      </c>
      <c r="AR761" s="792">
        <f t="shared" si="176"/>
        <v>0.73921551818335796</v>
      </c>
      <c r="AS761" s="792">
        <f t="shared" si="182"/>
        <v>0.31451840664430181</v>
      </c>
      <c r="AT761" s="792">
        <f t="shared" si="182"/>
        <v>0.68548159335569814</v>
      </c>
      <c r="AU761" s="808">
        <v>0.35398744791592102</v>
      </c>
      <c r="AV761" s="808">
        <f t="shared" si="183"/>
        <v>0.64601255208407893</v>
      </c>
      <c r="AW761" s="808">
        <v>0.40536110975699202</v>
      </c>
      <c r="AX761" s="808">
        <f t="shared" si="184"/>
        <v>0.59463889024300798</v>
      </c>
      <c r="AY761" s="808">
        <v>0.28717826769120702</v>
      </c>
      <c r="AZ761" s="808">
        <f t="shared" si="187"/>
        <v>0.71282173230879298</v>
      </c>
      <c r="BA761" s="808">
        <f t="shared" si="185"/>
        <v>0.33507116723599895</v>
      </c>
      <c r="BB761" s="808">
        <f t="shared" si="185"/>
        <v>0.66492883276400105</v>
      </c>
      <c r="BC761" s="809">
        <v>0.33421316784827299</v>
      </c>
      <c r="BD761" s="809">
        <f t="shared" si="188"/>
        <v>0.66578683215172707</v>
      </c>
      <c r="BE761" s="809">
        <v>0.39208611118291797</v>
      </c>
      <c r="BF761" s="809">
        <f t="shared" si="188"/>
        <v>0.60791388881708208</v>
      </c>
      <c r="BG761" s="809">
        <v>0.28827911820173302</v>
      </c>
      <c r="BH761" s="809">
        <f t="shared" si="177"/>
        <v>0.71172088179826698</v>
      </c>
      <c r="BI761" s="809">
        <v>0.32639428197783293</v>
      </c>
      <c r="BJ761" s="809">
        <v>0.67360571802216707</v>
      </c>
      <c r="BK761" s="810">
        <v>0.326513030582259</v>
      </c>
      <c r="BL761" s="810">
        <f t="shared" si="178"/>
        <v>0.673486969417741</v>
      </c>
      <c r="BM761" s="810">
        <v>0.38421469800758801</v>
      </c>
      <c r="BN761" s="810">
        <f t="shared" si="179"/>
        <v>0.61578530199241199</v>
      </c>
      <c r="BO761" s="810">
        <v>0.27885860808373297</v>
      </c>
      <c r="BP761" s="810">
        <f t="shared" si="180"/>
        <v>0.72114139191626703</v>
      </c>
      <c r="BQ761" s="810">
        <v>0.31786337974076273</v>
      </c>
      <c r="BR761" s="810">
        <f t="shared" si="186"/>
        <v>0.68213662025923738</v>
      </c>
      <c r="BS761" s="809">
        <v>0.91138439669306448</v>
      </c>
      <c r="BT761" s="809">
        <v>8.8615603306935506E-2</v>
      </c>
      <c r="BU761" s="812"/>
      <c r="BV761" s="758"/>
      <c r="BW761" s="758"/>
      <c r="BX761" s="758"/>
      <c r="BY761" s="758"/>
      <c r="BZ761" s="758"/>
      <c r="CA761" s="758"/>
      <c r="CB761" s="758"/>
      <c r="CC761" s="758"/>
      <c r="CD761" s="758"/>
      <c r="CE761" s="758"/>
      <c r="CF761" s="758"/>
      <c r="CG761" s="758"/>
      <c r="CH761" s="758"/>
      <c r="CI761" s="758"/>
      <c r="CJ761" s="758"/>
      <c r="CK761" s="758"/>
      <c r="CL761" s="758"/>
      <c r="CM761" s="758"/>
      <c r="CN761" s="758"/>
      <c r="CP761" s="5"/>
      <c r="CR761" s="5"/>
      <c r="CS761" s="5"/>
      <c r="CT761" s="5"/>
    </row>
    <row r="762" spans="2:98" ht="15">
      <c r="B762" s="758"/>
      <c r="C762" s="758"/>
      <c r="D762" s="758"/>
      <c r="E762" s="758"/>
      <c r="F762" s="758"/>
      <c r="G762" s="758"/>
      <c r="H762" s="758"/>
      <c r="I762" s="758"/>
      <c r="J762" s="758"/>
      <c r="K762" s="758"/>
      <c r="L762" s="758"/>
      <c r="M762" s="758"/>
      <c r="N762" s="758"/>
      <c r="O762" s="758"/>
      <c r="P762" s="758"/>
      <c r="Q762" s="758"/>
      <c r="R762" s="758"/>
      <c r="S762" s="758"/>
      <c r="T762" s="758"/>
      <c r="U762" s="758"/>
      <c r="V762" s="758"/>
      <c r="W762" s="758"/>
      <c r="X762" s="758"/>
      <c r="Y762" s="758"/>
      <c r="Z762" s="758"/>
      <c r="AA762" s="758"/>
      <c r="AB762" s="758"/>
      <c r="AC762" s="758"/>
      <c r="AD762" s="758"/>
      <c r="AE762" s="758"/>
      <c r="AF762" s="758"/>
      <c r="AG762" s="758"/>
      <c r="AH762" s="758"/>
      <c r="AI762" s="758"/>
      <c r="AJ762" s="758"/>
      <c r="AK762" s="758"/>
      <c r="AL762" s="780">
        <v>757</v>
      </c>
      <c r="AM762" s="792">
        <v>0.33974900538439801</v>
      </c>
      <c r="AN762" s="792">
        <f t="shared" si="181"/>
        <v>0.66025099461560199</v>
      </c>
      <c r="AO762" s="792">
        <v>0.38858339777735401</v>
      </c>
      <c r="AP762" s="792">
        <f t="shared" si="175"/>
        <v>0.61141660222264593</v>
      </c>
      <c r="AQ762" s="792">
        <v>0.26110949450847298</v>
      </c>
      <c r="AR762" s="792">
        <f t="shared" si="176"/>
        <v>0.73889050549152702</v>
      </c>
      <c r="AS762" s="792">
        <f t="shared" si="182"/>
        <v>0.31480674063185238</v>
      </c>
      <c r="AT762" s="792">
        <f t="shared" si="182"/>
        <v>0.68519325936814757</v>
      </c>
      <c r="AU762" s="808">
        <v>0.35426948787298701</v>
      </c>
      <c r="AV762" s="808">
        <f t="shared" si="183"/>
        <v>0.64573051212701293</v>
      </c>
      <c r="AW762" s="808">
        <v>0.40563000946529199</v>
      </c>
      <c r="AX762" s="808">
        <f t="shared" si="184"/>
        <v>0.59436999053470796</v>
      </c>
      <c r="AY762" s="808">
        <v>0.28753598161397498</v>
      </c>
      <c r="AZ762" s="808">
        <f t="shared" si="187"/>
        <v>0.71246401838602502</v>
      </c>
      <c r="BA762" s="808">
        <f t="shared" si="185"/>
        <v>0.33538499496007163</v>
      </c>
      <c r="BB762" s="808">
        <f t="shared" si="185"/>
        <v>0.66461500503992843</v>
      </c>
      <c r="BC762" s="809">
        <v>0.33448628773320799</v>
      </c>
      <c r="BD762" s="809">
        <f t="shared" si="188"/>
        <v>0.66551371226679201</v>
      </c>
      <c r="BE762" s="809">
        <v>0.39233863651933398</v>
      </c>
      <c r="BF762" s="809">
        <f t="shared" si="188"/>
        <v>0.60766136348066602</v>
      </c>
      <c r="BG762" s="809">
        <v>0.28863627761016503</v>
      </c>
      <c r="BH762" s="809">
        <f t="shared" si="177"/>
        <v>0.71136372238983503</v>
      </c>
      <c r="BI762" s="809">
        <v>0.32670132329741719</v>
      </c>
      <c r="BJ762" s="809">
        <v>0.67329867670258281</v>
      </c>
      <c r="BK762" s="810">
        <v>0.32677934996825198</v>
      </c>
      <c r="BL762" s="810">
        <f t="shared" si="178"/>
        <v>0.67322065003174802</v>
      </c>
      <c r="BM762" s="810">
        <v>0.38446377052576602</v>
      </c>
      <c r="BN762" s="810">
        <f t="shared" si="179"/>
        <v>0.61553622947423392</v>
      </c>
      <c r="BO762" s="810">
        <v>0.27920601325218197</v>
      </c>
      <c r="BP762" s="810">
        <f t="shared" si="180"/>
        <v>0.72079398674781803</v>
      </c>
      <c r="BQ762" s="810">
        <v>0.31816303180708805</v>
      </c>
      <c r="BR762" s="810">
        <f t="shared" si="186"/>
        <v>0.68183696819291195</v>
      </c>
      <c r="BS762" s="809">
        <v>0.91149547277008536</v>
      </c>
      <c r="BT762" s="809">
        <v>8.8504527229914601E-2</v>
      </c>
      <c r="BU762" s="812"/>
      <c r="BV762" s="758"/>
      <c r="BW762" s="758"/>
      <c r="BX762" s="758"/>
      <c r="BY762" s="758"/>
      <c r="BZ762" s="758"/>
      <c r="CA762" s="758"/>
      <c r="CB762" s="758"/>
      <c r="CC762" s="758"/>
      <c r="CD762" s="758"/>
      <c r="CE762" s="758"/>
      <c r="CF762" s="758"/>
      <c r="CG762" s="758"/>
      <c r="CH762" s="758"/>
      <c r="CI762" s="758"/>
      <c r="CJ762" s="758"/>
      <c r="CK762" s="758"/>
      <c r="CL762" s="758"/>
      <c r="CM762" s="758"/>
      <c r="CN762" s="758"/>
      <c r="CP762" s="5"/>
      <c r="CR762" s="5"/>
      <c r="CS762" s="5"/>
      <c r="CT762" s="5"/>
    </row>
    <row r="763" spans="2:98" ht="15">
      <c r="B763" s="758"/>
      <c r="C763" s="758"/>
      <c r="D763" s="758"/>
      <c r="E763" s="758"/>
      <c r="F763" s="758"/>
      <c r="G763" s="758"/>
      <c r="H763" s="758"/>
      <c r="I763" s="758"/>
      <c r="J763" s="758"/>
      <c r="K763" s="758"/>
      <c r="L763" s="758"/>
      <c r="M763" s="758"/>
      <c r="N763" s="758"/>
      <c r="O763" s="758"/>
      <c r="P763" s="758"/>
      <c r="Q763" s="758"/>
      <c r="R763" s="758"/>
      <c r="S763" s="758"/>
      <c r="T763" s="758"/>
      <c r="U763" s="758"/>
      <c r="V763" s="758"/>
      <c r="W763" s="758"/>
      <c r="X763" s="758"/>
      <c r="Y763" s="758"/>
      <c r="Z763" s="758"/>
      <c r="AA763" s="758"/>
      <c r="AB763" s="758"/>
      <c r="AC763" s="758"/>
      <c r="AD763" s="758"/>
      <c r="AE763" s="758"/>
      <c r="AF763" s="758"/>
      <c r="AG763" s="758"/>
      <c r="AH763" s="758"/>
      <c r="AI763" s="758"/>
      <c r="AJ763" s="758"/>
      <c r="AK763" s="758"/>
      <c r="AL763" s="780">
        <v>758</v>
      </c>
      <c r="AM763" s="792">
        <v>0.34001380121051999</v>
      </c>
      <c r="AN763" s="792">
        <f t="shared" si="181"/>
        <v>0.65998619878947995</v>
      </c>
      <c r="AO763" s="792">
        <v>0.38882968235714699</v>
      </c>
      <c r="AP763" s="792">
        <f t="shared" si="175"/>
        <v>0.61117031764285301</v>
      </c>
      <c r="AQ763" s="792">
        <v>0.26143441762036201</v>
      </c>
      <c r="AR763" s="792">
        <f t="shared" si="176"/>
        <v>0.73856558237963799</v>
      </c>
      <c r="AS763" s="792">
        <f t="shared" si="182"/>
        <v>0.3150949374227715</v>
      </c>
      <c r="AT763" s="792">
        <f t="shared" si="182"/>
        <v>0.68490506257722861</v>
      </c>
      <c r="AU763" s="808">
        <v>0.35455131531353301</v>
      </c>
      <c r="AV763" s="808">
        <f t="shared" si="183"/>
        <v>0.64544868468646699</v>
      </c>
      <c r="AW763" s="808">
        <v>0.40589870173376302</v>
      </c>
      <c r="AX763" s="808">
        <f t="shared" si="184"/>
        <v>0.59410129826623703</v>
      </c>
      <c r="AY763" s="808">
        <v>0.28789357371135099</v>
      </c>
      <c r="AZ763" s="808">
        <f t="shared" si="187"/>
        <v>0.71210642628864895</v>
      </c>
      <c r="BA763" s="808">
        <f t="shared" si="185"/>
        <v>0.33569865305318219</v>
      </c>
      <c r="BB763" s="808">
        <f t="shared" si="185"/>
        <v>0.66430134694681775</v>
      </c>
      <c r="BC763" s="809">
        <v>0.334759170479627</v>
      </c>
      <c r="BD763" s="809">
        <f t="shared" si="188"/>
        <v>0.665240829520373</v>
      </c>
      <c r="BE763" s="809">
        <v>0.39259095098692098</v>
      </c>
      <c r="BF763" s="809">
        <f t="shared" si="188"/>
        <v>0.60740904901307902</v>
      </c>
      <c r="BG763" s="809">
        <v>0.28899329924508499</v>
      </c>
      <c r="BH763" s="809">
        <f t="shared" si="177"/>
        <v>0.71100670075491501</v>
      </c>
      <c r="BI763" s="809">
        <v>0.3270081792284153</v>
      </c>
      <c r="BJ763" s="809">
        <v>0.6729918207715847</v>
      </c>
      <c r="BK763" s="810">
        <v>0.32704542549447402</v>
      </c>
      <c r="BL763" s="810">
        <f t="shared" si="178"/>
        <v>0.67295457450552598</v>
      </c>
      <c r="BM763" s="810">
        <v>0.38471265737043298</v>
      </c>
      <c r="BN763" s="810">
        <f t="shared" si="179"/>
        <v>0.61528734262956708</v>
      </c>
      <c r="BO763" s="810">
        <v>0.27955326927847701</v>
      </c>
      <c r="BP763" s="810">
        <f t="shared" si="180"/>
        <v>0.72044673072152299</v>
      </c>
      <c r="BQ763" s="810">
        <v>0.31846249696658596</v>
      </c>
      <c r="BR763" s="810">
        <f t="shared" si="186"/>
        <v>0.68153750303341409</v>
      </c>
      <c r="BS763" s="809">
        <v>0.91160623520328188</v>
      </c>
      <c r="BT763" s="809">
        <v>8.8393764796718094E-2</v>
      </c>
      <c r="BU763" s="812"/>
      <c r="BV763" s="758"/>
      <c r="BW763" s="758"/>
      <c r="BX763" s="758"/>
      <c r="BY763" s="758"/>
      <c r="BZ763" s="758"/>
      <c r="CA763" s="758"/>
      <c r="CB763" s="758"/>
      <c r="CC763" s="758"/>
      <c r="CD763" s="758"/>
      <c r="CE763" s="758"/>
      <c r="CF763" s="758"/>
      <c r="CG763" s="758"/>
      <c r="CH763" s="758"/>
      <c r="CI763" s="758"/>
      <c r="CJ763" s="758"/>
      <c r="CK763" s="758"/>
      <c r="CL763" s="758"/>
      <c r="CM763" s="758"/>
      <c r="CN763" s="758"/>
      <c r="CP763" s="5"/>
      <c r="CR763" s="5"/>
      <c r="CS763" s="5"/>
      <c r="CT763" s="5"/>
    </row>
    <row r="764" spans="2:98" ht="15">
      <c r="B764" s="758"/>
      <c r="C764" s="758"/>
      <c r="D764" s="758"/>
      <c r="E764" s="758"/>
      <c r="F764" s="758"/>
      <c r="G764" s="758"/>
      <c r="H764" s="758"/>
      <c r="I764" s="758"/>
      <c r="J764" s="758"/>
      <c r="K764" s="758"/>
      <c r="L764" s="758"/>
      <c r="M764" s="758"/>
      <c r="N764" s="758"/>
      <c r="O764" s="758"/>
      <c r="P764" s="758"/>
      <c r="Q764" s="758"/>
      <c r="R764" s="758"/>
      <c r="S764" s="758"/>
      <c r="T764" s="758"/>
      <c r="U764" s="758"/>
      <c r="V764" s="758"/>
      <c r="W764" s="758"/>
      <c r="X764" s="758"/>
      <c r="Y764" s="758"/>
      <c r="Z764" s="758"/>
      <c r="AA764" s="758"/>
      <c r="AB764" s="758"/>
      <c r="AC764" s="758"/>
      <c r="AD764" s="758"/>
      <c r="AE764" s="758"/>
      <c r="AF764" s="758"/>
      <c r="AG764" s="758"/>
      <c r="AH764" s="758"/>
      <c r="AI764" s="758"/>
      <c r="AJ764" s="758"/>
      <c r="AK764" s="758"/>
      <c r="AL764" s="780">
        <v>759</v>
      </c>
      <c r="AM764" s="792">
        <v>0.34027842548917903</v>
      </c>
      <c r="AN764" s="792">
        <f t="shared" si="181"/>
        <v>0.65972157451082092</v>
      </c>
      <c r="AO764" s="792">
        <v>0.38907578238915003</v>
      </c>
      <c r="AP764" s="792">
        <f t="shared" si="175"/>
        <v>0.61092421761085003</v>
      </c>
      <c r="AQ764" s="792">
        <v>0.261759251129836</v>
      </c>
      <c r="AR764" s="792">
        <f t="shared" si="176"/>
        <v>0.738240748870164</v>
      </c>
      <c r="AS764" s="792">
        <f t="shared" si="182"/>
        <v>0.31538299737087461</v>
      </c>
      <c r="AT764" s="792">
        <f t="shared" si="182"/>
        <v>0.68461700262912539</v>
      </c>
      <c r="AU764" s="808">
        <v>0.35483293052709403</v>
      </c>
      <c r="AV764" s="808">
        <f t="shared" si="183"/>
        <v>0.64516706947290592</v>
      </c>
      <c r="AW764" s="808">
        <v>0.40616718682978398</v>
      </c>
      <c r="AX764" s="808">
        <f t="shared" si="184"/>
        <v>0.59383281317021597</v>
      </c>
      <c r="AY764" s="808">
        <v>0.28825104380245298</v>
      </c>
      <c r="AZ764" s="808">
        <f t="shared" si="187"/>
        <v>0.71174895619754697</v>
      </c>
      <c r="BA764" s="808">
        <f t="shared" si="185"/>
        <v>0.33601214158337783</v>
      </c>
      <c r="BB764" s="808">
        <f t="shared" si="185"/>
        <v>0.66398785841662211</v>
      </c>
      <c r="BC764" s="809">
        <v>0.33503181562620898</v>
      </c>
      <c r="BD764" s="809">
        <f t="shared" si="188"/>
        <v>0.66496818437379102</v>
      </c>
      <c r="BE764" s="809">
        <v>0.392843054756017</v>
      </c>
      <c r="BF764" s="809">
        <f t="shared" si="188"/>
        <v>0.607156945243983</v>
      </c>
      <c r="BG764" s="809">
        <v>0.28935018290924502</v>
      </c>
      <c r="BH764" s="809">
        <f t="shared" si="177"/>
        <v>0.71064981709075492</v>
      </c>
      <c r="BI764" s="809">
        <v>0.32731484957626145</v>
      </c>
      <c r="BJ764" s="809">
        <v>0.67268515042373855</v>
      </c>
      <c r="BK764" s="810">
        <v>0.32731125713130799</v>
      </c>
      <c r="BL764" s="810">
        <f t="shared" si="178"/>
        <v>0.67268874286869207</v>
      </c>
      <c r="BM764" s="810">
        <v>0.38496135867435199</v>
      </c>
      <c r="BN764" s="810">
        <f t="shared" si="179"/>
        <v>0.61503864132564801</v>
      </c>
      <c r="BO764" s="810">
        <v>0.27990037590989902</v>
      </c>
      <c r="BP764" s="810">
        <f t="shared" si="180"/>
        <v>0.72009962409010098</v>
      </c>
      <c r="BQ764" s="810">
        <v>0.31876177512435999</v>
      </c>
      <c r="BR764" s="810">
        <f t="shared" si="186"/>
        <v>0.68123822487564001</v>
      </c>
      <c r="BS764" s="809">
        <v>0.91171668587750576</v>
      </c>
      <c r="BT764" s="809">
        <v>8.8283314122494197E-2</v>
      </c>
      <c r="BU764" s="812"/>
      <c r="BV764" s="758"/>
      <c r="BW764" s="758"/>
      <c r="BX764" s="758"/>
      <c r="BY764" s="758"/>
      <c r="BZ764" s="758"/>
      <c r="CA764" s="758"/>
      <c r="CB764" s="758"/>
      <c r="CC764" s="758"/>
      <c r="CD764" s="758"/>
      <c r="CE764" s="758"/>
      <c r="CF764" s="758"/>
      <c r="CG764" s="758"/>
      <c r="CH764" s="758"/>
      <c r="CI764" s="758"/>
      <c r="CJ764" s="758"/>
      <c r="CK764" s="758"/>
      <c r="CL764" s="758"/>
      <c r="CM764" s="758"/>
      <c r="CN764" s="758"/>
      <c r="CP764" s="5"/>
      <c r="CR764" s="5"/>
      <c r="CS764" s="5"/>
      <c r="CT764" s="5"/>
    </row>
    <row r="765" spans="2:98" ht="15">
      <c r="B765" s="758"/>
      <c r="C765" s="758"/>
      <c r="D765" s="758"/>
      <c r="E765" s="758"/>
      <c r="F765" s="758"/>
      <c r="G765" s="758"/>
      <c r="H765" s="758"/>
      <c r="I765" s="758"/>
      <c r="J765" s="758"/>
      <c r="K765" s="758"/>
      <c r="L765" s="758"/>
      <c r="M765" s="758"/>
      <c r="N765" s="758"/>
      <c r="O765" s="758"/>
      <c r="P765" s="758"/>
      <c r="Q765" s="758"/>
      <c r="R765" s="758"/>
      <c r="S765" s="758"/>
      <c r="T765" s="758"/>
      <c r="U765" s="758"/>
      <c r="V765" s="758"/>
      <c r="W765" s="758"/>
      <c r="X765" s="758"/>
      <c r="Y765" s="758"/>
      <c r="Z765" s="758"/>
      <c r="AA765" s="758"/>
      <c r="AB765" s="758"/>
      <c r="AC765" s="758"/>
      <c r="AD765" s="758"/>
      <c r="AE765" s="758"/>
      <c r="AF765" s="758"/>
      <c r="AG765" s="758"/>
      <c r="AH765" s="758"/>
      <c r="AI765" s="758"/>
      <c r="AJ765" s="758"/>
      <c r="AK765" s="758"/>
      <c r="AL765" s="780">
        <v>760</v>
      </c>
      <c r="AM765" s="792">
        <v>0.340542879815175</v>
      </c>
      <c r="AN765" s="792">
        <f t="shared" si="181"/>
        <v>0.65945712018482494</v>
      </c>
      <c r="AO765" s="792">
        <v>0.38932169730711402</v>
      </c>
      <c r="AP765" s="792">
        <f t="shared" si="175"/>
        <v>0.61067830269288592</v>
      </c>
      <c r="AQ765" s="792">
        <v>0.26208399501442198</v>
      </c>
      <c r="AR765" s="792">
        <f t="shared" si="176"/>
        <v>0.73791600498557797</v>
      </c>
      <c r="AS765" s="792">
        <f t="shared" si="182"/>
        <v>0.31567092082997461</v>
      </c>
      <c r="AT765" s="792">
        <f t="shared" si="182"/>
        <v>0.68432907917002539</v>
      </c>
      <c r="AU765" s="808">
        <v>0.35511433380320501</v>
      </c>
      <c r="AV765" s="808">
        <f t="shared" si="183"/>
        <v>0.64488566619679499</v>
      </c>
      <c r="AW765" s="808">
        <v>0.40643546502073202</v>
      </c>
      <c r="AX765" s="808">
        <f t="shared" si="184"/>
        <v>0.59356453497926798</v>
      </c>
      <c r="AY765" s="808">
        <v>0.28860839170640301</v>
      </c>
      <c r="AZ765" s="808">
        <f t="shared" si="187"/>
        <v>0.71139160829359693</v>
      </c>
      <c r="BA765" s="808">
        <f t="shared" si="185"/>
        <v>0.33632546061870733</v>
      </c>
      <c r="BB765" s="808">
        <f t="shared" si="185"/>
        <v>0.66367453938129273</v>
      </c>
      <c r="BC765" s="809">
        <v>0.33530422271163102</v>
      </c>
      <c r="BD765" s="809">
        <f t="shared" si="188"/>
        <v>0.66469577728836904</v>
      </c>
      <c r="BE765" s="809">
        <v>0.39309494799695499</v>
      </c>
      <c r="BF765" s="809">
        <f t="shared" si="188"/>
        <v>0.60690505200304501</v>
      </c>
      <c r="BG765" s="809">
        <v>0.28970692840539802</v>
      </c>
      <c r="BH765" s="809">
        <f t="shared" si="177"/>
        <v>0.71029307159460198</v>
      </c>
      <c r="BI765" s="809">
        <v>0.32762133414638839</v>
      </c>
      <c r="BJ765" s="809">
        <v>0.67237866585361172</v>
      </c>
      <c r="BK765" s="810">
        <v>0.32757684484914001</v>
      </c>
      <c r="BL765" s="810">
        <f t="shared" si="178"/>
        <v>0.67242315515085993</v>
      </c>
      <c r="BM765" s="810">
        <v>0.38520987457028799</v>
      </c>
      <c r="BN765" s="810">
        <f t="shared" si="179"/>
        <v>0.61479012542971201</v>
      </c>
      <c r="BO765" s="810">
        <v>0.280247332893729</v>
      </c>
      <c r="BP765" s="810">
        <f t="shared" si="180"/>
        <v>0.71975266710627106</v>
      </c>
      <c r="BQ765" s="810">
        <v>0.31906086618551499</v>
      </c>
      <c r="BR765" s="810">
        <f t="shared" si="186"/>
        <v>0.68093913381448501</v>
      </c>
      <c r="BS765" s="809">
        <v>0.91182682667760895</v>
      </c>
      <c r="BT765" s="809">
        <v>8.8173173322391094E-2</v>
      </c>
      <c r="BU765" s="812"/>
      <c r="BV765" s="758"/>
      <c r="BW765" s="758"/>
      <c r="BX765" s="758"/>
      <c r="BY765" s="758"/>
      <c r="BZ765" s="758"/>
      <c r="CA765" s="758"/>
      <c r="CB765" s="758"/>
      <c r="CC765" s="758"/>
      <c r="CD765" s="758"/>
      <c r="CE765" s="758"/>
      <c r="CF765" s="758"/>
      <c r="CG765" s="758"/>
      <c r="CH765" s="758"/>
      <c r="CI765" s="758"/>
      <c r="CJ765" s="758"/>
      <c r="CK765" s="758"/>
      <c r="CL765" s="758"/>
      <c r="CM765" s="758"/>
      <c r="CN765" s="758"/>
      <c r="CP765" s="5"/>
      <c r="CR765" s="5"/>
      <c r="CS765" s="5"/>
      <c r="CT765" s="5"/>
    </row>
    <row r="766" spans="2:98" ht="15">
      <c r="B766" s="758"/>
      <c r="C766" s="758"/>
      <c r="D766" s="758"/>
      <c r="E766" s="758"/>
      <c r="F766" s="758"/>
      <c r="G766" s="758"/>
      <c r="H766" s="758"/>
      <c r="I766" s="758"/>
      <c r="J766" s="758"/>
      <c r="K766" s="758"/>
      <c r="L766" s="758"/>
      <c r="M766" s="758"/>
      <c r="N766" s="758"/>
      <c r="O766" s="758"/>
      <c r="P766" s="758"/>
      <c r="Q766" s="758"/>
      <c r="R766" s="758"/>
      <c r="S766" s="758"/>
      <c r="T766" s="758"/>
      <c r="U766" s="758"/>
      <c r="V766" s="758"/>
      <c r="W766" s="758"/>
      <c r="X766" s="758"/>
      <c r="Y766" s="758"/>
      <c r="Z766" s="758"/>
      <c r="AA766" s="758"/>
      <c r="AB766" s="758"/>
      <c r="AC766" s="758"/>
      <c r="AD766" s="758"/>
      <c r="AE766" s="758"/>
      <c r="AF766" s="758"/>
      <c r="AG766" s="758"/>
      <c r="AH766" s="758"/>
      <c r="AI766" s="758"/>
      <c r="AJ766" s="758"/>
      <c r="AK766" s="758"/>
      <c r="AL766" s="780">
        <v>761</v>
      </c>
      <c r="AM766" s="792">
        <v>0.34080716578331199</v>
      </c>
      <c r="AN766" s="792">
        <f t="shared" si="181"/>
        <v>0.65919283421668795</v>
      </c>
      <c r="AO766" s="792">
        <v>0.38956742654479398</v>
      </c>
      <c r="AP766" s="792">
        <f t="shared" si="175"/>
        <v>0.61043257345520607</v>
      </c>
      <c r="AQ766" s="792">
        <v>0.26240864925164697</v>
      </c>
      <c r="AR766" s="792">
        <f t="shared" si="176"/>
        <v>0.73759135074835303</v>
      </c>
      <c r="AS766" s="792">
        <f t="shared" si="182"/>
        <v>0.31595870815388694</v>
      </c>
      <c r="AT766" s="792">
        <f t="shared" si="182"/>
        <v>0.68404129184611306</v>
      </c>
      <c r="AU766" s="808">
        <v>0.35539552543140202</v>
      </c>
      <c r="AV766" s="808">
        <f t="shared" si="183"/>
        <v>0.64460447456859793</v>
      </c>
      <c r="AW766" s="808">
        <v>0.406703536573986</v>
      </c>
      <c r="AX766" s="808">
        <f t="shared" si="184"/>
        <v>0.59329646342601405</v>
      </c>
      <c r="AY766" s="808">
        <v>0.288965617242321</v>
      </c>
      <c r="AZ766" s="808">
        <f t="shared" si="187"/>
        <v>0.71103438275767905</v>
      </c>
      <c r="BA766" s="808">
        <f t="shared" si="185"/>
        <v>0.33663861022721908</v>
      </c>
      <c r="BB766" s="808">
        <f t="shared" si="185"/>
        <v>0.66336138977278103</v>
      </c>
      <c r="BC766" s="809">
        <v>0.33557639127457201</v>
      </c>
      <c r="BD766" s="809">
        <f t="shared" si="188"/>
        <v>0.66442360872542805</v>
      </c>
      <c r="BE766" s="809">
        <v>0.39334663088007299</v>
      </c>
      <c r="BF766" s="809">
        <f t="shared" si="188"/>
        <v>0.60665336911992696</v>
      </c>
      <c r="BG766" s="809">
        <v>0.29006353553629699</v>
      </c>
      <c r="BH766" s="809">
        <f t="shared" si="177"/>
        <v>0.70993646446370295</v>
      </c>
      <c r="BI766" s="809">
        <v>0.32792763274423076</v>
      </c>
      <c r="BJ766" s="809">
        <v>0.67207236725576935</v>
      </c>
      <c r="BK766" s="810">
        <v>0.32784218861835501</v>
      </c>
      <c r="BL766" s="810">
        <f t="shared" si="178"/>
        <v>0.67215781138164499</v>
      </c>
      <c r="BM766" s="810">
        <v>0.38545820519100699</v>
      </c>
      <c r="BN766" s="810">
        <f t="shared" si="179"/>
        <v>0.61454179480899307</v>
      </c>
      <c r="BO766" s="810">
        <v>0.28059413997724503</v>
      </c>
      <c r="BP766" s="810">
        <f t="shared" si="180"/>
        <v>0.71940586002275497</v>
      </c>
      <c r="BQ766" s="810">
        <v>0.31935977005515437</v>
      </c>
      <c r="BR766" s="810">
        <f t="shared" si="186"/>
        <v>0.68064022994484563</v>
      </c>
      <c r="BS766" s="809">
        <v>0.91193665948844282</v>
      </c>
      <c r="BT766" s="809">
        <v>8.8063340511557203E-2</v>
      </c>
      <c r="BU766" s="812"/>
      <c r="BV766" s="758"/>
      <c r="BW766" s="758"/>
      <c r="BX766" s="758"/>
      <c r="BY766" s="758"/>
      <c r="BZ766" s="758"/>
      <c r="CA766" s="758"/>
      <c r="CB766" s="758"/>
      <c r="CC766" s="758"/>
      <c r="CD766" s="758"/>
      <c r="CE766" s="758"/>
      <c r="CF766" s="758"/>
      <c r="CG766" s="758"/>
      <c r="CH766" s="758"/>
      <c r="CI766" s="758"/>
      <c r="CJ766" s="758"/>
      <c r="CK766" s="758"/>
      <c r="CL766" s="758"/>
      <c r="CM766" s="758"/>
      <c r="CN766" s="758"/>
      <c r="CP766" s="5"/>
      <c r="CR766" s="5"/>
      <c r="CS766" s="5"/>
      <c r="CT766" s="5"/>
    </row>
    <row r="767" spans="2:98" ht="15">
      <c r="B767" s="758"/>
      <c r="C767" s="758"/>
      <c r="D767" s="758"/>
      <c r="E767" s="758"/>
      <c r="F767" s="758"/>
      <c r="G767" s="758"/>
      <c r="H767" s="758"/>
      <c r="I767" s="758"/>
      <c r="J767" s="758"/>
      <c r="K767" s="758"/>
      <c r="L767" s="758"/>
      <c r="M767" s="758"/>
      <c r="N767" s="758"/>
      <c r="O767" s="758"/>
      <c r="P767" s="758"/>
      <c r="Q767" s="758"/>
      <c r="R767" s="758"/>
      <c r="S767" s="758"/>
      <c r="T767" s="758"/>
      <c r="U767" s="758"/>
      <c r="V767" s="758"/>
      <c r="W767" s="758"/>
      <c r="X767" s="758"/>
      <c r="Y767" s="758"/>
      <c r="Z767" s="758"/>
      <c r="AA767" s="758"/>
      <c r="AB767" s="758"/>
      <c r="AC767" s="758"/>
      <c r="AD767" s="758"/>
      <c r="AE767" s="758"/>
      <c r="AF767" s="758"/>
      <c r="AG767" s="758"/>
      <c r="AH767" s="758"/>
      <c r="AI767" s="758"/>
      <c r="AJ767" s="758"/>
      <c r="AK767" s="758"/>
      <c r="AL767" s="780">
        <v>762</v>
      </c>
      <c r="AM767" s="792">
        <v>0.34107128498839201</v>
      </c>
      <c r="AN767" s="792">
        <f t="shared" si="181"/>
        <v>0.65892871501160799</v>
      </c>
      <c r="AO767" s="792">
        <v>0.38981296953594102</v>
      </c>
      <c r="AP767" s="792">
        <f t="shared" si="175"/>
        <v>0.61018703046405898</v>
      </c>
      <c r="AQ767" s="792">
        <v>0.26273321381903803</v>
      </c>
      <c r="AR767" s="792">
        <f t="shared" si="176"/>
        <v>0.73726678618096197</v>
      </c>
      <c r="AS767" s="792">
        <f t="shared" si="182"/>
        <v>0.31624635969642545</v>
      </c>
      <c r="AT767" s="792">
        <f t="shared" si="182"/>
        <v>0.68375364030357466</v>
      </c>
      <c r="AU767" s="808">
        <v>0.355676505701218</v>
      </c>
      <c r="AV767" s="808">
        <f t="shared" si="183"/>
        <v>0.644323494298782</v>
      </c>
      <c r="AW767" s="808">
        <v>0.40697140175692398</v>
      </c>
      <c r="AX767" s="808">
        <f t="shared" si="184"/>
        <v>0.59302859824307608</v>
      </c>
      <c r="AY767" s="808">
        <v>0.28932272022932698</v>
      </c>
      <c r="AZ767" s="808">
        <f t="shared" si="187"/>
        <v>0.71067727977067308</v>
      </c>
      <c r="BA767" s="808">
        <f t="shared" si="185"/>
        <v>0.33695159047696049</v>
      </c>
      <c r="BB767" s="808">
        <f t="shared" si="185"/>
        <v>0.66304840952303956</v>
      </c>
      <c r="BC767" s="809">
        <v>0.33584832085370903</v>
      </c>
      <c r="BD767" s="809">
        <f t="shared" si="188"/>
        <v>0.66415167914629092</v>
      </c>
      <c r="BE767" s="809">
        <v>0.39359810357570602</v>
      </c>
      <c r="BF767" s="809">
        <f t="shared" si="188"/>
        <v>0.60640189642429398</v>
      </c>
      <c r="BG767" s="809">
        <v>0.29042000410469498</v>
      </c>
      <c r="BH767" s="809">
        <f t="shared" si="177"/>
        <v>0.70957999589530507</v>
      </c>
      <c r="BI767" s="809">
        <v>0.32823374517522191</v>
      </c>
      <c r="BJ767" s="809">
        <v>0.67176625482477814</v>
      </c>
      <c r="BK767" s="810">
        <v>0.32810728840933701</v>
      </c>
      <c r="BL767" s="810">
        <f t="shared" si="178"/>
        <v>0.67189271159066299</v>
      </c>
      <c r="BM767" s="810">
        <v>0.385706350669272</v>
      </c>
      <c r="BN767" s="810">
        <f t="shared" si="179"/>
        <v>0.61429364933072805</v>
      </c>
      <c r="BO767" s="810">
        <v>0.28094079690772999</v>
      </c>
      <c r="BP767" s="810">
        <f t="shared" si="180"/>
        <v>0.71905920309227001</v>
      </c>
      <c r="BQ767" s="810">
        <v>0.31965848663838281</v>
      </c>
      <c r="BR767" s="810">
        <f t="shared" si="186"/>
        <v>0.6803415133616173</v>
      </c>
      <c r="BS767" s="809">
        <v>0.91204618619485922</v>
      </c>
      <c r="BT767" s="809">
        <v>8.7953813805140807E-2</v>
      </c>
      <c r="BU767" s="812"/>
      <c r="BV767" s="758"/>
      <c r="BW767" s="758"/>
      <c r="BX767" s="758"/>
      <c r="BY767" s="758"/>
      <c r="BZ767" s="758"/>
      <c r="CA767" s="758"/>
      <c r="CB767" s="758"/>
      <c r="CC767" s="758"/>
      <c r="CD767" s="758"/>
      <c r="CE767" s="758"/>
      <c r="CF767" s="758"/>
      <c r="CG767" s="758"/>
      <c r="CH767" s="758"/>
      <c r="CI767" s="758"/>
      <c r="CJ767" s="758"/>
      <c r="CK767" s="758"/>
      <c r="CL767" s="758"/>
      <c r="CM767" s="758"/>
      <c r="CN767" s="758"/>
      <c r="CP767" s="5"/>
      <c r="CR767" s="5"/>
      <c r="CS767" s="5"/>
      <c r="CT767" s="5"/>
    </row>
    <row r="768" spans="2:98" ht="15">
      <c r="B768" s="758"/>
      <c r="C768" s="758"/>
      <c r="D768" s="758"/>
      <c r="E768" s="758"/>
      <c r="F768" s="758"/>
      <c r="G768" s="758"/>
      <c r="H768" s="758"/>
      <c r="I768" s="758"/>
      <c r="J768" s="758"/>
      <c r="K768" s="758"/>
      <c r="L768" s="758"/>
      <c r="M768" s="758"/>
      <c r="N768" s="758"/>
      <c r="O768" s="758"/>
      <c r="P768" s="758"/>
      <c r="Q768" s="758"/>
      <c r="R768" s="758"/>
      <c r="S768" s="758"/>
      <c r="T768" s="758"/>
      <c r="U768" s="758"/>
      <c r="V768" s="758"/>
      <c r="W768" s="758"/>
      <c r="X768" s="758"/>
      <c r="Y768" s="758"/>
      <c r="Z768" s="758"/>
      <c r="AA768" s="758"/>
      <c r="AB768" s="758"/>
      <c r="AC768" s="758"/>
      <c r="AD768" s="758"/>
      <c r="AE768" s="758"/>
      <c r="AF768" s="758"/>
      <c r="AG768" s="758"/>
      <c r="AH768" s="758"/>
      <c r="AI768" s="758"/>
      <c r="AJ768" s="758"/>
      <c r="AK768" s="758"/>
      <c r="AL768" s="780">
        <v>763</v>
      </c>
      <c r="AM768" s="792">
        <v>0.34133523902521501</v>
      </c>
      <c r="AN768" s="792">
        <f t="shared" si="181"/>
        <v>0.65866476097478499</v>
      </c>
      <c r="AO768" s="792">
        <v>0.39005832571430998</v>
      </c>
      <c r="AP768" s="792">
        <f t="shared" si="175"/>
        <v>0.60994167428569002</v>
      </c>
      <c r="AQ768" s="792">
        <v>0.26305768869412299</v>
      </c>
      <c r="AR768" s="792">
        <f t="shared" si="176"/>
        <v>0.73694231130587706</v>
      </c>
      <c r="AS768" s="792">
        <f t="shared" si="182"/>
        <v>0.31653387581140452</v>
      </c>
      <c r="AT768" s="792">
        <f t="shared" si="182"/>
        <v>0.68346612418859554</v>
      </c>
      <c r="AU768" s="808">
        <v>0.35595727490218898</v>
      </c>
      <c r="AV768" s="808">
        <f t="shared" si="183"/>
        <v>0.64404272509781102</v>
      </c>
      <c r="AW768" s="808">
        <v>0.40723906083692302</v>
      </c>
      <c r="AX768" s="808">
        <f t="shared" si="184"/>
        <v>0.59276093916307704</v>
      </c>
      <c r="AY768" s="808">
        <v>0.28967970048654201</v>
      </c>
      <c r="AZ768" s="808">
        <f t="shared" si="187"/>
        <v>0.71032029951345799</v>
      </c>
      <c r="BA768" s="808">
        <f t="shared" si="185"/>
        <v>0.33726440143598024</v>
      </c>
      <c r="BB768" s="808">
        <f t="shared" si="185"/>
        <v>0.66273559856401987</v>
      </c>
      <c r="BC768" s="809">
        <v>0.33612001098771999</v>
      </c>
      <c r="BD768" s="809">
        <f t="shared" si="188"/>
        <v>0.66387998901227996</v>
      </c>
      <c r="BE768" s="809">
        <v>0.39384936625418898</v>
      </c>
      <c r="BF768" s="809">
        <f t="shared" si="188"/>
        <v>0.60615063374581102</v>
      </c>
      <c r="BG768" s="809">
        <v>0.29077633391334601</v>
      </c>
      <c r="BH768" s="809">
        <f t="shared" si="177"/>
        <v>0.70922366608665399</v>
      </c>
      <c r="BI768" s="809">
        <v>0.32853967124479583</v>
      </c>
      <c r="BJ768" s="809">
        <v>0.67146032875520423</v>
      </c>
      <c r="BK768" s="810">
        <v>0.32837214419247301</v>
      </c>
      <c r="BL768" s="810">
        <f t="shared" si="178"/>
        <v>0.67162785580752704</v>
      </c>
      <c r="BM768" s="810">
        <v>0.38595431113784801</v>
      </c>
      <c r="BN768" s="810">
        <f t="shared" si="179"/>
        <v>0.61404568886215194</v>
      </c>
      <c r="BO768" s="810">
        <v>0.281287303432463</v>
      </c>
      <c r="BP768" s="810">
        <f t="shared" si="180"/>
        <v>0.718712696567537</v>
      </c>
      <c r="BQ768" s="810">
        <v>0.31995701584030467</v>
      </c>
      <c r="BR768" s="810">
        <f t="shared" si="186"/>
        <v>0.68004298415969533</v>
      </c>
      <c r="BS768" s="809">
        <v>0.91215540868170975</v>
      </c>
      <c r="BT768" s="809">
        <v>8.7844591318290297E-2</v>
      </c>
      <c r="BU768" s="812"/>
      <c r="BV768" s="758"/>
      <c r="BW768" s="758"/>
      <c r="BX768" s="758"/>
      <c r="BY768" s="758"/>
      <c r="BZ768" s="758"/>
      <c r="CA768" s="758"/>
      <c r="CB768" s="758"/>
      <c r="CC768" s="758"/>
      <c r="CD768" s="758"/>
      <c r="CE768" s="758"/>
      <c r="CF768" s="758"/>
      <c r="CG768" s="758"/>
      <c r="CH768" s="758"/>
      <c r="CI768" s="758"/>
      <c r="CJ768" s="758"/>
      <c r="CK768" s="758"/>
      <c r="CL768" s="758"/>
      <c r="CM768" s="758"/>
      <c r="CN768" s="758"/>
      <c r="CP768" s="5"/>
      <c r="CR768" s="5"/>
      <c r="CS768" s="5"/>
      <c r="CT768" s="5"/>
    </row>
    <row r="769" spans="2:98" ht="15">
      <c r="B769" s="758"/>
      <c r="C769" s="758"/>
      <c r="D769" s="758"/>
      <c r="E769" s="758"/>
      <c r="F769" s="758"/>
      <c r="G769" s="758"/>
      <c r="H769" s="758"/>
      <c r="I769" s="758"/>
      <c r="J769" s="758"/>
      <c r="K769" s="758"/>
      <c r="L769" s="758"/>
      <c r="M769" s="758"/>
      <c r="N769" s="758"/>
      <c r="O769" s="758"/>
      <c r="P769" s="758"/>
      <c r="Q769" s="758"/>
      <c r="R769" s="758"/>
      <c r="S769" s="758"/>
      <c r="T769" s="758"/>
      <c r="U769" s="758"/>
      <c r="V769" s="758"/>
      <c r="W769" s="758"/>
      <c r="X769" s="758"/>
      <c r="Y769" s="758"/>
      <c r="Z769" s="758"/>
      <c r="AA769" s="758"/>
      <c r="AB769" s="758"/>
      <c r="AC769" s="758"/>
      <c r="AD769" s="758"/>
      <c r="AE769" s="758"/>
      <c r="AF769" s="758"/>
      <c r="AG769" s="758"/>
      <c r="AH769" s="758"/>
      <c r="AI769" s="758"/>
      <c r="AJ769" s="758"/>
      <c r="AK769" s="758"/>
      <c r="AL769" s="780">
        <v>764</v>
      </c>
      <c r="AM769" s="792">
        <v>0.341599029488585</v>
      </c>
      <c r="AN769" s="792">
        <f t="shared" si="181"/>
        <v>0.658400970511415</v>
      </c>
      <c r="AO769" s="792">
        <v>0.39030349451365398</v>
      </c>
      <c r="AP769" s="792">
        <f t="shared" si="175"/>
        <v>0.60969650548634602</v>
      </c>
      <c r="AQ769" s="792">
        <v>0.26338207385442702</v>
      </c>
      <c r="AR769" s="792">
        <f t="shared" si="176"/>
        <v>0.73661792614557298</v>
      </c>
      <c r="AS769" s="792">
        <f t="shared" si="182"/>
        <v>0.31682125685263818</v>
      </c>
      <c r="AT769" s="792">
        <f t="shared" si="182"/>
        <v>0.68317874314736171</v>
      </c>
      <c r="AU769" s="808">
        <v>0.35623783332384901</v>
      </c>
      <c r="AV769" s="808">
        <f t="shared" si="183"/>
        <v>0.64376216667615105</v>
      </c>
      <c r="AW769" s="808">
        <v>0.40750651408136301</v>
      </c>
      <c r="AX769" s="808">
        <f t="shared" si="184"/>
        <v>0.59249348591863704</v>
      </c>
      <c r="AY769" s="808">
        <v>0.29003655783308602</v>
      </c>
      <c r="AZ769" s="808">
        <f t="shared" si="187"/>
        <v>0.70996344216691398</v>
      </c>
      <c r="BA769" s="808">
        <f t="shared" si="185"/>
        <v>0.33757704317232629</v>
      </c>
      <c r="BB769" s="808">
        <f t="shared" si="185"/>
        <v>0.66242295682767383</v>
      </c>
      <c r="BC769" s="809">
        <v>0.33639146121528402</v>
      </c>
      <c r="BD769" s="809">
        <f t="shared" si="188"/>
        <v>0.66360853878471593</v>
      </c>
      <c r="BE769" s="809">
        <v>0.39410041908585902</v>
      </c>
      <c r="BF769" s="809">
        <f t="shared" si="188"/>
        <v>0.60589958091414098</v>
      </c>
      <c r="BG769" s="809">
        <v>0.29113252476500301</v>
      </c>
      <c r="BH769" s="809">
        <f t="shared" si="177"/>
        <v>0.70886747523499705</v>
      </c>
      <c r="BI769" s="809">
        <v>0.32884541075838702</v>
      </c>
      <c r="BJ769" s="809">
        <v>0.67115458924161309</v>
      </c>
      <c r="BK769" s="810">
        <v>0.32863675593814601</v>
      </c>
      <c r="BL769" s="810">
        <f t="shared" si="178"/>
        <v>0.67136324406185399</v>
      </c>
      <c r="BM769" s="810">
        <v>0.38620208672950102</v>
      </c>
      <c r="BN769" s="810">
        <f t="shared" si="179"/>
        <v>0.61379791327049893</v>
      </c>
      <c r="BO769" s="810">
        <v>0.28163365929872503</v>
      </c>
      <c r="BP769" s="810">
        <f t="shared" si="180"/>
        <v>0.71836634070127503</v>
      </c>
      <c r="BQ769" s="810">
        <v>0.32025535756602402</v>
      </c>
      <c r="BR769" s="810">
        <f t="shared" si="186"/>
        <v>0.67974464243397592</v>
      </c>
      <c r="BS769" s="809">
        <v>0.91226432883384623</v>
      </c>
      <c r="BT769" s="809">
        <v>8.77356711661538E-2</v>
      </c>
      <c r="BU769" s="812"/>
      <c r="BV769" s="758"/>
      <c r="BW769" s="758"/>
      <c r="BX769" s="758"/>
      <c r="BY769" s="758"/>
      <c r="BZ769" s="758"/>
      <c r="CA769" s="758"/>
      <c r="CB769" s="758"/>
      <c r="CC769" s="758"/>
      <c r="CD769" s="758"/>
      <c r="CE769" s="758"/>
      <c r="CF769" s="758"/>
      <c r="CG769" s="758"/>
      <c r="CH769" s="758"/>
      <c r="CI769" s="758"/>
      <c r="CJ769" s="758"/>
      <c r="CK769" s="758"/>
      <c r="CL769" s="758"/>
      <c r="CM769" s="758"/>
      <c r="CN769" s="758"/>
      <c r="CP769" s="5"/>
      <c r="CR769" s="5"/>
      <c r="CS769" s="5"/>
      <c r="CT769" s="5"/>
    </row>
    <row r="770" spans="2:98" ht="15">
      <c r="B770" s="758"/>
      <c r="C770" s="758"/>
      <c r="D770" s="758"/>
      <c r="E770" s="758"/>
      <c r="F770" s="758"/>
      <c r="G770" s="758"/>
      <c r="H770" s="758"/>
      <c r="I770" s="758"/>
      <c r="J770" s="758"/>
      <c r="K770" s="758"/>
      <c r="L770" s="758"/>
      <c r="M770" s="758"/>
      <c r="N770" s="758"/>
      <c r="O770" s="758"/>
      <c r="P770" s="758"/>
      <c r="Q770" s="758"/>
      <c r="R770" s="758"/>
      <c r="S770" s="758"/>
      <c r="T770" s="758"/>
      <c r="U770" s="758"/>
      <c r="V770" s="758"/>
      <c r="W770" s="758"/>
      <c r="X770" s="758"/>
      <c r="Y770" s="758"/>
      <c r="Z770" s="758"/>
      <c r="AA770" s="758"/>
      <c r="AB770" s="758"/>
      <c r="AC770" s="758"/>
      <c r="AD770" s="758"/>
      <c r="AE770" s="758"/>
      <c r="AF770" s="758"/>
      <c r="AG770" s="758"/>
      <c r="AH770" s="758"/>
      <c r="AI770" s="758"/>
      <c r="AJ770" s="758"/>
      <c r="AK770" s="758"/>
      <c r="AL770" s="780">
        <v>765</v>
      </c>
      <c r="AM770" s="792">
        <v>0.34186265797330401</v>
      </c>
      <c r="AN770" s="792">
        <f t="shared" si="181"/>
        <v>0.65813734202669605</v>
      </c>
      <c r="AO770" s="792">
        <v>0.39054847536772402</v>
      </c>
      <c r="AP770" s="792">
        <f t="shared" si="175"/>
        <v>0.60945152463227603</v>
      </c>
      <c r="AQ770" s="792">
        <v>0.26370636927747898</v>
      </c>
      <c r="AR770" s="792">
        <f t="shared" si="176"/>
        <v>0.73629363072252096</v>
      </c>
      <c r="AS770" s="792">
        <f t="shared" si="182"/>
        <v>0.31710850317394113</v>
      </c>
      <c r="AT770" s="792">
        <f t="shared" si="182"/>
        <v>0.68289149682605887</v>
      </c>
      <c r="AU770" s="808">
        <v>0.35651818125573498</v>
      </c>
      <c r="AV770" s="808">
        <f t="shared" si="183"/>
        <v>0.64348181874426502</v>
      </c>
      <c r="AW770" s="808">
        <v>0.40777376175762098</v>
      </c>
      <c r="AX770" s="808">
        <f t="shared" si="184"/>
        <v>0.59222623824237908</v>
      </c>
      <c r="AY770" s="808">
        <v>0.29039329208808001</v>
      </c>
      <c r="AZ770" s="808">
        <f t="shared" si="187"/>
        <v>0.70960670791191993</v>
      </c>
      <c r="BA770" s="808">
        <f t="shared" si="185"/>
        <v>0.33788951575404746</v>
      </c>
      <c r="BB770" s="808">
        <f t="shared" si="185"/>
        <v>0.66211048424595254</v>
      </c>
      <c r="BC770" s="809">
        <v>0.33666267107507702</v>
      </c>
      <c r="BD770" s="809">
        <f t="shared" si="188"/>
        <v>0.66333732892492292</v>
      </c>
      <c r="BE770" s="809">
        <v>0.39435126224104999</v>
      </c>
      <c r="BF770" s="809">
        <f t="shared" si="188"/>
        <v>0.60564873775895001</v>
      </c>
      <c r="BG770" s="809">
        <v>0.29148857646241899</v>
      </c>
      <c r="BH770" s="809">
        <f t="shared" si="177"/>
        <v>0.70851142353758101</v>
      </c>
      <c r="BI770" s="809">
        <v>0.32915096352142814</v>
      </c>
      <c r="BJ770" s="809">
        <v>0.67084903647857197</v>
      </c>
      <c r="BK770" s="810">
        <v>0.32890112361674201</v>
      </c>
      <c r="BL770" s="810">
        <f t="shared" si="178"/>
        <v>0.67109887638325794</v>
      </c>
      <c r="BM770" s="810">
        <v>0.386449677576994</v>
      </c>
      <c r="BN770" s="810">
        <f t="shared" si="179"/>
        <v>0.613550322423006</v>
      </c>
      <c r="BO770" s="810">
        <v>0.28197986425379701</v>
      </c>
      <c r="BP770" s="810">
        <f t="shared" si="180"/>
        <v>0.71802013574620305</v>
      </c>
      <c r="BQ770" s="810">
        <v>0.32055351172064528</v>
      </c>
      <c r="BR770" s="810">
        <f t="shared" si="186"/>
        <v>0.67944648827935472</v>
      </c>
      <c r="BS770" s="809">
        <v>0.91237294853612017</v>
      </c>
      <c r="BT770" s="809">
        <v>8.7627051463879793E-2</v>
      </c>
      <c r="BU770" s="812"/>
      <c r="BV770" s="758"/>
      <c r="BW770" s="758"/>
      <c r="BX770" s="758"/>
      <c r="BY770" s="758"/>
      <c r="BZ770" s="758"/>
      <c r="CA770" s="758"/>
      <c r="CB770" s="758"/>
      <c r="CC770" s="758"/>
      <c r="CD770" s="758"/>
      <c r="CE770" s="758"/>
      <c r="CF770" s="758"/>
      <c r="CG770" s="758"/>
      <c r="CH770" s="758"/>
      <c r="CI770" s="758"/>
      <c r="CJ770" s="758"/>
      <c r="CK770" s="758"/>
      <c r="CL770" s="758"/>
      <c r="CM770" s="758"/>
      <c r="CN770" s="758"/>
      <c r="CP770" s="5"/>
      <c r="CR770" s="5"/>
      <c r="CS770" s="5"/>
      <c r="CT770" s="5"/>
    </row>
    <row r="771" spans="2:98" ht="15">
      <c r="B771" s="758"/>
      <c r="C771" s="758"/>
      <c r="D771" s="758"/>
      <c r="E771" s="758"/>
      <c r="F771" s="758"/>
      <c r="G771" s="758"/>
      <c r="H771" s="758"/>
      <c r="I771" s="758"/>
      <c r="J771" s="758"/>
      <c r="K771" s="758"/>
      <c r="L771" s="758"/>
      <c r="M771" s="758"/>
      <c r="N771" s="758"/>
      <c r="O771" s="758"/>
      <c r="P771" s="758"/>
      <c r="Q771" s="758"/>
      <c r="R771" s="758"/>
      <c r="S771" s="758"/>
      <c r="T771" s="758"/>
      <c r="U771" s="758"/>
      <c r="V771" s="758"/>
      <c r="W771" s="758"/>
      <c r="X771" s="758"/>
      <c r="Y771" s="758"/>
      <c r="Z771" s="758"/>
      <c r="AA771" s="758"/>
      <c r="AB771" s="758"/>
      <c r="AC771" s="758"/>
      <c r="AD771" s="758"/>
      <c r="AE771" s="758"/>
      <c r="AF771" s="758"/>
      <c r="AG771" s="758"/>
      <c r="AH771" s="758"/>
      <c r="AI771" s="758"/>
      <c r="AJ771" s="758"/>
      <c r="AK771" s="758"/>
      <c r="AL771" s="780">
        <v>766</v>
      </c>
      <c r="AM771" s="792">
        <v>0.34212612607417198</v>
      </c>
      <c r="AN771" s="792">
        <f t="shared" si="181"/>
        <v>0.65787387392582808</v>
      </c>
      <c r="AO771" s="792">
        <v>0.390793267710276</v>
      </c>
      <c r="AP771" s="792">
        <f t="shared" si="175"/>
        <v>0.609206732289724</v>
      </c>
      <c r="AQ771" s="792">
        <v>0.26403057494080401</v>
      </c>
      <c r="AR771" s="792">
        <f t="shared" si="176"/>
        <v>0.73596942505919594</v>
      </c>
      <c r="AS771" s="792">
        <f t="shared" si="182"/>
        <v>0.31739561512912662</v>
      </c>
      <c r="AT771" s="792">
        <f t="shared" si="182"/>
        <v>0.68260438487087338</v>
      </c>
      <c r="AU771" s="808">
        <v>0.35679831898738001</v>
      </c>
      <c r="AV771" s="808">
        <f t="shared" si="183"/>
        <v>0.64320168101261999</v>
      </c>
      <c r="AW771" s="808">
        <v>0.40804080413307398</v>
      </c>
      <c r="AX771" s="808">
        <f t="shared" si="184"/>
        <v>0.59195919586692602</v>
      </c>
      <c r="AY771" s="808">
        <v>0.29074990307064302</v>
      </c>
      <c r="AZ771" s="808">
        <f t="shared" si="187"/>
        <v>0.70925009692935692</v>
      </c>
      <c r="BA771" s="808">
        <f t="shared" si="185"/>
        <v>0.33820181924919057</v>
      </c>
      <c r="BB771" s="808">
        <f t="shared" si="185"/>
        <v>0.66179818075080943</v>
      </c>
      <c r="BC771" s="809">
        <v>0.33693364010577898</v>
      </c>
      <c r="BD771" s="809">
        <f t="shared" si="188"/>
        <v>0.66306635989422102</v>
      </c>
      <c r="BE771" s="809">
        <v>0.39460189589009897</v>
      </c>
      <c r="BF771" s="809">
        <f t="shared" si="188"/>
        <v>0.60539810410990103</v>
      </c>
      <c r="BG771" s="809">
        <v>0.29184448880834601</v>
      </c>
      <c r="BH771" s="809">
        <f t="shared" si="177"/>
        <v>0.70815551119165399</v>
      </c>
      <c r="BI771" s="809">
        <v>0.32945632933935343</v>
      </c>
      <c r="BJ771" s="809">
        <v>0.67054367066064668</v>
      </c>
      <c r="BK771" s="810">
        <v>0.32916524719864498</v>
      </c>
      <c r="BL771" s="810">
        <f t="shared" si="178"/>
        <v>0.67083475280135496</v>
      </c>
      <c r="BM771" s="810">
        <v>0.38669708381309198</v>
      </c>
      <c r="BN771" s="810">
        <f t="shared" si="179"/>
        <v>0.61330291618690802</v>
      </c>
      <c r="BO771" s="810">
        <v>0.28232591804495799</v>
      </c>
      <c r="BP771" s="810">
        <f t="shared" si="180"/>
        <v>0.71767408195504201</v>
      </c>
      <c r="BQ771" s="810">
        <v>0.32085147820927179</v>
      </c>
      <c r="BR771" s="810">
        <f t="shared" si="186"/>
        <v>0.67914852179072827</v>
      </c>
      <c r="BS771" s="809">
        <v>0.9124812696733835</v>
      </c>
      <c r="BT771" s="809">
        <v>8.7518730326616501E-2</v>
      </c>
      <c r="BU771" s="812"/>
      <c r="BV771" s="758"/>
      <c r="BW771" s="758"/>
      <c r="BX771" s="758"/>
      <c r="BY771" s="758"/>
      <c r="BZ771" s="758"/>
      <c r="CA771" s="758"/>
      <c r="CB771" s="758"/>
      <c r="CC771" s="758"/>
      <c r="CD771" s="758"/>
      <c r="CE771" s="758"/>
      <c r="CF771" s="758"/>
      <c r="CG771" s="758"/>
      <c r="CH771" s="758"/>
      <c r="CI771" s="758"/>
      <c r="CJ771" s="758"/>
      <c r="CK771" s="758"/>
      <c r="CL771" s="758"/>
      <c r="CM771" s="758"/>
      <c r="CN771" s="758"/>
      <c r="CP771" s="5"/>
      <c r="CR771" s="5"/>
      <c r="CS771" s="5"/>
      <c r="CT771" s="5"/>
    </row>
    <row r="772" spans="2:98" ht="15">
      <c r="B772" s="758"/>
      <c r="C772" s="758"/>
      <c r="D772" s="758"/>
      <c r="E772" s="758"/>
      <c r="F772" s="758"/>
      <c r="G772" s="758"/>
      <c r="H772" s="758"/>
      <c r="I772" s="758"/>
      <c r="J772" s="758"/>
      <c r="K772" s="758"/>
      <c r="L772" s="758"/>
      <c r="M772" s="758"/>
      <c r="N772" s="758"/>
      <c r="O772" s="758"/>
      <c r="P772" s="758"/>
      <c r="Q772" s="758"/>
      <c r="R772" s="758"/>
      <c r="S772" s="758"/>
      <c r="T772" s="758"/>
      <c r="U772" s="758"/>
      <c r="V772" s="758"/>
      <c r="W772" s="758"/>
      <c r="X772" s="758"/>
      <c r="Y772" s="758"/>
      <c r="Z772" s="758"/>
      <c r="AA772" s="758"/>
      <c r="AB772" s="758"/>
      <c r="AC772" s="758"/>
      <c r="AD772" s="758"/>
      <c r="AE772" s="758"/>
      <c r="AF772" s="758"/>
      <c r="AG772" s="758"/>
      <c r="AH772" s="758"/>
      <c r="AI772" s="758"/>
      <c r="AJ772" s="758"/>
      <c r="AK772" s="758"/>
      <c r="AL772" s="780">
        <v>767</v>
      </c>
      <c r="AM772" s="792">
        <v>0.34238943538599398</v>
      </c>
      <c r="AN772" s="792">
        <f t="shared" si="181"/>
        <v>0.65761056461400602</v>
      </c>
      <c r="AO772" s="792">
        <v>0.39103787097506099</v>
      </c>
      <c r="AP772" s="792">
        <f t="shared" si="175"/>
        <v>0.60896212902493896</v>
      </c>
      <c r="AQ772" s="792">
        <v>0.26435469082193103</v>
      </c>
      <c r="AR772" s="792">
        <f t="shared" si="176"/>
        <v>0.73564530917806903</v>
      </c>
      <c r="AS772" s="792">
        <f t="shared" si="182"/>
        <v>0.31768259307201047</v>
      </c>
      <c r="AT772" s="792">
        <f t="shared" si="182"/>
        <v>0.68231740692798959</v>
      </c>
      <c r="AU772" s="808">
        <v>0.35707824680832001</v>
      </c>
      <c r="AV772" s="808">
        <f t="shared" si="183"/>
        <v>0.64292175319167999</v>
      </c>
      <c r="AW772" s="808">
        <v>0.40830764147510301</v>
      </c>
      <c r="AX772" s="808">
        <f t="shared" si="184"/>
        <v>0.59169235852489699</v>
      </c>
      <c r="AY772" s="808">
        <v>0.29110639059989701</v>
      </c>
      <c r="AZ772" s="808">
        <f t="shared" si="187"/>
        <v>0.70889360940010304</v>
      </c>
      <c r="BA772" s="808">
        <f t="shared" si="185"/>
        <v>0.33851395372580551</v>
      </c>
      <c r="BB772" s="808">
        <f t="shared" si="185"/>
        <v>0.66148604627419449</v>
      </c>
      <c r="BC772" s="809">
        <v>0.337204367846066</v>
      </c>
      <c r="BD772" s="809">
        <f t="shared" si="188"/>
        <v>0.662795632153934</v>
      </c>
      <c r="BE772" s="809">
        <v>0.39485232020334199</v>
      </c>
      <c r="BF772" s="809">
        <f t="shared" si="188"/>
        <v>0.60514767979665796</v>
      </c>
      <c r="BG772" s="809">
        <v>0.29220026160553902</v>
      </c>
      <c r="BH772" s="809">
        <f t="shared" si="177"/>
        <v>0.70779973839446098</v>
      </c>
      <c r="BI772" s="809">
        <v>0.32976150801759707</v>
      </c>
      <c r="BJ772" s="809">
        <v>0.67023849198240293</v>
      </c>
      <c r="BK772" s="810">
        <v>0.32942912665424201</v>
      </c>
      <c r="BL772" s="810">
        <f t="shared" si="178"/>
        <v>0.67057087334575805</v>
      </c>
      <c r="BM772" s="810">
        <v>0.38694430557055998</v>
      </c>
      <c r="BN772" s="810">
        <f t="shared" si="179"/>
        <v>0.61305569442944008</v>
      </c>
      <c r="BO772" s="810">
        <v>0.28267182041948902</v>
      </c>
      <c r="BP772" s="810">
        <f t="shared" si="180"/>
        <v>0.71732817958051098</v>
      </c>
      <c r="BQ772" s="810">
        <v>0.3211492569370088</v>
      </c>
      <c r="BR772" s="810">
        <f t="shared" si="186"/>
        <v>0.67885074306299131</v>
      </c>
      <c r="BS772" s="809">
        <v>0.91258929413048773</v>
      </c>
      <c r="BT772" s="809">
        <v>8.7410705869512301E-2</v>
      </c>
      <c r="BU772" s="812"/>
      <c r="BV772" s="758"/>
      <c r="BW772" s="758"/>
      <c r="BX772" s="758"/>
      <c r="BY772" s="758"/>
      <c r="BZ772" s="758"/>
      <c r="CA772" s="758"/>
      <c r="CB772" s="758"/>
      <c r="CC772" s="758"/>
      <c r="CD772" s="758"/>
      <c r="CE772" s="758"/>
      <c r="CF772" s="758"/>
      <c r="CG772" s="758"/>
      <c r="CH772" s="758"/>
      <c r="CI772" s="758"/>
      <c r="CJ772" s="758"/>
      <c r="CK772" s="758"/>
      <c r="CL772" s="758"/>
      <c r="CM772" s="758"/>
      <c r="CN772" s="758"/>
      <c r="CP772" s="5"/>
      <c r="CR772" s="5"/>
      <c r="CS772" s="5"/>
      <c r="CT772" s="5"/>
    </row>
    <row r="773" spans="2:98" ht="15">
      <c r="B773" s="758"/>
      <c r="C773" s="758"/>
      <c r="D773" s="758"/>
      <c r="E773" s="758"/>
      <c r="F773" s="758"/>
      <c r="G773" s="758"/>
      <c r="H773" s="758"/>
      <c r="I773" s="758"/>
      <c r="J773" s="758"/>
      <c r="K773" s="758"/>
      <c r="L773" s="758"/>
      <c r="M773" s="758"/>
      <c r="N773" s="758"/>
      <c r="O773" s="758"/>
      <c r="P773" s="758"/>
      <c r="Q773" s="758"/>
      <c r="R773" s="758"/>
      <c r="S773" s="758"/>
      <c r="T773" s="758"/>
      <c r="U773" s="758"/>
      <c r="V773" s="758"/>
      <c r="W773" s="758"/>
      <c r="X773" s="758"/>
      <c r="Y773" s="758"/>
      <c r="Z773" s="758"/>
      <c r="AA773" s="758"/>
      <c r="AB773" s="758"/>
      <c r="AC773" s="758"/>
      <c r="AD773" s="758"/>
      <c r="AE773" s="758"/>
      <c r="AF773" s="758"/>
      <c r="AG773" s="758"/>
      <c r="AH773" s="758"/>
      <c r="AI773" s="758"/>
      <c r="AJ773" s="758"/>
      <c r="AK773" s="758"/>
      <c r="AL773" s="780">
        <v>768</v>
      </c>
      <c r="AM773" s="792">
        <v>0.34265258750357003</v>
      </c>
      <c r="AN773" s="792">
        <f t="shared" si="181"/>
        <v>0.65734741249643003</v>
      </c>
      <c r="AO773" s="792">
        <v>0.39128228459583198</v>
      </c>
      <c r="AP773" s="792">
        <f t="shared" si="175"/>
        <v>0.60871771540416808</v>
      </c>
      <c r="AQ773" s="792">
        <v>0.26467871689838701</v>
      </c>
      <c r="AR773" s="792">
        <f t="shared" si="176"/>
        <v>0.73532128310161293</v>
      </c>
      <c r="AS773" s="792">
        <f t="shared" si="182"/>
        <v>0.31796943735640609</v>
      </c>
      <c r="AT773" s="792">
        <f t="shared" si="182"/>
        <v>0.68203056264359385</v>
      </c>
      <c r="AU773" s="808">
        <v>0.35735796500808997</v>
      </c>
      <c r="AV773" s="808">
        <f t="shared" si="183"/>
        <v>0.64264203499190997</v>
      </c>
      <c r="AW773" s="808">
        <v>0.40857427405108299</v>
      </c>
      <c r="AX773" s="808">
        <f t="shared" si="184"/>
        <v>0.59142572594891707</v>
      </c>
      <c r="AY773" s="808">
        <v>0.29146275449496201</v>
      </c>
      <c r="AZ773" s="808">
        <f t="shared" si="187"/>
        <v>0.70853724550503805</v>
      </c>
      <c r="BA773" s="808">
        <f t="shared" si="185"/>
        <v>0.3388259192519395</v>
      </c>
      <c r="BB773" s="808">
        <f t="shared" si="185"/>
        <v>0.66117408074806061</v>
      </c>
      <c r="BC773" s="809">
        <v>0.33747485383461601</v>
      </c>
      <c r="BD773" s="809">
        <f t="shared" si="188"/>
        <v>0.66252514616538405</v>
      </c>
      <c r="BE773" s="809">
        <v>0.395102535351113</v>
      </c>
      <c r="BF773" s="809">
        <f t="shared" si="188"/>
        <v>0.60489746464888694</v>
      </c>
      <c r="BG773" s="809">
        <v>0.29255589465675003</v>
      </c>
      <c r="BH773" s="809">
        <f t="shared" si="177"/>
        <v>0.70744410534324997</v>
      </c>
      <c r="BI773" s="809">
        <v>0.33006649936159199</v>
      </c>
      <c r="BJ773" s="809">
        <v>0.66993350063840806</v>
      </c>
      <c r="BK773" s="810">
        <v>0.329692761953915</v>
      </c>
      <c r="BL773" s="810">
        <f t="shared" si="178"/>
        <v>0.67030723804608505</v>
      </c>
      <c r="BM773" s="810">
        <v>0.38719134298216301</v>
      </c>
      <c r="BN773" s="810">
        <f t="shared" si="179"/>
        <v>0.61280865701783704</v>
      </c>
      <c r="BO773" s="810">
        <v>0.28301757112467002</v>
      </c>
      <c r="BP773" s="810">
        <f t="shared" si="180"/>
        <v>0.71698242887532992</v>
      </c>
      <c r="BQ773" s="810">
        <v>0.32144684780895938</v>
      </c>
      <c r="BR773" s="810">
        <f t="shared" si="186"/>
        <v>0.67855315219104073</v>
      </c>
      <c r="BS773" s="809">
        <v>0.91269702379228446</v>
      </c>
      <c r="BT773" s="809">
        <v>8.7302976207715502E-2</v>
      </c>
      <c r="BU773" s="812"/>
      <c r="BV773" s="758"/>
      <c r="BW773" s="758"/>
      <c r="BX773" s="758"/>
      <c r="BY773" s="758"/>
      <c r="BZ773" s="758"/>
      <c r="CA773" s="758"/>
      <c r="CB773" s="758"/>
      <c r="CC773" s="758"/>
      <c r="CD773" s="758"/>
      <c r="CE773" s="758"/>
      <c r="CF773" s="758"/>
      <c r="CG773" s="758"/>
      <c r="CH773" s="758"/>
      <c r="CI773" s="758"/>
      <c r="CJ773" s="758"/>
      <c r="CK773" s="758"/>
      <c r="CL773" s="758"/>
      <c r="CM773" s="758"/>
      <c r="CN773" s="758"/>
      <c r="CP773" s="5"/>
      <c r="CR773" s="5"/>
      <c r="CS773" s="5"/>
      <c r="CT773" s="5"/>
    </row>
    <row r="774" spans="2:98" ht="15">
      <c r="B774" s="758"/>
      <c r="C774" s="758"/>
      <c r="D774" s="758"/>
      <c r="E774" s="758"/>
      <c r="F774" s="758"/>
      <c r="G774" s="758"/>
      <c r="H774" s="758"/>
      <c r="I774" s="758"/>
      <c r="J774" s="758"/>
      <c r="K774" s="758"/>
      <c r="L774" s="758"/>
      <c r="M774" s="758"/>
      <c r="N774" s="758"/>
      <c r="O774" s="758"/>
      <c r="P774" s="758"/>
      <c r="Q774" s="758"/>
      <c r="R774" s="758"/>
      <c r="S774" s="758"/>
      <c r="T774" s="758"/>
      <c r="U774" s="758"/>
      <c r="V774" s="758"/>
      <c r="W774" s="758"/>
      <c r="X774" s="758"/>
      <c r="Y774" s="758"/>
      <c r="Z774" s="758"/>
      <c r="AA774" s="758"/>
      <c r="AB774" s="758"/>
      <c r="AC774" s="758"/>
      <c r="AD774" s="758"/>
      <c r="AE774" s="758"/>
      <c r="AF774" s="758"/>
      <c r="AG774" s="758"/>
      <c r="AH774" s="758"/>
      <c r="AI774" s="758"/>
      <c r="AJ774" s="758"/>
      <c r="AK774" s="758"/>
      <c r="AL774" s="780">
        <v>769</v>
      </c>
      <c r="AM774" s="792">
        <v>0.34291558402170302</v>
      </c>
      <c r="AN774" s="792">
        <f t="shared" si="181"/>
        <v>0.65708441597829692</v>
      </c>
      <c r="AO774" s="792">
        <v>0.39152650800634398</v>
      </c>
      <c r="AP774" s="792">
        <f t="shared" ref="AP774:AP837" si="189">1-AO774</f>
        <v>0.60847349199365608</v>
      </c>
      <c r="AQ774" s="792">
        <v>0.265002653147697</v>
      </c>
      <c r="AR774" s="792">
        <f t="shared" ref="AR774:AR837" si="190">1-AQ774</f>
        <v>0.734997346852303</v>
      </c>
      <c r="AS774" s="792">
        <f t="shared" si="182"/>
        <v>0.3182561483361277</v>
      </c>
      <c r="AT774" s="792">
        <f t="shared" si="182"/>
        <v>0.6817438516638723</v>
      </c>
      <c r="AU774" s="808">
        <v>0.35763747387622402</v>
      </c>
      <c r="AV774" s="808">
        <f t="shared" si="183"/>
        <v>0.64236252612377598</v>
      </c>
      <c r="AW774" s="808">
        <v>0.40884070212839402</v>
      </c>
      <c r="AX774" s="808">
        <f t="shared" si="184"/>
        <v>0.59115929787160604</v>
      </c>
      <c r="AY774" s="808">
        <v>0.29181899457495702</v>
      </c>
      <c r="AZ774" s="808">
        <f t="shared" si="187"/>
        <v>0.70818100542504303</v>
      </c>
      <c r="BA774" s="808">
        <f t="shared" si="185"/>
        <v>0.33913771589564029</v>
      </c>
      <c r="BB774" s="808">
        <f t="shared" si="185"/>
        <v>0.66086228410435977</v>
      </c>
      <c r="BC774" s="809">
        <v>0.33774509761010901</v>
      </c>
      <c r="BD774" s="809">
        <f t="shared" si="188"/>
        <v>0.66225490238989093</v>
      </c>
      <c r="BE774" s="809">
        <v>0.39535254150374899</v>
      </c>
      <c r="BF774" s="809">
        <f t="shared" si="188"/>
        <v>0.60464745849625101</v>
      </c>
      <c r="BG774" s="809">
        <v>0.29291138776473302</v>
      </c>
      <c r="BH774" s="809">
        <f t="shared" ref="BH774:BH837" si="191">1-BG774</f>
        <v>0.70708861223526698</v>
      </c>
      <c r="BI774" s="809">
        <v>0.33037130317677327</v>
      </c>
      <c r="BJ774" s="809">
        <v>0.66962869682322679</v>
      </c>
      <c r="BK774" s="810">
        <v>0.32995615306805198</v>
      </c>
      <c r="BL774" s="810">
        <f t="shared" ref="BL774:BL837" si="192">1-BK774</f>
        <v>0.67004384693194807</v>
      </c>
      <c r="BM774" s="810">
        <v>0.387438196180664</v>
      </c>
      <c r="BN774" s="810">
        <f t="shared" ref="BN774:BN837" si="193">1-BM774</f>
        <v>0.612561803819336</v>
      </c>
      <c r="BO774" s="810">
        <v>0.28336316990778299</v>
      </c>
      <c r="BP774" s="810">
        <f t="shared" ref="BP774:BP837" si="194">1-BO774</f>
        <v>0.71663683009221701</v>
      </c>
      <c r="BQ774" s="810">
        <v>0.32174425073022905</v>
      </c>
      <c r="BR774" s="810">
        <f t="shared" si="186"/>
        <v>0.67825574926977095</v>
      </c>
      <c r="BS774" s="809">
        <v>0.91280446054362574</v>
      </c>
      <c r="BT774" s="809">
        <v>8.7195539456374302E-2</v>
      </c>
      <c r="BU774" s="812"/>
      <c r="BV774" s="758"/>
      <c r="BW774" s="758"/>
      <c r="BX774" s="758"/>
      <c r="BY774" s="758"/>
      <c r="BZ774" s="758"/>
      <c r="CA774" s="758"/>
      <c r="CB774" s="758"/>
      <c r="CC774" s="758"/>
      <c r="CD774" s="758"/>
      <c r="CE774" s="758"/>
      <c r="CF774" s="758"/>
      <c r="CG774" s="758"/>
      <c r="CH774" s="758"/>
      <c r="CI774" s="758"/>
      <c r="CJ774" s="758"/>
      <c r="CK774" s="758"/>
      <c r="CL774" s="758"/>
      <c r="CM774" s="758"/>
      <c r="CN774" s="758"/>
      <c r="CP774" s="5"/>
      <c r="CR774" s="5"/>
      <c r="CS774" s="5"/>
      <c r="CT774" s="5"/>
    </row>
    <row r="775" spans="2:98" ht="15">
      <c r="B775" s="758"/>
      <c r="C775" s="758"/>
      <c r="D775" s="758"/>
      <c r="E775" s="758"/>
      <c r="F775" s="758"/>
      <c r="G775" s="758"/>
      <c r="H775" s="758"/>
      <c r="I775" s="758"/>
      <c r="J775" s="758"/>
      <c r="K775" s="758"/>
      <c r="L775" s="758"/>
      <c r="M775" s="758"/>
      <c r="N775" s="758"/>
      <c r="O775" s="758"/>
      <c r="P775" s="758"/>
      <c r="Q775" s="758"/>
      <c r="R775" s="758"/>
      <c r="S775" s="758"/>
      <c r="T775" s="758"/>
      <c r="U775" s="758"/>
      <c r="V775" s="758"/>
      <c r="W775" s="758"/>
      <c r="X775" s="758"/>
      <c r="Y775" s="758"/>
      <c r="Z775" s="758"/>
      <c r="AA775" s="758"/>
      <c r="AB775" s="758"/>
      <c r="AC775" s="758"/>
      <c r="AD775" s="758"/>
      <c r="AE775" s="758"/>
      <c r="AF775" s="758"/>
      <c r="AG775" s="758"/>
      <c r="AH775" s="758"/>
      <c r="AI775" s="758"/>
      <c r="AJ775" s="758"/>
      <c r="AK775" s="758"/>
      <c r="AL775" s="780">
        <v>770</v>
      </c>
      <c r="AM775" s="792">
        <v>0.34317842653519498</v>
      </c>
      <c r="AN775" s="792">
        <f t="shared" ref="AN775:AN838" si="195">1-AM775</f>
        <v>0.65682157346480508</v>
      </c>
      <c r="AO775" s="792">
        <v>0.391770540640348</v>
      </c>
      <c r="AP775" s="792">
        <f t="shared" si="189"/>
        <v>0.608229459359652</v>
      </c>
      <c r="AQ775" s="792">
        <v>0.26532649954739002</v>
      </c>
      <c r="AR775" s="792">
        <f t="shared" si="190"/>
        <v>0.73467350045260993</v>
      </c>
      <c r="AS775" s="792">
        <f t="shared" ref="AS775:AT838" si="196">(AO775*0.23)+(AM775*0.31)+(AQ775*0.46)</f>
        <v>0.31854272636498993</v>
      </c>
      <c r="AT775" s="792">
        <f t="shared" si="196"/>
        <v>0.68145727363501007</v>
      </c>
      <c r="AU775" s="808">
        <v>0.357916773702258</v>
      </c>
      <c r="AV775" s="808">
        <f t="shared" ref="AV775:AV838" si="197">1-AU775</f>
        <v>0.64208322629774206</v>
      </c>
      <c r="AW775" s="808">
        <v>0.409106925974414</v>
      </c>
      <c r="AX775" s="808">
        <f t="shared" ref="AX775:AX838" si="198">1-AW775</f>
        <v>0.590893074025586</v>
      </c>
      <c r="AY775" s="808">
        <v>0.29217511065900398</v>
      </c>
      <c r="AZ775" s="808">
        <f t="shared" si="187"/>
        <v>0.70782488934099597</v>
      </c>
      <c r="BA775" s="808">
        <f t="shared" ref="BA775:BB838" si="199">(AW775*0.23)+(AU775*0.31)+(AY775*0.46)</f>
        <v>0.33944934372495705</v>
      </c>
      <c r="BB775" s="808">
        <f t="shared" si="199"/>
        <v>0.66055065627504295</v>
      </c>
      <c r="BC775" s="809">
        <v>0.33801509871122098</v>
      </c>
      <c r="BD775" s="809">
        <f t="shared" si="188"/>
        <v>0.66198490128877907</v>
      </c>
      <c r="BE775" s="809">
        <v>0.39560233883158602</v>
      </c>
      <c r="BF775" s="809">
        <f t="shared" si="188"/>
        <v>0.60439766116841398</v>
      </c>
      <c r="BG775" s="809">
        <v>0.29326674073224002</v>
      </c>
      <c r="BH775" s="809">
        <f t="shared" si="191"/>
        <v>0.70673325926775998</v>
      </c>
      <c r="BI775" s="809">
        <v>0.3306759192685737</v>
      </c>
      <c r="BJ775" s="809">
        <v>0.66932408073142624</v>
      </c>
      <c r="BK775" s="810">
        <v>0.33021929996703497</v>
      </c>
      <c r="BL775" s="810">
        <f t="shared" si="192"/>
        <v>0.66978070003296497</v>
      </c>
      <c r="BM775" s="810">
        <v>0.38768486529883001</v>
      </c>
      <c r="BN775" s="810">
        <f t="shared" si="193"/>
        <v>0.61231513470116994</v>
      </c>
      <c r="BO775" s="810">
        <v>0.28370861651610702</v>
      </c>
      <c r="BP775" s="810">
        <f t="shared" si="194"/>
        <v>0.71629138348389298</v>
      </c>
      <c r="BQ775" s="810">
        <v>0.32204146560592095</v>
      </c>
      <c r="BR775" s="810">
        <f t="shared" ref="BR775:BR838" si="200">(BN775*0.23)+(BL775*0.31)+(BP775*0.46)</f>
        <v>0.67795853439407905</v>
      </c>
      <c r="BS775" s="809">
        <v>0.91291160626936285</v>
      </c>
      <c r="BT775" s="809">
        <v>8.7088393730637106E-2</v>
      </c>
      <c r="BU775" s="812"/>
      <c r="BV775" s="758"/>
      <c r="BW775" s="758"/>
      <c r="BX775" s="758"/>
      <c r="BY775" s="758"/>
      <c r="BZ775" s="758"/>
      <c r="CA775" s="758"/>
      <c r="CB775" s="758"/>
      <c r="CC775" s="758"/>
      <c r="CD775" s="758"/>
      <c r="CE775" s="758"/>
      <c r="CF775" s="758"/>
      <c r="CG775" s="758"/>
      <c r="CH775" s="758"/>
      <c r="CI775" s="758"/>
      <c r="CJ775" s="758"/>
      <c r="CK775" s="758"/>
      <c r="CL775" s="758"/>
      <c r="CM775" s="758"/>
      <c r="CN775" s="758"/>
      <c r="CP775" s="5"/>
      <c r="CR775" s="5"/>
      <c r="CS775" s="5"/>
      <c r="CT775" s="5"/>
    </row>
    <row r="776" spans="2:98" ht="15">
      <c r="B776" s="758"/>
      <c r="C776" s="758"/>
      <c r="D776" s="758"/>
      <c r="E776" s="758"/>
      <c r="F776" s="758"/>
      <c r="G776" s="758"/>
      <c r="H776" s="758"/>
      <c r="I776" s="758"/>
      <c r="J776" s="758"/>
      <c r="K776" s="758"/>
      <c r="L776" s="758"/>
      <c r="M776" s="758"/>
      <c r="N776" s="758"/>
      <c r="O776" s="758"/>
      <c r="P776" s="758"/>
      <c r="Q776" s="758"/>
      <c r="R776" s="758"/>
      <c r="S776" s="758"/>
      <c r="T776" s="758"/>
      <c r="U776" s="758"/>
      <c r="V776" s="758"/>
      <c r="W776" s="758"/>
      <c r="X776" s="758"/>
      <c r="Y776" s="758"/>
      <c r="Z776" s="758"/>
      <c r="AA776" s="758"/>
      <c r="AB776" s="758"/>
      <c r="AC776" s="758"/>
      <c r="AD776" s="758"/>
      <c r="AE776" s="758"/>
      <c r="AF776" s="758"/>
      <c r="AG776" s="758"/>
      <c r="AH776" s="758"/>
      <c r="AI776" s="758"/>
      <c r="AJ776" s="758"/>
      <c r="AK776" s="758"/>
      <c r="AL776" s="780">
        <v>771</v>
      </c>
      <c r="AM776" s="792">
        <v>0.34344111663884702</v>
      </c>
      <c r="AN776" s="792">
        <f t="shared" si="195"/>
        <v>0.65655888336115298</v>
      </c>
      <c r="AO776" s="792">
        <v>0.39201438193159899</v>
      </c>
      <c r="AP776" s="792">
        <f t="shared" si="189"/>
        <v>0.60798561806840101</v>
      </c>
      <c r="AQ776" s="792">
        <v>0.26565025607499199</v>
      </c>
      <c r="AR776" s="792">
        <f t="shared" si="190"/>
        <v>0.73434974392500796</v>
      </c>
      <c r="AS776" s="792">
        <f t="shared" si="196"/>
        <v>0.3188291717968067</v>
      </c>
      <c r="AT776" s="792">
        <f t="shared" si="196"/>
        <v>0.68117082820319341</v>
      </c>
      <c r="AU776" s="808">
        <v>0.35819586477572701</v>
      </c>
      <c r="AV776" s="808">
        <f t="shared" si="197"/>
        <v>0.64180413522427293</v>
      </c>
      <c r="AW776" s="808">
        <v>0.40937294585652101</v>
      </c>
      <c r="AX776" s="808">
        <f t="shared" si="198"/>
        <v>0.59062705414347905</v>
      </c>
      <c r="AY776" s="808">
        <v>0.292531102566222</v>
      </c>
      <c r="AZ776" s="808">
        <f t="shared" si="187"/>
        <v>0.70746889743377794</v>
      </c>
      <c r="BA776" s="808">
        <f t="shared" si="199"/>
        <v>0.33976080280793736</v>
      </c>
      <c r="BB776" s="808">
        <f t="shared" si="199"/>
        <v>0.6602391971920627</v>
      </c>
      <c r="BC776" s="809">
        <v>0.33828485667663</v>
      </c>
      <c r="BD776" s="809">
        <f t="shared" si="188"/>
        <v>0.66171514332337</v>
      </c>
      <c r="BE776" s="809">
        <v>0.39585192750495901</v>
      </c>
      <c r="BF776" s="809">
        <f t="shared" si="188"/>
        <v>0.60414807249504099</v>
      </c>
      <c r="BG776" s="809">
        <v>0.29362195336202501</v>
      </c>
      <c r="BH776" s="809">
        <f t="shared" si="191"/>
        <v>0.70637804663797499</v>
      </c>
      <c r="BI776" s="809">
        <v>0.33098034744242738</v>
      </c>
      <c r="BJ776" s="809">
        <v>0.66901965255757267</v>
      </c>
      <c r="BK776" s="810">
        <v>0.330482202621251</v>
      </c>
      <c r="BL776" s="810">
        <f t="shared" si="192"/>
        <v>0.66951779737874895</v>
      </c>
      <c r="BM776" s="810">
        <v>0.38793135046942301</v>
      </c>
      <c r="BN776" s="810">
        <f t="shared" si="193"/>
        <v>0.61206864953057694</v>
      </c>
      <c r="BO776" s="810">
        <v>0.28405391069692199</v>
      </c>
      <c r="BP776" s="810">
        <f t="shared" si="194"/>
        <v>0.71594608930307801</v>
      </c>
      <c r="BQ776" s="810">
        <v>0.3223384923411392</v>
      </c>
      <c r="BR776" s="810">
        <f t="shared" si="200"/>
        <v>0.6776615076588608</v>
      </c>
      <c r="BS776" s="809">
        <v>0.91301846285434773</v>
      </c>
      <c r="BT776" s="809">
        <v>8.6981537145652293E-2</v>
      </c>
      <c r="BU776" s="812"/>
      <c r="BV776" s="758"/>
      <c r="BW776" s="758"/>
      <c r="BX776" s="758"/>
      <c r="BY776" s="758"/>
      <c r="BZ776" s="758"/>
      <c r="CA776" s="758"/>
      <c r="CB776" s="758"/>
      <c r="CC776" s="758"/>
      <c r="CD776" s="758"/>
      <c r="CE776" s="758"/>
      <c r="CF776" s="758"/>
      <c r="CG776" s="758"/>
      <c r="CH776" s="758"/>
      <c r="CI776" s="758"/>
      <c r="CJ776" s="758"/>
      <c r="CK776" s="758"/>
      <c r="CL776" s="758"/>
      <c r="CM776" s="758"/>
      <c r="CN776" s="758"/>
      <c r="CP776" s="5"/>
      <c r="CR776" s="5"/>
      <c r="CS776" s="5"/>
      <c r="CT776" s="5"/>
    </row>
    <row r="777" spans="2:98" ht="15">
      <c r="B777" s="758"/>
      <c r="C777" s="758"/>
      <c r="D777" s="758"/>
      <c r="E777" s="758"/>
      <c r="F777" s="758"/>
      <c r="G777" s="758"/>
      <c r="H777" s="758"/>
      <c r="I777" s="758"/>
      <c r="J777" s="758"/>
      <c r="K777" s="758"/>
      <c r="L777" s="758"/>
      <c r="M777" s="758"/>
      <c r="N777" s="758"/>
      <c r="O777" s="758"/>
      <c r="P777" s="758"/>
      <c r="Q777" s="758"/>
      <c r="R777" s="758"/>
      <c r="S777" s="758"/>
      <c r="T777" s="758"/>
      <c r="U777" s="758"/>
      <c r="V777" s="758"/>
      <c r="W777" s="758"/>
      <c r="X777" s="758"/>
      <c r="Y777" s="758"/>
      <c r="Z777" s="758"/>
      <c r="AA777" s="758"/>
      <c r="AB777" s="758"/>
      <c r="AC777" s="758"/>
      <c r="AD777" s="758"/>
      <c r="AE777" s="758"/>
      <c r="AF777" s="758"/>
      <c r="AG777" s="758"/>
      <c r="AH777" s="758"/>
      <c r="AI777" s="758"/>
      <c r="AJ777" s="758"/>
      <c r="AK777" s="758"/>
      <c r="AL777" s="780">
        <v>772</v>
      </c>
      <c r="AM777" s="792">
        <v>0.34370365592746299</v>
      </c>
      <c r="AN777" s="792">
        <f t="shared" si="195"/>
        <v>0.65629634407253701</v>
      </c>
      <c r="AO777" s="792">
        <v>0.39225803131384801</v>
      </c>
      <c r="AP777" s="792">
        <f t="shared" si="189"/>
        <v>0.60774196868615205</v>
      </c>
      <c r="AQ777" s="792">
        <v>0.265973922708031</v>
      </c>
      <c r="AR777" s="792">
        <f t="shared" si="190"/>
        <v>0.734026077291969</v>
      </c>
      <c r="AS777" s="792">
        <f t="shared" si="196"/>
        <v>0.31911548498539283</v>
      </c>
      <c r="AT777" s="792">
        <f t="shared" si="196"/>
        <v>0.68088451501460723</v>
      </c>
      <c r="AU777" s="808">
        <v>0.35847474738616503</v>
      </c>
      <c r="AV777" s="808">
        <f t="shared" si="197"/>
        <v>0.64152525261383497</v>
      </c>
      <c r="AW777" s="808">
        <v>0.40963876204209199</v>
      </c>
      <c r="AX777" s="808">
        <f t="shared" si="198"/>
        <v>0.59036123795790796</v>
      </c>
      <c r="AY777" s="808">
        <v>0.292886970115733</v>
      </c>
      <c r="AZ777" s="808">
        <f t="shared" ref="AZ777:AZ840" si="201">1-AY777</f>
        <v>0.70711302988426694</v>
      </c>
      <c r="BA777" s="808">
        <f t="shared" si="199"/>
        <v>0.34007209321262954</v>
      </c>
      <c r="BB777" s="808">
        <f t="shared" si="199"/>
        <v>0.65992790678737046</v>
      </c>
      <c r="BC777" s="809">
        <v>0.33855437104501501</v>
      </c>
      <c r="BD777" s="809">
        <f t="shared" si="188"/>
        <v>0.66144562895498504</v>
      </c>
      <c r="BE777" s="809">
        <v>0.39610130769420399</v>
      </c>
      <c r="BF777" s="809">
        <f t="shared" si="188"/>
        <v>0.60389869230579607</v>
      </c>
      <c r="BG777" s="809">
        <v>0.29397702545684101</v>
      </c>
      <c r="BH777" s="809">
        <f t="shared" si="191"/>
        <v>0.70602297454315899</v>
      </c>
      <c r="BI777" s="809">
        <v>0.33128458750376844</v>
      </c>
      <c r="BJ777" s="809">
        <v>0.66871541249623156</v>
      </c>
      <c r="BK777" s="810">
        <v>0.33074486100108502</v>
      </c>
      <c r="BL777" s="810">
        <f t="shared" si="192"/>
        <v>0.66925513899891498</v>
      </c>
      <c r="BM777" s="810">
        <v>0.38817765182521002</v>
      </c>
      <c r="BN777" s="810">
        <f t="shared" si="193"/>
        <v>0.61182234817478998</v>
      </c>
      <c r="BO777" s="810">
        <v>0.28439905219750999</v>
      </c>
      <c r="BP777" s="810">
        <f t="shared" si="194"/>
        <v>0.71560094780249006</v>
      </c>
      <c r="BQ777" s="810">
        <v>0.32263533084098928</v>
      </c>
      <c r="BR777" s="810">
        <f t="shared" si="200"/>
        <v>0.67736466915901072</v>
      </c>
      <c r="BS777" s="809">
        <v>0.91312503218343199</v>
      </c>
      <c r="BT777" s="809">
        <v>8.6874967816568005E-2</v>
      </c>
      <c r="BU777" s="812"/>
      <c r="BV777" s="758"/>
      <c r="BW777" s="758"/>
      <c r="BX777" s="758"/>
      <c r="BY777" s="758"/>
      <c r="BZ777" s="758"/>
      <c r="CA777" s="758"/>
      <c r="CB777" s="758"/>
      <c r="CC777" s="758"/>
      <c r="CD777" s="758"/>
      <c r="CE777" s="758"/>
      <c r="CF777" s="758"/>
      <c r="CG777" s="758"/>
      <c r="CH777" s="758"/>
      <c r="CI777" s="758"/>
      <c r="CJ777" s="758"/>
      <c r="CK777" s="758"/>
      <c r="CL777" s="758"/>
      <c r="CM777" s="758"/>
      <c r="CN777" s="758"/>
      <c r="CP777" s="5"/>
      <c r="CR777" s="5"/>
      <c r="CS777" s="5"/>
      <c r="CT777" s="5"/>
    </row>
    <row r="778" spans="2:98" ht="15">
      <c r="B778" s="758"/>
      <c r="C778" s="758"/>
      <c r="D778" s="758"/>
      <c r="E778" s="758"/>
      <c r="F778" s="758"/>
      <c r="G778" s="758"/>
      <c r="H778" s="758"/>
      <c r="I778" s="758"/>
      <c r="J778" s="758"/>
      <c r="K778" s="758"/>
      <c r="L778" s="758"/>
      <c r="M778" s="758"/>
      <c r="N778" s="758"/>
      <c r="O778" s="758"/>
      <c r="P778" s="758"/>
      <c r="Q778" s="758"/>
      <c r="R778" s="758"/>
      <c r="S778" s="758"/>
      <c r="T778" s="758"/>
      <c r="U778" s="758"/>
      <c r="V778" s="758"/>
      <c r="W778" s="758"/>
      <c r="X778" s="758"/>
      <c r="Y778" s="758"/>
      <c r="Z778" s="758"/>
      <c r="AA778" s="758"/>
      <c r="AB778" s="758"/>
      <c r="AC778" s="758"/>
      <c r="AD778" s="758"/>
      <c r="AE778" s="758"/>
      <c r="AF778" s="758"/>
      <c r="AG778" s="758"/>
      <c r="AH778" s="758"/>
      <c r="AI778" s="758"/>
      <c r="AJ778" s="758"/>
      <c r="AK778" s="758"/>
      <c r="AL778" s="780">
        <v>773</v>
      </c>
      <c r="AM778" s="792">
        <v>0.34396604599584302</v>
      </c>
      <c r="AN778" s="792">
        <f t="shared" si="195"/>
        <v>0.65603395400415698</v>
      </c>
      <c r="AO778" s="792">
        <v>0.39250148822085001</v>
      </c>
      <c r="AP778" s="792">
        <f t="shared" si="189"/>
        <v>0.60749851177915004</v>
      </c>
      <c r="AQ778" s="792">
        <v>0.26629749942403302</v>
      </c>
      <c r="AR778" s="792">
        <f t="shared" si="190"/>
        <v>0.73370250057596698</v>
      </c>
      <c r="AS778" s="792">
        <f t="shared" si="196"/>
        <v>0.31940166628456201</v>
      </c>
      <c r="AT778" s="792">
        <f t="shared" si="196"/>
        <v>0.68059833371543799</v>
      </c>
      <c r="AU778" s="808">
        <v>0.35875342182310699</v>
      </c>
      <c r="AV778" s="808">
        <f t="shared" si="197"/>
        <v>0.64124657817689301</v>
      </c>
      <c r="AW778" s="808">
        <v>0.409904374798507</v>
      </c>
      <c r="AX778" s="808">
        <f t="shared" si="198"/>
        <v>0.59009562520149306</v>
      </c>
      <c r="AY778" s="808">
        <v>0.29324271312665601</v>
      </c>
      <c r="AZ778" s="808">
        <f t="shared" si="201"/>
        <v>0.70675728687334405</v>
      </c>
      <c r="BA778" s="808">
        <f t="shared" si="199"/>
        <v>0.34038321500708157</v>
      </c>
      <c r="BB778" s="808">
        <f t="shared" si="199"/>
        <v>0.65961678499291854</v>
      </c>
      <c r="BC778" s="809">
        <v>0.338823641355052</v>
      </c>
      <c r="BD778" s="809">
        <f t="shared" si="188"/>
        <v>0.66117635864494795</v>
      </c>
      <c r="BE778" s="809">
        <v>0.39635047956965602</v>
      </c>
      <c r="BF778" s="809">
        <f t="shared" si="188"/>
        <v>0.60364952043034403</v>
      </c>
      <c r="BG778" s="809">
        <v>0.29433195681944102</v>
      </c>
      <c r="BH778" s="809">
        <f t="shared" si="191"/>
        <v>0.70566804318055898</v>
      </c>
      <c r="BI778" s="809">
        <v>0.33158863925802989</v>
      </c>
      <c r="BJ778" s="809">
        <v>0.66841136074197016</v>
      </c>
      <c r="BK778" s="810">
        <v>0.33100727507692101</v>
      </c>
      <c r="BL778" s="810">
        <f t="shared" si="192"/>
        <v>0.66899272492307893</v>
      </c>
      <c r="BM778" s="810">
        <v>0.38842376949895502</v>
      </c>
      <c r="BN778" s="810">
        <f t="shared" si="193"/>
        <v>0.61157623050104504</v>
      </c>
      <c r="BO778" s="810">
        <v>0.28474404076515097</v>
      </c>
      <c r="BP778" s="810">
        <f t="shared" si="194"/>
        <v>0.71525595923484908</v>
      </c>
      <c r="BQ778" s="810">
        <v>0.32293198101057463</v>
      </c>
      <c r="BR778" s="810">
        <f t="shared" si="200"/>
        <v>0.67706801898942537</v>
      </c>
      <c r="BS778" s="809">
        <v>0.91323131614146735</v>
      </c>
      <c r="BT778" s="809">
        <v>8.6768683858532702E-2</v>
      </c>
      <c r="BU778" s="812"/>
      <c r="BV778" s="758"/>
      <c r="BW778" s="758"/>
      <c r="BX778" s="758"/>
      <c r="BY778" s="758"/>
      <c r="BZ778" s="758"/>
      <c r="CA778" s="758"/>
      <c r="CB778" s="758"/>
      <c r="CC778" s="758"/>
      <c r="CD778" s="758"/>
      <c r="CE778" s="758"/>
      <c r="CF778" s="758"/>
      <c r="CG778" s="758"/>
      <c r="CH778" s="758"/>
      <c r="CI778" s="758"/>
      <c r="CJ778" s="758"/>
      <c r="CK778" s="758"/>
      <c r="CL778" s="758"/>
      <c r="CM778" s="758"/>
      <c r="CN778" s="758"/>
      <c r="CP778" s="5"/>
      <c r="CR778" s="5"/>
      <c r="CS778" s="5"/>
      <c r="CT778" s="5"/>
    </row>
    <row r="779" spans="2:98" ht="15">
      <c r="B779" s="758"/>
      <c r="C779" s="758"/>
      <c r="D779" s="758"/>
      <c r="E779" s="758"/>
      <c r="F779" s="758"/>
      <c r="G779" s="758"/>
      <c r="H779" s="758"/>
      <c r="I779" s="758"/>
      <c r="J779" s="758"/>
      <c r="K779" s="758"/>
      <c r="L779" s="758"/>
      <c r="M779" s="758"/>
      <c r="N779" s="758"/>
      <c r="O779" s="758"/>
      <c r="P779" s="758"/>
      <c r="Q779" s="758"/>
      <c r="R779" s="758"/>
      <c r="S779" s="758"/>
      <c r="T779" s="758"/>
      <c r="U779" s="758"/>
      <c r="V779" s="758"/>
      <c r="W779" s="758"/>
      <c r="X779" s="758"/>
      <c r="Y779" s="758"/>
      <c r="Z779" s="758"/>
      <c r="AA779" s="758"/>
      <c r="AB779" s="758"/>
      <c r="AC779" s="758"/>
      <c r="AD779" s="758"/>
      <c r="AE779" s="758"/>
      <c r="AF779" s="758"/>
      <c r="AG779" s="758"/>
      <c r="AH779" s="758"/>
      <c r="AI779" s="758"/>
      <c r="AJ779" s="758"/>
      <c r="AK779" s="758"/>
      <c r="AL779" s="780">
        <v>774</v>
      </c>
      <c r="AM779" s="792">
        <v>0.34422828843879</v>
      </c>
      <c r="AN779" s="792">
        <f t="shared" si="195"/>
        <v>0.65577171156121006</v>
      </c>
      <c r="AO779" s="792">
        <v>0.39274475208635701</v>
      </c>
      <c r="AP779" s="792">
        <f t="shared" si="189"/>
        <v>0.60725524791364305</v>
      </c>
      <c r="AQ779" s="792">
        <v>0.26662098620052499</v>
      </c>
      <c r="AR779" s="792">
        <f t="shared" si="190"/>
        <v>0.73337901379947501</v>
      </c>
      <c r="AS779" s="792">
        <f t="shared" si="196"/>
        <v>0.31968771604812851</v>
      </c>
      <c r="AT779" s="792">
        <f t="shared" si="196"/>
        <v>0.68031228395187149</v>
      </c>
      <c r="AU779" s="808">
        <v>0.35903188837608901</v>
      </c>
      <c r="AV779" s="808">
        <f t="shared" si="197"/>
        <v>0.64096811162391099</v>
      </c>
      <c r="AW779" s="808">
        <v>0.410169784393143</v>
      </c>
      <c r="AX779" s="808">
        <f t="shared" si="198"/>
        <v>0.589830215606857</v>
      </c>
      <c r="AY779" s="808">
        <v>0.29359833141811198</v>
      </c>
      <c r="AZ779" s="808">
        <f t="shared" si="201"/>
        <v>0.70640166858188802</v>
      </c>
      <c r="BA779" s="808">
        <f t="shared" si="199"/>
        <v>0.34069416825934196</v>
      </c>
      <c r="BB779" s="808">
        <f t="shared" si="199"/>
        <v>0.65930583174065793</v>
      </c>
      <c r="BC779" s="809">
        <v>0.33909266714542102</v>
      </c>
      <c r="BD779" s="809">
        <f t="shared" si="188"/>
        <v>0.66090733285457892</v>
      </c>
      <c r="BE779" s="809">
        <v>0.39659944330165198</v>
      </c>
      <c r="BF779" s="809">
        <f t="shared" si="188"/>
        <v>0.60340055669834802</v>
      </c>
      <c r="BG779" s="809">
        <v>0.29468674725257799</v>
      </c>
      <c r="BH779" s="809">
        <f t="shared" si="191"/>
        <v>0.70531325274742196</v>
      </c>
      <c r="BI779" s="809">
        <v>0.33189250251064634</v>
      </c>
      <c r="BJ779" s="809">
        <v>0.66810749748935361</v>
      </c>
      <c r="BK779" s="810">
        <v>0.331269444819144</v>
      </c>
      <c r="BL779" s="810">
        <f t="shared" si="192"/>
        <v>0.668730555180856</v>
      </c>
      <c r="BM779" s="810">
        <v>0.38866970362342101</v>
      </c>
      <c r="BN779" s="810">
        <f t="shared" si="193"/>
        <v>0.61133029637657899</v>
      </c>
      <c r="BO779" s="810">
        <v>0.28508887614712403</v>
      </c>
      <c r="BP779" s="810">
        <f t="shared" si="194"/>
        <v>0.71491112385287603</v>
      </c>
      <c r="BQ779" s="810">
        <v>0.32322844275499851</v>
      </c>
      <c r="BR779" s="810">
        <f t="shared" si="200"/>
        <v>0.67677155724500149</v>
      </c>
      <c r="BS779" s="809">
        <v>0.91333731661330542</v>
      </c>
      <c r="BT779" s="809">
        <v>8.6662683386694597E-2</v>
      </c>
      <c r="BU779" s="812"/>
      <c r="BV779" s="758"/>
      <c r="BW779" s="758"/>
      <c r="BX779" s="758"/>
      <c r="BY779" s="758"/>
      <c r="BZ779" s="758"/>
      <c r="CA779" s="758"/>
      <c r="CB779" s="758"/>
      <c r="CC779" s="758"/>
      <c r="CD779" s="758"/>
      <c r="CE779" s="758"/>
      <c r="CF779" s="758"/>
      <c r="CG779" s="758"/>
      <c r="CH779" s="758"/>
      <c r="CI779" s="758"/>
      <c r="CJ779" s="758"/>
      <c r="CK779" s="758"/>
      <c r="CL779" s="758"/>
      <c r="CM779" s="758"/>
      <c r="CN779" s="758"/>
      <c r="CP779" s="5"/>
      <c r="CR779" s="5"/>
      <c r="CS779" s="5"/>
      <c r="CT779" s="5"/>
    </row>
    <row r="780" spans="2:98" ht="15">
      <c r="B780" s="758"/>
      <c r="C780" s="758"/>
      <c r="D780" s="758"/>
      <c r="E780" s="758"/>
      <c r="F780" s="758"/>
      <c r="G780" s="758"/>
      <c r="H780" s="758"/>
      <c r="I780" s="758"/>
      <c r="J780" s="758"/>
      <c r="K780" s="758"/>
      <c r="L780" s="758"/>
      <c r="M780" s="758"/>
      <c r="N780" s="758"/>
      <c r="O780" s="758"/>
      <c r="P780" s="758"/>
      <c r="Q780" s="758"/>
      <c r="R780" s="758"/>
      <c r="S780" s="758"/>
      <c r="T780" s="758"/>
      <c r="U780" s="758"/>
      <c r="V780" s="758"/>
      <c r="W780" s="758"/>
      <c r="X780" s="758"/>
      <c r="Y780" s="758"/>
      <c r="Z780" s="758"/>
      <c r="AA780" s="758"/>
      <c r="AB780" s="758"/>
      <c r="AC780" s="758"/>
      <c r="AD780" s="758"/>
      <c r="AE780" s="758"/>
      <c r="AF780" s="758"/>
      <c r="AG780" s="758"/>
      <c r="AH780" s="758"/>
      <c r="AI780" s="758"/>
      <c r="AJ780" s="758"/>
      <c r="AK780" s="758"/>
      <c r="AL780" s="780">
        <v>775</v>
      </c>
      <c r="AM780" s="792">
        <v>0.344490384851107</v>
      </c>
      <c r="AN780" s="792">
        <f t="shared" si="195"/>
        <v>0.65550961514889305</v>
      </c>
      <c r="AO780" s="792">
        <v>0.392987822344122</v>
      </c>
      <c r="AP780" s="792">
        <f t="shared" si="189"/>
        <v>0.607012177655878</v>
      </c>
      <c r="AQ780" s="792">
        <v>0.26694438301503498</v>
      </c>
      <c r="AR780" s="792">
        <f t="shared" si="190"/>
        <v>0.73305561698496502</v>
      </c>
      <c r="AS780" s="792">
        <f t="shared" si="196"/>
        <v>0.31997363462990736</v>
      </c>
      <c r="AT780" s="792">
        <f t="shared" si="196"/>
        <v>0.68002636537009264</v>
      </c>
      <c r="AU780" s="808">
        <v>0.359310147334646</v>
      </c>
      <c r="AV780" s="808">
        <f t="shared" si="197"/>
        <v>0.64068985266535394</v>
      </c>
      <c r="AW780" s="808">
        <v>0.410434991093378</v>
      </c>
      <c r="AX780" s="808">
        <f t="shared" si="198"/>
        <v>0.589565008906622</v>
      </c>
      <c r="AY780" s="808">
        <v>0.293953824809222</v>
      </c>
      <c r="AZ780" s="808">
        <f t="shared" si="201"/>
        <v>0.70604617519077806</v>
      </c>
      <c r="BA780" s="808">
        <f t="shared" si="199"/>
        <v>0.34100495303745937</v>
      </c>
      <c r="BB780" s="808">
        <f t="shared" si="199"/>
        <v>0.65899504696254074</v>
      </c>
      <c r="BC780" s="809">
        <v>0.339361447954799</v>
      </c>
      <c r="BD780" s="809">
        <f t="shared" si="188"/>
        <v>0.66063855204520094</v>
      </c>
      <c r="BE780" s="809">
        <v>0.39684819906052599</v>
      </c>
      <c r="BF780" s="809">
        <f t="shared" si="188"/>
        <v>0.60315180093947407</v>
      </c>
      <c r="BG780" s="809">
        <v>0.29504139655900602</v>
      </c>
      <c r="BH780" s="809">
        <f t="shared" si="191"/>
        <v>0.70495860344099404</v>
      </c>
      <c r="BI780" s="809">
        <v>0.33219617706705146</v>
      </c>
      <c r="BJ780" s="809">
        <v>0.6678038229329486</v>
      </c>
      <c r="BK780" s="810">
        <v>0.331531370198139</v>
      </c>
      <c r="BL780" s="810">
        <f t="shared" si="192"/>
        <v>0.66846862980186095</v>
      </c>
      <c r="BM780" s="810">
        <v>0.38891545433137498</v>
      </c>
      <c r="BN780" s="810">
        <f t="shared" si="193"/>
        <v>0.61108454566862502</v>
      </c>
      <c r="BO780" s="810">
        <v>0.28543355809071203</v>
      </c>
      <c r="BP780" s="810">
        <f t="shared" si="194"/>
        <v>0.71456644190928797</v>
      </c>
      <c r="BQ780" s="810">
        <v>0.32352471597936683</v>
      </c>
      <c r="BR780" s="810">
        <f t="shared" si="200"/>
        <v>0.67647528402063317</v>
      </c>
      <c r="BS780" s="809">
        <v>0.91344303548379802</v>
      </c>
      <c r="BT780" s="809">
        <v>8.6556964516201998E-2</v>
      </c>
      <c r="BU780" s="812"/>
      <c r="BV780" s="758"/>
      <c r="BW780" s="758"/>
      <c r="BX780" s="758"/>
      <c r="BY780" s="758"/>
      <c r="BZ780" s="758"/>
      <c r="CA780" s="758"/>
      <c r="CB780" s="758"/>
      <c r="CC780" s="758"/>
      <c r="CD780" s="758"/>
      <c r="CE780" s="758"/>
      <c r="CF780" s="758"/>
      <c r="CG780" s="758"/>
      <c r="CH780" s="758"/>
      <c r="CI780" s="758"/>
      <c r="CJ780" s="758"/>
      <c r="CK780" s="758"/>
      <c r="CL780" s="758"/>
      <c r="CM780" s="758"/>
      <c r="CN780" s="758"/>
      <c r="CP780" s="5"/>
      <c r="CR780" s="5"/>
      <c r="CS780" s="5"/>
      <c r="CT780" s="5"/>
    </row>
    <row r="781" spans="2:98" ht="15">
      <c r="B781" s="758"/>
      <c r="C781" s="758"/>
      <c r="D781" s="758"/>
      <c r="E781" s="758"/>
      <c r="F781" s="758"/>
      <c r="G781" s="758"/>
      <c r="H781" s="758"/>
      <c r="I781" s="758"/>
      <c r="J781" s="758"/>
      <c r="K781" s="758"/>
      <c r="L781" s="758"/>
      <c r="M781" s="758"/>
      <c r="N781" s="758"/>
      <c r="O781" s="758"/>
      <c r="P781" s="758"/>
      <c r="Q781" s="758"/>
      <c r="R781" s="758"/>
      <c r="S781" s="758"/>
      <c r="T781" s="758"/>
      <c r="U781" s="758"/>
      <c r="V781" s="758"/>
      <c r="W781" s="758"/>
      <c r="X781" s="758"/>
      <c r="Y781" s="758"/>
      <c r="Z781" s="758"/>
      <c r="AA781" s="758"/>
      <c r="AB781" s="758"/>
      <c r="AC781" s="758"/>
      <c r="AD781" s="758"/>
      <c r="AE781" s="758"/>
      <c r="AF781" s="758"/>
      <c r="AG781" s="758"/>
      <c r="AH781" s="758"/>
      <c r="AI781" s="758"/>
      <c r="AJ781" s="758"/>
      <c r="AK781" s="758"/>
      <c r="AL781" s="780">
        <v>776</v>
      </c>
      <c r="AM781" s="792">
        <v>0.34475233682759399</v>
      </c>
      <c r="AN781" s="792">
        <f t="shared" si="195"/>
        <v>0.65524766317240601</v>
      </c>
      <c r="AO781" s="792">
        <v>0.39323069842789798</v>
      </c>
      <c r="AP781" s="792">
        <f t="shared" si="189"/>
        <v>0.60676930157210207</v>
      </c>
      <c r="AQ781" s="792">
        <v>0.26726768984508897</v>
      </c>
      <c r="AR781" s="792">
        <f t="shared" si="190"/>
        <v>0.73273231015491103</v>
      </c>
      <c r="AS781" s="792">
        <f t="shared" si="196"/>
        <v>0.32025942238371163</v>
      </c>
      <c r="AT781" s="792">
        <f t="shared" si="196"/>
        <v>0.67974057761628837</v>
      </c>
      <c r="AU781" s="808">
        <v>0.35958819898831201</v>
      </c>
      <c r="AV781" s="808">
        <f t="shared" si="197"/>
        <v>0.64041180101168793</v>
      </c>
      <c r="AW781" s="808">
        <v>0.41069999516659</v>
      </c>
      <c r="AX781" s="808">
        <f t="shared" si="198"/>
        <v>0.58930000483341005</v>
      </c>
      <c r="AY781" s="808">
        <v>0.29430919311910497</v>
      </c>
      <c r="AZ781" s="808">
        <f t="shared" si="201"/>
        <v>0.70569080688089503</v>
      </c>
      <c r="BA781" s="808">
        <f t="shared" si="199"/>
        <v>0.34131556940948071</v>
      </c>
      <c r="BB781" s="808">
        <f t="shared" si="199"/>
        <v>0.65868443059051929</v>
      </c>
      <c r="BC781" s="809">
        <v>0.339629983321864</v>
      </c>
      <c r="BD781" s="809">
        <f t="shared" si="188"/>
        <v>0.660370016678136</v>
      </c>
      <c r="BE781" s="809">
        <v>0.39709674701661501</v>
      </c>
      <c r="BF781" s="809">
        <f t="shared" si="188"/>
        <v>0.60290325298338499</v>
      </c>
      <c r="BG781" s="809">
        <v>0.29539590454147602</v>
      </c>
      <c r="BH781" s="809">
        <f t="shared" si="191"/>
        <v>0.70460409545852398</v>
      </c>
      <c r="BI781" s="809">
        <v>0.33249966273267828</v>
      </c>
      <c r="BJ781" s="809">
        <v>0.66750033726732183</v>
      </c>
      <c r="BK781" s="810">
        <v>0.33179305118429198</v>
      </c>
      <c r="BL781" s="810">
        <f t="shared" si="192"/>
        <v>0.66820694881570808</v>
      </c>
      <c r="BM781" s="810">
        <v>0.38916102175557998</v>
      </c>
      <c r="BN781" s="810">
        <f t="shared" si="193"/>
        <v>0.61083897824442002</v>
      </c>
      <c r="BO781" s="810">
        <v>0.28577808634319302</v>
      </c>
      <c r="BP781" s="810">
        <f t="shared" si="194"/>
        <v>0.71422191365680698</v>
      </c>
      <c r="BQ781" s="810">
        <v>0.32382080058878271</v>
      </c>
      <c r="BR781" s="810">
        <f t="shared" si="200"/>
        <v>0.6761791994112174</v>
      </c>
      <c r="BS781" s="809">
        <v>0.91354847463779665</v>
      </c>
      <c r="BT781" s="809">
        <v>8.6451525362203394E-2</v>
      </c>
      <c r="BU781" s="812"/>
      <c r="BV781" s="758"/>
      <c r="BW781" s="758"/>
      <c r="BX781" s="758"/>
      <c r="BY781" s="758"/>
      <c r="BZ781" s="758"/>
      <c r="CA781" s="758"/>
      <c r="CB781" s="758"/>
      <c r="CC781" s="758"/>
      <c r="CD781" s="758"/>
      <c r="CE781" s="758"/>
      <c r="CF781" s="758"/>
      <c r="CG781" s="758"/>
      <c r="CH781" s="758"/>
      <c r="CI781" s="758"/>
      <c r="CJ781" s="758"/>
      <c r="CK781" s="758"/>
      <c r="CL781" s="758"/>
      <c r="CM781" s="758"/>
      <c r="CN781" s="758"/>
      <c r="CP781" s="5"/>
      <c r="CR781" s="5"/>
      <c r="CS781" s="5"/>
      <c r="CT781" s="5"/>
    </row>
    <row r="782" spans="2:98" ht="15">
      <c r="B782" s="758"/>
      <c r="C782" s="758"/>
      <c r="D782" s="758"/>
      <c r="E782" s="758"/>
      <c r="F782" s="758"/>
      <c r="G782" s="758"/>
      <c r="H782" s="758"/>
      <c r="I782" s="758"/>
      <c r="J782" s="758"/>
      <c r="K782" s="758"/>
      <c r="L782" s="758"/>
      <c r="M782" s="758"/>
      <c r="N782" s="758"/>
      <c r="O782" s="758"/>
      <c r="P782" s="758"/>
      <c r="Q782" s="758"/>
      <c r="R782" s="758"/>
      <c r="S782" s="758"/>
      <c r="T782" s="758"/>
      <c r="U782" s="758"/>
      <c r="V782" s="758"/>
      <c r="W782" s="758"/>
      <c r="X782" s="758"/>
      <c r="Y782" s="758"/>
      <c r="Z782" s="758"/>
      <c r="AA782" s="758"/>
      <c r="AB782" s="758"/>
      <c r="AC782" s="758"/>
      <c r="AD782" s="758"/>
      <c r="AE782" s="758"/>
      <c r="AF782" s="758"/>
      <c r="AG782" s="758"/>
      <c r="AH782" s="758"/>
      <c r="AI782" s="758"/>
      <c r="AJ782" s="758"/>
      <c r="AK782" s="758"/>
      <c r="AL782" s="780">
        <v>777</v>
      </c>
      <c r="AM782" s="792">
        <v>0.34501414596305502</v>
      </c>
      <c r="AN782" s="792">
        <f t="shared" si="195"/>
        <v>0.65498585403694498</v>
      </c>
      <c r="AO782" s="792">
        <v>0.39347337977143998</v>
      </c>
      <c r="AP782" s="792">
        <f t="shared" si="189"/>
        <v>0.60652662022855997</v>
      </c>
      <c r="AQ782" s="792">
        <v>0.267590906668215</v>
      </c>
      <c r="AR782" s="792">
        <f t="shared" si="190"/>
        <v>0.73240909333178505</v>
      </c>
      <c r="AS782" s="792">
        <f t="shared" si="196"/>
        <v>0.32054507966335716</v>
      </c>
      <c r="AT782" s="792">
        <f t="shared" si="196"/>
        <v>0.6794549203366429</v>
      </c>
      <c r="AU782" s="808">
        <v>0.359866043626622</v>
      </c>
      <c r="AV782" s="808">
        <f t="shared" si="197"/>
        <v>0.640133956373378</v>
      </c>
      <c r="AW782" s="808">
        <v>0.41096479688015802</v>
      </c>
      <c r="AX782" s="808">
        <f t="shared" si="198"/>
        <v>0.58903520311984203</v>
      </c>
      <c r="AY782" s="808">
        <v>0.29466443616688198</v>
      </c>
      <c r="AZ782" s="808">
        <f t="shared" si="201"/>
        <v>0.70533556383311802</v>
      </c>
      <c r="BA782" s="808">
        <f t="shared" si="199"/>
        <v>0.34162601744345489</v>
      </c>
      <c r="BB782" s="808">
        <f t="shared" si="199"/>
        <v>0.65837398255654511</v>
      </c>
      <c r="BC782" s="809">
        <v>0.339898272785293</v>
      </c>
      <c r="BD782" s="809">
        <f t="shared" si="188"/>
        <v>0.66010172721470695</v>
      </c>
      <c r="BE782" s="809">
        <v>0.39734508734025498</v>
      </c>
      <c r="BF782" s="809">
        <f t="shared" si="188"/>
        <v>0.60265491265974502</v>
      </c>
      <c r="BG782" s="809">
        <v>0.29575027100274398</v>
      </c>
      <c r="BH782" s="809">
        <f t="shared" si="191"/>
        <v>0.70424972899725602</v>
      </c>
      <c r="BI782" s="809">
        <v>0.33280295931296172</v>
      </c>
      <c r="BJ782" s="809">
        <v>0.66719704068703833</v>
      </c>
      <c r="BK782" s="810">
        <v>0.33205448774798701</v>
      </c>
      <c r="BL782" s="810">
        <f t="shared" si="192"/>
        <v>0.66794551225201304</v>
      </c>
      <c r="BM782" s="810">
        <v>0.389406406028801</v>
      </c>
      <c r="BN782" s="810">
        <f t="shared" si="193"/>
        <v>0.61059359397119906</v>
      </c>
      <c r="BO782" s="810">
        <v>0.28612246065184799</v>
      </c>
      <c r="BP782" s="810">
        <f t="shared" si="194"/>
        <v>0.71387753934815201</v>
      </c>
      <c r="BQ782" s="810">
        <v>0.32411669648835029</v>
      </c>
      <c r="BR782" s="810">
        <f t="shared" si="200"/>
        <v>0.67588330351164982</v>
      </c>
      <c r="BS782" s="809">
        <v>0.91365363596015325</v>
      </c>
      <c r="BT782" s="809">
        <v>8.6346364039846801E-2</v>
      </c>
      <c r="BU782" s="812"/>
      <c r="BV782" s="758"/>
      <c r="BW782" s="758"/>
      <c r="BX782" s="758"/>
      <c r="BY782" s="758"/>
      <c r="BZ782" s="758"/>
      <c r="CA782" s="758"/>
      <c r="CB782" s="758"/>
      <c r="CC782" s="758"/>
      <c r="CD782" s="758"/>
      <c r="CE782" s="758"/>
      <c r="CF782" s="758"/>
      <c r="CG782" s="758"/>
      <c r="CH782" s="758"/>
      <c r="CI782" s="758"/>
      <c r="CJ782" s="758"/>
      <c r="CK782" s="758"/>
      <c r="CL782" s="758"/>
      <c r="CM782" s="758"/>
      <c r="CN782" s="758"/>
      <c r="CP782" s="5"/>
      <c r="CR782" s="5"/>
      <c r="CS782" s="5"/>
      <c r="CT782" s="5"/>
    </row>
    <row r="783" spans="2:98" ht="15">
      <c r="B783" s="758"/>
      <c r="C783" s="758"/>
      <c r="D783" s="758"/>
      <c r="E783" s="758"/>
      <c r="F783" s="758"/>
      <c r="G783" s="758"/>
      <c r="H783" s="758"/>
      <c r="I783" s="758"/>
      <c r="J783" s="758"/>
      <c r="K783" s="758"/>
      <c r="L783" s="758"/>
      <c r="M783" s="758"/>
      <c r="N783" s="758"/>
      <c r="O783" s="758"/>
      <c r="P783" s="758"/>
      <c r="Q783" s="758"/>
      <c r="R783" s="758"/>
      <c r="S783" s="758"/>
      <c r="T783" s="758"/>
      <c r="U783" s="758"/>
      <c r="V783" s="758"/>
      <c r="W783" s="758"/>
      <c r="X783" s="758"/>
      <c r="Y783" s="758"/>
      <c r="Z783" s="758"/>
      <c r="AA783" s="758"/>
      <c r="AB783" s="758"/>
      <c r="AC783" s="758"/>
      <c r="AD783" s="758"/>
      <c r="AE783" s="758"/>
      <c r="AF783" s="758"/>
      <c r="AG783" s="758"/>
      <c r="AH783" s="758"/>
      <c r="AI783" s="758"/>
      <c r="AJ783" s="758"/>
      <c r="AK783" s="758"/>
      <c r="AL783" s="780">
        <v>778</v>
      </c>
      <c r="AM783" s="792">
        <v>0.345275813852291</v>
      </c>
      <c r="AN783" s="792">
        <f t="shared" si="195"/>
        <v>0.654724186147709</v>
      </c>
      <c r="AO783" s="792">
        <v>0.39371586580849799</v>
      </c>
      <c r="AP783" s="792">
        <f t="shared" si="189"/>
        <v>0.60628413419150196</v>
      </c>
      <c r="AQ783" s="792">
        <v>0.26791403346193898</v>
      </c>
      <c r="AR783" s="792">
        <f t="shared" si="190"/>
        <v>0.73208596653806102</v>
      </c>
      <c r="AS783" s="792">
        <f t="shared" si="196"/>
        <v>0.32083060682265668</v>
      </c>
      <c r="AT783" s="792">
        <f t="shared" si="196"/>
        <v>0.67916939317734326</v>
      </c>
      <c r="AU783" s="808">
        <v>0.36014368153911103</v>
      </c>
      <c r="AV783" s="808">
        <f t="shared" si="197"/>
        <v>0.63985631846088897</v>
      </c>
      <c r="AW783" s="808">
        <v>0.41122939650145901</v>
      </c>
      <c r="AX783" s="808">
        <f t="shared" si="198"/>
        <v>0.58877060349854093</v>
      </c>
      <c r="AY783" s="808">
        <v>0.29501955377167399</v>
      </c>
      <c r="AZ783" s="808">
        <f t="shared" si="201"/>
        <v>0.70498044622832601</v>
      </c>
      <c r="BA783" s="808">
        <f t="shared" si="199"/>
        <v>0.34193629720743002</v>
      </c>
      <c r="BB783" s="808">
        <f t="shared" si="199"/>
        <v>0.65806370279256998</v>
      </c>
      <c r="BC783" s="809">
        <v>0.340166315883765</v>
      </c>
      <c r="BD783" s="809">
        <f t="shared" si="188"/>
        <v>0.659833684116235</v>
      </c>
      <c r="BE783" s="809">
        <v>0.39759322020178101</v>
      </c>
      <c r="BF783" s="809">
        <f t="shared" si="188"/>
        <v>0.60240677979821899</v>
      </c>
      <c r="BG783" s="809">
        <v>0.29610449574556102</v>
      </c>
      <c r="BH783" s="809">
        <f t="shared" si="191"/>
        <v>0.70389550425443903</v>
      </c>
      <c r="BI783" s="809">
        <v>0.33310606661333486</v>
      </c>
      <c r="BJ783" s="809">
        <v>0.66689393338666525</v>
      </c>
      <c r="BK783" s="810">
        <v>0.33231567985960803</v>
      </c>
      <c r="BL783" s="810">
        <f t="shared" si="192"/>
        <v>0.66768432014039192</v>
      </c>
      <c r="BM783" s="810">
        <v>0.38965160728380299</v>
      </c>
      <c r="BN783" s="810">
        <f t="shared" si="193"/>
        <v>0.61034839271619701</v>
      </c>
      <c r="BO783" s="810">
        <v>0.28646668076395798</v>
      </c>
      <c r="BP783" s="810">
        <f t="shared" si="194"/>
        <v>0.71353331923604202</v>
      </c>
      <c r="BQ783" s="810">
        <v>0.32441240358317391</v>
      </c>
      <c r="BR783" s="810">
        <f t="shared" si="200"/>
        <v>0.67558759641682609</v>
      </c>
      <c r="BS783" s="809">
        <v>0.91375852133571922</v>
      </c>
      <c r="BT783" s="809">
        <v>8.6241478664280793E-2</v>
      </c>
      <c r="BU783" s="812"/>
      <c r="BV783" s="758"/>
      <c r="BW783" s="758"/>
      <c r="BX783" s="758"/>
      <c r="BY783" s="758"/>
      <c r="BZ783" s="758"/>
      <c r="CA783" s="758"/>
      <c r="CB783" s="758"/>
      <c r="CC783" s="758"/>
      <c r="CD783" s="758"/>
      <c r="CE783" s="758"/>
      <c r="CF783" s="758"/>
      <c r="CG783" s="758"/>
      <c r="CH783" s="758"/>
      <c r="CI783" s="758"/>
      <c r="CJ783" s="758"/>
      <c r="CK783" s="758"/>
      <c r="CL783" s="758"/>
      <c r="CM783" s="758"/>
      <c r="CN783" s="758"/>
      <c r="CP783" s="5"/>
      <c r="CR783" s="5"/>
      <c r="CS783" s="5"/>
      <c r="CT783" s="5"/>
    </row>
    <row r="784" spans="2:98" ht="15">
      <c r="B784" s="758"/>
      <c r="C784" s="758"/>
      <c r="D784" s="758"/>
      <c r="E784" s="758"/>
      <c r="F784" s="758"/>
      <c r="G784" s="758"/>
      <c r="H784" s="758"/>
      <c r="I784" s="758"/>
      <c r="J784" s="758"/>
      <c r="K784" s="758"/>
      <c r="L784" s="758"/>
      <c r="M784" s="758"/>
      <c r="N784" s="758"/>
      <c r="O784" s="758"/>
      <c r="P784" s="758"/>
      <c r="Q784" s="758"/>
      <c r="R784" s="758"/>
      <c r="S784" s="758"/>
      <c r="T784" s="758"/>
      <c r="U784" s="758"/>
      <c r="V784" s="758"/>
      <c r="W784" s="758"/>
      <c r="X784" s="758"/>
      <c r="Y784" s="758"/>
      <c r="Z784" s="758"/>
      <c r="AA784" s="758"/>
      <c r="AB784" s="758"/>
      <c r="AC784" s="758"/>
      <c r="AD784" s="758"/>
      <c r="AE784" s="758"/>
      <c r="AF784" s="758"/>
      <c r="AG784" s="758"/>
      <c r="AH784" s="758"/>
      <c r="AI784" s="758"/>
      <c r="AJ784" s="758"/>
      <c r="AK784" s="758"/>
      <c r="AL784" s="780">
        <v>779</v>
      </c>
      <c r="AM784" s="792">
        <v>0.345537342090105</v>
      </c>
      <c r="AN784" s="792">
        <f t="shared" si="195"/>
        <v>0.654462657909895</v>
      </c>
      <c r="AO784" s="792">
        <v>0.39395815597282802</v>
      </c>
      <c r="AP784" s="792">
        <f t="shared" si="189"/>
        <v>0.60604184402717198</v>
      </c>
      <c r="AQ784" s="792">
        <v>0.26823707020378901</v>
      </c>
      <c r="AR784" s="792">
        <f t="shared" si="190"/>
        <v>0.73176292979621094</v>
      </c>
      <c r="AS784" s="792">
        <f t="shared" si="196"/>
        <v>0.32111600421542597</v>
      </c>
      <c r="AT784" s="792">
        <f t="shared" si="196"/>
        <v>0.67888399578457403</v>
      </c>
      <c r="AU784" s="808">
        <v>0.36042111301531499</v>
      </c>
      <c r="AV784" s="808">
        <f t="shared" si="197"/>
        <v>0.63957888698468501</v>
      </c>
      <c r="AW784" s="808">
        <v>0.41149379429787297</v>
      </c>
      <c r="AX784" s="808">
        <f t="shared" si="198"/>
        <v>0.58850620570212708</v>
      </c>
      <c r="AY784" s="808">
        <v>0.29537454575260003</v>
      </c>
      <c r="AZ784" s="808">
        <f t="shared" si="201"/>
        <v>0.70462545424739997</v>
      </c>
      <c r="BA784" s="808">
        <f t="shared" si="199"/>
        <v>0.34224640876945445</v>
      </c>
      <c r="BB784" s="808">
        <f t="shared" si="199"/>
        <v>0.65775359123054566</v>
      </c>
      <c r="BC784" s="809">
        <v>0.34043411215595798</v>
      </c>
      <c r="BD784" s="809">
        <f t="shared" si="188"/>
        <v>0.65956588784404202</v>
      </c>
      <c r="BE784" s="809">
        <v>0.39784114577152901</v>
      </c>
      <c r="BF784" s="809">
        <f t="shared" si="188"/>
        <v>0.60215885422847104</v>
      </c>
      <c r="BG784" s="809">
        <v>0.29645857857268099</v>
      </c>
      <c r="BH784" s="809">
        <f t="shared" si="191"/>
        <v>0.70354142142731901</v>
      </c>
      <c r="BI784" s="809">
        <v>0.33340898443923189</v>
      </c>
      <c r="BJ784" s="809">
        <v>0.66659101556076816</v>
      </c>
      <c r="BK784" s="810">
        <v>0.33257662748954198</v>
      </c>
      <c r="BL784" s="810">
        <f t="shared" si="192"/>
        <v>0.66742337251045802</v>
      </c>
      <c r="BM784" s="810">
        <v>0.38989662565334998</v>
      </c>
      <c r="BN784" s="810">
        <f t="shared" si="193"/>
        <v>0.61010337434664996</v>
      </c>
      <c r="BO784" s="810">
        <v>0.28681074642680299</v>
      </c>
      <c r="BP784" s="810">
        <f t="shared" si="194"/>
        <v>0.71318925357319696</v>
      </c>
      <c r="BQ784" s="810">
        <v>0.32470792177835789</v>
      </c>
      <c r="BR784" s="810">
        <f t="shared" si="200"/>
        <v>0.67529207822164206</v>
      </c>
      <c r="BS784" s="809">
        <v>0.91386313264934649</v>
      </c>
      <c r="BT784" s="809">
        <v>8.6136867350653498E-2</v>
      </c>
      <c r="BU784" s="812"/>
      <c r="BV784" s="758"/>
      <c r="BW784" s="758"/>
      <c r="BX784" s="758"/>
      <c r="BY784" s="758"/>
      <c r="BZ784" s="758"/>
      <c r="CA784" s="758"/>
      <c r="CB784" s="758"/>
      <c r="CC784" s="758"/>
      <c r="CD784" s="758"/>
      <c r="CE784" s="758"/>
      <c r="CF784" s="758"/>
      <c r="CG784" s="758"/>
      <c r="CH784" s="758"/>
      <c r="CI784" s="758"/>
      <c r="CJ784" s="758"/>
      <c r="CK784" s="758"/>
      <c r="CL784" s="758"/>
      <c r="CM784" s="758"/>
      <c r="CN784" s="758"/>
      <c r="CP784" s="5"/>
      <c r="CR784" s="5"/>
      <c r="CS784" s="5"/>
      <c r="CT784" s="5"/>
    </row>
    <row r="785" spans="2:98" ht="15">
      <c r="B785" s="758"/>
      <c r="C785" s="758"/>
      <c r="D785" s="758"/>
      <c r="E785" s="758"/>
      <c r="F785" s="758"/>
      <c r="G785" s="758"/>
      <c r="H785" s="758"/>
      <c r="I785" s="758"/>
      <c r="J785" s="758"/>
      <c r="K785" s="758"/>
      <c r="L785" s="758"/>
      <c r="M785" s="758"/>
      <c r="N785" s="758"/>
      <c r="O785" s="758"/>
      <c r="P785" s="758"/>
      <c r="Q785" s="758"/>
      <c r="R785" s="758"/>
      <c r="S785" s="758"/>
      <c r="T785" s="758"/>
      <c r="U785" s="758"/>
      <c r="V785" s="758"/>
      <c r="W785" s="758"/>
      <c r="X785" s="758"/>
      <c r="Y785" s="758"/>
      <c r="Z785" s="758"/>
      <c r="AA785" s="758"/>
      <c r="AB785" s="758"/>
      <c r="AC785" s="758"/>
      <c r="AD785" s="758"/>
      <c r="AE785" s="758"/>
      <c r="AF785" s="758"/>
      <c r="AG785" s="758"/>
      <c r="AH785" s="758"/>
      <c r="AI785" s="758"/>
      <c r="AJ785" s="758"/>
      <c r="AK785" s="758"/>
      <c r="AL785" s="780">
        <v>780</v>
      </c>
      <c r="AM785" s="792">
        <v>0.34579873227129698</v>
      </c>
      <c r="AN785" s="792">
        <f t="shared" si="195"/>
        <v>0.65420126772870302</v>
      </c>
      <c r="AO785" s="792">
        <v>0.39420024969818102</v>
      </c>
      <c r="AP785" s="792">
        <f t="shared" si="189"/>
        <v>0.60579975030181898</v>
      </c>
      <c r="AQ785" s="792">
        <v>0.268560016871291</v>
      </c>
      <c r="AR785" s="792">
        <f t="shared" si="190"/>
        <v>0.73143998312870906</v>
      </c>
      <c r="AS785" s="792">
        <f t="shared" si="196"/>
        <v>0.32140127219547754</v>
      </c>
      <c r="AT785" s="792">
        <f t="shared" si="196"/>
        <v>0.67859872780452246</v>
      </c>
      <c r="AU785" s="808">
        <v>0.360698338344768</v>
      </c>
      <c r="AV785" s="808">
        <f t="shared" si="197"/>
        <v>0.63930166165523206</v>
      </c>
      <c r="AW785" s="808">
        <v>0.41175799053677598</v>
      </c>
      <c r="AX785" s="808">
        <f t="shared" si="198"/>
        <v>0.58824200946322402</v>
      </c>
      <c r="AY785" s="808">
        <v>0.29572941192878199</v>
      </c>
      <c r="AZ785" s="808">
        <f t="shared" si="201"/>
        <v>0.70427058807121801</v>
      </c>
      <c r="BA785" s="808">
        <f t="shared" si="199"/>
        <v>0.3425563521975763</v>
      </c>
      <c r="BB785" s="808">
        <f t="shared" si="199"/>
        <v>0.6574436478024237</v>
      </c>
      <c r="BC785" s="809">
        <v>0.34070166114054901</v>
      </c>
      <c r="BD785" s="809">
        <f t="shared" si="188"/>
        <v>0.65929833885945099</v>
      </c>
      <c r="BE785" s="809">
        <v>0.39808886421983403</v>
      </c>
      <c r="BF785" s="809">
        <f t="shared" si="188"/>
        <v>0.60191113578016597</v>
      </c>
      <c r="BG785" s="809">
        <v>0.29681251928685798</v>
      </c>
      <c r="BH785" s="809">
        <f t="shared" si="191"/>
        <v>0.70318748071314197</v>
      </c>
      <c r="BI785" s="809">
        <v>0.33371171259608667</v>
      </c>
      <c r="BJ785" s="809">
        <v>0.66628828740391333</v>
      </c>
      <c r="BK785" s="810">
        <v>0.332837330608173</v>
      </c>
      <c r="BL785" s="810">
        <f t="shared" si="192"/>
        <v>0.667162669391827</v>
      </c>
      <c r="BM785" s="810">
        <v>0.39014146127020799</v>
      </c>
      <c r="BN785" s="810">
        <f t="shared" si="193"/>
        <v>0.60985853872979201</v>
      </c>
      <c r="BO785" s="810">
        <v>0.28715465738766399</v>
      </c>
      <c r="BP785" s="810">
        <f t="shared" si="194"/>
        <v>0.71284534261233601</v>
      </c>
      <c r="BQ785" s="810">
        <v>0.32500325097900695</v>
      </c>
      <c r="BR785" s="810">
        <f t="shared" si="200"/>
        <v>0.67499674902099316</v>
      </c>
      <c r="BS785" s="809">
        <v>0.91396747178588666</v>
      </c>
      <c r="BT785" s="809">
        <v>8.6032528214113294E-2</v>
      </c>
      <c r="BU785" s="812"/>
      <c r="BV785" s="758"/>
      <c r="BW785" s="758"/>
      <c r="BX785" s="758"/>
      <c r="BY785" s="758"/>
      <c r="BZ785" s="758"/>
      <c r="CA785" s="758"/>
      <c r="CB785" s="758"/>
      <c r="CC785" s="758"/>
      <c r="CD785" s="758"/>
      <c r="CE785" s="758"/>
      <c r="CF785" s="758"/>
      <c r="CG785" s="758"/>
      <c r="CH785" s="758"/>
      <c r="CI785" s="758"/>
      <c r="CJ785" s="758"/>
      <c r="CK785" s="758"/>
      <c r="CL785" s="758"/>
      <c r="CM785" s="758"/>
      <c r="CN785" s="758"/>
      <c r="CP785" s="5"/>
      <c r="CR785" s="5"/>
      <c r="CS785" s="5"/>
      <c r="CT785" s="5"/>
    </row>
    <row r="786" spans="2:98" ht="15">
      <c r="B786" s="758"/>
      <c r="C786" s="758"/>
      <c r="D786" s="758"/>
      <c r="E786" s="758"/>
      <c r="F786" s="758"/>
      <c r="G786" s="758"/>
      <c r="H786" s="758"/>
      <c r="I786" s="758"/>
      <c r="J786" s="758"/>
      <c r="K786" s="758"/>
      <c r="L786" s="758"/>
      <c r="M786" s="758"/>
      <c r="N786" s="758"/>
      <c r="O786" s="758"/>
      <c r="P786" s="758"/>
      <c r="Q786" s="758"/>
      <c r="R786" s="758"/>
      <c r="S786" s="758"/>
      <c r="T786" s="758"/>
      <c r="U786" s="758"/>
      <c r="V786" s="758"/>
      <c r="W786" s="758"/>
      <c r="X786" s="758"/>
      <c r="Y786" s="758"/>
      <c r="Z786" s="758"/>
      <c r="AA786" s="758"/>
      <c r="AB786" s="758"/>
      <c r="AC786" s="758"/>
      <c r="AD786" s="758"/>
      <c r="AE786" s="758"/>
      <c r="AF786" s="758"/>
      <c r="AG786" s="758"/>
      <c r="AH786" s="758"/>
      <c r="AI786" s="758"/>
      <c r="AJ786" s="758"/>
      <c r="AK786" s="758"/>
      <c r="AL786" s="780">
        <v>781</v>
      </c>
      <c r="AM786" s="792">
        <v>0.346059985990672</v>
      </c>
      <c r="AN786" s="792">
        <f t="shared" si="195"/>
        <v>0.653940014009328</v>
      </c>
      <c r="AO786" s="792">
        <v>0.39444214641831099</v>
      </c>
      <c r="AP786" s="792">
        <f t="shared" si="189"/>
        <v>0.60555785358168901</v>
      </c>
      <c r="AQ786" s="792">
        <v>0.26888287344197298</v>
      </c>
      <c r="AR786" s="792">
        <f t="shared" si="190"/>
        <v>0.73111712655802696</v>
      </c>
      <c r="AS786" s="792">
        <f t="shared" si="196"/>
        <v>0.32168641111662744</v>
      </c>
      <c r="AT786" s="792">
        <f t="shared" si="196"/>
        <v>0.67831358888337256</v>
      </c>
      <c r="AU786" s="808">
        <v>0.36097535781700502</v>
      </c>
      <c r="AV786" s="808">
        <f t="shared" si="197"/>
        <v>0.63902464218299504</v>
      </c>
      <c r="AW786" s="808">
        <v>0.41202198548554703</v>
      </c>
      <c r="AX786" s="808">
        <f t="shared" si="198"/>
        <v>0.58797801451445297</v>
      </c>
      <c r="AY786" s="808">
        <v>0.29608415211933897</v>
      </c>
      <c r="AZ786" s="808">
        <f t="shared" si="201"/>
        <v>0.70391584788066108</v>
      </c>
      <c r="BA786" s="808">
        <f t="shared" si="199"/>
        <v>0.34286612755984336</v>
      </c>
      <c r="BB786" s="808">
        <f t="shared" si="199"/>
        <v>0.65713387244015675</v>
      </c>
      <c r="BC786" s="809">
        <v>0.34096896237621599</v>
      </c>
      <c r="BD786" s="809">
        <f t="shared" si="188"/>
        <v>0.65903103762378401</v>
      </c>
      <c r="BE786" s="809">
        <v>0.39833637571703201</v>
      </c>
      <c r="BF786" s="809">
        <f t="shared" si="188"/>
        <v>0.60166362428296805</v>
      </c>
      <c r="BG786" s="809">
        <v>0.29716631769084301</v>
      </c>
      <c r="BH786" s="809">
        <f t="shared" si="191"/>
        <v>0.70283368230915699</v>
      </c>
      <c r="BI786" s="809">
        <v>0.33401425088933212</v>
      </c>
      <c r="BJ786" s="809">
        <v>0.66598574911066799</v>
      </c>
      <c r="BK786" s="810">
        <v>0.33309778918588601</v>
      </c>
      <c r="BL786" s="810">
        <f t="shared" si="192"/>
        <v>0.66690221081411405</v>
      </c>
      <c r="BM786" s="810">
        <v>0.39038611426713998</v>
      </c>
      <c r="BN786" s="810">
        <f t="shared" si="193"/>
        <v>0.60961388573286002</v>
      </c>
      <c r="BO786" s="810">
        <v>0.28749841339381998</v>
      </c>
      <c r="BP786" s="810">
        <f t="shared" si="194"/>
        <v>0.71250158660618002</v>
      </c>
      <c r="BQ786" s="810">
        <v>0.32529839109022407</v>
      </c>
      <c r="BR786" s="810">
        <f t="shared" si="200"/>
        <v>0.67470160890977593</v>
      </c>
      <c r="BS786" s="809">
        <v>0.91407154063019136</v>
      </c>
      <c r="BT786" s="809">
        <v>8.5928459369808599E-2</v>
      </c>
      <c r="BU786" s="812"/>
      <c r="BV786" s="758"/>
      <c r="BW786" s="758"/>
      <c r="BX786" s="758"/>
      <c r="BY786" s="758"/>
      <c r="BZ786" s="758"/>
      <c r="CA786" s="758"/>
      <c r="CB786" s="758"/>
      <c r="CC786" s="758"/>
      <c r="CD786" s="758"/>
      <c r="CE786" s="758"/>
      <c r="CF786" s="758"/>
      <c r="CG786" s="758"/>
      <c r="CH786" s="758"/>
      <c r="CI786" s="758"/>
      <c r="CJ786" s="758"/>
      <c r="CK786" s="758"/>
      <c r="CL786" s="758"/>
      <c r="CM786" s="758"/>
      <c r="CN786" s="758"/>
      <c r="CP786" s="5"/>
      <c r="CR786" s="5"/>
      <c r="CS786" s="5"/>
      <c r="CT786" s="5"/>
    </row>
    <row r="787" spans="2:98" ht="15">
      <c r="B787" s="758"/>
      <c r="C787" s="758"/>
      <c r="D787" s="758"/>
      <c r="E787" s="758"/>
      <c r="F787" s="758"/>
      <c r="G787" s="758"/>
      <c r="H787" s="758"/>
      <c r="I787" s="758"/>
      <c r="J787" s="758"/>
      <c r="K787" s="758"/>
      <c r="L787" s="758"/>
      <c r="M787" s="758"/>
      <c r="N787" s="758"/>
      <c r="O787" s="758"/>
      <c r="P787" s="758"/>
      <c r="Q787" s="758"/>
      <c r="R787" s="758"/>
      <c r="S787" s="758"/>
      <c r="T787" s="758"/>
      <c r="U787" s="758"/>
      <c r="V787" s="758"/>
      <c r="W787" s="758"/>
      <c r="X787" s="758"/>
      <c r="Y787" s="758"/>
      <c r="Z787" s="758"/>
      <c r="AA787" s="758"/>
      <c r="AB787" s="758"/>
      <c r="AC787" s="758"/>
      <c r="AD787" s="758"/>
      <c r="AE787" s="758"/>
      <c r="AF787" s="758"/>
      <c r="AG787" s="758"/>
      <c r="AH787" s="758"/>
      <c r="AI787" s="758"/>
      <c r="AJ787" s="758"/>
      <c r="AK787" s="758"/>
      <c r="AL787" s="780">
        <v>782</v>
      </c>
      <c r="AM787" s="792">
        <v>0.34632110484302903</v>
      </c>
      <c r="AN787" s="792">
        <f t="shared" si="195"/>
        <v>0.65367889515697097</v>
      </c>
      <c r="AO787" s="792">
        <v>0.394683845566971</v>
      </c>
      <c r="AP787" s="792">
        <f t="shared" si="189"/>
        <v>0.605316154433029</v>
      </c>
      <c r="AQ787" s="792">
        <v>0.26920563989336199</v>
      </c>
      <c r="AR787" s="792">
        <f t="shared" si="190"/>
        <v>0.73079436010663801</v>
      </c>
      <c r="AS787" s="792">
        <f t="shared" si="196"/>
        <v>0.32197142133268886</v>
      </c>
      <c r="AT787" s="792">
        <f t="shared" si="196"/>
        <v>0.67802857866731114</v>
      </c>
      <c r="AU787" s="808">
        <v>0.36125217172156099</v>
      </c>
      <c r="AV787" s="808">
        <f t="shared" si="197"/>
        <v>0.63874782827843901</v>
      </c>
      <c r="AW787" s="808">
        <v>0.41228577941156402</v>
      </c>
      <c r="AX787" s="808">
        <f t="shared" si="198"/>
        <v>0.58771422058843603</v>
      </c>
      <c r="AY787" s="808">
        <v>0.29643876614339199</v>
      </c>
      <c r="AZ787" s="808">
        <f t="shared" si="201"/>
        <v>0.70356123385660796</v>
      </c>
      <c r="BA787" s="808">
        <f t="shared" si="199"/>
        <v>0.34317573492430398</v>
      </c>
      <c r="BB787" s="808">
        <f t="shared" si="199"/>
        <v>0.65682426507569613</v>
      </c>
      <c r="BC787" s="809">
        <v>0.341236015401638</v>
      </c>
      <c r="BD787" s="809">
        <f t="shared" si="188"/>
        <v>0.65876398459836194</v>
      </c>
      <c r="BE787" s="809">
        <v>0.39858368043345899</v>
      </c>
      <c r="BF787" s="809">
        <f t="shared" si="188"/>
        <v>0.60141631956654096</v>
      </c>
      <c r="BG787" s="809">
        <v>0.29751997358739102</v>
      </c>
      <c r="BH787" s="809">
        <f t="shared" si="191"/>
        <v>0.70248002641260898</v>
      </c>
      <c r="BI787" s="809">
        <v>0.33431659912440326</v>
      </c>
      <c r="BJ787" s="809">
        <v>0.66568340087559674</v>
      </c>
      <c r="BK787" s="810">
        <v>0.33335800319306602</v>
      </c>
      <c r="BL787" s="810">
        <f t="shared" si="192"/>
        <v>0.66664199680693392</v>
      </c>
      <c r="BM787" s="810">
        <v>0.39063058477691098</v>
      </c>
      <c r="BN787" s="810">
        <f t="shared" si="193"/>
        <v>0.60936941522308907</v>
      </c>
      <c r="BO787" s="810">
        <v>0.28784201419255401</v>
      </c>
      <c r="BP787" s="810">
        <f t="shared" si="194"/>
        <v>0.71215798580744605</v>
      </c>
      <c r="BQ787" s="810">
        <v>0.32559334201711482</v>
      </c>
      <c r="BR787" s="810">
        <f t="shared" si="200"/>
        <v>0.67440665798288513</v>
      </c>
      <c r="BS787" s="809">
        <v>0.9141753410671124</v>
      </c>
      <c r="BT787" s="809">
        <v>8.5824658932887599E-2</v>
      </c>
      <c r="BU787" s="812"/>
      <c r="BV787" s="758"/>
      <c r="BW787" s="758"/>
      <c r="BX787" s="758"/>
      <c r="BY787" s="758"/>
      <c r="BZ787" s="758"/>
      <c r="CA787" s="758"/>
      <c r="CB787" s="758"/>
      <c r="CC787" s="758"/>
      <c r="CD787" s="758"/>
      <c r="CE787" s="758"/>
      <c r="CF787" s="758"/>
      <c r="CG787" s="758"/>
      <c r="CH787" s="758"/>
      <c r="CI787" s="758"/>
      <c r="CJ787" s="758"/>
      <c r="CK787" s="758"/>
      <c r="CL787" s="758"/>
      <c r="CM787" s="758"/>
      <c r="CN787" s="758"/>
      <c r="CP787" s="5"/>
      <c r="CR787" s="5"/>
      <c r="CS787" s="5"/>
      <c r="CT787" s="5"/>
    </row>
    <row r="788" spans="2:98" ht="15">
      <c r="B788" s="758"/>
      <c r="C788" s="758"/>
      <c r="D788" s="758"/>
      <c r="E788" s="758"/>
      <c r="F788" s="758"/>
      <c r="G788" s="758"/>
      <c r="H788" s="758"/>
      <c r="I788" s="758"/>
      <c r="J788" s="758"/>
      <c r="K788" s="758"/>
      <c r="L788" s="758"/>
      <c r="M788" s="758"/>
      <c r="N788" s="758"/>
      <c r="O788" s="758"/>
      <c r="P788" s="758"/>
      <c r="Q788" s="758"/>
      <c r="R788" s="758"/>
      <c r="S788" s="758"/>
      <c r="T788" s="758"/>
      <c r="U788" s="758"/>
      <c r="V788" s="758"/>
      <c r="W788" s="758"/>
      <c r="X788" s="758"/>
      <c r="Y788" s="758"/>
      <c r="Z788" s="758"/>
      <c r="AA788" s="758"/>
      <c r="AB788" s="758"/>
      <c r="AC788" s="758"/>
      <c r="AD788" s="758"/>
      <c r="AE788" s="758"/>
      <c r="AF788" s="758"/>
      <c r="AG788" s="758"/>
      <c r="AH788" s="758"/>
      <c r="AI788" s="758"/>
      <c r="AJ788" s="758"/>
      <c r="AK788" s="758"/>
      <c r="AL788" s="780">
        <v>783</v>
      </c>
      <c r="AM788" s="792">
        <v>0.34658209042317301</v>
      </c>
      <c r="AN788" s="792">
        <f t="shared" si="195"/>
        <v>0.65341790957682699</v>
      </c>
      <c r="AO788" s="792">
        <v>0.394925346577915</v>
      </c>
      <c r="AP788" s="792">
        <f t="shared" si="189"/>
        <v>0.605074653422085</v>
      </c>
      <c r="AQ788" s="792">
        <v>0.26952831620298401</v>
      </c>
      <c r="AR788" s="792">
        <f t="shared" si="190"/>
        <v>0.73047168379701599</v>
      </c>
      <c r="AS788" s="792">
        <f t="shared" si="196"/>
        <v>0.32225630319747672</v>
      </c>
      <c r="AT788" s="792">
        <f t="shared" si="196"/>
        <v>0.67774369680252333</v>
      </c>
      <c r="AU788" s="808">
        <v>0.36152878034797098</v>
      </c>
      <c r="AV788" s="808">
        <f t="shared" si="197"/>
        <v>0.63847121965202902</v>
      </c>
      <c r="AW788" s="808">
        <v>0.41254937258220498</v>
      </c>
      <c r="AX788" s="808">
        <f t="shared" si="198"/>
        <v>0.58745062741779508</v>
      </c>
      <c r="AY788" s="808">
        <v>0.296793253820062</v>
      </c>
      <c r="AZ788" s="808">
        <f t="shared" si="201"/>
        <v>0.70320674617993806</v>
      </c>
      <c r="BA788" s="808">
        <f t="shared" si="199"/>
        <v>0.34348517435900672</v>
      </c>
      <c r="BB788" s="808">
        <f t="shared" si="199"/>
        <v>0.65651482564099339</v>
      </c>
      <c r="BC788" s="809">
        <v>0.34150281975549102</v>
      </c>
      <c r="BD788" s="809">
        <f t="shared" si="188"/>
        <v>0.65849718024450898</v>
      </c>
      <c r="BE788" s="809">
        <v>0.39883077853945098</v>
      </c>
      <c r="BF788" s="809">
        <f t="shared" si="188"/>
        <v>0.60116922146054907</v>
      </c>
      <c r="BG788" s="809">
        <v>0.29787348677925402</v>
      </c>
      <c r="BH788" s="809">
        <f t="shared" si="191"/>
        <v>0.70212651322074593</v>
      </c>
      <c r="BI788" s="809">
        <v>0.33461875710673283</v>
      </c>
      <c r="BJ788" s="809">
        <v>0.66538124289326728</v>
      </c>
      <c r="BK788" s="810">
        <v>0.33361797260009801</v>
      </c>
      <c r="BL788" s="810">
        <f t="shared" si="192"/>
        <v>0.66638202739990193</v>
      </c>
      <c r="BM788" s="810">
        <v>0.39087487293228701</v>
      </c>
      <c r="BN788" s="810">
        <f t="shared" si="193"/>
        <v>0.60912512706771293</v>
      </c>
      <c r="BO788" s="810">
        <v>0.28818545953114399</v>
      </c>
      <c r="BP788" s="810">
        <f t="shared" si="194"/>
        <v>0.71181454046885606</v>
      </c>
      <c r="BQ788" s="810">
        <v>0.32588810366478266</v>
      </c>
      <c r="BR788" s="810">
        <f t="shared" si="200"/>
        <v>0.6741118963352174</v>
      </c>
      <c r="BS788" s="809">
        <v>0.9142788749815014</v>
      </c>
      <c r="BT788" s="809">
        <v>8.5721125018498601E-2</v>
      </c>
      <c r="BU788" s="812"/>
      <c r="BV788" s="758"/>
      <c r="BW788" s="758"/>
      <c r="BX788" s="758"/>
      <c r="BY788" s="758"/>
      <c r="BZ788" s="758"/>
      <c r="CA788" s="758"/>
      <c r="CB788" s="758"/>
      <c r="CC788" s="758"/>
      <c r="CD788" s="758"/>
      <c r="CE788" s="758"/>
      <c r="CF788" s="758"/>
      <c r="CG788" s="758"/>
      <c r="CH788" s="758"/>
      <c r="CI788" s="758"/>
      <c r="CJ788" s="758"/>
      <c r="CK788" s="758"/>
      <c r="CL788" s="758"/>
      <c r="CM788" s="758"/>
      <c r="CN788" s="758"/>
      <c r="CP788" s="5"/>
      <c r="CR788" s="5"/>
      <c r="CS788" s="5"/>
      <c r="CT788" s="5"/>
    </row>
    <row r="789" spans="2:98" ht="15">
      <c r="B789" s="758"/>
      <c r="C789" s="758"/>
      <c r="D789" s="758"/>
      <c r="E789" s="758"/>
      <c r="F789" s="758"/>
      <c r="G789" s="758"/>
      <c r="H789" s="758"/>
      <c r="I789" s="758"/>
      <c r="J789" s="758"/>
      <c r="K789" s="758"/>
      <c r="L789" s="758"/>
      <c r="M789" s="758"/>
      <c r="N789" s="758"/>
      <c r="O789" s="758"/>
      <c r="P789" s="758"/>
      <c r="Q789" s="758"/>
      <c r="R789" s="758"/>
      <c r="S789" s="758"/>
      <c r="T789" s="758"/>
      <c r="U789" s="758"/>
      <c r="V789" s="758"/>
      <c r="W789" s="758"/>
      <c r="X789" s="758"/>
      <c r="Y789" s="758"/>
      <c r="Z789" s="758"/>
      <c r="AA789" s="758"/>
      <c r="AB789" s="758"/>
      <c r="AC789" s="758"/>
      <c r="AD789" s="758"/>
      <c r="AE789" s="758"/>
      <c r="AF789" s="758"/>
      <c r="AG789" s="758"/>
      <c r="AH789" s="758"/>
      <c r="AI789" s="758"/>
      <c r="AJ789" s="758"/>
      <c r="AK789" s="758"/>
      <c r="AL789" s="780">
        <v>784</v>
      </c>
      <c r="AM789" s="792">
        <v>0.34684294432590401</v>
      </c>
      <c r="AN789" s="792">
        <f t="shared" si="195"/>
        <v>0.65315705567409599</v>
      </c>
      <c r="AO789" s="792">
        <v>0.395166648884894</v>
      </c>
      <c r="AP789" s="792">
        <f t="shared" si="189"/>
        <v>0.60483335111510605</v>
      </c>
      <c r="AQ789" s="792">
        <v>0.26985090234836701</v>
      </c>
      <c r="AR789" s="792">
        <f t="shared" si="190"/>
        <v>0.73014909765163294</v>
      </c>
      <c r="AS789" s="792">
        <f t="shared" si="196"/>
        <v>0.32254105706480468</v>
      </c>
      <c r="AT789" s="792">
        <f t="shared" si="196"/>
        <v>0.67745894293519537</v>
      </c>
      <c r="AU789" s="808">
        <v>0.36180518398577</v>
      </c>
      <c r="AV789" s="808">
        <f t="shared" si="197"/>
        <v>0.63819481601423</v>
      </c>
      <c r="AW789" s="808">
        <v>0.412812765264848</v>
      </c>
      <c r="AX789" s="808">
        <f t="shared" si="198"/>
        <v>0.587187234735152</v>
      </c>
      <c r="AY789" s="808">
        <v>0.29714761496846798</v>
      </c>
      <c r="AZ789" s="808">
        <f t="shared" si="201"/>
        <v>0.70285238503153202</v>
      </c>
      <c r="BA789" s="808">
        <f t="shared" si="199"/>
        <v>0.34379444593199904</v>
      </c>
      <c r="BB789" s="808">
        <f t="shared" si="199"/>
        <v>0.65620555406800096</v>
      </c>
      <c r="BC789" s="809">
        <v>0.34176937497645499</v>
      </c>
      <c r="BD789" s="809">
        <f t="shared" si="188"/>
        <v>0.65823062502354501</v>
      </c>
      <c r="BE789" s="809">
        <v>0.39907767020534402</v>
      </c>
      <c r="BF789" s="809">
        <f t="shared" si="188"/>
        <v>0.60092232979465598</v>
      </c>
      <c r="BG789" s="809">
        <v>0.298226857069186</v>
      </c>
      <c r="BH789" s="809">
        <f t="shared" si="191"/>
        <v>0.70177314293081405</v>
      </c>
      <c r="BI789" s="809">
        <v>0.33492072464175576</v>
      </c>
      <c r="BJ789" s="809">
        <v>0.66507927535824429</v>
      </c>
      <c r="BK789" s="810">
        <v>0.333877697377367</v>
      </c>
      <c r="BL789" s="810">
        <f t="shared" si="192"/>
        <v>0.66612230262263306</v>
      </c>
      <c r="BM789" s="810">
        <v>0.39111897886603098</v>
      </c>
      <c r="BN789" s="810">
        <f t="shared" si="193"/>
        <v>0.60888102113396902</v>
      </c>
      <c r="BO789" s="810">
        <v>0.28852874915687099</v>
      </c>
      <c r="BP789" s="810">
        <f t="shared" si="194"/>
        <v>0.71147125084312901</v>
      </c>
      <c r="BQ789" s="810">
        <v>0.32618267593833156</v>
      </c>
      <c r="BR789" s="810">
        <f t="shared" si="200"/>
        <v>0.6738173240616685</v>
      </c>
      <c r="BS789" s="809">
        <v>0.91438214425821007</v>
      </c>
      <c r="BT789" s="809">
        <v>8.56178557417899E-2</v>
      </c>
      <c r="BU789" s="812"/>
      <c r="BV789" s="758"/>
      <c r="BW789" s="758"/>
      <c r="BX789" s="758"/>
      <c r="BY789" s="758"/>
      <c r="BZ789" s="758"/>
      <c r="CA789" s="758"/>
      <c r="CB789" s="758"/>
      <c r="CC789" s="758"/>
      <c r="CD789" s="758"/>
      <c r="CE789" s="758"/>
      <c r="CF789" s="758"/>
      <c r="CG789" s="758"/>
      <c r="CH789" s="758"/>
      <c r="CI789" s="758"/>
      <c r="CJ789" s="758"/>
      <c r="CK789" s="758"/>
      <c r="CL789" s="758"/>
      <c r="CM789" s="758"/>
      <c r="CN789" s="758"/>
      <c r="CP789" s="5"/>
      <c r="CR789" s="5"/>
      <c r="CS789" s="5"/>
      <c r="CT789" s="5"/>
    </row>
    <row r="790" spans="2:98" ht="15">
      <c r="B790" s="758"/>
      <c r="C790" s="758"/>
      <c r="D790" s="758"/>
      <c r="E790" s="758"/>
      <c r="F790" s="758"/>
      <c r="G790" s="758"/>
      <c r="H790" s="758"/>
      <c r="I790" s="758"/>
      <c r="J790" s="758"/>
      <c r="K790" s="758"/>
      <c r="L790" s="758"/>
      <c r="M790" s="758"/>
      <c r="N790" s="758"/>
      <c r="O790" s="758"/>
      <c r="P790" s="758"/>
      <c r="Q790" s="758"/>
      <c r="R790" s="758"/>
      <c r="S790" s="758"/>
      <c r="T790" s="758"/>
      <c r="U790" s="758"/>
      <c r="V790" s="758"/>
      <c r="W790" s="758"/>
      <c r="X790" s="758"/>
      <c r="Y790" s="758"/>
      <c r="Z790" s="758"/>
      <c r="AA790" s="758"/>
      <c r="AB790" s="758"/>
      <c r="AC790" s="758"/>
      <c r="AD790" s="758"/>
      <c r="AE790" s="758"/>
      <c r="AF790" s="758"/>
      <c r="AG790" s="758"/>
      <c r="AH790" s="758"/>
      <c r="AI790" s="758"/>
      <c r="AJ790" s="758"/>
      <c r="AK790" s="758"/>
      <c r="AL790" s="780">
        <v>785</v>
      </c>
      <c r="AM790" s="792">
        <v>0.347103668146024</v>
      </c>
      <c r="AN790" s="792">
        <f t="shared" si="195"/>
        <v>0.652896331853976</v>
      </c>
      <c r="AO790" s="792">
        <v>0.395407751921662</v>
      </c>
      <c r="AP790" s="792">
        <f t="shared" si="189"/>
        <v>0.604592248078338</v>
      </c>
      <c r="AQ790" s="792">
        <v>0.27017339830703702</v>
      </c>
      <c r="AR790" s="792">
        <f t="shared" si="190"/>
        <v>0.72982660169296298</v>
      </c>
      <c r="AS790" s="792">
        <f t="shared" si="196"/>
        <v>0.32282568328848671</v>
      </c>
      <c r="AT790" s="792">
        <f t="shared" si="196"/>
        <v>0.67717431671151329</v>
      </c>
      <c r="AU790" s="808">
        <v>0.36208138292449399</v>
      </c>
      <c r="AV790" s="808">
        <f t="shared" si="197"/>
        <v>0.63791861707550601</v>
      </c>
      <c r="AW790" s="808">
        <v>0.413075957726872</v>
      </c>
      <c r="AX790" s="808">
        <f t="shared" si="198"/>
        <v>0.586924042273128</v>
      </c>
      <c r="AY790" s="808">
        <v>0.297501849407732</v>
      </c>
      <c r="AZ790" s="808">
        <f t="shared" si="201"/>
        <v>0.70249815059226806</v>
      </c>
      <c r="BA790" s="808">
        <f t="shared" si="199"/>
        <v>0.34410354971133039</v>
      </c>
      <c r="BB790" s="808">
        <f t="shared" si="199"/>
        <v>0.65589645028866961</v>
      </c>
      <c r="BC790" s="809">
        <v>0.34203568060320699</v>
      </c>
      <c r="BD790" s="809">
        <f t="shared" ref="BD790:BF853" si="202">1-BC790</f>
        <v>0.65796431939679301</v>
      </c>
      <c r="BE790" s="809">
        <v>0.399324355601472</v>
      </c>
      <c r="BF790" s="809">
        <f t="shared" si="202"/>
        <v>0.60067564439852794</v>
      </c>
      <c r="BG790" s="809">
        <v>0.29858008425993998</v>
      </c>
      <c r="BH790" s="809">
        <f t="shared" si="191"/>
        <v>0.70141991574006002</v>
      </c>
      <c r="BI790" s="809">
        <v>0.33522250153490513</v>
      </c>
      <c r="BJ790" s="809">
        <v>0.66477749846509493</v>
      </c>
      <c r="BK790" s="810">
        <v>0.33413717749525701</v>
      </c>
      <c r="BL790" s="810">
        <f t="shared" si="192"/>
        <v>0.66586282250474293</v>
      </c>
      <c r="BM790" s="810">
        <v>0.39136290271090801</v>
      </c>
      <c r="BN790" s="810">
        <f t="shared" si="193"/>
        <v>0.60863709728909199</v>
      </c>
      <c r="BO790" s="810">
        <v>0.28887188281701598</v>
      </c>
      <c r="BP790" s="810">
        <f t="shared" si="194"/>
        <v>0.71112811718298397</v>
      </c>
      <c r="BQ790" s="810">
        <v>0.32647705874286592</v>
      </c>
      <c r="BR790" s="810">
        <f t="shared" si="200"/>
        <v>0.67352294125713419</v>
      </c>
      <c r="BS790" s="809">
        <v>0.91448515078209014</v>
      </c>
      <c r="BT790" s="809">
        <v>8.5514849217909902E-2</v>
      </c>
      <c r="BU790" s="812"/>
      <c r="BV790" s="758"/>
      <c r="BW790" s="758"/>
      <c r="BX790" s="758"/>
      <c r="BY790" s="758"/>
      <c r="BZ790" s="758"/>
      <c r="CA790" s="758"/>
      <c r="CB790" s="758"/>
      <c r="CC790" s="758"/>
      <c r="CD790" s="758"/>
      <c r="CE790" s="758"/>
      <c r="CF790" s="758"/>
      <c r="CG790" s="758"/>
      <c r="CH790" s="758"/>
      <c r="CI790" s="758"/>
      <c r="CJ790" s="758"/>
      <c r="CK790" s="758"/>
      <c r="CL790" s="758"/>
      <c r="CM790" s="758"/>
      <c r="CN790" s="758"/>
      <c r="CP790" s="5"/>
      <c r="CR790" s="5"/>
      <c r="CS790" s="5"/>
      <c r="CT790" s="5"/>
    </row>
    <row r="791" spans="2:98" ht="15">
      <c r="B791" s="758"/>
      <c r="C791" s="758"/>
      <c r="D791" s="758"/>
      <c r="E791" s="758"/>
      <c r="F791" s="758"/>
      <c r="G791" s="758"/>
      <c r="H791" s="758"/>
      <c r="I791" s="758"/>
      <c r="J791" s="758"/>
      <c r="K791" s="758"/>
      <c r="L791" s="758"/>
      <c r="M791" s="758"/>
      <c r="N791" s="758"/>
      <c r="O791" s="758"/>
      <c r="P791" s="758"/>
      <c r="Q791" s="758"/>
      <c r="R791" s="758"/>
      <c r="S791" s="758"/>
      <c r="T791" s="758"/>
      <c r="U791" s="758"/>
      <c r="V791" s="758"/>
      <c r="W791" s="758"/>
      <c r="X791" s="758"/>
      <c r="Y791" s="758"/>
      <c r="Z791" s="758"/>
      <c r="AA791" s="758"/>
      <c r="AB791" s="758"/>
      <c r="AC791" s="758"/>
      <c r="AD791" s="758"/>
      <c r="AE791" s="758"/>
      <c r="AF791" s="758"/>
      <c r="AG791" s="758"/>
      <c r="AH791" s="758"/>
      <c r="AI791" s="758"/>
      <c r="AJ791" s="758"/>
      <c r="AK791" s="758"/>
      <c r="AL791" s="780">
        <v>786</v>
      </c>
      <c r="AM791" s="792">
        <v>0.34736426347833699</v>
      </c>
      <c r="AN791" s="792">
        <f t="shared" si="195"/>
        <v>0.65263573652166307</v>
      </c>
      <c r="AO791" s="792">
        <v>0.395648655121973</v>
      </c>
      <c r="AP791" s="792">
        <f t="shared" si="189"/>
        <v>0.604351344878027</v>
      </c>
      <c r="AQ791" s="792">
        <v>0.27049580405652301</v>
      </c>
      <c r="AR791" s="792">
        <f t="shared" si="190"/>
        <v>0.72950419594347693</v>
      </c>
      <c r="AS791" s="792">
        <f t="shared" si="196"/>
        <v>0.32311018222233884</v>
      </c>
      <c r="AT791" s="792">
        <f t="shared" si="196"/>
        <v>0.67688981777766122</v>
      </c>
      <c r="AU791" s="808">
        <v>0.36235737745367602</v>
      </c>
      <c r="AV791" s="808">
        <f t="shared" si="197"/>
        <v>0.63764262254632398</v>
      </c>
      <c r="AW791" s="808">
        <v>0.41333895023565498</v>
      </c>
      <c r="AX791" s="808">
        <f t="shared" si="198"/>
        <v>0.58666104976434497</v>
      </c>
      <c r="AY791" s="808">
        <v>0.29785595695697298</v>
      </c>
      <c r="AZ791" s="808">
        <f t="shared" si="201"/>
        <v>0.70214404304302702</v>
      </c>
      <c r="BA791" s="808">
        <f t="shared" si="199"/>
        <v>0.34441248576504779</v>
      </c>
      <c r="BB791" s="808">
        <f t="shared" si="199"/>
        <v>0.65558751423495221</v>
      </c>
      <c r="BC791" s="809">
        <v>0.342301736174424</v>
      </c>
      <c r="BD791" s="809">
        <f t="shared" si="202"/>
        <v>0.65769826382557595</v>
      </c>
      <c r="BE791" s="809">
        <v>0.39957083489817202</v>
      </c>
      <c r="BF791" s="809">
        <f t="shared" si="202"/>
        <v>0.60042916510182798</v>
      </c>
      <c r="BG791" s="809">
        <v>0.29893316815426901</v>
      </c>
      <c r="BH791" s="809">
        <f t="shared" si="191"/>
        <v>0.70106683184573093</v>
      </c>
      <c r="BI791" s="809">
        <v>0.33552408759161478</v>
      </c>
      <c r="BJ791" s="809">
        <v>0.66447591240838522</v>
      </c>
      <c r="BK791" s="810">
        <v>0.33439641292415401</v>
      </c>
      <c r="BL791" s="810">
        <f t="shared" si="192"/>
        <v>0.66560358707584599</v>
      </c>
      <c r="BM791" s="810">
        <v>0.39160664459968297</v>
      </c>
      <c r="BN791" s="810">
        <f t="shared" si="193"/>
        <v>0.60839335540031703</v>
      </c>
      <c r="BO791" s="810">
        <v>0.28921486025885901</v>
      </c>
      <c r="BP791" s="810">
        <f t="shared" si="194"/>
        <v>0.71078513974114099</v>
      </c>
      <c r="BQ791" s="810">
        <v>0.32677125198349</v>
      </c>
      <c r="BR791" s="810">
        <f t="shared" si="200"/>
        <v>0.67322874801651</v>
      </c>
      <c r="BS791" s="809">
        <v>0.9145878964379931</v>
      </c>
      <c r="BT791" s="809">
        <v>8.5412103562006902E-2</v>
      </c>
      <c r="BU791" s="812"/>
      <c r="BV791" s="758"/>
      <c r="BW791" s="758"/>
      <c r="BX791" s="758"/>
      <c r="BY791" s="758"/>
      <c r="BZ791" s="758"/>
      <c r="CA791" s="758"/>
      <c r="CB791" s="758"/>
      <c r="CC791" s="758"/>
      <c r="CD791" s="758"/>
      <c r="CE791" s="758"/>
      <c r="CF791" s="758"/>
      <c r="CG791" s="758"/>
      <c r="CH791" s="758"/>
      <c r="CI791" s="758"/>
      <c r="CJ791" s="758"/>
      <c r="CK791" s="758"/>
      <c r="CL791" s="758"/>
      <c r="CM791" s="758"/>
      <c r="CN791" s="758"/>
      <c r="CP791" s="5"/>
      <c r="CR791" s="5"/>
      <c r="CS791" s="5"/>
      <c r="CT791" s="5"/>
    </row>
    <row r="792" spans="2:98" ht="15">
      <c r="B792" s="758"/>
      <c r="C792" s="758"/>
      <c r="D792" s="758"/>
      <c r="E792" s="758"/>
      <c r="F792" s="758"/>
      <c r="G792" s="758"/>
      <c r="H792" s="758"/>
      <c r="I792" s="758"/>
      <c r="J792" s="758"/>
      <c r="K792" s="758"/>
      <c r="L792" s="758"/>
      <c r="M792" s="758"/>
      <c r="N792" s="758"/>
      <c r="O792" s="758"/>
      <c r="P792" s="758"/>
      <c r="Q792" s="758"/>
      <c r="R792" s="758"/>
      <c r="S792" s="758"/>
      <c r="T792" s="758"/>
      <c r="U792" s="758"/>
      <c r="V792" s="758"/>
      <c r="W792" s="758"/>
      <c r="X792" s="758"/>
      <c r="Y792" s="758"/>
      <c r="Z792" s="758"/>
      <c r="AA792" s="758"/>
      <c r="AB792" s="758"/>
      <c r="AC792" s="758"/>
      <c r="AD792" s="758"/>
      <c r="AE792" s="758"/>
      <c r="AF792" s="758"/>
      <c r="AG792" s="758"/>
      <c r="AH792" s="758"/>
      <c r="AI792" s="758"/>
      <c r="AJ792" s="758"/>
      <c r="AK792" s="758"/>
      <c r="AL792" s="780">
        <v>787</v>
      </c>
      <c r="AM792" s="792">
        <v>0.34762473191764298</v>
      </c>
      <c r="AN792" s="792">
        <f t="shared" si="195"/>
        <v>0.65237526808235702</v>
      </c>
      <c r="AO792" s="792">
        <v>0.39588935791958002</v>
      </c>
      <c r="AP792" s="792">
        <f t="shared" si="189"/>
        <v>0.60411064208041998</v>
      </c>
      <c r="AQ792" s="792">
        <v>0.27081811957434998</v>
      </c>
      <c r="AR792" s="792">
        <f t="shared" si="190"/>
        <v>0.72918188042565002</v>
      </c>
      <c r="AS792" s="792">
        <f t="shared" si="196"/>
        <v>0.32339455422017371</v>
      </c>
      <c r="AT792" s="792">
        <f t="shared" si="196"/>
        <v>0.67660544577982629</v>
      </c>
      <c r="AU792" s="808">
        <v>0.36263316786285199</v>
      </c>
      <c r="AV792" s="808">
        <f t="shared" si="197"/>
        <v>0.63736683213714795</v>
      </c>
      <c r="AW792" s="808">
        <v>0.413601743058574</v>
      </c>
      <c r="AX792" s="808">
        <f t="shared" si="198"/>
        <v>0.586398256941426</v>
      </c>
      <c r="AY792" s="808">
        <v>0.29820993743531199</v>
      </c>
      <c r="AZ792" s="808">
        <f t="shared" si="201"/>
        <v>0.70179006256468801</v>
      </c>
      <c r="BA792" s="808">
        <f t="shared" si="199"/>
        <v>0.34472125416119964</v>
      </c>
      <c r="BB792" s="808">
        <f t="shared" si="199"/>
        <v>0.6552787458388003</v>
      </c>
      <c r="BC792" s="809">
        <v>0.34256754122878502</v>
      </c>
      <c r="BD792" s="809">
        <f t="shared" si="202"/>
        <v>0.65743245877121503</v>
      </c>
      <c r="BE792" s="809">
        <v>0.39981710826577999</v>
      </c>
      <c r="BF792" s="809">
        <f t="shared" si="202"/>
        <v>0.60018289173422001</v>
      </c>
      <c r="BG792" s="809">
        <v>0.29928610855492499</v>
      </c>
      <c r="BH792" s="809">
        <f t="shared" si="191"/>
        <v>0.70071389144507501</v>
      </c>
      <c r="BI792" s="809">
        <v>0.33582548261731826</v>
      </c>
      <c r="BJ792" s="809">
        <v>0.66417451738268185</v>
      </c>
      <c r="BK792" s="810">
        <v>0.33465540363444302</v>
      </c>
      <c r="BL792" s="810">
        <f t="shared" si="192"/>
        <v>0.66534459636555698</v>
      </c>
      <c r="BM792" s="810">
        <v>0.39185020466511999</v>
      </c>
      <c r="BN792" s="810">
        <f t="shared" si="193"/>
        <v>0.60814979533488001</v>
      </c>
      <c r="BO792" s="810">
        <v>0.28955768122968101</v>
      </c>
      <c r="BP792" s="810">
        <f t="shared" si="194"/>
        <v>0.71044231877031905</v>
      </c>
      <c r="BQ792" s="810">
        <v>0.32706525556530819</v>
      </c>
      <c r="BR792" s="810">
        <f t="shared" si="200"/>
        <v>0.67293474443469181</v>
      </c>
      <c r="BS792" s="809">
        <v>0.91469038311077089</v>
      </c>
      <c r="BT792" s="809">
        <v>8.5309616889229098E-2</v>
      </c>
      <c r="BU792" s="812"/>
      <c r="BV792" s="758"/>
      <c r="BW792" s="758"/>
      <c r="BX792" s="758"/>
      <c r="BY792" s="758"/>
      <c r="BZ792" s="758"/>
      <c r="CA792" s="758"/>
      <c r="CB792" s="758"/>
      <c r="CC792" s="758"/>
      <c r="CD792" s="758"/>
      <c r="CE792" s="758"/>
      <c r="CF792" s="758"/>
      <c r="CG792" s="758"/>
      <c r="CH792" s="758"/>
      <c r="CI792" s="758"/>
      <c r="CJ792" s="758"/>
      <c r="CK792" s="758"/>
      <c r="CL792" s="758"/>
      <c r="CM792" s="758"/>
      <c r="CN792" s="758"/>
      <c r="CP792" s="5"/>
      <c r="CR792" s="5"/>
      <c r="CS792" s="5"/>
      <c r="CT792" s="5"/>
    </row>
    <row r="793" spans="2:98" ht="15">
      <c r="B793" s="758"/>
      <c r="C793" s="758"/>
      <c r="D793" s="758"/>
      <c r="E793" s="758"/>
      <c r="F793" s="758"/>
      <c r="G793" s="758"/>
      <c r="H793" s="758"/>
      <c r="I793" s="758"/>
      <c r="J793" s="758"/>
      <c r="K793" s="758"/>
      <c r="L793" s="758"/>
      <c r="M793" s="758"/>
      <c r="N793" s="758"/>
      <c r="O793" s="758"/>
      <c r="P793" s="758"/>
      <c r="Q793" s="758"/>
      <c r="R793" s="758"/>
      <c r="S793" s="758"/>
      <c r="T793" s="758"/>
      <c r="U793" s="758"/>
      <c r="V793" s="758"/>
      <c r="W793" s="758"/>
      <c r="X793" s="758"/>
      <c r="Y793" s="758"/>
      <c r="Z793" s="758"/>
      <c r="AA793" s="758"/>
      <c r="AB793" s="758"/>
      <c r="AC793" s="758"/>
      <c r="AD793" s="758"/>
      <c r="AE793" s="758"/>
      <c r="AF793" s="758"/>
      <c r="AG793" s="758"/>
      <c r="AH793" s="758"/>
      <c r="AI793" s="758"/>
      <c r="AJ793" s="758"/>
      <c r="AK793" s="758"/>
      <c r="AL793" s="780">
        <v>788</v>
      </c>
      <c r="AM793" s="792">
        <v>0.347885075058745</v>
      </c>
      <c r="AN793" s="792">
        <f t="shared" si="195"/>
        <v>0.652114924941255</v>
      </c>
      <c r="AO793" s="792">
        <v>0.396129859748234</v>
      </c>
      <c r="AP793" s="792">
        <f t="shared" si="189"/>
        <v>0.603870140251766</v>
      </c>
      <c r="AQ793" s="792">
        <v>0.271140344838046</v>
      </c>
      <c r="AR793" s="792">
        <f t="shared" si="190"/>
        <v>0.72885965516195395</v>
      </c>
      <c r="AS793" s="792">
        <f t="shared" si="196"/>
        <v>0.32367879963580592</v>
      </c>
      <c r="AT793" s="792">
        <f t="shared" si="196"/>
        <v>0.67632120036419408</v>
      </c>
      <c r="AU793" s="808">
        <v>0.36290875444155801</v>
      </c>
      <c r="AV793" s="808">
        <f t="shared" si="197"/>
        <v>0.63709124555844199</v>
      </c>
      <c r="AW793" s="808">
        <v>0.41386433646300802</v>
      </c>
      <c r="AX793" s="808">
        <f t="shared" si="198"/>
        <v>0.58613566353699198</v>
      </c>
      <c r="AY793" s="808">
        <v>0.298563790661869</v>
      </c>
      <c r="AZ793" s="808">
        <f t="shared" si="201"/>
        <v>0.701436209338131</v>
      </c>
      <c r="BA793" s="808">
        <f t="shared" si="199"/>
        <v>0.34502985496783456</v>
      </c>
      <c r="BB793" s="808">
        <f t="shared" si="199"/>
        <v>0.65497014503216544</v>
      </c>
      <c r="BC793" s="809">
        <v>0.34283309530496803</v>
      </c>
      <c r="BD793" s="809">
        <f t="shared" si="202"/>
        <v>0.65716690469503192</v>
      </c>
      <c r="BE793" s="809">
        <v>0.40006317587462997</v>
      </c>
      <c r="BF793" s="809">
        <f t="shared" si="202"/>
        <v>0.59993682412536997</v>
      </c>
      <c r="BG793" s="809">
        <v>0.29963890526466302</v>
      </c>
      <c r="BH793" s="809">
        <f t="shared" si="191"/>
        <v>0.70036109473533692</v>
      </c>
      <c r="BI793" s="809">
        <v>0.33612668641744997</v>
      </c>
      <c r="BJ793" s="809">
        <v>0.66387331358254997</v>
      </c>
      <c r="BK793" s="810">
        <v>0.334914149596509</v>
      </c>
      <c r="BL793" s="810">
        <f t="shared" si="192"/>
        <v>0.665085850403491</v>
      </c>
      <c r="BM793" s="810">
        <v>0.39209358303998498</v>
      </c>
      <c r="BN793" s="810">
        <f t="shared" si="193"/>
        <v>0.60790641696001502</v>
      </c>
      <c r="BO793" s="810">
        <v>0.28990034547676102</v>
      </c>
      <c r="BP793" s="810">
        <f t="shared" si="194"/>
        <v>0.71009965452323898</v>
      </c>
      <c r="BQ793" s="810">
        <v>0.32735906939342441</v>
      </c>
      <c r="BR793" s="810">
        <f t="shared" si="200"/>
        <v>0.67264093060657559</v>
      </c>
      <c r="BS793" s="809">
        <v>0.91479261268527501</v>
      </c>
      <c r="BT793" s="809">
        <v>8.5207387314725005E-2</v>
      </c>
      <c r="BU793" s="812"/>
      <c r="BV793" s="758"/>
      <c r="BW793" s="758"/>
      <c r="BX793" s="758"/>
      <c r="BY793" s="758"/>
      <c r="BZ793" s="758"/>
      <c r="CA793" s="758"/>
      <c r="CB793" s="758"/>
      <c r="CC793" s="758"/>
      <c r="CD793" s="758"/>
      <c r="CE793" s="758"/>
      <c r="CF793" s="758"/>
      <c r="CG793" s="758"/>
      <c r="CH793" s="758"/>
      <c r="CI793" s="758"/>
      <c r="CJ793" s="758"/>
      <c r="CK793" s="758"/>
      <c r="CL793" s="758"/>
      <c r="CM793" s="758"/>
      <c r="CN793" s="758"/>
      <c r="CP793" s="5"/>
      <c r="CR793" s="5"/>
      <c r="CS793" s="5"/>
      <c r="CT793" s="5"/>
    </row>
    <row r="794" spans="2:98" ht="15">
      <c r="B794" s="758"/>
      <c r="C794" s="758"/>
      <c r="D794" s="758"/>
      <c r="E794" s="758"/>
      <c r="F794" s="758"/>
      <c r="G794" s="758"/>
      <c r="H794" s="758"/>
      <c r="I794" s="758"/>
      <c r="J794" s="758"/>
      <c r="K794" s="758"/>
      <c r="L794" s="758"/>
      <c r="M794" s="758"/>
      <c r="N794" s="758"/>
      <c r="O794" s="758"/>
      <c r="P794" s="758"/>
      <c r="Q794" s="758"/>
      <c r="R794" s="758"/>
      <c r="S794" s="758"/>
      <c r="T794" s="758"/>
      <c r="U794" s="758"/>
      <c r="V794" s="758"/>
      <c r="W794" s="758"/>
      <c r="X794" s="758"/>
      <c r="Y794" s="758"/>
      <c r="Z794" s="758"/>
      <c r="AA794" s="758"/>
      <c r="AB794" s="758"/>
      <c r="AC794" s="758"/>
      <c r="AD794" s="758"/>
      <c r="AE794" s="758"/>
      <c r="AF794" s="758"/>
      <c r="AG794" s="758"/>
      <c r="AH794" s="758"/>
      <c r="AI794" s="758"/>
      <c r="AJ794" s="758"/>
      <c r="AK794" s="758"/>
      <c r="AL794" s="780">
        <v>789</v>
      </c>
      <c r="AM794" s="792">
        <v>0.34814529449644499</v>
      </c>
      <c r="AN794" s="792">
        <f t="shared" si="195"/>
        <v>0.65185470550355507</v>
      </c>
      <c r="AO794" s="792">
        <v>0.39637016004169101</v>
      </c>
      <c r="AP794" s="792">
        <f t="shared" si="189"/>
        <v>0.60362983995830899</v>
      </c>
      <c r="AQ794" s="792">
        <v>0.27146247982513799</v>
      </c>
      <c r="AR794" s="792">
        <f t="shared" si="190"/>
        <v>0.72853752017486206</v>
      </c>
      <c r="AS794" s="792">
        <f t="shared" si="196"/>
        <v>0.32396291882305039</v>
      </c>
      <c r="AT794" s="792">
        <f t="shared" si="196"/>
        <v>0.67603708117694972</v>
      </c>
      <c r="AU794" s="808">
        <v>0.36318413747932698</v>
      </c>
      <c r="AV794" s="808">
        <f t="shared" si="197"/>
        <v>0.63681586252067302</v>
      </c>
      <c r="AW794" s="808">
        <v>0.41412673071633499</v>
      </c>
      <c r="AX794" s="808">
        <f t="shared" si="198"/>
        <v>0.58587326928366501</v>
      </c>
      <c r="AY794" s="808">
        <v>0.29891751645576398</v>
      </c>
      <c r="AZ794" s="808">
        <f t="shared" si="201"/>
        <v>0.70108248354423597</v>
      </c>
      <c r="BA794" s="808">
        <f t="shared" si="199"/>
        <v>0.34533828825299984</v>
      </c>
      <c r="BB794" s="808">
        <f t="shared" si="199"/>
        <v>0.65466171174700016</v>
      </c>
      <c r="BC794" s="809">
        <v>0.34309839794164998</v>
      </c>
      <c r="BD794" s="809">
        <f t="shared" si="202"/>
        <v>0.65690160205835002</v>
      </c>
      <c r="BE794" s="809">
        <v>0.40030903789506</v>
      </c>
      <c r="BF794" s="809">
        <f t="shared" si="202"/>
        <v>0.59969096210494</v>
      </c>
      <c r="BG794" s="809">
        <v>0.29999155808623601</v>
      </c>
      <c r="BH794" s="809">
        <f t="shared" si="191"/>
        <v>0.70000844191376399</v>
      </c>
      <c r="BI794" s="809">
        <v>0.33642769879744383</v>
      </c>
      <c r="BJ794" s="809">
        <v>0.66357230120255617</v>
      </c>
      <c r="BK794" s="810">
        <v>0.33517265078073599</v>
      </c>
      <c r="BL794" s="810">
        <f t="shared" si="192"/>
        <v>0.66482734921926401</v>
      </c>
      <c r="BM794" s="810">
        <v>0.39233677985704102</v>
      </c>
      <c r="BN794" s="810">
        <f t="shared" si="193"/>
        <v>0.60766322014295904</v>
      </c>
      <c r="BO794" s="810">
        <v>0.29024285274738099</v>
      </c>
      <c r="BP794" s="810">
        <f t="shared" si="194"/>
        <v>0.70975714725261896</v>
      </c>
      <c r="BQ794" s="810">
        <v>0.32765269337294289</v>
      </c>
      <c r="BR794" s="810">
        <f t="shared" si="200"/>
        <v>0.67234730662705711</v>
      </c>
      <c r="BS794" s="809">
        <v>0.91489458704635729</v>
      </c>
      <c r="BT794" s="809">
        <v>8.5105412953642698E-2</v>
      </c>
      <c r="BU794" s="812"/>
      <c r="BV794" s="758"/>
      <c r="BW794" s="758"/>
      <c r="BX794" s="758"/>
      <c r="BY794" s="758"/>
      <c r="BZ794" s="758"/>
      <c r="CA794" s="758"/>
      <c r="CB794" s="758"/>
      <c r="CC794" s="758"/>
      <c r="CD794" s="758"/>
      <c r="CE794" s="758"/>
      <c r="CF794" s="758"/>
      <c r="CG794" s="758"/>
      <c r="CH794" s="758"/>
      <c r="CI794" s="758"/>
      <c r="CJ794" s="758"/>
      <c r="CK794" s="758"/>
      <c r="CL794" s="758"/>
      <c r="CM794" s="758"/>
      <c r="CN794" s="758"/>
      <c r="CP794" s="5"/>
      <c r="CR794" s="5"/>
      <c r="CS794" s="5"/>
      <c r="CT794" s="5"/>
    </row>
    <row r="795" spans="2:98" ht="15">
      <c r="B795" s="758"/>
      <c r="C795" s="758"/>
      <c r="D795" s="758"/>
      <c r="E795" s="758"/>
      <c r="F795" s="758"/>
      <c r="G795" s="758"/>
      <c r="H795" s="758"/>
      <c r="I795" s="758"/>
      <c r="J795" s="758"/>
      <c r="K795" s="758"/>
      <c r="L795" s="758"/>
      <c r="M795" s="758"/>
      <c r="N795" s="758"/>
      <c r="O795" s="758"/>
      <c r="P795" s="758"/>
      <c r="Q795" s="758"/>
      <c r="R795" s="758"/>
      <c r="S795" s="758"/>
      <c r="T795" s="758"/>
      <c r="U795" s="758"/>
      <c r="V795" s="758"/>
      <c r="W795" s="758"/>
      <c r="X795" s="758"/>
      <c r="Y795" s="758"/>
      <c r="Z795" s="758"/>
      <c r="AA795" s="758"/>
      <c r="AB795" s="758"/>
      <c r="AC795" s="758"/>
      <c r="AD795" s="758"/>
      <c r="AE795" s="758"/>
      <c r="AF795" s="758"/>
      <c r="AG795" s="758"/>
      <c r="AH795" s="758"/>
      <c r="AI795" s="758"/>
      <c r="AJ795" s="758"/>
      <c r="AK795" s="758"/>
      <c r="AL795" s="780">
        <v>790</v>
      </c>
      <c r="AM795" s="792">
        <v>0.34840539182554497</v>
      </c>
      <c r="AN795" s="792">
        <f t="shared" si="195"/>
        <v>0.65159460817445503</v>
      </c>
      <c r="AO795" s="792">
        <v>0.396610258233702</v>
      </c>
      <c r="AP795" s="792">
        <f t="shared" si="189"/>
        <v>0.603389741766298</v>
      </c>
      <c r="AQ795" s="792">
        <v>0.27178452451315199</v>
      </c>
      <c r="AR795" s="792">
        <f t="shared" si="190"/>
        <v>0.72821547548684795</v>
      </c>
      <c r="AS795" s="792">
        <f t="shared" si="196"/>
        <v>0.32424691213572032</v>
      </c>
      <c r="AT795" s="792">
        <f t="shared" si="196"/>
        <v>0.67575308786427968</v>
      </c>
      <c r="AU795" s="808">
        <v>0.36345931726569403</v>
      </c>
      <c r="AV795" s="808">
        <f t="shared" si="197"/>
        <v>0.63654068273430597</v>
      </c>
      <c r="AW795" s="808">
        <v>0.41438892608593197</v>
      </c>
      <c r="AX795" s="808">
        <f t="shared" si="198"/>
        <v>0.58561107391406808</v>
      </c>
      <c r="AY795" s="808">
        <v>0.299271114636119</v>
      </c>
      <c r="AZ795" s="808">
        <f t="shared" si="201"/>
        <v>0.700728885363881</v>
      </c>
      <c r="BA795" s="808">
        <f t="shared" si="199"/>
        <v>0.34564655408474421</v>
      </c>
      <c r="BB795" s="808">
        <f t="shared" si="199"/>
        <v>0.65435344591525579</v>
      </c>
      <c r="BC795" s="809">
        <v>0.34336344867751001</v>
      </c>
      <c r="BD795" s="809">
        <f t="shared" si="202"/>
        <v>0.65663655132248999</v>
      </c>
      <c r="BE795" s="809">
        <v>0.400554694497404</v>
      </c>
      <c r="BF795" s="809">
        <f t="shared" si="202"/>
        <v>0.599445305502596</v>
      </c>
      <c r="BG795" s="809">
        <v>0.30034406682239601</v>
      </c>
      <c r="BH795" s="809">
        <f t="shared" si="191"/>
        <v>0.69965593317760399</v>
      </c>
      <c r="BI795" s="809">
        <v>0.3367285195627332</v>
      </c>
      <c r="BJ795" s="809">
        <v>0.6632714804372668</v>
      </c>
      <c r="BK795" s="810">
        <v>0.33543090715751001</v>
      </c>
      <c r="BL795" s="810">
        <f t="shared" si="192"/>
        <v>0.66456909284248999</v>
      </c>
      <c r="BM795" s="810">
        <v>0.39257979524905401</v>
      </c>
      <c r="BN795" s="810">
        <f t="shared" si="193"/>
        <v>0.60742020475094605</v>
      </c>
      <c r="BO795" s="810">
        <v>0.290585202788821</v>
      </c>
      <c r="BP795" s="810">
        <f t="shared" si="194"/>
        <v>0.70941479721117906</v>
      </c>
      <c r="BQ795" s="810">
        <v>0.32794612740896822</v>
      </c>
      <c r="BR795" s="810">
        <f t="shared" si="200"/>
        <v>0.67205387259103189</v>
      </c>
      <c r="BS795" s="809">
        <v>0.91499630807886934</v>
      </c>
      <c r="BT795" s="809">
        <v>8.5003691921130706E-2</v>
      </c>
      <c r="BU795" s="812"/>
      <c r="BV795" s="758"/>
      <c r="BW795" s="758"/>
      <c r="BX795" s="758"/>
      <c r="BY795" s="758"/>
      <c r="BZ795" s="758"/>
      <c r="CA795" s="758"/>
      <c r="CB795" s="758"/>
      <c r="CC795" s="758"/>
      <c r="CD795" s="758"/>
      <c r="CE795" s="758"/>
      <c r="CF795" s="758"/>
      <c r="CG795" s="758"/>
      <c r="CH795" s="758"/>
      <c r="CI795" s="758"/>
      <c r="CJ795" s="758"/>
      <c r="CK795" s="758"/>
      <c r="CL795" s="758"/>
      <c r="CM795" s="758"/>
      <c r="CN795" s="758"/>
      <c r="CP795" s="5"/>
      <c r="CR795" s="5"/>
      <c r="CS795" s="5"/>
      <c r="CT795" s="5"/>
    </row>
    <row r="796" spans="2:98" ht="15">
      <c r="B796" s="758"/>
      <c r="C796" s="758"/>
      <c r="D796" s="758"/>
      <c r="E796" s="758"/>
      <c r="F796" s="758"/>
      <c r="G796" s="758"/>
      <c r="H796" s="758"/>
      <c r="I796" s="758"/>
      <c r="J796" s="758"/>
      <c r="K796" s="758"/>
      <c r="L796" s="758"/>
      <c r="M796" s="758"/>
      <c r="N796" s="758"/>
      <c r="O796" s="758"/>
      <c r="P796" s="758"/>
      <c r="Q796" s="758"/>
      <c r="R796" s="758"/>
      <c r="S796" s="758"/>
      <c r="T796" s="758"/>
      <c r="U796" s="758"/>
      <c r="V796" s="758"/>
      <c r="W796" s="758"/>
      <c r="X796" s="758"/>
      <c r="Y796" s="758"/>
      <c r="Z796" s="758"/>
      <c r="AA796" s="758"/>
      <c r="AB796" s="758"/>
      <c r="AC796" s="758"/>
      <c r="AD796" s="758"/>
      <c r="AE796" s="758"/>
      <c r="AF796" s="758"/>
      <c r="AG796" s="758"/>
      <c r="AH796" s="758"/>
      <c r="AI796" s="758"/>
      <c r="AJ796" s="758"/>
      <c r="AK796" s="758"/>
      <c r="AL796" s="780">
        <v>791</v>
      </c>
      <c r="AM796" s="792">
        <v>0.34866536864084802</v>
      </c>
      <c r="AN796" s="792">
        <f t="shared" si="195"/>
        <v>0.65133463135915193</v>
      </c>
      <c r="AO796" s="792">
        <v>0.39685015375802102</v>
      </c>
      <c r="AP796" s="792">
        <f t="shared" si="189"/>
        <v>0.60314984624197898</v>
      </c>
      <c r="AQ796" s="792">
        <v>0.27210647887961698</v>
      </c>
      <c r="AR796" s="792">
        <f t="shared" si="190"/>
        <v>0.72789352112038297</v>
      </c>
      <c r="AS796" s="792">
        <f t="shared" si="196"/>
        <v>0.32453077992763152</v>
      </c>
      <c r="AT796" s="792">
        <f t="shared" si="196"/>
        <v>0.67546922007236843</v>
      </c>
      <c r="AU796" s="808">
        <v>0.36373429409019598</v>
      </c>
      <c r="AV796" s="808">
        <f t="shared" si="197"/>
        <v>0.63626570590980402</v>
      </c>
      <c r="AW796" s="808">
        <v>0.41465092283917898</v>
      </c>
      <c r="AX796" s="808">
        <f t="shared" si="198"/>
        <v>0.58534907716082096</v>
      </c>
      <c r="AY796" s="808">
        <v>0.29962458502205402</v>
      </c>
      <c r="AZ796" s="808">
        <f t="shared" si="201"/>
        <v>0.70037541497794598</v>
      </c>
      <c r="BA796" s="808">
        <f t="shared" si="199"/>
        <v>0.34595465253111679</v>
      </c>
      <c r="BB796" s="808">
        <f t="shared" si="199"/>
        <v>0.65404534746888321</v>
      </c>
      <c r="BC796" s="809">
        <v>0.34362824705122502</v>
      </c>
      <c r="BD796" s="809">
        <f t="shared" si="202"/>
        <v>0.65637175294877492</v>
      </c>
      <c r="BE796" s="809">
        <v>0.40080014585199802</v>
      </c>
      <c r="BF796" s="809">
        <f t="shared" si="202"/>
        <v>0.59919985414800192</v>
      </c>
      <c r="BG796" s="809">
        <v>0.30069643127589601</v>
      </c>
      <c r="BH796" s="809">
        <f t="shared" si="191"/>
        <v>0.69930356872410404</v>
      </c>
      <c r="BI796" s="809">
        <v>0.33702914851875149</v>
      </c>
      <c r="BJ796" s="809">
        <v>0.66297085148124857</v>
      </c>
      <c r="BK796" s="810">
        <v>0.33568891869721501</v>
      </c>
      <c r="BL796" s="810">
        <f t="shared" si="192"/>
        <v>0.66431108130278504</v>
      </c>
      <c r="BM796" s="810">
        <v>0.39282262934878798</v>
      </c>
      <c r="BN796" s="810">
        <f t="shared" si="193"/>
        <v>0.60717737065121202</v>
      </c>
      <c r="BO796" s="810">
        <v>0.29092739534836098</v>
      </c>
      <c r="BP796" s="810">
        <f t="shared" si="194"/>
        <v>0.70907260465163902</v>
      </c>
      <c r="BQ796" s="810">
        <v>0.32823937140660397</v>
      </c>
      <c r="BR796" s="810">
        <f t="shared" si="200"/>
        <v>0.67176062859339614</v>
      </c>
      <c r="BS796" s="809">
        <v>0.91509777766766287</v>
      </c>
      <c r="BT796" s="809">
        <v>8.4902222332337102E-2</v>
      </c>
      <c r="BU796" s="812"/>
      <c r="BV796" s="758"/>
      <c r="BW796" s="758"/>
      <c r="BX796" s="758"/>
      <c r="BY796" s="758"/>
      <c r="BZ796" s="758"/>
      <c r="CA796" s="758"/>
      <c r="CB796" s="758"/>
      <c r="CC796" s="758"/>
      <c r="CD796" s="758"/>
      <c r="CE796" s="758"/>
      <c r="CF796" s="758"/>
      <c r="CG796" s="758"/>
      <c r="CH796" s="758"/>
      <c r="CI796" s="758"/>
      <c r="CJ796" s="758"/>
      <c r="CK796" s="758"/>
      <c r="CL796" s="758"/>
      <c r="CM796" s="758"/>
      <c r="CN796" s="758"/>
      <c r="CP796" s="5"/>
      <c r="CR796" s="5"/>
      <c r="CS796" s="5"/>
      <c r="CT796" s="5"/>
    </row>
    <row r="797" spans="2:98" ht="15">
      <c r="B797" s="758"/>
      <c r="C797" s="758"/>
      <c r="D797" s="758"/>
      <c r="E797" s="758"/>
      <c r="F797" s="758"/>
      <c r="G797" s="758"/>
      <c r="H797" s="758"/>
      <c r="I797" s="758"/>
      <c r="J797" s="758"/>
      <c r="K797" s="758"/>
      <c r="L797" s="758"/>
      <c r="M797" s="758"/>
      <c r="N797" s="758"/>
      <c r="O797" s="758"/>
      <c r="P797" s="758"/>
      <c r="Q797" s="758"/>
      <c r="R797" s="758"/>
      <c r="S797" s="758"/>
      <c r="T797" s="758"/>
      <c r="U797" s="758"/>
      <c r="V797" s="758"/>
      <c r="W797" s="758"/>
      <c r="X797" s="758"/>
      <c r="Y797" s="758"/>
      <c r="Z797" s="758"/>
      <c r="AA797" s="758"/>
      <c r="AB797" s="758"/>
      <c r="AC797" s="758"/>
      <c r="AD797" s="758"/>
      <c r="AE797" s="758"/>
      <c r="AF797" s="758"/>
      <c r="AG797" s="758"/>
      <c r="AH797" s="758"/>
      <c r="AI797" s="758"/>
      <c r="AJ797" s="758"/>
      <c r="AK797" s="758"/>
      <c r="AL797" s="780">
        <v>792</v>
      </c>
      <c r="AM797" s="792">
        <v>0.34892522653715402</v>
      </c>
      <c r="AN797" s="792">
        <f t="shared" si="195"/>
        <v>0.65107477346284592</v>
      </c>
      <c r="AO797" s="792">
        <v>0.39708984604839997</v>
      </c>
      <c r="AP797" s="792">
        <f t="shared" si="189"/>
        <v>0.60291015395159997</v>
      </c>
      <c r="AQ797" s="792">
        <v>0.27242834290205797</v>
      </c>
      <c r="AR797" s="792">
        <f t="shared" si="190"/>
        <v>0.72757165709794203</v>
      </c>
      <c r="AS797" s="792">
        <f t="shared" si="196"/>
        <v>0.32481452255259641</v>
      </c>
      <c r="AT797" s="792">
        <f t="shared" si="196"/>
        <v>0.67518547744740354</v>
      </c>
      <c r="AU797" s="808">
        <v>0.36400906824236701</v>
      </c>
      <c r="AV797" s="808">
        <f t="shared" si="197"/>
        <v>0.63599093175763299</v>
      </c>
      <c r="AW797" s="808">
        <v>0.41491272124345302</v>
      </c>
      <c r="AX797" s="808">
        <f t="shared" si="198"/>
        <v>0.58508727875654698</v>
      </c>
      <c r="AY797" s="808">
        <v>0.29997792743268797</v>
      </c>
      <c r="AZ797" s="808">
        <f t="shared" si="201"/>
        <v>0.70002207256731208</v>
      </c>
      <c r="BA797" s="808">
        <f t="shared" si="199"/>
        <v>0.34626258366016444</v>
      </c>
      <c r="BB797" s="808">
        <f t="shared" si="199"/>
        <v>0.65373741633983551</v>
      </c>
      <c r="BC797" s="809">
        <v>0.34389279260147299</v>
      </c>
      <c r="BD797" s="809">
        <f t="shared" si="202"/>
        <v>0.65610720739852701</v>
      </c>
      <c r="BE797" s="809">
        <v>0.401045392129178</v>
      </c>
      <c r="BF797" s="809">
        <f t="shared" si="202"/>
        <v>0.598954607870822</v>
      </c>
      <c r="BG797" s="809">
        <v>0.30104865124948998</v>
      </c>
      <c r="BH797" s="809">
        <f t="shared" si="191"/>
        <v>0.69895134875051002</v>
      </c>
      <c r="BI797" s="809">
        <v>0.33732958547093295</v>
      </c>
      <c r="BJ797" s="809">
        <v>0.66267041452906705</v>
      </c>
      <c r="BK797" s="810">
        <v>0.33594668537023697</v>
      </c>
      <c r="BL797" s="810">
        <f t="shared" si="192"/>
        <v>0.66405331462976303</v>
      </c>
      <c r="BM797" s="810">
        <v>0.393065282289007</v>
      </c>
      <c r="BN797" s="810">
        <f t="shared" si="193"/>
        <v>0.60693471771099294</v>
      </c>
      <c r="BO797" s="810">
        <v>0.291269430173281</v>
      </c>
      <c r="BP797" s="810">
        <f t="shared" si="194"/>
        <v>0.708730569826719</v>
      </c>
      <c r="BQ797" s="810">
        <v>0.32853242527095439</v>
      </c>
      <c r="BR797" s="810">
        <f t="shared" si="200"/>
        <v>0.67146757472904572</v>
      </c>
      <c r="BS797" s="809">
        <v>0.91519899769758961</v>
      </c>
      <c r="BT797" s="809">
        <v>8.4801002302410403E-2</v>
      </c>
      <c r="BU797" s="812"/>
      <c r="BV797" s="758"/>
      <c r="BW797" s="758"/>
      <c r="BX797" s="758"/>
      <c r="BY797" s="758"/>
      <c r="BZ797" s="758"/>
      <c r="CA797" s="758"/>
      <c r="CB797" s="758"/>
      <c r="CC797" s="758"/>
      <c r="CD797" s="758"/>
      <c r="CE797" s="758"/>
      <c r="CF797" s="758"/>
      <c r="CG797" s="758"/>
      <c r="CH797" s="758"/>
      <c r="CI797" s="758"/>
      <c r="CJ797" s="758"/>
      <c r="CK797" s="758"/>
      <c r="CL797" s="758"/>
      <c r="CM797" s="758"/>
      <c r="CN797" s="758"/>
      <c r="CP797" s="5"/>
      <c r="CR797" s="5"/>
      <c r="CS797" s="5"/>
      <c r="CT797" s="5"/>
    </row>
    <row r="798" spans="2:98" ht="15">
      <c r="B798" s="758"/>
      <c r="C798" s="758"/>
      <c r="D798" s="758"/>
      <c r="E798" s="758"/>
      <c r="F798" s="758"/>
      <c r="G798" s="758"/>
      <c r="H798" s="758"/>
      <c r="I798" s="758"/>
      <c r="J798" s="758"/>
      <c r="K798" s="758"/>
      <c r="L798" s="758"/>
      <c r="M798" s="758"/>
      <c r="N798" s="758"/>
      <c r="O798" s="758"/>
      <c r="P798" s="758"/>
      <c r="Q798" s="758"/>
      <c r="R798" s="758"/>
      <c r="S798" s="758"/>
      <c r="T798" s="758"/>
      <c r="U798" s="758"/>
      <c r="V798" s="758"/>
      <c r="W798" s="758"/>
      <c r="X798" s="758"/>
      <c r="Y798" s="758"/>
      <c r="Z798" s="758"/>
      <c r="AA798" s="758"/>
      <c r="AB798" s="758"/>
      <c r="AC798" s="758"/>
      <c r="AD798" s="758"/>
      <c r="AE798" s="758"/>
      <c r="AF798" s="758"/>
      <c r="AG798" s="758"/>
      <c r="AH798" s="758"/>
      <c r="AI798" s="758"/>
      <c r="AJ798" s="758"/>
      <c r="AK798" s="758"/>
      <c r="AL798" s="780">
        <v>793</v>
      </c>
      <c r="AM798" s="792">
        <v>0.349184967109266</v>
      </c>
      <c r="AN798" s="792">
        <f t="shared" si="195"/>
        <v>0.65081503289073406</v>
      </c>
      <c r="AO798" s="792">
        <v>0.39732933453859398</v>
      </c>
      <c r="AP798" s="792">
        <f t="shared" si="189"/>
        <v>0.60267066546140602</v>
      </c>
      <c r="AQ798" s="792">
        <v>0.27275011655800302</v>
      </c>
      <c r="AR798" s="792">
        <f t="shared" si="190"/>
        <v>0.72724988344199692</v>
      </c>
      <c r="AS798" s="792">
        <f t="shared" si="196"/>
        <v>0.32509814036443047</v>
      </c>
      <c r="AT798" s="792">
        <f t="shared" si="196"/>
        <v>0.67490185963556959</v>
      </c>
      <c r="AU798" s="808">
        <v>0.36428364001174102</v>
      </c>
      <c r="AV798" s="808">
        <f t="shared" si="197"/>
        <v>0.63571635998825893</v>
      </c>
      <c r="AW798" s="808">
        <v>0.41517432156613299</v>
      </c>
      <c r="AX798" s="808">
        <f t="shared" si="198"/>
        <v>0.58482567843386701</v>
      </c>
      <c r="AY798" s="808">
        <v>0.30033114168714198</v>
      </c>
      <c r="AZ798" s="808">
        <f t="shared" si="201"/>
        <v>0.69966885831285808</v>
      </c>
      <c r="BA798" s="808">
        <f t="shared" si="199"/>
        <v>0.34657034753993565</v>
      </c>
      <c r="BB798" s="808">
        <f t="shared" si="199"/>
        <v>0.65342965246006446</v>
      </c>
      <c r="BC798" s="809">
        <v>0.34415708486693197</v>
      </c>
      <c r="BD798" s="809">
        <f t="shared" si="202"/>
        <v>0.65584291513306803</v>
      </c>
      <c r="BE798" s="809">
        <v>0.40129043349928001</v>
      </c>
      <c r="BF798" s="809">
        <f t="shared" si="202"/>
        <v>0.59870956650072005</v>
      </c>
      <c r="BG798" s="809">
        <v>0.30140072654593197</v>
      </c>
      <c r="BH798" s="809">
        <f t="shared" si="191"/>
        <v>0.69859927345406803</v>
      </c>
      <c r="BI798" s="809">
        <v>0.33762983022471205</v>
      </c>
      <c r="BJ798" s="809">
        <v>0.66237016977528795</v>
      </c>
      <c r="BK798" s="810">
        <v>0.33620420714695998</v>
      </c>
      <c r="BL798" s="810">
        <f t="shared" si="192"/>
        <v>0.66379579285304002</v>
      </c>
      <c r="BM798" s="810">
        <v>0.39330775420247699</v>
      </c>
      <c r="BN798" s="810">
        <f t="shared" si="193"/>
        <v>0.60669224579752301</v>
      </c>
      <c r="BO798" s="810">
        <v>0.29161130701086302</v>
      </c>
      <c r="BP798" s="810">
        <f t="shared" si="194"/>
        <v>0.70838869298913698</v>
      </c>
      <c r="BQ798" s="810">
        <v>0.32882528890712426</v>
      </c>
      <c r="BR798" s="810">
        <f t="shared" si="200"/>
        <v>0.67117471109287574</v>
      </c>
      <c r="BS798" s="809">
        <v>0.91529997005350117</v>
      </c>
      <c r="BT798" s="809">
        <v>8.4700029946498806E-2</v>
      </c>
      <c r="BU798" s="812"/>
      <c r="BV798" s="758"/>
      <c r="BW798" s="758"/>
      <c r="BX798" s="758"/>
      <c r="BY798" s="758"/>
      <c r="BZ798" s="758"/>
      <c r="CA798" s="758"/>
      <c r="CB798" s="758"/>
      <c r="CC798" s="758"/>
      <c r="CD798" s="758"/>
      <c r="CE798" s="758"/>
      <c r="CF798" s="758"/>
      <c r="CG798" s="758"/>
      <c r="CH798" s="758"/>
      <c r="CI798" s="758"/>
      <c r="CJ798" s="758"/>
      <c r="CK798" s="758"/>
      <c r="CL798" s="758"/>
      <c r="CM798" s="758"/>
      <c r="CN798" s="758"/>
      <c r="CP798" s="5"/>
      <c r="CR798" s="5"/>
      <c r="CS798" s="5"/>
      <c r="CT798" s="5"/>
    </row>
    <row r="799" spans="2:98" ht="15">
      <c r="B799" s="758"/>
      <c r="C799" s="758"/>
      <c r="D799" s="758"/>
      <c r="E799" s="758"/>
      <c r="F799" s="758"/>
      <c r="G799" s="758"/>
      <c r="H799" s="758"/>
      <c r="I799" s="758"/>
      <c r="J799" s="758"/>
      <c r="K799" s="758"/>
      <c r="L799" s="758"/>
      <c r="M799" s="758"/>
      <c r="N799" s="758"/>
      <c r="O799" s="758"/>
      <c r="P799" s="758"/>
      <c r="Q799" s="758"/>
      <c r="R799" s="758"/>
      <c r="S799" s="758"/>
      <c r="T799" s="758"/>
      <c r="U799" s="758"/>
      <c r="V799" s="758"/>
      <c r="W799" s="758"/>
      <c r="X799" s="758"/>
      <c r="Y799" s="758"/>
      <c r="Z799" s="758"/>
      <c r="AA799" s="758"/>
      <c r="AB799" s="758"/>
      <c r="AC799" s="758"/>
      <c r="AD799" s="758"/>
      <c r="AE799" s="758"/>
      <c r="AF799" s="758"/>
      <c r="AG799" s="758"/>
      <c r="AH799" s="758"/>
      <c r="AI799" s="758"/>
      <c r="AJ799" s="758"/>
      <c r="AK799" s="758"/>
      <c r="AL799" s="780">
        <v>794</v>
      </c>
      <c r="AM799" s="792">
        <v>0.34944459195198702</v>
      </c>
      <c r="AN799" s="792">
        <f t="shared" si="195"/>
        <v>0.65055540804801293</v>
      </c>
      <c r="AO799" s="792">
        <v>0.39756861866235499</v>
      </c>
      <c r="AP799" s="792">
        <f t="shared" si="189"/>
        <v>0.60243138133764496</v>
      </c>
      <c r="AQ799" s="792">
        <v>0.27307179982497898</v>
      </c>
      <c r="AR799" s="792">
        <f t="shared" si="190"/>
        <v>0.72692820017502102</v>
      </c>
      <c r="AS799" s="792">
        <f t="shared" si="196"/>
        <v>0.32538163371694795</v>
      </c>
      <c r="AT799" s="792">
        <f t="shared" si="196"/>
        <v>0.67461836628305205</v>
      </c>
      <c r="AU799" s="808">
        <v>0.36455800968785301</v>
      </c>
      <c r="AV799" s="808">
        <f t="shared" si="197"/>
        <v>0.63544199031214699</v>
      </c>
      <c r="AW799" s="808">
        <v>0.415435724074596</v>
      </c>
      <c r="AX799" s="808">
        <f t="shared" si="198"/>
        <v>0.58456427592540394</v>
      </c>
      <c r="AY799" s="808">
        <v>0.300684227604537</v>
      </c>
      <c r="AZ799" s="808">
        <f t="shared" si="201"/>
        <v>0.69931577239546305</v>
      </c>
      <c r="BA799" s="808">
        <f t="shared" si="199"/>
        <v>0.34687794423847856</v>
      </c>
      <c r="BB799" s="808">
        <f t="shared" si="199"/>
        <v>0.65312205576152149</v>
      </c>
      <c r="BC799" s="809">
        <v>0.34442112338628</v>
      </c>
      <c r="BD799" s="809">
        <f t="shared" si="202"/>
        <v>0.65557887661372005</v>
      </c>
      <c r="BE799" s="809">
        <v>0.40153527013264001</v>
      </c>
      <c r="BF799" s="809">
        <f t="shared" si="202"/>
        <v>0.59846472986735999</v>
      </c>
      <c r="BG799" s="809">
        <v>0.30175265696797299</v>
      </c>
      <c r="BH799" s="809">
        <f t="shared" si="191"/>
        <v>0.69824734303202707</v>
      </c>
      <c r="BI799" s="809">
        <v>0.33792988258552159</v>
      </c>
      <c r="BJ799" s="809">
        <v>0.66207011741447852</v>
      </c>
      <c r="BK799" s="810">
        <v>0.33646148399776998</v>
      </c>
      <c r="BL799" s="810">
        <f t="shared" si="192"/>
        <v>0.66353851600223002</v>
      </c>
      <c r="BM799" s="810">
        <v>0.39355004522196102</v>
      </c>
      <c r="BN799" s="810">
        <f t="shared" si="193"/>
        <v>0.60644995477803898</v>
      </c>
      <c r="BO799" s="810">
        <v>0.29195302560838599</v>
      </c>
      <c r="BP799" s="810">
        <f t="shared" si="194"/>
        <v>0.70804697439161401</v>
      </c>
      <c r="BQ799" s="810">
        <v>0.32911796222021727</v>
      </c>
      <c r="BR799" s="810">
        <f t="shared" si="200"/>
        <v>0.67088203777978261</v>
      </c>
      <c r="BS799" s="809">
        <v>0.91540069662024925</v>
      </c>
      <c r="BT799" s="809">
        <v>8.4599303379750704E-2</v>
      </c>
      <c r="BU799" s="812"/>
      <c r="BV799" s="758"/>
      <c r="BW799" s="758"/>
      <c r="BX799" s="758"/>
      <c r="BY799" s="758"/>
      <c r="BZ799" s="758"/>
      <c r="CA799" s="758"/>
      <c r="CB799" s="758"/>
      <c r="CC799" s="758"/>
      <c r="CD799" s="758"/>
      <c r="CE799" s="758"/>
      <c r="CF799" s="758"/>
      <c r="CG799" s="758"/>
      <c r="CH799" s="758"/>
      <c r="CI799" s="758"/>
      <c r="CJ799" s="758"/>
      <c r="CK799" s="758"/>
      <c r="CL799" s="758"/>
      <c r="CM799" s="758"/>
      <c r="CN799" s="758"/>
      <c r="CP799" s="5"/>
      <c r="CR799" s="5"/>
      <c r="CS799" s="5"/>
      <c r="CT799" s="5"/>
    </row>
    <row r="800" spans="2:98" ht="15">
      <c r="B800" s="758"/>
      <c r="C800" s="758"/>
      <c r="D800" s="758"/>
      <c r="E800" s="758"/>
      <c r="F800" s="758"/>
      <c r="G800" s="758"/>
      <c r="H800" s="758"/>
      <c r="I800" s="758"/>
      <c r="J800" s="758"/>
      <c r="K800" s="758"/>
      <c r="L800" s="758"/>
      <c r="M800" s="758"/>
      <c r="N800" s="758"/>
      <c r="O800" s="758"/>
      <c r="P800" s="758"/>
      <c r="Q800" s="758"/>
      <c r="R800" s="758"/>
      <c r="S800" s="758"/>
      <c r="T800" s="758"/>
      <c r="U800" s="758"/>
      <c r="V800" s="758"/>
      <c r="W800" s="758"/>
      <c r="X800" s="758"/>
      <c r="Y800" s="758"/>
      <c r="Z800" s="758"/>
      <c r="AA800" s="758"/>
      <c r="AB800" s="758"/>
      <c r="AC800" s="758"/>
      <c r="AD800" s="758"/>
      <c r="AE800" s="758"/>
      <c r="AF800" s="758"/>
      <c r="AG800" s="758"/>
      <c r="AH800" s="758"/>
      <c r="AI800" s="758"/>
      <c r="AJ800" s="758"/>
      <c r="AK800" s="758"/>
      <c r="AL800" s="780">
        <v>795</v>
      </c>
      <c r="AM800" s="792">
        <v>0.34970410266011798</v>
      </c>
      <c r="AN800" s="792">
        <f t="shared" si="195"/>
        <v>0.65029589733988202</v>
      </c>
      <c r="AO800" s="792">
        <v>0.397807697853436</v>
      </c>
      <c r="AP800" s="792">
        <f t="shared" si="189"/>
        <v>0.60219230214656405</v>
      </c>
      <c r="AQ800" s="792">
        <v>0.27339339268051399</v>
      </c>
      <c r="AR800" s="792">
        <f t="shared" si="190"/>
        <v>0.72660660731948601</v>
      </c>
      <c r="AS800" s="792">
        <f t="shared" si="196"/>
        <v>0.32566500296396328</v>
      </c>
      <c r="AT800" s="792">
        <f t="shared" si="196"/>
        <v>0.67433499703603683</v>
      </c>
      <c r="AU800" s="808">
        <v>0.36483217756024</v>
      </c>
      <c r="AV800" s="808">
        <f t="shared" si="197"/>
        <v>0.63516782243976</v>
      </c>
      <c r="AW800" s="808">
        <v>0.41569692903622002</v>
      </c>
      <c r="AX800" s="808">
        <f t="shared" si="198"/>
        <v>0.58430307096377998</v>
      </c>
      <c r="AY800" s="808">
        <v>0.30103718500399201</v>
      </c>
      <c r="AZ800" s="808">
        <f t="shared" si="201"/>
        <v>0.69896281499600799</v>
      </c>
      <c r="BA800" s="808">
        <f t="shared" si="199"/>
        <v>0.34718537382384135</v>
      </c>
      <c r="BB800" s="808">
        <f t="shared" si="199"/>
        <v>0.65281462617615871</v>
      </c>
      <c r="BC800" s="809">
        <v>0.34468490769819499</v>
      </c>
      <c r="BD800" s="809">
        <f t="shared" si="202"/>
        <v>0.65531509230180496</v>
      </c>
      <c r="BE800" s="809">
        <v>0.40177990219959198</v>
      </c>
      <c r="BF800" s="809">
        <f t="shared" si="202"/>
        <v>0.59822009780040797</v>
      </c>
      <c r="BG800" s="809">
        <v>0.30210444231836803</v>
      </c>
      <c r="BH800" s="809">
        <f t="shared" si="191"/>
        <v>0.69789555768163192</v>
      </c>
      <c r="BI800" s="809">
        <v>0.33822974235879594</v>
      </c>
      <c r="BJ800" s="809">
        <v>0.66177025764120412</v>
      </c>
      <c r="BK800" s="810">
        <v>0.33671851589305102</v>
      </c>
      <c r="BL800" s="810">
        <f t="shared" si="192"/>
        <v>0.66328148410694898</v>
      </c>
      <c r="BM800" s="810">
        <v>0.393792155480225</v>
      </c>
      <c r="BN800" s="810">
        <f t="shared" si="193"/>
        <v>0.60620784451977494</v>
      </c>
      <c r="BO800" s="810">
        <v>0.29229458571313099</v>
      </c>
      <c r="BP800" s="810">
        <f t="shared" si="194"/>
        <v>0.70770541428686906</v>
      </c>
      <c r="BQ800" s="810">
        <v>0.32941044511533779</v>
      </c>
      <c r="BR800" s="810">
        <f t="shared" si="200"/>
        <v>0.67058955488466221</v>
      </c>
      <c r="BS800" s="809">
        <v>0.9155011792826856</v>
      </c>
      <c r="BT800" s="809">
        <v>8.4498820717314405E-2</v>
      </c>
      <c r="BU800" s="812"/>
      <c r="BV800" s="758"/>
      <c r="BW800" s="758"/>
      <c r="BX800" s="758"/>
      <c r="BY800" s="758"/>
      <c r="BZ800" s="758"/>
      <c r="CA800" s="758"/>
      <c r="CB800" s="758"/>
      <c r="CC800" s="758"/>
      <c r="CD800" s="758"/>
      <c r="CE800" s="758"/>
      <c r="CF800" s="758"/>
      <c r="CG800" s="758"/>
      <c r="CH800" s="758"/>
      <c r="CI800" s="758"/>
      <c r="CJ800" s="758"/>
      <c r="CK800" s="758"/>
      <c r="CL800" s="758"/>
      <c r="CM800" s="758"/>
      <c r="CN800" s="758"/>
      <c r="CP800" s="5"/>
      <c r="CR800" s="5"/>
      <c r="CS800" s="5"/>
      <c r="CT800" s="5"/>
    </row>
    <row r="801" spans="2:98" ht="15">
      <c r="B801" s="758"/>
      <c r="C801" s="758"/>
      <c r="D801" s="758"/>
      <c r="E801" s="758"/>
      <c r="F801" s="758"/>
      <c r="G801" s="758"/>
      <c r="H801" s="758"/>
      <c r="I801" s="758"/>
      <c r="J801" s="758"/>
      <c r="K801" s="758"/>
      <c r="L801" s="758"/>
      <c r="M801" s="758"/>
      <c r="N801" s="758"/>
      <c r="O801" s="758"/>
      <c r="P801" s="758"/>
      <c r="Q801" s="758"/>
      <c r="R801" s="758"/>
      <c r="S801" s="758"/>
      <c r="T801" s="758"/>
      <c r="U801" s="758"/>
      <c r="V801" s="758"/>
      <c r="W801" s="758"/>
      <c r="X801" s="758"/>
      <c r="Y801" s="758"/>
      <c r="Z801" s="758"/>
      <c r="AA801" s="758"/>
      <c r="AB801" s="758"/>
      <c r="AC801" s="758"/>
      <c r="AD801" s="758"/>
      <c r="AE801" s="758"/>
      <c r="AF801" s="758"/>
      <c r="AG801" s="758"/>
      <c r="AH801" s="758"/>
      <c r="AI801" s="758"/>
      <c r="AJ801" s="758"/>
      <c r="AK801" s="758"/>
      <c r="AL801" s="780">
        <v>796</v>
      </c>
      <c r="AM801" s="792">
        <v>0.349963500828461</v>
      </c>
      <c r="AN801" s="792">
        <f t="shared" si="195"/>
        <v>0.65003649917153905</v>
      </c>
      <c r="AO801" s="792">
        <v>0.39804657154558998</v>
      </c>
      <c r="AP801" s="792">
        <f t="shared" si="189"/>
        <v>0.60195342845441002</v>
      </c>
      <c r="AQ801" s="792">
        <v>0.27371489510213298</v>
      </c>
      <c r="AR801" s="792">
        <f t="shared" si="190"/>
        <v>0.72628510489786702</v>
      </c>
      <c r="AS801" s="792">
        <f t="shared" si="196"/>
        <v>0.32594824845928982</v>
      </c>
      <c r="AT801" s="792">
        <f t="shared" si="196"/>
        <v>0.67405175154071029</v>
      </c>
      <c r="AU801" s="808">
        <v>0.36510614391843499</v>
      </c>
      <c r="AV801" s="808">
        <f t="shared" si="197"/>
        <v>0.63489385608156501</v>
      </c>
      <c r="AW801" s="808">
        <v>0.41595793671838399</v>
      </c>
      <c r="AX801" s="808">
        <f t="shared" si="198"/>
        <v>0.58404206328161601</v>
      </c>
      <c r="AY801" s="808">
        <v>0.30139001370462898</v>
      </c>
      <c r="AZ801" s="808">
        <f t="shared" si="201"/>
        <v>0.69860998629537097</v>
      </c>
      <c r="BA801" s="808">
        <f t="shared" si="199"/>
        <v>0.34749263636407246</v>
      </c>
      <c r="BB801" s="808">
        <f t="shared" si="199"/>
        <v>0.65250736363592754</v>
      </c>
      <c r="BC801" s="809">
        <v>0.344948437341355</v>
      </c>
      <c r="BD801" s="809">
        <f t="shared" si="202"/>
        <v>0.65505156265864506</v>
      </c>
      <c r="BE801" s="809">
        <v>0.40202432987047299</v>
      </c>
      <c r="BF801" s="809">
        <f t="shared" si="202"/>
        <v>0.59797567012952701</v>
      </c>
      <c r="BG801" s="809">
        <v>0.30245608239986899</v>
      </c>
      <c r="BH801" s="809">
        <f t="shared" si="191"/>
        <v>0.69754391760013101</v>
      </c>
      <c r="BI801" s="809">
        <v>0.33852940934996856</v>
      </c>
      <c r="BJ801" s="809">
        <v>0.66147059065003155</v>
      </c>
      <c r="BK801" s="810">
        <v>0.33697530280318799</v>
      </c>
      <c r="BL801" s="810">
        <f t="shared" si="192"/>
        <v>0.66302469719681201</v>
      </c>
      <c r="BM801" s="810">
        <v>0.39403408511003302</v>
      </c>
      <c r="BN801" s="810">
        <f t="shared" si="193"/>
        <v>0.60596591488996698</v>
      </c>
      <c r="BO801" s="810">
        <v>0.29263598707237898</v>
      </c>
      <c r="BP801" s="810">
        <f t="shared" si="194"/>
        <v>0.70736401292762108</v>
      </c>
      <c r="BQ801" s="810">
        <v>0.32970273749759021</v>
      </c>
      <c r="BR801" s="810">
        <f t="shared" si="200"/>
        <v>0.67029726250240984</v>
      </c>
      <c r="BS801" s="809">
        <v>0.91560141992566191</v>
      </c>
      <c r="BT801" s="809">
        <v>8.4398580074338106E-2</v>
      </c>
      <c r="BU801" s="812"/>
      <c r="BV801" s="758"/>
      <c r="BW801" s="758"/>
      <c r="BX801" s="758"/>
      <c r="BY801" s="758"/>
      <c r="BZ801" s="758"/>
      <c r="CA801" s="758"/>
      <c r="CB801" s="758"/>
      <c r="CC801" s="758"/>
      <c r="CD801" s="758"/>
      <c r="CE801" s="758"/>
      <c r="CF801" s="758"/>
      <c r="CG801" s="758"/>
      <c r="CH801" s="758"/>
      <c r="CI801" s="758"/>
      <c r="CJ801" s="758"/>
      <c r="CK801" s="758"/>
      <c r="CL801" s="758"/>
      <c r="CM801" s="758"/>
      <c r="CN801" s="758"/>
      <c r="CP801" s="5"/>
      <c r="CR801" s="5"/>
      <c r="CS801" s="5"/>
      <c r="CT801" s="5"/>
    </row>
    <row r="802" spans="2:98" ht="15">
      <c r="B802" s="758"/>
      <c r="C802" s="758"/>
      <c r="D802" s="758"/>
      <c r="E802" s="758"/>
      <c r="F802" s="758"/>
      <c r="G802" s="758"/>
      <c r="H802" s="758"/>
      <c r="I802" s="758"/>
      <c r="J802" s="758"/>
      <c r="K802" s="758"/>
      <c r="L802" s="758"/>
      <c r="M802" s="758"/>
      <c r="N802" s="758"/>
      <c r="O802" s="758"/>
      <c r="P802" s="758"/>
      <c r="Q802" s="758"/>
      <c r="R802" s="758"/>
      <c r="S802" s="758"/>
      <c r="T802" s="758"/>
      <c r="U802" s="758"/>
      <c r="V802" s="758"/>
      <c r="W802" s="758"/>
      <c r="X802" s="758"/>
      <c r="Y802" s="758"/>
      <c r="Z802" s="758"/>
      <c r="AA802" s="758"/>
      <c r="AB802" s="758"/>
      <c r="AC802" s="758"/>
      <c r="AD802" s="758"/>
      <c r="AE802" s="758"/>
      <c r="AF802" s="758"/>
      <c r="AG802" s="758"/>
      <c r="AH802" s="758"/>
      <c r="AI802" s="758"/>
      <c r="AJ802" s="758"/>
      <c r="AK802" s="758"/>
      <c r="AL802" s="780">
        <v>797</v>
      </c>
      <c r="AM802" s="792">
        <v>0.350222788051819</v>
      </c>
      <c r="AN802" s="792">
        <f t="shared" si="195"/>
        <v>0.64977721194818105</v>
      </c>
      <c r="AO802" s="792">
        <v>0.39828523917257003</v>
      </c>
      <c r="AP802" s="792">
        <f t="shared" si="189"/>
        <v>0.60171476082743003</v>
      </c>
      <c r="AQ802" s="792">
        <v>0.27403630706736398</v>
      </c>
      <c r="AR802" s="792">
        <f t="shared" si="190"/>
        <v>0.72596369293263607</v>
      </c>
      <c r="AS802" s="792">
        <f t="shared" si="196"/>
        <v>0.32623137055674245</v>
      </c>
      <c r="AT802" s="792">
        <f t="shared" si="196"/>
        <v>0.67376862944325766</v>
      </c>
      <c r="AU802" s="808">
        <v>0.36537990905197298</v>
      </c>
      <c r="AV802" s="808">
        <f t="shared" si="197"/>
        <v>0.63462009094802707</v>
      </c>
      <c r="AW802" s="808">
        <v>0.41621874738846598</v>
      </c>
      <c r="AX802" s="808">
        <f t="shared" si="198"/>
        <v>0.58378125261153402</v>
      </c>
      <c r="AY802" s="808">
        <v>0.30174271352556797</v>
      </c>
      <c r="AZ802" s="808">
        <f t="shared" si="201"/>
        <v>0.69825728647443208</v>
      </c>
      <c r="BA802" s="808">
        <f t="shared" si="199"/>
        <v>0.34779973192722008</v>
      </c>
      <c r="BB802" s="808">
        <f t="shared" si="199"/>
        <v>0.65220026807277998</v>
      </c>
      <c r="BC802" s="809">
        <v>0.345211711854437</v>
      </c>
      <c r="BD802" s="809">
        <f t="shared" si="202"/>
        <v>0.654788288145563</v>
      </c>
      <c r="BE802" s="809">
        <v>0.402268553315619</v>
      </c>
      <c r="BF802" s="809">
        <f t="shared" si="202"/>
        <v>0.59773144668438105</v>
      </c>
      <c r="BG802" s="809">
        <v>0.30280757701522898</v>
      </c>
      <c r="BH802" s="809">
        <f t="shared" si="191"/>
        <v>0.69719242298477102</v>
      </c>
      <c r="BI802" s="809">
        <v>0.33882888336447314</v>
      </c>
      <c r="BJ802" s="809">
        <v>0.66117111663552697</v>
      </c>
      <c r="BK802" s="810">
        <v>0.33723184469856698</v>
      </c>
      <c r="BL802" s="810">
        <f t="shared" si="192"/>
        <v>0.66276815530143307</v>
      </c>
      <c r="BM802" s="810">
        <v>0.39427583424415003</v>
      </c>
      <c r="BN802" s="810">
        <f t="shared" si="193"/>
        <v>0.60572416575584997</v>
      </c>
      <c r="BO802" s="810">
        <v>0.29297722943340898</v>
      </c>
      <c r="BP802" s="810">
        <f t="shared" si="194"/>
        <v>0.70702277056659102</v>
      </c>
      <c r="BQ802" s="810">
        <v>0.3299948392720784</v>
      </c>
      <c r="BR802" s="810">
        <f t="shared" si="200"/>
        <v>0.6700051607279216</v>
      </c>
      <c r="BS802" s="809">
        <v>0.9157014204340298</v>
      </c>
      <c r="BT802" s="809">
        <v>8.42985795659702E-2</v>
      </c>
      <c r="BU802" s="812"/>
      <c r="BV802" s="758"/>
      <c r="BW802" s="758"/>
      <c r="BX802" s="758"/>
      <c r="BY802" s="758"/>
      <c r="BZ802" s="758"/>
      <c r="CA802" s="758"/>
      <c r="CB802" s="758"/>
      <c r="CC802" s="758"/>
      <c r="CD802" s="758"/>
      <c r="CE802" s="758"/>
      <c r="CF802" s="758"/>
      <c r="CG802" s="758"/>
      <c r="CH802" s="758"/>
      <c r="CI802" s="758"/>
      <c r="CJ802" s="758"/>
      <c r="CK802" s="758"/>
      <c r="CL802" s="758"/>
      <c r="CM802" s="758"/>
      <c r="CN802" s="758"/>
      <c r="CP802" s="5"/>
      <c r="CR802" s="5"/>
      <c r="CS802" s="5"/>
      <c r="CT802" s="5"/>
    </row>
    <row r="803" spans="2:98" ht="15">
      <c r="B803" s="758"/>
      <c r="C803" s="758"/>
      <c r="D803" s="758"/>
      <c r="E803" s="758"/>
      <c r="F803" s="758"/>
      <c r="G803" s="758"/>
      <c r="H803" s="758"/>
      <c r="I803" s="758"/>
      <c r="J803" s="758"/>
      <c r="K803" s="758"/>
      <c r="L803" s="758"/>
      <c r="M803" s="758"/>
      <c r="N803" s="758"/>
      <c r="O803" s="758"/>
      <c r="P803" s="758"/>
      <c r="Q803" s="758"/>
      <c r="R803" s="758"/>
      <c r="S803" s="758"/>
      <c r="T803" s="758"/>
      <c r="U803" s="758"/>
      <c r="V803" s="758"/>
      <c r="W803" s="758"/>
      <c r="X803" s="758"/>
      <c r="Y803" s="758"/>
      <c r="Z803" s="758"/>
      <c r="AA803" s="758"/>
      <c r="AB803" s="758"/>
      <c r="AC803" s="758"/>
      <c r="AD803" s="758"/>
      <c r="AE803" s="758"/>
      <c r="AF803" s="758"/>
      <c r="AG803" s="758"/>
      <c r="AH803" s="758"/>
      <c r="AI803" s="758"/>
      <c r="AJ803" s="758"/>
      <c r="AK803" s="758"/>
      <c r="AL803" s="780">
        <v>798</v>
      </c>
      <c r="AM803" s="792">
        <v>0.35048196592499398</v>
      </c>
      <c r="AN803" s="792">
        <f t="shared" si="195"/>
        <v>0.64951803407500597</v>
      </c>
      <c r="AO803" s="792">
        <v>0.39852370016812999</v>
      </c>
      <c r="AP803" s="792">
        <f t="shared" si="189"/>
        <v>0.60147629983187001</v>
      </c>
      <c r="AQ803" s="792">
        <v>0.27435762855373402</v>
      </c>
      <c r="AR803" s="792">
        <f t="shared" si="190"/>
        <v>0.72564237144626598</v>
      </c>
      <c r="AS803" s="792">
        <f t="shared" si="196"/>
        <v>0.32651436961013569</v>
      </c>
      <c r="AT803" s="792">
        <f t="shared" si="196"/>
        <v>0.67348563038986431</v>
      </c>
      <c r="AU803" s="808">
        <v>0.36565347325039099</v>
      </c>
      <c r="AV803" s="808">
        <f t="shared" si="197"/>
        <v>0.63434652674960901</v>
      </c>
      <c r="AW803" s="808">
        <v>0.416479361313844</v>
      </c>
      <c r="AX803" s="808">
        <f t="shared" si="198"/>
        <v>0.583520638686156</v>
      </c>
      <c r="AY803" s="808">
        <v>0.30209528428592902</v>
      </c>
      <c r="AZ803" s="808">
        <f t="shared" si="201"/>
        <v>0.69790471571407098</v>
      </c>
      <c r="BA803" s="808">
        <f t="shared" si="199"/>
        <v>0.34810666058133266</v>
      </c>
      <c r="BB803" s="808">
        <f t="shared" si="199"/>
        <v>0.65189333941866734</v>
      </c>
      <c r="BC803" s="809">
        <v>0.34547473077612001</v>
      </c>
      <c r="BD803" s="809">
        <f t="shared" si="202"/>
        <v>0.65452526922387999</v>
      </c>
      <c r="BE803" s="809">
        <v>0.402512572705365</v>
      </c>
      <c r="BF803" s="809">
        <f t="shared" si="202"/>
        <v>0.597487427294635</v>
      </c>
      <c r="BG803" s="809">
        <v>0.30315892596720301</v>
      </c>
      <c r="BH803" s="809">
        <f t="shared" si="191"/>
        <v>0.69684107403279705</v>
      </c>
      <c r="BI803" s="809">
        <v>0.33912816420774455</v>
      </c>
      <c r="BJ803" s="809">
        <v>0.6608718357922555</v>
      </c>
      <c r="BK803" s="810">
        <v>0.33748814154957202</v>
      </c>
      <c r="BL803" s="810">
        <f t="shared" si="192"/>
        <v>0.66251185845042793</v>
      </c>
      <c r="BM803" s="810">
        <v>0.39451740301534099</v>
      </c>
      <c r="BN803" s="810">
        <f t="shared" si="193"/>
        <v>0.60548259698465901</v>
      </c>
      <c r="BO803" s="810">
        <v>0.29331831254350199</v>
      </c>
      <c r="BP803" s="810">
        <f t="shared" si="194"/>
        <v>0.70668168745649806</v>
      </c>
      <c r="BQ803" s="810">
        <v>0.33028675034390664</v>
      </c>
      <c r="BR803" s="810">
        <f t="shared" si="200"/>
        <v>0.66971324965609336</v>
      </c>
      <c r="BS803" s="809">
        <v>0.91580118269264099</v>
      </c>
      <c r="BT803" s="809">
        <v>8.4198817307358995E-2</v>
      </c>
      <c r="BU803" s="812"/>
      <c r="BV803" s="758"/>
      <c r="BW803" s="758"/>
      <c r="BX803" s="758"/>
      <c r="BY803" s="758"/>
      <c r="BZ803" s="758"/>
      <c r="CA803" s="758"/>
      <c r="CB803" s="758"/>
      <c r="CC803" s="758"/>
      <c r="CD803" s="758"/>
      <c r="CE803" s="758"/>
      <c r="CF803" s="758"/>
      <c r="CG803" s="758"/>
      <c r="CH803" s="758"/>
      <c r="CI803" s="758"/>
      <c r="CJ803" s="758"/>
      <c r="CK803" s="758"/>
      <c r="CL803" s="758"/>
      <c r="CM803" s="758"/>
      <c r="CN803" s="758"/>
      <c r="CP803" s="5"/>
      <c r="CR803" s="5"/>
      <c r="CS803" s="5"/>
      <c r="CT803" s="5"/>
    </row>
    <row r="804" spans="2:98" ht="15">
      <c r="B804" s="758"/>
      <c r="C804" s="758"/>
      <c r="D804" s="758"/>
      <c r="E804" s="758"/>
      <c r="F804" s="758"/>
      <c r="G804" s="758"/>
      <c r="H804" s="758"/>
      <c r="I804" s="758"/>
      <c r="J804" s="758"/>
      <c r="K804" s="758"/>
      <c r="L804" s="758"/>
      <c r="M804" s="758"/>
      <c r="N804" s="758"/>
      <c r="O804" s="758"/>
      <c r="P804" s="758"/>
      <c r="Q804" s="758"/>
      <c r="R804" s="758"/>
      <c r="S804" s="758"/>
      <c r="T804" s="758"/>
      <c r="U804" s="758"/>
      <c r="V804" s="758"/>
      <c r="W804" s="758"/>
      <c r="X804" s="758"/>
      <c r="Y804" s="758"/>
      <c r="Z804" s="758"/>
      <c r="AA804" s="758"/>
      <c r="AB804" s="758"/>
      <c r="AC804" s="758"/>
      <c r="AD804" s="758"/>
      <c r="AE804" s="758"/>
      <c r="AF804" s="758"/>
      <c r="AG804" s="758"/>
      <c r="AH804" s="758"/>
      <c r="AI804" s="758"/>
      <c r="AJ804" s="758"/>
      <c r="AK804" s="758"/>
      <c r="AL804" s="780">
        <v>799</v>
      </c>
      <c r="AM804" s="792">
        <v>0.350741036042787</v>
      </c>
      <c r="AN804" s="792">
        <f t="shared" si="195"/>
        <v>0.64925896395721305</v>
      </c>
      <c r="AO804" s="792">
        <v>0.39876195396602199</v>
      </c>
      <c r="AP804" s="792">
        <f t="shared" si="189"/>
        <v>0.60123804603397801</v>
      </c>
      <c r="AQ804" s="792">
        <v>0.27467885953877103</v>
      </c>
      <c r="AR804" s="792">
        <f t="shared" si="190"/>
        <v>0.72532114046122897</v>
      </c>
      <c r="AS804" s="792">
        <f t="shared" si="196"/>
        <v>0.32679724597328369</v>
      </c>
      <c r="AT804" s="792">
        <f t="shared" si="196"/>
        <v>0.67320275402671625</v>
      </c>
      <c r="AU804" s="808">
        <v>0.36592683680322102</v>
      </c>
      <c r="AV804" s="808">
        <f t="shared" si="197"/>
        <v>0.63407316319677898</v>
      </c>
      <c r="AW804" s="808">
        <v>0.416739778761896</v>
      </c>
      <c r="AX804" s="808">
        <f t="shared" si="198"/>
        <v>0.58326022123810395</v>
      </c>
      <c r="AY804" s="808">
        <v>0.30244772580483198</v>
      </c>
      <c r="AZ804" s="808">
        <f t="shared" si="201"/>
        <v>0.69755227419516808</v>
      </c>
      <c r="BA804" s="808">
        <f t="shared" si="199"/>
        <v>0.34841342239445727</v>
      </c>
      <c r="BB804" s="808">
        <f t="shared" si="199"/>
        <v>0.65158657760554273</v>
      </c>
      <c r="BC804" s="809">
        <v>0.34573749364508199</v>
      </c>
      <c r="BD804" s="809">
        <f t="shared" si="202"/>
        <v>0.65426250635491801</v>
      </c>
      <c r="BE804" s="809">
        <v>0.402756388210047</v>
      </c>
      <c r="BF804" s="809">
        <f t="shared" si="202"/>
        <v>0.597243611789953</v>
      </c>
      <c r="BG804" s="809">
        <v>0.30351012905854202</v>
      </c>
      <c r="BH804" s="809">
        <f t="shared" si="191"/>
        <v>0.69648987094145798</v>
      </c>
      <c r="BI804" s="809">
        <v>0.33942725168521559</v>
      </c>
      <c r="BJ804" s="809">
        <v>0.66057274831478452</v>
      </c>
      <c r="BK804" s="810">
        <v>0.337744193326588</v>
      </c>
      <c r="BL804" s="810">
        <f t="shared" si="192"/>
        <v>0.662255806673412</v>
      </c>
      <c r="BM804" s="810">
        <v>0.394758791556369</v>
      </c>
      <c r="BN804" s="810">
        <f t="shared" si="193"/>
        <v>0.60524120844363094</v>
      </c>
      <c r="BO804" s="810">
        <v>0.293659236149939</v>
      </c>
      <c r="BP804" s="810">
        <f t="shared" si="194"/>
        <v>0.70634076385006095</v>
      </c>
      <c r="BQ804" s="810">
        <v>0.33057847061817913</v>
      </c>
      <c r="BR804" s="810">
        <f t="shared" si="200"/>
        <v>0.66942152938182087</v>
      </c>
      <c r="BS804" s="809">
        <v>0.9159007085863472</v>
      </c>
      <c r="BT804" s="809">
        <v>8.4099291413652799E-2</v>
      </c>
      <c r="BU804" s="812"/>
      <c r="BV804" s="758"/>
      <c r="BW804" s="758"/>
      <c r="BX804" s="758"/>
      <c r="BY804" s="758"/>
      <c r="BZ804" s="758"/>
      <c r="CA804" s="758"/>
      <c r="CB804" s="758"/>
      <c r="CC804" s="758"/>
      <c r="CD804" s="758"/>
      <c r="CE804" s="758"/>
      <c r="CF804" s="758"/>
      <c r="CG804" s="758"/>
      <c r="CH804" s="758"/>
      <c r="CI804" s="758"/>
      <c r="CJ804" s="758"/>
      <c r="CK804" s="758"/>
      <c r="CL804" s="758"/>
      <c r="CM804" s="758"/>
      <c r="CN804" s="758"/>
      <c r="CP804" s="5"/>
      <c r="CR804" s="5"/>
      <c r="CS804" s="5"/>
      <c r="CT804" s="5"/>
    </row>
    <row r="805" spans="2:98" ht="15">
      <c r="B805" s="758"/>
      <c r="C805" s="758"/>
      <c r="D805" s="758"/>
      <c r="E805" s="758"/>
      <c r="F805" s="758"/>
      <c r="G805" s="758"/>
      <c r="H805" s="758"/>
      <c r="I805" s="758"/>
      <c r="J805" s="758"/>
      <c r="K805" s="758"/>
      <c r="L805" s="758"/>
      <c r="M805" s="758"/>
      <c r="N805" s="758"/>
      <c r="O805" s="758"/>
      <c r="P805" s="758"/>
      <c r="Q805" s="758"/>
      <c r="R805" s="758"/>
      <c r="S805" s="758"/>
      <c r="T805" s="758"/>
      <c r="U805" s="758"/>
      <c r="V805" s="758"/>
      <c r="W805" s="758"/>
      <c r="X805" s="758"/>
      <c r="Y805" s="758"/>
      <c r="Z805" s="758"/>
      <c r="AA805" s="758"/>
      <c r="AB805" s="758"/>
      <c r="AC805" s="758"/>
      <c r="AD805" s="758"/>
      <c r="AE805" s="758"/>
      <c r="AF805" s="758"/>
      <c r="AG805" s="758"/>
      <c r="AH805" s="758"/>
      <c r="AI805" s="758"/>
      <c r="AJ805" s="758"/>
      <c r="AK805" s="758"/>
      <c r="AL805" s="780">
        <v>800</v>
      </c>
      <c r="AM805" s="792">
        <v>0.35099999999999998</v>
      </c>
      <c r="AN805" s="792">
        <f t="shared" si="195"/>
        <v>0.64900000000000002</v>
      </c>
      <c r="AO805" s="792">
        <v>0.39900000000000002</v>
      </c>
      <c r="AP805" s="792">
        <f t="shared" si="189"/>
        <v>0.60099999999999998</v>
      </c>
      <c r="AQ805" s="792">
        <v>0.27500000000000002</v>
      </c>
      <c r="AR805" s="792">
        <f t="shared" si="190"/>
        <v>0.72499999999999998</v>
      </c>
      <c r="AS805" s="792">
        <f t="shared" si="196"/>
        <v>0.32708000000000004</v>
      </c>
      <c r="AT805" s="792">
        <f t="shared" si="196"/>
        <v>0.67291999999999996</v>
      </c>
      <c r="AU805" s="808">
        <v>0.36620000000000003</v>
      </c>
      <c r="AV805" s="808">
        <f t="shared" si="197"/>
        <v>0.63379999999999992</v>
      </c>
      <c r="AW805" s="808">
        <v>0.41699999999999998</v>
      </c>
      <c r="AX805" s="808">
        <f t="shared" si="198"/>
        <v>0.58299999999999996</v>
      </c>
      <c r="AY805" s="808">
        <v>0.30280003790139798</v>
      </c>
      <c r="AZ805" s="808">
        <f t="shared" si="201"/>
        <v>0.69719996209860202</v>
      </c>
      <c r="BA805" s="808">
        <f t="shared" si="199"/>
        <v>0.34872001743464309</v>
      </c>
      <c r="BB805" s="808">
        <f t="shared" si="199"/>
        <v>0.65127998256535691</v>
      </c>
      <c r="BC805" s="809">
        <v>0.34599999999999997</v>
      </c>
      <c r="BD805" s="809">
        <f t="shared" si="202"/>
        <v>0.65400000000000003</v>
      </c>
      <c r="BE805" s="809">
        <v>0.40300000000000002</v>
      </c>
      <c r="BF805" s="809">
        <f t="shared" si="202"/>
        <v>0.59699999999999998</v>
      </c>
      <c r="BG805" s="809">
        <v>0.30386118609200002</v>
      </c>
      <c r="BH805" s="809">
        <f t="shared" si="191"/>
        <v>0.69613881390800003</v>
      </c>
      <c r="BI805" s="809">
        <v>0.33972614560232006</v>
      </c>
      <c r="BJ805" s="809">
        <v>0.66027385439768005</v>
      </c>
      <c r="BK805" s="810">
        <v>0.33800000000000002</v>
      </c>
      <c r="BL805" s="810">
        <f t="shared" si="192"/>
        <v>0.66199999999999992</v>
      </c>
      <c r="BM805" s="810">
        <v>0.39500000000000002</v>
      </c>
      <c r="BN805" s="810">
        <f t="shared" si="193"/>
        <v>0.60499999999999998</v>
      </c>
      <c r="BO805" s="810">
        <v>0.29399999999999998</v>
      </c>
      <c r="BP805" s="810">
        <f t="shared" si="194"/>
        <v>0.70599999999999996</v>
      </c>
      <c r="BQ805" s="810">
        <v>0.33087</v>
      </c>
      <c r="BR805" s="810">
        <f t="shared" si="200"/>
        <v>0.66913</v>
      </c>
      <c r="BS805" s="809">
        <v>0.91600000000000004</v>
      </c>
      <c r="BT805" s="809">
        <v>8.4000000000000005E-2</v>
      </c>
      <c r="BU805" s="812"/>
      <c r="BV805" s="758"/>
      <c r="BW805" s="758"/>
      <c r="BX805" s="758"/>
      <c r="BY805" s="758"/>
      <c r="BZ805" s="758"/>
      <c r="CA805" s="758"/>
      <c r="CB805" s="758"/>
      <c r="CC805" s="758"/>
      <c r="CD805" s="758"/>
      <c r="CE805" s="758"/>
      <c r="CF805" s="758"/>
      <c r="CG805" s="758"/>
      <c r="CH805" s="758"/>
      <c r="CI805" s="758"/>
      <c r="CJ805" s="758"/>
      <c r="CK805" s="758"/>
      <c r="CL805" s="758"/>
      <c r="CM805" s="758"/>
      <c r="CN805" s="758"/>
      <c r="CP805" s="5"/>
      <c r="CR805" s="5"/>
      <c r="CS805" s="5"/>
      <c r="CT805" s="5"/>
    </row>
    <row r="806" spans="2:98" ht="15">
      <c r="B806" s="758"/>
      <c r="C806" s="758"/>
      <c r="D806" s="758"/>
      <c r="E806" s="758"/>
      <c r="F806" s="758"/>
      <c r="G806" s="758"/>
      <c r="H806" s="758"/>
      <c r="I806" s="758"/>
      <c r="J806" s="758"/>
      <c r="K806" s="758"/>
      <c r="L806" s="758"/>
      <c r="M806" s="758"/>
      <c r="N806" s="758"/>
      <c r="O806" s="758"/>
      <c r="P806" s="758"/>
      <c r="Q806" s="758"/>
      <c r="R806" s="758"/>
      <c r="S806" s="758"/>
      <c r="T806" s="758"/>
      <c r="U806" s="758"/>
      <c r="V806" s="758"/>
      <c r="W806" s="758"/>
      <c r="X806" s="758"/>
      <c r="Y806" s="758"/>
      <c r="Z806" s="758"/>
      <c r="AA806" s="758"/>
      <c r="AB806" s="758"/>
      <c r="AC806" s="758"/>
      <c r="AD806" s="758"/>
      <c r="AE806" s="758"/>
      <c r="AF806" s="758"/>
      <c r="AG806" s="758"/>
      <c r="AH806" s="758"/>
      <c r="AI806" s="758"/>
      <c r="AJ806" s="758"/>
      <c r="AK806" s="758"/>
      <c r="AL806" s="780">
        <v>801</v>
      </c>
      <c r="AM806" s="792">
        <v>0.35125885903926501</v>
      </c>
      <c r="AN806" s="792">
        <f t="shared" si="195"/>
        <v>0.64874114096073499</v>
      </c>
      <c r="AO806" s="792">
        <v>0.39923783787046702</v>
      </c>
      <c r="AP806" s="792">
        <f t="shared" si="189"/>
        <v>0.60076216212953293</v>
      </c>
      <c r="AQ806" s="792">
        <v>0.27532104986768102</v>
      </c>
      <c r="AR806" s="792">
        <f t="shared" si="190"/>
        <v>0.72467895013231898</v>
      </c>
      <c r="AS806" s="792">
        <f t="shared" si="196"/>
        <v>0.32736263195151283</v>
      </c>
      <c r="AT806" s="792">
        <f t="shared" si="196"/>
        <v>0.67263736804848717</v>
      </c>
      <c r="AU806" s="808">
        <v>0.36647296311809502</v>
      </c>
      <c r="AV806" s="808">
        <f t="shared" si="197"/>
        <v>0.63352703688190504</v>
      </c>
      <c r="AW806" s="808">
        <v>0.41726002530024697</v>
      </c>
      <c r="AX806" s="808">
        <f t="shared" si="198"/>
        <v>0.58273997469975303</v>
      </c>
      <c r="AY806" s="808">
        <v>0.303152220392647</v>
      </c>
      <c r="AZ806" s="808">
        <f t="shared" si="201"/>
        <v>0.696847779607353</v>
      </c>
      <c r="BA806" s="808">
        <f t="shared" si="199"/>
        <v>0.34902644576628389</v>
      </c>
      <c r="BB806" s="808">
        <f t="shared" si="199"/>
        <v>0.65097355423371617</v>
      </c>
      <c r="BC806" s="809">
        <v>0.34626224966442898</v>
      </c>
      <c r="BD806" s="809">
        <f t="shared" si="202"/>
        <v>0.65373775033557102</v>
      </c>
      <c r="BE806" s="809">
        <v>0.40324340838828299</v>
      </c>
      <c r="BF806" s="809">
        <f t="shared" si="202"/>
        <v>0.59675659161171701</v>
      </c>
      <c r="BG806" s="809">
        <v>0.30421209702527402</v>
      </c>
      <c r="BH806" s="809">
        <f t="shared" si="191"/>
        <v>0.69578790297472604</v>
      </c>
      <c r="BI806" s="809">
        <v>0.34002484595690413</v>
      </c>
      <c r="BJ806" s="809">
        <v>0.65997515404309592</v>
      </c>
      <c r="BK806" s="810">
        <v>0.33825556189085898</v>
      </c>
      <c r="BL806" s="810">
        <f t="shared" si="192"/>
        <v>0.66174443810914108</v>
      </c>
      <c r="BM806" s="810">
        <v>0.39524102862882199</v>
      </c>
      <c r="BN806" s="810">
        <f t="shared" si="193"/>
        <v>0.60475897137117807</v>
      </c>
      <c r="BO806" s="810">
        <v>0.29434060401601098</v>
      </c>
      <c r="BP806" s="810">
        <f t="shared" si="194"/>
        <v>0.70565939598398897</v>
      </c>
      <c r="BQ806" s="810">
        <v>0.33116133861816044</v>
      </c>
      <c r="BR806" s="810">
        <f t="shared" si="200"/>
        <v>0.66883866138183956</v>
      </c>
      <c r="BS806" s="809">
        <v>0.91609905860642715</v>
      </c>
      <c r="BT806" s="809">
        <v>8.3900941393572806E-2</v>
      </c>
      <c r="BU806" s="812"/>
      <c r="BV806" s="758"/>
      <c r="BW806" s="758"/>
      <c r="BX806" s="758"/>
      <c r="BY806" s="758"/>
      <c r="BZ806" s="758"/>
      <c r="CA806" s="758"/>
      <c r="CB806" s="758"/>
      <c r="CC806" s="758"/>
      <c r="CD806" s="758"/>
      <c r="CE806" s="758"/>
      <c r="CF806" s="758"/>
      <c r="CG806" s="758"/>
      <c r="CH806" s="758"/>
      <c r="CI806" s="758"/>
      <c r="CJ806" s="758"/>
      <c r="CK806" s="758"/>
      <c r="CL806" s="758"/>
      <c r="CM806" s="758"/>
      <c r="CN806" s="758"/>
      <c r="CP806" s="5"/>
      <c r="CR806" s="5"/>
      <c r="CS806" s="5"/>
      <c r="CT806" s="5"/>
    </row>
    <row r="807" spans="2:98" ht="15">
      <c r="B807" s="758"/>
      <c r="C807" s="758"/>
      <c r="D807" s="758"/>
      <c r="E807" s="758"/>
      <c r="F807" s="758"/>
      <c r="G807" s="758"/>
      <c r="H807" s="758"/>
      <c r="I807" s="758"/>
      <c r="J807" s="758"/>
      <c r="K807" s="758"/>
      <c r="L807" s="758"/>
      <c r="M807" s="758"/>
      <c r="N807" s="758"/>
      <c r="O807" s="758"/>
      <c r="P807" s="758"/>
      <c r="Q807" s="758"/>
      <c r="R807" s="758"/>
      <c r="S807" s="758"/>
      <c r="T807" s="758"/>
      <c r="U807" s="758"/>
      <c r="V807" s="758"/>
      <c r="W807" s="758"/>
      <c r="X807" s="758"/>
      <c r="Y807" s="758"/>
      <c r="Z807" s="758"/>
      <c r="AA807" s="758"/>
      <c r="AB807" s="758"/>
      <c r="AC807" s="758"/>
      <c r="AD807" s="758"/>
      <c r="AE807" s="758"/>
      <c r="AF807" s="758"/>
      <c r="AG807" s="758"/>
      <c r="AH807" s="758"/>
      <c r="AI807" s="758"/>
      <c r="AJ807" s="758"/>
      <c r="AK807" s="758"/>
      <c r="AL807" s="780">
        <v>802</v>
      </c>
      <c r="AM807" s="792">
        <v>0.35151761299452799</v>
      </c>
      <c r="AN807" s="792">
        <f t="shared" si="195"/>
        <v>0.64848238700547201</v>
      </c>
      <c r="AO807" s="792">
        <v>0.399475467844431</v>
      </c>
      <c r="AP807" s="792">
        <f t="shared" si="189"/>
        <v>0.600524532155569</v>
      </c>
      <c r="AQ807" s="792">
        <v>0.275642008882998</v>
      </c>
      <c r="AR807" s="792">
        <f t="shared" si="190"/>
        <v>0.72435799111700194</v>
      </c>
      <c r="AS807" s="792">
        <f t="shared" si="196"/>
        <v>0.32764514171870185</v>
      </c>
      <c r="AT807" s="792">
        <f t="shared" si="196"/>
        <v>0.67235485828129815</v>
      </c>
      <c r="AU807" s="808">
        <v>0.36674572638620401</v>
      </c>
      <c r="AV807" s="808">
        <f t="shared" si="197"/>
        <v>0.63325427361379605</v>
      </c>
      <c r="AW807" s="808">
        <v>0.41751985495358002</v>
      </c>
      <c r="AX807" s="808">
        <f t="shared" si="198"/>
        <v>0.58248014504641998</v>
      </c>
      <c r="AY807" s="808">
        <v>0.30350427308719502</v>
      </c>
      <c r="AZ807" s="808">
        <f t="shared" si="201"/>
        <v>0.69649572691280492</v>
      </c>
      <c r="BA807" s="808">
        <f t="shared" si="199"/>
        <v>0.34933270743915634</v>
      </c>
      <c r="BB807" s="808">
        <f t="shared" si="199"/>
        <v>0.65066729256084366</v>
      </c>
      <c r="BC807" s="809">
        <v>0.34652424360143103</v>
      </c>
      <c r="BD807" s="809">
        <f t="shared" si="202"/>
        <v>0.65347575639856892</v>
      </c>
      <c r="BE807" s="809">
        <v>0.40348661425884003</v>
      </c>
      <c r="BF807" s="809">
        <f t="shared" si="202"/>
        <v>0.59651338574115997</v>
      </c>
      <c r="BG807" s="809">
        <v>0.30456286243584002</v>
      </c>
      <c r="BH807" s="809">
        <f t="shared" si="191"/>
        <v>0.69543713756415992</v>
      </c>
      <c r="BI807" s="809">
        <v>0.34032335351646326</v>
      </c>
      <c r="BJ807" s="809">
        <v>0.65967664648353663</v>
      </c>
      <c r="BK807" s="810">
        <v>0.33851088072288099</v>
      </c>
      <c r="BL807" s="810">
        <f t="shared" si="192"/>
        <v>0.66148911927711906</v>
      </c>
      <c r="BM807" s="810">
        <v>0.39548187832471399</v>
      </c>
      <c r="BN807" s="810">
        <f t="shared" si="193"/>
        <v>0.60451812167528596</v>
      </c>
      <c r="BO807" s="810">
        <v>0.29468104882047902</v>
      </c>
      <c r="BP807" s="810">
        <f t="shared" si="194"/>
        <v>0.70531895117952104</v>
      </c>
      <c r="BQ807" s="810">
        <v>0.33145248749619771</v>
      </c>
      <c r="BR807" s="810">
        <f t="shared" si="200"/>
        <v>0.6685475125038024</v>
      </c>
      <c r="BS807" s="809">
        <v>0.91619788523036061</v>
      </c>
      <c r="BT807" s="809">
        <v>8.3802114769639405E-2</v>
      </c>
      <c r="BU807" s="812"/>
      <c r="BV807" s="758"/>
      <c r="BW807" s="758"/>
      <c r="BX807" s="758"/>
      <c r="BY807" s="758"/>
      <c r="BZ807" s="758"/>
      <c r="CA807" s="758"/>
      <c r="CB807" s="758"/>
      <c r="CC807" s="758"/>
      <c r="CD807" s="758"/>
      <c r="CE807" s="758"/>
      <c r="CF807" s="758"/>
      <c r="CG807" s="758"/>
      <c r="CH807" s="758"/>
      <c r="CI807" s="758"/>
      <c r="CJ807" s="758"/>
      <c r="CK807" s="758"/>
      <c r="CL807" s="758"/>
      <c r="CM807" s="758"/>
      <c r="CN807" s="758"/>
      <c r="CP807" s="5"/>
      <c r="CR807" s="5"/>
      <c r="CS807" s="5"/>
      <c r="CT807" s="5"/>
    </row>
    <row r="808" spans="2:98" ht="15">
      <c r="B808" s="758"/>
      <c r="C808" s="758"/>
      <c r="D808" s="758"/>
      <c r="E808" s="758"/>
      <c r="F808" s="758"/>
      <c r="G808" s="758"/>
      <c r="H808" s="758"/>
      <c r="I808" s="758"/>
      <c r="J808" s="758"/>
      <c r="K808" s="758"/>
      <c r="L808" s="758"/>
      <c r="M808" s="758"/>
      <c r="N808" s="758"/>
      <c r="O808" s="758"/>
      <c r="P808" s="758"/>
      <c r="Q808" s="758"/>
      <c r="R808" s="758"/>
      <c r="S808" s="758"/>
      <c r="T808" s="758"/>
      <c r="U808" s="758"/>
      <c r="V808" s="758"/>
      <c r="W808" s="758"/>
      <c r="X808" s="758"/>
      <c r="Y808" s="758"/>
      <c r="Z808" s="758"/>
      <c r="AA808" s="758"/>
      <c r="AB808" s="758"/>
      <c r="AC808" s="758"/>
      <c r="AD808" s="758"/>
      <c r="AE808" s="758"/>
      <c r="AF808" s="758"/>
      <c r="AG808" s="758"/>
      <c r="AH808" s="758"/>
      <c r="AI808" s="758"/>
      <c r="AJ808" s="758"/>
      <c r="AK808" s="758"/>
      <c r="AL808" s="780">
        <v>803</v>
      </c>
      <c r="AM808" s="792">
        <v>0.35177626134756501</v>
      </c>
      <c r="AN808" s="792">
        <f t="shared" si="195"/>
        <v>0.64822373865243499</v>
      </c>
      <c r="AO808" s="792">
        <v>0.39971289035555002</v>
      </c>
      <c r="AP808" s="792">
        <f t="shared" si="189"/>
        <v>0.60028710964444998</v>
      </c>
      <c r="AQ808" s="792">
        <v>0.27596287673986503</v>
      </c>
      <c r="AR808" s="792">
        <f t="shared" si="190"/>
        <v>0.72403712326013503</v>
      </c>
      <c r="AS808" s="792">
        <f t="shared" si="196"/>
        <v>0.32792752909985956</v>
      </c>
      <c r="AT808" s="792">
        <f t="shared" si="196"/>
        <v>0.67207247090014044</v>
      </c>
      <c r="AU808" s="808">
        <v>0.36701829002085701</v>
      </c>
      <c r="AV808" s="808">
        <f t="shared" si="197"/>
        <v>0.63298170997914305</v>
      </c>
      <c r="AW808" s="808">
        <v>0.417779489255653</v>
      </c>
      <c r="AX808" s="808">
        <f t="shared" si="198"/>
        <v>0.582220510744347</v>
      </c>
      <c r="AY808" s="808">
        <v>0.30385619579155798</v>
      </c>
      <c r="AZ808" s="808">
        <f t="shared" si="201"/>
        <v>0.69614380420844202</v>
      </c>
      <c r="BA808" s="808">
        <f t="shared" si="199"/>
        <v>0.34963880249938256</v>
      </c>
      <c r="BB808" s="808">
        <f t="shared" si="199"/>
        <v>0.65036119750061749</v>
      </c>
      <c r="BC808" s="809">
        <v>0.34678598305894498</v>
      </c>
      <c r="BD808" s="809">
        <f t="shared" si="202"/>
        <v>0.65321401694105496</v>
      </c>
      <c r="BE808" s="809">
        <v>0.40372961863834</v>
      </c>
      <c r="BF808" s="809">
        <f t="shared" si="202"/>
        <v>0.59627038136166</v>
      </c>
      <c r="BG808" s="809">
        <v>0.30491348305611599</v>
      </c>
      <c r="BH808" s="809">
        <f t="shared" si="191"/>
        <v>0.69508651694388401</v>
      </c>
      <c r="BI808" s="809">
        <v>0.34062166924090453</v>
      </c>
      <c r="BJ808" s="809">
        <v>0.65937833075909547</v>
      </c>
      <c r="BK808" s="810">
        <v>0.338765958570448</v>
      </c>
      <c r="BL808" s="810">
        <f t="shared" si="192"/>
        <v>0.661234041429552</v>
      </c>
      <c r="BM808" s="810">
        <v>0.39572255011938101</v>
      </c>
      <c r="BN808" s="810">
        <f t="shared" si="193"/>
        <v>0.60427744988061893</v>
      </c>
      <c r="BO808" s="810">
        <v>0.29502133521095902</v>
      </c>
      <c r="BP808" s="810">
        <f t="shared" si="194"/>
        <v>0.70497866478904103</v>
      </c>
      <c r="BQ808" s="810">
        <v>0.33174344788133764</v>
      </c>
      <c r="BR808" s="810">
        <f t="shared" si="200"/>
        <v>0.66825655211866231</v>
      </c>
      <c r="BS808" s="809">
        <v>0.91629648048450785</v>
      </c>
      <c r="BT808" s="809">
        <v>8.3703519515492195E-2</v>
      </c>
      <c r="BU808" s="812"/>
      <c r="BV808" s="758"/>
      <c r="BW808" s="758"/>
      <c r="BX808" s="758"/>
      <c r="BY808" s="758"/>
      <c r="BZ808" s="758"/>
      <c r="CA808" s="758"/>
      <c r="CB808" s="758"/>
      <c r="CC808" s="758"/>
      <c r="CD808" s="758"/>
      <c r="CE808" s="758"/>
      <c r="CF808" s="758"/>
      <c r="CG808" s="758"/>
      <c r="CH808" s="758"/>
      <c r="CI808" s="758"/>
      <c r="CJ808" s="758"/>
      <c r="CK808" s="758"/>
      <c r="CL808" s="758"/>
      <c r="CM808" s="758"/>
      <c r="CN808" s="758"/>
      <c r="CP808" s="5"/>
      <c r="CR808" s="5"/>
      <c r="CS808" s="5"/>
      <c r="CT808" s="5"/>
    </row>
    <row r="809" spans="2:98" ht="15">
      <c r="B809" s="758"/>
      <c r="C809" s="758"/>
      <c r="D809" s="758"/>
      <c r="E809" s="758"/>
      <c r="F809" s="758"/>
      <c r="G809" s="758"/>
      <c r="H809" s="758"/>
      <c r="I809" s="758"/>
      <c r="J809" s="758"/>
      <c r="K809" s="758"/>
      <c r="L809" s="758"/>
      <c r="M809" s="758"/>
      <c r="N809" s="758"/>
      <c r="O809" s="758"/>
      <c r="P809" s="758"/>
      <c r="Q809" s="758"/>
      <c r="R809" s="758"/>
      <c r="S809" s="758"/>
      <c r="T809" s="758"/>
      <c r="U809" s="758"/>
      <c r="V809" s="758"/>
      <c r="W809" s="758"/>
      <c r="X809" s="758"/>
      <c r="Y809" s="758"/>
      <c r="Z809" s="758"/>
      <c r="AA809" s="758"/>
      <c r="AB809" s="758"/>
      <c r="AC809" s="758"/>
      <c r="AD809" s="758"/>
      <c r="AE809" s="758"/>
      <c r="AF809" s="758"/>
      <c r="AG809" s="758"/>
      <c r="AH809" s="758"/>
      <c r="AI809" s="758"/>
      <c r="AJ809" s="758"/>
      <c r="AK809" s="758"/>
      <c r="AL809" s="780">
        <v>804</v>
      </c>
      <c r="AM809" s="792">
        <v>0.35203480358014999</v>
      </c>
      <c r="AN809" s="792">
        <f t="shared" si="195"/>
        <v>0.64796519641985006</v>
      </c>
      <c r="AO809" s="792">
        <v>0.39995010583747997</v>
      </c>
      <c r="AP809" s="792">
        <f t="shared" si="189"/>
        <v>0.60004989416252008</v>
      </c>
      <c r="AQ809" s="792">
        <v>0.27628365313219899</v>
      </c>
      <c r="AR809" s="792">
        <f t="shared" si="190"/>
        <v>0.72371634686780095</v>
      </c>
      <c r="AS809" s="792">
        <f t="shared" si="196"/>
        <v>0.32820979389327842</v>
      </c>
      <c r="AT809" s="792">
        <f t="shared" si="196"/>
        <v>0.67179020610672158</v>
      </c>
      <c r="AU809" s="808">
        <v>0.36729065423858498</v>
      </c>
      <c r="AV809" s="808">
        <f t="shared" si="197"/>
        <v>0.63270934576141502</v>
      </c>
      <c r="AW809" s="808">
        <v>0.41803892850212199</v>
      </c>
      <c r="AX809" s="808">
        <f t="shared" si="198"/>
        <v>0.58196107149787801</v>
      </c>
      <c r="AY809" s="808">
        <v>0.30420798831225399</v>
      </c>
      <c r="AZ809" s="808">
        <f t="shared" si="201"/>
        <v>0.69579201168774607</v>
      </c>
      <c r="BA809" s="808">
        <f t="shared" si="199"/>
        <v>0.34994473099308626</v>
      </c>
      <c r="BB809" s="808">
        <f t="shared" si="199"/>
        <v>0.65005526900691379</v>
      </c>
      <c r="BC809" s="809">
        <v>0.34704746928490898</v>
      </c>
      <c r="BD809" s="809">
        <f t="shared" si="202"/>
        <v>0.65295253071509096</v>
      </c>
      <c r="BE809" s="809">
        <v>0.40397242255344901</v>
      </c>
      <c r="BF809" s="809">
        <f t="shared" si="202"/>
        <v>0.59602757744655099</v>
      </c>
      <c r="BG809" s="809">
        <v>0.30526395961852099</v>
      </c>
      <c r="BH809" s="809">
        <f t="shared" si="191"/>
        <v>0.69473604038147907</v>
      </c>
      <c r="BI809" s="809">
        <v>0.34091979409013473</v>
      </c>
      <c r="BJ809" s="809">
        <v>0.65908020590986527</v>
      </c>
      <c r="BK809" s="810">
        <v>0.33902079750793901</v>
      </c>
      <c r="BL809" s="810">
        <f t="shared" si="192"/>
        <v>0.66097920249206099</v>
      </c>
      <c r="BM809" s="810">
        <v>0.39596304504452601</v>
      </c>
      <c r="BN809" s="810">
        <f t="shared" si="193"/>
        <v>0.60403695495547405</v>
      </c>
      <c r="BO809" s="810">
        <v>0.29536146398500301</v>
      </c>
      <c r="BP809" s="810">
        <f t="shared" si="194"/>
        <v>0.70463853601499693</v>
      </c>
      <c r="BQ809" s="810">
        <v>0.33203422102080349</v>
      </c>
      <c r="BR809" s="810">
        <f t="shared" si="200"/>
        <v>0.66796577897919662</v>
      </c>
      <c r="BS809" s="809">
        <v>0.91639484498157653</v>
      </c>
      <c r="BT809" s="809">
        <v>8.3605155018423499E-2</v>
      </c>
      <c r="BU809" s="812"/>
      <c r="BV809" s="758"/>
      <c r="BW809" s="758"/>
      <c r="BX809" s="758"/>
      <c r="BY809" s="758"/>
      <c r="BZ809" s="758"/>
      <c r="CA809" s="758"/>
      <c r="CB809" s="758"/>
      <c r="CC809" s="758"/>
      <c r="CD809" s="758"/>
      <c r="CE809" s="758"/>
      <c r="CF809" s="758"/>
      <c r="CG809" s="758"/>
      <c r="CH809" s="758"/>
      <c r="CI809" s="758"/>
      <c r="CJ809" s="758"/>
      <c r="CK809" s="758"/>
      <c r="CL809" s="758"/>
      <c r="CM809" s="758"/>
      <c r="CN809" s="758"/>
      <c r="CP809" s="5"/>
      <c r="CR809" s="5"/>
      <c r="CS809" s="5"/>
      <c r="CT809" s="5"/>
    </row>
    <row r="810" spans="2:98" ht="15">
      <c r="B810" s="758"/>
      <c r="C810" s="758"/>
      <c r="D810" s="758"/>
      <c r="E810" s="758"/>
      <c r="F810" s="758"/>
      <c r="G810" s="758"/>
      <c r="H810" s="758"/>
      <c r="I810" s="758"/>
      <c r="J810" s="758"/>
      <c r="K810" s="758"/>
      <c r="L810" s="758"/>
      <c r="M810" s="758"/>
      <c r="N810" s="758"/>
      <c r="O810" s="758"/>
      <c r="P810" s="758"/>
      <c r="Q810" s="758"/>
      <c r="R810" s="758"/>
      <c r="S810" s="758"/>
      <c r="T810" s="758"/>
      <c r="U810" s="758"/>
      <c r="V810" s="758"/>
      <c r="W810" s="758"/>
      <c r="X810" s="758"/>
      <c r="Y810" s="758"/>
      <c r="Z810" s="758"/>
      <c r="AA810" s="758"/>
      <c r="AB810" s="758"/>
      <c r="AC810" s="758"/>
      <c r="AD810" s="758"/>
      <c r="AE810" s="758"/>
      <c r="AF810" s="758"/>
      <c r="AG810" s="758"/>
      <c r="AH810" s="758"/>
      <c r="AI810" s="758"/>
      <c r="AJ810" s="758"/>
      <c r="AK810" s="758"/>
      <c r="AL810" s="780">
        <v>805</v>
      </c>
      <c r="AM810" s="792">
        <v>0.35229323917406002</v>
      </c>
      <c r="AN810" s="792">
        <f t="shared" si="195"/>
        <v>0.64770676082593992</v>
      </c>
      <c r="AO810" s="792">
        <v>0.40018711472388202</v>
      </c>
      <c r="AP810" s="792">
        <f t="shared" si="189"/>
        <v>0.59981288527611798</v>
      </c>
      <c r="AQ810" s="792">
        <v>0.27660433775391502</v>
      </c>
      <c r="AR810" s="792">
        <f t="shared" si="190"/>
        <v>0.72339566224608498</v>
      </c>
      <c r="AS810" s="792">
        <f t="shared" si="196"/>
        <v>0.3284919358972524</v>
      </c>
      <c r="AT810" s="792">
        <f t="shared" si="196"/>
        <v>0.67150806410274755</v>
      </c>
      <c r="AU810" s="808">
        <v>0.36756281925591799</v>
      </c>
      <c r="AV810" s="808">
        <f t="shared" si="197"/>
        <v>0.63243718074408206</v>
      </c>
      <c r="AW810" s="808">
        <v>0.41829817298864203</v>
      </c>
      <c r="AX810" s="808">
        <f t="shared" si="198"/>
        <v>0.58170182701135797</v>
      </c>
      <c r="AY810" s="808">
        <v>0.30455965045579703</v>
      </c>
      <c r="AZ810" s="808">
        <f t="shared" si="201"/>
        <v>0.69544034954420297</v>
      </c>
      <c r="BA810" s="808">
        <f t="shared" si="199"/>
        <v>0.35025049296638888</v>
      </c>
      <c r="BB810" s="808">
        <f t="shared" si="199"/>
        <v>0.64974950703361123</v>
      </c>
      <c r="BC810" s="809">
        <v>0.34730870352726401</v>
      </c>
      <c r="BD810" s="809">
        <f t="shared" si="202"/>
        <v>0.65269129647273605</v>
      </c>
      <c r="BE810" s="809">
        <v>0.404215027030836</v>
      </c>
      <c r="BF810" s="809">
        <f t="shared" si="202"/>
        <v>0.595784972969164</v>
      </c>
      <c r="BG810" s="809">
        <v>0.30561429285547498</v>
      </c>
      <c r="BH810" s="809">
        <f t="shared" si="191"/>
        <v>0.69438570714452497</v>
      </c>
      <c r="BI810" s="809">
        <v>0.34121772902406261</v>
      </c>
      <c r="BJ810" s="809">
        <v>0.65878227097593745</v>
      </c>
      <c r="BK810" s="810">
        <v>0.33927539960973802</v>
      </c>
      <c r="BL810" s="810">
        <f t="shared" si="192"/>
        <v>0.66072460039026204</v>
      </c>
      <c r="BM810" s="810">
        <v>0.39620336413185298</v>
      </c>
      <c r="BN810" s="810">
        <f t="shared" si="193"/>
        <v>0.60379663586814702</v>
      </c>
      <c r="BO810" s="810">
        <v>0.29570143594016401</v>
      </c>
      <c r="BP810" s="810">
        <f t="shared" si="194"/>
        <v>0.70429856405983604</v>
      </c>
      <c r="BQ810" s="810">
        <v>0.33232480816182042</v>
      </c>
      <c r="BR810" s="810">
        <f t="shared" si="200"/>
        <v>0.66767519183817969</v>
      </c>
      <c r="BS810" s="809">
        <v>0.91649297933427465</v>
      </c>
      <c r="BT810" s="809">
        <v>8.3507020665725407E-2</v>
      </c>
      <c r="BU810" s="812"/>
      <c r="BV810" s="758"/>
      <c r="BW810" s="758"/>
      <c r="BX810" s="758"/>
      <c r="BY810" s="758"/>
      <c r="BZ810" s="758"/>
      <c r="CA810" s="758"/>
      <c r="CB810" s="758"/>
      <c r="CC810" s="758"/>
      <c r="CD810" s="758"/>
      <c r="CE810" s="758"/>
      <c r="CF810" s="758"/>
      <c r="CG810" s="758"/>
      <c r="CH810" s="758"/>
      <c r="CI810" s="758"/>
      <c r="CJ810" s="758"/>
      <c r="CK810" s="758"/>
      <c r="CL810" s="758"/>
      <c r="CM810" s="758"/>
      <c r="CN810" s="758"/>
      <c r="CP810" s="5"/>
      <c r="CR810" s="5"/>
      <c r="CS810" s="5"/>
      <c r="CT810" s="5"/>
    </row>
    <row r="811" spans="2:98" ht="15">
      <c r="B811" s="758"/>
      <c r="C811" s="758"/>
      <c r="D811" s="758"/>
      <c r="E811" s="758"/>
      <c r="F811" s="758"/>
      <c r="G811" s="758"/>
      <c r="H811" s="758"/>
      <c r="I811" s="758"/>
      <c r="J811" s="758"/>
      <c r="K811" s="758"/>
      <c r="L811" s="758"/>
      <c r="M811" s="758"/>
      <c r="N811" s="758"/>
      <c r="O811" s="758"/>
      <c r="P811" s="758"/>
      <c r="Q811" s="758"/>
      <c r="R811" s="758"/>
      <c r="S811" s="758"/>
      <c r="T811" s="758"/>
      <c r="U811" s="758"/>
      <c r="V811" s="758"/>
      <c r="W811" s="758"/>
      <c r="X811" s="758"/>
      <c r="Y811" s="758"/>
      <c r="Z811" s="758"/>
      <c r="AA811" s="758"/>
      <c r="AB811" s="758"/>
      <c r="AC811" s="758"/>
      <c r="AD811" s="758"/>
      <c r="AE811" s="758"/>
      <c r="AF811" s="758"/>
      <c r="AG811" s="758"/>
      <c r="AH811" s="758"/>
      <c r="AI811" s="758"/>
      <c r="AJ811" s="758"/>
      <c r="AK811" s="758"/>
      <c r="AL811" s="780">
        <v>806</v>
      </c>
      <c r="AM811" s="792">
        <v>0.35255156761106898</v>
      </c>
      <c r="AN811" s="792">
        <f t="shared" si="195"/>
        <v>0.64744843238893102</v>
      </c>
      <c r="AO811" s="792">
        <v>0.40042391744841099</v>
      </c>
      <c r="AP811" s="792">
        <f t="shared" si="189"/>
        <v>0.59957608255158901</v>
      </c>
      <c r="AQ811" s="792">
        <v>0.27692493029892801</v>
      </c>
      <c r="AR811" s="792">
        <f t="shared" si="190"/>
        <v>0.72307506970107194</v>
      </c>
      <c r="AS811" s="792">
        <f t="shared" si="196"/>
        <v>0.32877395491007277</v>
      </c>
      <c r="AT811" s="792">
        <f t="shared" si="196"/>
        <v>0.67122604508992723</v>
      </c>
      <c r="AU811" s="808">
        <v>0.36783478528938701</v>
      </c>
      <c r="AV811" s="808">
        <f t="shared" si="197"/>
        <v>0.63216521471061293</v>
      </c>
      <c r="AW811" s="808">
        <v>0.41855722301086901</v>
      </c>
      <c r="AX811" s="808">
        <f t="shared" si="198"/>
        <v>0.58144277698913105</v>
      </c>
      <c r="AY811" s="808">
        <v>0.30491118202870399</v>
      </c>
      <c r="AZ811" s="808">
        <f t="shared" si="201"/>
        <v>0.69508881797129596</v>
      </c>
      <c r="BA811" s="808">
        <f t="shared" si="199"/>
        <v>0.35055608846541364</v>
      </c>
      <c r="BB811" s="808">
        <f t="shared" si="199"/>
        <v>0.64944391153458625</v>
      </c>
      <c r="BC811" s="809">
        <v>0.34756968703394697</v>
      </c>
      <c r="BD811" s="809">
        <f t="shared" si="202"/>
        <v>0.65243031296605303</v>
      </c>
      <c r="BE811" s="809">
        <v>0.40445743309716797</v>
      </c>
      <c r="BF811" s="809">
        <f t="shared" si="202"/>
        <v>0.59554256690283203</v>
      </c>
      <c r="BG811" s="809">
        <v>0.30596448349939498</v>
      </c>
      <c r="BH811" s="809">
        <f t="shared" si="191"/>
        <v>0.69403551650060502</v>
      </c>
      <c r="BI811" s="809">
        <v>0.34151547500259388</v>
      </c>
      <c r="BJ811" s="809">
        <v>0.65848452499740606</v>
      </c>
      <c r="BK811" s="810">
        <v>0.33952976695022602</v>
      </c>
      <c r="BL811" s="810">
        <f t="shared" si="192"/>
        <v>0.66047023304977404</v>
      </c>
      <c r="BM811" s="810">
        <v>0.39644350841306603</v>
      </c>
      <c r="BN811" s="810">
        <f t="shared" si="193"/>
        <v>0.60355649158693403</v>
      </c>
      <c r="BO811" s="810">
        <v>0.29604125187399599</v>
      </c>
      <c r="BP811" s="810">
        <f t="shared" si="194"/>
        <v>0.70395874812600401</v>
      </c>
      <c r="BQ811" s="810">
        <v>0.33261521055161347</v>
      </c>
      <c r="BR811" s="810">
        <f t="shared" si="200"/>
        <v>0.66738478944838664</v>
      </c>
      <c r="BS811" s="809">
        <v>0.91659088415530976</v>
      </c>
      <c r="BT811" s="809">
        <v>8.3409115844690199E-2</v>
      </c>
      <c r="BU811" s="812"/>
      <c r="BV811" s="758"/>
      <c r="BW811" s="758"/>
      <c r="BX811" s="758"/>
      <c r="BY811" s="758"/>
      <c r="BZ811" s="758"/>
      <c r="CA811" s="758"/>
      <c r="CB811" s="758"/>
      <c r="CC811" s="758"/>
      <c r="CD811" s="758"/>
      <c r="CE811" s="758"/>
      <c r="CF811" s="758"/>
      <c r="CG811" s="758"/>
      <c r="CH811" s="758"/>
      <c r="CI811" s="758"/>
      <c r="CJ811" s="758"/>
      <c r="CK811" s="758"/>
      <c r="CL811" s="758"/>
      <c r="CM811" s="758"/>
      <c r="CN811" s="758"/>
      <c r="CP811" s="5"/>
      <c r="CR811" s="5"/>
      <c r="CS811" s="5"/>
      <c r="CT811" s="5"/>
    </row>
    <row r="812" spans="2:98" ht="15">
      <c r="B812" s="758"/>
      <c r="C812" s="758"/>
      <c r="D812" s="758"/>
      <c r="E812" s="758"/>
      <c r="F812" s="758"/>
      <c r="G812" s="758"/>
      <c r="H812" s="758"/>
      <c r="I812" s="758"/>
      <c r="J812" s="758"/>
      <c r="K812" s="758"/>
      <c r="L812" s="758"/>
      <c r="M812" s="758"/>
      <c r="N812" s="758"/>
      <c r="O812" s="758"/>
      <c r="P812" s="758"/>
      <c r="Q812" s="758"/>
      <c r="R812" s="758"/>
      <c r="S812" s="758"/>
      <c r="T812" s="758"/>
      <c r="U812" s="758"/>
      <c r="V812" s="758"/>
      <c r="W812" s="758"/>
      <c r="X812" s="758"/>
      <c r="Y812" s="758"/>
      <c r="Z812" s="758"/>
      <c r="AA812" s="758"/>
      <c r="AB812" s="758"/>
      <c r="AC812" s="758"/>
      <c r="AD812" s="758"/>
      <c r="AE812" s="758"/>
      <c r="AF812" s="758"/>
      <c r="AG812" s="758"/>
      <c r="AH812" s="758"/>
      <c r="AI812" s="758"/>
      <c r="AJ812" s="758"/>
      <c r="AK812" s="758"/>
      <c r="AL812" s="780">
        <v>807</v>
      </c>
      <c r="AM812" s="792">
        <v>0.35280978837295301</v>
      </c>
      <c r="AN812" s="792">
        <f t="shared" si="195"/>
        <v>0.64719021162704693</v>
      </c>
      <c r="AO812" s="792">
        <v>0.400660514444727</v>
      </c>
      <c r="AP812" s="792">
        <f t="shared" si="189"/>
        <v>0.59933948555527294</v>
      </c>
      <c r="AQ812" s="792">
        <v>0.27724543046115402</v>
      </c>
      <c r="AR812" s="792">
        <f t="shared" si="190"/>
        <v>0.72275456953884598</v>
      </c>
      <c r="AS812" s="792">
        <f t="shared" si="196"/>
        <v>0.32905585073003352</v>
      </c>
      <c r="AT812" s="792">
        <f t="shared" si="196"/>
        <v>0.67094414926996648</v>
      </c>
      <c r="AU812" s="808">
        <v>0.36810655255552199</v>
      </c>
      <c r="AV812" s="808">
        <f t="shared" si="197"/>
        <v>0.63189344744447795</v>
      </c>
      <c r="AW812" s="808">
        <v>0.41881607886445699</v>
      </c>
      <c r="AX812" s="808">
        <f t="shared" si="198"/>
        <v>0.58118392113554296</v>
      </c>
      <c r="AY812" s="808">
        <v>0.30526258283749103</v>
      </c>
      <c r="AZ812" s="808">
        <f t="shared" si="201"/>
        <v>0.69473741716250892</v>
      </c>
      <c r="BA812" s="808">
        <f t="shared" si="199"/>
        <v>0.35086151753628281</v>
      </c>
      <c r="BB812" s="808">
        <f t="shared" si="199"/>
        <v>0.64913848246371719</v>
      </c>
      <c r="BC812" s="809">
        <v>0.34783042105289802</v>
      </c>
      <c r="BD812" s="809">
        <f t="shared" si="202"/>
        <v>0.65216957894710204</v>
      </c>
      <c r="BE812" s="809">
        <v>0.404699641779111</v>
      </c>
      <c r="BF812" s="809">
        <f t="shared" si="202"/>
        <v>0.595300358220889</v>
      </c>
      <c r="BG812" s="809">
        <v>0.306314532282703</v>
      </c>
      <c r="BH812" s="809">
        <f t="shared" si="191"/>
        <v>0.693685467717297</v>
      </c>
      <c r="BI812" s="809">
        <v>0.34181303298563731</v>
      </c>
      <c r="BJ812" s="809">
        <v>0.65818696701436274</v>
      </c>
      <c r="BK812" s="810">
        <v>0.33978390160378402</v>
      </c>
      <c r="BL812" s="810">
        <f t="shared" si="192"/>
        <v>0.66021609839621598</v>
      </c>
      <c r="BM812" s="810">
        <v>0.39668347891986699</v>
      </c>
      <c r="BN812" s="810">
        <f t="shared" si="193"/>
        <v>0.60331652108013301</v>
      </c>
      <c r="BO812" s="810">
        <v>0.29638091258405302</v>
      </c>
      <c r="BP812" s="810">
        <f t="shared" si="194"/>
        <v>0.70361908741594692</v>
      </c>
      <c r="BQ812" s="810">
        <v>0.33290542943740686</v>
      </c>
      <c r="BR812" s="810">
        <f t="shared" si="200"/>
        <v>0.66709457056259314</v>
      </c>
      <c r="BS812" s="809">
        <v>0.91668856005738975</v>
      </c>
      <c r="BT812" s="809">
        <v>8.3311439942610296E-2</v>
      </c>
      <c r="BU812" s="812"/>
      <c r="BV812" s="758"/>
      <c r="BW812" s="758"/>
      <c r="BX812" s="758"/>
      <c r="BY812" s="758"/>
      <c r="BZ812" s="758"/>
      <c r="CA812" s="758"/>
      <c r="CB812" s="758"/>
      <c r="CC812" s="758"/>
      <c r="CD812" s="758"/>
      <c r="CE812" s="758"/>
      <c r="CF812" s="758"/>
      <c r="CG812" s="758"/>
      <c r="CH812" s="758"/>
      <c r="CI812" s="758"/>
      <c r="CJ812" s="758"/>
      <c r="CK812" s="758"/>
      <c r="CL812" s="758"/>
      <c r="CM812" s="758"/>
      <c r="CN812" s="758"/>
      <c r="CP812" s="5"/>
      <c r="CR812" s="5"/>
      <c r="CS812" s="5"/>
      <c r="CT812" s="5"/>
    </row>
    <row r="813" spans="2:98" ht="15">
      <c r="B813" s="758"/>
      <c r="C813" s="758"/>
      <c r="D813" s="758"/>
      <c r="E813" s="758"/>
      <c r="F813" s="758"/>
      <c r="G813" s="758"/>
      <c r="H813" s="758"/>
      <c r="I813" s="758"/>
      <c r="J813" s="758"/>
      <c r="K813" s="758"/>
      <c r="L813" s="758"/>
      <c r="M813" s="758"/>
      <c r="N813" s="758"/>
      <c r="O813" s="758"/>
      <c r="P813" s="758"/>
      <c r="Q813" s="758"/>
      <c r="R813" s="758"/>
      <c r="S813" s="758"/>
      <c r="T813" s="758"/>
      <c r="U813" s="758"/>
      <c r="V813" s="758"/>
      <c r="W813" s="758"/>
      <c r="X813" s="758"/>
      <c r="Y813" s="758"/>
      <c r="Z813" s="758"/>
      <c r="AA813" s="758"/>
      <c r="AB813" s="758"/>
      <c r="AC813" s="758"/>
      <c r="AD813" s="758"/>
      <c r="AE813" s="758"/>
      <c r="AF813" s="758"/>
      <c r="AG813" s="758"/>
      <c r="AH813" s="758"/>
      <c r="AI813" s="758"/>
      <c r="AJ813" s="758"/>
      <c r="AK813" s="758"/>
      <c r="AL813" s="780">
        <v>808</v>
      </c>
      <c r="AM813" s="792">
        <v>0.35306790094148799</v>
      </c>
      <c r="AN813" s="792">
        <f t="shared" si="195"/>
        <v>0.64693209905851201</v>
      </c>
      <c r="AO813" s="792">
        <v>0.40089690614648699</v>
      </c>
      <c r="AP813" s="792">
        <f t="shared" si="189"/>
        <v>0.59910309385351301</v>
      </c>
      <c r="AQ813" s="792">
        <v>0.27756583793450701</v>
      </c>
      <c r="AR813" s="792">
        <f t="shared" si="190"/>
        <v>0.72243416206549305</v>
      </c>
      <c r="AS813" s="792">
        <f t="shared" si="196"/>
        <v>0.32933762315542647</v>
      </c>
      <c r="AT813" s="792">
        <f t="shared" si="196"/>
        <v>0.67066237684457353</v>
      </c>
      <c r="AU813" s="808">
        <v>0.36837812127085401</v>
      </c>
      <c r="AV813" s="808">
        <f t="shared" si="197"/>
        <v>0.63162187872914599</v>
      </c>
      <c r="AW813" s="808">
        <v>0.41907474084506202</v>
      </c>
      <c r="AX813" s="808">
        <f t="shared" si="198"/>
        <v>0.58092525915493798</v>
      </c>
      <c r="AY813" s="808">
        <v>0.30561385268867503</v>
      </c>
      <c r="AZ813" s="808">
        <f t="shared" si="201"/>
        <v>0.69438614731132497</v>
      </c>
      <c r="BA813" s="808">
        <f t="shared" si="199"/>
        <v>0.35116678022511949</v>
      </c>
      <c r="BB813" s="808">
        <f t="shared" si="199"/>
        <v>0.64883321977488051</v>
      </c>
      <c r="BC813" s="809">
        <v>0.34809090683205401</v>
      </c>
      <c r="BD813" s="809">
        <f t="shared" si="202"/>
        <v>0.65190909316794599</v>
      </c>
      <c r="BE813" s="809">
        <v>0.40494165410333499</v>
      </c>
      <c r="BF813" s="809">
        <f t="shared" si="202"/>
        <v>0.59505834589666495</v>
      </c>
      <c r="BG813" s="809">
        <v>0.306664439937815</v>
      </c>
      <c r="BH813" s="809">
        <f t="shared" si="191"/>
        <v>0.693335560062185</v>
      </c>
      <c r="BI813" s="809">
        <v>0.34211040393309872</v>
      </c>
      <c r="BJ813" s="809">
        <v>0.65788959606690134</v>
      </c>
      <c r="BK813" s="810">
        <v>0.34003780564479402</v>
      </c>
      <c r="BL813" s="810">
        <f t="shared" si="192"/>
        <v>0.65996219435520598</v>
      </c>
      <c r="BM813" s="810">
        <v>0.39692327668396099</v>
      </c>
      <c r="BN813" s="810">
        <f t="shared" si="193"/>
        <v>0.60307672331603901</v>
      </c>
      <c r="BO813" s="810">
        <v>0.29672041886788703</v>
      </c>
      <c r="BP813" s="810">
        <f t="shared" si="194"/>
        <v>0.70327958113211297</v>
      </c>
      <c r="BQ813" s="810">
        <v>0.33319546606642519</v>
      </c>
      <c r="BR813" s="810">
        <f t="shared" si="200"/>
        <v>0.66680453393357486</v>
      </c>
      <c r="BS813" s="809">
        <v>0.91678600765322216</v>
      </c>
      <c r="BT813" s="809">
        <v>8.3213992346777801E-2</v>
      </c>
      <c r="BU813" s="812"/>
      <c r="BV813" s="758"/>
      <c r="BW813" s="758"/>
      <c r="BX813" s="758"/>
      <c r="BY813" s="758"/>
      <c r="BZ813" s="758"/>
      <c r="CA813" s="758"/>
      <c r="CB813" s="758"/>
      <c r="CC813" s="758"/>
      <c r="CD813" s="758"/>
      <c r="CE813" s="758"/>
      <c r="CF813" s="758"/>
      <c r="CG813" s="758"/>
      <c r="CH813" s="758"/>
      <c r="CI813" s="758"/>
      <c r="CJ813" s="758"/>
      <c r="CK813" s="758"/>
      <c r="CL813" s="758"/>
      <c r="CM813" s="758"/>
      <c r="CN813" s="758"/>
      <c r="CP813" s="5"/>
      <c r="CR813" s="5"/>
      <c r="CS813" s="5"/>
      <c r="CT813" s="5"/>
    </row>
    <row r="814" spans="2:98" ht="15">
      <c r="B814" s="758"/>
      <c r="C814" s="758"/>
      <c r="D814" s="758"/>
      <c r="E814" s="758"/>
      <c r="F814" s="758"/>
      <c r="G814" s="758"/>
      <c r="H814" s="758"/>
      <c r="I814" s="758"/>
      <c r="J814" s="758"/>
      <c r="K814" s="758"/>
      <c r="L814" s="758"/>
      <c r="M814" s="758"/>
      <c r="N814" s="758"/>
      <c r="O814" s="758"/>
      <c r="P814" s="758"/>
      <c r="Q814" s="758"/>
      <c r="R814" s="758"/>
      <c r="S814" s="758"/>
      <c r="T814" s="758"/>
      <c r="U814" s="758"/>
      <c r="V814" s="758"/>
      <c r="W814" s="758"/>
      <c r="X814" s="758"/>
      <c r="Y814" s="758"/>
      <c r="Z814" s="758"/>
      <c r="AA814" s="758"/>
      <c r="AB814" s="758"/>
      <c r="AC814" s="758"/>
      <c r="AD814" s="758"/>
      <c r="AE814" s="758"/>
      <c r="AF814" s="758"/>
      <c r="AG814" s="758"/>
      <c r="AH814" s="758"/>
      <c r="AI814" s="758"/>
      <c r="AJ814" s="758"/>
      <c r="AK814" s="758"/>
      <c r="AL814" s="780">
        <v>809</v>
      </c>
      <c r="AM814" s="792">
        <v>0.353325904798448</v>
      </c>
      <c r="AN814" s="792">
        <f t="shared" si="195"/>
        <v>0.64667409520155195</v>
      </c>
      <c r="AO814" s="792">
        <v>0.401133092987349</v>
      </c>
      <c r="AP814" s="792">
        <f t="shared" si="189"/>
        <v>0.598866907012651</v>
      </c>
      <c r="AQ814" s="792">
        <v>0.27788615241290499</v>
      </c>
      <c r="AR814" s="792">
        <f t="shared" si="190"/>
        <v>0.72211384758709496</v>
      </c>
      <c r="AS814" s="792">
        <f t="shared" si="196"/>
        <v>0.32961927198454544</v>
      </c>
      <c r="AT814" s="792">
        <f t="shared" si="196"/>
        <v>0.67038072801545456</v>
      </c>
      <c r="AU814" s="808">
        <v>0.36864949165191202</v>
      </c>
      <c r="AV814" s="808">
        <f t="shared" si="197"/>
        <v>0.63135050834808792</v>
      </c>
      <c r="AW814" s="808">
        <v>0.419333209248339</v>
      </c>
      <c r="AX814" s="808">
        <f t="shared" si="198"/>
        <v>0.58066679075166094</v>
      </c>
      <c r="AY814" s="808">
        <v>0.30596499138877098</v>
      </c>
      <c r="AZ814" s="808">
        <f t="shared" si="201"/>
        <v>0.69403500861122902</v>
      </c>
      <c r="BA814" s="808">
        <f t="shared" si="199"/>
        <v>0.35147187657804535</v>
      </c>
      <c r="BB814" s="808">
        <f t="shared" si="199"/>
        <v>0.64852812342195465</v>
      </c>
      <c r="BC814" s="809">
        <v>0.34835114561935598</v>
      </c>
      <c r="BD814" s="809">
        <f t="shared" si="202"/>
        <v>0.65164885438064402</v>
      </c>
      <c r="BE814" s="809">
        <v>0.40518347109650499</v>
      </c>
      <c r="BF814" s="809">
        <f t="shared" si="202"/>
        <v>0.59481652890349501</v>
      </c>
      <c r="BG814" s="809">
        <v>0.307014207197152</v>
      </c>
      <c r="BH814" s="809">
        <f t="shared" si="191"/>
        <v>0.692985792802848</v>
      </c>
      <c r="BI814" s="809">
        <v>0.34240758880488642</v>
      </c>
      <c r="BJ814" s="809">
        <v>0.65759241119511358</v>
      </c>
      <c r="BK814" s="810">
        <v>0.34029148114763702</v>
      </c>
      <c r="BL814" s="810">
        <f t="shared" si="192"/>
        <v>0.65970851885236304</v>
      </c>
      <c r="BM814" s="810">
        <v>0.39716290273705102</v>
      </c>
      <c r="BN814" s="810">
        <f t="shared" si="193"/>
        <v>0.60283709726294898</v>
      </c>
      <c r="BO814" s="810">
        <v>0.29705977152305102</v>
      </c>
      <c r="BP814" s="810">
        <f t="shared" si="194"/>
        <v>0.70294022847694904</v>
      </c>
      <c r="BQ814" s="810">
        <v>0.33348532168589268</v>
      </c>
      <c r="BR814" s="810">
        <f t="shared" si="200"/>
        <v>0.66651467831410738</v>
      </c>
      <c r="BS814" s="809">
        <v>0.91688322755551499</v>
      </c>
      <c r="BT814" s="809">
        <v>8.3116772444484996E-2</v>
      </c>
      <c r="BU814" s="812"/>
      <c r="BV814" s="758"/>
      <c r="BW814" s="758"/>
      <c r="BX814" s="758"/>
      <c r="BY814" s="758"/>
      <c r="BZ814" s="758"/>
      <c r="CA814" s="758"/>
      <c r="CB814" s="758"/>
      <c r="CC814" s="758"/>
      <c r="CD814" s="758"/>
      <c r="CE814" s="758"/>
      <c r="CF814" s="758"/>
      <c r="CG814" s="758"/>
      <c r="CH814" s="758"/>
      <c r="CI814" s="758"/>
      <c r="CJ814" s="758"/>
      <c r="CK814" s="758"/>
      <c r="CL814" s="758"/>
      <c r="CM814" s="758"/>
      <c r="CN814" s="758"/>
      <c r="CP814" s="5"/>
      <c r="CR814" s="5"/>
      <c r="CS814" s="5"/>
      <c r="CT814" s="5"/>
    </row>
    <row r="815" spans="2:98" ht="15">
      <c r="B815" s="758"/>
      <c r="C815" s="758"/>
      <c r="D815" s="758"/>
      <c r="E815" s="758"/>
      <c r="F815" s="758"/>
      <c r="G815" s="758"/>
      <c r="H815" s="758"/>
      <c r="I815" s="758"/>
      <c r="J815" s="758"/>
      <c r="K815" s="758"/>
      <c r="L815" s="758"/>
      <c r="M815" s="758"/>
      <c r="N815" s="758"/>
      <c r="O815" s="758"/>
      <c r="P815" s="758"/>
      <c r="Q815" s="758"/>
      <c r="R815" s="758"/>
      <c r="S815" s="758"/>
      <c r="T815" s="758"/>
      <c r="U815" s="758"/>
      <c r="V815" s="758"/>
      <c r="W815" s="758"/>
      <c r="X815" s="758"/>
      <c r="Y815" s="758"/>
      <c r="Z815" s="758"/>
      <c r="AA815" s="758"/>
      <c r="AB815" s="758"/>
      <c r="AC815" s="758"/>
      <c r="AD815" s="758"/>
      <c r="AE815" s="758"/>
      <c r="AF815" s="758"/>
      <c r="AG815" s="758"/>
      <c r="AH815" s="758"/>
      <c r="AI815" s="758"/>
      <c r="AJ815" s="758"/>
      <c r="AK815" s="758"/>
      <c r="AL815" s="780">
        <v>810</v>
      </c>
      <c r="AM815" s="792">
        <v>0.35358379942560902</v>
      </c>
      <c r="AN815" s="792">
        <f t="shared" si="195"/>
        <v>0.64641620057439098</v>
      </c>
      <c r="AO815" s="792">
        <v>0.401369075400971</v>
      </c>
      <c r="AP815" s="792">
        <f t="shared" si="189"/>
        <v>0.598630924599029</v>
      </c>
      <c r="AQ815" s="792">
        <v>0.27820637359026101</v>
      </c>
      <c r="AR815" s="792">
        <f t="shared" si="190"/>
        <v>0.72179362640973899</v>
      </c>
      <c r="AS815" s="792">
        <f t="shared" si="196"/>
        <v>0.3299007970156822</v>
      </c>
      <c r="AT815" s="792">
        <f t="shared" si="196"/>
        <v>0.6700992029843178</v>
      </c>
      <c r="AU815" s="808">
        <v>0.36892066391522899</v>
      </c>
      <c r="AV815" s="808">
        <f t="shared" si="197"/>
        <v>0.63107933608477107</v>
      </c>
      <c r="AW815" s="808">
        <v>0.41959148436994198</v>
      </c>
      <c r="AX815" s="808">
        <f t="shared" si="198"/>
        <v>0.58040851563005802</v>
      </c>
      <c r="AY815" s="808">
        <v>0.30631599874429599</v>
      </c>
      <c r="AZ815" s="808">
        <f t="shared" si="201"/>
        <v>0.69368400125570395</v>
      </c>
      <c r="BA815" s="808">
        <f t="shared" si="199"/>
        <v>0.35177680664118383</v>
      </c>
      <c r="BB815" s="808">
        <f t="shared" si="199"/>
        <v>0.64822319335881617</v>
      </c>
      <c r="BC815" s="809">
        <v>0.34861113866274202</v>
      </c>
      <c r="BD815" s="809">
        <f t="shared" si="202"/>
        <v>0.65138886133725804</v>
      </c>
      <c r="BE815" s="809">
        <v>0.40542509378529101</v>
      </c>
      <c r="BF815" s="809">
        <f t="shared" si="202"/>
        <v>0.59457490621470899</v>
      </c>
      <c r="BG815" s="809">
        <v>0.30736383479313301</v>
      </c>
      <c r="BH815" s="809">
        <f t="shared" si="191"/>
        <v>0.69263616520686699</v>
      </c>
      <c r="BI815" s="809">
        <v>0.34270458856090813</v>
      </c>
      <c r="BJ815" s="809">
        <v>0.65729541143909187</v>
      </c>
      <c r="BK815" s="810">
        <v>0.34054493018669402</v>
      </c>
      <c r="BL815" s="810">
        <f t="shared" si="192"/>
        <v>0.65945506981330593</v>
      </c>
      <c r="BM815" s="810">
        <v>0.39740235811084101</v>
      </c>
      <c r="BN815" s="810">
        <f t="shared" si="193"/>
        <v>0.60259764188915899</v>
      </c>
      <c r="BO815" s="810">
        <v>0.29739897134710003</v>
      </c>
      <c r="BP815" s="810">
        <f t="shared" si="194"/>
        <v>0.70260102865289997</v>
      </c>
      <c r="BQ815" s="810">
        <v>0.33377499754303458</v>
      </c>
      <c r="BR815" s="810">
        <f t="shared" si="200"/>
        <v>0.66622500245696537</v>
      </c>
      <c r="BS815" s="809">
        <v>0.9169802203769758</v>
      </c>
      <c r="BT815" s="809">
        <v>8.3019779623024204E-2</v>
      </c>
      <c r="BU815" s="812"/>
      <c r="BV815" s="758"/>
      <c r="BW815" s="758"/>
      <c r="BX815" s="758"/>
      <c r="BY815" s="758"/>
      <c r="BZ815" s="758"/>
      <c r="CA815" s="758"/>
      <c r="CB815" s="758"/>
      <c r="CC815" s="758"/>
      <c r="CD815" s="758"/>
      <c r="CE815" s="758"/>
      <c r="CF815" s="758"/>
      <c r="CG815" s="758"/>
      <c r="CH815" s="758"/>
      <c r="CI815" s="758"/>
      <c r="CJ815" s="758"/>
      <c r="CK815" s="758"/>
      <c r="CL815" s="758"/>
      <c r="CM815" s="758"/>
      <c r="CN815" s="758"/>
      <c r="CP815" s="5"/>
      <c r="CR815" s="5"/>
      <c r="CS815" s="5"/>
      <c r="CT815" s="5"/>
    </row>
    <row r="816" spans="2:98" ht="15">
      <c r="B816" s="758"/>
      <c r="C816" s="758"/>
      <c r="D816" s="758"/>
      <c r="E816" s="758"/>
      <c r="F816" s="758"/>
      <c r="G816" s="758"/>
      <c r="H816" s="758"/>
      <c r="I816" s="758"/>
      <c r="J816" s="758"/>
      <c r="K816" s="758"/>
      <c r="L816" s="758"/>
      <c r="M816" s="758"/>
      <c r="N816" s="758"/>
      <c r="O816" s="758"/>
      <c r="P816" s="758"/>
      <c r="Q816" s="758"/>
      <c r="R816" s="758"/>
      <c r="S816" s="758"/>
      <c r="T816" s="758"/>
      <c r="U816" s="758"/>
      <c r="V816" s="758"/>
      <c r="W816" s="758"/>
      <c r="X816" s="758"/>
      <c r="Y816" s="758"/>
      <c r="Z816" s="758"/>
      <c r="AA816" s="758"/>
      <c r="AB816" s="758"/>
      <c r="AC816" s="758"/>
      <c r="AD816" s="758"/>
      <c r="AE816" s="758"/>
      <c r="AF816" s="758"/>
      <c r="AG816" s="758"/>
      <c r="AH816" s="758"/>
      <c r="AI816" s="758"/>
      <c r="AJ816" s="758"/>
      <c r="AK816" s="758"/>
      <c r="AL816" s="780">
        <v>811</v>
      </c>
      <c r="AM816" s="792">
        <v>0.35384158430474699</v>
      </c>
      <c r="AN816" s="792">
        <f t="shared" si="195"/>
        <v>0.64615841569525301</v>
      </c>
      <c r="AO816" s="792">
        <v>0.40160485382101102</v>
      </c>
      <c r="AP816" s="792">
        <f t="shared" si="189"/>
        <v>0.59839514617898892</v>
      </c>
      <c r="AQ816" s="792">
        <v>0.27852650116049099</v>
      </c>
      <c r="AR816" s="792">
        <f t="shared" si="190"/>
        <v>0.72147349883950906</v>
      </c>
      <c r="AS816" s="792">
        <f t="shared" si="196"/>
        <v>0.33018219804713</v>
      </c>
      <c r="AT816" s="792">
        <f t="shared" si="196"/>
        <v>0.66981780195287011</v>
      </c>
      <c r="AU816" s="808">
        <v>0.36919163827733298</v>
      </c>
      <c r="AV816" s="808">
        <f t="shared" si="197"/>
        <v>0.63080836172266697</v>
      </c>
      <c r="AW816" s="808">
        <v>0.41984956650552901</v>
      </c>
      <c r="AX816" s="808">
        <f t="shared" si="198"/>
        <v>0.58015043349447093</v>
      </c>
      <c r="AY816" s="808">
        <v>0.306666874561765</v>
      </c>
      <c r="AZ816" s="808">
        <f t="shared" si="201"/>
        <v>0.693333125438235</v>
      </c>
      <c r="BA816" s="808">
        <f t="shared" si="199"/>
        <v>0.3520815704606568</v>
      </c>
      <c r="BB816" s="808">
        <f t="shared" si="199"/>
        <v>0.6479184295393432</v>
      </c>
      <c r="BC816" s="809">
        <v>0.34887088721015203</v>
      </c>
      <c r="BD816" s="809">
        <f t="shared" si="202"/>
        <v>0.65112911278984797</v>
      </c>
      <c r="BE816" s="809">
        <v>0.40566652319635799</v>
      </c>
      <c r="BF816" s="809">
        <f t="shared" si="202"/>
        <v>0.59433347680364201</v>
      </c>
      <c r="BG816" s="809">
        <v>0.30771332345817598</v>
      </c>
      <c r="BH816" s="809">
        <f t="shared" si="191"/>
        <v>0.69228667654182408</v>
      </c>
      <c r="BI816" s="809">
        <v>0.34300140416107039</v>
      </c>
      <c r="BJ816" s="809">
        <v>0.65699859583892961</v>
      </c>
      <c r="BK816" s="810">
        <v>0.34079815483634901</v>
      </c>
      <c r="BL816" s="810">
        <f t="shared" si="192"/>
        <v>0.65920184516365099</v>
      </c>
      <c r="BM816" s="810">
        <v>0.39764164383703399</v>
      </c>
      <c r="BN816" s="810">
        <f t="shared" si="193"/>
        <v>0.60235835616296596</v>
      </c>
      <c r="BO816" s="810">
        <v>0.29773801913758602</v>
      </c>
      <c r="BP816" s="810">
        <f t="shared" si="194"/>
        <v>0.70226198086241398</v>
      </c>
      <c r="BQ816" s="810">
        <v>0.33406449488507561</v>
      </c>
      <c r="BR816" s="810">
        <f t="shared" si="200"/>
        <v>0.6659355051149245</v>
      </c>
      <c r="BS816" s="809">
        <v>0.91707698673031235</v>
      </c>
      <c r="BT816" s="809">
        <v>8.2923013269687706E-2</v>
      </c>
      <c r="BU816" s="812"/>
      <c r="BV816" s="758"/>
      <c r="BW816" s="758"/>
      <c r="BX816" s="758"/>
      <c r="BY816" s="758"/>
      <c r="BZ816" s="758"/>
      <c r="CA816" s="758"/>
      <c r="CB816" s="758"/>
      <c r="CC816" s="758"/>
      <c r="CD816" s="758"/>
      <c r="CE816" s="758"/>
      <c r="CF816" s="758"/>
      <c r="CG816" s="758"/>
      <c r="CH816" s="758"/>
      <c r="CI816" s="758"/>
      <c r="CJ816" s="758"/>
      <c r="CK816" s="758"/>
      <c r="CL816" s="758"/>
      <c r="CM816" s="758"/>
      <c r="CN816" s="758"/>
      <c r="CP816" s="5"/>
      <c r="CR816" s="5"/>
      <c r="CS816" s="5"/>
      <c r="CT816" s="5"/>
    </row>
    <row r="817" spans="2:98" ht="15">
      <c r="B817" s="758"/>
      <c r="C817" s="758"/>
      <c r="D817" s="758"/>
      <c r="E817" s="758"/>
      <c r="F817" s="758"/>
      <c r="G817" s="758"/>
      <c r="H817" s="758"/>
      <c r="I817" s="758"/>
      <c r="J817" s="758"/>
      <c r="K817" s="758"/>
      <c r="L817" s="758"/>
      <c r="M817" s="758"/>
      <c r="N817" s="758"/>
      <c r="O817" s="758"/>
      <c r="P817" s="758"/>
      <c r="Q817" s="758"/>
      <c r="R817" s="758"/>
      <c r="S817" s="758"/>
      <c r="T817" s="758"/>
      <c r="U817" s="758"/>
      <c r="V817" s="758"/>
      <c r="W817" s="758"/>
      <c r="X817" s="758"/>
      <c r="Y817" s="758"/>
      <c r="Z817" s="758"/>
      <c r="AA817" s="758"/>
      <c r="AB817" s="758"/>
      <c r="AC817" s="758"/>
      <c r="AD817" s="758"/>
      <c r="AE817" s="758"/>
      <c r="AF817" s="758"/>
      <c r="AG817" s="758"/>
      <c r="AH817" s="758"/>
      <c r="AI817" s="758"/>
      <c r="AJ817" s="758"/>
      <c r="AK817" s="758"/>
      <c r="AL817" s="780">
        <v>812</v>
      </c>
      <c r="AM817" s="792">
        <v>0.35409925891763699</v>
      </c>
      <c r="AN817" s="792">
        <f t="shared" si="195"/>
        <v>0.64590074108236295</v>
      </c>
      <c r="AO817" s="792">
        <v>0.40184042868112702</v>
      </c>
      <c r="AP817" s="792">
        <f t="shared" si="189"/>
        <v>0.59815957131887298</v>
      </c>
      <c r="AQ817" s="792">
        <v>0.27884653481751198</v>
      </c>
      <c r="AR817" s="792">
        <f t="shared" si="190"/>
        <v>0.72115346518248802</v>
      </c>
      <c r="AS817" s="792">
        <f t="shared" si="196"/>
        <v>0.3304634748771822</v>
      </c>
      <c r="AT817" s="792">
        <f t="shared" si="196"/>
        <v>0.6695365251228178</v>
      </c>
      <c r="AU817" s="808">
        <v>0.36946241495475601</v>
      </c>
      <c r="AV817" s="808">
        <f t="shared" si="197"/>
        <v>0.63053758504524393</v>
      </c>
      <c r="AW817" s="808">
        <v>0.420107455950752</v>
      </c>
      <c r="AX817" s="808">
        <f t="shared" si="198"/>
        <v>0.57989254404924795</v>
      </c>
      <c r="AY817" s="808">
        <v>0.307017618647695</v>
      </c>
      <c r="AZ817" s="808">
        <f t="shared" si="201"/>
        <v>0.69298238135230505</v>
      </c>
      <c r="BA817" s="808">
        <f t="shared" si="199"/>
        <v>0.35238616808258705</v>
      </c>
      <c r="BB817" s="808">
        <f t="shared" si="199"/>
        <v>0.64761383191741295</v>
      </c>
      <c r="BC817" s="809">
        <v>0.34913039250952199</v>
      </c>
      <c r="BD817" s="809">
        <f t="shared" si="202"/>
        <v>0.65086960749047806</v>
      </c>
      <c r="BE817" s="809">
        <v>0.40590776035637499</v>
      </c>
      <c r="BF817" s="809">
        <f t="shared" si="202"/>
        <v>0.59409223964362501</v>
      </c>
      <c r="BG817" s="809">
        <v>0.30806267392470099</v>
      </c>
      <c r="BH817" s="809">
        <f t="shared" si="191"/>
        <v>0.69193732607529901</v>
      </c>
      <c r="BI817" s="809">
        <v>0.34329803656528057</v>
      </c>
      <c r="BJ817" s="809">
        <v>0.65670196343471954</v>
      </c>
      <c r="BK817" s="810">
        <v>0.34105115717098</v>
      </c>
      <c r="BL817" s="810">
        <f t="shared" si="192"/>
        <v>0.65894884282902</v>
      </c>
      <c r="BM817" s="810">
        <v>0.39788076094733499</v>
      </c>
      <c r="BN817" s="810">
        <f t="shared" si="193"/>
        <v>0.60211923905266507</v>
      </c>
      <c r="BO817" s="810">
        <v>0.29807691569206302</v>
      </c>
      <c r="BP817" s="810">
        <f t="shared" si="194"/>
        <v>0.70192308430793693</v>
      </c>
      <c r="BQ817" s="810">
        <v>0.33435381495923983</v>
      </c>
      <c r="BR817" s="810">
        <f t="shared" si="200"/>
        <v>0.66564618504076012</v>
      </c>
      <c r="BS817" s="809">
        <v>0.91717352722823231</v>
      </c>
      <c r="BT817" s="809">
        <v>8.2826472771767704E-2</v>
      </c>
      <c r="BU817" s="812"/>
      <c r="BV817" s="758"/>
      <c r="BW817" s="758"/>
      <c r="BX817" s="758"/>
      <c r="BY817" s="758"/>
      <c r="BZ817" s="758"/>
      <c r="CA817" s="758"/>
      <c r="CB817" s="758"/>
      <c r="CC817" s="758"/>
      <c r="CD817" s="758"/>
      <c r="CE817" s="758"/>
      <c r="CF817" s="758"/>
      <c r="CG817" s="758"/>
      <c r="CH817" s="758"/>
      <c r="CI817" s="758"/>
      <c r="CJ817" s="758"/>
      <c r="CK817" s="758"/>
      <c r="CL817" s="758"/>
      <c r="CM817" s="758"/>
      <c r="CN817" s="758"/>
      <c r="CP817" s="5"/>
      <c r="CR817" s="5"/>
      <c r="CS817" s="5"/>
      <c r="CT817" s="5"/>
    </row>
    <row r="818" spans="2:98" ht="15">
      <c r="B818" s="758"/>
      <c r="C818" s="758"/>
      <c r="D818" s="758"/>
      <c r="E818" s="758"/>
      <c r="F818" s="758"/>
      <c r="G818" s="758"/>
      <c r="H818" s="758"/>
      <c r="I818" s="758"/>
      <c r="J818" s="758"/>
      <c r="K818" s="758"/>
      <c r="L818" s="758"/>
      <c r="M818" s="758"/>
      <c r="N818" s="758"/>
      <c r="O818" s="758"/>
      <c r="P818" s="758"/>
      <c r="Q818" s="758"/>
      <c r="R818" s="758"/>
      <c r="S818" s="758"/>
      <c r="T818" s="758"/>
      <c r="U818" s="758"/>
      <c r="V818" s="758"/>
      <c r="W818" s="758"/>
      <c r="X818" s="758"/>
      <c r="Y818" s="758"/>
      <c r="Z818" s="758"/>
      <c r="AA818" s="758"/>
      <c r="AB818" s="758"/>
      <c r="AC818" s="758"/>
      <c r="AD818" s="758"/>
      <c r="AE818" s="758"/>
      <c r="AF818" s="758"/>
      <c r="AG818" s="758"/>
      <c r="AH818" s="758"/>
      <c r="AI818" s="758"/>
      <c r="AJ818" s="758"/>
      <c r="AK818" s="758"/>
      <c r="AL818" s="780">
        <v>813</v>
      </c>
      <c r="AM818" s="792">
        <v>0.35435682274605401</v>
      </c>
      <c r="AN818" s="792">
        <f t="shared" si="195"/>
        <v>0.64564317725394593</v>
      </c>
      <c r="AO818" s="792">
        <v>0.40207580041497698</v>
      </c>
      <c r="AP818" s="792">
        <f t="shared" si="189"/>
        <v>0.59792419958502308</v>
      </c>
      <c r="AQ818" s="792">
        <v>0.279166474255237</v>
      </c>
      <c r="AR818" s="792">
        <f t="shared" si="190"/>
        <v>0.720833525744763</v>
      </c>
      <c r="AS818" s="792">
        <f t="shared" si="196"/>
        <v>0.33074462730413046</v>
      </c>
      <c r="AT818" s="792">
        <f t="shared" si="196"/>
        <v>0.66925537269586943</v>
      </c>
      <c r="AU818" s="808">
        <v>0.369732994164027</v>
      </c>
      <c r="AV818" s="808">
        <f t="shared" si="197"/>
        <v>0.63026700583597295</v>
      </c>
      <c r="AW818" s="808">
        <v>0.42036515300126898</v>
      </c>
      <c r="AX818" s="808">
        <f t="shared" si="198"/>
        <v>0.57963484699873102</v>
      </c>
      <c r="AY818" s="808">
        <v>0.30736823080860298</v>
      </c>
      <c r="AZ818" s="808">
        <f t="shared" si="201"/>
        <v>0.69263176919139702</v>
      </c>
      <c r="BA818" s="808">
        <f t="shared" si="199"/>
        <v>0.35269059955309756</v>
      </c>
      <c r="BB818" s="808">
        <f t="shared" si="199"/>
        <v>0.64730940044690244</v>
      </c>
      <c r="BC818" s="809">
        <v>0.349389655808794</v>
      </c>
      <c r="BD818" s="809">
        <f t="shared" si="202"/>
        <v>0.650610344191206</v>
      </c>
      <c r="BE818" s="809">
        <v>0.406148806292009</v>
      </c>
      <c r="BF818" s="809">
        <f t="shared" si="202"/>
        <v>0.593851193707991</v>
      </c>
      <c r="BG818" s="809">
        <v>0.308411886925126</v>
      </c>
      <c r="BH818" s="809">
        <f t="shared" si="191"/>
        <v>0.691588113074874</v>
      </c>
      <c r="BI818" s="809">
        <v>0.34359448673344617</v>
      </c>
      <c r="BJ818" s="809">
        <v>0.65640551326655383</v>
      </c>
      <c r="BK818" s="810">
        <v>0.34130393926497199</v>
      </c>
      <c r="BL818" s="810">
        <f t="shared" si="192"/>
        <v>0.65869606073502807</v>
      </c>
      <c r="BM818" s="810">
        <v>0.39811971047344602</v>
      </c>
      <c r="BN818" s="810">
        <f t="shared" si="193"/>
        <v>0.60188028952655404</v>
      </c>
      <c r="BO818" s="810">
        <v>0.29841566180808299</v>
      </c>
      <c r="BP818" s="810">
        <f t="shared" si="194"/>
        <v>0.70158433819191701</v>
      </c>
      <c r="BQ818" s="810">
        <v>0.33464295901275209</v>
      </c>
      <c r="BR818" s="810">
        <f t="shared" si="200"/>
        <v>0.66535704098724802</v>
      </c>
      <c r="BS818" s="809">
        <v>0.91726984248344345</v>
      </c>
      <c r="BT818" s="809">
        <v>8.2730157516556505E-2</v>
      </c>
      <c r="BU818" s="812"/>
      <c r="BV818" s="758"/>
      <c r="BW818" s="758"/>
      <c r="BX818" s="758"/>
      <c r="BY818" s="758"/>
      <c r="BZ818" s="758"/>
      <c r="CA818" s="758"/>
      <c r="CB818" s="758"/>
      <c r="CC818" s="758"/>
      <c r="CD818" s="758"/>
      <c r="CE818" s="758"/>
      <c r="CF818" s="758"/>
      <c r="CG818" s="758"/>
      <c r="CH818" s="758"/>
      <c r="CI818" s="758"/>
      <c r="CJ818" s="758"/>
      <c r="CK818" s="758"/>
      <c r="CL818" s="758"/>
      <c r="CM818" s="758"/>
      <c r="CN818" s="758"/>
      <c r="CP818" s="5"/>
      <c r="CR818" s="5"/>
      <c r="CS818" s="5"/>
      <c r="CT818" s="5"/>
    </row>
    <row r="819" spans="2:98" ht="15">
      <c r="B819" s="758"/>
      <c r="C819" s="758"/>
      <c r="D819" s="758"/>
      <c r="E819" s="758"/>
      <c r="F819" s="758"/>
      <c r="G819" s="758"/>
      <c r="H819" s="758"/>
      <c r="I819" s="758"/>
      <c r="J819" s="758"/>
      <c r="K819" s="758"/>
      <c r="L819" s="758"/>
      <c r="M819" s="758"/>
      <c r="N819" s="758"/>
      <c r="O819" s="758"/>
      <c r="P819" s="758"/>
      <c r="Q819" s="758"/>
      <c r="R819" s="758"/>
      <c r="S819" s="758"/>
      <c r="T819" s="758"/>
      <c r="U819" s="758"/>
      <c r="V819" s="758"/>
      <c r="W819" s="758"/>
      <c r="X819" s="758"/>
      <c r="Y819" s="758"/>
      <c r="Z819" s="758"/>
      <c r="AA819" s="758"/>
      <c r="AB819" s="758"/>
      <c r="AC819" s="758"/>
      <c r="AD819" s="758"/>
      <c r="AE819" s="758"/>
      <c r="AF819" s="758"/>
      <c r="AG819" s="758"/>
      <c r="AH819" s="758"/>
      <c r="AI819" s="758"/>
      <c r="AJ819" s="758"/>
      <c r="AK819" s="758"/>
      <c r="AL819" s="780">
        <v>814</v>
      </c>
      <c r="AM819" s="792">
        <v>0.35461427527177403</v>
      </c>
      <c r="AN819" s="792">
        <f t="shared" si="195"/>
        <v>0.64538572472822597</v>
      </c>
      <c r="AO819" s="792">
        <v>0.40231096945621803</v>
      </c>
      <c r="AP819" s="792">
        <f t="shared" si="189"/>
        <v>0.59768903054378197</v>
      </c>
      <c r="AQ819" s="792">
        <v>0.27948631916758399</v>
      </c>
      <c r="AR819" s="792">
        <f t="shared" si="190"/>
        <v>0.72051368083241596</v>
      </c>
      <c r="AS819" s="792">
        <f t="shared" si="196"/>
        <v>0.33102565512626875</v>
      </c>
      <c r="AT819" s="792">
        <f t="shared" si="196"/>
        <v>0.66897434487373131</v>
      </c>
      <c r="AU819" s="808">
        <v>0.370003376121678</v>
      </c>
      <c r="AV819" s="808">
        <f t="shared" si="197"/>
        <v>0.629996623878322</v>
      </c>
      <c r="AW819" s="808">
        <v>0.42062265795273301</v>
      </c>
      <c r="AX819" s="808">
        <f t="shared" si="198"/>
        <v>0.57937734204726699</v>
      </c>
      <c r="AY819" s="808">
        <v>0.307718710851003</v>
      </c>
      <c r="AZ819" s="808">
        <f t="shared" si="201"/>
        <v>0.692281289148997</v>
      </c>
      <c r="BA819" s="808">
        <f t="shared" si="199"/>
        <v>0.35299486491831017</v>
      </c>
      <c r="BB819" s="808">
        <f t="shared" si="199"/>
        <v>0.64700513508168989</v>
      </c>
      <c r="BC819" s="809">
        <v>0.34964867835590502</v>
      </c>
      <c r="BD819" s="809">
        <f t="shared" si="202"/>
        <v>0.65035132164409504</v>
      </c>
      <c r="BE819" s="809">
        <v>0.40638966202992799</v>
      </c>
      <c r="BF819" s="809">
        <f t="shared" si="202"/>
        <v>0.59361033797007201</v>
      </c>
      <c r="BG819" s="809">
        <v>0.30876096319187102</v>
      </c>
      <c r="BH819" s="809">
        <f t="shared" si="191"/>
        <v>0.69123903680812893</v>
      </c>
      <c r="BI819" s="809">
        <v>0.34389075562547466</v>
      </c>
      <c r="BJ819" s="809">
        <v>0.65610924437452534</v>
      </c>
      <c r="BK819" s="810">
        <v>0.34155650319270398</v>
      </c>
      <c r="BL819" s="810">
        <f t="shared" si="192"/>
        <v>0.65844349680729608</v>
      </c>
      <c r="BM819" s="810">
        <v>0.39835849344707103</v>
      </c>
      <c r="BN819" s="810">
        <f t="shared" si="193"/>
        <v>0.60164150655292903</v>
      </c>
      <c r="BO819" s="810">
        <v>0.29875425828320101</v>
      </c>
      <c r="BP819" s="810">
        <f t="shared" si="194"/>
        <v>0.70124574171679899</v>
      </c>
      <c r="BQ819" s="810">
        <v>0.33493192829283702</v>
      </c>
      <c r="BR819" s="810">
        <f t="shared" si="200"/>
        <v>0.66506807170716309</v>
      </c>
      <c r="BS819" s="809">
        <v>0.91736593310865366</v>
      </c>
      <c r="BT819" s="809">
        <v>8.2634066891346294E-2</v>
      </c>
      <c r="BU819" s="812"/>
      <c r="BV819" s="758"/>
      <c r="BW819" s="758"/>
      <c r="BX819" s="758"/>
      <c r="BY819" s="758"/>
      <c r="BZ819" s="758"/>
      <c r="CA819" s="758"/>
      <c r="CB819" s="758"/>
      <c r="CC819" s="758"/>
      <c r="CD819" s="758"/>
      <c r="CE819" s="758"/>
      <c r="CF819" s="758"/>
      <c r="CG819" s="758"/>
      <c r="CH819" s="758"/>
      <c r="CI819" s="758"/>
      <c r="CJ819" s="758"/>
      <c r="CK819" s="758"/>
      <c r="CL819" s="758"/>
      <c r="CM819" s="758"/>
      <c r="CN819" s="758"/>
      <c r="CP819" s="5"/>
      <c r="CR819" s="5"/>
      <c r="CS819" s="5"/>
      <c r="CT819" s="5"/>
    </row>
    <row r="820" spans="2:98" ht="15">
      <c r="B820" s="758"/>
      <c r="C820" s="758"/>
      <c r="D820" s="758"/>
      <c r="E820" s="758"/>
      <c r="F820" s="758"/>
      <c r="G820" s="758"/>
      <c r="H820" s="758"/>
      <c r="I820" s="758"/>
      <c r="J820" s="758"/>
      <c r="K820" s="758"/>
      <c r="L820" s="758"/>
      <c r="M820" s="758"/>
      <c r="N820" s="758"/>
      <c r="O820" s="758"/>
      <c r="P820" s="758"/>
      <c r="Q820" s="758"/>
      <c r="R820" s="758"/>
      <c r="S820" s="758"/>
      <c r="T820" s="758"/>
      <c r="U820" s="758"/>
      <c r="V820" s="758"/>
      <c r="W820" s="758"/>
      <c r="X820" s="758"/>
      <c r="Y820" s="758"/>
      <c r="Z820" s="758"/>
      <c r="AA820" s="758"/>
      <c r="AB820" s="758"/>
      <c r="AC820" s="758"/>
      <c r="AD820" s="758"/>
      <c r="AE820" s="758"/>
      <c r="AF820" s="758"/>
      <c r="AG820" s="758"/>
      <c r="AH820" s="758"/>
      <c r="AI820" s="758"/>
      <c r="AJ820" s="758"/>
      <c r="AK820" s="758"/>
      <c r="AL820" s="780">
        <v>815</v>
      </c>
      <c r="AM820" s="792">
        <v>0.35487161597657102</v>
      </c>
      <c r="AN820" s="792">
        <f t="shared" si="195"/>
        <v>0.64512838402342898</v>
      </c>
      <c r="AO820" s="792">
        <v>0.40254593623850898</v>
      </c>
      <c r="AP820" s="792">
        <f t="shared" si="189"/>
        <v>0.59745406376149102</v>
      </c>
      <c r="AQ820" s="792">
        <v>0.27980606924846602</v>
      </c>
      <c r="AR820" s="792">
        <f t="shared" si="190"/>
        <v>0.72019393075153393</v>
      </c>
      <c r="AS820" s="792">
        <f t="shared" si="196"/>
        <v>0.33130655814188847</v>
      </c>
      <c r="AT820" s="792">
        <f t="shared" si="196"/>
        <v>0.66869344185811153</v>
      </c>
      <c r="AU820" s="808">
        <v>0.37027356104423897</v>
      </c>
      <c r="AV820" s="808">
        <f t="shared" si="197"/>
        <v>0.62972643895576108</v>
      </c>
      <c r="AW820" s="808">
        <v>0.420879971100801</v>
      </c>
      <c r="AX820" s="808">
        <f t="shared" si="198"/>
        <v>0.579120028899199</v>
      </c>
      <c r="AY820" s="808">
        <v>0.30806905858141398</v>
      </c>
      <c r="AZ820" s="808">
        <f t="shared" si="201"/>
        <v>0.69193094141858602</v>
      </c>
      <c r="BA820" s="808">
        <f t="shared" si="199"/>
        <v>0.35329896422434875</v>
      </c>
      <c r="BB820" s="808">
        <f t="shared" si="199"/>
        <v>0.6467010357756513</v>
      </c>
      <c r="BC820" s="809">
        <v>0.34990746139879397</v>
      </c>
      <c r="BD820" s="809">
        <f t="shared" si="202"/>
        <v>0.65009253860120597</v>
      </c>
      <c r="BE820" s="809">
        <v>0.40663032859679898</v>
      </c>
      <c r="BF820" s="809">
        <f t="shared" si="202"/>
        <v>0.59336967140320107</v>
      </c>
      <c r="BG820" s="809">
        <v>0.30910990345735501</v>
      </c>
      <c r="BH820" s="809">
        <f t="shared" si="191"/>
        <v>0.69089009654264499</v>
      </c>
      <c r="BI820" s="809">
        <v>0.34418684420127321</v>
      </c>
      <c r="BJ820" s="809">
        <v>0.65581315579872679</v>
      </c>
      <c r="BK820" s="810">
        <v>0.34180885102855901</v>
      </c>
      <c r="BL820" s="810">
        <f t="shared" si="192"/>
        <v>0.65819114897144093</v>
      </c>
      <c r="BM820" s="810">
        <v>0.39859711089991501</v>
      </c>
      <c r="BN820" s="810">
        <f t="shared" si="193"/>
        <v>0.60140288910008499</v>
      </c>
      <c r="BO820" s="810">
        <v>0.299092705914969</v>
      </c>
      <c r="BP820" s="810">
        <f t="shared" si="194"/>
        <v>0.70090729408503094</v>
      </c>
      <c r="BQ820" s="810">
        <v>0.33522072404671949</v>
      </c>
      <c r="BR820" s="810">
        <f t="shared" si="200"/>
        <v>0.66477927595328046</v>
      </c>
      <c r="BS820" s="809">
        <v>0.9174617997165706</v>
      </c>
      <c r="BT820" s="809">
        <v>8.2538200283429397E-2</v>
      </c>
      <c r="BU820" s="812"/>
      <c r="BV820" s="758"/>
      <c r="BW820" s="758"/>
      <c r="BX820" s="758"/>
      <c r="BY820" s="758"/>
      <c r="BZ820" s="758"/>
      <c r="CA820" s="758"/>
      <c r="CB820" s="758"/>
      <c r="CC820" s="758"/>
      <c r="CD820" s="758"/>
      <c r="CE820" s="758"/>
      <c r="CF820" s="758"/>
      <c r="CG820" s="758"/>
      <c r="CH820" s="758"/>
      <c r="CI820" s="758"/>
      <c r="CJ820" s="758"/>
      <c r="CK820" s="758"/>
      <c r="CL820" s="758"/>
      <c r="CM820" s="758"/>
      <c r="CN820" s="758"/>
      <c r="CP820" s="5"/>
      <c r="CR820" s="5"/>
      <c r="CS820" s="5"/>
      <c r="CT820" s="5"/>
    </row>
    <row r="821" spans="2:98" ht="15">
      <c r="B821" s="758"/>
      <c r="C821" s="758"/>
      <c r="D821" s="758"/>
      <c r="E821" s="758"/>
      <c r="F821" s="758"/>
      <c r="G821" s="758"/>
      <c r="H821" s="758"/>
      <c r="I821" s="758"/>
      <c r="J821" s="758"/>
      <c r="K821" s="758"/>
      <c r="L821" s="758"/>
      <c r="M821" s="758"/>
      <c r="N821" s="758"/>
      <c r="O821" s="758"/>
      <c r="P821" s="758"/>
      <c r="Q821" s="758"/>
      <c r="R821" s="758"/>
      <c r="S821" s="758"/>
      <c r="T821" s="758"/>
      <c r="U821" s="758"/>
      <c r="V821" s="758"/>
      <c r="W821" s="758"/>
      <c r="X821" s="758"/>
      <c r="Y821" s="758"/>
      <c r="Z821" s="758"/>
      <c r="AA821" s="758"/>
      <c r="AB821" s="758"/>
      <c r="AC821" s="758"/>
      <c r="AD821" s="758"/>
      <c r="AE821" s="758"/>
      <c r="AF821" s="758"/>
      <c r="AG821" s="758"/>
      <c r="AH821" s="758"/>
      <c r="AI821" s="758"/>
      <c r="AJ821" s="758"/>
      <c r="AK821" s="758"/>
      <c r="AL821" s="780">
        <v>816</v>
      </c>
      <c r="AM821" s="792">
        <v>0.35512884434222203</v>
      </c>
      <c r="AN821" s="792">
        <f t="shared" si="195"/>
        <v>0.64487115565777797</v>
      </c>
      <c r="AO821" s="792">
        <v>0.40278070119550802</v>
      </c>
      <c r="AP821" s="792">
        <f t="shared" si="189"/>
        <v>0.59721929880449198</v>
      </c>
      <c r="AQ821" s="792">
        <v>0.28012572419179999</v>
      </c>
      <c r="AR821" s="792">
        <f t="shared" si="190"/>
        <v>0.71987427580819996</v>
      </c>
      <c r="AS821" s="792">
        <f t="shared" si="196"/>
        <v>0.33158733614928371</v>
      </c>
      <c r="AT821" s="792">
        <f t="shared" si="196"/>
        <v>0.6684126638507164</v>
      </c>
      <c r="AU821" s="808">
        <v>0.37054354914824</v>
      </c>
      <c r="AV821" s="808">
        <f t="shared" si="197"/>
        <v>0.62945645085175994</v>
      </c>
      <c r="AW821" s="808">
        <v>0.42113709274112698</v>
      </c>
      <c r="AX821" s="808">
        <f t="shared" si="198"/>
        <v>0.57886290725887302</v>
      </c>
      <c r="AY821" s="808">
        <v>0.30841927380634898</v>
      </c>
      <c r="AZ821" s="808">
        <f t="shared" si="201"/>
        <v>0.69158072619365107</v>
      </c>
      <c r="BA821" s="808">
        <f t="shared" si="199"/>
        <v>0.3536028975173342</v>
      </c>
      <c r="BB821" s="808">
        <f t="shared" si="199"/>
        <v>0.6463971024826658</v>
      </c>
      <c r="BC821" s="809">
        <v>0.350166006185401</v>
      </c>
      <c r="BD821" s="809">
        <f t="shared" si="202"/>
        <v>0.64983399381459894</v>
      </c>
      <c r="BE821" s="809">
        <v>0.40687080701929002</v>
      </c>
      <c r="BF821" s="809">
        <f t="shared" si="202"/>
        <v>0.59312919298070998</v>
      </c>
      <c r="BG821" s="809">
        <v>0.30945870845399598</v>
      </c>
      <c r="BH821" s="809">
        <f t="shared" si="191"/>
        <v>0.69054129154600408</v>
      </c>
      <c r="BI821" s="809">
        <v>0.34448275342074919</v>
      </c>
      <c r="BJ821" s="809">
        <v>0.65551724657925081</v>
      </c>
      <c r="BK821" s="810">
        <v>0.34206098484691699</v>
      </c>
      <c r="BL821" s="810">
        <f t="shared" si="192"/>
        <v>0.65793901515308306</v>
      </c>
      <c r="BM821" s="810">
        <v>0.39883556386367902</v>
      </c>
      <c r="BN821" s="810">
        <f t="shared" si="193"/>
        <v>0.60116443613632098</v>
      </c>
      <c r="BO821" s="810">
        <v>0.29943100550094098</v>
      </c>
      <c r="BP821" s="810">
        <f t="shared" si="194"/>
        <v>0.70056899449905896</v>
      </c>
      <c r="BQ821" s="810">
        <v>0.33550934752162331</v>
      </c>
      <c r="BR821" s="810">
        <f t="shared" si="200"/>
        <v>0.66449065247837669</v>
      </c>
      <c r="BS821" s="809">
        <v>0.91755744291990193</v>
      </c>
      <c r="BT821" s="809">
        <v>8.2442557080098094E-2</v>
      </c>
      <c r="BU821" s="812"/>
      <c r="BV821" s="758"/>
      <c r="BW821" s="758"/>
      <c r="BX821" s="758"/>
      <c r="BY821" s="758"/>
      <c r="BZ821" s="758"/>
      <c r="CA821" s="758"/>
      <c r="CB821" s="758"/>
      <c r="CC821" s="758"/>
      <c r="CD821" s="758"/>
      <c r="CE821" s="758"/>
      <c r="CF821" s="758"/>
      <c r="CG821" s="758"/>
      <c r="CH821" s="758"/>
      <c r="CI821" s="758"/>
      <c r="CJ821" s="758"/>
      <c r="CK821" s="758"/>
      <c r="CL821" s="758"/>
      <c r="CM821" s="758"/>
      <c r="CN821" s="758"/>
      <c r="CP821" s="5"/>
      <c r="CR821" s="5"/>
      <c r="CS821" s="5"/>
      <c r="CT821" s="5"/>
    </row>
    <row r="822" spans="2:98" ht="15">
      <c r="B822" s="758"/>
      <c r="C822" s="758"/>
      <c r="D822" s="758"/>
      <c r="E822" s="758"/>
      <c r="F822" s="758"/>
      <c r="G822" s="758"/>
      <c r="H822" s="758"/>
      <c r="I822" s="758"/>
      <c r="J822" s="758"/>
      <c r="K822" s="758"/>
      <c r="L822" s="758"/>
      <c r="M822" s="758"/>
      <c r="N822" s="758"/>
      <c r="O822" s="758"/>
      <c r="P822" s="758"/>
      <c r="Q822" s="758"/>
      <c r="R822" s="758"/>
      <c r="S822" s="758"/>
      <c r="T822" s="758"/>
      <c r="U822" s="758"/>
      <c r="V822" s="758"/>
      <c r="W822" s="758"/>
      <c r="X822" s="758"/>
      <c r="Y822" s="758"/>
      <c r="Z822" s="758"/>
      <c r="AA822" s="758"/>
      <c r="AB822" s="758"/>
      <c r="AC822" s="758"/>
      <c r="AD822" s="758"/>
      <c r="AE822" s="758"/>
      <c r="AF822" s="758"/>
      <c r="AG822" s="758"/>
      <c r="AH822" s="758"/>
      <c r="AI822" s="758"/>
      <c r="AJ822" s="758"/>
      <c r="AK822" s="758"/>
      <c r="AL822" s="780">
        <v>817</v>
      </c>
      <c r="AM822" s="792">
        <v>0.35538595985050198</v>
      </c>
      <c r="AN822" s="792">
        <f t="shared" si="195"/>
        <v>0.64461404014949797</v>
      </c>
      <c r="AO822" s="792">
        <v>0.40301526476087202</v>
      </c>
      <c r="AP822" s="792">
        <f t="shared" si="189"/>
        <v>0.59698473523912798</v>
      </c>
      <c r="AQ822" s="792">
        <v>0.28044528369150001</v>
      </c>
      <c r="AR822" s="792">
        <f t="shared" si="190"/>
        <v>0.71955471630849999</v>
      </c>
      <c r="AS822" s="792">
        <f t="shared" si="196"/>
        <v>0.33186798894674618</v>
      </c>
      <c r="AT822" s="792">
        <f t="shared" si="196"/>
        <v>0.66813201105325382</v>
      </c>
      <c r="AU822" s="808">
        <v>0.37081334065021199</v>
      </c>
      <c r="AV822" s="808">
        <f t="shared" si="197"/>
        <v>0.62918665934978801</v>
      </c>
      <c r="AW822" s="808">
        <v>0.42139402316936603</v>
      </c>
      <c r="AX822" s="808">
        <f t="shared" si="198"/>
        <v>0.57860597683063397</v>
      </c>
      <c r="AY822" s="808">
        <v>0.30876935633232599</v>
      </c>
      <c r="AZ822" s="808">
        <f t="shared" si="201"/>
        <v>0.69123064366767406</v>
      </c>
      <c r="BA822" s="808">
        <f t="shared" si="199"/>
        <v>0.35390666484338984</v>
      </c>
      <c r="BB822" s="808">
        <f t="shared" si="199"/>
        <v>0.64609333515661016</v>
      </c>
      <c r="BC822" s="809">
        <v>0.35042431396366402</v>
      </c>
      <c r="BD822" s="809">
        <f t="shared" si="202"/>
        <v>0.64957568603633598</v>
      </c>
      <c r="BE822" s="809">
        <v>0.407111098324067</v>
      </c>
      <c r="BF822" s="809">
        <f t="shared" si="202"/>
        <v>0.592888901675933</v>
      </c>
      <c r="BG822" s="809">
        <v>0.309807378914215</v>
      </c>
      <c r="BH822" s="809">
        <f t="shared" si="191"/>
        <v>0.69019262108578494</v>
      </c>
      <c r="BI822" s="809">
        <v>0.34477848424381019</v>
      </c>
      <c r="BJ822" s="809">
        <v>0.65522151575618981</v>
      </c>
      <c r="BK822" s="810">
        <v>0.34231290672216103</v>
      </c>
      <c r="BL822" s="810">
        <f t="shared" si="192"/>
        <v>0.65768709327783892</v>
      </c>
      <c r="BM822" s="810">
        <v>0.39907385337006901</v>
      </c>
      <c r="BN822" s="810">
        <f t="shared" si="193"/>
        <v>0.60092614662993094</v>
      </c>
      <c r="BO822" s="810">
        <v>0.29976915783866998</v>
      </c>
      <c r="BP822" s="810">
        <f t="shared" si="194"/>
        <v>0.70023084216133002</v>
      </c>
      <c r="BQ822" s="810">
        <v>0.33579779996477399</v>
      </c>
      <c r="BR822" s="810">
        <f t="shared" si="200"/>
        <v>0.66420220003522601</v>
      </c>
      <c r="BS822" s="809">
        <v>0.91765286333135543</v>
      </c>
      <c r="BT822" s="809">
        <v>8.2347136668644599E-2</v>
      </c>
      <c r="BU822" s="812"/>
      <c r="BV822" s="758"/>
      <c r="BW822" s="758"/>
      <c r="BX822" s="758"/>
      <c r="BY822" s="758"/>
      <c r="BZ822" s="758"/>
      <c r="CA822" s="758"/>
      <c r="CB822" s="758"/>
      <c r="CC822" s="758"/>
      <c r="CD822" s="758"/>
      <c r="CE822" s="758"/>
      <c r="CF822" s="758"/>
      <c r="CG822" s="758"/>
      <c r="CH822" s="758"/>
      <c r="CI822" s="758"/>
      <c r="CJ822" s="758"/>
      <c r="CK822" s="758"/>
      <c r="CL822" s="758"/>
      <c r="CM822" s="758"/>
      <c r="CN822" s="758"/>
      <c r="CP822" s="5"/>
      <c r="CR822" s="5"/>
      <c r="CS822" s="5"/>
      <c r="CT822" s="5"/>
    </row>
    <row r="823" spans="2:98" ht="15">
      <c r="B823" s="758"/>
      <c r="C823" s="758"/>
      <c r="D823" s="758"/>
      <c r="E823" s="758"/>
      <c r="F823" s="758"/>
      <c r="G823" s="758"/>
      <c r="H823" s="758"/>
      <c r="I823" s="758"/>
      <c r="J823" s="758"/>
      <c r="K823" s="758"/>
      <c r="L823" s="758"/>
      <c r="M823" s="758"/>
      <c r="N823" s="758"/>
      <c r="O823" s="758"/>
      <c r="P823" s="758"/>
      <c r="Q823" s="758"/>
      <c r="R823" s="758"/>
      <c r="S823" s="758"/>
      <c r="T823" s="758"/>
      <c r="U823" s="758"/>
      <c r="V823" s="758"/>
      <c r="W823" s="758"/>
      <c r="X823" s="758"/>
      <c r="Y823" s="758"/>
      <c r="Z823" s="758"/>
      <c r="AA823" s="758"/>
      <c r="AB823" s="758"/>
      <c r="AC823" s="758"/>
      <c r="AD823" s="758"/>
      <c r="AE823" s="758"/>
      <c r="AF823" s="758"/>
      <c r="AG823" s="758"/>
      <c r="AH823" s="758"/>
      <c r="AI823" s="758"/>
      <c r="AJ823" s="758"/>
      <c r="AK823" s="758"/>
      <c r="AL823" s="780">
        <v>818</v>
      </c>
      <c r="AM823" s="792">
        <v>0.35564296198318601</v>
      </c>
      <c r="AN823" s="792">
        <f t="shared" si="195"/>
        <v>0.64435703801681399</v>
      </c>
      <c r="AO823" s="792">
        <v>0.40324962736825998</v>
      </c>
      <c r="AP823" s="792">
        <f t="shared" si="189"/>
        <v>0.59675037263174002</v>
      </c>
      <c r="AQ823" s="792">
        <v>0.280764747441483</v>
      </c>
      <c r="AR823" s="792">
        <f t="shared" si="190"/>
        <v>0.71923525255851706</v>
      </c>
      <c r="AS823" s="792">
        <f t="shared" si="196"/>
        <v>0.33214851633256964</v>
      </c>
      <c r="AT823" s="792">
        <f t="shared" si="196"/>
        <v>0.66785148366743041</v>
      </c>
      <c r="AU823" s="808">
        <v>0.371082935766685</v>
      </c>
      <c r="AV823" s="808">
        <f t="shared" si="197"/>
        <v>0.62891706423331506</v>
      </c>
      <c r="AW823" s="808">
        <v>0.42165076268117502</v>
      </c>
      <c r="AX823" s="808">
        <f t="shared" si="198"/>
        <v>0.57834923731882504</v>
      </c>
      <c r="AY823" s="808">
        <v>0.30911930596586101</v>
      </c>
      <c r="AZ823" s="808">
        <f t="shared" si="201"/>
        <v>0.69088069403413899</v>
      </c>
      <c r="BA823" s="808">
        <f t="shared" si="199"/>
        <v>0.35421026624863872</v>
      </c>
      <c r="BB823" s="808">
        <f t="shared" si="199"/>
        <v>0.64578973375136139</v>
      </c>
      <c r="BC823" s="809">
        <v>0.35068238598152102</v>
      </c>
      <c r="BD823" s="809">
        <f t="shared" si="202"/>
        <v>0.64931761401847898</v>
      </c>
      <c r="BE823" s="809">
        <v>0.40735120353779902</v>
      </c>
      <c r="BF823" s="809">
        <f t="shared" si="202"/>
        <v>0.59264879646220092</v>
      </c>
      <c r="BG823" s="809">
        <v>0.31015591557042899</v>
      </c>
      <c r="BH823" s="809">
        <f t="shared" si="191"/>
        <v>0.68984408442957101</v>
      </c>
      <c r="BI823" s="809">
        <v>0.34507403763036265</v>
      </c>
      <c r="BJ823" s="809">
        <v>0.65492596236963729</v>
      </c>
      <c r="BK823" s="810">
        <v>0.342564618728672</v>
      </c>
      <c r="BL823" s="810">
        <f t="shared" si="192"/>
        <v>0.65743538127132806</v>
      </c>
      <c r="BM823" s="810">
        <v>0.39931198045078797</v>
      </c>
      <c r="BN823" s="810">
        <f t="shared" si="193"/>
        <v>0.60068801954921203</v>
      </c>
      <c r="BO823" s="810">
        <v>0.300107163725709</v>
      </c>
      <c r="BP823" s="810">
        <f t="shared" si="194"/>
        <v>0.699892836274291</v>
      </c>
      <c r="BQ823" s="810">
        <v>0.33608608262339568</v>
      </c>
      <c r="BR823" s="810">
        <f t="shared" si="200"/>
        <v>0.66391391737660443</v>
      </c>
      <c r="BS823" s="809">
        <v>0.91774806156363886</v>
      </c>
      <c r="BT823" s="809">
        <v>8.2251938436361194E-2</v>
      </c>
      <c r="BU823" s="812"/>
      <c r="BV823" s="758"/>
      <c r="BW823" s="758"/>
      <c r="BX823" s="758"/>
      <c r="BY823" s="758"/>
      <c r="BZ823" s="758"/>
      <c r="CA823" s="758"/>
      <c r="CB823" s="758"/>
      <c r="CC823" s="758"/>
      <c r="CD823" s="758"/>
      <c r="CE823" s="758"/>
      <c r="CF823" s="758"/>
      <c r="CG823" s="758"/>
      <c r="CH823" s="758"/>
      <c r="CI823" s="758"/>
      <c r="CJ823" s="758"/>
      <c r="CK823" s="758"/>
      <c r="CL823" s="758"/>
      <c r="CM823" s="758"/>
      <c r="CN823" s="758"/>
      <c r="CP823" s="5"/>
      <c r="CR823" s="5"/>
      <c r="CS823" s="5"/>
      <c r="CT823" s="5"/>
    </row>
    <row r="824" spans="2:98" ht="15">
      <c r="B824" s="758"/>
      <c r="C824" s="758"/>
      <c r="D824" s="758"/>
      <c r="E824" s="758"/>
      <c r="F824" s="758"/>
      <c r="G824" s="758"/>
      <c r="H824" s="758"/>
      <c r="I824" s="758"/>
      <c r="J824" s="758"/>
      <c r="K824" s="758"/>
      <c r="L824" s="758"/>
      <c r="M824" s="758"/>
      <c r="N824" s="758"/>
      <c r="O824" s="758"/>
      <c r="P824" s="758"/>
      <c r="Q824" s="758"/>
      <c r="R824" s="758"/>
      <c r="S824" s="758"/>
      <c r="T824" s="758"/>
      <c r="U824" s="758"/>
      <c r="V824" s="758"/>
      <c r="W824" s="758"/>
      <c r="X824" s="758"/>
      <c r="Y824" s="758"/>
      <c r="Z824" s="758"/>
      <c r="AA824" s="758"/>
      <c r="AB824" s="758"/>
      <c r="AC824" s="758"/>
      <c r="AD824" s="758"/>
      <c r="AE824" s="758"/>
      <c r="AF824" s="758"/>
      <c r="AG824" s="758"/>
      <c r="AH824" s="758"/>
      <c r="AI824" s="758"/>
      <c r="AJ824" s="758"/>
      <c r="AK824" s="758"/>
      <c r="AL824" s="780">
        <v>819</v>
      </c>
      <c r="AM824" s="792">
        <v>0.35589985022205001</v>
      </c>
      <c r="AN824" s="792">
        <f t="shared" si="195"/>
        <v>0.64410014977794994</v>
      </c>
      <c r="AO824" s="792">
        <v>0.40348378945132901</v>
      </c>
      <c r="AP824" s="792">
        <f t="shared" si="189"/>
        <v>0.59651621054867099</v>
      </c>
      <c r="AQ824" s="792">
        <v>0.281084115135664</v>
      </c>
      <c r="AR824" s="792">
        <f t="shared" si="190"/>
        <v>0.718915884864336</v>
      </c>
      <c r="AS824" s="792">
        <f t="shared" si="196"/>
        <v>0.3324289181050466</v>
      </c>
      <c r="AT824" s="792">
        <f t="shared" si="196"/>
        <v>0.6675710818949534</v>
      </c>
      <c r="AU824" s="808">
        <v>0.37135233471418999</v>
      </c>
      <c r="AV824" s="808">
        <f t="shared" si="197"/>
        <v>0.62864766528580995</v>
      </c>
      <c r="AW824" s="808">
        <v>0.42190731157220701</v>
      </c>
      <c r="AX824" s="808">
        <f t="shared" si="198"/>
        <v>0.57809268842779304</v>
      </c>
      <c r="AY824" s="808">
        <v>0.30946912251347097</v>
      </c>
      <c r="AZ824" s="808">
        <f t="shared" si="201"/>
        <v>0.69053087748652908</v>
      </c>
      <c r="BA824" s="808">
        <f t="shared" si="199"/>
        <v>0.35451370177920316</v>
      </c>
      <c r="BB824" s="808">
        <f t="shared" si="199"/>
        <v>0.64548629822079695</v>
      </c>
      <c r="BC824" s="809">
        <v>0.35094022348691301</v>
      </c>
      <c r="BD824" s="809">
        <f t="shared" si="202"/>
        <v>0.64905977651308699</v>
      </c>
      <c r="BE824" s="809">
        <v>0.407591123687153</v>
      </c>
      <c r="BF824" s="809">
        <f t="shared" si="202"/>
        <v>0.592408876312847</v>
      </c>
      <c r="BG824" s="809">
        <v>0.310504319155058</v>
      </c>
      <c r="BH824" s="809">
        <f t="shared" si="191"/>
        <v>0.68949568084494195</v>
      </c>
      <c r="BI824" s="809">
        <v>0.34536941454031489</v>
      </c>
      <c r="BJ824" s="809">
        <v>0.65463058545968511</v>
      </c>
      <c r="BK824" s="810">
        <v>0.34281612294083202</v>
      </c>
      <c r="BL824" s="810">
        <f t="shared" si="192"/>
        <v>0.65718387705916803</v>
      </c>
      <c r="BM824" s="810">
        <v>0.39954994613753902</v>
      </c>
      <c r="BN824" s="810">
        <f t="shared" si="193"/>
        <v>0.60045005386246098</v>
      </c>
      <c r="BO824" s="810">
        <v>0.30044502395961198</v>
      </c>
      <c r="BP824" s="810">
        <f t="shared" si="194"/>
        <v>0.69955497604038808</v>
      </c>
      <c r="BQ824" s="810">
        <v>0.33637419674471342</v>
      </c>
      <c r="BR824" s="810">
        <f t="shared" si="200"/>
        <v>0.66362580325528664</v>
      </c>
      <c r="BS824" s="809">
        <v>0.9178430382294599</v>
      </c>
      <c r="BT824" s="809">
        <v>8.2156961770540105E-2</v>
      </c>
      <c r="BU824" s="812"/>
      <c r="BV824" s="758"/>
      <c r="BW824" s="758"/>
      <c r="BX824" s="758"/>
      <c r="BY824" s="758"/>
      <c r="BZ824" s="758"/>
      <c r="CA824" s="758"/>
      <c r="CB824" s="758"/>
      <c r="CC824" s="758"/>
      <c r="CD824" s="758"/>
      <c r="CE824" s="758"/>
      <c r="CF824" s="758"/>
      <c r="CG824" s="758"/>
      <c r="CH824" s="758"/>
      <c r="CI824" s="758"/>
      <c r="CJ824" s="758"/>
      <c r="CK824" s="758"/>
      <c r="CL824" s="758"/>
      <c r="CM824" s="758"/>
      <c r="CN824" s="758"/>
      <c r="CP824" s="5"/>
      <c r="CR824" s="5"/>
      <c r="CS824" s="5"/>
      <c r="CT824" s="5"/>
    </row>
    <row r="825" spans="2:98" ht="15">
      <c r="B825" s="758"/>
      <c r="C825" s="758"/>
      <c r="D825" s="758"/>
      <c r="E825" s="758"/>
      <c r="F825" s="758"/>
      <c r="G825" s="758"/>
      <c r="H825" s="758"/>
      <c r="I825" s="758"/>
      <c r="J825" s="758"/>
      <c r="K825" s="758"/>
      <c r="L825" s="758"/>
      <c r="M825" s="758"/>
      <c r="N825" s="758"/>
      <c r="O825" s="758"/>
      <c r="P825" s="758"/>
      <c r="Q825" s="758"/>
      <c r="R825" s="758"/>
      <c r="S825" s="758"/>
      <c r="T825" s="758"/>
      <c r="U825" s="758"/>
      <c r="V825" s="758"/>
      <c r="W825" s="758"/>
      <c r="X825" s="758"/>
      <c r="Y825" s="758"/>
      <c r="Z825" s="758"/>
      <c r="AA825" s="758"/>
      <c r="AB825" s="758"/>
      <c r="AC825" s="758"/>
      <c r="AD825" s="758"/>
      <c r="AE825" s="758"/>
      <c r="AF825" s="758"/>
      <c r="AG825" s="758"/>
      <c r="AH825" s="758"/>
      <c r="AI825" s="758"/>
      <c r="AJ825" s="758"/>
      <c r="AK825" s="758"/>
      <c r="AL825" s="780">
        <v>820</v>
      </c>
      <c r="AM825" s="792">
        <v>0.356156624048868</v>
      </c>
      <c r="AN825" s="792">
        <f t="shared" si="195"/>
        <v>0.64384337595113195</v>
      </c>
      <c r="AO825" s="792">
        <v>0.40371775144373701</v>
      </c>
      <c r="AP825" s="792">
        <f t="shared" si="189"/>
        <v>0.59628224855626299</v>
      </c>
      <c r="AQ825" s="792">
        <v>0.28140338646795798</v>
      </c>
      <c r="AR825" s="792">
        <f t="shared" si="190"/>
        <v>0.71859661353204207</v>
      </c>
      <c r="AS825" s="792">
        <f t="shared" si="196"/>
        <v>0.33270919406246924</v>
      </c>
      <c r="AT825" s="792">
        <f t="shared" si="196"/>
        <v>0.66729080593753065</v>
      </c>
      <c r="AU825" s="808">
        <v>0.37162153770925699</v>
      </c>
      <c r="AV825" s="808">
        <f t="shared" si="197"/>
        <v>0.62837846229074301</v>
      </c>
      <c r="AW825" s="808">
        <v>0.42216367013811901</v>
      </c>
      <c r="AX825" s="808">
        <f t="shared" si="198"/>
        <v>0.57783632986188094</v>
      </c>
      <c r="AY825" s="808">
        <v>0.30981880578166998</v>
      </c>
      <c r="AZ825" s="808">
        <f t="shared" si="201"/>
        <v>0.69018119421833002</v>
      </c>
      <c r="BA825" s="808">
        <f t="shared" si="199"/>
        <v>0.35481697148120522</v>
      </c>
      <c r="BB825" s="808">
        <f t="shared" si="199"/>
        <v>0.64518302851879472</v>
      </c>
      <c r="BC825" s="809">
        <v>0.35119782772777702</v>
      </c>
      <c r="BD825" s="809">
        <f t="shared" si="202"/>
        <v>0.64880217227222303</v>
      </c>
      <c r="BE825" s="809">
        <v>0.40783085979879702</v>
      </c>
      <c r="BF825" s="809">
        <f t="shared" si="202"/>
        <v>0.59216914020120304</v>
      </c>
      <c r="BG825" s="809">
        <v>0.31085259040052099</v>
      </c>
      <c r="BH825" s="809">
        <f t="shared" si="191"/>
        <v>0.68914740959947896</v>
      </c>
      <c r="BI825" s="809">
        <v>0.34566461593357389</v>
      </c>
      <c r="BJ825" s="809">
        <v>0.65433538406642611</v>
      </c>
      <c r="BK825" s="810">
        <v>0.34306742143302099</v>
      </c>
      <c r="BL825" s="810">
        <f t="shared" si="192"/>
        <v>0.65693257856697906</v>
      </c>
      <c r="BM825" s="810">
        <v>0.399787751462026</v>
      </c>
      <c r="BN825" s="810">
        <f t="shared" si="193"/>
        <v>0.60021224853797395</v>
      </c>
      <c r="BO825" s="810">
        <v>0.30078273933793198</v>
      </c>
      <c r="BP825" s="810">
        <f t="shared" si="194"/>
        <v>0.69921726066206802</v>
      </c>
      <c r="BQ825" s="810">
        <v>0.3366621435759512</v>
      </c>
      <c r="BR825" s="810">
        <f t="shared" si="200"/>
        <v>0.66333785642404886</v>
      </c>
      <c r="BS825" s="809">
        <v>0.91793779394152641</v>
      </c>
      <c r="BT825" s="809">
        <v>8.20622060584736E-2</v>
      </c>
      <c r="BU825" s="812"/>
      <c r="BV825" s="758"/>
      <c r="BW825" s="758"/>
      <c r="BX825" s="758"/>
      <c r="BY825" s="758"/>
      <c r="BZ825" s="758"/>
      <c r="CA825" s="758"/>
      <c r="CB825" s="758"/>
      <c r="CC825" s="758"/>
      <c r="CD825" s="758"/>
      <c r="CE825" s="758"/>
      <c r="CF825" s="758"/>
      <c r="CG825" s="758"/>
      <c r="CH825" s="758"/>
      <c r="CI825" s="758"/>
      <c r="CJ825" s="758"/>
      <c r="CK825" s="758"/>
      <c r="CL825" s="758"/>
      <c r="CM825" s="758"/>
      <c r="CN825" s="758"/>
      <c r="CP825" s="5"/>
      <c r="CR825" s="5"/>
      <c r="CS825" s="5"/>
      <c r="CT825" s="5"/>
    </row>
    <row r="826" spans="2:98" ht="15">
      <c r="B826" s="758"/>
      <c r="C826" s="758"/>
      <c r="D826" s="758"/>
      <c r="E826" s="758"/>
      <c r="F826" s="758"/>
      <c r="G826" s="758"/>
      <c r="H826" s="758"/>
      <c r="I826" s="758"/>
      <c r="J826" s="758"/>
      <c r="K826" s="758"/>
      <c r="L826" s="758"/>
      <c r="M826" s="758"/>
      <c r="N826" s="758"/>
      <c r="O826" s="758"/>
      <c r="P826" s="758"/>
      <c r="Q826" s="758"/>
      <c r="R826" s="758"/>
      <c r="S826" s="758"/>
      <c r="T826" s="758"/>
      <c r="U826" s="758"/>
      <c r="V826" s="758"/>
      <c r="W826" s="758"/>
      <c r="X826" s="758"/>
      <c r="Y826" s="758"/>
      <c r="Z826" s="758"/>
      <c r="AA826" s="758"/>
      <c r="AB826" s="758"/>
      <c r="AC826" s="758"/>
      <c r="AD826" s="758"/>
      <c r="AE826" s="758"/>
      <c r="AF826" s="758"/>
      <c r="AG826" s="758"/>
      <c r="AH826" s="758"/>
      <c r="AI826" s="758"/>
      <c r="AJ826" s="758"/>
      <c r="AK826" s="758"/>
      <c r="AL826" s="780">
        <v>821</v>
      </c>
      <c r="AM826" s="792">
        <v>0.35641328294541702</v>
      </c>
      <c r="AN826" s="792">
        <f t="shared" si="195"/>
        <v>0.64358671705458304</v>
      </c>
      <c r="AO826" s="792">
        <v>0.40395151377914301</v>
      </c>
      <c r="AP826" s="792">
        <f t="shared" si="189"/>
        <v>0.59604848622085704</v>
      </c>
      <c r="AQ826" s="792">
        <v>0.281722561132281</v>
      </c>
      <c r="AR826" s="792">
        <f t="shared" si="190"/>
        <v>0.718277438867719</v>
      </c>
      <c r="AS826" s="792">
        <f t="shared" si="196"/>
        <v>0.3329893440031314</v>
      </c>
      <c r="AT826" s="792">
        <f t="shared" si="196"/>
        <v>0.6670106559968686</v>
      </c>
      <c r="AU826" s="808">
        <v>0.371890544968416</v>
      </c>
      <c r="AV826" s="808">
        <f t="shared" si="197"/>
        <v>0.628109455031584</v>
      </c>
      <c r="AW826" s="808">
        <v>0.42241983867456501</v>
      </c>
      <c r="AX826" s="808">
        <f t="shared" si="198"/>
        <v>0.57758016132543499</v>
      </c>
      <c r="AY826" s="808">
        <v>0.31016835557697497</v>
      </c>
      <c r="AZ826" s="808">
        <f t="shared" si="201"/>
        <v>0.68983164442302503</v>
      </c>
      <c r="BA826" s="808">
        <f t="shared" si="199"/>
        <v>0.3551200754007674</v>
      </c>
      <c r="BB826" s="808">
        <f t="shared" si="199"/>
        <v>0.6448799245992326</v>
      </c>
      <c r="BC826" s="809">
        <v>0.35145519995205299</v>
      </c>
      <c r="BD826" s="809">
        <f t="shared" si="202"/>
        <v>0.64854480004794701</v>
      </c>
      <c r="BE826" s="809">
        <v>0.40807041289939799</v>
      </c>
      <c r="BF826" s="809">
        <f t="shared" si="202"/>
        <v>0.59192958710060206</v>
      </c>
      <c r="BG826" s="809">
        <v>0.31120073003923698</v>
      </c>
      <c r="BH826" s="809">
        <f t="shared" si="191"/>
        <v>0.68879926996076302</v>
      </c>
      <c r="BI826" s="809">
        <v>0.34595964277004698</v>
      </c>
      <c r="BJ826" s="809">
        <v>0.65404035722995302</v>
      </c>
      <c r="BK826" s="810">
        <v>0.34331851627962201</v>
      </c>
      <c r="BL826" s="810">
        <f t="shared" si="192"/>
        <v>0.65668148372037805</v>
      </c>
      <c r="BM826" s="810">
        <v>0.400025397455952</v>
      </c>
      <c r="BN826" s="810">
        <f t="shared" si="193"/>
        <v>0.599974602544048</v>
      </c>
      <c r="BO826" s="810">
        <v>0.30112031065822198</v>
      </c>
      <c r="BP826" s="810">
        <f t="shared" si="194"/>
        <v>0.69887968934177802</v>
      </c>
      <c r="BQ826" s="810">
        <v>0.33694992436433391</v>
      </c>
      <c r="BR826" s="810">
        <f t="shared" si="200"/>
        <v>0.66305007563566609</v>
      </c>
      <c r="BS826" s="809">
        <v>0.91803232931254597</v>
      </c>
      <c r="BT826" s="809">
        <v>8.1967670687454003E-2</v>
      </c>
      <c r="BU826" s="812"/>
      <c r="BV826" s="758"/>
      <c r="BW826" s="758"/>
      <c r="BX826" s="758"/>
      <c r="BY826" s="758"/>
      <c r="BZ826" s="758"/>
      <c r="CA826" s="758"/>
      <c r="CB826" s="758"/>
      <c r="CC826" s="758"/>
      <c r="CD826" s="758"/>
      <c r="CE826" s="758"/>
      <c r="CF826" s="758"/>
      <c r="CG826" s="758"/>
      <c r="CH826" s="758"/>
      <c r="CI826" s="758"/>
      <c r="CJ826" s="758"/>
      <c r="CK826" s="758"/>
      <c r="CL826" s="758"/>
      <c r="CM826" s="758"/>
      <c r="CN826" s="758"/>
      <c r="CP826" s="5"/>
      <c r="CR826" s="5"/>
      <c r="CS826" s="5"/>
      <c r="CT826" s="5"/>
    </row>
    <row r="827" spans="2:98" ht="15">
      <c r="B827" s="758"/>
      <c r="C827" s="758"/>
      <c r="D827" s="758"/>
      <c r="E827" s="758"/>
      <c r="F827" s="758"/>
      <c r="G827" s="758"/>
      <c r="H827" s="758"/>
      <c r="I827" s="758"/>
      <c r="J827" s="758"/>
      <c r="K827" s="758"/>
      <c r="L827" s="758"/>
      <c r="M827" s="758"/>
      <c r="N827" s="758"/>
      <c r="O827" s="758"/>
      <c r="P827" s="758"/>
      <c r="Q827" s="758"/>
      <c r="R827" s="758"/>
      <c r="S827" s="758"/>
      <c r="T827" s="758"/>
      <c r="U827" s="758"/>
      <c r="V827" s="758"/>
      <c r="W827" s="758"/>
      <c r="X827" s="758"/>
      <c r="Y827" s="758"/>
      <c r="Z827" s="758"/>
      <c r="AA827" s="758"/>
      <c r="AB827" s="758"/>
      <c r="AC827" s="758"/>
      <c r="AD827" s="758"/>
      <c r="AE827" s="758"/>
      <c r="AF827" s="758"/>
      <c r="AG827" s="758"/>
      <c r="AH827" s="758"/>
      <c r="AI827" s="758"/>
      <c r="AJ827" s="758"/>
      <c r="AK827" s="758"/>
      <c r="AL827" s="780">
        <v>822</v>
      </c>
      <c r="AM827" s="792">
        <v>0.356669826393471</v>
      </c>
      <c r="AN827" s="792">
        <f t="shared" si="195"/>
        <v>0.643330173606529</v>
      </c>
      <c r="AO827" s="792">
        <v>0.40418507689120398</v>
      </c>
      <c r="AP827" s="792">
        <f t="shared" si="189"/>
        <v>0.59581492310879602</v>
      </c>
      <c r="AQ827" s="792">
        <v>0.28204163882254701</v>
      </c>
      <c r="AR827" s="792">
        <f t="shared" si="190"/>
        <v>0.71795836117745293</v>
      </c>
      <c r="AS827" s="792">
        <f t="shared" si="196"/>
        <v>0.33326936772532456</v>
      </c>
      <c r="AT827" s="792">
        <f t="shared" si="196"/>
        <v>0.66673063227467544</v>
      </c>
      <c r="AU827" s="808">
        <v>0.372159356708199</v>
      </c>
      <c r="AV827" s="808">
        <f t="shared" si="197"/>
        <v>0.627840643291801</v>
      </c>
      <c r="AW827" s="808">
        <v>0.42267581747720001</v>
      </c>
      <c r="AX827" s="808">
        <f t="shared" si="198"/>
        <v>0.57732418252279993</v>
      </c>
      <c r="AY827" s="808">
        <v>0.310517771705903</v>
      </c>
      <c r="AZ827" s="808">
        <f t="shared" si="201"/>
        <v>0.689482228294097</v>
      </c>
      <c r="BA827" s="808">
        <f t="shared" si="199"/>
        <v>0.35542301358401307</v>
      </c>
      <c r="BB827" s="808">
        <f t="shared" si="199"/>
        <v>0.64457698641598693</v>
      </c>
      <c r="BC827" s="809">
        <v>0.35171234140767998</v>
      </c>
      <c r="BD827" s="809">
        <f t="shared" si="202"/>
        <v>0.64828765859232007</v>
      </c>
      <c r="BE827" s="809">
        <v>0.40830978401562301</v>
      </c>
      <c r="BF827" s="809">
        <f t="shared" si="202"/>
        <v>0.59169021598437699</v>
      </c>
      <c r="BG827" s="809">
        <v>0.31154873880362499</v>
      </c>
      <c r="BH827" s="809">
        <f t="shared" si="191"/>
        <v>0.68845126119637501</v>
      </c>
      <c r="BI827" s="809">
        <v>0.34625449600964159</v>
      </c>
      <c r="BJ827" s="809">
        <v>0.65374550399035847</v>
      </c>
      <c r="BK827" s="810">
        <v>0.34356940955501603</v>
      </c>
      <c r="BL827" s="810">
        <f t="shared" si="192"/>
        <v>0.65643059044498397</v>
      </c>
      <c r="BM827" s="810">
        <v>0.40026288515102099</v>
      </c>
      <c r="BN827" s="810">
        <f t="shared" si="193"/>
        <v>0.59973711484897896</v>
      </c>
      <c r="BO827" s="810">
        <v>0.30145773871803599</v>
      </c>
      <c r="BP827" s="810">
        <f t="shared" si="194"/>
        <v>0.69854226128196406</v>
      </c>
      <c r="BQ827" s="810">
        <v>0.33723754035708631</v>
      </c>
      <c r="BR827" s="810">
        <f t="shared" si="200"/>
        <v>0.66276245964291369</v>
      </c>
      <c r="BS827" s="809">
        <v>0.91812664495522656</v>
      </c>
      <c r="BT827" s="809">
        <v>8.1873355044773499E-2</v>
      </c>
      <c r="BU827" s="812"/>
      <c r="BV827" s="758"/>
      <c r="BW827" s="758"/>
      <c r="BX827" s="758"/>
      <c r="BY827" s="758"/>
      <c r="BZ827" s="758"/>
      <c r="CA827" s="758"/>
      <c r="CB827" s="758"/>
      <c r="CC827" s="758"/>
      <c r="CD827" s="758"/>
      <c r="CE827" s="758"/>
      <c r="CF827" s="758"/>
      <c r="CG827" s="758"/>
      <c r="CH827" s="758"/>
      <c r="CI827" s="758"/>
      <c r="CJ827" s="758"/>
      <c r="CK827" s="758"/>
      <c r="CL827" s="758"/>
      <c r="CM827" s="758"/>
      <c r="CN827" s="758"/>
      <c r="CP827" s="5"/>
      <c r="CR827" s="5"/>
      <c r="CS827" s="5"/>
      <c r="CT827" s="5"/>
    </row>
    <row r="828" spans="2:98" ht="15">
      <c r="B828" s="758"/>
      <c r="C828" s="758"/>
      <c r="D828" s="758"/>
      <c r="E828" s="758"/>
      <c r="F828" s="758"/>
      <c r="G828" s="758"/>
      <c r="H828" s="758"/>
      <c r="I828" s="758"/>
      <c r="J828" s="758"/>
      <c r="K828" s="758"/>
      <c r="L828" s="758"/>
      <c r="M828" s="758"/>
      <c r="N828" s="758"/>
      <c r="O828" s="758"/>
      <c r="P828" s="758"/>
      <c r="Q828" s="758"/>
      <c r="R828" s="758"/>
      <c r="S828" s="758"/>
      <c r="T828" s="758"/>
      <c r="U828" s="758"/>
      <c r="V828" s="758"/>
      <c r="W828" s="758"/>
      <c r="X828" s="758"/>
      <c r="Y828" s="758"/>
      <c r="Z828" s="758"/>
      <c r="AA828" s="758"/>
      <c r="AB828" s="758"/>
      <c r="AC828" s="758"/>
      <c r="AD828" s="758"/>
      <c r="AE828" s="758"/>
      <c r="AF828" s="758"/>
      <c r="AG828" s="758"/>
      <c r="AH828" s="758"/>
      <c r="AI828" s="758"/>
      <c r="AJ828" s="758"/>
      <c r="AK828" s="758"/>
      <c r="AL828" s="780">
        <v>823</v>
      </c>
      <c r="AM828" s="792">
        <v>0.35692625387480698</v>
      </c>
      <c r="AN828" s="792">
        <f t="shared" si="195"/>
        <v>0.64307374612519297</v>
      </c>
      <c r="AO828" s="792">
        <v>0.40441844121357801</v>
      </c>
      <c r="AP828" s="792">
        <f t="shared" si="189"/>
        <v>0.59558155878642194</v>
      </c>
      <c r="AQ828" s="792">
        <v>0.28236061923267303</v>
      </c>
      <c r="AR828" s="792">
        <f t="shared" si="190"/>
        <v>0.71763938076732692</v>
      </c>
      <c r="AS828" s="792">
        <f t="shared" si="196"/>
        <v>0.33354926502734272</v>
      </c>
      <c r="AT828" s="792">
        <f t="shared" si="196"/>
        <v>0.66645073497265728</v>
      </c>
      <c r="AU828" s="808">
        <v>0.37242797314513498</v>
      </c>
      <c r="AV828" s="808">
        <f t="shared" si="197"/>
        <v>0.62757202685486502</v>
      </c>
      <c r="AW828" s="808">
        <v>0.42293160684168102</v>
      </c>
      <c r="AX828" s="808">
        <f t="shared" si="198"/>
        <v>0.57706839315831893</v>
      </c>
      <c r="AY828" s="808">
        <v>0.31086705397497</v>
      </c>
      <c r="AZ828" s="808">
        <f t="shared" si="201"/>
        <v>0.68913294602502995</v>
      </c>
      <c r="BA828" s="808">
        <f t="shared" si="199"/>
        <v>0.35572578607706473</v>
      </c>
      <c r="BB828" s="808">
        <f t="shared" si="199"/>
        <v>0.64427421392293538</v>
      </c>
      <c r="BC828" s="809">
        <v>0.35196925334259499</v>
      </c>
      <c r="BD828" s="809">
        <f t="shared" si="202"/>
        <v>0.64803074665740501</v>
      </c>
      <c r="BE828" s="809">
        <v>0.40854897417413999</v>
      </c>
      <c r="BF828" s="809">
        <f t="shared" si="202"/>
        <v>0.59145102582586007</v>
      </c>
      <c r="BG828" s="809">
        <v>0.31189661742610397</v>
      </c>
      <c r="BH828" s="809">
        <f t="shared" si="191"/>
        <v>0.68810338257389603</v>
      </c>
      <c r="BI828" s="809">
        <v>0.34654917661226448</v>
      </c>
      <c r="BJ828" s="809">
        <v>0.65345082338773552</v>
      </c>
      <c r="BK828" s="810">
        <v>0.34382010333358498</v>
      </c>
      <c r="BL828" s="810">
        <f t="shared" si="192"/>
        <v>0.65617989666641496</v>
      </c>
      <c r="BM828" s="810">
        <v>0.400500215578938</v>
      </c>
      <c r="BN828" s="810">
        <f t="shared" si="193"/>
        <v>0.599499784421062</v>
      </c>
      <c r="BO828" s="810">
        <v>0.301795024314926</v>
      </c>
      <c r="BP828" s="810">
        <f t="shared" si="194"/>
        <v>0.698204975685074</v>
      </c>
      <c r="BQ828" s="810">
        <v>0.33752499280143305</v>
      </c>
      <c r="BR828" s="810">
        <f t="shared" si="200"/>
        <v>0.662475007198567</v>
      </c>
      <c r="BS828" s="809">
        <v>0.9182207414822755</v>
      </c>
      <c r="BT828" s="809">
        <v>8.1779258517724496E-2</v>
      </c>
      <c r="BU828" s="812"/>
      <c r="BV828" s="758"/>
      <c r="BW828" s="758"/>
      <c r="BX828" s="758"/>
      <c r="BY828" s="758"/>
      <c r="BZ828" s="758"/>
      <c r="CA828" s="758"/>
      <c r="CB828" s="758"/>
      <c r="CC828" s="758"/>
      <c r="CD828" s="758"/>
      <c r="CE828" s="758"/>
      <c r="CF828" s="758"/>
      <c r="CG828" s="758"/>
      <c r="CH828" s="758"/>
      <c r="CI828" s="758"/>
      <c r="CJ828" s="758"/>
      <c r="CK828" s="758"/>
      <c r="CL828" s="758"/>
      <c r="CM828" s="758"/>
      <c r="CN828" s="758"/>
      <c r="CP828" s="5"/>
      <c r="CR828" s="5"/>
      <c r="CS828" s="5"/>
      <c r="CT828" s="5"/>
    </row>
    <row r="829" spans="2:98" ht="15">
      <c r="B829" s="758"/>
      <c r="C829" s="758"/>
      <c r="D829" s="758"/>
      <c r="E829" s="758"/>
      <c r="F829" s="758"/>
      <c r="G829" s="758"/>
      <c r="H829" s="758"/>
      <c r="I829" s="758"/>
      <c r="J829" s="758"/>
      <c r="K829" s="758"/>
      <c r="L829" s="758"/>
      <c r="M829" s="758"/>
      <c r="N829" s="758"/>
      <c r="O829" s="758"/>
      <c r="P829" s="758"/>
      <c r="Q829" s="758"/>
      <c r="R829" s="758"/>
      <c r="S829" s="758"/>
      <c r="T829" s="758"/>
      <c r="U829" s="758"/>
      <c r="V829" s="758"/>
      <c r="W829" s="758"/>
      <c r="X829" s="758"/>
      <c r="Y829" s="758"/>
      <c r="Z829" s="758"/>
      <c r="AA829" s="758"/>
      <c r="AB829" s="758"/>
      <c r="AC829" s="758"/>
      <c r="AD829" s="758"/>
      <c r="AE829" s="758"/>
      <c r="AF829" s="758"/>
      <c r="AG829" s="758"/>
      <c r="AH829" s="758"/>
      <c r="AI829" s="758"/>
      <c r="AJ829" s="758"/>
      <c r="AK829" s="758"/>
      <c r="AL829" s="780">
        <v>824</v>
      </c>
      <c r="AM829" s="792">
        <v>0.35718256487119898</v>
      </c>
      <c r="AN829" s="792">
        <f t="shared" si="195"/>
        <v>0.64281743512880096</v>
      </c>
      <c r="AO829" s="792">
        <v>0.40465160717992299</v>
      </c>
      <c r="AP829" s="792">
        <f t="shared" si="189"/>
        <v>0.59534839282007701</v>
      </c>
      <c r="AQ829" s="792">
        <v>0.28267950205657399</v>
      </c>
      <c r="AR829" s="792">
        <f t="shared" si="190"/>
        <v>0.71732049794342601</v>
      </c>
      <c r="AS829" s="792">
        <f t="shared" si="196"/>
        <v>0.33382903570747802</v>
      </c>
      <c r="AT829" s="792">
        <f t="shared" si="196"/>
        <v>0.66617096429252198</v>
      </c>
      <c r="AU829" s="808">
        <v>0.37269639449575498</v>
      </c>
      <c r="AV829" s="808">
        <f t="shared" si="197"/>
        <v>0.62730360550424502</v>
      </c>
      <c r="AW829" s="808">
        <v>0.42318720706366098</v>
      </c>
      <c r="AX829" s="808">
        <f t="shared" si="198"/>
        <v>0.57681279293633902</v>
      </c>
      <c r="AY829" s="808">
        <v>0.31121620219069102</v>
      </c>
      <c r="AZ829" s="808">
        <f t="shared" si="201"/>
        <v>0.68878379780930898</v>
      </c>
      <c r="BA829" s="808">
        <f t="shared" si="199"/>
        <v>0.35602839292604394</v>
      </c>
      <c r="BB829" s="808">
        <f t="shared" si="199"/>
        <v>0.64397160707395606</v>
      </c>
      <c r="BC829" s="809">
        <v>0.35222593700473998</v>
      </c>
      <c r="BD829" s="809">
        <f t="shared" si="202"/>
        <v>0.64777406299525997</v>
      </c>
      <c r="BE829" s="809">
        <v>0.40878798440161701</v>
      </c>
      <c r="BF829" s="809">
        <f t="shared" si="202"/>
        <v>0.59121201559838299</v>
      </c>
      <c r="BG829" s="809">
        <v>0.312244366639093</v>
      </c>
      <c r="BH829" s="809">
        <f t="shared" si="191"/>
        <v>0.68775563336090695</v>
      </c>
      <c r="BI829" s="809">
        <v>0.34684368553782408</v>
      </c>
      <c r="BJ829" s="809">
        <v>0.65315631446217592</v>
      </c>
      <c r="BK829" s="810">
        <v>0.34407059968970999</v>
      </c>
      <c r="BL829" s="810">
        <f t="shared" si="192"/>
        <v>0.65592940031029001</v>
      </c>
      <c r="BM829" s="810">
        <v>0.40073738977140499</v>
      </c>
      <c r="BN829" s="810">
        <f t="shared" si="193"/>
        <v>0.59926261022859495</v>
      </c>
      <c r="BO829" s="810">
        <v>0.30213216824644601</v>
      </c>
      <c r="BP829" s="810">
        <f t="shared" si="194"/>
        <v>0.69786783175355405</v>
      </c>
      <c r="BQ829" s="810">
        <v>0.33781228294459842</v>
      </c>
      <c r="BR829" s="810">
        <f t="shared" si="200"/>
        <v>0.66218771705540158</v>
      </c>
      <c r="BS829" s="809">
        <v>0.91831461950640092</v>
      </c>
      <c r="BT829" s="809">
        <v>8.1685380493599094E-2</v>
      </c>
      <c r="BU829" s="812"/>
      <c r="BV829" s="758"/>
      <c r="BW829" s="758"/>
      <c r="BX829" s="758"/>
      <c r="BY829" s="758"/>
      <c r="BZ829" s="758"/>
      <c r="CA829" s="758"/>
      <c r="CB829" s="758"/>
      <c r="CC829" s="758"/>
      <c r="CD829" s="758"/>
      <c r="CE829" s="758"/>
      <c r="CF829" s="758"/>
      <c r="CG829" s="758"/>
      <c r="CH829" s="758"/>
      <c r="CI829" s="758"/>
      <c r="CJ829" s="758"/>
      <c r="CK829" s="758"/>
      <c r="CL829" s="758"/>
      <c r="CM829" s="758"/>
      <c r="CN829" s="758"/>
      <c r="CP829" s="5"/>
      <c r="CR829" s="5"/>
      <c r="CS829" s="5"/>
      <c r="CT829" s="5"/>
    </row>
    <row r="830" spans="2:98" ht="15">
      <c r="B830" s="758"/>
      <c r="C830" s="758"/>
      <c r="D830" s="758"/>
      <c r="E830" s="758"/>
      <c r="F830" s="758"/>
      <c r="G830" s="758"/>
      <c r="H830" s="758"/>
      <c r="I830" s="758"/>
      <c r="J830" s="758"/>
      <c r="K830" s="758"/>
      <c r="L830" s="758"/>
      <c r="M830" s="758"/>
      <c r="N830" s="758"/>
      <c r="O830" s="758"/>
      <c r="P830" s="758"/>
      <c r="Q830" s="758"/>
      <c r="R830" s="758"/>
      <c r="S830" s="758"/>
      <c r="T830" s="758"/>
      <c r="U830" s="758"/>
      <c r="V830" s="758"/>
      <c r="W830" s="758"/>
      <c r="X830" s="758"/>
      <c r="Y830" s="758"/>
      <c r="Z830" s="758"/>
      <c r="AA830" s="758"/>
      <c r="AB830" s="758"/>
      <c r="AC830" s="758"/>
      <c r="AD830" s="758"/>
      <c r="AE830" s="758"/>
      <c r="AF830" s="758"/>
      <c r="AG830" s="758"/>
      <c r="AH830" s="758"/>
      <c r="AI830" s="758"/>
      <c r="AJ830" s="758"/>
      <c r="AK830" s="758"/>
      <c r="AL830" s="780">
        <v>825</v>
      </c>
      <c r="AM830" s="792">
        <v>0.357438758864423</v>
      </c>
      <c r="AN830" s="792">
        <f t="shared" si="195"/>
        <v>0.642561241135577</v>
      </c>
      <c r="AO830" s="792">
        <v>0.40488457522389698</v>
      </c>
      <c r="AP830" s="792">
        <f t="shared" si="189"/>
        <v>0.59511542477610302</v>
      </c>
      <c r="AQ830" s="792">
        <v>0.28299828698816498</v>
      </c>
      <c r="AR830" s="792">
        <f t="shared" si="190"/>
        <v>0.71700171301183502</v>
      </c>
      <c r="AS830" s="792">
        <f t="shared" si="196"/>
        <v>0.33410867956402335</v>
      </c>
      <c r="AT830" s="792">
        <f t="shared" si="196"/>
        <v>0.66589132043597665</v>
      </c>
      <c r="AU830" s="808">
        <v>0.372964620976589</v>
      </c>
      <c r="AV830" s="808">
        <f t="shared" si="197"/>
        <v>0.627035379023411</v>
      </c>
      <c r="AW830" s="808">
        <v>0.42344261843879699</v>
      </c>
      <c r="AX830" s="808">
        <f t="shared" si="198"/>
        <v>0.57655738156120306</v>
      </c>
      <c r="AY830" s="808">
        <v>0.31156521615958399</v>
      </c>
      <c r="AZ830" s="808">
        <f t="shared" si="201"/>
        <v>0.68843478384041601</v>
      </c>
      <c r="BA830" s="808">
        <f t="shared" si="199"/>
        <v>0.35633083417707456</v>
      </c>
      <c r="BB830" s="808">
        <f t="shared" si="199"/>
        <v>0.64366916582292555</v>
      </c>
      <c r="BC830" s="809">
        <v>0.35248239364205097</v>
      </c>
      <c r="BD830" s="809">
        <f t="shared" si="202"/>
        <v>0.64751760635794908</v>
      </c>
      <c r="BE830" s="809">
        <v>0.40902681572472099</v>
      </c>
      <c r="BF830" s="809">
        <f t="shared" si="202"/>
        <v>0.59097318427527901</v>
      </c>
      <c r="BG830" s="809">
        <v>0.31259198717501202</v>
      </c>
      <c r="BH830" s="809">
        <f t="shared" si="191"/>
        <v>0.68740801282498798</v>
      </c>
      <c r="BI830" s="809">
        <v>0.34713802374622715</v>
      </c>
      <c r="BJ830" s="809">
        <v>0.65286197625377285</v>
      </c>
      <c r="BK830" s="810">
        <v>0.34432090069777199</v>
      </c>
      <c r="BL830" s="810">
        <f t="shared" si="192"/>
        <v>0.65567909930222801</v>
      </c>
      <c r="BM830" s="810">
        <v>0.40097440876012502</v>
      </c>
      <c r="BN830" s="810">
        <f t="shared" si="193"/>
        <v>0.59902559123987498</v>
      </c>
      <c r="BO830" s="810">
        <v>0.30246917131015</v>
      </c>
      <c r="BP830" s="810">
        <f t="shared" si="194"/>
        <v>0.69753082868985006</v>
      </c>
      <c r="BQ830" s="810">
        <v>0.33809941203380711</v>
      </c>
      <c r="BR830" s="810">
        <f t="shared" si="200"/>
        <v>0.661900587966193</v>
      </c>
      <c r="BS830" s="809">
        <v>0.91840827964031047</v>
      </c>
      <c r="BT830" s="809">
        <v>8.1591720359689507E-2</v>
      </c>
      <c r="BU830" s="812"/>
      <c r="BV830" s="758"/>
      <c r="BW830" s="758"/>
      <c r="BX830" s="758"/>
      <c r="BY830" s="758"/>
      <c r="BZ830" s="758"/>
      <c r="CA830" s="758"/>
      <c r="CB830" s="758"/>
      <c r="CC830" s="758"/>
      <c r="CD830" s="758"/>
      <c r="CE830" s="758"/>
      <c r="CF830" s="758"/>
      <c r="CG830" s="758"/>
      <c r="CH830" s="758"/>
      <c r="CI830" s="758"/>
      <c r="CJ830" s="758"/>
      <c r="CK830" s="758"/>
      <c r="CL830" s="758"/>
      <c r="CM830" s="758"/>
      <c r="CN830" s="758"/>
      <c r="CP830" s="5"/>
      <c r="CR830" s="5"/>
      <c r="CS830" s="5"/>
      <c r="CT830" s="5"/>
    </row>
    <row r="831" spans="2:98" ht="15">
      <c r="B831" s="758"/>
      <c r="C831" s="758"/>
      <c r="D831" s="758"/>
      <c r="E831" s="758"/>
      <c r="F831" s="758"/>
      <c r="G831" s="758"/>
      <c r="H831" s="758"/>
      <c r="I831" s="758"/>
      <c r="J831" s="758"/>
      <c r="K831" s="758"/>
      <c r="L831" s="758"/>
      <c r="M831" s="758"/>
      <c r="N831" s="758"/>
      <c r="O831" s="758"/>
      <c r="P831" s="758"/>
      <c r="Q831" s="758"/>
      <c r="R831" s="758"/>
      <c r="S831" s="758"/>
      <c r="T831" s="758"/>
      <c r="U831" s="758"/>
      <c r="V831" s="758"/>
      <c r="W831" s="758"/>
      <c r="X831" s="758"/>
      <c r="Y831" s="758"/>
      <c r="Z831" s="758"/>
      <c r="AA831" s="758"/>
      <c r="AB831" s="758"/>
      <c r="AC831" s="758"/>
      <c r="AD831" s="758"/>
      <c r="AE831" s="758"/>
      <c r="AF831" s="758"/>
      <c r="AG831" s="758"/>
      <c r="AH831" s="758"/>
      <c r="AI831" s="758"/>
      <c r="AJ831" s="758"/>
      <c r="AK831" s="758"/>
      <c r="AL831" s="780">
        <v>826</v>
      </c>
      <c r="AM831" s="792">
        <v>0.35769483533625401</v>
      </c>
      <c r="AN831" s="792">
        <f t="shared" si="195"/>
        <v>0.64230516466374599</v>
      </c>
      <c r="AO831" s="792">
        <v>0.40511734577915798</v>
      </c>
      <c r="AP831" s="792">
        <f t="shared" si="189"/>
        <v>0.59488265422084208</v>
      </c>
      <c r="AQ831" s="792">
        <v>0.283316973721362</v>
      </c>
      <c r="AR831" s="792">
        <f t="shared" si="190"/>
        <v>0.716683026278638</v>
      </c>
      <c r="AS831" s="792">
        <f t="shared" si="196"/>
        <v>0.33438819639527162</v>
      </c>
      <c r="AT831" s="792">
        <f t="shared" si="196"/>
        <v>0.66561180360472849</v>
      </c>
      <c r="AU831" s="808">
        <v>0.37323265280416801</v>
      </c>
      <c r="AV831" s="808">
        <f t="shared" si="197"/>
        <v>0.62676734719583194</v>
      </c>
      <c r="AW831" s="808">
        <v>0.42369784126274301</v>
      </c>
      <c r="AX831" s="808">
        <f t="shared" si="198"/>
        <v>0.57630215873725699</v>
      </c>
      <c r="AY831" s="808">
        <v>0.31191409568816297</v>
      </c>
      <c r="AZ831" s="808">
        <f t="shared" si="201"/>
        <v>0.68808590431183703</v>
      </c>
      <c r="BA831" s="808">
        <f t="shared" si="199"/>
        <v>0.35663310987627794</v>
      </c>
      <c r="BB831" s="808">
        <f t="shared" si="199"/>
        <v>0.64336689012372206</v>
      </c>
      <c r="BC831" s="809">
        <v>0.35273862450246801</v>
      </c>
      <c r="BD831" s="809">
        <f t="shared" si="202"/>
        <v>0.64726137549753204</v>
      </c>
      <c r="BE831" s="809">
        <v>0.40926546917011902</v>
      </c>
      <c r="BF831" s="809">
        <f t="shared" si="202"/>
        <v>0.59073453082988103</v>
      </c>
      <c r="BG831" s="809">
        <v>0.31293947976627901</v>
      </c>
      <c r="BH831" s="809">
        <f t="shared" si="191"/>
        <v>0.68706052023372099</v>
      </c>
      <c r="BI831" s="809">
        <v>0.34743219219738081</v>
      </c>
      <c r="BJ831" s="809">
        <v>0.65256780780261925</v>
      </c>
      <c r="BK831" s="810">
        <v>0.34457100843215399</v>
      </c>
      <c r="BL831" s="810">
        <f t="shared" si="192"/>
        <v>0.65542899156784595</v>
      </c>
      <c r="BM831" s="810">
        <v>0.40121127357680397</v>
      </c>
      <c r="BN831" s="810">
        <f t="shared" si="193"/>
        <v>0.59878872642319603</v>
      </c>
      <c r="BO831" s="810">
        <v>0.30280603430359099</v>
      </c>
      <c r="BP831" s="810">
        <f t="shared" si="194"/>
        <v>0.69719396569640901</v>
      </c>
      <c r="BQ831" s="810">
        <v>0.33838638131628451</v>
      </c>
      <c r="BR831" s="810">
        <f t="shared" si="200"/>
        <v>0.66161361868371549</v>
      </c>
      <c r="BS831" s="809">
        <v>0.91850172249671169</v>
      </c>
      <c r="BT831" s="809">
        <v>8.1498277503288294E-2</v>
      </c>
      <c r="BU831" s="812"/>
      <c r="BV831" s="758"/>
      <c r="BW831" s="758"/>
      <c r="BX831" s="758"/>
      <c r="BY831" s="758"/>
      <c r="BZ831" s="758"/>
      <c r="CA831" s="758"/>
      <c r="CB831" s="758"/>
      <c r="CC831" s="758"/>
      <c r="CD831" s="758"/>
      <c r="CE831" s="758"/>
      <c r="CF831" s="758"/>
      <c r="CG831" s="758"/>
      <c r="CH831" s="758"/>
      <c r="CI831" s="758"/>
      <c r="CJ831" s="758"/>
      <c r="CK831" s="758"/>
      <c r="CL831" s="758"/>
      <c r="CM831" s="758"/>
      <c r="CN831" s="758"/>
      <c r="CP831" s="5"/>
      <c r="CR831" s="5"/>
      <c r="CS831" s="5"/>
      <c r="CT831" s="5"/>
    </row>
    <row r="832" spans="2:98" ht="15">
      <c r="B832" s="758"/>
      <c r="C832" s="758"/>
      <c r="D832" s="758"/>
      <c r="E832" s="758"/>
      <c r="F832" s="758"/>
      <c r="G832" s="758"/>
      <c r="H832" s="758"/>
      <c r="I832" s="758"/>
      <c r="J832" s="758"/>
      <c r="K832" s="758"/>
      <c r="L832" s="758"/>
      <c r="M832" s="758"/>
      <c r="N832" s="758"/>
      <c r="O832" s="758"/>
      <c r="P832" s="758"/>
      <c r="Q832" s="758"/>
      <c r="R832" s="758"/>
      <c r="S832" s="758"/>
      <c r="T832" s="758"/>
      <c r="U832" s="758"/>
      <c r="V832" s="758"/>
      <c r="W832" s="758"/>
      <c r="X832" s="758"/>
      <c r="Y832" s="758"/>
      <c r="Z832" s="758"/>
      <c r="AA832" s="758"/>
      <c r="AB832" s="758"/>
      <c r="AC832" s="758"/>
      <c r="AD832" s="758"/>
      <c r="AE832" s="758"/>
      <c r="AF832" s="758"/>
      <c r="AG832" s="758"/>
      <c r="AH832" s="758"/>
      <c r="AI832" s="758"/>
      <c r="AJ832" s="758"/>
      <c r="AK832" s="758"/>
      <c r="AL832" s="780">
        <v>827</v>
      </c>
      <c r="AM832" s="792">
        <v>0.357950793768467</v>
      </c>
      <c r="AN832" s="792">
        <f t="shared" si="195"/>
        <v>0.64204920623153305</v>
      </c>
      <c r="AO832" s="792">
        <v>0.40534991927936398</v>
      </c>
      <c r="AP832" s="792">
        <f t="shared" si="189"/>
        <v>0.59465008072063608</v>
      </c>
      <c r="AQ832" s="792">
        <v>0.283635561950079</v>
      </c>
      <c r="AR832" s="792">
        <f t="shared" si="190"/>
        <v>0.716364438049921</v>
      </c>
      <c r="AS832" s="792">
        <f t="shared" si="196"/>
        <v>0.33466758599951485</v>
      </c>
      <c r="AT832" s="792">
        <f t="shared" si="196"/>
        <v>0.66533241400048515</v>
      </c>
      <c r="AU832" s="808">
        <v>0.37350049019502302</v>
      </c>
      <c r="AV832" s="808">
        <f t="shared" si="197"/>
        <v>0.62649950980497704</v>
      </c>
      <c r="AW832" s="808">
        <v>0.42395287583115498</v>
      </c>
      <c r="AX832" s="808">
        <f t="shared" si="198"/>
        <v>0.57604712416884496</v>
      </c>
      <c r="AY832" s="808">
        <v>0.31226284058294601</v>
      </c>
      <c r="AZ832" s="808">
        <f t="shared" si="201"/>
        <v>0.68773715941705404</v>
      </c>
      <c r="BA832" s="808">
        <f t="shared" si="199"/>
        <v>0.35693522006977796</v>
      </c>
      <c r="BB832" s="808">
        <f t="shared" si="199"/>
        <v>0.64306477993022204</v>
      </c>
      <c r="BC832" s="809">
        <v>0.35299463083392901</v>
      </c>
      <c r="BD832" s="809">
        <f t="shared" si="202"/>
        <v>0.64700536916607099</v>
      </c>
      <c r="BE832" s="809">
        <v>0.40950394576447902</v>
      </c>
      <c r="BF832" s="809">
        <f t="shared" si="202"/>
        <v>0.59049605423552098</v>
      </c>
      <c r="BG832" s="809">
        <v>0.31328684514531202</v>
      </c>
      <c r="BH832" s="809">
        <f t="shared" si="191"/>
        <v>0.68671315485468798</v>
      </c>
      <c r="BI832" s="809">
        <v>0.34772619185119169</v>
      </c>
      <c r="BJ832" s="809">
        <v>0.65227380814880842</v>
      </c>
      <c r="BK832" s="810">
        <v>0.34482092496723599</v>
      </c>
      <c r="BL832" s="810">
        <f t="shared" si="192"/>
        <v>0.65517907503276396</v>
      </c>
      <c r="BM832" s="810">
        <v>0.40144798525314301</v>
      </c>
      <c r="BN832" s="810">
        <f t="shared" si="193"/>
        <v>0.59855201474685704</v>
      </c>
      <c r="BO832" s="810">
        <v>0.303142758024321</v>
      </c>
      <c r="BP832" s="810">
        <f t="shared" si="194"/>
        <v>0.696857241975679</v>
      </c>
      <c r="BQ832" s="810">
        <v>0.33867319203925372</v>
      </c>
      <c r="BR832" s="810">
        <f t="shared" si="200"/>
        <v>0.66132680796074628</v>
      </c>
      <c r="BS832" s="809">
        <v>0.9185949486883126</v>
      </c>
      <c r="BT832" s="809">
        <v>8.1405051311687404E-2</v>
      </c>
      <c r="BU832" s="812"/>
      <c r="BV832" s="758"/>
      <c r="BW832" s="758"/>
      <c r="BX832" s="758"/>
      <c r="BY832" s="758"/>
      <c r="BZ832" s="758"/>
      <c r="CA832" s="758"/>
      <c r="CB832" s="758"/>
      <c r="CC832" s="758"/>
      <c r="CD832" s="758"/>
      <c r="CE832" s="758"/>
      <c r="CF832" s="758"/>
      <c r="CG832" s="758"/>
      <c r="CH832" s="758"/>
      <c r="CI832" s="758"/>
      <c r="CJ832" s="758"/>
      <c r="CK832" s="758"/>
      <c r="CL832" s="758"/>
      <c r="CM832" s="758"/>
      <c r="CN832" s="758"/>
      <c r="CP832" s="5"/>
      <c r="CR832" s="5"/>
      <c r="CS832" s="5"/>
      <c r="CT832" s="5"/>
    </row>
    <row r="833" spans="2:98" ht="15">
      <c r="B833" s="758"/>
      <c r="C833" s="758"/>
      <c r="D833" s="758"/>
      <c r="E833" s="758"/>
      <c r="F833" s="758"/>
      <c r="G833" s="758"/>
      <c r="H833" s="758"/>
      <c r="I833" s="758"/>
      <c r="J833" s="758"/>
      <c r="K833" s="758"/>
      <c r="L833" s="758"/>
      <c r="M833" s="758"/>
      <c r="N833" s="758"/>
      <c r="O833" s="758"/>
      <c r="P833" s="758"/>
      <c r="Q833" s="758"/>
      <c r="R833" s="758"/>
      <c r="S833" s="758"/>
      <c r="T833" s="758"/>
      <c r="U833" s="758"/>
      <c r="V833" s="758"/>
      <c r="W833" s="758"/>
      <c r="X833" s="758"/>
      <c r="Y833" s="758"/>
      <c r="Z833" s="758"/>
      <c r="AA833" s="758"/>
      <c r="AB833" s="758"/>
      <c r="AC833" s="758"/>
      <c r="AD833" s="758"/>
      <c r="AE833" s="758"/>
      <c r="AF833" s="758"/>
      <c r="AG833" s="758"/>
      <c r="AH833" s="758"/>
      <c r="AI833" s="758"/>
      <c r="AJ833" s="758"/>
      <c r="AK833" s="758"/>
      <c r="AL833" s="780">
        <v>828</v>
      </c>
      <c r="AM833" s="792">
        <v>0.358206633642839</v>
      </c>
      <c r="AN833" s="792">
        <f t="shared" si="195"/>
        <v>0.641793366357161</v>
      </c>
      <c r="AO833" s="792">
        <v>0.40558229615817198</v>
      </c>
      <c r="AP833" s="792">
        <f t="shared" si="189"/>
        <v>0.59441770384182802</v>
      </c>
      <c r="AQ833" s="792">
        <v>0.28395405136823398</v>
      </c>
      <c r="AR833" s="792">
        <f t="shared" si="190"/>
        <v>0.71604594863176607</v>
      </c>
      <c r="AS833" s="792">
        <f t="shared" si="196"/>
        <v>0.33494684817504727</v>
      </c>
      <c r="AT833" s="792">
        <f t="shared" si="196"/>
        <v>0.66505315182495273</v>
      </c>
      <c r="AU833" s="808">
        <v>0.37376813336568299</v>
      </c>
      <c r="AV833" s="808">
        <f t="shared" si="197"/>
        <v>0.62623186663431696</v>
      </c>
      <c r="AW833" s="808">
        <v>0.42420772243968802</v>
      </c>
      <c r="AX833" s="808">
        <f t="shared" si="198"/>
        <v>0.57579227756031193</v>
      </c>
      <c r="AY833" s="808">
        <v>0.31261145065044699</v>
      </c>
      <c r="AZ833" s="808">
        <f t="shared" si="201"/>
        <v>0.68738854934955307</v>
      </c>
      <c r="BA833" s="808">
        <f t="shared" si="199"/>
        <v>0.35723716480369561</v>
      </c>
      <c r="BB833" s="808">
        <f t="shared" si="199"/>
        <v>0.64276283519630439</v>
      </c>
      <c r="BC833" s="809">
        <v>0.353250413884375</v>
      </c>
      <c r="BD833" s="809">
        <f t="shared" si="202"/>
        <v>0.64674958611562494</v>
      </c>
      <c r="BE833" s="809">
        <v>0.409742246534468</v>
      </c>
      <c r="BF833" s="809">
        <f t="shared" si="202"/>
        <v>0.590257753465532</v>
      </c>
      <c r="BG833" s="809">
        <v>0.31363408404453202</v>
      </c>
      <c r="BH833" s="809">
        <f t="shared" si="191"/>
        <v>0.68636591595546803</v>
      </c>
      <c r="BI833" s="809">
        <v>0.34802002366756862</v>
      </c>
      <c r="BJ833" s="809">
        <v>0.65197997633243143</v>
      </c>
      <c r="BK833" s="810">
        <v>0.34507065237740098</v>
      </c>
      <c r="BL833" s="810">
        <f t="shared" si="192"/>
        <v>0.65492934762259902</v>
      </c>
      <c r="BM833" s="810">
        <v>0.40168454482084798</v>
      </c>
      <c r="BN833" s="810">
        <f t="shared" si="193"/>
        <v>0.59831545517915208</v>
      </c>
      <c r="BO833" s="810">
        <v>0.30347934326989501</v>
      </c>
      <c r="BP833" s="810">
        <f t="shared" si="194"/>
        <v>0.69652065673010499</v>
      </c>
      <c r="BQ833" s="810">
        <v>0.33895984544994107</v>
      </c>
      <c r="BR833" s="810">
        <f t="shared" si="200"/>
        <v>0.66104015455005904</v>
      </c>
      <c r="BS833" s="809">
        <v>0.91868795882782084</v>
      </c>
      <c r="BT833" s="809">
        <v>8.1312041172179203E-2</v>
      </c>
      <c r="BU833" s="812"/>
      <c r="BV833" s="758"/>
      <c r="BW833" s="758"/>
      <c r="BX833" s="758"/>
      <c r="BY833" s="758"/>
      <c r="BZ833" s="758"/>
      <c r="CA833" s="758"/>
      <c r="CB833" s="758"/>
      <c r="CC833" s="758"/>
      <c r="CD833" s="758"/>
      <c r="CE833" s="758"/>
      <c r="CF833" s="758"/>
      <c r="CG833" s="758"/>
      <c r="CH833" s="758"/>
      <c r="CI833" s="758"/>
      <c r="CJ833" s="758"/>
      <c r="CK833" s="758"/>
      <c r="CL833" s="758"/>
      <c r="CM833" s="758"/>
      <c r="CN833" s="758"/>
      <c r="CP833" s="5"/>
      <c r="CR833" s="5"/>
      <c r="CS833" s="5"/>
      <c r="CT833" s="5"/>
    </row>
    <row r="834" spans="2:98" ht="15">
      <c r="B834" s="758"/>
      <c r="C834" s="758"/>
      <c r="D834" s="758"/>
      <c r="E834" s="758"/>
      <c r="F834" s="758"/>
      <c r="G834" s="758"/>
      <c r="H834" s="758"/>
      <c r="I834" s="758"/>
      <c r="J834" s="758"/>
      <c r="K834" s="758"/>
      <c r="L834" s="758"/>
      <c r="M834" s="758"/>
      <c r="N834" s="758"/>
      <c r="O834" s="758"/>
      <c r="P834" s="758"/>
      <c r="Q834" s="758"/>
      <c r="R834" s="758"/>
      <c r="S834" s="758"/>
      <c r="T834" s="758"/>
      <c r="U834" s="758"/>
      <c r="V834" s="758"/>
      <c r="W834" s="758"/>
      <c r="X834" s="758"/>
      <c r="Y834" s="758"/>
      <c r="Z834" s="758"/>
      <c r="AA834" s="758"/>
      <c r="AB834" s="758"/>
      <c r="AC834" s="758"/>
      <c r="AD834" s="758"/>
      <c r="AE834" s="758"/>
      <c r="AF834" s="758"/>
      <c r="AG834" s="758"/>
      <c r="AH834" s="758"/>
      <c r="AI834" s="758"/>
      <c r="AJ834" s="758"/>
      <c r="AK834" s="758"/>
      <c r="AL834" s="780">
        <v>829</v>
      </c>
      <c r="AM834" s="792">
        <v>0.35846235444114399</v>
      </c>
      <c r="AN834" s="792">
        <f t="shared" si="195"/>
        <v>0.64153764555885595</v>
      </c>
      <c r="AO834" s="792">
        <v>0.40581447684924099</v>
      </c>
      <c r="AP834" s="792">
        <f t="shared" si="189"/>
        <v>0.59418552315075901</v>
      </c>
      <c r="AQ834" s="792">
        <v>0.28427244166973997</v>
      </c>
      <c r="AR834" s="792">
        <f t="shared" si="190"/>
        <v>0.71572755833026003</v>
      </c>
      <c r="AS834" s="792">
        <f t="shared" si="196"/>
        <v>0.33522598272016046</v>
      </c>
      <c r="AT834" s="792">
        <f t="shared" si="196"/>
        <v>0.66477401727983954</v>
      </c>
      <c r="AU834" s="808">
        <v>0.37403558253267999</v>
      </c>
      <c r="AV834" s="808">
        <f t="shared" si="197"/>
        <v>0.62596441746732001</v>
      </c>
      <c r="AW834" s="808">
        <v>0.424462381383997</v>
      </c>
      <c r="AX834" s="808">
        <f t="shared" si="198"/>
        <v>0.57553761861600305</v>
      </c>
      <c r="AY834" s="808">
        <v>0.312959925697185</v>
      </c>
      <c r="AZ834" s="808">
        <f t="shared" si="201"/>
        <v>0.687040074302815</v>
      </c>
      <c r="BA834" s="808">
        <f t="shared" si="199"/>
        <v>0.35753894412415521</v>
      </c>
      <c r="BB834" s="808">
        <f t="shared" si="199"/>
        <v>0.64246105587584479</v>
      </c>
      <c r="BC834" s="809">
        <v>0.35350597490174301</v>
      </c>
      <c r="BD834" s="809">
        <f t="shared" si="202"/>
        <v>0.64649402509825693</v>
      </c>
      <c r="BE834" s="809">
        <v>0.40998037250675401</v>
      </c>
      <c r="BF834" s="809">
        <f t="shared" si="202"/>
        <v>0.59001962749324599</v>
      </c>
      <c r="BG834" s="809">
        <v>0.31398119719635798</v>
      </c>
      <c r="BH834" s="809">
        <f t="shared" si="191"/>
        <v>0.68601880280364202</v>
      </c>
      <c r="BI834" s="809">
        <v>0.34831368860641843</v>
      </c>
      <c r="BJ834" s="809">
        <v>0.65168631139358157</v>
      </c>
      <c r="BK834" s="810">
        <v>0.34532019273702902</v>
      </c>
      <c r="BL834" s="810">
        <f t="shared" si="192"/>
        <v>0.65467980726297093</v>
      </c>
      <c r="BM834" s="810">
        <v>0.40192095331162098</v>
      </c>
      <c r="BN834" s="810">
        <f t="shared" si="193"/>
        <v>0.59807904668837897</v>
      </c>
      <c r="BO834" s="810">
        <v>0.30381579083786497</v>
      </c>
      <c r="BP834" s="810">
        <f t="shared" si="194"/>
        <v>0.69618420916213508</v>
      </c>
      <c r="BQ834" s="810">
        <v>0.33924634279556976</v>
      </c>
      <c r="BR834" s="810">
        <f t="shared" si="200"/>
        <v>0.66075365720443036</v>
      </c>
      <c r="BS834" s="809">
        <v>0.91878075352794386</v>
      </c>
      <c r="BT834" s="809">
        <v>8.1219246472056097E-2</v>
      </c>
      <c r="BU834" s="812"/>
      <c r="BV834" s="758"/>
      <c r="BW834" s="758"/>
      <c r="BX834" s="758"/>
      <c r="BY834" s="758"/>
      <c r="BZ834" s="758"/>
      <c r="CA834" s="758"/>
      <c r="CB834" s="758"/>
      <c r="CC834" s="758"/>
      <c r="CD834" s="758"/>
      <c r="CE834" s="758"/>
      <c r="CF834" s="758"/>
      <c r="CG834" s="758"/>
      <c r="CH834" s="758"/>
      <c r="CI834" s="758"/>
      <c r="CJ834" s="758"/>
      <c r="CK834" s="758"/>
      <c r="CL834" s="758"/>
      <c r="CM834" s="758"/>
      <c r="CN834" s="758"/>
      <c r="CP834" s="5"/>
      <c r="CR834" s="5"/>
      <c r="CS834" s="5"/>
      <c r="CT834" s="5"/>
    </row>
    <row r="835" spans="2:98" ht="15">
      <c r="B835" s="758"/>
      <c r="C835" s="758"/>
      <c r="D835" s="758"/>
      <c r="E835" s="758"/>
      <c r="F835" s="758"/>
      <c r="G835" s="758"/>
      <c r="H835" s="758"/>
      <c r="I835" s="758"/>
      <c r="J835" s="758"/>
      <c r="K835" s="758"/>
      <c r="L835" s="758"/>
      <c r="M835" s="758"/>
      <c r="N835" s="758"/>
      <c r="O835" s="758"/>
      <c r="P835" s="758"/>
      <c r="Q835" s="758"/>
      <c r="R835" s="758"/>
      <c r="S835" s="758"/>
      <c r="T835" s="758"/>
      <c r="U835" s="758"/>
      <c r="V835" s="758"/>
      <c r="W835" s="758"/>
      <c r="X835" s="758"/>
      <c r="Y835" s="758"/>
      <c r="Z835" s="758"/>
      <c r="AA835" s="758"/>
      <c r="AB835" s="758"/>
      <c r="AC835" s="758"/>
      <c r="AD835" s="758"/>
      <c r="AE835" s="758"/>
      <c r="AF835" s="758"/>
      <c r="AG835" s="758"/>
      <c r="AH835" s="758"/>
      <c r="AI835" s="758"/>
      <c r="AJ835" s="758"/>
      <c r="AK835" s="758"/>
      <c r="AL835" s="780">
        <v>830</v>
      </c>
      <c r="AM835" s="792">
        <v>0.35871795564515702</v>
      </c>
      <c r="AN835" s="792">
        <f t="shared" si="195"/>
        <v>0.64128204435484304</v>
      </c>
      <c r="AO835" s="792">
        <v>0.406046461786229</v>
      </c>
      <c r="AP835" s="792">
        <f t="shared" si="189"/>
        <v>0.59395353821377106</v>
      </c>
      <c r="AQ835" s="792">
        <v>0.28459073254851402</v>
      </c>
      <c r="AR835" s="792">
        <f t="shared" si="190"/>
        <v>0.71540926745148603</v>
      </c>
      <c r="AS835" s="792">
        <f t="shared" si="196"/>
        <v>0.33550498943314777</v>
      </c>
      <c r="AT835" s="792">
        <f t="shared" si="196"/>
        <v>0.66449501056685223</v>
      </c>
      <c r="AU835" s="808">
        <v>0.37430283791254398</v>
      </c>
      <c r="AV835" s="808">
        <f t="shared" si="197"/>
        <v>0.62569716208745607</v>
      </c>
      <c r="AW835" s="808">
        <v>0.42471685295973699</v>
      </c>
      <c r="AX835" s="808">
        <f t="shared" si="198"/>
        <v>0.57528314704026307</v>
      </c>
      <c r="AY835" s="808">
        <v>0.313308265529674</v>
      </c>
      <c r="AZ835" s="808">
        <f t="shared" si="201"/>
        <v>0.68669173447032605</v>
      </c>
      <c r="BA835" s="808">
        <f t="shared" si="199"/>
        <v>0.35784055807727821</v>
      </c>
      <c r="BB835" s="808">
        <f t="shared" si="199"/>
        <v>0.6421594419227219</v>
      </c>
      <c r="BC835" s="809">
        <v>0.35376131513397202</v>
      </c>
      <c r="BD835" s="809">
        <f t="shared" si="202"/>
        <v>0.64623868486602798</v>
      </c>
      <c r="BE835" s="809">
        <v>0.41021832470800501</v>
      </c>
      <c r="BF835" s="809">
        <f t="shared" si="202"/>
        <v>0.58978167529199499</v>
      </c>
      <c r="BG835" s="809">
        <v>0.314328185333208</v>
      </c>
      <c r="BH835" s="809">
        <f t="shared" si="191"/>
        <v>0.68567181466679195</v>
      </c>
      <c r="BI835" s="809">
        <v>0.3486071876276482</v>
      </c>
      <c r="BJ835" s="809">
        <v>0.6513928123723518</v>
      </c>
      <c r="BK835" s="810">
        <v>0.345569548120503</v>
      </c>
      <c r="BL835" s="810">
        <f t="shared" si="192"/>
        <v>0.654430451879497</v>
      </c>
      <c r="BM835" s="810">
        <v>0.40215721175716601</v>
      </c>
      <c r="BN835" s="810">
        <f t="shared" si="193"/>
        <v>0.59784278824283399</v>
      </c>
      <c r="BO835" s="810">
        <v>0.30415210152578498</v>
      </c>
      <c r="BP835" s="810">
        <f t="shared" si="194"/>
        <v>0.69584789847421502</v>
      </c>
      <c r="BQ835" s="810">
        <v>0.33953268532336522</v>
      </c>
      <c r="BR835" s="810">
        <f t="shared" si="200"/>
        <v>0.66046731467663478</v>
      </c>
      <c r="BS835" s="809">
        <v>0.91887333340138988</v>
      </c>
      <c r="BT835" s="809">
        <v>8.1126666598610106E-2</v>
      </c>
      <c r="BU835" s="812"/>
      <c r="BV835" s="758"/>
      <c r="BW835" s="758"/>
      <c r="BX835" s="758"/>
      <c r="BY835" s="758"/>
      <c r="BZ835" s="758"/>
      <c r="CA835" s="758"/>
      <c r="CB835" s="758"/>
      <c r="CC835" s="758"/>
      <c r="CD835" s="758"/>
      <c r="CE835" s="758"/>
      <c r="CF835" s="758"/>
      <c r="CG835" s="758"/>
      <c r="CH835" s="758"/>
      <c r="CI835" s="758"/>
      <c r="CJ835" s="758"/>
      <c r="CK835" s="758"/>
      <c r="CL835" s="758"/>
      <c r="CM835" s="758"/>
      <c r="CN835" s="758"/>
      <c r="CP835" s="5"/>
      <c r="CR835" s="5"/>
      <c r="CS835" s="5"/>
      <c r="CT835" s="5"/>
    </row>
    <row r="836" spans="2:98" ht="15">
      <c r="B836" s="758"/>
      <c r="C836" s="758"/>
      <c r="D836" s="758"/>
      <c r="E836" s="758"/>
      <c r="F836" s="758"/>
      <c r="G836" s="758"/>
      <c r="H836" s="758"/>
      <c r="I836" s="758"/>
      <c r="J836" s="758"/>
      <c r="K836" s="758"/>
      <c r="L836" s="758"/>
      <c r="M836" s="758"/>
      <c r="N836" s="758"/>
      <c r="O836" s="758"/>
      <c r="P836" s="758"/>
      <c r="Q836" s="758"/>
      <c r="R836" s="758"/>
      <c r="S836" s="758"/>
      <c r="T836" s="758"/>
      <c r="U836" s="758"/>
      <c r="V836" s="758"/>
      <c r="W836" s="758"/>
      <c r="X836" s="758"/>
      <c r="Y836" s="758"/>
      <c r="Z836" s="758"/>
      <c r="AA836" s="758"/>
      <c r="AB836" s="758"/>
      <c r="AC836" s="758"/>
      <c r="AD836" s="758"/>
      <c r="AE836" s="758"/>
      <c r="AF836" s="758"/>
      <c r="AG836" s="758"/>
      <c r="AH836" s="758"/>
      <c r="AI836" s="758"/>
      <c r="AJ836" s="758"/>
      <c r="AK836" s="758"/>
      <c r="AL836" s="780">
        <v>831</v>
      </c>
      <c r="AM836" s="792">
        <v>0.35897343673665499</v>
      </c>
      <c r="AN836" s="792">
        <f t="shared" si="195"/>
        <v>0.64102656326334495</v>
      </c>
      <c r="AO836" s="792">
        <v>0.406278251402793</v>
      </c>
      <c r="AP836" s="792">
        <f t="shared" si="189"/>
        <v>0.59372174859720706</v>
      </c>
      <c r="AQ836" s="792">
        <v>0.28490892369847098</v>
      </c>
      <c r="AR836" s="792">
        <f t="shared" si="190"/>
        <v>0.71509107630152902</v>
      </c>
      <c r="AS836" s="792">
        <f t="shared" si="196"/>
        <v>0.3357838681123021</v>
      </c>
      <c r="AT836" s="792">
        <f t="shared" si="196"/>
        <v>0.66421613188769801</v>
      </c>
      <c r="AU836" s="808">
        <v>0.37456989972180399</v>
      </c>
      <c r="AV836" s="808">
        <f t="shared" si="197"/>
        <v>0.62543010027819601</v>
      </c>
      <c r="AW836" s="808">
        <v>0.42497113746256299</v>
      </c>
      <c r="AX836" s="808">
        <f t="shared" si="198"/>
        <v>0.57502886253743701</v>
      </c>
      <c r="AY836" s="808">
        <v>0.31365646995443103</v>
      </c>
      <c r="AZ836" s="808">
        <f t="shared" si="201"/>
        <v>0.68634353004556892</v>
      </c>
      <c r="BA836" s="808">
        <f t="shared" si="199"/>
        <v>0.35814200670918706</v>
      </c>
      <c r="BB836" s="808">
        <f t="shared" si="199"/>
        <v>0.64185799329081294</v>
      </c>
      <c r="BC836" s="809">
        <v>0.354016435829002</v>
      </c>
      <c r="BD836" s="809">
        <f t="shared" si="202"/>
        <v>0.645983564170998</v>
      </c>
      <c r="BE836" s="809">
        <v>0.41045610416488798</v>
      </c>
      <c r="BF836" s="809">
        <f t="shared" si="202"/>
        <v>0.58954389583511202</v>
      </c>
      <c r="BG836" s="809">
        <v>0.314675049187501</v>
      </c>
      <c r="BH836" s="809">
        <f t="shared" si="191"/>
        <v>0.685324950812499</v>
      </c>
      <c r="BI836" s="809">
        <v>0.34890052169116531</v>
      </c>
      <c r="BJ836" s="809">
        <v>0.65109947830883463</v>
      </c>
      <c r="BK836" s="810">
        <v>0.34581872060220298</v>
      </c>
      <c r="BL836" s="810">
        <f t="shared" si="192"/>
        <v>0.65418127939779702</v>
      </c>
      <c r="BM836" s="810">
        <v>0.40239332118918603</v>
      </c>
      <c r="BN836" s="810">
        <f t="shared" si="193"/>
        <v>0.59760667881081397</v>
      </c>
      <c r="BO836" s="810">
        <v>0.30448827613120799</v>
      </c>
      <c r="BP836" s="810">
        <f t="shared" si="194"/>
        <v>0.69551172386879201</v>
      </c>
      <c r="BQ836" s="810">
        <v>0.33981887428055135</v>
      </c>
      <c r="BR836" s="810">
        <f t="shared" si="200"/>
        <v>0.66018112571944865</v>
      </c>
      <c r="BS836" s="809">
        <v>0.91896569906086645</v>
      </c>
      <c r="BT836" s="809">
        <v>8.1034300939133594E-2</v>
      </c>
      <c r="BU836" s="812"/>
      <c r="BV836" s="758"/>
      <c r="BW836" s="758"/>
      <c r="BX836" s="758"/>
      <c r="BY836" s="758"/>
      <c r="BZ836" s="758"/>
      <c r="CA836" s="758"/>
      <c r="CB836" s="758"/>
      <c r="CC836" s="758"/>
      <c r="CD836" s="758"/>
      <c r="CE836" s="758"/>
      <c r="CF836" s="758"/>
      <c r="CG836" s="758"/>
      <c r="CH836" s="758"/>
      <c r="CI836" s="758"/>
      <c r="CJ836" s="758"/>
      <c r="CK836" s="758"/>
      <c r="CL836" s="758"/>
      <c r="CM836" s="758"/>
      <c r="CN836" s="758"/>
      <c r="CP836" s="5"/>
      <c r="CR836" s="5"/>
      <c r="CS836" s="5"/>
      <c r="CT836" s="5"/>
    </row>
    <row r="837" spans="2:98" ht="15">
      <c r="B837" s="758"/>
      <c r="C837" s="758"/>
      <c r="D837" s="758"/>
      <c r="E837" s="758"/>
      <c r="F837" s="758"/>
      <c r="G837" s="758"/>
      <c r="H837" s="758"/>
      <c r="I837" s="758"/>
      <c r="J837" s="758"/>
      <c r="K837" s="758"/>
      <c r="L837" s="758"/>
      <c r="M837" s="758"/>
      <c r="N837" s="758"/>
      <c r="O837" s="758"/>
      <c r="P837" s="758"/>
      <c r="Q837" s="758"/>
      <c r="R837" s="758"/>
      <c r="S837" s="758"/>
      <c r="T837" s="758"/>
      <c r="U837" s="758"/>
      <c r="V837" s="758"/>
      <c r="W837" s="758"/>
      <c r="X837" s="758"/>
      <c r="Y837" s="758"/>
      <c r="Z837" s="758"/>
      <c r="AA837" s="758"/>
      <c r="AB837" s="758"/>
      <c r="AC837" s="758"/>
      <c r="AD837" s="758"/>
      <c r="AE837" s="758"/>
      <c r="AF837" s="758"/>
      <c r="AG837" s="758"/>
      <c r="AH837" s="758"/>
      <c r="AI837" s="758"/>
      <c r="AJ837" s="758"/>
      <c r="AK837" s="758"/>
      <c r="AL837" s="780">
        <v>832</v>
      </c>
      <c r="AM837" s="792">
        <v>0.35922879719741202</v>
      </c>
      <c r="AN837" s="792">
        <f t="shared" si="195"/>
        <v>0.64077120280258804</v>
      </c>
      <c r="AO837" s="792">
        <v>0.406509846132592</v>
      </c>
      <c r="AP837" s="792">
        <f t="shared" si="189"/>
        <v>0.593490153867408</v>
      </c>
      <c r="AQ837" s="792">
        <v>0.28522701481352603</v>
      </c>
      <c r="AR837" s="792">
        <f t="shared" si="190"/>
        <v>0.71477298518647392</v>
      </c>
      <c r="AS837" s="792">
        <f t="shared" si="196"/>
        <v>0.3360626185559159</v>
      </c>
      <c r="AT837" s="792">
        <f t="shared" si="196"/>
        <v>0.6639373814440841</v>
      </c>
      <c r="AU837" s="808">
        <v>0.37483676817699202</v>
      </c>
      <c r="AV837" s="808">
        <f t="shared" si="197"/>
        <v>0.62516323182300804</v>
      </c>
      <c r="AW837" s="808">
        <v>0.42522523518813199</v>
      </c>
      <c r="AX837" s="808">
        <f t="shared" si="198"/>
        <v>0.57477476481186796</v>
      </c>
      <c r="AY837" s="808">
        <v>0.31400453877797202</v>
      </c>
      <c r="AZ837" s="808">
        <f t="shared" si="201"/>
        <v>0.68599546122202804</v>
      </c>
      <c r="BA837" s="808">
        <f t="shared" si="199"/>
        <v>0.35844329006600506</v>
      </c>
      <c r="BB837" s="808">
        <f t="shared" si="199"/>
        <v>0.64155670993399505</v>
      </c>
      <c r="BC837" s="809">
        <v>0.35427133823477103</v>
      </c>
      <c r="BD837" s="809">
        <f t="shared" si="202"/>
        <v>0.64572866176522892</v>
      </c>
      <c r="BE837" s="809">
        <v>0.41069371190407</v>
      </c>
      <c r="BF837" s="809">
        <f t="shared" si="202"/>
        <v>0.58930628809593</v>
      </c>
      <c r="BG837" s="809">
        <v>0.31502178949165699</v>
      </c>
      <c r="BH837" s="809">
        <f t="shared" si="191"/>
        <v>0.68497821050834307</v>
      </c>
      <c r="BI837" s="809">
        <v>0.34919369175687731</v>
      </c>
      <c r="BJ837" s="809">
        <v>0.65080630824312269</v>
      </c>
      <c r="BK837" s="810">
        <v>0.34606771225651201</v>
      </c>
      <c r="BL837" s="810">
        <f t="shared" si="192"/>
        <v>0.65393228774348799</v>
      </c>
      <c r="BM837" s="810">
        <v>0.40262928263938602</v>
      </c>
      <c r="BN837" s="810">
        <f t="shared" si="193"/>
        <v>0.59737071736061398</v>
      </c>
      <c r="BO837" s="810">
        <v>0.30482431545168698</v>
      </c>
      <c r="BP837" s="810">
        <f t="shared" si="194"/>
        <v>0.69517568454831302</v>
      </c>
      <c r="BQ837" s="810">
        <v>0.34010491091435352</v>
      </c>
      <c r="BR837" s="810">
        <f t="shared" si="200"/>
        <v>0.65989508908564654</v>
      </c>
      <c r="BS837" s="809">
        <v>0.91905785111908112</v>
      </c>
      <c r="BT837" s="809">
        <v>8.0942148880918899E-2</v>
      </c>
      <c r="BU837" s="812"/>
      <c r="BV837" s="758"/>
      <c r="BW837" s="758"/>
      <c r="BX837" s="758"/>
      <c r="BY837" s="758"/>
      <c r="BZ837" s="758"/>
      <c r="CA837" s="758"/>
      <c r="CB837" s="758"/>
      <c r="CC837" s="758"/>
      <c r="CD837" s="758"/>
      <c r="CE837" s="758"/>
      <c r="CF837" s="758"/>
      <c r="CG837" s="758"/>
      <c r="CH837" s="758"/>
      <c r="CI837" s="758"/>
      <c r="CJ837" s="758"/>
      <c r="CK837" s="758"/>
      <c r="CL837" s="758"/>
      <c r="CM837" s="758"/>
      <c r="CN837" s="758"/>
      <c r="CP837" s="5"/>
      <c r="CR837" s="5"/>
      <c r="CS837" s="5"/>
      <c r="CT837" s="5"/>
    </row>
    <row r="838" spans="2:98" ht="15">
      <c r="B838" s="758"/>
      <c r="C838" s="758"/>
      <c r="D838" s="758"/>
      <c r="E838" s="758"/>
      <c r="F838" s="758"/>
      <c r="G838" s="758"/>
      <c r="H838" s="758"/>
      <c r="I838" s="758"/>
      <c r="J838" s="758"/>
      <c r="K838" s="758"/>
      <c r="L838" s="758"/>
      <c r="M838" s="758"/>
      <c r="N838" s="758"/>
      <c r="O838" s="758"/>
      <c r="P838" s="758"/>
      <c r="Q838" s="758"/>
      <c r="R838" s="758"/>
      <c r="S838" s="758"/>
      <c r="T838" s="758"/>
      <c r="U838" s="758"/>
      <c r="V838" s="758"/>
      <c r="W838" s="758"/>
      <c r="X838" s="758"/>
      <c r="Y838" s="758"/>
      <c r="Z838" s="758"/>
      <c r="AA838" s="758"/>
      <c r="AB838" s="758"/>
      <c r="AC838" s="758"/>
      <c r="AD838" s="758"/>
      <c r="AE838" s="758"/>
      <c r="AF838" s="758"/>
      <c r="AG838" s="758"/>
      <c r="AH838" s="758"/>
      <c r="AI838" s="758"/>
      <c r="AJ838" s="758"/>
      <c r="AK838" s="758"/>
      <c r="AL838" s="780">
        <v>833</v>
      </c>
      <c r="AM838" s="792">
        <v>0.35948403650920502</v>
      </c>
      <c r="AN838" s="792">
        <f t="shared" si="195"/>
        <v>0.64051596349079498</v>
      </c>
      <c r="AO838" s="792">
        <v>0.406741246409283</v>
      </c>
      <c r="AP838" s="792">
        <f t="shared" ref="AP838:AP901" si="203">1-AO838</f>
        <v>0.593258753590717</v>
      </c>
      <c r="AQ838" s="792">
        <v>0.28554500558759399</v>
      </c>
      <c r="AR838" s="792">
        <f t="shared" ref="AR838:AR901" si="204">1-AQ838</f>
        <v>0.71445499441240601</v>
      </c>
      <c r="AS838" s="792">
        <f t="shared" si="196"/>
        <v>0.33634124056228187</v>
      </c>
      <c r="AT838" s="792">
        <f t="shared" si="196"/>
        <v>0.66365875943771813</v>
      </c>
      <c r="AU838" s="808">
        <v>0.37510344349463898</v>
      </c>
      <c r="AV838" s="808">
        <f t="shared" si="197"/>
        <v>0.62489655650536102</v>
      </c>
      <c r="AW838" s="808">
        <v>0.425479146432097</v>
      </c>
      <c r="AX838" s="808">
        <f t="shared" si="198"/>
        <v>0.57452085356790294</v>
      </c>
      <c r="AY838" s="808">
        <v>0.31435247180681303</v>
      </c>
      <c r="AZ838" s="808">
        <f t="shared" si="201"/>
        <v>0.68564752819318697</v>
      </c>
      <c r="BA838" s="808">
        <f t="shared" si="199"/>
        <v>0.35874440819385439</v>
      </c>
      <c r="BB838" s="808">
        <f t="shared" si="199"/>
        <v>0.64125559180614555</v>
      </c>
      <c r="BC838" s="809">
        <v>0.35452602359921798</v>
      </c>
      <c r="BD838" s="809">
        <f t="shared" si="202"/>
        <v>0.64547397640078197</v>
      </c>
      <c r="BE838" s="809">
        <v>0.41093114895221799</v>
      </c>
      <c r="BF838" s="809">
        <f t="shared" si="202"/>
        <v>0.58906885104778195</v>
      </c>
      <c r="BG838" s="809">
        <v>0.31536840697809398</v>
      </c>
      <c r="BH838" s="809">
        <f t="shared" ref="BH838:BH901" si="205">1-BG838</f>
        <v>0.68463159302190602</v>
      </c>
      <c r="BI838" s="809">
        <v>0.34948669878469096</v>
      </c>
      <c r="BJ838" s="809">
        <v>0.65051330121530904</v>
      </c>
      <c r="BK838" s="810">
        <v>0.34631652515780997</v>
      </c>
      <c r="BL838" s="810">
        <f t="shared" ref="BL838:BL901" si="206">1-BK838</f>
        <v>0.65368347484219003</v>
      </c>
      <c r="BM838" s="810">
        <v>0.402865097139469</v>
      </c>
      <c r="BN838" s="810">
        <f t="shared" ref="BN838:BN901" si="207">1-BM838</f>
        <v>0.59713490286053106</v>
      </c>
      <c r="BO838" s="810">
        <v>0.30516022028477602</v>
      </c>
      <c r="BP838" s="810">
        <f t="shared" ref="BP838:BP901" si="208">1-BO838</f>
        <v>0.69483977971522393</v>
      </c>
      <c r="BQ838" s="810">
        <v>0.34039079647199594</v>
      </c>
      <c r="BR838" s="810">
        <f t="shared" si="200"/>
        <v>0.65960920352800412</v>
      </c>
      <c r="BS838" s="809">
        <v>0.91914979018874177</v>
      </c>
      <c r="BT838" s="809">
        <v>8.0850209811258206E-2</v>
      </c>
      <c r="BU838" s="812"/>
      <c r="BV838" s="758"/>
      <c r="BW838" s="758"/>
      <c r="BX838" s="758"/>
      <c r="BY838" s="758"/>
      <c r="BZ838" s="758"/>
      <c r="CA838" s="758"/>
      <c r="CB838" s="758"/>
      <c r="CC838" s="758"/>
      <c r="CD838" s="758"/>
      <c r="CE838" s="758"/>
      <c r="CF838" s="758"/>
      <c r="CG838" s="758"/>
      <c r="CH838" s="758"/>
      <c r="CI838" s="758"/>
      <c r="CJ838" s="758"/>
      <c r="CK838" s="758"/>
      <c r="CL838" s="758"/>
      <c r="CM838" s="758"/>
      <c r="CN838" s="758"/>
      <c r="CP838" s="5"/>
      <c r="CR838" s="5"/>
      <c r="CS838" s="5"/>
      <c r="CT838" s="5"/>
    </row>
    <row r="839" spans="2:98" ht="15">
      <c r="B839" s="758"/>
      <c r="C839" s="758"/>
      <c r="D839" s="758"/>
      <c r="E839" s="758"/>
      <c r="F839" s="758"/>
      <c r="G839" s="758"/>
      <c r="H839" s="758"/>
      <c r="I839" s="758"/>
      <c r="J839" s="758"/>
      <c r="K839" s="758"/>
      <c r="L839" s="758"/>
      <c r="M839" s="758"/>
      <c r="N839" s="758"/>
      <c r="O839" s="758"/>
      <c r="P839" s="758"/>
      <c r="Q839" s="758"/>
      <c r="R839" s="758"/>
      <c r="S839" s="758"/>
      <c r="T839" s="758"/>
      <c r="U839" s="758"/>
      <c r="V839" s="758"/>
      <c r="W839" s="758"/>
      <c r="X839" s="758"/>
      <c r="Y839" s="758"/>
      <c r="Z839" s="758"/>
      <c r="AA839" s="758"/>
      <c r="AB839" s="758"/>
      <c r="AC839" s="758"/>
      <c r="AD839" s="758"/>
      <c r="AE839" s="758"/>
      <c r="AF839" s="758"/>
      <c r="AG839" s="758"/>
      <c r="AH839" s="758"/>
      <c r="AI839" s="758"/>
      <c r="AJ839" s="758"/>
      <c r="AK839" s="758"/>
      <c r="AL839" s="780">
        <v>834</v>
      </c>
      <c r="AM839" s="792">
        <v>0.35973915415380697</v>
      </c>
      <c r="AN839" s="792">
        <f t="shared" ref="AN839:AN902" si="209">1-AM839</f>
        <v>0.64026084584619303</v>
      </c>
      <c r="AO839" s="792">
        <v>0.40697245266652499</v>
      </c>
      <c r="AP839" s="792">
        <f t="shared" si="203"/>
        <v>0.59302754733347496</v>
      </c>
      <c r="AQ839" s="792">
        <v>0.285862895714592</v>
      </c>
      <c r="AR839" s="792">
        <f t="shared" si="204"/>
        <v>0.714137104285408</v>
      </c>
      <c r="AS839" s="792">
        <f t="shared" ref="AS839:AT902" si="210">(AO839*0.23)+(AM839*0.31)+(AQ839*0.46)</f>
        <v>0.33661973392969324</v>
      </c>
      <c r="AT839" s="792">
        <f t="shared" si="210"/>
        <v>0.66338026607030676</v>
      </c>
      <c r="AU839" s="808">
        <v>0.37536992589127299</v>
      </c>
      <c r="AV839" s="808">
        <f t="shared" ref="AV839:AV902" si="211">1-AU839</f>
        <v>0.62463007410872695</v>
      </c>
      <c r="AW839" s="808">
        <v>0.42573287149011402</v>
      </c>
      <c r="AX839" s="808">
        <f t="shared" ref="AX839:AX902" si="212">1-AW839</f>
        <v>0.57426712850988593</v>
      </c>
      <c r="AY839" s="808">
        <v>0.31470026884747099</v>
      </c>
      <c r="AZ839" s="808">
        <f t="shared" si="201"/>
        <v>0.68529973115252907</v>
      </c>
      <c r="BA839" s="808">
        <f t="shared" ref="BA839:BB902" si="213">(AW839*0.23)+(AU839*0.31)+(AY839*0.46)</f>
        <v>0.35904536113885754</v>
      </c>
      <c r="BB839" s="808">
        <f t="shared" si="213"/>
        <v>0.64095463886114246</v>
      </c>
      <c r="BC839" s="809">
        <v>0.35478049317028199</v>
      </c>
      <c r="BD839" s="809">
        <f t="shared" si="202"/>
        <v>0.64521950682971796</v>
      </c>
      <c r="BE839" s="809">
        <v>0.41116841633600099</v>
      </c>
      <c r="BF839" s="809">
        <f t="shared" si="202"/>
        <v>0.58883158366399901</v>
      </c>
      <c r="BG839" s="809">
        <v>0.315714902379231</v>
      </c>
      <c r="BH839" s="809">
        <f t="shared" si="205"/>
        <v>0.68428509762076906</v>
      </c>
      <c r="BI839" s="809">
        <v>0.34977954373451392</v>
      </c>
      <c r="BJ839" s="809">
        <v>0.65022045626548619</v>
      </c>
      <c r="BK839" s="810">
        <v>0.34656516138047999</v>
      </c>
      <c r="BL839" s="810">
        <f t="shared" si="206"/>
        <v>0.65343483861952001</v>
      </c>
      <c r="BM839" s="810">
        <v>0.40310076572113901</v>
      </c>
      <c r="BN839" s="810">
        <f t="shared" si="207"/>
        <v>0.59689923427886105</v>
      </c>
      <c r="BO839" s="810">
        <v>0.30549599142802802</v>
      </c>
      <c r="BP839" s="810">
        <f t="shared" si="208"/>
        <v>0.69450400857197203</v>
      </c>
      <c r="BQ839" s="810">
        <v>0.34067653220070365</v>
      </c>
      <c r="BR839" s="810">
        <f t="shared" ref="BR839:BR902" si="214">(BN839*0.23)+(BL839*0.31)+(BP839*0.46)</f>
        <v>0.6593234677992964</v>
      </c>
      <c r="BS839" s="809">
        <v>0.91924151688255618</v>
      </c>
      <c r="BT839" s="809">
        <v>8.0758483117443797E-2</v>
      </c>
      <c r="BU839" s="812"/>
      <c r="BV839" s="758"/>
      <c r="BW839" s="758"/>
      <c r="BX839" s="758"/>
      <c r="BY839" s="758"/>
      <c r="BZ839" s="758"/>
      <c r="CA839" s="758"/>
      <c r="CB839" s="758"/>
      <c r="CC839" s="758"/>
      <c r="CD839" s="758"/>
      <c r="CE839" s="758"/>
      <c r="CF839" s="758"/>
      <c r="CG839" s="758"/>
      <c r="CH839" s="758"/>
      <c r="CI839" s="758"/>
      <c r="CJ839" s="758"/>
      <c r="CK839" s="758"/>
      <c r="CL839" s="758"/>
      <c r="CM839" s="758"/>
      <c r="CN839" s="758"/>
      <c r="CP839" s="5"/>
      <c r="CR839" s="5"/>
      <c r="CS839" s="5"/>
      <c r="CT839" s="5"/>
    </row>
    <row r="840" spans="2:98" ht="15">
      <c r="B840" s="758"/>
      <c r="C840" s="758"/>
      <c r="D840" s="758"/>
      <c r="E840" s="758"/>
      <c r="F840" s="758"/>
      <c r="G840" s="758"/>
      <c r="H840" s="758"/>
      <c r="I840" s="758"/>
      <c r="J840" s="758"/>
      <c r="K840" s="758"/>
      <c r="L840" s="758"/>
      <c r="M840" s="758"/>
      <c r="N840" s="758"/>
      <c r="O840" s="758"/>
      <c r="P840" s="758"/>
      <c r="Q840" s="758"/>
      <c r="R840" s="758"/>
      <c r="S840" s="758"/>
      <c r="T840" s="758"/>
      <c r="U840" s="758"/>
      <c r="V840" s="758"/>
      <c r="W840" s="758"/>
      <c r="X840" s="758"/>
      <c r="Y840" s="758"/>
      <c r="Z840" s="758"/>
      <c r="AA840" s="758"/>
      <c r="AB840" s="758"/>
      <c r="AC840" s="758"/>
      <c r="AD840" s="758"/>
      <c r="AE840" s="758"/>
      <c r="AF840" s="758"/>
      <c r="AG840" s="758"/>
      <c r="AH840" s="758"/>
      <c r="AI840" s="758"/>
      <c r="AJ840" s="758"/>
      <c r="AK840" s="758"/>
      <c r="AL840" s="780">
        <v>835</v>
      </c>
      <c r="AM840" s="792">
        <v>0.35999414961299497</v>
      </c>
      <c r="AN840" s="792">
        <f t="shared" si="209"/>
        <v>0.64000585038700497</v>
      </c>
      <c r="AO840" s="792">
        <v>0.40720346533797502</v>
      </c>
      <c r="AP840" s="792">
        <f t="shared" si="203"/>
        <v>0.59279653466202498</v>
      </c>
      <c r="AQ840" s="792">
        <v>0.28618068488843401</v>
      </c>
      <c r="AR840" s="792">
        <f t="shared" si="204"/>
        <v>0.71381931511156593</v>
      </c>
      <c r="AS840" s="792">
        <f t="shared" si="210"/>
        <v>0.33689809845644236</v>
      </c>
      <c r="AT840" s="792">
        <f t="shared" si="210"/>
        <v>0.66310190154355753</v>
      </c>
      <c r="AU840" s="808">
        <v>0.37563621558342702</v>
      </c>
      <c r="AV840" s="808">
        <f t="shared" si="211"/>
        <v>0.62436378441657303</v>
      </c>
      <c r="AW840" s="808">
        <v>0.42598641065783899</v>
      </c>
      <c r="AX840" s="808">
        <f t="shared" si="212"/>
        <v>0.57401358934216096</v>
      </c>
      <c r="AY840" s="808">
        <v>0.31504792970646101</v>
      </c>
      <c r="AZ840" s="808">
        <f t="shared" si="201"/>
        <v>0.68495207029353899</v>
      </c>
      <c r="BA840" s="808">
        <f t="shared" si="213"/>
        <v>0.35934614894713746</v>
      </c>
      <c r="BB840" s="808">
        <f t="shared" si="213"/>
        <v>0.64065385105286254</v>
      </c>
      <c r="BC840" s="809">
        <v>0.35503474819590097</v>
      </c>
      <c r="BD840" s="809">
        <f t="shared" si="202"/>
        <v>0.64496525180409903</v>
      </c>
      <c r="BE840" s="809">
        <v>0.411405515082086</v>
      </c>
      <c r="BF840" s="809">
        <f t="shared" si="202"/>
        <v>0.588594484917914</v>
      </c>
      <c r="BG840" s="809">
        <v>0.31606127642748899</v>
      </c>
      <c r="BH840" s="809">
        <f t="shared" si="205"/>
        <v>0.68393872357251095</v>
      </c>
      <c r="BI840" s="809">
        <v>0.350072227566254</v>
      </c>
      <c r="BJ840" s="809">
        <v>0.649927772433746</v>
      </c>
      <c r="BK840" s="810">
        <v>0.346813622998903</v>
      </c>
      <c r="BL840" s="810">
        <f t="shared" si="206"/>
        <v>0.65318637700109705</v>
      </c>
      <c r="BM840" s="810">
        <v>0.403336289416098</v>
      </c>
      <c r="BN840" s="810">
        <f t="shared" si="207"/>
        <v>0.596663710583902</v>
      </c>
      <c r="BO840" s="810">
        <v>0.30583162967899602</v>
      </c>
      <c r="BP840" s="810">
        <f t="shared" si="208"/>
        <v>0.69416837032100398</v>
      </c>
      <c r="BQ840" s="810">
        <v>0.34096211934770065</v>
      </c>
      <c r="BR840" s="810">
        <f t="shared" si="214"/>
        <v>0.6590378806522994</v>
      </c>
      <c r="BS840" s="809">
        <v>0.91933303181323212</v>
      </c>
      <c r="BT840" s="809">
        <v>8.0666968186767898E-2</v>
      </c>
      <c r="BU840" s="812"/>
      <c r="BV840" s="758"/>
      <c r="BW840" s="758"/>
      <c r="BX840" s="758"/>
      <c r="BY840" s="758"/>
      <c r="BZ840" s="758"/>
      <c r="CA840" s="758"/>
      <c r="CB840" s="758"/>
      <c r="CC840" s="758"/>
      <c r="CD840" s="758"/>
      <c r="CE840" s="758"/>
      <c r="CF840" s="758"/>
      <c r="CG840" s="758"/>
      <c r="CH840" s="758"/>
      <c r="CI840" s="758"/>
      <c r="CJ840" s="758"/>
      <c r="CK840" s="758"/>
      <c r="CL840" s="758"/>
      <c r="CM840" s="758"/>
      <c r="CN840" s="758"/>
      <c r="CP840" s="5"/>
      <c r="CR840" s="5"/>
      <c r="CS840" s="5"/>
      <c r="CT840" s="5"/>
    </row>
    <row r="841" spans="2:98" ht="15">
      <c r="B841" s="758"/>
      <c r="C841" s="758"/>
      <c r="D841" s="758"/>
      <c r="E841" s="758"/>
      <c r="F841" s="758"/>
      <c r="G841" s="758"/>
      <c r="H841" s="758"/>
      <c r="I841" s="758"/>
      <c r="J841" s="758"/>
      <c r="K841" s="758"/>
      <c r="L841" s="758"/>
      <c r="M841" s="758"/>
      <c r="N841" s="758"/>
      <c r="O841" s="758"/>
      <c r="P841" s="758"/>
      <c r="Q841" s="758"/>
      <c r="R841" s="758"/>
      <c r="S841" s="758"/>
      <c r="T841" s="758"/>
      <c r="U841" s="758"/>
      <c r="V841" s="758"/>
      <c r="W841" s="758"/>
      <c r="X841" s="758"/>
      <c r="Y841" s="758"/>
      <c r="Z841" s="758"/>
      <c r="AA841" s="758"/>
      <c r="AB841" s="758"/>
      <c r="AC841" s="758"/>
      <c r="AD841" s="758"/>
      <c r="AE841" s="758"/>
      <c r="AF841" s="758"/>
      <c r="AG841" s="758"/>
      <c r="AH841" s="758"/>
      <c r="AI841" s="758"/>
      <c r="AJ841" s="758"/>
      <c r="AK841" s="758"/>
      <c r="AL841" s="780">
        <v>836</v>
      </c>
      <c r="AM841" s="792">
        <v>0.360249022368544</v>
      </c>
      <c r="AN841" s="792">
        <f t="shared" si="209"/>
        <v>0.63975097763145605</v>
      </c>
      <c r="AO841" s="792">
        <v>0.407434284857291</v>
      </c>
      <c r="AP841" s="792">
        <f t="shared" si="203"/>
        <v>0.59256571514270906</v>
      </c>
      <c r="AQ841" s="792">
        <v>0.28649837280303603</v>
      </c>
      <c r="AR841" s="792">
        <f t="shared" si="204"/>
        <v>0.71350162719696397</v>
      </c>
      <c r="AS841" s="792">
        <f t="shared" si="210"/>
        <v>0.33717633394082214</v>
      </c>
      <c r="AT841" s="792">
        <f t="shared" si="210"/>
        <v>0.66282366605917797</v>
      </c>
      <c r="AU841" s="808">
        <v>0.37590231278763098</v>
      </c>
      <c r="AV841" s="808">
        <f t="shared" si="211"/>
        <v>0.62409768721236902</v>
      </c>
      <c r="AW841" s="808">
        <v>0.42623976423092602</v>
      </c>
      <c r="AX841" s="808">
        <f t="shared" si="212"/>
        <v>0.57376023576907398</v>
      </c>
      <c r="AY841" s="808">
        <v>0.31539545419029902</v>
      </c>
      <c r="AZ841" s="808">
        <f t="shared" ref="AZ841:AZ904" si="215">1-AY841</f>
        <v>0.68460454580970098</v>
      </c>
      <c r="BA841" s="808">
        <f t="shared" si="213"/>
        <v>0.35964677166481618</v>
      </c>
      <c r="BB841" s="808">
        <f t="shared" si="213"/>
        <v>0.64035322833518393</v>
      </c>
      <c r="BC841" s="809">
        <v>0.35528878992401602</v>
      </c>
      <c r="BD841" s="809">
        <f t="shared" si="202"/>
        <v>0.64471121007598398</v>
      </c>
      <c r="BE841" s="809">
        <v>0.41164244621714002</v>
      </c>
      <c r="BF841" s="809">
        <f t="shared" si="202"/>
        <v>0.58835755378286003</v>
      </c>
      <c r="BG841" s="809">
        <v>0.31640752985528497</v>
      </c>
      <c r="BH841" s="809">
        <f t="shared" si="205"/>
        <v>0.68359247014471503</v>
      </c>
      <c r="BI841" s="809">
        <v>0.35036475123981825</v>
      </c>
      <c r="BJ841" s="809">
        <v>0.64963524876018175</v>
      </c>
      <c r="BK841" s="810">
        <v>0.34706191208746001</v>
      </c>
      <c r="BL841" s="810">
        <f t="shared" si="206"/>
        <v>0.65293808791253993</v>
      </c>
      <c r="BM841" s="810">
        <v>0.40357166925605098</v>
      </c>
      <c r="BN841" s="810">
        <f t="shared" si="207"/>
        <v>0.59642833074394908</v>
      </c>
      <c r="BO841" s="810">
        <v>0.30616713583523403</v>
      </c>
      <c r="BP841" s="810">
        <f t="shared" si="208"/>
        <v>0.69383286416476597</v>
      </c>
      <c r="BQ841" s="810">
        <v>0.34124755916021199</v>
      </c>
      <c r="BR841" s="810">
        <f t="shared" si="214"/>
        <v>0.65875244083978801</v>
      </c>
      <c r="BS841" s="809">
        <v>0.91942433559347725</v>
      </c>
      <c r="BT841" s="809">
        <v>8.0575664406522807E-2</v>
      </c>
      <c r="BU841" s="812"/>
      <c r="BV841" s="758"/>
      <c r="BW841" s="758"/>
      <c r="BX841" s="758"/>
      <c r="BY841" s="758"/>
      <c r="BZ841" s="758"/>
      <c r="CA841" s="758"/>
      <c r="CB841" s="758"/>
      <c r="CC841" s="758"/>
      <c r="CD841" s="758"/>
      <c r="CE841" s="758"/>
      <c r="CF841" s="758"/>
      <c r="CG841" s="758"/>
      <c r="CH841" s="758"/>
      <c r="CI841" s="758"/>
      <c r="CJ841" s="758"/>
      <c r="CK841" s="758"/>
      <c r="CL841" s="758"/>
      <c r="CM841" s="758"/>
      <c r="CN841" s="758"/>
      <c r="CP841" s="5"/>
      <c r="CR841" s="5"/>
      <c r="CS841" s="5"/>
      <c r="CT841" s="5"/>
    </row>
    <row r="842" spans="2:98" ht="15">
      <c r="B842" s="758"/>
      <c r="C842" s="758"/>
      <c r="D842" s="758"/>
      <c r="E842" s="758"/>
      <c r="F842" s="758"/>
      <c r="G842" s="758"/>
      <c r="H842" s="758"/>
      <c r="I842" s="758"/>
      <c r="J842" s="758"/>
      <c r="K842" s="758"/>
      <c r="L842" s="758"/>
      <c r="M842" s="758"/>
      <c r="N842" s="758"/>
      <c r="O842" s="758"/>
      <c r="P842" s="758"/>
      <c r="Q842" s="758"/>
      <c r="R842" s="758"/>
      <c r="S842" s="758"/>
      <c r="T842" s="758"/>
      <c r="U842" s="758"/>
      <c r="V842" s="758"/>
      <c r="W842" s="758"/>
      <c r="X842" s="758"/>
      <c r="Y842" s="758"/>
      <c r="Z842" s="758"/>
      <c r="AA842" s="758"/>
      <c r="AB842" s="758"/>
      <c r="AC842" s="758"/>
      <c r="AD842" s="758"/>
      <c r="AE842" s="758"/>
      <c r="AF842" s="758"/>
      <c r="AG842" s="758"/>
      <c r="AH842" s="758"/>
      <c r="AI842" s="758"/>
      <c r="AJ842" s="758"/>
      <c r="AK842" s="758"/>
      <c r="AL842" s="780">
        <v>837</v>
      </c>
      <c r="AM842" s="792">
        <v>0.36050377190222999</v>
      </c>
      <c r="AN842" s="792">
        <f t="shared" si="209"/>
        <v>0.63949622809777007</v>
      </c>
      <c r="AO842" s="792">
        <v>0.40766491165813101</v>
      </c>
      <c r="AP842" s="792">
        <f t="shared" si="203"/>
        <v>0.59233508834186899</v>
      </c>
      <c r="AQ842" s="792">
        <v>0.286815959152313</v>
      </c>
      <c r="AR842" s="792">
        <f t="shared" si="204"/>
        <v>0.71318404084768705</v>
      </c>
      <c r="AS842" s="792">
        <f t="shared" si="210"/>
        <v>0.33745444018112541</v>
      </c>
      <c r="AT842" s="792">
        <f t="shared" si="210"/>
        <v>0.66254555981887464</v>
      </c>
      <c r="AU842" s="808">
        <v>0.37616821772041398</v>
      </c>
      <c r="AV842" s="808">
        <f t="shared" si="211"/>
        <v>0.62383178227958602</v>
      </c>
      <c r="AW842" s="808">
        <v>0.42649293250503101</v>
      </c>
      <c r="AX842" s="808">
        <f t="shared" si="212"/>
        <v>0.57350706749496894</v>
      </c>
      <c r="AY842" s="808">
        <v>0.31574284210550202</v>
      </c>
      <c r="AZ842" s="808">
        <f t="shared" si="215"/>
        <v>0.68425715789449804</v>
      </c>
      <c r="BA842" s="808">
        <f t="shared" si="213"/>
        <v>0.35994722933801637</v>
      </c>
      <c r="BB842" s="808">
        <f t="shared" si="213"/>
        <v>0.64005277066198363</v>
      </c>
      <c r="BC842" s="809">
        <v>0.355542619602563</v>
      </c>
      <c r="BD842" s="809">
        <f t="shared" si="202"/>
        <v>0.64445738039743694</v>
      </c>
      <c r="BE842" s="809">
        <v>0.41187921076783102</v>
      </c>
      <c r="BF842" s="809">
        <f t="shared" si="202"/>
        <v>0.58812078923216893</v>
      </c>
      <c r="BG842" s="809">
        <v>0.31675366339503802</v>
      </c>
      <c r="BH842" s="809">
        <f t="shared" si="205"/>
        <v>0.68324633660496192</v>
      </c>
      <c r="BI842" s="809">
        <v>0.35065711571511315</v>
      </c>
      <c r="BJ842" s="809">
        <v>0.64934288428488673</v>
      </c>
      <c r="BK842" s="810">
        <v>0.34731003072053301</v>
      </c>
      <c r="BL842" s="810">
        <f t="shared" si="206"/>
        <v>0.65268996927946699</v>
      </c>
      <c r="BM842" s="810">
        <v>0.40380690627270199</v>
      </c>
      <c r="BN842" s="810">
        <f t="shared" si="207"/>
        <v>0.59619309372729801</v>
      </c>
      <c r="BO842" s="810">
        <v>0.30650251069429502</v>
      </c>
      <c r="BP842" s="810">
        <f t="shared" si="208"/>
        <v>0.69349748930570498</v>
      </c>
      <c r="BQ842" s="810">
        <v>0.34153285288546242</v>
      </c>
      <c r="BR842" s="810">
        <f t="shared" si="214"/>
        <v>0.65846714711453769</v>
      </c>
      <c r="BS842" s="809">
        <v>0.91951542883599924</v>
      </c>
      <c r="BT842" s="809">
        <v>8.0484571164000804E-2</v>
      </c>
      <c r="BU842" s="812"/>
      <c r="BV842" s="758"/>
      <c r="BW842" s="758"/>
      <c r="BX842" s="758"/>
      <c r="BY842" s="758"/>
      <c r="BZ842" s="758"/>
      <c r="CA842" s="758"/>
      <c r="CB842" s="758"/>
      <c r="CC842" s="758"/>
      <c r="CD842" s="758"/>
      <c r="CE842" s="758"/>
      <c r="CF842" s="758"/>
      <c r="CG842" s="758"/>
      <c r="CH842" s="758"/>
      <c r="CI842" s="758"/>
      <c r="CJ842" s="758"/>
      <c r="CK842" s="758"/>
      <c r="CL842" s="758"/>
      <c r="CM842" s="758"/>
      <c r="CN842" s="758"/>
      <c r="CP842" s="5"/>
      <c r="CR842" s="5"/>
      <c r="CS842" s="5"/>
      <c r="CT842" s="5"/>
    </row>
    <row r="843" spans="2:98" ht="15">
      <c r="B843" s="758"/>
      <c r="C843" s="758"/>
      <c r="D843" s="758"/>
      <c r="E843" s="758"/>
      <c r="F843" s="758"/>
      <c r="G843" s="758"/>
      <c r="H843" s="758"/>
      <c r="I843" s="758"/>
      <c r="J843" s="758"/>
      <c r="K843" s="758"/>
      <c r="L843" s="758"/>
      <c r="M843" s="758"/>
      <c r="N843" s="758"/>
      <c r="O843" s="758"/>
      <c r="P843" s="758"/>
      <c r="Q843" s="758"/>
      <c r="R843" s="758"/>
      <c r="S843" s="758"/>
      <c r="T843" s="758"/>
      <c r="U843" s="758"/>
      <c r="V843" s="758"/>
      <c r="W843" s="758"/>
      <c r="X843" s="758"/>
      <c r="Y843" s="758"/>
      <c r="Z843" s="758"/>
      <c r="AA843" s="758"/>
      <c r="AB843" s="758"/>
      <c r="AC843" s="758"/>
      <c r="AD843" s="758"/>
      <c r="AE843" s="758"/>
      <c r="AF843" s="758"/>
      <c r="AG843" s="758"/>
      <c r="AH843" s="758"/>
      <c r="AI843" s="758"/>
      <c r="AJ843" s="758"/>
      <c r="AK843" s="758"/>
      <c r="AL843" s="780">
        <v>838</v>
      </c>
      <c r="AM843" s="792">
        <v>0.36075839769582702</v>
      </c>
      <c r="AN843" s="792">
        <f t="shared" si="209"/>
        <v>0.63924160230417293</v>
      </c>
      <c r="AO843" s="792">
        <v>0.40789534617415302</v>
      </c>
      <c r="AP843" s="792">
        <f t="shared" si="203"/>
        <v>0.59210465382584698</v>
      </c>
      <c r="AQ843" s="792">
        <v>0.28713344363018201</v>
      </c>
      <c r="AR843" s="792">
        <f t="shared" si="204"/>
        <v>0.71286655636981799</v>
      </c>
      <c r="AS843" s="792">
        <f t="shared" si="210"/>
        <v>0.33773241697564532</v>
      </c>
      <c r="AT843" s="792">
        <f t="shared" si="210"/>
        <v>0.66226758302435473</v>
      </c>
      <c r="AU843" s="808">
        <v>0.37643393059830799</v>
      </c>
      <c r="AV843" s="808">
        <f t="shared" si="211"/>
        <v>0.62356606940169201</v>
      </c>
      <c r="AW843" s="808">
        <v>0.426745915775809</v>
      </c>
      <c r="AX843" s="808">
        <f t="shared" si="212"/>
        <v>0.573254084224191</v>
      </c>
      <c r="AY843" s="808">
        <v>0.316090093258587</v>
      </c>
      <c r="AZ843" s="808">
        <f t="shared" si="215"/>
        <v>0.68390990674141294</v>
      </c>
      <c r="BA843" s="808">
        <f t="shared" si="213"/>
        <v>0.36024752201286159</v>
      </c>
      <c r="BB843" s="808">
        <f t="shared" si="213"/>
        <v>0.63975247798713841</v>
      </c>
      <c r="BC843" s="809">
        <v>0.355796238479483</v>
      </c>
      <c r="BD843" s="809">
        <f t="shared" si="202"/>
        <v>0.64420376152051695</v>
      </c>
      <c r="BE843" s="809">
        <v>0.41211580976082601</v>
      </c>
      <c r="BF843" s="809">
        <f t="shared" si="202"/>
        <v>0.58788419023917404</v>
      </c>
      <c r="BG843" s="809">
        <v>0.31709967777916898</v>
      </c>
      <c r="BH843" s="809">
        <f t="shared" si="205"/>
        <v>0.68290032222083097</v>
      </c>
      <c r="BI843" s="809">
        <v>0.35094932195204742</v>
      </c>
      <c r="BJ843" s="809">
        <v>0.64905067804795258</v>
      </c>
      <c r="BK843" s="810">
        <v>0.34755798097250301</v>
      </c>
      <c r="BL843" s="810">
        <f t="shared" si="206"/>
        <v>0.65244201902749699</v>
      </c>
      <c r="BM843" s="810">
        <v>0.40404200149775399</v>
      </c>
      <c r="BN843" s="810">
        <f t="shared" si="207"/>
        <v>0.59595799850224607</v>
      </c>
      <c r="BO843" s="810">
        <v>0.30683775505373101</v>
      </c>
      <c r="BP843" s="810">
        <f t="shared" si="208"/>
        <v>0.69316224494626899</v>
      </c>
      <c r="BQ843" s="810">
        <v>0.34181800177067562</v>
      </c>
      <c r="BR843" s="810">
        <f t="shared" si="214"/>
        <v>0.65818199822932444</v>
      </c>
      <c r="BS843" s="809">
        <v>0.91960631215350586</v>
      </c>
      <c r="BT843" s="809">
        <v>8.0393687846494102E-2</v>
      </c>
      <c r="BU843" s="812"/>
      <c r="BV843" s="758"/>
      <c r="BW843" s="758"/>
      <c r="BX843" s="758"/>
      <c r="BY843" s="758"/>
      <c r="BZ843" s="758"/>
      <c r="CA843" s="758"/>
      <c r="CB843" s="758"/>
      <c r="CC843" s="758"/>
      <c r="CD843" s="758"/>
      <c r="CE843" s="758"/>
      <c r="CF843" s="758"/>
      <c r="CG843" s="758"/>
      <c r="CH843" s="758"/>
      <c r="CI843" s="758"/>
      <c r="CJ843" s="758"/>
      <c r="CK843" s="758"/>
      <c r="CL843" s="758"/>
      <c r="CM843" s="758"/>
      <c r="CN843" s="758"/>
      <c r="CP843" s="5"/>
      <c r="CR843" s="5"/>
      <c r="CS843" s="5"/>
      <c r="CT843" s="5"/>
    </row>
    <row r="844" spans="2:98" ht="15">
      <c r="B844" s="758"/>
      <c r="C844" s="758"/>
      <c r="D844" s="758"/>
      <c r="E844" s="758"/>
      <c r="F844" s="758"/>
      <c r="G844" s="758"/>
      <c r="H844" s="758"/>
      <c r="I844" s="758"/>
      <c r="J844" s="758"/>
      <c r="K844" s="758"/>
      <c r="L844" s="758"/>
      <c r="M844" s="758"/>
      <c r="N844" s="758"/>
      <c r="O844" s="758"/>
      <c r="P844" s="758"/>
      <c r="Q844" s="758"/>
      <c r="R844" s="758"/>
      <c r="S844" s="758"/>
      <c r="T844" s="758"/>
      <c r="U844" s="758"/>
      <c r="V844" s="758"/>
      <c r="W844" s="758"/>
      <c r="X844" s="758"/>
      <c r="Y844" s="758"/>
      <c r="Z844" s="758"/>
      <c r="AA844" s="758"/>
      <c r="AB844" s="758"/>
      <c r="AC844" s="758"/>
      <c r="AD844" s="758"/>
      <c r="AE844" s="758"/>
      <c r="AF844" s="758"/>
      <c r="AG844" s="758"/>
      <c r="AH844" s="758"/>
      <c r="AI844" s="758"/>
      <c r="AJ844" s="758"/>
      <c r="AK844" s="758"/>
      <c r="AL844" s="780">
        <v>839</v>
      </c>
      <c r="AM844" s="792">
        <v>0.36101289923111102</v>
      </c>
      <c r="AN844" s="792">
        <f t="shared" si="209"/>
        <v>0.63898710076888898</v>
      </c>
      <c r="AO844" s="792">
        <v>0.40812558883901501</v>
      </c>
      <c r="AP844" s="792">
        <f t="shared" si="203"/>
        <v>0.59187441116098505</v>
      </c>
      <c r="AQ844" s="792">
        <v>0.28745082593055599</v>
      </c>
      <c r="AR844" s="792">
        <f t="shared" si="204"/>
        <v>0.71254917406944407</v>
      </c>
      <c r="AS844" s="792">
        <f t="shared" si="210"/>
        <v>0.33801026412267365</v>
      </c>
      <c r="AT844" s="792">
        <f t="shared" si="210"/>
        <v>0.66198973587732646</v>
      </c>
      <c r="AU844" s="808">
        <v>0.37669945163784202</v>
      </c>
      <c r="AV844" s="808">
        <f t="shared" si="211"/>
        <v>0.62330054836215798</v>
      </c>
      <c r="AW844" s="808">
        <v>0.42699871433891501</v>
      </c>
      <c r="AX844" s="808">
        <f t="shared" si="212"/>
        <v>0.57300128566108499</v>
      </c>
      <c r="AY844" s="808">
        <v>0.31643720745606801</v>
      </c>
      <c r="AZ844" s="808">
        <f t="shared" si="215"/>
        <v>0.68356279254393204</v>
      </c>
      <c r="BA844" s="808">
        <f t="shared" si="213"/>
        <v>0.36054764973547282</v>
      </c>
      <c r="BB844" s="808">
        <f t="shared" si="213"/>
        <v>0.63945235026452729</v>
      </c>
      <c r="BC844" s="809">
        <v>0.35604964780271398</v>
      </c>
      <c r="BD844" s="809">
        <f t="shared" si="202"/>
        <v>0.64395035219728602</v>
      </c>
      <c r="BE844" s="809">
        <v>0.41235224422279299</v>
      </c>
      <c r="BF844" s="809">
        <f t="shared" si="202"/>
        <v>0.58764775577720707</v>
      </c>
      <c r="BG844" s="809">
        <v>0.31744557374009502</v>
      </c>
      <c r="BH844" s="809">
        <f t="shared" si="205"/>
        <v>0.68255442625990503</v>
      </c>
      <c r="BI844" s="809">
        <v>0.35124137091052743</v>
      </c>
      <c r="BJ844" s="809">
        <v>0.64875862908947268</v>
      </c>
      <c r="BK844" s="810">
        <v>0.347805764917753</v>
      </c>
      <c r="BL844" s="810">
        <f t="shared" si="206"/>
        <v>0.65219423508224694</v>
      </c>
      <c r="BM844" s="810">
        <v>0.40427695596291002</v>
      </c>
      <c r="BN844" s="810">
        <f t="shared" si="207"/>
        <v>0.59572304403708998</v>
      </c>
      <c r="BO844" s="810">
        <v>0.30717286971109697</v>
      </c>
      <c r="BP844" s="810">
        <f t="shared" si="208"/>
        <v>0.69282713028890308</v>
      </c>
      <c r="BQ844" s="810">
        <v>0.34210300706307734</v>
      </c>
      <c r="BR844" s="810">
        <f t="shared" si="214"/>
        <v>0.65789699293692272</v>
      </c>
      <c r="BS844" s="809">
        <v>0.91969698615870488</v>
      </c>
      <c r="BT844" s="809">
        <v>8.0303013841295096E-2</v>
      </c>
      <c r="BU844" s="812"/>
      <c r="BV844" s="758"/>
      <c r="BW844" s="758"/>
      <c r="BX844" s="758"/>
      <c r="BY844" s="758"/>
      <c r="BZ844" s="758"/>
      <c r="CA844" s="758"/>
      <c r="CB844" s="758"/>
      <c r="CC844" s="758"/>
      <c r="CD844" s="758"/>
      <c r="CE844" s="758"/>
      <c r="CF844" s="758"/>
      <c r="CG844" s="758"/>
      <c r="CH844" s="758"/>
      <c r="CI844" s="758"/>
      <c r="CJ844" s="758"/>
      <c r="CK844" s="758"/>
      <c r="CL844" s="758"/>
      <c r="CM844" s="758"/>
      <c r="CN844" s="758"/>
      <c r="CP844" s="5"/>
      <c r="CR844" s="5"/>
      <c r="CS844" s="5"/>
      <c r="CT844" s="5"/>
    </row>
    <row r="845" spans="2:98" ht="15">
      <c r="B845" s="758"/>
      <c r="C845" s="758"/>
      <c r="D845" s="758"/>
      <c r="E845" s="758"/>
      <c r="F845" s="758"/>
      <c r="G845" s="758"/>
      <c r="H845" s="758"/>
      <c r="I845" s="758"/>
      <c r="J845" s="758"/>
      <c r="K845" s="758"/>
      <c r="L845" s="758"/>
      <c r="M845" s="758"/>
      <c r="N845" s="758"/>
      <c r="O845" s="758"/>
      <c r="P845" s="758"/>
      <c r="Q845" s="758"/>
      <c r="R845" s="758"/>
      <c r="S845" s="758"/>
      <c r="T845" s="758"/>
      <c r="U845" s="758"/>
      <c r="V845" s="758"/>
      <c r="W845" s="758"/>
      <c r="X845" s="758"/>
      <c r="Y845" s="758"/>
      <c r="Z845" s="758"/>
      <c r="AA845" s="758"/>
      <c r="AB845" s="758"/>
      <c r="AC845" s="758"/>
      <c r="AD845" s="758"/>
      <c r="AE845" s="758"/>
      <c r="AF845" s="758"/>
      <c r="AG845" s="758"/>
      <c r="AH845" s="758"/>
      <c r="AI845" s="758"/>
      <c r="AJ845" s="758"/>
      <c r="AK845" s="758"/>
      <c r="AL845" s="780">
        <v>840</v>
      </c>
      <c r="AM845" s="792">
        <v>0.36126727598985803</v>
      </c>
      <c r="AN845" s="792">
        <f t="shared" si="209"/>
        <v>0.63873272401014192</v>
      </c>
      <c r="AO845" s="792">
        <v>0.40835564008637498</v>
      </c>
      <c r="AP845" s="792">
        <f t="shared" si="203"/>
        <v>0.59164435991362496</v>
      </c>
      <c r="AQ845" s="792">
        <v>0.28776810574735201</v>
      </c>
      <c r="AR845" s="792">
        <f t="shared" si="204"/>
        <v>0.71223189425264799</v>
      </c>
      <c r="AS845" s="792">
        <f t="shared" si="210"/>
        <v>0.3382879814205042</v>
      </c>
      <c r="AT845" s="792">
        <f t="shared" si="210"/>
        <v>0.6617120185794958</v>
      </c>
      <c r="AU845" s="808">
        <v>0.37696478105554798</v>
      </c>
      <c r="AV845" s="808">
        <f t="shared" si="211"/>
        <v>0.62303521894445202</v>
      </c>
      <c r="AW845" s="808">
        <v>0.42725132849000402</v>
      </c>
      <c r="AX845" s="808">
        <f t="shared" si="212"/>
        <v>0.57274867150999598</v>
      </c>
      <c r="AY845" s="808">
        <v>0.316784184504462</v>
      </c>
      <c r="AZ845" s="808">
        <f t="shared" si="215"/>
        <v>0.683215815495538</v>
      </c>
      <c r="BA845" s="808">
        <f t="shared" si="213"/>
        <v>0.36084761255197334</v>
      </c>
      <c r="BB845" s="808">
        <f t="shared" si="213"/>
        <v>0.63915238744802672</v>
      </c>
      <c r="BC845" s="809">
        <v>0.35630284882019603</v>
      </c>
      <c r="BD845" s="809">
        <f t="shared" si="202"/>
        <v>0.64369715117980397</v>
      </c>
      <c r="BE845" s="809">
        <v>0.41258851518039902</v>
      </c>
      <c r="BF845" s="809">
        <f t="shared" si="202"/>
        <v>0.58741148481960104</v>
      </c>
      <c r="BG845" s="809">
        <v>0.31779135201023601</v>
      </c>
      <c r="BH845" s="809">
        <f t="shared" si="205"/>
        <v>0.68220864798976399</v>
      </c>
      <c r="BI845" s="809">
        <v>0.35153326355046111</v>
      </c>
      <c r="BJ845" s="809">
        <v>0.64846673644953889</v>
      </c>
      <c r="BK845" s="810">
        <v>0.34805338463066299</v>
      </c>
      <c r="BL845" s="810">
        <f t="shared" si="206"/>
        <v>0.65194661536933696</v>
      </c>
      <c r="BM845" s="810">
        <v>0.40451177069987398</v>
      </c>
      <c r="BN845" s="810">
        <f t="shared" si="207"/>
        <v>0.59548822930012602</v>
      </c>
      <c r="BO845" s="810">
        <v>0.30750785546394599</v>
      </c>
      <c r="BP845" s="810">
        <f t="shared" si="208"/>
        <v>0.69249214453605401</v>
      </c>
      <c r="BQ845" s="810">
        <v>0.34238787000989168</v>
      </c>
      <c r="BR845" s="810">
        <f t="shared" si="214"/>
        <v>0.65761212999010832</v>
      </c>
      <c r="BS845" s="809">
        <v>0.91978745146430418</v>
      </c>
      <c r="BT845" s="809">
        <v>8.0212548535695802E-2</v>
      </c>
      <c r="BU845" s="812"/>
      <c r="BV845" s="758"/>
      <c r="BW845" s="758"/>
      <c r="BX845" s="758"/>
      <c r="BY845" s="758"/>
      <c r="BZ845" s="758"/>
      <c r="CA845" s="758"/>
      <c r="CB845" s="758"/>
      <c r="CC845" s="758"/>
      <c r="CD845" s="758"/>
      <c r="CE845" s="758"/>
      <c r="CF845" s="758"/>
      <c r="CG845" s="758"/>
      <c r="CH845" s="758"/>
      <c r="CI845" s="758"/>
      <c r="CJ845" s="758"/>
      <c r="CK845" s="758"/>
      <c r="CL845" s="758"/>
      <c r="CM845" s="758"/>
      <c r="CN845" s="758"/>
      <c r="CP845" s="5"/>
      <c r="CR845" s="5"/>
      <c r="CS845" s="5"/>
      <c r="CT845" s="5"/>
    </row>
    <row r="846" spans="2:98" ht="15">
      <c r="B846" s="758"/>
      <c r="C846" s="758"/>
      <c r="D846" s="758"/>
      <c r="E846" s="758"/>
      <c r="F846" s="758"/>
      <c r="G846" s="758"/>
      <c r="H846" s="758"/>
      <c r="I846" s="758"/>
      <c r="J846" s="758"/>
      <c r="K846" s="758"/>
      <c r="L846" s="758"/>
      <c r="M846" s="758"/>
      <c r="N846" s="758"/>
      <c r="O846" s="758"/>
      <c r="P846" s="758"/>
      <c r="Q846" s="758"/>
      <c r="R846" s="758"/>
      <c r="S846" s="758"/>
      <c r="T846" s="758"/>
      <c r="U846" s="758"/>
      <c r="V846" s="758"/>
      <c r="W846" s="758"/>
      <c r="X846" s="758"/>
      <c r="Y846" s="758"/>
      <c r="Z846" s="758"/>
      <c r="AA846" s="758"/>
      <c r="AB846" s="758"/>
      <c r="AC846" s="758"/>
      <c r="AD846" s="758"/>
      <c r="AE846" s="758"/>
      <c r="AF846" s="758"/>
      <c r="AG846" s="758"/>
      <c r="AH846" s="758"/>
      <c r="AI846" s="758"/>
      <c r="AJ846" s="758"/>
      <c r="AK846" s="758"/>
      <c r="AL846" s="780">
        <v>841</v>
      </c>
      <c r="AM846" s="792">
        <v>0.36152152745384297</v>
      </c>
      <c r="AN846" s="792">
        <f t="shared" si="209"/>
        <v>0.63847847254615697</v>
      </c>
      <c r="AO846" s="792">
        <v>0.408585500349891</v>
      </c>
      <c r="AP846" s="792">
        <f t="shared" si="203"/>
        <v>0.59141449965010895</v>
      </c>
      <c r="AQ846" s="792">
        <v>0.28808528277448497</v>
      </c>
      <c r="AR846" s="792">
        <f t="shared" si="204"/>
        <v>0.71191471722551503</v>
      </c>
      <c r="AS846" s="792">
        <f t="shared" si="210"/>
        <v>0.33856556866742937</v>
      </c>
      <c r="AT846" s="792">
        <f t="shared" si="210"/>
        <v>0.66143443133257063</v>
      </c>
      <c r="AU846" s="808">
        <v>0.377229919067956</v>
      </c>
      <c r="AV846" s="808">
        <f t="shared" si="211"/>
        <v>0.622770080932044</v>
      </c>
      <c r="AW846" s="808">
        <v>0.42750375852473199</v>
      </c>
      <c r="AX846" s="808">
        <f t="shared" si="212"/>
        <v>0.57249624147526801</v>
      </c>
      <c r="AY846" s="808">
        <v>0.31713102421028599</v>
      </c>
      <c r="AZ846" s="808">
        <f t="shared" si="215"/>
        <v>0.68286897578971395</v>
      </c>
      <c r="BA846" s="808">
        <f t="shared" si="213"/>
        <v>0.36114741050848631</v>
      </c>
      <c r="BB846" s="808">
        <f t="shared" si="213"/>
        <v>0.6388525894915138</v>
      </c>
      <c r="BC846" s="809">
        <v>0.35655584277986602</v>
      </c>
      <c r="BD846" s="809">
        <f t="shared" si="202"/>
        <v>0.64344415722013393</v>
      </c>
      <c r="BE846" s="809">
        <v>0.41282462366031197</v>
      </c>
      <c r="BF846" s="809">
        <f t="shared" si="202"/>
        <v>0.58717537633968808</v>
      </c>
      <c r="BG846" s="809">
        <v>0.31813701332201</v>
      </c>
      <c r="BH846" s="809">
        <f t="shared" si="205"/>
        <v>0.68186298667798995</v>
      </c>
      <c r="BI846" s="809">
        <v>0.35182500083175483</v>
      </c>
      <c r="BJ846" s="809">
        <v>0.64817499916824517</v>
      </c>
      <c r="BK846" s="810">
        <v>0.34830084218561402</v>
      </c>
      <c r="BL846" s="810">
        <f t="shared" si="206"/>
        <v>0.65169915781438603</v>
      </c>
      <c r="BM846" s="810">
        <v>0.40474644674034999</v>
      </c>
      <c r="BN846" s="810">
        <f t="shared" si="207"/>
        <v>0.59525355325965001</v>
      </c>
      <c r="BO846" s="810">
        <v>0.30784271310983102</v>
      </c>
      <c r="BP846" s="810">
        <f t="shared" si="208"/>
        <v>0.69215728689016898</v>
      </c>
      <c r="BQ846" s="810">
        <v>0.34267259185834315</v>
      </c>
      <c r="BR846" s="810">
        <f t="shared" si="214"/>
        <v>0.65732740814165691</v>
      </c>
      <c r="BS846" s="809">
        <v>0.91987770868301133</v>
      </c>
      <c r="BT846" s="809">
        <v>8.0122291316988697E-2</v>
      </c>
      <c r="BU846" s="812"/>
      <c r="BV846" s="758"/>
      <c r="BW846" s="758"/>
      <c r="BX846" s="758"/>
      <c r="BY846" s="758"/>
      <c r="BZ846" s="758"/>
      <c r="CA846" s="758"/>
      <c r="CB846" s="758"/>
      <c r="CC846" s="758"/>
      <c r="CD846" s="758"/>
      <c r="CE846" s="758"/>
      <c r="CF846" s="758"/>
      <c r="CG846" s="758"/>
      <c r="CH846" s="758"/>
      <c r="CI846" s="758"/>
      <c r="CJ846" s="758"/>
      <c r="CK846" s="758"/>
      <c r="CL846" s="758"/>
      <c r="CM846" s="758"/>
      <c r="CN846" s="758"/>
      <c r="CP846" s="5"/>
      <c r="CR846" s="5"/>
      <c r="CS846" s="5"/>
      <c r="CT846" s="5"/>
    </row>
    <row r="847" spans="2:98" ht="15">
      <c r="B847" s="758"/>
      <c r="C847" s="758"/>
      <c r="D847" s="758"/>
      <c r="E847" s="758"/>
      <c r="F847" s="758"/>
      <c r="G847" s="758"/>
      <c r="H847" s="758"/>
      <c r="I847" s="758"/>
      <c r="J847" s="758"/>
      <c r="K847" s="758"/>
      <c r="L847" s="758"/>
      <c r="M847" s="758"/>
      <c r="N847" s="758"/>
      <c r="O847" s="758"/>
      <c r="P847" s="758"/>
      <c r="Q847" s="758"/>
      <c r="R847" s="758"/>
      <c r="S847" s="758"/>
      <c r="T847" s="758"/>
      <c r="U847" s="758"/>
      <c r="V847" s="758"/>
      <c r="W847" s="758"/>
      <c r="X847" s="758"/>
      <c r="Y847" s="758"/>
      <c r="Z847" s="758"/>
      <c r="AA847" s="758"/>
      <c r="AB847" s="758"/>
      <c r="AC847" s="758"/>
      <c r="AD847" s="758"/>
      <c r="AE847" s="758"/>
      <c r="AF847" s="758"/>
      <c r="AG847" s="758"/>
      <c r="AH847" s="758"/>
      <c r="AI847" s="758"/>
      <c r="AJ847" s="758"/>
      <c r="AK847" s="758"/>
      <c r="AL847" s="780">
        <v>842</v>
      </c>
      <c r="AM847" s="792">
        <v>0.361775653104841</v>
      </c>
      <c r="AN847" s="792">
        <f t="shared" si="209"/>
        <v>0.63822434689515894</v>
      </c>
      <c r="AO847" s="792">
        <v>0.40881517006322099</v>
      </c>
      <c r="AP847" s="792">
        <f t="shared" si="203"/>
        <v>0.59118482993677901</v>
      </c>
      <c r="AQ847" s="792">
        <v>0.288402356705871</v>
      </c>
      <c r="AR847" s="792">
        <f t="shared" si="204"/>
        <v>0.711597643294129</v>
      </c>
      <c r="AS847" s="792">
        <f t="shared" si="210"/>
        <v>0.33884302566174218</v>
      </c>
      <c r="AT847" s="792">
        <f t="shared" si="210"/>
        <v>0.66115697433825771</v>
      </c>
      <c r="AU847" s="808">
        <v>0.37749486589159598</v>
      </c>
      <c r="AV847" s="808">
        <f t="shared" si="211"/>
        <v>0.62250513410840402</v>
      </c>
      <c r="AW847" s="808">
        <v>0.42775600473875403</v>
      </c>
      <c r="AX847" s="808">
        <f t="shared" si="212"/>
        <v>0.57224399526124592</v>
      </c>
      <c r="AY847" s="808">
        <v>0.317477726380055</v>
      </c>
      <c r="AZ847" s="808">
        <f t="shared" si="215"/>
        <v>0.682522273619945</v>
      </c>
      <c r="BA847" s="808">
        <f t="shared" si="213"/>
        <v>0.36144704365113345</v>
      </c>
      <c r="BB847" s="808">
        <f t="shared" si="213"/>
        <v>0.63855295634886655</v>
      </c>
      <c r="BC847" s="809">
        <v>0.35680863092966397</v>
      </c>
      <c r="BD847" s="809">
        <f t="shared" si="202"/>
        <v>0.64319136907033603</v>
      </c>
      <c r="BE847" s="809">
        <v>0.41306057068919899</v>
      </c>
      <c r="BF847" s="809">
        <f t="shared" si="202"/>
        <v>0.58693942931080101</v>
      </c>
      <c r="BG847" s="809">
        <v>0.31848255840783801</v>
      </c>
      <c r="BH847" s="809">
        <f t="shared" si="205"/>
        <v>0.68151744159216199</v>
      </c>
      <c r="BI847" s="809">
        <v>0.35211658371431709</v>
      </c>
      <c r="BJ847" s="809">
        <v>0.64788341628568302</v>
      </c>
      <c r="BK847" s="810">
        <v>0.34854813965699</v>
      </c>
      <c r="BL847" s="810">
        <f t="shared" si="206"/>
        <v>0.65145186034300995</v>
      </c>
      <c r="BM847" s="810">
        <v>0.40498098511604202</v>
      </c>
      <c r="BN847" s="810">
        <f t="shared" si="207"/>
        <v>0.59501901488395803</v>
      </c>
      <c r="BO847" s="810">
        <v>0.30817744344630499</v>
      </c>
      <c r="BP847" s="810">
        <f t="shared" si="208"/>
        <v>0.69182255655369507</v>
      </c>
      <c r="BQ847" s="810">
        <v>0.34295717385565683</v>
      </c>
      <c r="BR847" s="810">
        <f t="shared" si="214"/>
        <v>0.65704282614434317</v>
      </c>
      <c r="BS847" s="809">
        <v>0.91996775842753409</v>
      </c>
      <c r="BT847" s="809">
        <v>8.0032241572465898E-2</v>
      </c>
      <c r="BU847" s="812"/>
      <c r="BV847" s="758"/>
      <c r="BW847" s="758"/>
      <c r="BX847" s="758"/>
      <c r="BY847" s="758"/>
      <c r="BZ847" s="758"/>
      <c r="CA847" s="758"/>
      <c r="CB847" s="758"/>
      <c r="CC847" s="758"/>
      <c r="CD847" s="758"/>
      <c r="CE847" s="758"/>
      <c r="CF847" s="758"/>
      <c r="CG847" s="758"/>
      <c r="CH847" s="758"/>
      <c r="CI847" s="758"/>
      <c r="CJ847" s="758"/>
      <c r="CK847" s="758"/>
      <c r="CL847" s="758"/>
      <c r="CM847" s="758"/>
      <c r="CN847" s="758"/>
      <c r="CP847" s="5"/>
      <c r="CR847" s="5"/>
      <c r="CS847" s="5"/>
      <c r="CT847" s="5"/>
    </row>
    <row r="848" spans="2:98" ht="15">
      <c r="B848" s="758"/>
      <c r="C848" s="758"/>
      <c r="D848" s="758"/>
      <c r="E848" s="758"/>
      <c r="F848" s="758"/>
      <c r="G848" s="758"/>
      <c r="H848" s="758"/>
      <c r="I848" s="758"/>
      <c r="J848" s="758"/>
      <c r="K848" s="758"/>
      <c r="L848" s="758"/>
      <c r="M848" s="758"/>
      <c r="N848" s="758"/>
      <c r="O848" s="758"/>
      <c r="P848" s="758"/>
      <c r="Q848" s="758"/>
      <c r="R848" s="758"/>
      <c r="S848" s="758"/>
      <c r="T848" s="758"/>
      <c r="U848" s="758"/>
      <c r="V848" s="758"/>
      <c r="W848" s="758"/>
      <c r="X848" s="758"/>
      <c r="Y848" s="758"/>
      <c r="Z848" s="758"/>
      <c r="AA848" s="758"/>
      <c r="AB848" s="758"/>
      <c r="AC848" s="758"/>
      <c r="AD848" s="758"/>
      <c r="AE848" s="758"/>
      <c r="AF848" s="758"/>
      <c r="AG848" s="758"/>
      <c r="AH848" s="758"/>
      <c r="AI848" s="758"/>
      <c r="AJ848" s="758"/>
      <c r="AK848" s="758"/>
      <c r="AL848" s="780">
        <v>843</v>
      </c>
      <c r="AM848" s="792">
        <v>0.36202965242462798</v>
      </c>
      <c r="AN848" s="792">
        <f t="shared" si="209"/>
        <v>0.63797034757537197</v>
      </c>
      <c r="AO848" s="792">
        <v>0.40904464966002202</v>
      </c>
      <c r="AP848" s="792">
        <f t="shared" si="203"/>
        <v>0.59095535033997804</v>
      </c>
      <c r="AQ848" s="792">
        <v>0.28871932723542398</v>
      </c>
      <c r="AR848" s="792">
        <f t="shared" si="204"/>
        <v>0.71128067276457596</v>
      </c>
      <c r="AS848" s="792">
        <f t="shared" si="210"/>
        <v>0.33912035220173475</v>
      </c>
      <c r="AT848" s="792">
        <f t="shared" si="210"/>
        <v>0.66087964779826525</v>
      </c>
      <c r="AU848" s="808">
        <v>0.37775962174299799</v>
      </c>
      <c r="AV848" s="808">
        <f t="shared" si="211"/>
        <v>0.62224037825700207</v>
      </c>
      <c r="AW848" s="808">
        <v>0.42800806742772401</v>
      </c>
      <c r="AX848" s="808">
        <f t="shared" si="212"/>
        <v>0.57199193257227599</v>
      </c>
      <c r="AY848" s="808">
        <v>0.31782429082028602</v>
      </c>
      <c r="AZ848" s="808">
        <f t="shared" si="215"/>
        <v>0.68217570917971404</v>
      </c>
      <c r="BA848" s="808">
        <f t="shared" si="213"/>
        <v>0.36174651202603747</v>
      </c>
      <c r="BB848" s="808">
        <f t="shared" si="213"/>
        <v>0.63825348797396253</v>
      </c>
      <c r="BC848" s="809">
        <v>0.35706121451752898</v>
      </c>
      <c r="BD848" s="809">
        <f t="shared" si="202"/>
        <v>0.64293878548247108</v>
      </c>
      <c r="BE848" s="809">
        <v>0.41329635729372799</v>
      </c>
      <c r="BF848" s="809">
        <f t="shared" si="202"/>
        <v>0.58670364270627196</v>
      </c>
      <c r="BG848" s="809">
        <v>0.31882798800013701</v>
      </c>
      <c r="BH848" s="809">
        <f t="shared" si="205"/>
        <v>0.68117201199986299</v>
      </c>
      <c r="BI848" s="809">
        <v>0.35240801315805448</v>
      </c>
      <c r="BJ848" s="809">
        <v>0.64759198684194552</v>
      </c>
      <c r="BK848" s="810">
        <v>0.34879527911917002</v>
      </c>
      <c r="BL848" s="810">
        <f t="shared" si="206"/>
        <v>0.65120472088083003</v>
      </c>
      <c r="BM848" s="810">
        <v>0.40521538685865199</v>
      </c>
      <c r="BN848" s="810">
        <f t="shared" si="207"/>
        <v>0.59478461314134801</v>
      </c>
      <c r="BO848" s="810">
        <v>0.30851204727092202</v>
      </c>
      <c r="BP848" s="810">
        <f t="shared" si="208"/>
        <v>0.69148795272907804</v>
      </c>
      <c r="BQ848" s="810">
        <v>0.34324161724905677</v>
      </c>
      <c r="BR848" s="810">
        <f t="shared" si="214"/>
        <v>0.65675838275094323</v>
      </c>
      <c r="BS848" s="809">
        <v>0.92005760131058023</v>
      </c>
      <c r="BT848" s="809">
        <v>7.9942398689419797E-2</v>
      </c>
      <c r="BU848" s="812"/>
      <c r="BV848" s="758"/>
      <c r="BW848" s="758"/>
      <c r="BX848" s="758"/>
      <c r="BY848" s="758"/>
      <c r="BZ848" s="758"/>
      <c r="CA848" s="758"/>
      <c r="CB848" s="758"/>
      <c r="CC848" s="758"/>
      <c r="CD848" s="758"/>
      <c r="CE848" s="758"/>
      <c r="CF848" s="758"/>
      <c r="CG848" s="758"/>
      <c r="CH848" s="758"/>
      <c r="CI848" s="758"/>
      <c r="CJ848" s="758"/>
      <c r="CK848" s="758"/>
      <c r="CL848" s="758"/>
      <c r="CM848" s="758"/>
      <c r="CN848" s="758"/>
      <c r="CP848" s="5"/>
      <c r="CR848" s="5"/>
      <c r="CS848" s="5"/>
      <c r="CT848" s="5"/>
    </row>
    <row r="849" spans="2:98" ht="15">
      <c r="B849" s="758"/>
      <c r="C849" s="758"/>
      <c r="D849" s="758"/>
      <c r="E849" s="758"/>
      <c r="F849" s="758"/>
      <c r="G849" s="758"/>
      <c r="H849" s="758"/>
      <c r="I849" s="758"/>
      <c r="J849" s="758"/>
      <c r="K849" s="758"/>
      <c r="L849" s="758"/>
      <c r="M849" s="758"/>
      <c r="N849" s="758"/>
      <c r="O849" s="758"/>
      <c r="P849" s="758"/>
      <c r="Q849" s="758"/>
      <c r="R849" s="758"/>
      <c r="S849" s="758"/>
      <c r="T849" s="758"/>
      <c r="U849" s="758"/>
      <c r="V849" s="758"/>
      <c r="W849" s="758"/>
      <c r="X849" s="758"/>
      <c r="Y849" s="758"/>
      <c r="Z849" s="758"/>
      <c r="AA849" s="758"/>
      <c r="AB849" s="758"/>
      <c r="AC849" s="758"/>
      <c r="AD849" s="758"/>
      <c r="AE849" s="758"/>
      <c r="AF849" s="758"/>
      <c r="AG849" s="758"/>
      <c r="AH849" s="758"/>
      <c r="AI849" s="758"/>
      <c r="AJ849" s="758"/>
      <c r="AK849" s="758"/>
      <c r="AL849" s="780">
        <v>844</v>
      </c>
      <c r="AM849" s="792">
        <v>0.362283524894979</v>
      </c>
      <c r="AN849" s="792">
        <f t="shared" si="209"/>
        <v>0.63771647510502105</v>
      </c>
      <c r="AO849" s="792">
        <v>0.40927393957395303</v>
      </c>
      <c r="AP849" s="792">
        <f t="shared" si="203"/>
        <v>0.59072606042604692</v>
      </c>
      <c r="AQ849" s="792">
        <v>0.28903619405706099</v>
      </c>
      <c r="AR849" s="792">
        <f t="shared" si="204"/>
        <v>0.71096380594293906</v>
      </c>
      <c r="AS849" s="792">
        <f t="shared" si="210"/>
        <v>0.33939754808570077</v>
      </c>
      <c r="AT849" s="792">
        <f t="shared" si="210"/>
        <v>0.66060245191429923</v>
      </c>
      <c r="AU849" s="808">
        <v>0.37802418683869399</v>
      </c>
      <c r="AV849" s="808">
        <f t="shared" si="211"/>
        <v>0.62197581316130601</v>
      </c>
      <c r="AW849" s="808">
        <v>0.42825994688729901</v>
      </c>
      <c r="AX849" s="808">
        <f t="shared" si="212"/>
        <v>0.57174005311270104</v>
      </c>
      <c r="AY849" s="808">
        <v>0.31817071733749502</v>
      </c>
      <c r="AZ849" s="808">
        <f t="shared" si="215"/>
        <v>0.68182928266250498</v>
      </c>
      <c r="BA849" s="808">
        <f t="shared" si="213"/>
        <v>0.36204581567932165</v>
      </c>
      <c r="BB849" s="808">
        <f t="shared" si="213"/>
        <v>0.63795418432067841</v>
      </c>
      <c r="BC849" s="809">
        <v>0.35731359479140001</v>
      </c>
      <c r="BD849" s="809">
        <f t="shared" si="202"/>
        <v>0.64268640520859999</v>
      </c>
      <c r="BE849" s="809">
        <v>0.413531984500566</v>
      </c>
      <c r="BF849" s="809">
        <f t="shared" si="202"/>
        <v>0.58646801549943395</v>
      </c>
      <c r="BG849" s="809">
        <v>0.319173302831328</v>
      </c>
      <c r="BH849" s="809">
        <f t="shared" si="205"/>
        <v>0.68082669716867206</v>
      </c>
      <c r="BI849" s="809">
        <v>0.35269929012287504</v>
      </c>
      <c r="BJ849" s="809">
        <v>0.64730070987712507</v>
      </c>
      <c r="BK849" s="810">
        <v>0.34904226264653698</v>
      </c>
      <c r="BL849" s="810">
        <f t="shared" si="206"/>
        <v>0.65095773735346296</v>
      </c>
      <c r="BM849" s="810">
        <v>0.405449652999886</v>
      </c>
      <c r="BN849" s="810">
        <f t="shared" si="207"/>
        <v>0.594550347000114</v>
      </c>
      <c r="BO849" s="810">
        <v>0.30884652538123403</v>
      </c>
      <c r="BP849" s="810">
        <f t="shared" si="208"/>
        <v>0.69115347461876597</v>
      </c>
      <c r="BQ849" s="810">
        <v>0.34352592328576792</v>
      </c>
      <c r="BR849" s="810">
        <f t="shared" si="214"/>
        <v>0.65647407671423208</v>
      </c>
      <c r="BS849" s="809">
        <v>0.92014723794485742</v>
      </c>
      <c r="BT849" s="809">
        <v>7.9852762055142607E-2</v>
      </c>
      <c r="BU849" s="812"/>
      <c r="BV849" s="758"/>
      <c r="BW849" s="758"/>
      <c r="BX849" s="758"/>
      <c r="BY849" s="758"/>
      <c r="BZ849" s="758"/>
      <c r="CA849" s="758"/>
      <c r="CB849" s="758"/>
      <c r="CC849" s="758"/>
      <c r="CD849" s="758"/>
      <c r="CE849" s="758"/>
      <c r="CF849" s="758"/>
      <c r="CG849" s="758"/>
      <c r="CH849" s="758"/>
      <c r="CI849" s="758"/>
      <c r="CJ849" s="758"/>
      <c r="CK849" s="758"/>
      <c r="CL849" s="758"/>
      <c r="CM849" s="758"/>
      <c r="CN849" s="758"/>
      <c r="CP849" s="5"/>
      <c r="CR849" s="5"/>
      <c r="CS849" s="5"/>
      <c r="CT849" s="5"/>
    </row>
    <row r="850" spans="2:98" ht="15">
      <c r="B850" s="758"/>
      <c r="C850" s="758"/>
      <c r="D850" s="758"/>
      <c r="E850" s="758"/>
      <c r="F850" s="758"/>
      <c r="G850" s="758"/>
      <c r="H850" s="758"/>
      <c r="I850" s="758"/>
      <c r="J850" s="758"/>
      <c r="K850" s="758"/>
      <c r="L850" s="758"/>
      <c r="M850" s="758"/>
      <c r="N850" s="758"/>
      <c r="O850" s="758"/>
      <c r="P850" s="758"/>
      <c r="Q850" s="758"/>
      <c r="R850" s="758"/>
      <c r="S850" s="758"/>
      <c r="T850" s="758"/>
      <c r="U850" s="758"/>
      <c r="V850" s="758"/>
      <c r="W850" s="758"/>
      <c r="X850" s="758"/>
      <c r="Y850" s="758"/>
      <c r="Z850" s="758"/>
      <c r="AA850" s="758"/>
      <c r="AB850" s="758"/>
      <c r="AC850" s="758"/>
      <c r="AD850" s="758"/>
      <c r="AE850" s="758"/>
      <c r="AF850" s="758"/>
      <c r="AG850" s="758"/>
      <c r="AH850" s="758"/>
      <c r="AI850" s="758"/>
      <c r="AJ850" s="758"/>
      <c r="AK850" s="758"/>
      <c r="AL850" s="780">
        <v>845</v>
      </c>
      <c r="AM850" s="792">
        <v>0.362537269997669</v>
      </c>
      <c r="AN850" s="792">
        <f t="shared" si="209"/>
        <v>0.637462730002331</v>
      </c>
      <c r="AO850" s="792">
        <v>0.40950304023867101</v>
      </c>
      <c r="AP850" s="792">
        <f t="shared" si="203"/>
        <v>0.59049695976132899</v>
      </c>
      <c r="AQ850" s="792">
        <v>0.28935295686469598</v>
      </c>
      <c r="AR850" s="792">
        <f t="shared" si="204"/>
        <v>0.71064704313530402</v>
      </c>
      <c r="AS850" s="792">
        <f t="shared" si="210"/>
        <v>0.33967461311193187</v>
      </c>
      <c r="AT850" s="792">
        <f t="shared" si="210"/>
        <v>0.66032538688806808</v>
      </c>
      <c r="AU850" s="808">
        <v>0.378288561395213</v>
      </c>
      <c r="AV850" s="808">
        <f t="shared" si="211"/>
        <v>0.62171143860478706</v>
      </c>
      <c r="AW850" s="808">
        <v>0.42851164341313303</v>
      </c>
      <c r="AX850" s="808">
        <f t="shared" si="212"/>
        <v>0.57148835658686692</v>
      </c>
      <c r="AY850" s="808">
        <v>0.31851700573819802</v>
      </c>
      <c r="AZ850" s="808">
        <f t="shared" si="215"/>
        <v>0.68148299426180192</v>
      </c>
      <c r="BA850" s="808">
        <f t="shared" si="213"/>
        <v>0.3623449546571077</v>
      </c>
      <c r="BB850" s="808">
        <f t="shared" si="213"/>
        <v>0.63765504534289219</v>
      </c>
      <c r="BC850" s="809">
        <v>0.35756577299921499</v>
      </c>
      <c r="BD850" s="809">
        <f t="shared" si="202"/>
        <v>0.64243422700078501</v>
      </c>
      <c r="BE850" s="809">
        <v>0.41376745333638099</v>
      </c>
      <c r="BF850" s="809">
        <f t="shared" si="202"/>
        <v>0.58623254666361901</v>
      </c>
      <c r="BG850" s="809">
        <v>0.319518503633828</v>
      </c>
      <c r="BH850" s="809">
        <f t="shared" si="205"/>
        <v>0.68048149636617206</v>
      </c>
      <c r="BI850" s="809">
        <v>0.35299041556868516</v>
      </c>
      <c r="BJ850" s="809">
        <v>0.64700958443131484</v>
      </c>
      <c r="BK850" s="810">
        <v>0.34928909231347199</v>
      </c>
      <c r="BL850" s="810">
        <f t="shared" si="206"/>
        <v>0.65071090768652806</v>
      </c>
      <c r="BM850" s="810">
        <v>0.40568378457144499</v>
      </c>
      <c r="BN850" s="810">
        <f t="shared" si="207"/>
        <v>0.59431621542855506</v>
      </c>
      <c r="BO850" s="810">
        <v>0.30918087857479498</v>
      </c>
      <c r="BP850" s="810">
        <f t="shared" si="208"/>
        <v>0.69081912142520507</v>
      </c>
      <c r="BQ850" s="810">
        <v>0.34381009321301437</v>
      </c>
      <c r="BR850" s="810">
        <f t="shared" si="214"/>
        <v>0.65618990678698574</v>
      </c>
      <c r="BS850" s="809">
        <v>0.92023666894307354</v>
      </c>
      <c r="BT850" s="809">
        <v>7.9763331056926498E-2</v>
      </c>
      <c r="BU850" s="812"/>
      <c r="BV850" s="758"/>
      <c r="BW850" s="758"/>
      <c r="BX850" s="758"/>
      <c r="BY850" s="758"/>
      <c r="BZ850" s="758"/>
      <c r="CA850" s="758"/>
      <c r="CB850" s="758"/>
      <c r="CC850" s="758"/>
      <c r="CD850" s="758"/>
      <c r="CE850" s="758"/>
      <c r="CF850" s="758"/>
      <c r="CG850" s="758"/>
      <c r="CH850" s="758"/>
      <c r="CI850" s="758"/>
      <c r="CJ850" s="758"/>
      <c r="CK850" s="758"/>
      <c r="CL850" s="758"/>
      <c r="CM850" s="758"/>
      <c r="CN850" s="758"/>
      <c r="CP850" s="5"/>
      <c r="CR850" s="5"/>
      <c r="CS850" s="5"/>
      <c r="CT850" s="5"/>
    </row>
    <row r="851" spans="2:98" ht="15">
      <c r="B851" s="758"/>
      <c r="C851" s="758"/>
      <c r="D851" s="758"/>
      <c r="E851" s="758"/>
      <c r="F851" s="758"/>
      <c r="G851" s="758"/>
      <c r="H851" s="758"/>
      <c r="I851" s="758"/>
      <c r="J851" s="758"/>
      <c r="K851" s="758"/>
      <c r="L851" s="758"/>
      <c r="M851" s="758"/>
      <c r="N851" s="758"/>
      <c r="O851" s="758"/>
      <c r="P851" s="758"/>
      <c r="Q851" s="758"/>
      <c r="R851" s="758"/>
      <c r="S851" s="758"/>
      <c r="T851" s="758"/>
      <c r="U851" s="758"/>
      <c r="V851" s="758"/>
      <c r="W851" s="758"/>
      <c r="X851" s="758"/>
      <c r="Y851" s="758"/>
      <c r="Z851" s="758"/>
      <c r="AA851" s="758"/>
      <c r="AB851" s="758"/>
      <c r="AC851" s="758"/>
      <c r="AD851" s="758"/>
      <c r="AE851" s="758"/>
      <c r="AF851" s="758"/>
      <c r="AG851" s="758"/>
      <c r="AH851" s="758"/>
      <c r="AI851" s="758"/>
      <c r="AJ851" s="758"/>
      <c r="AK851" s="758"/>
      <c r="AL851" s="780">
        <v>846</v>
      </c>
      <c r="AM851" s="792">
        <v>0.362790887214475</v>
      </c>
      <c r="AN851" s="792">
        <f t="shared" si="209"/>
        <v>0.63720911278552506</v>
      </c>
      <c r="AO851" s="792">
        <v>0.40973195208783503</v>
      </c>
      <c r="AP851" s="792">
        <f t="shared" si="203"/>
        <v>0.59026804791216492</v>
      </c>
      <c r="AQ851" s="792">
        <v>0.289669615352246</v>
      </c>
      <c r="AR851" s="792">
        <f t="shared" si="204"/>
        <v>0.710330384647754</v>
      </c>
      <c r="AS851" s="792">
        <f t="shared" si="210"/>
        <v>0.33995154707872244</v>
      </c>
      <c r="AT851" s="792">
        <f t="shared" si="210"/>
        <v>0.66004845292127756</v>
      </c>
      <c r="AU851" s="808">
        <v>0.37855274562908697</v>
      </c>
      <c r="AV851" s="808">
        <f t="shared" si="211"/>
        <v>0.62144725437091308</v>
      </c>
      <c r="AW851" s="808">
        <v>0.42876315730088199</v>
      </c>
      <c r="AX851" s="808">
        <f t="shared" si="212"/>
        <v>0.57123684269911801</v>
      </c>
      <c r="AY851" s="808">
        <v>0.318863155828911</v>
      </c>
      <c r="AZ851" s="808">
        <f t="shared" si="215"/>
        <v>0.681136844171089</v>
      </c>
      <c r="BA851" s="808">
        <f t="shared" si="213"/>
        <v>0.36264392900551889</v>
      </c>
      <c r="BB851" s="808">
        <f t="shared" si="213"/>
        <v>0.63735607099448122</v>
      </c>
      <c r="BC851" s="809">
        <v>0.357817750388913</v>
      </c>
      <c r="BD851" s="809">
        <f t="shared" si="202"/>
        <v>0.64218224961108694</v>
      </c>
      <c r="BE851" s="809">
        <v>0.41400276482783899</v>
      </c>
      <c r="BF851" s="809">
        <f t="shared" si="202"/>
        <v>0.58599723517216096</v>
      </c>
      <c r="BG851" s="809">
        <v>0.31986359114005802</v>
      </c>
      <c r="BH851" s="809">
        <f t="shared" si="205"/>
        <v>0.68013640885994198</v>
      </c>
      <c r="BI851" s="809">
        <v>0.3532813904553927</v>
      </c>
      <c r="BJ851" s="809">
        <v>0.64671860954460736</v>
      </c>
      <c r="BK851" s="810">
        <v>0.349535770194357</v>
      </c>
      <c r="BL851" s="810">
        <f t="shared" si="206"/>
        <v>0.650464229805643</v>
      </c>
      <c r="BM851" s="810">
        <v>0.40591778260503403</v>
      </c>
      <c r="BN851" s="810">
        <f t="shared" si="207"/>
        <v>0.59408221739496603</v>
      </c>
      <c r="BO851" s="810">
        <v>0.30951510764915902</v>
      </c>
      <c r="BP851" s="810">
        <f t="shared" si="208"/>
        <v>0.69048489235084098</v>
      </c>
      <c r="BQ851" s="810">
        <v>0.34409412827802166</v>
      </c>
      <c r="BR851" s="810">
        <f t="shared" si="214"/>
        <v>0.65590587172197834</v>
      </c>
      <c r="BS851" s="809">
        <v>0.92032589491793604</v>
      </c>
      <c r="BT851" s="809">
        <v>7.9674105082063906E-2</v>
      </c>
      <c r="BU851" s="812"/>
      <c r="BV851" s="758"/>
      <c r="BW851" s="758"/>
      <c r="BX851" s="758"/>
      <c r="BY851" s="758"/>
      <c r="BZ851" s="758"/>
      <c r="CA851" s="758"/>
      <c r="CB851" s="758"/>
      <c r="CC851" s="758"/>
      <c r="CD851" s="758"/>
      <c r="CE851" s="758"/>
      <c r="CF851" s="758"/>
      <c r="CG851" s="758"/>
      <c r="CH851" s="758"/>
      <c r="CI851" s="758"/>
      <c r="CJ851" s="758"/>
      <c r="CK851" s="758"/>
      <c r="CL851" s="758"/>
      <c r="CM851" s="758"/>
      <c r="CN851" s="758"/>
      <c r="CP851" s="5"/>
      <c r="CR851" s="5"/>
      <c r="CS851" s="5"/>
      <c r="CT851" s="5"/>
    </row>
    <row r="852" spans="2:98" ht="15">
      <c r="B852" s="758"/>
      <c r="C852" s="758"/>
      <c r="D852" s="758"/>
      <c r="E852" s="758"/>
      <c r="F852" s="758"/>
      <c r="G852" s="758"/>
      <c r="H852" s="758"/>
      <c r="I852" s="758"/>
      <c r="J852" s="758"/>
      <c r="K852" s="758"/>
      <c r="L852" s="758"/>
      <c r="M852" s="758"/>
      <c r="N852" s="758"/>
      <c r="O852" s="758"/>
      <c r="P852" s="758"/>
      <c r="Q852" s="758"/>
      <c r="R852" s="758"/>
      <c r="S852" s="758"/>
      <c r="T852" s="758"/>
      <c r="U852" s="758"/>
      <c r="V852" s="758"/>
      <c r="W852" s="758"/>
      <c r="X852" s="758"/>
      <c r="Y852" s="758"/>
      <c r="Z852" s="758"/>
      <c r="AA852" s="758"/>
      <c r="AB852" s="758"/>
      <c r="AC852" s="758"/>
      <c r="AD852" s="758"/>
      <c r="AE852" s="758"/>
      <c r="AF852" s="758"/>
      <c r="AG852" s="758"/>
      <c r="AH852" s="758"/>
      <c r="AI852" s="758"/>
      <c r="AJ852" s="758"/>
      <c r="AK852" s="758"/>
      <c r="AL852" s="780">
        <v>847</v>
      </c>
      <c r="AM852" s="792">
        <v>0.36304437602716999</v>
      </c>
      <c r="AN852" s="792">
        <f t="shared" si="209"/>
        <v>0.63695562397283001</v>
      </c>
      <c r="AO852" s="792">
        <v>0.40996067555510302</v>
      </c>
      <c r="AP852" s="792">
        <f t="shared" si="203"/>
        <v>0.59003932444489693</v>
      </c>
      <c r="AQ852" s="792">
        <v>0.28998616921362502</v>
      </c>
      <c r="AR852" s="792">
        <f t="shared" si="204"/>
        <v>0.71001383078637503</v>
      </c>
      <c r="AS852" s="792">
        <f t="shared" si="210"/>
        <v>0.34022834978436389</v>
      </c>
      <c r="AT852" s="792">
        <f t="shared" si="210"/>
        <v>0.65977165021563611</v>
      </c>
      <c r="AU852" s="808">
        <v>0.37881673975684399</v>
      </c>
      <c r="AV852" s="808">
        <f t="shared" si="211"/>
        <v>0.62118326024315595</v>
      </c>
      <c r="AW852" s="808">
        <v>0.42901448884620103</v>
      </c>
      <c r="AX852" s="808">
        <f t="shared" si="212"/>
        <v>0.57098551115379892</v>
      </c>
      <c r="AY852" s="808">
        <v>0.31920916741615002</v>
      </c>
      <c r="AZ852" s="808">
        <f t="shared" si="215"/>
        <v>0.68079083258384998</v>
      </c>
      <c r="BA852" s="808">
        <f t="shared" si="213"/>
        <v>0.3629427387706769</v>
      </c>
      <c r="BB852" s="808">
        <f t="shared" si="213"/>
        <v>0.63705726122932305</v>
      </c>
      <c r="BC852" s="809">
        <v>0.35806952820843302</v>
      </c>
      <c r="BD852" s="809">
        <f t="shared" si="202"/>
        <v>0.64193047179156704</v>
      </c>
      <c r="BE852" s="809">
        <v>0.41423792000161003</v>
      </c>
      <c r="BF852" s="809">
        <f t="shared" si="202"/>
        <v>0.58576207999839003</v>
      </c>
      <c r="BG852" s="809">
        <v>0.32020856608243498</v>
      </c>
      <c r="BH852" s="809">
        <f t="shared" si="205"/>
        <v>0.67979143391756502</v>
      </c>
      <c r="BI852" s="809">
        <v>0.35357221574290465</v>
      </c>
      <c r="BJ852" s="809">
        <v>0.64642778425709546</v>
      </c>
      <c r="BK852" s="810">
        <v>0.349782298363573</v>
      </c>
      <c r="BL852" s="810">
        <f t="shared" si="206"/>
        <v>0.650217701636427</v>
      </c>
      <c r="BM852" s="810">
        <v>0.40615164813235699</v>
      </c>
      <c r="BN852" s="810">
        <f t="shared" si="207"/>
        <v>0.59384835186764295</v>
      </c>
      <c r="BO852" s="810">
        <v>0.30984921340187899</v>
      </c>
      <c r="BP852" s="810">
        <f t="shared" si="208"/>
        <v>0.69015078659812101</v>
      </c>
      <c r="BQ852" s="810">
        <v>0.34437802972801407</v>
      </c>
      <c r="BR852" s="810">
        <f t="shared" si="214"/>
        <v>0.65562197027198588</v>
      </c>
      <c r="BS852" s="809">
        <v>0.92041491648215312</v>
      </c>
      <c r="BT852" s="809">
        <v>7.9585083517846905E-2</v>
      </c>
      <c r="BU852" s="812"/>
      <c r="BV852" s="758"/>
      <c r="BW852" s="758"/>
      <c r="BX852" s="758"/>
      <c r="BY852" s="758"/>
      <c r="BZ852" s="758"/>
      <c r="CA852" s="758"/>
      <c r="CB852" s="758"/>
      <c r="CC852" s="758"/>
      <c r="CD852" s="758"/>
      <c r="CE852" s="758"/>
      <c r="CF852" s="758"/>
      <c r="CG852" s="758"/>
      <c r="CH852" s="758"/>
      <c r="CI852" s="758"/>
      <c r="CJ852" s="758"/>
      <c r="CK852" s="758"/>
      <c r="CL852" s="758"/>
      <c r="CM852" s="758"/>
      <c r="CN852" s="758"/>
      <c r="CP852" s="5"/>
      <c r="CR852" s="5"/>
      <c r="CS852" s="5"/>
      <c r="CT852" s="5"/>
    </row>
    <row r="853" spans="2:98" ht="15">
      <c r="B853" s="758"/>
      <c r="C853" s="758"/>
      <c r="D853" s="758"/>
      <c r="E853" s="758"/>
      <c r="F853" s="758"/>
      <c r="G853" s="758"/>
      <c r="H853" s="758"/>
      <c r="I853" s="758"/>
      <c r="J853" s="758"/>
      <c r="K853" s="758"/>
      <c r="L853" s="758"/>
      <c r="M853" s="758"/>
      <c r="N853" s="758"/>
      <c r="O853" s="758"/>
      <c r="P853" s="758"/>
      <c r="Q853" s="758"/>
      <c r="R853" s="758"/>
      <c r="S853" s="758"/>
      <c r="T853" s="758"/>
      <c r="U853" s="758"/>
      <c r="V853" s="758"/>
      <c r="W853" s="758"/>
      <c r="X853" s="758"/>
      <c r="Y853" s="758"/>
      <c r="Z853" s="758"/>
      <c r="AA853" s="758"/>
      <c r="AB853" s="758"/>
      <c r="AC853" s="758"/>
      <c r="AD853" s="758"/>
      <c r="AE853" s="758"/>
      <c r="AF853" s="758"/>
      <c r="AG853" s="758"/>
      <c r="AH853" s="758"/>
      <c r="AI853" s="758"/>
      <c r="AJ853" s="758"/>
      <c r="AK853" s="758"/>
      <c r="AL853" s="780">
        <v>848</v>
      </c>
      <c r="AM853" s="792">
        <v>0.36329773591753101</v>
      </c>
      <c r="AN853" s="792">
        <f t="shared" si="209"/>
        <v>0.63670226408246899</v>
      </c>
      <c r="AO853" s="792">
        <v>0.41018921107413098</v>
      </c>
      <c r="AP853" s="792">
        <f t="shared" si="203"/>
        <v>0.58981078892586902</v>
      </c>
      <c r="AQ853" s="792">
        <v>0.29030261814274899</v>
      </c>
      <c r="AR853" s="792">
        <f t="shared" si="204"/>
        <v>0.70969738185725095</v>
      </c>
      <c r="AS853" s="792">
        <f t="shared" si="210"/>
        <v>0.3405050210271493</v>
      </c>
      <c r="AT853" s="792">
        <f t="shared" si="210"/>
        <v>0.6594949789728507</v>
      </c>
      <c r="AU853" s="808">
        <v>0.37908054399501701</v>
      </c>
      <c r="AV853" s="808">
        <f t="shared" si="211"/>
        <v>0.62091945600498299</v>
      </c>
      <c r="AW853" s="808">
        <v>0.42926563834474502</v>
      </c>
      <c r="AX853" s="808">
        <f t="shared" si="212"/>
        <v>0.57073436165525493</v>
      </c>
      <c r="AY853" s="808">
        <v>0.319555040306432</v>
      </c>
      <c r="AZ853" s="808">
        <f t="shared" si="215"/>
        <v>0.680444959693568</v>
      </c>
      <c r="BA853" s="808">
        <f t="shared" si="213"/>
        <v>0.36324138399870537</v>
      </c>
      <c r="BB853" s="808">
        <f t="shared" si="213"/>
        <v>0.63675861600129469</v>
      </c>
      <c r="BC853" s="809">
        <v>0.35832110770571401</v>
      </c>
      <c r="BD853" s="809">
        <f t="shared" si="202"/>
        <v>0.64167889229428599</v>
      </c>
      <c r="BE853" s="809">
        <v>0.41447291988435903</v>
      </c>
      <c r="BF853" s="809">
        <f t="shared" si="202"/>
        <v>0.58552708011564092</v>
      </c>
      <c r="BG853" s="809">
        <v>0.32055342919337998</v>
      </c>
      <c r="BH853" s="809">
        <f t="shared" si="205"/>
        <v>0.67944657080661996</v>
      </c>
      <c r="BI853" s="809">
        <v>0.35386289239112872</v>
      </c>
      <c r="BJ853" s="809">
        <v>0.64613710760887133</v>
      </c>
      <c r="BK853" s="810">
        <v>0.35002867889550199</v>
      </c>
      <c r="BL853" s="810">
        <f t="shared" si="206"/>
        <v>0.64997132110449796</v>
      </c>
      <c r="BM853" s="810">
        <v>0.40638538218511699</v>
      </c>
      <c r="BN853" s="810">
        <f t="shared" si="207"/>
        <v>0.59361461781488301</v>
      </c>
      <c r="BO853" s="810">
        <v>0.31018319663050797</v>
      </c>
      <c r="BP853" s="810">
        <f t="shared" si="208"/>
        <v>0.68981680336949203</v>
      </c>
      <c r="BQ853" s="810">
        <v>0.34466179881021619</v>
      </c>
      <c r="BR853" s="810">
        <f t="shared" si="214"/>
        <v>0.65533820118978381</v>
      </c>
      <c r="BS853" s="809">
        <v>0.92050373424843213</v>
      </c>
      <c r="BT853" s="809">
        <v>7.9496265751567902E-2</v>
      </c>
      <c r="BU853" s="812"/>
      <c r="BV853" s="758"/>
      <c r="BW853" s="758"/>
      <c r="BX853" s="758"/>
      <c r="BY853" s="758"/>
      <c r="BZ853" s="758"/>
      <c r="CA853" s="758"/>
      <c r="CB853" s="758"/>
      <c r="CC853" s="758"/>
      <c r="CD853" s="758"/>
      <c r="CE853" s="758"/>
      <c r="CF853" s="758"/>
      <c r="CG853" s="758"/>
      <c r="CH853" s="758"/>
      <c r="CI853" s="758"/>
      <c r="CJ853" s="758"/>
      <c r="CK853" s="758"/>
      <c r="CL853" s="758"/>
      <c r="CM853" s="758"/>
      <c r="CN853" s="758"/>
      <c r="CP853" s="5"/>
      <c r="CR853" s="5"/>
      <c r="CS853" s="5"/>
      <c r="CT853" s="5"/>
    </row>
    <row r="854" spans="2:98" ht="15">
      <c r="B854" s="758"/>
      <c r="C854" s="758"/>
      <c r="D854" s="758"/>
      <c r="E854" s="758"/>
      <c r="F854" s="758"/>
      <c r="G854" s="758"/>
      <c r="H854" s="758"/>
      <c r="I854" s="758"/>
      <c r="J854" s="758"/>
      <c r="K854" s="758"/>
      <c r="L854" s="758"/>
      <c r="M854" s="758"/>
      <c r="N854" s="758"/>
      <c r="O854" s="758"/>
      <c r="P854" s="758"/>
      <c r="Q854" s="758"/>
      <c r="R854" s="758"/>
      <c r="S854" s="758"/>
      <c r="T854" s="758"/>
      <c r="U854" s="758"/>
      <c r="V854" s="758"/>
      <c r="W854" s="758"/>
      <c r="X854" s="758"/>
      <c r="Y854" s="758"/>
      <c r="Z854" s="758"/>
      <c r="AA854" s="758"/>
      <c r="AB854" s="758"/>
      <c r="AC854" s="758"/>
      <c r="AD854" s="758"/>
      <c r="AE854" s="758"/>
      <c r="AF854" s="758"/>
      <c r="AG854" s="758"/>
      <c r="AH854" s="758"/>
      <c r="AI854" s="758"/>
      <c r="AJ854" s="758"/>
      <c r="AK854" s="758"/>
      <c r="AL854" s="780">
        <v>849</v>
      </c>
      <c r="AM854" s="792">
        <v>0.36355096636733297</v>
      </c>
      <c r="AN854" s="792">
        <f t="shared" si="209"/>
        <v>0.63644903363266703</v>
      </c>
      <c r="AO854" s="792">
        <v>0.41041755907857902</v>
      </c>
      <c r="AP854" s="792">
        <f t="shared" si="203"/>
        <v>0.58958244092142098</v>
      </c>
      <c r="AQ854" s="792">
        <v>0.29061896183353397</v>
      </c>
      <c r="AR854" s="792">
        <f t="shared" si="204"/>
        <v>0.70938103816646603</v>
      </c>
      <c r="AS854" s="792">
        <f t="shared" si="210"/>
        <v>0.34078156060537201</v>
      </c>
      <c r="AT854" s="792">
        <f t="shared" si="210"/>
        <v>0.65921843939462799</v>
      </c>
      <c r="AU854" s="808">
        <v>0.37934415856013598</v>
      </c>
      <c r="AV854" s="808">
        <f t="shared" si="211"/>
        <v>0.62065584143986396</v>
      </c>
      <c r="AW854" s="808">
        <v>0.42951660609216902</v>
      </c>
      <c r="AX854" s="808">
        <f t="shared" si="212"/>
        <v>0.57048339390783098</v>
      </c>
      <c r="AY854" s="808">
        <v>0.31990077430627201</v>
      </c>
      <c r="AZ854" s="808">
        <f t="shared" si="215"/>
        <v>0.68009922569372794</v>
      </c>
      <c r="BA854" s="808">
        <f t="shared" si="213"/>
        <v>0.36353986473572619</v>
      </c>
      <c r="BB854" s="808">
        <f t="shared" si="213"/>
        <v>0.63646013526427381</v>
      </c>
      <c r="BC854" s="809">
        <v>0.35857249012869602</v>
      </c>
      <c r="BD854" s="809">
        <f t="shared" ref="BD854:BF917" si="216">1-BC854</f>
        <v>0.64142750987130404</v>
      </c>
      <c r="BE854" s="809">
        <v>0.41470776550275501</v>
      </c>
      <c r="BF854" s="809">
        <f t="shared" si="216"/>
        <v>0.58529223449724499</v>
      </c>
      <c r="BG854" s="809">
        <v>0.32089818120531099</v>
      </c>
      <c r="BH854" s="809">
        <f t="shared" si="205"/>
        <v>0.67910181879468901</v>
      </c>
      <c r="BI854" s="809">
        <v>0.35415342135997252</v>
      </c>
      <c r="BJ854" s="809">
        <v>0.64584657864002759</v>
      </c>
      <c r="BK854" s="810">
        <v>0.35027491386452397</v>
      </c>
      <c r="BL854" s="810">
        <f t="shared" si="206"/>
        <v>0.64972508613547597</v>
      </c>
      <c r="BM854" s="810">
        <v>0.40661898579501798</v>
      </c>
      <c r="BN854" s="810">
        <f t="shared" si="207"/>
        <v>0.59338101420498202</v>
      </c>
      <c r="BO854" s="810">
        <v>0.310517058132599</v>
      </c>
      <c r="BP854" s="810">
        <f t="shared" si="208"/>
        <v>0.689482941867401</v>
      </c>
      <c r="BQ854" s="810">
        <v>0.34494543677185208</v>
      </c>
      <c r="BR854" s="810">
        <f t="shared" si="214"/>
        <v>0.65505456322814792</v>
      </c>
      <c r="BS854" s="809">
        <v>0.92059234882948093</v>
      </c>
      <c r="BT854" s="809">
        <v>7.9407651170519095E-2</v>
      </c>
      <c r="BU854" s="812"/>
      <c r="BV854" s="758"/>
      <c r="BW854" s="758"/>
      <c r="BX854" s="758"/>
      <c r="BY854" s="758"/>
      <c r="BZ854" s="758"/>
      <c r="CA854" s="758"/>
      <c r="CB854" s="758"/>
      <c r="CC854" s="758"/>
      <c r="CD854" s="758"/>
      <c r="CE854" s="758"/>
      <c r="CF854" s="758"/>
      <c r="CG854" s="758"/>
      <c r="CH854" s="758"/>
      <c r="CI854" s="758"/>
      <c r="CJ854" s="758"/>
      <c r="CK854" s="758"/>
      <c r="CL854" s="758"/>
      <c r="CM854" s="758"/>
      <c r="CN854" s="758"/>
      <c r="CP854" s="5"/>
      <c r="CR854" s="5"/>
      <c r="CS854" s="5"/>
      <c r="CT854" s="5"/>
    </row>
    <row r="855" spans="2:98" ht="15">
      <c r="B855" s="758"/>
      <c r="C855" s="758"/>
      <c r="D855" s="758"/>
      <c r="E855" s="758"/>
      <c r="F855" s="758"/>
      <c r="G855" s="758"/>
      <c r="H855" s="758"/>
      <c r="I855" s="758"/>
      <c r="J855" s="758"/>
      <c r="K855" s="758"/>
      <c r="L855" s="758"/>
      <c r="M855" s="758"/>
      <c r="N855" s="758"/>
      <c r="O855" s="758"/>
      <c r="P855" s="758"/>
      <c r="Q855" s="758"/>
      <c r="R855" s="758"/>
      <c r="S855" s="758"/>
      <c r="T855" s="758"/>
      <c r="U855" s="758"/>
      <c r="V855" s="758"/>
      <c r="W855" s="758"/>
      <c r="X855" s="758"/>
      <c r="Y855" s="758"/>
      <c r="Z855" s="758"/>
      <c r="AA855" s="758"/>
      <c r="AB855" s="758"/>
      <c r="AC855" s="758"/>
      <c r="AD855" s="758"/>
      <c r="AE855" s="758"/>
      <c r="AF855" s="758"/>
      <c r="AG855" s="758"/>
      <c r="AH855" s="758"/>
      <c r="AI855" s="758"/>
      <c r="AJ855" s="758"/>
      <c r="AK855" s="758"/>
      <c r="AL855" s="780">
        <v>850</v>
      </c>
      <c r="AM855" s="792">
        <v>0.36380406685835098</v>
      </c>
      <c r="AN855" s="792">
        <f t="shared" si="209"/>
        <v>0.63619593314164902</v>
      </c>
      <c r="AO855" s="792">
        <v>0.41064572000210497</v>
      </c>
      <c r="AP855" s="792">
        <f t="shared" si="203"/>
        <v>0.58935427999789503</v>
      </c>
      <c r="AQ855" s="792">
        <v>0.29093519997989398</v>
      </c>
      <c r="AR855" s="792">
        <f t="shared" si="204"/>
        <v>0.70906480002010608</v>
      </c>
      <c r="AS855" s="792">
        <f t="shared" si="210"/>
        <v>0.34105796831732421</v>
      </c>
      <c r="AT855" s="792">
        <f t="shared" si="210"/>
        <v>0.65894203168267595</v>
      </c>
      <c r="AU855" s="808">
        <v>0.37960758366872999</v>
      </c>
      <c r="AV855" s="808">
        <f t="shared" si="211"/>
        <v>0.62039241633126996</v>
      </c>
      <c r="AW855" s="808">
        <v>0.42976739238412798</v>
      </c>
      <c r="AX855" s="808">
        <f t="shared" si="212"/>
        <v>0.57023260761587202</v>
      </c>
      <c r="AY855" s="808">
        <v>0.32024636922218702</v>
      </c>
      <c r="AZ855" s="808">
        <f t="shared" si="215"/>
        <v>0.67975363077781292</v>
      </c>
      <c r="BA855" s="808">
        <f t="shared" si="213"/>
        <v>0.36383818102786181</v>
      </c>
      <c r="BB855" s="808">
        <f t="shared" si="213"/>
        <v>0.63616181897213819</v>
      </c>
      <c r="BC855" s="809">
        <v>0.35882367672531601</v>
      </c>
      <c r="BD855" s="809">
        <f t="shared" si="216"/>
        <v>0.64117632327468399</v>
      </c>
      <c r="BE855" s="809">
        <v>0.41494245788346601</v>
      </c>
      <c r="BF855" s="809">
        <f t="shared" si="216"/>
        <v>0.58505754211653405</v>
      </c>
      <c r="BG855" s="809">
        <v>0.32124282285064798</v>
      </c>
      <c r="BH855" s="809">
        <f t="shared" si="205"/>
        <v>0.67875717714935202</v>
      </c>
      <c r="BI855" s="809">
        <v>0.35444380360934324</v>
      </c>
      <c r="BJ855" s="809">
        <v>0.64555619639065687</v>
      </c>
      <c r="BK855" s="810">
        <v>0.35052100534502301</v>
      </c>
      <c r="BL855" s="810">
        <f t="shared" si="206"/>
        <v>0.64947899465497705</v>
      </c>
      <c r="BM855" s="810">
        <v>0.40685245999376302</v>
      </c>
      <c r="BN855" s="810">
        <f t="shared" si="207"/>
        <v>0.59314754000623693</v>
      </c>
      <c r="BO855" s="810">
        <v>0.31085079870570498</v>
      </c>
      <c r="BP855" s="810">
        <f t="shared" si="208"/>
        <v>0.68914920129429502</v>
      </c>
      <c r="BQ855" s="810">
        <v>0.34522894486014688</v>
      </c>
      <c r="BR855" s="810">
        <f t="shared" si="214"/>
        <v>0.65477105513985312</v>
      </c>
      <c r="BS855" s="809">
        <v>0.92068076083800721</v>
      </c>
      <c r="BT855" s="809">
        <v>7.9319239161992794E-2</v>
      </c>
      <c r="BU855" s="812"/>
      <c r="BV855" s="758"/>
      <c r="BW855" s="758"/>
      <c r="BX855" s="758"/>
      <c r="BY855" s="758"/>
      <c r="BZ855" s="758"/>
      <c r="CA855" s="758"/>
      <c r="CB855" s="758"/>
      <c r="CC855" s="758"/>
      <c r="CD855" s="758"/>
      <c r="CE855" s="758"/>
      <c r="CF855" s="758"/>
      <c r="CG855" s="758"/>
      <c r="CH855" s="758"/>
      <c r="CI855" s="758"/>
      <c r="CJ855" s="758"/>
      <c r="CK855" s="758"/>
      <c r="CL855" s="758"/>
      <c r="CM855" s="758"/>
      <c r="CN855" s="758"/>
      <c r="CP855" s="5"/>
      <c r="CR855" s="5"/>
      <c r="CS855" s="5"/>
      <c r="CT855" s="5"/>
    </row>
    <row r="856" spans="2:98" ht="15">
      <c r="B856" s="758"/>
      <c r="C856" s="758"/>
      <c r="D856" s="758"/>
      <c r="E856" s="758"/>
      <c r="F856" s="758"/>
      <c r="G856" s="758"/>
      <c r="H856" s="758"/>
      <c r="I856" s="758"/>
      <c r="J856" s="758"/>
      <c r="K856" s="758"/>
      <c r="L856" s="758"/>
      <c r="M856" s="758"/>
      <c r="N856" s="758"/>
      <c r="O856" s="758"/>
      <c r="P856" s="758"/>
      <c r="Q856" s="758"/>
      <c r="R856" s="758"/>
      <c r="S856" s="758"/>
      <c r="T856" s="758"/>
      <c r="U856" s="758"/>
      <c r="V856" s="758"/>
      <c r="W856" s="758"/>
      <c r="X856" s="758"/>
      <c r="Y856" s="758"/>
      <c r="Z856" s="758"/>
      <c r="AA856" s="758"/>
      <c r="AB856" s="758"/>
      <c r="AC856" s="758"/>
      <c r="AD856" s="758"/>
      <c r="AE856" s="758"/>
      <c r="AF856" s="758"/>
      <c r="AG856" s="758"/>
      <c r="AH856" s="758"/>
      <c r="AI856" s="758"/>
      <c r="AJ856" s="758"/>
      <c r="AK856" s="758"/>
      <c r="AL856" s="780">
        <v>851</v>
      </c>
      <c r="AM856" s="792">
        <v>0.36405703687236202</v>
      </c>
      <c r="AN856" s="792">
        <f t="shared" si="209"/>
        <v>0.63594296312763798</v>
      </c>
      <c r="AO856" s="792">
        <v>0.41087369427836501</v>
      </c>
      <c r="AP856" s="792">
        <f t="shared" si="203"/>
        <v>0.58912630572163494</v>
      </c>
      <c r="AQ856" s="792">
        <v>0.29125133227574601</v>
      </c>
      <c r="AR856" s="792">
        <f t="shared" si="204"/>
        <v>0.70874866772425404</v>
      </c>
      <c r="AS856" s="792">
        <f t="shared" si="210"/>
        <v>0.34133424396129936</v>
      </c>
      <c r="AT856" s="792">
        <f t="shared" si="210"/>
        <v>0.65866575603870059</v>
      </c>
      <c r="AU856" s="808">
        <v>0.37987081953732998</v>
      </c>
      <c r="AV856" s="808">
        <f t="shared" si="211"/>
        <v>0.62012918046267007</v>
      </c>
      <c r="AW856" s="808">
        <v>0.43001799751627801</v>
      </c>
      <c r="AX856" s="808">
        <f t="shared" si="212"/>
        <v>0.56998200248372199</v>
      </c>
      <c r="AY856" s="808">
        <v>0.32059182486069299</v>
      </c>
      <c r="AZ856" s="808">
        <f t="shared" si="215"/>
        <v>0.67940817513930707</v>
      </c>
      <c r="BA856" s="808">
        <f t="shared" si="213"/>
        <v>0.36413633292123504</v>
      </c>
      <c r="BB856" s="808">
        <f t="shared" si="213"/>
        <v>0.63586366707876507</v>
      </c>
      <c r="BC856" s="809">
        <v>0.35907466874351301</v>
      </c>
      <c r="BD856" s="809">
        <f t="shared" si="216"/>
        <v>0.64092533125648699</v>
      </c>
      <c r="BE856" s="809">
        <v>0.415176998053157</v>
      </c>
      <c r="BF856" s="809">
        <f t="shared" si="216"/>
        <v>0.584823001946843</v>
      </c>
      <c r="BG856" s="809">
        <v>0.32158735486180801</v>
      </c>
      <c r="BH856" s="809">
        <f t="shared" si="205"/>
        <v>0.67841264513819199</v>
      </c>
      <c r="BI856" s="809">
        <v>0.35473404009914689</v>
      </c>
      <c r="BJ856" s="809">
        <v>0.64526595990085323</v>
      </c>
      <c r="BK856" s="810">
        <v>0.35076695541137898</v>
      </c>
      <c r="BL856" s="810">
        <f t="shared" si="206"/>
        <v>0.64923304458862097</v>
      </c>
      <c r="BM856" s="810">
        <v>0.40708580581305498</v>
      </c>
      <c r="BN856" s="810">
        <f t="shared" si="207"/>
        <v>0.59291419418694502</v>
      </c>
      <c r="BO856" s="810">
        <v>0.31118441914738099</v>
      </c>
      <c r="BP856" s="810">
        <f t="shared" si="208"/>
        <v>0.68881558085261907</v>
      </c>
      <c r="BQ856" s="810">
        <v>0.34551232432232537</v>
      </c>
      <c r="BR856" s="810">
        <f t="shared" si="214"/>
        <v>0.65448767567767474</v>
      </c>
      <c r="BS856" s="809">
        <v>0.92076897088671883</v>
      </c>
      <c r="BT856" s="809">
        <v>7.9231029113281198E-2</v>
      </c>
      <c r="BU856" s="812"/>
      <c r="BV856" s="758"/>
      <c r="BW856" s="758"/>
      <c r="BX856" s="758"/>
      <c r="BY856" s="758"/>
      <c r="BZ856" s="758"/>
      <c r="CA856" s="758"/>
      <c r="CB856" s="758"/>
      <c r="CC856" s="758"/>
      <c r="CD856" s="758"/>
      <c r="CE856" s="758"/>
      <c r="CF856" s="758"/>
      <c r="CG856" s="758"/>
      <c r="CH856" s="758"/>
      <c r="CI856" s="758"/>
      <c r="CJ856" s="758"/>
      <c r="CK856" s="758"/>
      <c r="CL856" s="758"/>
      <c r="CM856" s="758"/>
      <c r="CN856" s="758"/>
      <c r="CP856" s="5"/>
      <c r="CR856" s="5"/>
      <c r="CS856" s="5"/>
      <c r="CT856" s="5"/>
    </row>
    <row r="857" spans="2:98" ht="15">
      <c r="B857" s="758"/>
      <c r="C857" s="758"/>
      <c r="D857" s="758"/>
      <c r="E857" s="758"/>
      <c r="F857" s="758"/>
      <c r="G857" s="758"/>
      <c r="H857" s="758"/>
      <c r="I857" s="758"/>
      <c r="J857" s="758"/>
      <c r="K857" s="758"/>
      <c r="L857" s="758"/>
      <c r="M857" s="758"/>
      <c r="N857" s="758"/>
      <c r="O857" s="758"/>
      <c r="P857" s="758"/>
      <c r="Q857" s="758"/>
      <c r="R857" s="758"/>
      <c r="S857" s="758"/>
      <c r="T857" s="758"/>
      <c r="U857" s="758"/>
      <c r="V857" s="758"/>
      <c r="W857" s="758"/>
      <c r="X857" s="758"/>
      <c r="Y857" s="758"/>
      <c r="Z857" s="758"/>
      <c r="AA857" s="758"/>
      <c r="AB857" s="758"/>
      <c r="AC857" s="758"/>
      <c r="AD857" s="758"/>
      <c r="AE857" s="758"/>
      <c r="AF857" s="758"/>
      <c r="AG857" s="758"/>
      <c r="AH857" s="758"/>
      <c r="AI857" s="758"/>
      <c r="AJ857" s="758"/>
      <c r="AK857" s="758"/>
      <c r="AL857" s="780">
        <v>852</v>
      </c>
      <c r="AM857" s="792">
        <v>0.364309875891139</v>
      </c>
      <c r="AN857" s="792">
        <f t="shared" si="209"/>
        <v>0.63569012410886105</v>
      </c>
      <c r="AO857" s="792">
        <v>0.41110148234101801</v>
      </c>
      <c r="AP857" s="792">
        <f t="shared" si="203"/>
        <v>0.58889851765898205</v>
      </c>
      <c r="AQ857" s="792">
        <v>0.29156735841500497</v>
      </c>
      <c r="AR857" s="792">
        <f t="shared" si="204"/>
        <v>0.70843264158499508</v>
      </c>
      <c r="AS857" s="792">
        <f t="shared" si="210"/>
        <v>0.34161038733558952</v>
      </c>
      <c r="AT857" s="792">
        <f t="shared" si="210"/>
        <v>0.65838961266441054</v>
      </c>
      <c r="AU857" s="808">
        <v>0.38013386638246799</v>
      </c>
      <c r="AV857" s="808">
        <f t="shared" si="211"/>
        <v>0.61986613361753196</v>
      </c>
      <c r="AW857" s="808">
        <v>0.43026842178427399</v>
      </c>
      <c r="AX857" s="808">
        <f t="shared" si="212"/>
        <v>0.56973157821572595</v>
      </c>
      <c r="AY857" s="808">
        <v>0.32093714102830601</v>
      </c>
      <c r="AZ857" s="808">
        <f t="shared" si="215"/>
        <v>0.67906285897169405</v>
      </c>
      <c r="BA857" s="808">
        <f t="shared" si="213"/>
        <v>0.36443432046196889</v>
      </c>
      <c r="BB857" s="808">
        <f t="shared" si="213"/>
        <v>0.63556567953803111</v>
      </c>
      <c r="BC857" s="809">
        <v>0.35932546743122801</v>
      </c>
      <c r="BD857" s="809">
        <f t="shared" si="216"/>
        <v>0.64067453256877194</v>
      </c>
      <c r="BE857" s="809">
        <v>0.415411387038498</v>
      </c>
      <c r="BF857" s="809">
        <f t="shared" si="216"/>
        <v>0.584588612961502</v>
      </c>
      <c r="BG857" s="809">
        <v>0.32193177797121197</v>
      </c>
      <c r="BH857" s="809">
        <f t="shared" si="205"/>
        <v>0.67806822202878803</v>
      </c>
      <c r="BI857" s="809">
        <v>0.35502413178929271</v>
      </c>
      <c r="BJ857" s="809">
        <v>0.64497586821070718</v>
      </c>
      <c r="BK857" s="810">
        <v>0.351012766137973</v>
      </c>
      <c r="BL857" s="810">
        <f t="shared" si="206"/>
        <v>0.64898723386202706</v>
      </c>
      <c r="BM857" s="810">
        <v>0.40731902428459998</v>
      </c>
      <c r="BN857" s="810">
        <f t="shared" si="207"/>
        <v>0.59268097571540002</v>
      </c>
      <c r="BO857" s="810">
        <v>0.31151792025517799</v>
      </c>
      <c r="BP857" s="810">
        <f t="shared" si="208"/>
        <v>0.68848207974482201</v>
      </c>
      <c r="BQ857" s="810">
        <v>0.34579557640561154</v>
      </c>
      <c r="BR857" s="810">
        <f t="shared" si="214"/>
        <v>0.65420442359438846</v>
      </c>
      <c r="BS857" s="809">
        <v>0.92085697958832335</v>
      </c>
      <c r="BT857" s="809">
        <v>7.9143020411676604E-2</v>
      </c>
      <c r="BU857" s="812"/>
      <c r="BV857" s="758"/>
      <c r="BW857" s="758"/>
      <c r="BX857" s="758"/>
      <c r="BY857" s="758"/>
      <c r="BZ857" s="758"/>
      <c r="CA857" s="758"/>
      <c r="CB857" s="758"/>
      <c r="CC857" s="758"/>
      <c r="CD857" s="758"/>
      <c r="CE857" s="758"/>
      <c r="CF857" s="758"/>
      <c r="CG857" s="758"/>
      <c r="CH857" s="758"/>
      <c r="CI857" s="758"/>
      <c r="CJ857" s="758"/>
      <c r="CK857" s="758"/>
      <c r="CL857" s="758"/>
      <c r="CM857" s="758"/>
      <c r="CN857" s="758"/>
      <c r="CP857" s="5"/>
      <c r="CR857" s="5"/>
      <c r="CS857" s="5"/>
      <c r="CT857" s="5"/>
    </row>
    <row r="858" spans="2:98" ht="15">
      <c r="B858" s="758"/>
      <c r="C858" s="758"/>
      <c r="D858" s="758"/>
      <c r="E858" s="758"/>
      <c r="F858" s="758"/>
      <c r="G858" s="758"/>
      <c r="H858" s="758"/>
      <c r="I858" s="758"/>
      <c r="J858" s="758"/>
      <c r="K858" s="758"/>
      <c r="L858" s="758"/>
      <c r="M858" s="758"/>
      <c r="N858" s="758"/>
      <c r="O858" s="758"/>
      <c r="P858" s="758"/>
      <c r="Q858" s="758"/>
      <c r="R858" s="758"/>
      <c r="S858" s="758"/>
      <c r="T858" s="758"/>
      <c r="U858" s="758"/>
      <c r="V858" s="758"/>
      <c r="W858" s="758"/>
      <c r="X858" s="758"/>
      <c r="Y858" s="758"/>
      <c r="Z858" s="758"/>
      <c r="AA858" s="758"/>
      <c r="AB858" s="758"/>
      <c r="AC858" s="758"/>
      <c r="AD858" s="758"/>
      <c r="AE858" s="758"/>
      <c r="AF858" s="758"/>
      <c r="AG858" s="758"/>
      <c r="AH858" s="758"/>
      <c r="AI858" s="758"/>
      <c r="AJ858" s="758"/>
      <c r="AK858" s="758"/>
      <c r="AL858" s="780">
        <v>853</v>
      </c>
      <c r="AM858" s="792">
        <v>0.36456258339645797</v>
      </c>
      <c r="AN858" s="792">
        <f t="shared" si="209"/>
        <v>0.63543741660354203</v>
      </c>
      <c r="AO858" s="792">
        <v>0.41132908462372297</v>
      </c>
      <c r="AP858" s="792">
        <f t="shared" si="203"/>
        <v>0.58867091537627703</v>
      </c>
      <c r="AQ858" s="792">
        <v>0.29188327809158499</v>
      </c>
      <c r="AR858" s="792">
        <f t="shared" si="204"/>
        <v>0.70811672190841501</v>
      </c>
      <c r="AS858" s="792">
        <f t="shared" si="210"/>
        <v>0.34188639823848732</v>
      </c>
      <c r="AT858" s="792">
        <f t="shared" si="210"/>
        <v>0.65811360176151257</v>
      </c>
      <c r="AU858" s="808">
        <v>0.38039672442067302</v>
      </c>
      <c r="AV858" s="808">
        <f t="shared" si="211"/>
        <v>0.61960327557932704</v>
      </c>
      <c r="AW858" s="808">
        <v>0.43051866548377099</v>
      </c>
      <c r="AX858" s="808">
        <f t="shared" si="212"/>
        <v>0.56948133451622907</v>
      </c>
      <c r="AY858" s="808">
        <v>0.32128231753154302</v>
      </c>
      <c r="AZ858" s="808">
        <f t="shared" si="215"/>
        <v>0.67871768246845698</v>
      </c>
      <c r="BA858" s="808">
        <f t="shared" si="213"/>
        <v>0.36473214369618578</v>
      </c>
      <c r="BB858" s="808">
        <f t="shared" si="213"/>
        <v>0.63526785630381433</v>
      </c>
      <c r="BC858" s="809">
        <v>0.35957607403639702</v>
      </c>
      <c r="BD858" s="809">
        <f t="shared" si="216"/>
        <v>0.64042392596360298</v>
      </c>
      <c r="BE858" s="809">
        <v>0.415645625866155</v>
      </c>
      <c r="BF858" s="809">
        <f t="shared" si="216"/>
        <v>0.58435437413384506</v>
      </c>
      <c r="BG858" s="809">
        <v>0.32227609291127801</v>
      </c>
      <c r="BH858" s="809">
        <f t="shared" si="205"/>
        <v>0.67772390708872199</v>
      </c>
      <c r="BI858" s="809">
        <v>0.35531407963968664</v>
      </c>
      <c r="BJ858" s="809">
        <v>0.64468592036031347</v>
      </c>
      <c r="BK858" s="810">
        <v>0.35125843959918801</v>
      </c>
      <c r="BL858" s="810">
        <f t="shared" si="206"/>
        <v>0.64874156040081199</v>
      </c>
      <c r="BM858" s="810">
        <v>0.40755211644009898</v>
      </c>
      <c r="BN858" s="810">
        <f t="shared" si="207"/>
        <v>0.59244788355990097</v>
      </c>
      <c r="BO858" s="810">
        <v>0.31185130282665102</v>
      </c>
      <c r="BP858" s="810">
        <f t="shared" si="208"/>
        <v>0.68814869717334903</v>
      </c>
      <c r="BQ858" s="810">
        <v>0.34607870235723054</v>
      </c>
      <c r="BR858" s="810">
        <f t="shared" si="214"/>
        <v>0.65392129764276952</v>
      </c>
      <c r="BS858" s="809">
        <v>0.92094478755552867</v>
      </c>
      <c r="BT858" s="809">
        <v>7.9055212444471307E-2</v>
      </c>
      <c r="BU858" s="812"/>
      <c r="BV858" s="758"/>
      <c r="BW858" s="758"/>
      <c r="BX858" s="758"/>
      <c r="BY858" s="758"/>
      <c r="BZ858" s="758"/>
      <c r="CA858" s="758"/>
      <c r="CB858" s="758"/>
      <c r="CC858" s="758"/>
      <c r="CD858" s="758"/>
      <c r="CE858" s="758"/>
      <c r="CF858" s="758"/>
      <c r="CG858" s="758"/>
      <c r="CH858" s="758"/>
      <c r="CI858" s="758"/>
      <c r="CJ858" s="758"/>
      <c r="CK858" s="758"/>
      <c r="CL858" s="758"/>
      <c r="CM858" s="758"/>
      <c r="CN858" s="758"/>
      <c r="CP858" s="5"/>
      <c r="CR858" s="5"/>
      <c r="CS858" s="5"/>
      <c r="CT858" s="5"/>
    </row>
    <row r="859" spans="2:98" ht="15">
      <c r="B859" s="758"/>
      <c r="C859" s="758"/>
      <c r="D859" s="758"/>
      <c r="E859" s="758"/>
      <c r="F859" s="758"/>
      <c r="G859" s="758"/>
      <c r="H859" s="758"/>
      <c r="I859" s="758"/>
      <c r="J859" s="758"/>
      <c r="K859" s="758"/>
      <c r="L859" s="758"/>
      <c r="M859" s="758"/>
      <c r="N859" s="758"/>
      <c r="O859" s="758"/>
      <c r="P859" s="758"/>
      <c r="Q859" s="758"/>
      <c r="R859" s="758"/>
      <c r="S859" s="758"/>
      <c r="T859" s="758"/>
      <c r="U859" s="758"/>
      <c r="V859" s="758"/>
      <c r="W859" s="758"/>
      <c r="X859" s="758"/>
      <c r="Y859" s="758"/>
      <c r="Z859" s="758"/>
      <c r="AA859" s="758"/>
      <c r="AB859" s="758"/>
      <c r="AC859" s="758"/>
      <c r="AD859" s="758"/>
      <c r="AE859" s="758"/>
      <c r="AF859" s="758"/>
      <c r="AG859" s="758"/>
      <c r="AH859" s="758"/>
      <c r="AI859" s="758"/>
      <c r="AJ859" s="758"/>
      <c r="AK859" s="758"/>
      <c r="AL859" s="780">
        <v>854</v>
      </c>
      <c r="AM859" s="792">
        <v>0.36481515887009602</v>
      </c>
      <c r="AN859" s="792">
        <f t="shared" si="209"/>
        <v>0.63518484112990392</v>
      </c>
      <c r="AO859" s="792">
        <v>0.41155650156013601</v>
      </c>
      <c r="AP859" s="792">
        <f t="shared" si="203"/>
        <v>0.58844349843986399</v>
      </c>
      <c r="AQ859" s="792">
        <v>0.292199090999403</v>
      </c>
      <c r="AR859" s="792">
        <f t="shared" si="204"/>
        <v>0.707800909000597</v>
      </c>
      <c r="AS859" s="792">
        <f t="shared" si="210"/>
        <v>0.34216227646828645</v>
      </c>
      <c r="AT859" s="792">
        <f t="shared" si="210"/>
        <v>0.65783772353171355</v>
      </c>
      <c r="AU859" s="808">
        <v>0.38065939386847503</v>
      </c>
      <c r="AV859" s="808">
        <f t="shared" si="211"/>
        <v>0.61934060613152497</v>
      </c>
      <c r="AW859" s="808">
        <v>0.430768728910424</v>
      </c>
      <c r="AX859" s="808">
        <f t="shared" si="212"/>
        <v>0.56923127108957594</v>
      </c>
      <c r="AY859" s="808">
        <v>0.32162735417691801</v>
      </c>
      <c r="AZ859" s="808">
        <f t="shared" si="215"/>
        <v>0.67837264582308199</v>
      </c>
      <c r="BA859" s="808">
        <f t="shared" si="213"/>
        <v>0.36502980267000706</v>
      </c>
      <c r="BB859" s="808">
        <f t="shared" si="213"/>
        <v>0.63497019732999294</v>
      </c>
      <c r="BC859" s="809">
        <v>0.35982648980696103</v>
      </c>
      <c r="BD859" s="809">
        <f t="shared" si="216"/>
        <v>0.64017351019303903</v>
      </c>
      <c r="BE859" s="809">
        <v>0.41587971556279701</v>
      </c>
      <c r="BF859" s="809">
        <f t="shared" si="216"/>
        <v>0.58412028443720299</v>
      </c>
      <c r="BG859" s="809">
        <v>0.32262030041442502</v>
      </c>
      <c r="BH859" s="809">
        <f t="shared" si="205"/>
        <v>0.67737969958557498</v>
      </c>
      <c r="BI859" s="809">
        <v>0.35560388461023673</v>
      </c>
      <c r="BJ859" s="809">
        <v>0.64439611538976327</v>
      </c>
      <c r="BK859" s="810">
        <v>0.35150397786940402</v>
      </c>
      <c r="BL859" s="810">
        <f t="shared" si="206"/>
        <v>0.64849602213059598</v>
      </c>
      <c r="BM859" s="810">
        <v>0.40778508331125801</v>
      </c>
      <c r="BN859" s="810">
        <f t="shared" si="207"/>
        <v>0.59221491668874204</v>
      </c>
      <c r="BO859" s="810">
        <v>0.31218456765935299</v>
      </c>
      <c r="BP859" s="810">
        <f t="shared" si="208"/>
        <v>0.68781543234064701</v>
      </c>
      <c r="BQ859" s="810">
        <v>0.34636170342440697</v>
      </c>
      <c r="BR859" s="810">
        <f t="shared" si="214"/>
        <v>0.65363829657559314</v>
      </c>
      <c r="BS859" s="809">
        <v>0.92103239540104265</v>
      </c>
      <c r="BT859" s="809">
        <v>7.8967604598957394E-2</v>
      </c>
      <c r="BU859" s="812"/>
      <c r="BV859" s="758"/>
      <c r="BW859" s="758"/>
      <c r="BX859" s="758"/>
      <c r="BY859" s="758"/>
      <c r="BZ859" s="758"/>
      <c r="CA859" s="758"/>
      <c r="CB859" s="758"/>
      <c r="CC859" s="758"/>
      <c r="CD859" s="758"/>
      <c r="CE859" s="758"/>
      <c r="CF859" s="758"/>
      <c r="CG859" s="758"/>
      <c r="CH859" s="758"/>
      <c r="CI859" s="758"/>
      <c r="CJ859" s="758"/>
      <c r="CK859" s="758"/>
      <c r="CL859" s="758"/>
      <c r="CM859" s="758"/>
      <c r="CN859" s="758"/>
      <c r="CP859" s="5"/>
      <c r="CR859" s="5"/>
      <c r="CS859" s="5"/>
      <c r="CT859" s="5"/>
    </row>
    <row r="860" spans="2:98" ht="15">
      <c r="B860" s="758"/>
      <c r="C860" s="758"/>
      <c r="D860" s="758"/>
      <c r="E860" s="758"/>
      <c r="F860" s="758"/>
      <c r="G860" s="758"/>
      <c r="H860" s="758"/>
      <c r="I860" s="758"/>
      <c r="J860" s="758"/>
      <c r="K860" s="758"/>
      <c r="L860" s="758"/>
      <c r="M860" s="758"/>
      <c r="N860" s="758"/>
      <c r="O860" s="758"/>
      <c r="P860" s="758"/>
      <c r="Q860" s="758"/>
      <c r="R860" s="758"/>
      <c r="S860" s="758"/>
      <c r="T860" s="758"/>
      <c r="U860" s="758"/>
      <c r="V860" s="758"/>
      <c r="W860" s="758"/>
      <c r="X860" s="758"/>
      <c r="Y860" s="758"/>
      <c r="Z860" s="758"/>
      <c r="AA860" s="758"/>
      <c r="AB860" s="758"/>
      <c r="AC860" s="758"/>
      <c r="AD860" s="758"/>
      <c r="AE860" s="758"/>
      <c r="AF860" s="758"/>
      <c r="AG860" s="758"/>
      <c r="AH860" s="758"/>
      <c r="AI860" s="758"/>
      <c r="AJ860" s="758"/>
      <c r="AK860" s="758"/>
      <c r="AL860" s="780">
        <v>855</v>
      </c>
      <c r="AM860" s="792">
        <v>0.36506760179382702</v>
      </c>
      <c r="AN860" s="792">
        <f t="shared" si="209"/>
        <v>0.63493239820617298</v>
      </c>
      <c r="AO860" s="792">
        <v>0.41178373358391601</v>
      </c>
      <c r="AP860" s="792">
        <f t="shared" si="203"/>
        <v>0.58821626641608393</v>
      </c>
      <c r="AQ860" s="792">
        <v>0.29251479683237402</v>
      </c>
      <c r="AR860" s="792">
        <f t="shared" si="204"/>
        <v>0.70748520316762598</v>
      </c>
      <c r="AS860" s="792">
        <f t="shared" si="210"/>
        <v>0.34243802182327909</v>
      </c>
      <c r="AT860" s="792">
        <f t="shared" si="210"/>
        <v>0.65756197817672091</v>
      </c>
      <c r="AU860" s="808">
        <v>0.38092187494240598</v>
      </c>
      <c r="AV860" s="808">
        <f t="shared" si="211"/>
        <v>0.61907812505759408</v>
      </c>
      <c r="AW860" s="808">
        <v>0.43101861235988898</v>
      </c>
      <c r="AX860" s="808">
        <f t="shared" si="212"/>
        <v>0.56898138764011108</v>
      </c>
      <c r="AY860" s="808">
        <v>0.32197225077094899</v>
      </c>
      <c r="AZ860" s="808">
        <f t="shared" si="215"/>
        <v>0.67802774922905096</v>
      </c>
      <c r="BA860" s="808">
        <f t="shared" si="213"/>
        <v>0.36532729742955689</v>
      </c>
      <c r="BB860" s="808">
        <f t="shared" si="213"/>
        <v>0.63467270257044328</v>
      </c>
      <c r="BC860" s="809">
        <v>0.360076715990858</v>
      </c>
      <c r="BD860" s="809">
        <f t="shared" si="216"/>
        <v>0.639923284009142</v>
      </c>
      <c r="BE860" s="809">
        <v>0.41611365715509002</v>
      </c>
      <c r="BF860" s="809">
        <f t="shared" si="216"/>
        <v>0.58388634284490992</v>
      </c>
      <c r="BG860" s="809">
        <v>0.32296440121307401</v>
      </c>
      <c r="BH860" s="809">
        <f t="shared" si="205"/>
        <v>0.67703559878692599</v>
      </c>
      <c r="BI860" s="809">
        <v>0.35589354766085074</v>
      </c>
      <c r="BJ860" s="809">
        <v>0.64410645233914932</v>
      </c>
      <c r="BK860" s="810">
        <v>0.35174938302300401</v>
      </c>
      <c r="BL860" s="810">
        <f t="shared" si="206"/>
        <v>0.64825061697699593</v>
      </c>
      <c r="BM860" s="810">
        <v>0.40801792592977798</v>
      </c>
      <c r="BN860" s="810">
        <f t="shared" si="207"/>
        <v>0.59198207407022196</v>
      </c>
      <c r="BO860" s="810">
        <v>0.31251771555083602</v>
      </c>
      <c r="BP860" s="810">
        <f t="shared" si="208"/>
        <v>0.68748228444916393</v>
      </c>
      <c r="BQ860" s="810">
        <v>0.34664458085436478</v>
      </c>
      <c r="BR860" s="810">
        <f t="shared" si="214"/>
        <v>0.65335541914563522</v>
      </c>
      <c r="BS860" s="809">
        <v>0.92111980373757263</v>
      </c>
      <c r="BT860" s="809">
        <v>7.8880196262427399E-2</v>
      </c>
      <c r="BU860" s="812"/>
      <c r="BV860" s="758"/>
      <c r="BW860" s="758"/>
      <c r="BX860" s="758"/>
      <c r="BY860" s="758"/>
      <c r="BZ860" s="758"/>
      <c r="CA860" s="758"/>
      <c r="CB860" s="758"/>
      <c r="CC860" s="758"/>
      <c r="CD860" s="758"/>
      <c r="CE860" s="758"/>
      <c r="CF860" s="758"/>
      <c r="CG860" s="758"/>
      <c r="CH860" s="758"/>
      <c r="CI860" s="758"/>
      <c r="CJ860" s="758"/>
      <c r="CK860" s="758"/>
      <c r="CL860" s="758"/>
      <c r="CM860" s="758"/>
      <c r="CN860" s="758"/>
      <c r="CP860" s="5"/>
      <c r="CR860" s="5"/>
      <c r="CS860" s="5"/>
      <c r="CT860" s="5"/>
    </row>
    <row r="861" spans="2:98" ht="15">
      <c r="B861" s="758"/>
      <c r="C861" s="758"/>
      <c r="D861" s="758"/>
      <c r="E861" s="758"/>
      <c r="F861" s="758"/>
      <c r="G861" s="758"/>
      <c r="H861" s="758"/>
      <c r="I861" s="758"/>
      <c r="J861" s="758"/>
      <c r="K861" s="758"/>
      <c r="L861" s="758"/>
      <c r="M861" s="758"/>
      <c r="N861" s="758"/>
      <c r="O861" s="758"/>
      <c r="P861" s="758"/>
      <c r="Q861" s="758"/>
      <c r="R861" s="758"/>
      <c r="S861" s="758"/>
      <c r="T861" s="758"/>
      <c r="U861" s="758"/>
      <c r="V861" s="758"/>
      <c r="W861" s="758"/>
      <c r="X861" s="758"/>
      <c r="Y861" s="758"/>
      <c r="Z861" s="758"/>
      <c r="AA861" s="758"/>
      <c r="AB861" s="758"/>
      <c r="AC861" s="758"/>
      <c r="AD861" s="758"/>
      <c r="AE861" s="758"/>
      <c r="AF861" s="758"/>
      <c r="AG861" s="758"/>
      <c r="AH861" s="758"/>
      <c r="AI861" s="758"/>
      <c r="AJ861" s="758"/>
      <c r="AK861" s="758"/>
      <c r="AL861" s="780">
        <v>856</v>
      </c>
      <c r="AM861" s="792">
        <v>0.36531991164942601</v>
      </c>
      <c r="AN861" s="792">
        <f t="shared" si="209"/>
        <v>0.63468008835057399</v>
      </c>
      <c r="AO861" s="792">
        <v>0.41201078112872103</v>
      </c>
      <c r="AP861" s="792">
        <f t="shared" si="203"/>
        <v>0.58798921887127897</v>
      </c>
      <c r="AQ861" s="792">
        <v>0.29283039528441401</v>
      </c>
      <c r="AR861" s="792">
        <f t="shared" si="204"/>
        <v>0.70716960471558599</v>
      </c>
      <c r="AS861" s="792">
        <f t="shared" si="210"/>
        <v>0.34271363410175837</v>
      </c>
      <c r="AT861" s="792">
        <f t="shared" si="210"/>
        <v>0.65728636589824174</v>
      </c>
      <c r="AU861" s="808">
        <v>0.381184167858995</v>
      </c>
      <c r="AV861" s="808">
        <f t="shared" si="211"/>
        <v>0.618815832141005</v>
      </c>
      <c r="AW861" s="808">
        <v>0.43126831612782002</v>
      </c>
      <c r="AX861" s="808">
        <f t="shared" si="212"/>
        <v>0.56873168387217998</v>
      </c>
      <c r="AY861" s="808">
        <v>0.32231700712015199</v>
      </c>
      <c r="AZ861" s="808">
        <f t="shared" si="215"/>
        <v>0.67768299287984801</v>
      </c>
      <c r="BA861" s="808">
        <f t="shared" si="213"/>
        <v>0.36562462802095697</v>
      </c>
      <c r="BB861" s="808">
        <f t="shared" si="213"/>
        <v>0.63437537197904303</v>
      </c>
      <c r="BC861" s="809">
        <v>0.36032675383602703</v>
      </c>
      <c r="BD861" s="809">
        <f t="shared" si="216"/>
        <v>0.63967324616397292</v>
      </c>
      <c r="BE861" s="809">
        <v>0.416347451669701</v>
      </c>
      <c r="BF861" s="809">
        <f t="shared" si="216"/>
        <v>0.583652548330299</v>
      </c>
      <c r="BG861" s="809">
        <v>0.32330839603964101</v>
      </c>
      <c r="BH861" s="809">
        <f t="shared" si="205"/>
        <v>0.67669160396035899</v>
      </c>
      <c r="BI861" s="809">
        <v>0.35618306975143454</v>
      </c>
      <c r="BJ861" s="809">
        <v>0.64381693024856557</v>
      </c>
      <c r="BK861" s="810">
        <v>0.351994657134369</v>
      </c>
      <c r="BL861" s="810">
        <f t="shared" si="206"/>
        <v>0.64800534286563094</v>
      </c>
      <c r="BM861" s="810">
        <v>0.40825064532736499</v>
      </c>
      <c r="BN861" s="810">
        <f t="shared" si="207"/>
        <v>0.59174935467263501</v>
      </c>
      <c r="BO861" s="810">
        <v>0.31285074729865497</v>
      </c>
      <c r="BP861" s="810">
        <f t="shared" si="208"/>
        <v>0.68714925270134497</v>
      </c>
      <c r="BQ861" s="810">
        <v>0.34692733589432967</v>
      </c>
      <c r="BR861" s="810">
        <f t="shared" si="214"/>
        <v>0.65307266410567033</v>
      </c>
      <c r="BS861" s="809">
        <v>0.92120701317782661</v>
      </c>
      <c r="BT861" s="809">
        <v>7.8792986822173394E-2</v>
      </c>
      <c r="BU861" s="812"/>
      <c r="BV861" s="758"/>
      <c r="BW861" s="758"/>
      <c r="BX861" s="758"/>
      <c r="BY861" s="758"/>
      <c r="BZ861" s="758"/>
      <c r="CA861" s="758"/>
      <c r="CB861" s="758"/>
      <c r="CC861" s="758"/>
      <c r="CD861" s="758"/>
      <c r="CE861" s="758"/>
      <c r="CF861" s="758"/>
      <c r="CG861" s="758"/>
      <c r="CH861" s="758"/>
      <c r="CI861" s="758"/>
      <c r="CJ861" s="758"/>
      <c r="CK861" s="758"/>
      <c r="CL861" s="758"/>
      <c r="CM861" s="758"/>
      <c r="CN861" s="758"/>
      <c r="CP861" s="5"/>
      <c r="CR861" s="5"/>
      <c r="CS861" s="5"/>
      <c r="CT861" s="5"/>
    </row>
    <row r="862" spans="2:98" ht="15">
      <c r="B862" s="758"/>
      <c r="C862" s="758"/>
      <c r="D862" s="758"/>
      <c r="E862" s="758"/>
      <c r="F862" s="758"/>
      <c r="G862" s="758"/>
      <c r="H862" s="758"/>
      <c r="I862" s="758"/>
      <c r="J862" s="758"/>
      <c r="K862" s="758"/>
      <c r="L862" s="758"/>
      <c r="M862" s="758"/>
      <c r="N862" s="758"/>
      <c r="O862" s="758"/>
      <c r="P862" s="758"/>
      <c r="Q862" s="758"/>
      <c r="R862" s="758"/>
      <c r="S862" s="758"/>
      <c r="T862" s="758"/>
      <c r="U862" s="758"/>
      <c r="V862" s="758"/>
      <c r="W862" s="758"/>
      <c r="X862" s="758"/>
      <c r="Y862" s="758"/>
      <c r="Z862" s="758"/>
      <c r="AA862" s="758"/>
      <c r="AB862" s="758"/>
      <c r="AC862" s="758"/>
      <c r="AD862" s="758"/>
      <c r="AE862" s="758"/>
      <c r="AF862" s="758"/>
      <c r="AG862" s="758"/>
      <c r="AH862" s="758"/>
      <c r="AI862" s="758"/>
      <c r="AJ862" s="758"/>
      <c r="AK862" s="758"/>
      <c r="AL862" s="780">
        <v>857</v>
      </c>
      <c r="AM862" s="792">
        <v>0.36557208791867002</v>
      </c>
      <c r="AN862" s="792">
        <f t="shared" si="209"/>
        <v>0.63442791208132998</v>
      </c>
      <c r="AO862" s="792">
        <v>0.412237644628209</v>
      </c>
      <c r="AP862" s="792">
        <f t="shared" si="203"/>
        <v>0.587762355371791</v>
      </c>
      <c r="AQ862" s="792">
        <v>0.29314588604943698</v>
      </c>
      <c r="AR862" s="792">
        <f t="shared" si="204"/>
        <v>0.70685411395056308</v>
      </c>
      <c r="AS862" s="792">
        <f t="shared" si="210"/>
        <v>0.3429891131020168</v>
      </c>
      <c r="AT862" s="792">
        <f t="shared" si="210"/>
        <v>0.65701088689798326</v>
      </c>
      <c r="AU862" s="808">
        <v>0.381446272834773</v>
      </c>
      <c r="AV862" s="808">
        <f t="shared" si="211"/>
        <v>0.61855372716522705</v>
      </c>
      <c r="AW862" s="808">
        <v>0.43151784050987302</v>
      </c>
      <c r="AX862" s="808">
        <f t="shared" si="212"/>
        <v>0.56848215949012704</v>
      </c>
      <c r="AY862" s="808">
        <v>0.32266162303104301</v>
      </c>
      <c r="AZ862" s="808">
        <f t="shared" si="215"/>
        <v>0.67733837696895693</v>
      </c>
      <c r="BA862" s="808">
        <f t="shared" si="213"/>
        <v>0.36592179449033024</v>
      </c>
      <c r="BB862" s="808">
        <f t="shared" si="213"/>
        <v>0.63407820550966987</v>
      </c>
      <c r="BC862" s="809">
        <v>0.36057660459040702</v>
      </c>
      <c r="BD862" s="809">
        <f t="shared" si="216"/>
        <v>0.63942339540959292</v>
      </c>
      <c r="BE862" s="809">
        <v>0.41658110013330002</v>
      </c>
      <c r="BF862" s="809">
        <f t="shared" si="216"/>
        <v>0.58341889986670004</v>
      </c>
      <c r="BG862" s="809">
        <v>0.32365228562654702</v>
      </c>
      <c r="BH862" s="809">
        <f t="shared" si="205"/>
        <v>0.67634771437345298</v>
      </c>
      <c r="BI862" s="809">
        <v>0.3564724518418968</v>
      </c>
      <c r="BJ862" s="809">
        <v>0.6435275481581032</v>
      </c>
      <c r="BK862" s="810">
        <v>0.35223980227787999</v>
      </c>
      <c r="BL862" s="810">
        <f t="shared" si="206"/>
        <v>0.64776019772212001</v>
      </c>
      <c r="BM862" s="810">
        <v>0.40848324253572099</v>
      </c>
      <c r="BN862" s="810">
        <f t="shared" si="207"/>
        <v>0.59151675746427901</v>
      </c>
      <c r="BO862" s="810">
        <v>0.31318366370036299</v>
      </c>
      <c r="BP862" s="810">
        <f t="shared" si="208"/>
        <v>0.68681633629963701</v>
      </c>
      <c r="BQ862" s="810">
        <v>0.34720996979152563</v>
      </c>
      <c r="BR862" s="810">
        <f t="shared" si="214"/>
        <v>0.65279003020847437</v>
      </c>
      <c r="BS862" s="809">
        <v>0.92129402433451224</v>
      </c>
      <c r="BT862" s="809">
        <v>7.8705975665487704E-2</v>
      </c>
      <c r="BU862" s="812"/>
      <c r="BV862" s="758"/>
      <c r="BW862" s="758"/>
      <c r="BX862" s="758"/>
      <c r="BY862" s="758"/>
      <c r="BZ862" s="758"/>
      <c r="CA862" s="758"/>
      <c r="CB862" s="758"/>
      <c r="CC862" s="758"/>
      <c r="CD862" s="758"/>
      <c r="CE862" s="758"/>
      <c r="CF862" s="758"/>
      <c r="CG862" s="758"/>
      <c r="CH862" s="758"/>
      <c r="CI862" s="758"/>
      <c r="CJ862" s="758"/>
      <c r="CK862" s="758"/>
      <c r="CL862" s="758"/>
      <c r="CM862" s="758"/>
      <c r="CN862" s="758"/>
      <c r="CP862" s="5"/>
      <c r="CR862" s="5"/>
      <c r="CS862" s="5"/>
      <c r="CT862" s="5"/>
    </row>
    <row r="863" spans="2:98" ht="15">
      <c r="B863" s="758"/>
      <c r="C863" s="758"/>
      <c r="D863" s="758"/>
      <c r="E863" s="758"/>
      <c r="F863" s="758"/>
      <c r="G863" s="758"/>
      <c r="H863" s="758"/>
      <c r="I863" s="758"/>
      <c r="J863" s="758"/>
      <c r="K863" s="758"/>
      <c r="L863" s="758"/>
      <c r="M863" s="758"/>
      <c r="N863" s="758"/>
      <c r="O863" s="758"/>
      <c r="P863" s="758"/>
      <c r="Q863" s="758"/>
      <c r="R863" s="758"/>
      <c r="S863" s="758"/>
      <c r="T863" s="758"/>
      <c r="U863" s="758"/>
      <c r="V863" s="758"/>
      <c r="W863" s="758"/>
      <c r="X863" s="758"/>
      <c r="Y863" s="758"/>
      <c r="Z863" s="758"/>
      <c r="AA863" s="758"/>
      <c r="AB863" s="758"/>
      <c r="AC863" s="758"/>
      <c r="AD863" s="758"/>
      <c r="AE863" s="758"/>
      <c r="AF863" s="758"/>
      <c r="AG863" s="758"/>
      <c r="AH863" s="758"/>
      <c r="AI863" s="758"/>
      <c r="AJ863" s="758"/>
      <c r="AK863" s="758"/>
      <c r="AL863" s="780">
        <v>858</v>
      </c>
      <c r="AM863" s="792">
        <v>0.36582413008333298</v>
      </c>
      <c r="AN863" s="792">
        <f t="shared" si="209"/>
        <v>0.63417586991666708</v>
      </c>
      <c r="AO863" s="792">
        <v>0.41246432451603698</v>
      </c>
      <c r="AP863" s="792">
        <f t="shared" si="203"/>
        <v>0.58753567548396302</v>
      </c>
      <c r="AQ863" s="792">
        <v>0.29346126882135898</v>
      </c>
      <c r="AR863" s="792">
        <f t="shared" si="204"/>
        <v>0.70653873117864108</v>
      </c>
      <c r="AS863" s="792">
        <f t="shared" si="210"/>
        <v>0.34326445862234689</v>
      </c>
      <c r="AT863" s="792">
        <f t="shared" si="210"/>
        <v>0.65673554137765322</v>
      </c>
      <c r="AU863" s="808">
        <v>0.38170819008627099</v>
      </c>
      <c r="AV863" s="808">
        <f t="shared" si="211"/>
        <v>0.61829180991372901</v>
      </c>
      <c r="AW863" s="808">
        <v>0.43176718580170398</v>
      </c>
      <c r="AX863" s="808">
        <f t="shared" si="212"/>
        <v>0.56823281419829597</v>
      </c>
      <c r="AY863" s="808">
        <v>0.32300609831013699</v>
      </c>
      <c r="AZ863" s="808">
        <f t="shared" si="215"/>
        <v>0.67699390168986295</v>
      </c>
      <c r="BA863" s="808">
        <f t="shared" si="213"/>
        <v>0.36621879688379899</v>
      </c>
      <c r="BB863" s="808">
        <f t="shared" si="213"/>
        <v>0.63378120311620112</v>
      </c>
      <c r="BC863" s="809">
        <v>0.36082626950193702</v>
      </c>
      <c r="BD863" s="809">
        <f t="shared" si="216"/>
        <v>0.63917373049806292</v>
      </c>
      <c r="BE863" s="809">
        <v>0.41681460357255201</v>
      </c>
      <c r="BF863" s="809">
        <f t="shared" si="216"/>
        <v>0.58318539642744804</v>
      </c>
      <c r="BG863" s="809">
        <v>0.323996070706211</v>
      </c>
      <c r="BH863" s="809">
        <f t="shared" si="205"/>
        <v>0.67600392929378894</v>
      </c>
      <c r="BI863" s="809">
        <v>0.35676169489214449</v>
      </c>
      <c r="BJ863" s="809">
        <v>0.6432383051078554</v>
      </c>
      <c r="BK863" s="810">
        <v>0.35248482052791902</v>
      </c>
      <c r="BL863" s="810">
        <f t="shared" si="206"/>
        <v>0.64751517947208104</v>
      </c>
      <c r="BM863" s="810">
        <v>0.40871571858654998</v>
      </c>
      <c r="BN863" s="810">
        <f t="shared" si="207"/>
        <v>0.59128428141345002</v>
      </c>
      <c r="BO863" s="810">
        <v>0.31351646555351298</v>
      </c>
      <c r="BP863" s="810">
        <f t="shared" si="208"/>
        <v>0.68648353444648702</v>
      </c>
      <c r="BQ863" s="810">
        <v>0.34749248379317738</v>
      </c>
      <c r="BR863" s="810">
        <f t="shared" si="214"/>
        <v>0.65250751620682257</v>
      </c>
      <c r="BS863" s="809">
        <v>0.92138083782033742</v>
      </c>
      <c r="BT863" s="809">
        <v>7.8619162179662597E-2</v>
      </c>
      <c r="BU863" s="812"/>
      <c r="BV863" s="758"/>
      <c r="BW863" s="758"/>
      <c r="BX863" s="758"/>
      <c r="BY863" s="758"/>
      <c r="BZ863" s="758"/>
      <c r="CA863" s="758"/>
      <c r="CB863" s="758"/>
      <c r="CC863" s="758"/>
      <c r="CD863" s="758"/>
      <c r="CE863" s="758"/>
      <c r="CF863" s="758"/>
      <c r="CG863" s="758"/>
      <c r="CH863" s="758"/>
      <c r="CI863" s="758"/>
      <c r="CJ863" s="758"/>
      <c r="CK863" s="758"/>
      <c r="CL863" s="758"/>
      <c r="CM863" s="758"/>
      <c r="CN863" s="758"/>
      <c r="CP863" s="5"/>
      <c r="CR863" s="5"/>
      <c r="CS863" s="5"/>
      <c r="CT863" s="5"/>
    </row>
    <row r="864" spans="2:98" ht="15">
      <c r="B864" s="758"/>
      <c r="C864" s="758"/>
      <c r="D864" s="758"/>
      <c r="E864" s="758"/>
      <c r="F864" s="758"/>
      <c r="G864" s="758"/>
      <c r="H864" s="758"/>
      <c r="I864" s="758"/>
      <c r="J864" s="758"/>
      <c r="K864" s="758"/>
      <c r="L864" s="758"/>
      <c r="M864" s="758"/>
      <c r="N864" s="758"/>
      <c r="O864" s="758"/>
      <c r="P864" s="758"/>
      <c r="Q864" s="758"/>
      <c r="R864" s="758"/>
      <c r="S864" s="758"/>
      <c r="T864" s="758"/>
      <c r="U864" s="758"/>
      <c r="V864" s="758"/>
      <c r="W864" s="758"/>
      <c r="X864" s="758"/>
      <c r="Y864" s="758"/>
      <c r="Z864" s="758"/>
      <c r="AA864" s="758"/>
      <c r="AB864" s="758"/>
      <c r="AC864" s="758"/>
      <c r="AD864" s="758"/>
      <c r="AE864" s="758"/>
      <c r="AF864" s="758"/>
      <c r="AG864" s="758"/>
      <c r="AH864" s="758"/>
      <c r="AI864" s="758"/>
      <c r="AJ864" s="758"/>
      <c r="AK864" s="758"/>
      <c r="AL864" s="780">
        <v>859</v>
      </c>
      <c r="AM864" s="792">
        <v>0.36607603762519098</v>
      </c>
      <c r="AN864" s="792">
        <f t="shared" si="209"/>
        <v>0.63392396237480897</v>
      </c>
      <c r="AO864" s="792">
        <v>0.41269082122586398</v>
      </c>
      <c r="AP864" s="792">
        <f t="shared" si="203"/>
        <v>0.58730917877413602</v>
      </c>
      <c r="AQ864" s="792">
        <v>0.29377654329409703</v>
      </c>
      <c r="AR864" s="792">
        <f t="shared" si="204"/>
        <v>0.70622345670590292</v>
      </c>
      <c r="AS864" s="792">
        <f t="shared" si="210"/>
        <v>0.34353967046104256</v>
      </c>
      <c r="AT864" s="792">
        <f t="shared" si="210"/>
        <v>0.6564603295389575</v>
      </c>
      <c r="AU864" s="808">
        <v>0.38196991983001899</v>
      </c>
      <c r="AV864" s="808">
        <f t="shared" si="211"/>
        <v>0.61803008016998096</v>
      </c>
      <c r="AW864" s="808">
        <v>0.43201635229896601</v>
      </c>
      <c r="AX864" s="808">
        <f t="shared" si="212"/>
        <v>0.56798364770103404</v>
      </c>
      <c r="AY864" s="808">
        <v>0.32335043276395198</v>
      </c>
      <c r="AZ864" s="808">
        <f t="shared" si="215"/>
        <v>0.67664956723604797</v>
      </c>
      <c r="BA864" s="808">
        <f t="shared" si="213"/>
        <v>0.36651563524748598</v>
      </c>
      <c r="BB864" s="808">
        <f t="shared" si="213"/>
        <v>0.63348436475251402</v>
      </c>
      <c r="BC864" s="809">
        <v>0.361075749818555</v>
      </c>
      <c r="BD864" s="809">
        <f t="shared" si="216"/>
        <v>0.63892425018144494</v>
      </c>
      <c r="BE864" s="809">
        <v>0.417047963014126</v>
      </c>
      <c r="BF864" s="809">
        <f t="shared" si="216"/>
        <v>0.58295203698587406</v>
      </c>
      <c r="BG864" s="809">
        <v>0.32433975201105097</v>
      </c>
      <c r="BH864" s="809">
        <f t="shared" si="205"/>
        <v>0.67566024798894908</v>
      </c>
      <c r="BI864" s="809">
        <v>0.35705079986208454</v>
      </c>
      <c r="BJ864" s="809">
        <v>0.64294920013791557</v>
      </c>
      <c r="BK864" s="810">
        <v>0.35272971395886699</v>
      </c>
      <c r="BL864" s="810">
        <f t="shared" si="206"/>
        <v>0.64727028604113301</v>
      </c>
      <c r="BM864" s="810">
        <v>0.40894807451155701</v>
      </c>
      <c r="BN864" s="810">
        <f t="shared" si="207"/>
        <v>0.59105192548844299</v>
      </c>
      <c r="BO864" s="810">
        <v>0.31384915365565702</v>
      </c>
      <c r="BP864" s="810">
        <f t="shared" si="208"/>
        <v>0.68615084634434298</v>
      </c>
      <c r="BQ864" s="810">
        <v>0.34777487914650912</v>
      </c>
      <c r="BR864" s="810">
        <f t="shared" si="214"/>
        <v>0.65222512085349094</v>
      </c>
      <c r="BS864" s="809">
        <v>0.92146745424800969</v>
      </c>
      <c r="BT864" s="809">
        <v>7.8532545751990299E-2</v>
      </c>
      <c r="BU864" s="812"/>
      <c r="BV864" s="758"/>
      <c r="BW864" s="758"/>
      <c r="BX864" s="758"/>
      <c r="BY864" s="758"/>
      <c r="BZ864" s="758"/>
      <c r="CA864" s="758"/>
      <c r="CB864" s="758"/>
      <c r="CC864" s="758"/>
      <c r="CD864" s="758"/>
      <c r="CE864" s="758"/>
      <c r="CF864" s="758"/>
      <c r="CG864" s="758"/>
      <c r="CH864" s="758"/>
      <c r="CI864" s="758"/>
      <c r="CJ864" s="758"/>
      <c r="CK864" s="758"/>
      <c r="CL864" s="758"/>
      <c r="CM864" s="758"/>
      <c r="CN864" s="758"/>
      <c r="CP864" s="5"/>
      <c r="CR864" s="5"/>
      <c r="CS864" s="5"/>
      <c r="CT864" s="5"/>
    </row>
    <row r="865" spans="2:98" ht="15">
      <c r="B865" s="758"/>
      <c r="C865" s="758"/>
      <c r="D865" s="758"/>
      <c r="E865" s="758"/>
      <c r="F865" s="758"/>
      <c r="G865" s="758"/>
      <c r="H865" s="758"/>
      <c r="I865" s="758"/>
      <c r="J865" s="758"/>
      <c r="K865" s="758"/>
      <c r="L865" s="758"/>
      <c r="M865" s="758"/>
      <c r="N865" s="758"/>
      <c r="O865" s="758"/>
      <c r="P865" s="758"/>
      <c r="Q865" s="758"/>
      <c r="R865" s="758"/>
      <c r="S865" s="758"/>
      <c r="T865" s="758"/>
      <c r="U865" s="758"/>
      <c r="V865" s="758"/>
      <c r="W865" s="758"/>
      <c r="X865" s="758"/>
      <c r="Y865" s="758"/>
      <c r="Z865" s="758"/>
      <c r="AA865" s="758"/>
      <c r="AB865" s="758"/>
      <c r="AC865" s="758"/>
      <c r="AD865" s="758"/>
      <c r="AE865" s="758"/>
      <c r="AF865" s="758"/>
      <c r="AG865" s="758"/>
      <c r="AH865" s="758"/>
      <c r="AI865" s="758"/>
      <c r="AJ865" s="758"/>
      <c r="AK865" s="758"/>
      <c r="AL865" s="780">
        <v>860</v>
      </c>
      <c r="AM865" s="792">
        <v>0.366327810026018</v>
      </c>
      <c r="AN865" s="792">
        <f t="shared" si="209"/>
        <v>0.633672189973982</v>
      </c>
      <c r="AO865" s="792">
        <v>0.41291713519134698</v>
      </c>
      <c r="AP865" s="792">
        <f t="shared" si="203"/>
        <v>0.58708286480865302</v>
      </c>
      <c r="AQ865" s="792">
        <v>0.29409170916156402</v>
      </c>
      <c r="AR865" s="792">
        <f t="shared" si="204"/>
        <v>0.70590829083843598</v>
      </c>
      <c r="AS865" s="792">
        <f t="shared" si="210"/>
        <v>0.34381474841639481</v>
      </c>
      <c r="AT865" s="792">
        <f t="shared" si="210"/>
        <v>0.65618525158360519</v>
      </c>
      <c r="AU865" s="808">
        <v>0.38223146228254801</v>
      </c>
      <c r="AV865" s="808">
        <f t="shared" si="211"/>
        <v>0.61776853771745199</v>
      </c>
      <c r="AW865" s="808">
        <v>0.432265340297316</v>
      </c>
      <c r="AX865" s="808">
        <f t="shared" si="212"/>
        <v>0.567734659702684</v>
      </c>
      <c r="AY865" s="808">
        <v>0.32369462619900302</v>
      </c>
      <c r="AZ865" s="808">
        <f t="shared" si="215"/>
        <v>0.67630537380099698</v>
      </c>
      <c r="BA865" s="808">
        <f t="shared" si="213"/>
        <v>0.36681230962751393</v>
      </c>
      <c r="BB865" s="808">
        <f t="shared" si="213"/>
        <v>0.63318769037248601</v>
      </c>
      <c r="BC865" s="809">
        <v>0.36132504678819999</v>
      </c>
      <c r="BD865" s="809">
        <f t="shared" si="216"/>
        <v>0.63867495321180001</v>
      </c>
      <c r="BE865" s="809">
        <v>0.41728117948468901</v>
      </c>
      <c r="BF865" s="809">
        <f t="shared" si="216"/>
        <v>0.58271882051531099</v>
      </c>
      <c r="BG865" s="809">
        <v>0.324683330273487</v>
      </c>
      <c r="BH865" s="809">
        <f t="shared" si="205"/>
        <v>0.67531666972651294</v>
      </c>
      <c r="BI865" s="809">
        <v>0.35733976771162446</v>
      </c>
      <c r="BJ865" s="809">
        <v>0.64266023228837543</v>
      </c>
      <c r="BK865" s="810">
        <v>0.352974484645107</v>
      </c>
      <c r="BL865" s="810">
        <f t="shared" si="206"/>
        <v>0.64702551535489294</v>
      </c>
      <c r="BM865" s="810">
        <v>0.40918031134244298</v>
      </c>
      <c r="BN865" s="810">
        <f t="shared" si="207"/>
        <v>0.59081968865755696</v>
      </c>
      <c r="BO865" s="810">
        <v>0.31418172880435002</v>
      </c>
      <c r="BP865" s="810">
        <f t="shared" si="208"/>
        <v>0.68581827119564998</v>
      </c>
      <c r="BQ865" s="810">
        <v>0.34805715709874607</v>
      </c>
      <c r="BR865" s="810">
        <f t="shared" si="214"/>
        <v>0.65194284290125393</v>
      </c>
      <c r="BS865" s="809">
        <v>0.92155387423023694</v>
      </c>
      <c r="BT865" s="809">
        <v>7.8446125769763106E-2</v>
      </c>
      <c r="BU865" s="812"/>
      <c r="BV865" s="758"/>
      <c r="BW865" s="758"/>
      <c r="BX865" s="758"/>
      <c r="BY865" s="758"/>
      <c r="BZ865" s="758"/>
      <c r="CA865" s="758"/>
      <c r="CB865" s="758"/>
      <c r="CC865" s="758"/>
      <c r="CD865" s="758"/>
      <c r="CE865" s="758"/>
      <c r="CF865" s="758"/>
      <c r="CG865" s="758"/>
      <c r="CH865" s="758"/>
      <c r="CI865" s="758"/>
      <c r="CJ865" s="758"/>
      <c r="CK865" s="758"/>
      <c r="CL865" s="758"/>
      <c r="CM865" s="758"/>
      <c r="CN865" s="758"/>
      <c r="CP865" s="5"/>
      <c r="CR865" s="5"/>
      <c r="CS865" s="5"/>
      <c r="CT865" s="5"/>
    </row>
    <row r="866" spans="2:98" ht="15">
      <c r="B866" s="758"/>
      <c r="C866" s="758"/>
      <c r="D866" s="758"/>
      <c r="E866" s="758"/>
      <c r="F866" s="758"/>
      <c r="G866" s="758"/>
      <c r="H866" s="758"/>
      <c r="I866" s="758"/>
      <c r="J866" s="758"/>
      <c r="K866" s="758"/>
      <c r="L866" s="758"/>
      <c r="M866" s="758"/>
      <c r="N866" s="758"/>
      <c r="O866" s="758"/>
      <c r="P866" s="758"/>
      <c r="Q866" s="758"/>
      <c r="R866" s="758"/>
      <c r="S866" s="758"/>
      <c r="T866" s="758"/>
      <c r="U866" s="758"/>
      <c r="V866" s="758"/>
      <c r="W866" s="758"/>
      <c r="X866" s="758"/>
      <c r="Y866" s="758"/>
      <c r="Z866" s="758"/>
      <c r="AA866" s="758"/>
      <c r="AB866" s="758"/>
      <c r="AC866" s="758"/>
      <c r="AD866" s="758"/>
      <c r="AE866" s="758"/>
      <c r="AF866" s="758"/>
      <c r="AG866" s="758"/>
      <c r="AH866" s="758"/>
      <c r="AI866" s="758"/>
      <c r="AJ866" s="758"/>
      <c r="AK866" s="758"/>
      <c r="AL866" s="780">
        <v>861</v>
      </c>
      <c r="AM866" s="792">
        <v>0.36657944676759202</v>
      </c>
      <c r="AN866" s="792">
        <f t="shared" si="209"/>
        <v>0.63342055323240798</v>
      </c>
      <c r="AO866" s="792">
        <v>0.413143266846145</v>
      </c>
      <c r="AP866" s="792">
        <f t="shared" si="203"/>
        <v>0.586856733153855</v>
      </c>
      <c r="AQ866" s="792">
        <v>0.29440676611767602</v>
      </c>
      <c r="AR866" s="792">
        <f t="shared" si="204"/>
        <v>0.70559323388232398</v>
      </c>
      <c r="AS866" s="792">
        <f t="shared" si="210"/>
        <v>0.34408969228669783</v>
      </c>
      <c r="AT866" s="792">
        <f t="shared" si="210"/>
        <v>0.65591030771330217</v>
      </c>
      <c r="AU866" s="808">
        <v>0.38249281766038701</v>
      </c>
      <c r="AV866" s="808">
        <f t="shared" si="211"/>
        <v>0.61750718233961299</v>
      </c>
      <c r="AW866" s="808">
        <v>0.43251415009240901</v>
      </c>
      <c r="AX866" s="808">
        <f t="shared" si="212"/>
        <v>0.56748584990759099</v>
      </c>
      <c r="AY866" s="808">
        <v>0.324038678421807</v>
      </c>
      <c r="AZ866" s="808">
        <f t="shared" si="215"/>
        <v>0.675961321578193</v>
      </c>
      <c r="BA866" s="808">
        <f t="shared" si="213"/>
        <v>0.36710882007000528</v>
      </c>
      <c r="BB866" s="808">
        <f t="shared" si="213"/>
        <v>0.63289117992999477</v>
      </c>
      <c r="BC866" s="809">
        <v>0.36157416165881201</v>
      </c>
      <c r="BD866" s="809">
        <f t="shared" si="216"/>
        <v>0.63842583834118805</v>
      </c>
      <c r="BE866" s="809">
        <v>0.41751425401090803</v>
      </c>
      <c r="BF866" s="809">
        <f t="shared" si="216"/>
        <v>0.58248574598909197</v>
      </c>
      <c r="BG866" s="809">
        <v>0.32502680622593699</v>
      </c>
      <c r="BH866" s="809">
        <f t="shared" si="205"/>
        <v>0.67497319377406306</v>
      </c>
      <c r="BI866" s="809">
        <v>0.3576285994006716</v>
      </c>
      <c r="BJ866" s="809">
        <v>0.6423714005993284</v>
      </c>
      <c r="BK866" s="810">
        <v>0.35321913466101901</v>
      </c>
      <c r="BL866" s="810">
        <f t="shared" si="206"/>
        <v>0.64678086533898105</v>
      </c>
      <c r="BM866" s="810">
        <v>0.40941243011091399</v>
      </c>
      <c r="BN866" s="810">
        <f t="shared" si="207"/>
        <v>0.59058756988908601</v>
      </c>
      <c r="BO866" s="810">
        <v>0.31451419179714502</v>
      </c>
      <c r="BP866" s="810">
        <f t="shared" si="208"/>
        <v>0.68548580820285498</v>
      </c>
      <c r="BQ866" s="810">
        <v>0.34833931889711284</v>
      </c>
      <c r="BR866" s="810">
        <f t="shared" si="214"/>
        <v>0.65166068110288722</v>
      </c>
      <c r="BS866" s="809">
        <v>0.92164009837972671</v>
      </c>
      <c r="BT866" s="809">
        <v>7.8359901620273301E-2</v>
      </c>
      <c r="BU866" s="812"/>
      <c r="BV866" s="758"/>
      <c r="BW866" s="758"/>
      <c r="BX866" s="758"/>
      <c r="BY866" s="758"/>
      <c r="BZ866" s="758"/>
      <c r="CA866" s="758"/>
      <c r="CB866" s="758"/>
      <c r="CC866" s="758"/>
      <c r="CD866" s="758"/>
      <c r="CE866" s="758"/>
      <c r="CF866" s="758"/>
      <c r="CG866" s="758"/>
      <c r="CH866" s="758"/>
      <c r="CI866" s="758"/>
      <c r="CJ866" s="758"/>
      <c r="CK866" s="758"/>
      <c r="CL866" s="758"/>
      <c r="CM866" s="758"/>
      <c r="CN866" s="758"/>
      <c r="CP866" s="5"/>
      <c r="CR866" s="5"/>
      <c r="CS866" s="5"/>
      <c r="CT866" s="5"/>
    </row>
    <row r="867" spans="2:98" ht="15">
      <c r="B867" s="758"/>
      <c r="C867" s="758"/>
      <c r="D867" s="758"/>
      <c r="E867" s="758"/>
      <c r="F867" s="758"/>
      <c r="G867" s="758"/>
      <c r="H867" s="758"/>
      <c r="I867" s="758"/>
      <c r="J867" s="758"/>
      <c r="K867" s="758"/>
      <c r="L867" s="758"/>
      <c r="M867" s="758"/>
      <c r="N867" s="758"/>
      <c r="O867" s="758"/>
      <c r="P867" s="758"/>
      <c r="Q867" s="758"/>
      <c r="R867" s="758"/>
      <c r="S867" s="758"/>
      <c r="T867" s="758"/>
      <c r="U867" s="758"/>
      <c r="V867" s="758"/>
      <c r="W867" s="758"/>
      <c r="X867" s="758"/>
      <c r="Y867" s="758"/>
      <c r="Z867" s="758"/>
      <c r="AA867" s="758"/>
      <c r="AB867" s="758"/>
      <c r="AC867" s="758"/>
      <c r="AD867" s="758"/>
      <c r="AE867" s="758"/>
      <c r="AF867" s="758"/>
      <c r="AG867" s="758"/>
      <c r="AH867" s="758"/>
      <c r="AI867" s="758"/>
      <c r="AJ867" s="758"/>
      <c r="AK867" s="758"/>
      <c r="AL867" s="780">
        <v>862</v>
      </c>
      <c r="AM867" s="792">
        <v>0.36683094733168597</v>
      </c>
      <c r="AN867" s="792">
        <f t="shared" si="209"/>
        <v>0.63316905266831403</v>
      </c>
      <c r="AO867" s="792">
        <v>0.41336921662391501</v>
      </c>
      <c r="AP867" s="792">
        <f t="shared" si="203"/>
        <v>0.58663078337608499</v>
      </c>
      <c r="AQ867" s="792">
        <v>0.29472171385634999</v>
      </c>
      <c r="AR867" s="792">
        <f t="shared" si="204"/>
        <v>0.70527828614364996</v>
      </c>
      <c r="AS867" s="792">
        <f t="shared" si="210"/>
        <v>0.34436450187024414</v>
      </c>
      <c r="AT867" s="792">
        <f t="shared" si="210"/>
        <v>0.65563549812975586</v>
      </c>
      <c r="AU867" s="808">
        <v>0.38275398618006801</v>
      </c>
      <c r="AV867" s="808">
        <f t="shared" si="211"/>
        <v>0.61724601381993205</v>
      </c>
      <c r="AW867" s="808">
        <v>0.43276278197989998</v>
      </c>
      <c r="AX867" s="808">
        <f t="shared" si="212"/>
        <v>0.56723721802009996</v>
      </c>
      <c r="AY867" s="808">
        <v>0.32438258923887903</v>
      </c>
      <c r="AZ867" s="808">
        <f t="shared" si="215"/>
        <v>0.67561741076112103</v>
      </c>
      <c r="BA867" s="808">
        <f t="shared" si="213"/>
        <v>0.36740516662108247</v>
      </c>
      <c r="BB867" s="808">
        <f t="shared" si="213"/>
        <v>0.63259483337891764</v>
      </c>
      <c r="BC867" s="809">
        <v>0.36182309567832899</v>
      </c>
      <c r="BD867" s="809">
        <f t="shared" si="216"/>
        <v>0.63817690432167096</v>
      </c>
      <c r="BE867" s="809">
        <v>0.41774718761945101</v>
      </c>
      <c r="BF867" s="809">
        <f t="shared" si="216"/>
        <v>0.58225281238054905</v>
      </c>
      <c r="BG867" s="809">
        <v>0.32537018060082201</v>
      </c>
      <c r="BH867" s="809">
        <f t="shared" si="205"/>
        <v>0.67462981939917799</v>
      </c>
      <c r="BI867" s="809">
        <v>0.35791729588913385</v>
      </c>
      <c r="BJ867" s="809">
        <v>0.6420827041108661</v>
      </c>
      <c r="BK867" s="810">
        <v>0.35346366608098401</v>
      </c>
      <c r="BL867" s="810">
        <f t="shared" si="206"/>
        <v>0.64653633391901599</v>
      </c>
      <c r="BM867" s="810">
        <v>0.409644431848673</v>
      </c>
      <c r="BN867" s="810">
        <f t="shared" si="207"/>
        <v>0.59035556815132706</v>
      </c>
      <c r="BO867" s="810">
        <v>0.31484654343159502</v>
      </c>
      <c r="BP867" s="810">
        <f t="shared" si="208"/>
        <v>0.68515345656840498</v>
      </c>
      <c r="BQ867" s="810">
        <v>0.34862136578883357</v>
      </c>
      <c r="BR867" s="810">
        <f t="shared" si="214"/>
        <v>0.65137863421116649</v>
      </c>
      <c r="BS867" s="809">
        <v>0.92172612730918702</v>
      </c>
      <c r="BT867" s="809">
        <v>7.8273872690812998E-2</v>
      </c>
      <c r="BU867" s="812"/>
      <c r="BV867" s="758"/>
      <c r="BW867" s="758"/>
      <c r="BX867" s="758"/>
      <c r="BY867" s="758"/>
      <c r="BZ867" s="758"/>
      <c r="CA867" s="758"/>
      <c r="CB867" s="758"/>
      <c r="CC867" s="758"/>
      <c r="CD867" s="758"/>
      <c r="CE867" s="758"/>
      <c r="CF867" s="758"/>
      <c r="CG867" s="758"/>
      <c r="CH867" s="758"/>
      <c r="CI867" s="758"/>
      <c r="CJ867" s="758"/>
      <c r="CK867" s="758"/>
      <c r="CL867" s="758"/>
      <c r="CM867" s="758"/>
      <c r="CN867" s="758"/>
      <c r="CP867" s="5"/>
      <c r="CR867" s="5"/>
      <c r="CS867" s="5"/>
      <c r="CT867" s="5"/>
    </row>
    <row r="868" spans="2:98" ht="15">
      <c r="B868" s="758"/>
      <c r="C868" s="758"/>
      <c r="D868" s="758"/>
      <c r="E868" s="758"/>
      <c r="F868" s="758"/>
      <c r="G868" s="758"/>
      <c r="H868" s="758"/>
      <c r="I868" s="758"/>
      <c r="J868" s="758"/>
      <c r="K868" s="758"/>
      <c r="L868" s="758"/>
      <c r="M868" s="758"/>
      <c r="N868" s="758"/>
      <c r="O868" s="758"/>
      <c r="P868" s="758"/>
      <c r="Q868" s="758"/>
      <c r="R868" s="758"/>
      <c r="S868" s="758"/>
      <c r="T868" s="758"/>
      <c r="U868" s="758"/>
      <c r="V868" s="758"/>
      <c r="W868" s="758"/>
      <c r="X868" s="758"/>
      <c r="Y868" s="758"/>
      <c r="Z868" s="758"/>
      <c r="AA868" s="758"/>
      <c r="AB868" s="758"/>
      <c r="AC868" s="758"/>
      <c r="AD868" s="758"/>
      <c r="AE868" s="758"/>
      <c r="AF868" s="758"/>
      <c r="AG868" s="758"/>
      <c r="AH868" s="758"/>
      <c r="AI868" s="758"/>
      <c r="AJ868" s="758"/>
      <c r="AK868" s="758"/>
      <c r="AL868" s="780">
        <v>863</v>
      </c>
      <c r="AM868" s="792">
        <v>0.367082311200077</v>
      </c>
      <c r="AN868" s="792">
        <f t="shared" si="209"/>
        <v>0.63291768879992305</v>
      </c>
      <c r="AO868" s="792">
        <v>0.41359498495831498</v>
      </c>
      <c r="AP868" s="792">
        <f t="shared" si="203"/>
        <v>0.58640501504168507</v>
      </c>
      <c r="AQ868" s="792">
        <v>0.29503655207149998</v>
      </c>
      <c r="AR868" s="792">
        <f t="shared" si="204"/>
        <v>0.70496344792850008</v>
      </c>
      <c r="AS868" s="792">
        <f t="shared" si="210"/>
        <v>0.34463917696532631</v>
      </c>
      <c r="AT868" s="792">
        <f t="shared" si="210"/>
        <v>0.6553608230346738</v>
      </c>
      <c r="AU868" s="808">
        <v>0.38301496805812102</v>
      </c>
      <c r="AV868" s="808">
        <f t="shared" si="211"/>
        <v>0.61698503194187904</v>
      </c>
      <c r="AW868" s="808">
        <v>0.43301123625544402</v>
      </c>
      <c r="AX868" s="808">
        <f t="shared" si="212"/>
        <v>0.56698876374455598</v>
      </c>
      <c r="AY868" s="808">
        <v>0.32472635845673598</v>
      </c>
      <c r="AZ868" s="808">
        <f t="shared" si="215"/>
        <v>0.67527364154326408</v>
      </c>
      <c r="BA868" s="808">
        <f t="shared" si="213"/>
        <v>0.36770134932686821</v>
      </c>
      <c r="BB868" s="808">
        <f t="shared" si="213"/>
        <v>0.63229865067313185</v>
      </c>
      <c r="BC868" s="809">
        <v>0.36207185009469001</v>
      </c>
      <c r="BD868" s="809">
        <f t="shared" si="216"/>
        <v>0.63792814990530999</v>
      </c>
      <c r="BE868" s="809">
        <v>0.417979981336985</v>
      </c>
      <c r="BF868" s="809">
        <f t="shared" si="216"/>
        <v>0.582020018663015</v>
      </c>
      <c r="BG868" s="809">
        <v>0.32571345413055902</v>
      </c>
      <c r="BH868" s="809">
        <f t="shared" si="205"/>
        <v>0.67428654586944092</v>
      </c>
      <c r="BI868" s="809">
        <v>0.35820585813691763</v>
      </c>
      <c r="BJ868" s="809">
        <v>0.64179414186308237</v>
      </c>
      <c r="BK868" s="810">
        <v>0.353708080979386</v>
      </c>
      <c r="BL868" s="810">
        <f t="shared" si="206"/>
        <v>0.646291919020614</v>
      </c>
      <c r="BM868" s="810">
        <v>0.40987631758742199</v>
      </c>
      <c r="BN868" s="810">
        <f t="shared" si="207"/>
        <v>0.59012368241257795</v>
      </c>
      <c r="BO868" s="810">
        <v>0.315178784505253</v>
      </c>
      <c r="BP868" s="810">
        <f t="shared" si="208"/>
        <v>0.68482121549474706</v>
      </c>
      <c r="BQ868" s="810">
        <v>0.3489032990211331</v>
      </c>
      <c r="BR868" s="810">
        <f t="shared" si="214"/>
        <v>0.65109670097886696</v>
      </c>
      <c r="BS868" s="809">
        <v>0.92181196163132528</v>
      </c>
      <c r="BT868" s="809">
        <v>7.8188038368674703E-2</v>
      </c>
      <c r="BU868" s="812"/>
      <c r="BV868" s="758"/>
      <c r="BW868" s="758"/>
      <c r="BX868" s="758"/>
      <c r="BY868" s="758"/>
      <c r="BZ868" s="758"/>
      <c r="CA868" s="758"/>
      <c r="CB868" s="758"/>
      <c r="CC868" s="758"/>
      <c r="CD868" s="758"/>
      <c r="CE868" s="758"/>
      <c r="CF868" s="758"/>
      <c r="CG868" s="758"/>
      <c r="CH868" s="758"/>
      <c r="CI868" s="758"/>
      <c r="CJ868" s="758"/>
      <c r="CK868" s="758"/>
      <c r="CL868" s="758"/>
      <c r="CM868" s="758"/>
      <c r="CN868" s="758"/>
      <c r="CP868" s="5"/>
      <c r="CR868" s="5"/>
      <c r="CS868" s="5"/>
      <c r="CT868" s="5"/>
    </row>
    <row r="869" spans="2:98" ht="15">
      <c r="B869" s="758"/>
      <c r="C869" s="758"/>
      <c r="D869" s="758"/>
      <c r="E869" s="758"/>
      <c r="F869" s="758"/>
      <c r="G869" s="758"/>
      <c r="H869" s="758"/>
      <c r="I869" s="758"/>
      <c r="J869" s="758"/>
      <c r="K869" s="758"/>
      <c r="L869" s="758"/>
      <c r="M869" s="758"/>
      <c r="N869" s="758"/>
      <c r="O869" s="758"/>
      <c r="P869" s="758"/>
      <c r="Q869" s="758"/>
      <c r="R869" s="758"/>
      <c r="S869" s="758"/>
      <c r="T869" s="758"/>
      <c r="U869" s="758"/>
      <c r="V869" s="758"/>
      <c r="W869" s="758"/>
      <c r="X869" s="758"/>
      <c r="Y869" s="758"/>
      <c r="Z869" s="758"/>
      <c r="AA869" s="758"/>
      <c r="AB869" s="758"/>
      <c r="AC869" s="758"/>
      <c r="AD869" s="758"/>
      <c r="AE869" s="758"/>
      <c r="AF869" s="758"/>
      <c r="AG869" s="758"/>
      <c r="AH869" s="758"/>
      <c r="AI869" s="758"/>
      <c r="AJ869" s="758"/>
      <c r="AK869" s="758"/>
      <c r="AL869" s="780">
        <v>864</v>
      </c>
      <c r="AM869" s="792">
        <v>0.36733353785453898</v>
      </c>
      <c r="AN869" s="792">
        <f t="shared" si="209"/>
        <v>0.63266646214546096</v>
      </c>
      <c r="AO869" s="792">
        <v>0.41382057228300401</v>
      </c>
      <c r="AP869" s="792">
        <f t="shared" si="203"/>
        <v>0.58617942771699605</v>
      </c>
      <c r="AQ869" s="792">
        <v>0.29535128045704201</v>
      </c>
      <c r="AR869" s="792">
        <f t="shared" si="204"/>
        <v>0.70464871954295805</v>
      </c>
      <c r="AS869" s="792">
        <f t="shared" si="210"/>
        <v>0.34491371737023735</v>
      </c>
      <c r="AT869" s="792">
        <f t="shared" si="210"/>
        <v>0.65508628262976276</v>
      </c>
      <c r="AU869" s="808">
        <v>0.38327576351107601</v>
      </c>
      <c r="AV869" s="808">
        <f t="shared" si="211"/>
        <v>0.61672423648892405</v>
      </c>
      <c r="AW869" s="808">
        <v>0.43325951321469602</v>
      </c>
      <c r="AX869" s="808">
        <f t="shared" si="212"/>
        <v>0.56674048678530398</v>
      </c>
      <c r="AY869" s="808">
        <v>0.32506998588189301</v>
      </c>
      <c r="AZ869" s="808">
        <f t="shared" si="215"/>
        <v>0.67493001411810694</v>
      </c>
      <c r="BA869" s="808">
        <f t="shared" si="213"/>
        <v>0.36799736823348445</v>
      </c>
      <c r="BB869" s="808">
        <f t="shared" si="213"/>
        <v>0.6320026317665155</v>
      </c>
      <c r="BC869" s="809">
        <v>0.36232042615583498</v>
      </c>
      <c r="BD869" s="809">
        <f t="shared" si="216"/>
        <v>0.63767957384416496</v>
      </c>
      <c r="BE869" s="809">
        <v>0.41821263619017801</v>
      </c>
      <c r="BF869" s="809">
        <f t="shared" si="216"/>
        <v>0.58178736380982199</v>
      </c>
      <c r="BG869" s="809">
        <v>0.32605662754756698</v>
      </c>
      <c r="BH869" s="809">
        <f t="shared" si="205"/>
        <v>0.67394337245243308</v>
      </c>
      <c r="BI869" s="809">
        <v>0.35849428710393061</v>
      </c>
      <c r="BJ869" s="809">
        <v>0.6415057128960695</v>
      </c>
      <c r="BK869" s="810">
        <v>0.35395238143060398</v>
      </c>
      <c r="BL869" s="810">
        <f t="shared" si="206"/>
        <v>0.64604761856939596</v>
      </c>
      <c r="BM869" s="810">
        <v>0.41010808835886697</v>
      </c>
      <c r="BN869" s="810">
        <f t="shared" si="207"/>
        <v>0.58989191164113297</v>
      </c>
      <c r="BO869" s="810">
        <v>0.31551091581567298</v>
      </c>
      <c r="BP869" s="810">
        <f t="shared" si="208"/>
        <v>0.68448908418432697</v>
      </c>
      <c r="BQ869" s="810">
        <v>0.34918511984123624</v>
      </c>
      <c r="BR869" s="810">
        <f t="shared" si="214"/>
        <v>0.65081488015876365</v>
      </c>
      <c r="BS869" s="809">
        <v>0.92189760195884962</v>
      </c>
      <c r="BT869" s="809">
        <v>7.8102398041150406E-2</v>
      </c>
      <c r="BU869" s="812"/>
      <c r="BV869" s="758"/>
      <c r="BW869" s="758"/>
      <c r="BX869" s="758"/>
      <c r="BY869" s="758"/>
      <c r="BZ869" s="758"/>
      <c r="CA869" s="758"/>
      <c r="CB869" s="758"/>
      <c r="CC869" s="758"/>
      <c r="CD869" s="758"/>
      <c r="CE869" s="758"/>
      <c r="CF869" s="758"/>
      <c r="CG869" s="758"/>
      <c r="CH869" s="758"/>
      <c r="CI869" s="758"/>
      <c r="CJ869" s="758"/>
      <c r="CK869" s="758"/>
      <c r="CL869" s="758"/>
      <c r="CM869" s="758"/>
      <c r="CN869" s="758"/>
      <c r="CP869" s="5"/>
      <c r="CR869" s="5"/>
      <c r="CS869" s="5"/>
      <c r="CT869" s="5"/>
    </row>
    <row r="870" spans="2:98" ht="15">
      <c r="B870" s="758"/>
      <c r="C870" s="758"/>
      <c r="D870" s="758"/>
      <c r="E870" s="758"/>
      <c r="F870" s="758"/>
      <c r="G870" s="758"/>
      <c r="H870" s="758"/>
      <c r="I870" s="758"/>
      <c r="J870" s="758"/>
      <c r="K870" s="758"/>
      <c r="L870" s="758"/>
      <c r="M870" s="758"/>
      <c r="N870" s="758"/>
      <c r="O870" s="758"/>
      <c r="P870" s="758"/>
      <c r="Q870" s="758"/>
      <c r="R870" s="758"/>
      <c r="S870" s="758"/>
      <c r="T870" s="758"/>
      <c r="U870" s="758"/>
      <c r="V870" s="758"/>
      <c r="W870" s="758"/>
      <c r="X870" s="758"/>
      <c r="Y870" s="758"/>
      <c r="Z870" s="758"/>
      <c r="AA870" s="758"/>
      <c r="AB870" s="758"/>
      <c r="AC870" s="758"/>
      <c r="AD870" s="758"/>
      <c r="AE870" s="758"/>
      <c r="AF870" s="758"/>
      <c r="AG870" s="758"/>
      <c r="AH870" s="758"/>
      <c r="AI870" s="758"/>
      <c r="AJ870" s="758"/>
      <c r="AK870" s="758"/>
      <c r="AL870" s="780">
        <v>865</v>
      </c>
      <c r="AM870" s="792">
        <v>0.367584626776849</v>
      </c>
      <c r="AN870" s="792">
        <f t="shared" si="209"/>
        <v>0.632415373223151</v>
      </c>
      <c r="AO870" s="792">
        <v>0.41404597903163798</v>
      </c>
      <c r="AP870" s="792">
        <f t="shared" si="203"/>
        <v>0.58595402096836202</v>
      </c>
      <c r="AQ870" s="792">
        <v>0.29566589870689097</v>
      </c>
      <c r="AR870" s="792">
        <f t="shared" si="204"/>
        <v>0.70433410129310903</v>
      </c>
      <c r="AS870" s="792">
        <f t="shared" si="210"/>
        <v>0.34518812288326978</v>
      </c>
      <c r="AT870" s="792">
        <f t="shared" si="210"/>
        <v>0.65481187711673028</v>
      </c>
      <c r="AU870" s="808">
        <v>0.38353637275546398</v>
      </c>
      <c r="AV870" s="808">
        <f t="shared" si="211"/>
        <v>0.61646362724453607</v>
      </c>
      <c r="AW870" s="808">
        <v>0.43350761315331199</v>
      </c>
      <c r="AX870" s="808">
        <f t="shared" si="212"/>
        <v>0.56649238684668801</v>
      </c>
      <c r="AY870" s="808">
        <v>0.32541347132086801</v>
      </c>
      <c r="AZ870" s="808">
        <f t="shared" si="215"/>
        <v>0.67458652867913194</v>
      </c>
      <c r="BA870" s="808">
        <f t="shared" si="213"/>
        <v>0.36829322338705489</v>
      </c>
      <c r="BB870" s="808">
        <f t="shared" si="213"/>
        <v>0.63170677661294516</v>
      </c>
      <c r="BC870" s="809">
        <v>0.36256882510970001</v>
      </c>
      <c r="BD870" s="809">
        <f t="shared" si="216"/>
        <v>0.63743117489029999</v>
      </c>
      <c r="BE870" s="809">
        <v>0.41844515320569797</v>
      </c>
      <c r="BF870" s="809">
        <f t="shared" si="216"/>
        <v>0.58155484679430203</v>
      </c>
      <c r="BG870" s="809">
        <v>0.32639970158426701</v>
      </c>
      <c r="BH870" s="809">
        <f t="shared" si="205"/>
        <v>0.67360029841573299</v>
      </c>
      <c r="BI870" s="809">
        <v>0.35878258375008037</v>
      </c>
      <c r="BJ870" s="809">
        <v>0.64121741624991957</v>
      </c>
      <c r="BK870" s="810">
        <v>0.35419656950902101</v>
      </c>
      <c r="BL870" s="810">
        <f t="shared" si="206"/>
        <v>0.64580343049097899</v>
      </c>
      <c r="BM870" s="810">
        <v>0.41033974519471</v>
      </c>
      <c r="BN870" s="810">
        <f t="shared" si="207"/>
        <v>0.58966025480529005</v>
      </c>
      <c r="BO870" s="810">
        <v>0.31584293816040798</v>
      </c>
      <c r="BP870" s="810">
        <f t="shared" si="208"/>
        <v>0.68415706183959202</v>
      </c>
      <c r="BQ870" s="810">
        <v>0.34946682949636754</v>
      </c>
      <c r="BR870" s="810">
        <f t="shared" si="214"/>
        <v>0.65053317050363257</v>
      </c>
      <c r="BS870" s="809">
        <v>0.92198304890446736</v>
      </c>
      <c r="BT870" s="809">
        <v>7.8016951095532694E-2</v>
      </c>
      <c r="BU870" s="812"/>
      <c r="BV870" s="758"/>
      <c r="BW870" s="758"/>
      <c r="BX870" s="758"/>
      <c r="BY870" s="758"/>
      <c r="BZ870" s="758"/>
      <c r="CA870" s="758"/>
      <c r="CB870" s="758"/>
      <c r="CC870" s="758"/>
      <c r="CD870" s="758"/>
      <c r="CE870" s="758"/>
      <c r="CF870" s="758"/>
      <c r="CG870" s="758"/>
      <c r="CH870" s="758"/>
      <c r="CI870" s="758"/>
      <c r="CJ870" s="758"/>
      <c r="CK870" s="758"/>
      <c r="CL870" s="758"/>
      <c r="CM870" s="758"/>
      <c r="CN870" s="758"/>
      <c r="CP870" s="5"/>
      <c r="CR870" s="5"/>
      <c r="CS870" s="5"/>
      <c r="CT870" s="5"/>
    </row>
    <row r="871" spans="2:98" ht="15">
      <c r="B871" s="758"/>
      <c r="C871" s="758"/>
      <c r="D871" s="758"/>
      <c r="E871" s="758"/>
      <c r="F871" s="758"/>
      <c r="G871" s="758"/>
      <c r="H871" s="758"/>
      <c r="I871" s="758"/>
      <c r="J871" s="758"/>
      <c r="K871" s="758"/>
      <c r="L871" s="758"/>
      <c r="M871" s="758"/>
      <c r="N871" s="758"/>
      <c r="O871" s="758"/>
      <c r="P871" s="758"/>
      <c r="Q871" s="758"/>
      <c r="R871" s="758"/>
      <c r="S871" s="758"/>
      <c r="T871" s="758"/>
      <c r="U871" s="758"/>
      <c r="V871" s="758"/>
      <c r="W871" s="758"/>
      <c r="X871" s="758"/>
      <c r="Y871" s="758"/>
      <c r="Z871" s="758"/>
      <c r="AA871" s="758"/>
      <c r="AB871" s="758"/>
      <c r="AC871" s="758"/>
      <c r="AD871" s="758"/>
      <c r="AE871" s="758"/>
      <c r="AF871" s="758"/>
      <c r="AG871" s="758"/>
      <c r="AH871" s="758"/>
      <c r="AI871" s="758"/>
      <c r="AJ871" s="758"/>
      <c r="AK871" s="758"/>
      <c r="AL871" s="780">
        <v>866</v>
      </c>
      <c r="AM871" s="792">
        <v>0.36783557744878098</v>
      </c>
      <c r="AN871" s="792">
        <f t="shared" si="209"/>
        <v>0.63216442255121907</v>
      </c>
      <c r="AO871" s="792">
        <v>0.414271205637877</v>
      </c>
      <c r="AP871" s="792">
        <f t="shared" si="203"/>
        <v>0.585728794362123</v>
      </c>
      <c r="AQ871" s="792">
        <v>0.29598040651496199</v>
      </c>
      <c r="AR871" s="792">
        <f t="shared" si="204"/>
        <v>0.70401959348503795</v>
      </c>
      <c r="AS871" s="792">
        <f t="shared" si="210"/>
        <v>0.34546239330271633</v>
      </c>
      <c r="AT871" s="792">
        <f t="shared" si="210"/>
        <v>0.65453760669728367</v>
      </c>
      <c r="AU871" s="808">
        <v>0.38379679600781502</v>
      </c>
      <c r="AV871" s="808">
        <f t="shared" si="211"/>
        <v>0.61620320399218498</v>
      </c>
      <c r="AW871" s="808">
        <v>0.43375553636694703</v>
      </c>
      <c r="AX871" s="808">
        <f t="shared" si="212"/>
        <v>0.56624446363305303</v>
      </c>
      <c r="AY871" s="808">
        <v>0.32575681458017602</v>
      </c>
      <c r="AZ871" s="808">
        <f t="shared" si="215"/>
        <v>0.67424318541982398</v>
      </c>
      <c r="BA871" s="808">
        <f t="shared" si="213"/>
        <v>0.36858891483370143</v>
      </c>
      <c r="BB871" s="808">
        <f t="shared" si="213"/>
        <v>0.63141108516629862</v>
      </c>
      <c r="BC871" s="809">
        <v>0.362817048204227</v>
      </c>
      <c r="BD871" s="809">
        <f t="shared" si="216"/>
        <v>0.637182951795773</v>
      </c>
      <c r="BE871" s="809">
        <v>0.41867753341021102</v>
      </c>
      <c r="BF871" s="809">
        <f t="shared" si="216"/>
        <v>0.58132246658978892</v>
      </c>
      <c r="BG871" s="809">
        <v>0.32674267697307702</v>
      </c>
      <c r="BH871" s="809">
        <f t="shared" si="205"/>
        <v>0.67325732302692298</v>
      </c>
      <c r="BI871" s="809">
        <v>0.35907074903527436</v>
      </c>
      <c r="BJ871" s="809">
        <v>0.64092925096472575</v>
      </c>
      <c r="BK871" s="810">
        <v>0.35444064728901797</v>
      </c>
      <c r="BL871" s="810">
        <f t="shared" si="206"/>
        <v>0.64555935271098197</v>
      </c>
      <c r="BM871" s="810">
        <v>0.41057128912665503</v>
      </c>
      <c r="BN871" s="810">
        <f t="shared" si="207"/>
        <v>0.58942871087334492</v>
      </c>
      <c r="BO871" s="810">
        <v>0.31617485233701098</v>
      </c>
      <c r="BP871" s="810">
        <f t="shared" si="208"/>
        <v>0.68382514766298907</v>
      </c>
      <c r="BQ871" s="810">
        <v>0.34974842923375127</v>
      </c>
      <c r="BR871" s="810">
        <f t="shared" si="214"/>
        <v>0.65025157076624873</v>
      </c>
      <c r="BS871" s="809">
        <v>0.9220683030808865</v>
      </c>
      <c r="BT871" s="809">
        <v>7.7931696919113502E-2</v>
      </c>
      <c r="BU871" s="812"/>
      <c r="BV871" s="758"/>
      <c r="BW871" s="758"/>
      <c r="BX871" s="758"/>
      <c r="BY871" s="758"/>
      <c r="BZ871" s="758"/>
      <c r="CA871" s="758"/>
      <c r="CB871" s="758"/>
      <c r="CC871" s="758"/>
      <c r="CD871" s="758"/>
      <c r="CE871" s="758"/>
      <c r="CF871" s="758"/>
      <c r="CG871" s="758"/>
      <c r="CH871" s="758"/>
      <c r="CI871" s="758"/>
      <c r="CJ871" s="758"/>
      <c r="CK871" s="758"/>
      <c r="CL871" s="758"/>
      <c r="CM871" s="758"/>
      <c r="CN871" s="758"/>
      <c r="CP871" s="5"/>
      <c r="CR871" s="5"/>
      <c r="CS871" s="5"/>
      <c r="CT871" s="5"/>
    </row>
    <row r="872" spans="2:98" ht="15">
      <c r="B872" s="758"/>
      <c r="C872" s="758"/>
      <c r="D872" s="758"/>
      <c r="E872" s="758"/>
      <c r="F872" s="758"/>
      <c r="G872" s="758"/>
      <c r="H872" s="758"/>
      <c r="I872" s="758"/>
      <c r="J872" s="758"/>
      <c r="K872" s="758"/>
      <c r="L872" s="758"/>
      <c r="M872" s="758"/>
      <c r="N872" s="758"/>
      <c r="O872" s="758"/>
      <c r="P872" s="758"/>
      <c r="Q872" s="758"/>
      <c r="R872" s="758"/>
      <c r="S872" s="758"/>
      <c r="T872" s="758"/>
      <c r="U872" s="758"/>
      <c r="V872" s="758"/>
      <c r="W872" s="758"/>
      <c r="X872" s="758"/>
      <c r="Y872" s="758"/>
      <c r="Z872" s="758"/>
      <c r="AA872" s="758"/>
      <c r="AB872" s="758"/>
      <c r="AC872" s="758"/>
      <c r="AD872" s="758"/>
      <c r="AE872" s="758"/>
      <c r="AF872" s="758"/>
      <c r="AG872" s="758"/>
      <c r="AH872" s="758"/>
      <c r="AI872" s="758"/>
      <c r="AJ872" s="758"/>
      <c r="AK872" s="758"/>
      <c r="AL872" s="780">
        <v>867</v>
      </c>
      <c r="AM872" s="792">
        <v>0.36808638935211002</v>
      </c>
      <c r="AN872" s="792">
        <f t="shared" si="209"/>
        <v>0.63191361064788998</v>
      </c>
      <c r="AO872" s="792">
        <v>0.41449625253537797</v>
      </c>
      <c r="AP872" s="792">
        <f t="shared" si="203"/>
        <v>0.58550374746462208</v>
      </c>
      <c r="AQ872" s="792">
        <v>0.29629480357517202</v>
      </c>
      <c r="AR872" s="792">
        <f t="shared" si="204"/>
        <v>0.70370519642482798</v>
      </c>
      <c r="AS872" s="792">
        <f t="shared" si="210"/>
        <v>0.34573652842687019</v>
      </c>
      <c r="AT872" s="792">
        <f t="shared" si="210"/>
        <v>0.65426347157312981</v>
      </c>
      <c r="AU872" s="808">
        <v>0.38405703348466003</v>
      </c>
      <c r="AV872" s="808">
        <f t="shared" si="211"/>
        <v>0.61594296651533997</v>
      </c>
      <c r="AW872" s="808">
        <v>0.43400328315125503</v>
      </c>
      <c r="AX872" s="808">
        <f t="shared" si="212"/>
        <v>0.56599671684874497</v>
      </c>
      <c r="AY872" s="808">
        <v>0.32610001546633299</v>
      </c>
      <c r="AZ872" s="808">
        <f t="shared" si="215"/>
        <v>0.67389998453366706</v>
      </c>
      <c r="BA872" s="808">
        <f t="shared" si="213"/>
        <v>0.36888444261954645</v>
      </c>
      <c r="BB872" s="808">
        <f t="shared" si="213"/>
        <v>0.63111555738045366</v>
      </c>
      <c r="BC872" s="809">
        <v>0.36306509668735298</v>
      </c>
      <c r="BD872" s="809">
        <f t="shared" si="216"/>
        <v>0.63693490331264702</v>
      </c>
      <c r="BE872" s="809">
        <v>0.41890977783038602</v>
      </c>
      <c r="BF872" s="809">
        <f t="shared" si="216"/>
        <v>0.58109022216961392</v>
      </c>
      <c r="BG872" s="809">
        <v>0.32708555444641602</v>
      </c>
      <c r="BH872" s="809">
        <f t="shared" si="205"/>
        <v>0.67291444555358404</v>
      </c>
      <c r="BI872" s="809">
        <v>0.35935878391941956</v>
      </c>
      <c r="BJ872" s="809">
        <v>0.64064121608058044</v>
      </c>
      <c r="BK872" s="810">
        <v>0.35468461684497599</v>
      </c>
      <c r="BL872" s="810">
        <f t="shared" si="206"/>
        <v>0.64531538315502401</v>
      </c>
      <c r="BM872" s="810">
        <v>0.41080272118640598</v>
      </c>
      <c r="BN872" s="810">
        <f t="shared" si="207"/>
        <v>0.58919727881359396</v>
      </c>
      <c r="BO872" s="810">
        <v>0.316506659143035</v>
      </c>
      <c r="BP872" s="810">
        <f t="shared" si="208"/>
        <v>0.683493340856965</v>
      </c>
      <c r="BQ872" s="810">
        <v>0.35002992030061203</v>
      </c>
      <c r="BR872" s="810">
        <f t="shared" si="214"/>
        <v>0.64997007969938791</v>
      </c>
      <c r="BS872" s="809">
        <v>0.92215336510081469</v>
      </c>
      <c r="BT872" s="809">
        <v>7.7846634899185294E-2</v>
      </c>
      <c r="BU872" s="812"/>
      <c r="BV872" s="758"/>
      <c r="BW872" s="758"/>
      <c r="BX872" s="758"/>
      <c r="BY872" s="758"/>
      <c r="BZ872" s="758"/>
      <c r="CA872" s="758"/>
      <c r="CB872" s="758"/>
      <c r="CC872" s="758"/>
      <c r="CD872" s="758"/>
      <c r="CE872" s="758"/>
      <c r="CF872" s="758"/>
      <c r="CG872" s="758"/>
      <c r="CH872" s="758"/>
      <c r="CI872" s="758"/>
      <c r="CJ872" s="758"/>
      <c r="CK872" s="758"/>
      <c r="CL872" s="758"/>
      <c r="CM872" s="758"/>
      <c r="CN872" s="758"/>
      <c r="CP872" s="5"/>
      <c r="CR872" s="5"/>
      <c r="CS872" s="5"/>
      <c r="CT872" s="5"/>
    </row>
    <row r="873" spans="2:98" ht="15">
      <c r="B873" s="758"/>
      <c r="C873" s="758"/>
      <c r="D873" s="758"/>
      <c r="E873" s="758"/>
      <c r="F873" s="758"/>
      <c r="G873" s="758"/>
      <c r="H873" s="758"/>
      <c r="I873" s="758"/>
      <c r="J873" s="758"/>
      <c r="K873" s="758"/>
      <c r="L873" s="758"/>
      <c r="M873" s="758"/>
      <c r="N873" s="758"/>
      <c r="O873" s="758"/>
      <c r="P873" s="758"/>
      <c r="Q873" s="758"/>
      <c r="R873" s="758"/>
      <c r="S873" s="758"/>
      <c r="T873" s="758"/>
      <c r="U873" s="758"/>
      <c r="V873" s="758"/>
      <c r="W873" s="758"/>
      <c r="X873" s="758"/>
      <c r="Y873" s="758"/>
      <c r="Z873" s="758"/>
      <c r="AA873" s="758"/>
      <c r="AB873" s="758"/>
      <c r="AC873" s="758"/>
      <c r="AD873" s="758"/>
      <c r="AE873" s="758"/>
      <c r="AF873" s="758"/>
      <c r="AG873" s="758"/>
      <c r="AH873" s="758"/>
      <c r="AI873" s="758"/>
      <c r="AJ873" s="758"/>
      <c r="AK873" s="758"/>
      <c r="AL873" s="780">
        <v>868</v>
      </c>
      <c r="AM873" s="792">
        <v>0.36833706196861299</v>
      </c>
      <c r="AN873" s="792">
        <f t="shared" si="209"/>
        <v>0.63166293803138696</v>
      </c>
      <c r="AO873" s="792">
        <v>0.41472112015779899</v>
      </c>
      <c r="AP873" s="792">
        <f t="shared" si="203"/>
        <v>0.58527887984220106</v>
      </c>
      <c r="AQ873" s="792">
        <v>0.296609089581435</v>
      </c>
      <c r="AR873" s="792">
        <f t="shared" si="204"/>
        <v>0.70339091041856494</v>
      </c>
      <c r="AS873" s="792">
        <f t="shared" si="210"/>
        <v>0.34601052805402388</v>
      </c>
      <c r="AT873" s="792">
        <f t="shared" si="210"/>
        <v>0.65398947194597601</v>
      </c>
      <c r="AU873" s="808">
        <v>0.38431708540252901</v>
      </c>
      <c r="AV873" s="808">
        <f t="shared" si="211"/>
        <v>0.61568291459747093</v>
      </c>
      <c r="AW873" s="808">
        <v>0.43425085380189299</v>
      </c>
      <c r="AX873" s="808">
        <f t="shared" si="212"/>
        <v>0.56574914619810701</v>
      </c>
      <c r="AY873" s="808">
        <v>0.32644307378585602</v>
      </c>
      <c r="AZ873" s="808">
        <f t="shared" si="215"/>
        <v>0.67355692621414398</v>
      </c>
      <c r="BA873" s="808">
        <f t="shared" si="213"/>
        <v>0.36917980679071316</v>
      </c>
      <c r="BB873" s="808">
        <f t="shared" si="213"/>
        <v>0.63082019320928684</v>
      </c>
      <c r="BC873" s="809">
        <v>0.36331297180701799</v>
      </c>
      <c r="BD873" s="809">
        <f t="shared" si="216"/>
        <v>0.63668702819298195</v>
      </c>
      <c r="BE873" s="809">
        <v>0.41914188749289</v>
      </c>
      <c r="BF873" s="809">
        <f t="shared" si="216"/>
        <v>0.58085811250710995</v>
      </c>
      <c r="BG873" s="809">
        <v>0.32742833473670202</v>
      </c>
      <c r="BH873" s="809">
        <f t="shared" si="205"/>
        <v>0.67257166526329804</v>
      </c>
      <c r="BI873" s="809">
        <v>0.35964668936242322</v>
      </c>
      <c r="BJ873" s="809">
        <v>0.64035331063757672</v>
      </c>
      <c r="BK873" s="810">
        <v>0.35492848025127799</v>
      </c>
      <c r="BL873" s="810">
        <f t="shared" si="206"/>
        <v>0.64507151974872201</v>
      </c>
      <c r="BM873" s="810">
        <v>0.41103404240566599</v>
      </c>
      <c r="BN873" s="810">
        <f t="shared" si="207"/>
        <v>0.58896595759433401</v>
      </c>
      <c r="BO873" s="810">
        <v>0.316838359376034</v>
      </c>
      <c r="BP873" s="810">
        <f t="shared" si="208"/>
        <v>0.683161640623966</v>
      </c>
      <c r="BQ873" s="810">
        <v>0.35031130394417498</v>
      </c>
      <c r="BR873" s="810">
        <f t="shared" si="214"/>
        <v>0.64968869605582502</v>
      </c>
      <c r="BS873" s="809">
        <v>0.92223823557695972</v>
      </c>
      <c r="BT873" s="809">
        <v>7.7761764423040294E-2</v>
      </c>
      <c r="BU873" s="812"/>
      <c r="BV873" s="758"/>
      <c r="BW873" s="758"/>
      <c r="BX873" s="758"/>
      <c r="BY873" s="758"/>
      <c r="BZ873" s="758"/>
      <c r="CA873" s="758"/>
      <c r="CB873" s="758"/>
      <c r="CC873" s="758"/>
      <c r="CD873" s="758"/>
      <c r="CE873" s="758"/>
      <c r="CF873" s="758"/>
      <c r="CG873" s="758"/>
      <c r="CH873" s="758"/>
      <c r="CI873" s="758"/>
      <c r="CJ873" s="758"/>
      <c r="CK873" s="758"/>
      <c r="CL873" s="758"/>
      <c r="CM873" s="758"/>
      <c r="CN873" s="758"/>
      <c r="CP873" s="5"/>
      <c r="CR873" s="5"/>
      <c r="CS873" s="5"/>
      <c r="CT873" s="5"/>
    </row>
    <row r="874" spans="2:98" ht="15">
      <c r="B874" s="758"/>
      <c r="C874" s="758"/>
      <c r="D874" s="758"/>
      <c r="E874" s="758"/>
      <c r="F874" s="758"/>
      <c r="G874" s="758"/>
      <c r="H874" s="758"/>
      <c r="I874" s="758"/>
      <c r="J874" s="758"/>
      <c r="K874" s="758"/>
      <c r="L874" s="758"/>
      <c r="M874" s="758"/>
      <c r="N874" s="758"/>
      <c r="O874" s="758"/>
      <c r="P874" s="758"/>
      <c r="Q874" s="758"/>
      <c r="R874" s="758"/>
      <c r="S874" s="758"/>
      <c r="T874" s="758"/>
      <c r="U874" s="758"/>
      <c r="V874" s="758"/>
      <c r="W874" s="758"/>
      <c r="X874" s="758"/>
      <c r="Y874" s="758"/>
      <c r="Z874" s="758"/>
      <c r="AA874" s="758"/>
      <c r="AB874" s="758"/>
      <c r="AC874" s="758"/>
      <c r="AD874" s="758"/>
      <c r="AE874" s="758"/>
      <c r="AF874" s="758"/>
      <c r="AG874" s="758"/>
      <c r="AH874" s="758"/>
      <c r="AI874" s="758"/>
      <c r="AJ874" s="758"/>
      <c r="AK874" s="758"/>
      <c r="AL874" s="780">
        <v>869</v>
      </c>
      <c r="AM874" s="792">
        <v>0.36858759478006498</v>
      </c>
      <c r="AN874" s="792">
        <f t="shared" si="209"/>
        <v>0.63141240521993502</v>
      </c>
      <c r="AO874" s="792">
        <v>0.41494580893879701</v>
      </c>
      <c r="AP874" s="792">
        <f t="shared" si="203"/>
        <v>0.58505419106120304</v>
      </c>
      <c r="AQ874" s="792">
        <v>0.29692326422766702</v>
      </c>
      <c r="AR874" s="792">
        <f t="shared" si="204"/>
        <v>0.70307673577233298</v>
      </c>
      <c r="AS874" s="792">
        <f t="shared" si="210"/>
        <v>0.3462843919824703</v>
      </c>
      <c r="AT874" s="792">
        <f t="shared" si="210"/>
        <v>0.6537156080175297</v>
      </c>
      <c r="AU874" s="808">
        <v>0.384576951977953</v>
      </c>
      <c r="AV874" s="808">
        <f t="shared" si="211"/>
        <v>0.61542304802204706</v>
      </c>
      <c r="AW874" s="808">
        <v>0.43449824861451503</v>
      </c>
      <c r="AX874" s="808">
        <f t="shared" si="212"/>
        <v>0.56550175138548497</v>
      </c>
      <c r="AY874" s="808">
        <v>0.32678598934526099</v>
      </c>
      <c r="AZ874" s="808">
        <f t="shared" si="215"/>
        <v>0.67321401065473907</v>
      </c>
      <c r="BA874" s="808">
        <f t="shared" si="213"/>
        <v>0.36947500739332395</v>
      </c>
      <c r="BB874" s="808">
        <f t="shared" si="213"/>
        <v>0.63052499260667605</v>
      </c>
      <c r="BC874" s="809">
        <v>0.36356067481116</v>
      </c>
      <c r="BD874" s="809">
        <f t="shared" si="216"/>
        <v>0.63643932518884005</v>
      </c>
      <c r="BE874" s="809">
        <v>0.41937386342438998</v>
      </c>
      <c r="BF874" s="809">
        <f t="shared" si="216"/>
        <v>0.58062613657561002</v>
      </c>
      <c r="BG874" s="809">
        <v>0.32777101857635599</v>
      </c>
      <c r="BH874" s="809">
        <f t="shared" si="205"/>
        <v>0.67222898142364396</v>
      </c>
      <c r="BI874" s="809">
        <v>0.35993446632419301</v>
      </c>
      <c r="BJ874" s="809">
        <v>0.64006553367580699</v>
      </c>
      <c r="BK874" s="810">
        <v>0.35517223958230398</v>
      </c>
      <c r="BL874" s="810">
        <f t="shared" si="206"/>
        <v>0.64482776041769596</v>
      </c>
      <c r="BM874" s="810">
        <v>0.41126525381613899</v>
      </c>
      <c r="BN874" s="810">
        <f t="shared" si="207"/>
        <v>0.58873474618386101</v>
      </c>
      <c r="BO874" s="810">
        <v>0.317169953833561</v>
      </c>
      <c r="BP874" s="810">
        <f t="shared" si="208"/>
        <v>0.68283004616643894</v>
      </c>
      <c r="BQ874" s="810">
        <v>0.35059258141166427</v>
      </c>
      <c r="BR874" s="810">
        <f t="shared" si="214"/>
        <v>0.64940741858833573</v>
      </c>
      <c r="BS874" s="809">
        <v>0.92232291512202935</v>
      </c>
      <c r="BT874" s="809">
        <v>7.7677084877970703E-2</v>
      </c>
      <c r="BU874" s="812"/>
      <c r="BV874" s="758"/>
      <c r="BW874" s="758"/>
      <c r="BX874" s="758"/>
      <c r="BY874" s="758"/>
      <c r="BZ874" s="758"/>
      <c r="CA874" s="758"/>
      <c r="CB874" s="758"/>
      <c r="CC874" s="758"/>
      <c r="CD874" s="758"/>
      <c r="CE874" s="758"/>
      <c r="CF874" s="758"/>
      <c r="CG874" s="758"/>
      <c r="CH874" s="758"/>
      <c r="CI874" s="758"/>
      <c r="CJ874" s="758"/>
      <c r="CK874" s="758"/>
      <c r="CL874" s="758"/>
      <c r="CM874" s="758"/>
      <c r="CN874" s="758"/>
      <c r="CP874" s="5"/>
      <c r="CR874" s="5"/>
      <c r="CS874" s="5"/>
      <c r="CT874" s="5"/>
    </row>
    <row r="875" spans="2:98" ht="15">
      <c r="B875" s="758"/>
      <c r="C875" s="758"/>
      <c r="D875" s="758"/>
      <c r="E875" s="758"/>
      <c r="F875" s="758"/>
      <c r="G875" s="758"/>
      <c r="H875" s="758"/>
      <c r="I875" s="758"/>
      <c r="J875" s="758"/>
      <c r="K875" s="758"/>
      <c r="L875" s="758"/>
      <c r="M875" s="758"/>
      <c r="N875" s="758"/>
      <c r="O875" s="758"/>
      <c r="P875" s="758"/>
      <c r="Q875" s="758"/>
      <c r="R875" s="758"/>
      <c r="S875" s="758"/>
      <c r="T875" s="758"/>
      <c r="U875" s="758"/>
      <c r="V875" s="758"/>
      <c r="W875" s="758"/>
      <c r="X875" s="758"/>
      <c r="Y875" s="758"/>
      <c r="Z875" s="758"/>
      <c r="AA875" s="758"/>
      <c r="AB875" s="758"/>
      <c r="AC875" s="758"/>
      <c r="AD875" s="758"/>
      <c r="AE875" s="758"/>
      <c r="AF875" s="758"/>
      <c r="AG875" s="758"/>
      <c r="AH875" s="758"/>
      <c r="AI875" s="758"/>
      <c r="AJ875" s="758"/>
      <c r="AK875" s="758"/>
      <c r="AL875" s="780">
        <v>870</v>
      </c>
      <c r="AM875" s="792">
        <v>0.36883798726824002</v>
      </c>
      <c r="AN875" s="792">
        <f t="shared" si="209"/>
        <v>0.63116201273175998</v>
      </c>
      <c r="AO875" s="792">
        <v>0.41517031931203202</v>
      </c>
      <c r="AP875" s="792">
        <f t="shared" si="203"/>
        <v>0.58482968068796803</v>
      </c>
      <c r="AQ875" s="792">
        <v>0.29723732720778301</v>
      </c>
      <c r="AR875" s="792">
        <f t="shared" si="204"/>
        <v>0.70276267279221694</v>
      </c>
      <c r="AS875" s="792">
        <f t="shared" si="210"/>
        <v>0.34655812001050196</v>
      </c>
      <c r="AT875" s="792">
        <f t="shared" si="210"/>
        <v>0.6534418799894981</v>
      </c>
      <c r="AU875" s="808">
        <v>0.38483663342746199</v>
      </c>
      <c r="AV875" s="808">
        <f t="shared" si="211"/>
        <v>0.61516336657253801</v>
      </c>
      <c r="AW875" s="808">
        <v>0.43474546788477703</v>
      </c>
      <c r="AX875" s="808">
        <f t="shared" si="212"/>
        <v>0.56525453211522292</v>
      </c>
      <c r="AY875" s="808">
        <v>0.327128761951063</v>
      </c>
      <c r="AZ875" s="808">
        <f t="shared" si="215"/>
        <v>0.672871238048937</v>
      </c>
      <c r="BA875" s="808">
        <f t="shared" si="213"/>
        <v>0.36977004447350093</v>
      </c>
      <c r="BB875" s="808">
        <f t="shared" si="213"/>
        <v>0.63022995552649919</v>
      </c>
      <c r="BC875" s="809">
        <v>0.36380820694771698</v>
      </c>
      <c r="BD875" s="809">
        <f t="shared" si="216"/>
        <v>0.63619179305228302</v>
      </c>
      <c r="BE875" s="809">
        <v>0.419605706651554</v>
      </c>
      <c r="BF875" s="809">
        <f t="shared" si="216"/>
        <v>0.58039429334844606</v>
      </c>
      <c r="BG875" s="809">
        <v>0.32811360669779599</v>
      </c>
      <c r="BH875" s="809">
        <f t="shared" si="205"/>
        <v>0.67188639330220401</v>
      </c>
      <c r="BI875" s="809">
        <v>0.36022211576463586</v>
      </c>
      <c r="BJ875" s="809">
        <v>0.63977788423536408</v>
      </c>
      <c r="BK875" s="810">
        <v>0.35541589691243702</v>
      </c>
      <c r="BL875" s="810">
        <f t="shared" si="206"/>
        <v>0.64458410308756298</v>
      </c>
      <c r="BM875" s="810">
        <v>0.41149635644952898</v>
      </c>
      <c r="BN875" s="810">
        <f t="shared" si="207"/>
        <v>0.58850364355047102</v>
      </c>
      <c r="BO875" s="810">
        <v>0.31750144331316998</v>
      </c>
      <c r="BP875" s="810">
        <f t="shared" si="208"/>
        <v>0.68249855668683002</v>
      </c>
      <c r="BQ875" s="810">
        <v>0.35087375395030534</v>
      </c>
      <c r="BR875" s="810">
        <f t="shared" si="214"/>
        <v>0.64912624604969471</v>
      </c>
      <c r="BS875" s="809">
        <v>0.92240740434873114</v>
      </c>
      <c r="BT875" s="809">
        <v>7.7592595651268803E-2</v>
      </c>
      <c r="BU875" s="812"/>
      <c r="BV875" s="758"/>
      <c r="BW875" s="758"/>
      <c r="BX875" s="758"/>
      <c r="BY875" s="758"/>
      <c r="BZ875" s="758"/>
      <c r="CA875" s="758"/>
      <c r="CB875" s="758"/>
      <c r="CC875" s="758"/>
      <c r="CD875" s="758"/>
      <c r="CE875" s="758"/>
      <c r="CF875" s="758"/>
      <c r="CG875" s="758"/>
      <c r="CH875" s="758"/>
      <c r="CI875" s="758"/>
      <c r="CJ875" s="758"/>
      <c r="CK875" s="758"/>
      <c r="CL875" s="758"/>
      <c r="CM875" s="758"/>
      <c r="CN875" s="758"/>
      <c r="CP875" s="5"/>
      <c r="CR875" s="5"/>
      <c r="CS875" s="5"/>
      <c r="CT875" s="5"/>
    </row>
    <row r="876" spans="2:98" ht="15">
      <c r="B876" s="758"/>
      <c r="C876" s="758"/>
      <c r="D876" s="758"/>
      <c r="E876" s="758"/>
      <c r="F876" s="758"/>
      <c r="G876" s="758"/>
      <c r="H876" s="758"/>
      <c r="I876" s="758"/>
      <c r="J876" s="758"/>
      <c r="K876" s="758"/>
      <c r="L876" s="758"/>
      <c r="M876" s="758"/>
      <c r="N876" s="758"/>
      <c r="O876" s="758"/>
      <c r="P876" s="758"/>
      <c r="Q876" s="758"/>
      <c r="R876" s="758"/>
      <c r="S876" s="758"/>
      <c r="T876" s="758"/>
      <c r="U876" s="758"/>
      <c r="V876" s="758"/>
      <c r="W876" s="758"/>
      <c r="X876" s="758"/>
      <c r="Y876" s="758"/>
      <c r="Z876" s="758"/>
      <c r="AA876" s="758"/>
      <c r="AB876" s="758"/>
      <c r="AC876" s="758"/>
      <c r="AD876" s="758"/>
      <c r="AE876" s="758"/>
      <c r="AF876" s="758"/>
      <c r="AG876" s="758"/>
      <c r="AH876" s="758"/>
      <c r="AI876" s="758"/>
      <c r="AJ876" s="758"/>
      <c r="AK876" s="758"/>
      <c r="AL876" s="780">
        <v>871</v>
      </c>
      <c r="AM876" s="792">
        <v>0.36908823891491499</v>
      </c>
      <c r="AN876" s="792">
        <f t="shared" si="209"/>
        <v>0.63091176108508495</v>
      </c>
      <c r="AO876" s="792">
        <v>0.41539465171116002</v>
      </c>
      <c r="AP876" s="792">
        <f t="shared" si="203"/>
        <v>0.58460534828884003</v>
      </c>
      <c r="AQ876" s="792">
        <v>0.29755127821569899</v>
      </c>
      <c r="AR876" s="792">
        <f t="shared" si="204"/>
        <v>0.70244872178430096</v>
      </c>
      <c r="AS876" s="792">
        <f t="shared" si="210"/>
        <v>0.34683171193641199</v>
      </c>
      <c r="AT876" s="792">
        <f t="shared" si="210"/>
        <v>0.65316828806358807</v>
      </c>
      <c r="AU876" s="808">
        <v>0.38509612996758602</v>
      </c>
      <c r="AV876" s="808">
        <f t="shared" si="211"/>
        <v>0.61490387003241398</v>
      </c>
      <c r="AW876" s="808">
        <v>0.43499251190833399</v>
      </c>
      <c r="AX876" s="808">
        <f t="shared" si="212"/>
        <v>0.56500748809166601</v>
      </c>
      <c r="AY876" s="808">
        <v>0.32747139140977899</v>
      </c>
      <c r="AZ876" s="808">
        <f t="shared" si="215"/>
        <v>0.67252860859022101</v>
      </c>
      <c r="BA876" s="808">
        <f t="shared" si="213"/>
        <v>0.37006491807736686</v>
      </c>
      <c r="BB876" s="808">
        <f t="shared" si="213"/>
        <v>0.62993508192263314</v>
      </c>
      <c r="BC876" s="809">
        <v>0.36405556946463002</v>
      </c>
      <c r="BD876" s="809">
        <f t="shared" si="216"/>
        <v>0.63594443053536998</v>
      </c>
      <c r="BE876" s="809">
        <v>0.41983741820104897</v>
      </c>
      <c r="BF876" s="809">
        <f t="shared" si="216"/>
        <v>0.58016258179895108</v>
      </c>
      <c r="BG876" s="809">
        <v>0.32845609983344098</v>
      </c>
      <c r="BH876" s="809">
        <f t="shared" si="205"/>
        <v>0.67154390016655907</v>
      </c>
      <c r="BI876" s="809">
        <v>0.36050963864365948</v>
      </c>
      <c r="BJ876" s="809">
        <v>0.63949036135634063</v>
      </c>
      <c r="BK876" s="810">
        <v>0.355659454316057</v>
      </c>
      <c r="BL876" s="810">
        <f t="shared" si="206"/>
        <v>0.64434054568394306</v>
      </c>
      <c r="BM876" s="810">
        <v>0.41172735133753902</v>
      </c>
      <c r="BN876" s="810">
        <f t="shared" si="207"/>
        <v>0.58827264866246098</v>
      </c>
      <c r="BO876" s="810">
        <v>0.31783282861241302</v>
      </c>
      <c r="BP876" s="810">
        <f t="shared" si="208"/>
        <v>0.68216717138758698</v>
      </c>
      <c r="BQ876" s="810">
        <v>0.35115482280732169</v>
      </c>
      <c r="BR876" s="810">
        <f t="shared" si="214"/>
        <v>0.64884517719267842</v>
      </c>
      <c r="BS876" s="809">
        <v>0.92249170386977308</v>
      </c>
      <c r="BT876" s="809">
        <v>7.7508296130226903E-2</v>
      </c>
      <c r="BU876" s="812"/>
      <c r="BV876" s="758"/>
      <c r="BW876" s="758"/>
      <c r="BX876" s="758"/>
      <c r="BY876" s="758"/>
      <c r="BZ876" s="758"/>
      <c r="CA876" s="758"/>
      <c r="CB876" s="758"/>
      <c r="CC876" s="758"/>
      <c r="CD876" s="758"/>
      <c r="CE876" s="758"/>
      <c r="CF876" s="758"/>
      <c r="CG876" s="758"/>
      <c r="CH876" s="758"/>
      <c r="CI876" s="758"/>
      <c r="CJ876" s="758"/>
      <c r="CK876" s="758"/>
      <c r="CL876" s="758"/>
      <c r="CM876" s="758"/>
      <c r="CN876" s="758"/>
      <c r="CP876" s="5"/>
      <c r="CR876" s="5"/>
      <c r="CS876" s="5"/>
      <c r="CT876" s="5"/>
    </row>
    <row r="877" spans="2:98" ht="15">
      <c r="B877" s="758"/>
      <c r="C877" s="758"/>
      <c r="D877" s="758"/>
      <c r="E877" s="758"/>
      <c r="F877" s="758"/>
      <c r="G877" s="758"/>
      <c r="H877" s="758"/>
      <c r="I877" s="758"/>
      <c r="J877" s="758"/>
      <c r="K877" s="758"/>
      <c r="L877" s="758"/>
      <c r="M877" s="758"/>
      <c r="N877" s="758"/>
      <c r="O877" s="758"/>
      <c r="P877" s="758"/>
      <c r="Q877" s="758"/>
      <c r="R877" s="758"/>
      <c r="S877" s="758"/>
      <c r="T877" s="758"/>
      <c r="U877" s="758"/>
      <c r="V877" s="758"/>
      <c r="W877" s="758"/>
      <c r="X877" s="758"/>
      <c r="Y877" s="758"/>
      <c r="Z877" s="758"/>
      <c r="AA877" s="758"/>
      <c r="AB877" s="758"/>
      <c r="AC877" s="758"/>
      <c r="AD877" s="758"/>
      <c r="AE877" s="758"/>
      <c r="AF877" s="758"/>
      <c r="AG877" s="758"/>
      <c r="AH877" s="758"/>
      <c r="AI877" s="758"/>
      <c r="AJ877" s="758"/>
      <c r="AK877" s="758"/>
      <c r="AL877" s="780">
        <v>872</v>
      </c>
      <c r="AM877" s="792">
        <v>0.36933834920186498</v>
      </c>
      <c r="AN877" s="792">
        <f t="shared" si="209"/>
        <v>0.63066165079813508</v>
      </c>
      <c r="AO877" s="792">
        <v>0.41561880656983902</v>
      </c>
      <c r="AP877" s="792">
        <f t="shared" si="203"/>
        <v>0.58438119343016104</v>
      </c>
      <c r="AQ877" s="792">
        <v>0.29786511694533002</v>
      </c>
      <c r="AR877" s="792">
        <f t="shared" si="204"/>
        <v>0.70213488305466998</v>
      </c>
      <c r="AS877" s="792">
        <f t="shared" si="210"/>
        <v>0.34710516755849297</v>
      </c>
      <c r="AT877" s="792">
        <f t="shared" si="210"/>
        <v>0.65289483244150714</v>
      </c>
      <c r="AU877" s="808">
        <v>0.38535544181485598</v>
      </c>
      <c r="AV877" s="808">
        <f t="shared" si="211"/>
        <v>0.61464455818514407</v>
      </c>
      <c r="AW877" s="808">
        <v>0.43523938098083997</v>
      </c>
      <c r="AX877" s="808">
        <f t="shared" si="212"/>
        <v>0.56476061901916008</v>
      </c>
      <c r="AY877" s="808">
        <v>0.32781387752792601</v>
      </c>
      <c r="AZ877" s="808">
        <f t="shared" si="215"/>
        <v>0.67218612247207399</v>
      </c>
      <c r="BA877" s="808">
        <f t="shared" si="213"/>
        <v>0.37035962825104451</v>
      </c>
      <c r="BB877" s="808">
        <f t="shared" si="213"/>
        <v>0.6296403717489556</v>
      </c>
      <c r="BC877" s="809">
        <v>0.36430276360983699</v>
      </c>
      <c r="BD877" s="809">
        <f t="shared" si="216"/>
        <v>0.63569723639016296</v>
      </c>
      <c r="BE877" s="809">
        <v>0.42006899909954198</v>
      </c>
      <c r="BF877" s="809">
        <f t="shared" si="216"/>
        <v>0.57993100090045802</v>
      </c>
      <c r="BG877" s="809">
        <v>0.32879849871570999</v>
      </c>
      <c r="BH877" s="809">
        <f t="shared" si="205"/>
        <v>0.67120150128429001</v>
      </c>
      <c r="BI877" s="809">
        <v>0.36079703592117074</v>
      </c>
      <c r="BJ877" s="809">
        <v>0.63920296407882926</v>
      </c>
      <c r="BK877" s="810">
        <v>0.35590291386754602</v>
      </c>
      <c r="BL877" s="810">
        <f t="shared" si="206"/>
        <v>0.64409708613245398</v>
      </c>
      <c r="BM877" s="810">
        <v>0.41195823951187199</v>
      </c>
      <c r="BN877" s="810">
        <f t="shared" si="207"/>
        <v>0.58804176048812806</v>
      </c>
      <c r="BO877" s="810">
        <v>0.31816411052884402</v>
      </c>
      <c r="BP877" s="810">
        <f t="shared" si="208"/>
        <v>0.68183588947115603</v>
      </c>
      <c r="BQ877" s="810">
        <v>0.35143578922993812</v>
      </c>
      <c r="BR877" s="810">
        <f t="shared" si="214"/>
        <v>0.64856421077006199</v>
      </c>
      <c r="BS877" s="809">
        <v>0.92257581429786284</v>
      </c>
      <c r="BT877" s="809">
        <v>7.7424185702137202E-2</v>
      </c>
      <c r="BU877" s="812"/>
      <c r="BV877" s="758"/>
      <c r="BW877" s="758"/>
      <c r="BX877" s="758"/>
      <c r="BY877" s="758"/>
      <c r="BZ877" s="758"/>
      <c r="CA877" s="758"/>
      <c r="CB877" s="758"/>
      <c r="CC877" s="758"/>
      <c r="CD877" s="758"/>
      <c r="CE877" s="758"/>
      <c r="CF877" s="758"/>
      <c r="CG877" s="758"/>
      <c r="CH877" s="758"/>
      <c r="CI877" s="758"/>
      <c r="CJ877" s="758"/>
      <c r="CK877" s="758"/>
      <c r="CL877" s="758"/>
      <c r="CM877" s="758"/>
      <c r="CN877" s="758"/>
      <c r="CP877" s="5"/>
      <c r="CR877" s="5"/>
      <c r="CS877" s="5"/>
      <c r="CT877" s="5"/>
    </row>
    <row r="878" spans="2:98" ht="15">
      <c r="B878" s="758"/>
      <c r="C878" s="758"/>
      <c r="D878" s="758"/>
      <c r="E878" s="758"/>
      <c r="F878" s="758"/>
      <c r="G878" s="758"/>
      <c r="H878" s="758"/>
      <c r="I878" s="758"/>
      <c r="J878" s="758"/>
      <c r="K878" s="758"/>
      <c r="L878" s="758"/>
      <c r="M878" s="758"/>
      <c r="N878" s="758"/>
      <c r="O878" s="758"/>
      <c r="P878" s="758"/>
      <c r="Q878" s="758"/>
      <c r="R878" s="758"/>
      <c r="S878" s="758"/>
      <c r="T878" s="758"/>
      <c r="U878" s="758"/>
      <c r="V878" s="758"/>
      <c r="W878" s="758"/>
      <c r="X878" s="758"/>
      <c r="Y878" s="758"/>
      <c r="Z878" s="758"/>
      <c r="AA878" s="758"/>
      <c r="AB878" s="758"/>
      <c r="AC878" s="758"/>
      <c r="AD878" s="758"/>
      <c r="AE878" s="758"/>
      <c r="AF878" s="758"/>
      <c r="AG878" s="758"/>
      <c r="AH878" s="758"/>
      <c r="AI878" s="758"/>
      <c r="AJ878" s="758"/>
      <c r="AK878" s="758"/>
      <c r="AL878" s="780">
        <v>873</v>
      </c>
      <c r="AM878" s="792">
        <v>0.36958831761086403</v>
      </c>
      <c r="AN878" s="792">
        <f t="shared" si="209"/>
        <v>0.63041168238913592</v>
      </c>
      <c r="AO878" s="792">
        <v>0.415842784321729</v>
      </c>
      <c r="AP878" s="792">
        <f t="shared" si="203"/>
        <v>0.58415721567827106</v>
      </c>
      <c r="AQ878" s="792">
        <v>0.29817884309059201</v>
      </c>
      <c r="AR878" s="792">
        <f t="shared" si="204"/>
        <v>0.70182115690940794</v>
      </c>
      <c r="AS878" s="792">
        <f t="shared" si="210"/>
        <v>0.34737848667503785</v>
      </c>
      <c r="AT878" s="792">
        <f t="shared" si="210"/>
        <v>0.65262151332496221</v>
      </c>
      <c r="AU878" s="808">
        <v>0.385614569185803</v>
      </c>
      <c r="AV878" s="808">
        <f t="shared" si="211"/>
        <v>0.61438543081419694</v>
      </c>
      <c r="AW878" s="808">
        <v>0.43548607539795198</v>
      </c>
      <c r="AX878" s="808">
        <f t="shared" si="212"/>
        <v>0.56451392460204808</v>
      </c>
      <c r="AY878" s="808">
        <v>0.328156220112019</v>
      </c>
      <c r="AZ878" s="808">
        <f t="shared" si="215"/>
        <v>0.67184377988798105</v>
      </c>
      <c r="BA878" s="808">
        <f t="shared" si="213"/>
        <v>0.37065417504065662</v>
      </c>
      <c r="BB878" s="808">
        <f t="shared" si="213"/>
        <v>0.62934582495934344</v>
      </c>
      <c r="BC878" s="809">
        <v>0.36454979063127702</v>
      </c>
      <c r="BD878" s="809">
        <f t="shared" si="216"/>
        <v>0.63545020936872298</v>
      </c>
      <c r="BE878" s="809">
        <v>0.42030045037370201</v>
      </c>
      <c r="BF878" s="809">
        <f t="shared" si="216"/>
        <v>0.57969954962629799</v>
      </c>
      <c r="BG878" s="809">
        <v>0.32914080407702201</v>
      </c>
      <c r="BH878" s="809">
        <f t="shared" si="205"/>
        <v>0.67085919592297794</v>
      </c>
      <c r="BI878" s="809">
        <v>0.36108430855707752</v>
      </c>
      <c r="BJ878" s="809">
        <v>0.6389156914429226</v>
      </c>
      <c r="BK878" s="810">
        <v>0.35614627764128598</v>
      </c>
      <c r="BL878" s="810">
        <f t="shared" si="206"/>
        <v>0.64385372235871396</v>
      </c>
      <c r="BM878" s="810">
        <v>0.41218902200423302</v>
      </c>
      <c r="BN878" s="810">
        <f t="shared" si="207"/>
        <v>0.58781097799576698</v>
      </c>
      <c r="BO878" s="810">
        <v>0.31849528986001702</v>
      </c>
      <c r="BP878" s="810">
        <f t="shared" si="208"/>
        <v>0.68150471013998293</v>
      </c>
      <c r="BQ878" s="810">
        <v>0.35171665446538003</v>
      </c>
      <c r="BR878" s="810">
        <f t="shared" si="214"/>
        <v>0.64828334553461997</v>
      </c>
      <c r="BS878" s="809">
        <v>0.92265973624570785</v>
      </c>
      <c r="BT878" s="809">
        <v>7.7340263754292093E-2</v>
      </c>
      <c r="BU878" s="812"/>
      <c r="BV878" s="758"/>
      <c r="BW878" s="758"/>
      <c r="BX878" s="758"/>
      <c r="BY878" s="758"/>
      <c r="BZ878" s="758"/>
      <c r="CA878" s="758"/>
      <c r="CB878" s="758"/>
      <c r="CC878" s="758"/>
      <c r="CD878" s="758"/>
      <c r="CE878" s="758"/>
      <c r="CF878" s="758"/>
      <c r="CG878" s="758"/>
      <c r="CH878" s="758"/>
      <c r="CI878" s="758"/>
      <c r="CJ878" s="758"/>
      <c r="CK878" s="758"/>
      <c r="CL878" s="758"/>
      <c r="CM878" s="758"/>
      <c r="CN878" s="758"/>
      <c r="CP878" s="5"/>
      <c r="CR878" s="5"/>
      <c r="CS878" s="5"/>
      <c r="CT878" s="5"/>
    </row>
    <row r="879" spans="2:98" ht="15">
      <c r="B879" s="758"/>
      <c r="C879" s="758"/>
      <c r="D879" s="758"/>
      <c r="E879" s="758"/>
      <c r="F879" s="758"/>
      <c r="G879" s="758"/>
      <c r="H879" s="758"/>
      <c r="I879" s="758"/>
      <c r="J879" s="758"/>
      <c r="K879" s="758"/>
      <c r="L879" s="758"/>
      <c r="M879" s="758"/>
      <c r="N879" s="758"/>
      <c r="O879" s="758"/>
      <c r="P879" s="758"/>
      <c r="Q879" s="758"/>
      <c r="R879" s="758"/>
      <c r="S879" s="758"/>
      <c r="T879" s="758"/>
      <c r="U879" s="758"/>
      <c r="V879" s="758"/>
      <c r="W879" s="758"/>
      <c r="X879" s="758"/>
      <c r="Y879" s="758"/>
      <c r="Z879" s="758"/>
      <c r="AA879" s="758"/>
      <c r="AB879" s="758"/>
      <c r="AC879" s="758"/>
      <c r="AD879" s="758"/>
      <c r="AE879" s="758"/>
      <c r="AF879" s="758"/>
      <c r="AG879" s="758"/>
      <c r="AH879" s="758"/>
      <c r="AI879" s="758"/>
      <c r="AJ879" s="758"/>
      <c r="AK879" s="758"/>
      <c r="AL879" s="780">
        <v>874</v>
      </c>
      <c r="AM879" s="792">
        <v>0.36983814362369</v>
      </c>
      <c r="AN879" s="792">
        <f t="shared" si="209"/>
        <v>0.63016185637631006</v>
      </c>
      <c r="AO879" s="792">
        <v>0.41606658540048502</v>
      </c>
      <c r="AP879" s="792">
        <f t="shared" si="203"/>
        <v>0.58393341459951498</v>
      </c>
      <c r="AQ879" s="792">
        <v>0.298492456345399</v>
      </c>
      <c r="AR879" s="792">
        <f t="shared" si="204"/>
        <v>0.701507543654601</v>
      </c>
      <c r="AS879" s="792">
        <f t="shared" si="210"/>
        <v>0.34765166908433898</v>
      </c>
      <c r="AT879" s="792">
        <f t="shared" si="210"/>
        <v>0.65234833091566102</v>
      </c>
      <c r="AU879" s="808">
        <v>0.38587351229695699</v>
      </c>
      <c r="AV879" s="808">
        <f t="shared" si="211"/>
        <v>0.61412648770304301</v>
      </c>
      <c r="AW879" s="808">
        <v>0.435732595455324</v>
      </c>
      <c r="AX879" s="808">
        <f t="shared" si="212"/>
        <v>0.56426740454467605</v>
      </c>
      <c r="AY879" s="808">
        <v>0.32849841896857401</v>
      </c>
      <c r="AZ879" s="808">
        <f t="shared" si="215"/>
        <v>0.67150158103142599</v>
      </c>
      <c r="BA879" s="808">
        <f t="shared" si="213"/>
        <v>0.37094855849232522</v>
      </c>
      <c r="BB879" s="808">
        <f t="shared" si="213"/>
        <v>0.62905144150767478</v>
      </c>
      <c r="BC879" s="809">
        <v>0.36479665177688803</v>
      </c>
      <c r="BD879" s="809">
        <f t="shared" si="216"/>
        <v>0.63520334822311197</v>
      </c>
      <c r="BE879" s="809">
        <v>0.42053177305019601</v>
      </c>
      <c r="BF879" s="809">
        <f t="shared" si="216"/>
        <v>0.57946822694980393</v>
      </c>
      <c r="BG879" s="809">
        <v>0.32948301664979701</v>
      </c>
      <c r="BH879" s="809">
        <f t="shared" si="205"/>
        <v>0.67051698335020293</v>
      </c>
      <c r="BI879" s="809">
        <v>0.36137145751128702</v>
      </c>
      <c r="BJ879" s="809">
        <v>0.63862854248871304</v>
      </c>
      <c r="BK879" s="810">
        <v>0.35638954771165898</v>
      </c>
      <c r="BL879" s="810">
        <f t="shared" si="206"/>
        <v>0.64361045228834102</v>
      </c>
      <c r="BM879" s="810">
        <v>0.41241969984632498</v>
      </c>
      <c r="BN879" s="810">
        <f t="shared" si="207"/>
        <v>0.58758030015367502</v>
      </c>
      <c r="BO879" s="810">
        <v>0.31882636740348302</v>
      </c>
      <c r="BP879" s="810">
        <f t="shared" si="208"/>
        <v>0.68117363259651698</v>
      </c>
      <c r="BQ879" s="810">
        <v>0.35199741976087118</v>
      </c>
      <c r="BR879" s="810">
        <f t="shared" si="214"/>
        <v>0.64800258023912871</v>
      </c>
      <c r="BS879" s="809">
        <v>0.92274347032601634</v>
      </c>
      <c r="BT879" s="809">
        <v>7.7256529673983707E-2</v>
      </c>
      <c r="BU879" s="812"/>
      <c r="BV879" s="758"/>
      <c r="BW879" s="758"/>
      <c r="BX879" s="758"/>
      <c r="BY879" s="758"/>
      <c r="BZ879" s="758"/>
      <c r="CA879" s="758"/>
      <c r="CB879" s="758"/>
      <c r="CC879" s="758"/>
      <c r="CD879" s="758"/>
      <c r="CE879" s="758"/>
      <c r="CF879" s="758"/>
      <c r="CG879" s="758"/>
      <c r="CH879" s="758"/>
      <c r="CI879" s="758"/>
      <c r="CJ879" s="758"/>
      <c r="CK879" s="758"/>
      <c r="CL879" s="758"/>
      <c r="CM879" s="758"/>
      <c r="CN879" s="758"/>
      <c r="CP879" s="5"/>
      <c r="CR879" s="5"/>
      <c r="CS879" s="5"/>
      <c r="CT879" s="5"/>
    </row>
    <row r="880" spans="2:98" ht="15">
      <c r="B880" s="758"/>
      <c r="C880" s="758"/>
      <c r="D880" s="758"/>
      <c r="E880" s="758"/>
      <c r="F880" s="758"/>
      <c r="G880" s="758"/>
      <c r="H880" s="758"/>
      <c r="I880" s="758"/>
      <c r="J880" s="758"/>
      <c r="K880" s="758"/>
      <c r="L880" s="758"/>
      <c r="M880" s="758"/>
      <c r="N880" s="758"/>
      <c r="O880" s="758"/>
      <c r="P880" s="758"/>
      <c r="Q880" s="758"/>
      <c r="R880" s="758"/>
      <c r="S880" s="758"/>
      <c r="T880" s="758"/>
      <c r="U880" s="758"/>
      <c r="V880" s="758"/>
      <c r="W880" s="758"/>
      <c r="X880" s="758"/>
      <c r="Y880" s="758"/>
      <c r="Z880" s="758"/>
      <c r="AA880" s="758"/>
      <c r="AB880" s="758"/>
      <c r="AC880" s="758"/>
      <c r="AD880" s="758"/>
      <c r="AE880" s="758"/>
      <c r="AF880" s="758"/>
      <c r="AG880" s="758"/>
      <c r="AH880" s="758"/>
      <c r="AI880" s="758"/>
      <c r="AJ880" s="758"/>
      <c r="AK880" s="758"/>
      <c r="AL880" s="780">
        <v>875</v>
      </c>
      <c r="AM880" s="792">
        <v>0.37008782672211599</v>
      </c>
      <c r="AN880" s="792">
        <f t="shared" si="209"/>
        <v>0.62991217327788407</v>
      </c>
      <c r="AO880" s="792">
        <v>0.41629021023976798</v>
      </c>
      <c r="AP880" s="792">
        <f t="shared" si="203"/>
        <v>0.58370978976023202</v>
      </c>
      <c r="AQ880" s="792">
        <v>0.29880595640366903</v>
      </c>
      <c r="AR880" s="792">
        <f t="shared" si="204"/>
        <v>0.70119404359633097</v>
      </c>
      <c r="AS880" s="792">
        <f t="shared" si="210"/>
        <v>0.34792471458469032</v>
      </c>
      <c r="AT880" s="792">
        <f t="shared" si="210"/>
        <v>0.65207528541530979</v>
      </c>
      <c r="AU880" s="808">
        <v>0.38613227136484801</v>
      </c>
      <c r="AV880" s="808">
        <f t="shared" si="211"/>
        <v>0.61386772863515193</v>
      </c>
      <c r="AW880" s="808">
        <v>0.43597894144861199</v>
      </c>
      <c r="AX880" s="808">
        <f t="shared" si="212"/>
        <v>0.56402105855138807</v>
      </c>
      <c r="AY880" s="808">
        <v>0.32884047390410798</v>
      </c>
      <c r="AZ880" s="808">
        <f t="shared" si="215"/>
        <v>0.67115952609589202</v>
      </c>
      <c r="BA880" s="808">
        <f t="shared" si="213"/>
        <v>0.37124277865217337</v>
      </c>
      <c r="BB880" s="808">
        <f t="shared" si="213"/>
        <v>0.62875722134782674</v>
      </c>
      <c r="BC880" s="809">
        <v>0.36504334829460899</v>
      </c>
      <c r="BD880" s="809">
        <f t="shared" si="216"/>
        <v>0.63495665170539106</v>
      </c>
      <c r="BE880" s="809">
        <v>0.42076296815569098</v>
      </c>
      <c r="BF880" s="809">
        <f t="shared" si="216"/>
        <v>0.57923703184430897</v>
      </c>
      <c r="BG880" s="809">
        <v>0.32982513716645301</v>
      </c>
      <c r="BH880" s="809">
        <f t="shared" si="205"/>
        <v>0.67017486283354699</v>
      </c>
      <c r="BI880" s="809">
        <v>0.36165848374370613</v>
      </c>
      <c r="BJ880" s="809">
        <v>0.63834151625629398</v>
      </c>
      <c r="BK880" s="810">
        <v>0.35663272615304498</v>
      </c>
      <c r="BL880" s="810">
        <f t="shared" si="206"/>
        <v>0.64336727384695502</v>
      </c>
      <c r="BM880" s="810">
        <v>0.412650274069852</v>
      </c>
      <c r="BN880" s="810">
        <f t="shared" si="207"/>
        <v>0.587349725930148</v>
      </c>
      <c r="BO880" s="810">
        <v>0.31915734395679801</v>
      </c>
      <c r="BP880" s="810">
        <f t="shared" si="208"/>
        <v>0.68084265604320193</v>
      </c>
      <c r="BQ880" s="810">
        <v>0.352278086363637</v>
      </c>
      <c r="BR880" s="810">
        <f t="shared" si="214"/>
        <v>0.647721913636363</v>
      </c>
      <c r="BS880" s="809">
        <v>0.92282701715149573</v>
      </c>
      <c r="BT880" s="809">
        <v>7.7172982848504296E-2</v>
      </c>
      <c r="BU880" s="812"/>
      <c r="BV880" s="758"/>
      <c r="BW880" s="758"/>
      <c r="BX880" s="758"/>
      <c r="BY880" s="758"/>
      <c r="BZ880" s="758"/>
      <c r="CA880" s="758"/>
      <c r="CB880" s="758"/>
      <c r="CC880" s="758"/>
      <c r="CD880" s="758"/>
      <c r="CE880" s="758"/>
      <c r="CF880" s="758"/>
      <c r="CG880" s="758"/>
      <c r="CH880" s="758"/>
      <c r="CI880" s="758"/>
      <c r="CJ880" s="758"/>
      <c r="CK880" s="758"/>
      <c r="CL880" s="758"/>
      <c r="CM880" s="758"/>
      <c r="CN880" s="758"/>
      <c r="CP880" s="5"/>
      <c r="CR880" s="5"/>
      <c r="CS880" s="5"/>
      <c r="CT880" s="5"/>
    </row>
    <row r="881" spans="2:98" ht="15">
      <c r="B881" s="758"/>
      <c r="C881" s="758"/>
      <c r="D881" s="758"/>
      <c r="E881" s="758"/>
      <c r="F881" s="758"/>
      <c r="G881" s="758"/>
      <c r="H881" s="758"/>
      <c r="I881" s="758"/>
      <c r="J881" s="758"/>
      <c r="K881" s="758"/>
      <c r="L881" s="758"/>
      <c r="M881" s="758"/>
      <c r="N881" s="758"/>
      <c r="O881" s="758"/>
      <c r="P881" s="758"/>
      <c r="Q881" s="758"/>
      <c r="R881" s="758"/>
      <c r="S881" s="758"/>
      <c r="T881" s="758"/>
      <c r="U881" s="758"/>
      <c r="V881" s="758"/>
      <c r="W881" s="758"/>
      <c r="X881" s="758"/>
      <c r="Y881" s="758"/>
      <c r="Z881" s="758"/>
      <c r="AA881" s="758"/>
      <c r="AB881" s="758"/>
      <c r="AC881" s="758"/>
      <c r="AD881" s="758"/>
      <c r="AE881" s="758"/>
      <c r="AF881" s="758"/>
      <c r="AG881" s="758"/>
      <c r="AH881" s="758"/>
      <c r="AI881" s="758"/>
      <c r="AJ881" s="758"/>
      <c r="AK881" s="758"/>
      <c r="AL881" s="780">
        <v>876</v>
      </c>
      <c r="AM881" s="792">
        <v>0.37033736638791798</v>
      </c>
      <c r="AN881" s="792">
        <f t="shared" si="209"/>
        <v>0.62966263361208208</v>
      </c>
      <c r="AO881" s="792">
        <v>0.41651365927323297</v>
      </c>
      <c r="AP881" s="792">
        <f t="shared" si="203"/>
        <v>0.58348634072676697</v>
      </c>
      <c r="AQ881" s="792">
        <v>0.29911934295931403</v>
      </c>
      <c r="AR881" s="792">
        <f t="shared" si="204"/>
        <v>0.70088065704068603</v>
      </c>
      <c r="AS881" s="792">
        <f t="shared" si="210"/>
        <v>0.34819762297438261</v>
      </c>
      <c r="AT881" s="792">
        <f t="shared" si="210"/>
        <v>0.65180237702561739</v>
      </c>
      <c r="AU881" s="808">
        <v>0.38639084660600698</v>
      </c>
      <c r="AV881" s="808">
        <f t="shared" si="211"/>
        <v>0.61360915339399302</v>
      </c>
      <c r="AW881" s="808">
        <v>0.43622511367347</v>
      </c>
      <c r="AX881" s="808">
        <f t="shared" si="212"/>
        <v>0.56377488632652994</v>
      </c>
      <c r="AY881" s="808">
        <v>0.329182384725136</v>
      </c>
      <c r="AZ881" s="808">
        <f t="shared" si="215"/>
        <v>0.67081761527486394</v>
      </c>
      <c r="BA881" s="808">
        <f t="shared" si="213"/>
        <v>0.37153683556632283</v>
      </c>
      <c r="BB881" s="808">
        <f t="shared" si="213"/>
        <v>0.62846316443367722</v>
      </c>
      <c r="BC881" s="809">
        <v>0.36528988143238</v>
      </c>
      <c r="BD881" s="809">
        <f t="shared" si="216"/>
        <v>0.63471011856762005</v>
      </c>
      <c r="BE881" s="809">
        <v>0.42099403671685498</v>
      </c>
      <c r="BF881" s="809">
        <f t="shared" si="216"/>
        <v>0.57900596328314502</v>
      </c>
      <c r="BG881" s="809">
        <v>0.33016716635940901</v>
      </c>
      <c r="BH881" s="809">
        <f t="shared" si="205"/>
        <v>0.66983283364059099</v>
      </c>
      <c r="BI881" s="809">
        <v>0.3619453882142426</v>
      </c>
      <c r="BJ881" s="809">
        <v>0.6380546117857574</v>
      </c>
      <c r="BK881" s="810">
        <v>0.35687581503982602</v>
      </c>
      <c r="BL881" s="810">
        <f t="shared" si="206"/>
        <v>0.64312418496017398</v>
      </c>
      <c r="BM881" s="810">
        <v>0.41288074570651701</v>
      </c>
      <c r="BN881" s="810">
        <f t="shared" si="207"/>
        <v>0.58711925429348299</v>
      </c>
      <c r="BO881" s="810">
        <v>0.319488220317514</v>
      </c>
      <c r="BP881" s="810">
        <f t="shared" si="208"/>
        <v>0.680511779682486</v>
      </c>
      <c r="BQ881" s="810">
        <v>0.35255865552090143</v>
      </c>
      <c r="BR881" s="810">
        <f t="shared" si="214"/>
        <v>0.64744134447909862</v>
      </c>
      <c r="BS881" s="809">
        <v>0.92291037733485382</v>
      </c>
      <c r="BT881" s="809">
        <v>7.7089622665146199E-2</v>
      </c>
      <c r="BU881" s="812"/>
      <c r="BV881" s="758"/>
      <c r="BW881" s="758"/>
      <c r="BX881" s="758"/>
      <c r="BY881" s="758"/>
      <c r="BZ881" s="758"/>
      <c r="CA881" s="758"/>
      <c r="CB881" s="758"/>
      <c r="CC881" s="758"/>
      <c r="CD881" s="758"/>
      <c r="CE881" s="758"/>
      <c r="CF881" s="758"/>
      <c r="CG881" s="758"/>
      <c r="CH881" s="758"/>
      <c r="CI881" s="758"/>
      <c r="CJ881" s="758"/>
      <c r="CK881" s="758"/>
      <c r="CL881" s="758"/>
      <c r="CM881" s="758"/>
      <c r="CN881" s="758"/>
      <c r="CP881" s="5"/>
      <c r="CR881" s="5"/>
      <c r="CS881" s="5"/>
      <c r="CT881" s="5"/>
    </row>
    <row r="882" spans="2:98" ht="15">
      <c r="B882" s="758"/>
      <c r="C882" s="758"/>
      <c r="D882" s="758"/>
      <c r="E882" s="758"/>
      <c r="F882" s="758"/>
      <c r="G882" s="758"/>
      <c r="H882" s="758"/>
      <c r="I882" s="758"/>
      <c r="J882" s="758"/>
      <c r="K882" s="758"/>
      <c r="L882" s="758"/>
      <c r="M882" s="758"/>
      <c r="N882" s="758"/>
      <c r="O882" s="758"/>
      <c r="P882" s="758"/>
      <c r="Q882" s="758"/>
      <c r="R882" s="758"/>
      <c r="S882" s="758"/>
      <c r="T882" s="758"/>
      <c r="U882" s="758"/>
      <c r="V882" s="758"/>
      <c r="W882" s="758"/>
      <c r="X882" s="758"/>
      <c r="Y882" s="758"/>
      <c r="Z882" s="758"/>
      <c r="AA882" s="758"/>
      <c r="AB882" s="758"/>
      <c r="AC882" s="758"/>
      <c r="AD882" s="758"/>
      <c r="AE882" s="758"/>
      <c r="AF882" s="758"/>
      <c r="AG882" s="758"/>
      <c r="AH882" s="758"/>
      <c r="AI882" s="758"/>
      <c r="AJ882" s="758"/>
      <c r="AK882" s="758"/>
      <c r="AL882" s="780">
        <v>877</v>
      </c>
      <c r="AM882" s="792">
        <v>0.370586762102872</v>
      </c>
      <c r="AN882" s="792">
        <f t="shared" si="209"/>
        <v>0.629413237897128</v>
      </c>
      <c r="AO882" s="792">
        <v>0.41673693293454001</v>
      </c>
      <c r="AP882" s="792">
        <f t="shared" si="203"/>
        <v>0.58326306706545994</v>
      </c>
      <c r="AQ882" s="792">
        <v>0.29943261570625301</v>
      </c>
      <c r="AR882" s="792">
        <f t="shared" si="204"/>
        <v>0.70056738429374699</v>
      </c>
      <c r="AS882" s="792">
        <f t="shared" si="210"/>
        <v>0.34847039405171093</v>
      </c>
      <c r="AT882" s="792">
        <f t="shared" si="210"/>
        <v>0.65152960594828913</v>
      </c>
      <c r="AU882" s="808">
        <v>0.38664923823696401</v>
      </c>
      <c r="AV882" s="808">
        <f t="shared" si="211"/>
        <v>0.61335076176303605</v>
      </c>
      <c r="AW882" s="808">
        <v>0.43647111242555497</v>
      </c>
      <c r="AX882" s="808">
        <f t="shared" si="212"/>
        <v>0.56352888757444508</v>
      </c>
      <c r="AY882" s="808">
        <v>0.32952415123817502</v>
      </c>
      <c r="AZ882" s="808">
        <f t="shared" si="215"/>
        <v>0.67047584876182498</v>
      </c>
      <c r="BA882" s="808">
        <f t="shared" si="213"/>
        <v>0.371830729280897</v>
      </c>
      <c r="BB882" s="808">
        <f t="shared" si="213"/>
        <v>0.62816927071910311</v>
      </c>
      <c r="BC882" s="809">
        <v>0.36553625243813997</v>
      </c>
      <c r="BD882" s="809">
        <f t="shared" si="216"/>
        <v>0.63446374756185997</v>
      </c>
      <c r="BE882" s="809">
        <v>0.421224979760355</v>
      </c>
      <c r="BF882" s="809">
        <f t="shared" si="216"/>
        <v>0.578775020239645</v>
      </c>
      <c r="BG882" s="809">
        <v>0.33050910496108399</v>
      </c>
      <c r="BH882" s="809">
        <f t="shared" si="205"/>
        <v>0.66949089503891601</v>
      </c>
      <c r="BI882" s="809">
        <v>0.36223217188280366</v>
      </c>
      <c r="BJ882" s="809">
        <v>0.63776782811719634</v>
      </c>
      <c r="BK882" s="810">
        <v>0.35711881644638499</v>
      </c>
      <c r="BL882" s="810">
        <f t="shared" si="206"/>
        <v>0.64288118355361501</v>
      </c>
      <c r="BM882" s="810">
        <v>0.41311111578802401</v>
      </c>
      <c r="BN882" s="810">
        <f t="shared" si="207"/>
        <v>0.58688888421197594</v>
      </c>
      <c r="BO882" s="810">
        <v>0.31981899728318403</v>
      </c>
      <c r="BP882" s="810">
        <f t="shared" si="208"/>
        <v>0.68018100271681603</v>
      </c>
      <c r="BQ882" s="810">
        <v>0.35283912847988952</v>
      </c>
      <c r="BR882" s="810">
        <f t="shared" si="214"/>
        <v>0.64716087152011048</v>
      </c>
      <c r="BS882" s="809">
        <v>0.92299355148879836</v>
      </c>
      <c r="BT882" s="809">
        <v>7.7006448511201697E-2</v>
      </c>
      <c r="BU882" s="812"/>
      <c r="BV882" s="758"/>
      <c r="BW882" s="758"/>
      <c r="BX882" s="758"/>
      <c r="BY882" s="758"/>
      <c r="BZ882" s="758"/>
      <c r="CA882" s="758"/>
      <c r="CB882" s="758"/>
      <c r="CC882" s="758"/>
      <c r="CD882" s="758"/>
      <c r="CE882" s="758"/>
      <c r="CF882" s="758"/>
      <c r="CG882" s="758"/>
      <c r="CH882" s="758"/>
      <c r="CI882" s="758"/>
      <c r="CJ882" s="758"/>
      <c r="CK882" s="758"/>
      <c r="CL882" s="758"/>
      <c r="CM882" s="758"/>
      <c r="CN882" s="758"/>
      <c r="CP882" s="5"/>
      <c r="CR882" s="5"/>
      <c r="CS882" s="5"/>
      <c r="CT882" s="5"/>
    </row>
    <row r="883" spans="2:98" ht="15">
      <c r="B883" s="758"/>
      <c r="C883" s="758"/>
      <c r="D883" s="758"/>
      <c r="E883" s="758"/>
      <c r="F883" s="758"/>
      <c r="G883" s="758"/>
      <c r="H883" s="758"/>
      <c r="I883" s="758"/>
      <c r="J883" s="758"/>
      <c r="K883" s="758"/>
      <c r="L883" s="758"/>
      <c r="M883" s="758"/>
      <c r="N883" s="758"/>
      <c r="O883" s="758"/>
      <c r="P883" s="758"/>
      <c r="Q883" s="758"/>
      <c r="R883" s="758"/>
      <c r="S883" s="758"/>
      <c r="T883" s="758"/>
      <c r="U883" s="758"/>
      <c r="V883" s="758"/>
      <c r="W883" s="758"/>
      <c r="X883" s="758"/>
      <c r="Y883" s="758"/>
      <c r="Z883" s="758"/>
      <c r="AA883" s="758"/>
      <c r="AB883" s="758"/>
      <c r="AC883" s="758"/>
      <c r="AD883" s="758"/>
      <c r="AE883" s="758"/>
      <c r="AF883" s="758"/>
      <c r="AG883" s="758"/>
      <c r="AH883" s="758"/>
      <c r="AI883" s="758"/>
      <c r="AJ883" s="758"/>
      <c r="AK883" s="758"/>
      <c r="AL883" s="780">
        <v>878</v>
      </c>
      <c r="AM883" s="792">
        <v>0.37083601334875299</v>
      </c>
      <c r="AN883" s="792">
        <f t="shared" si="209"/>
        <v>0.62916398665124706</v>
      </c>
      <c r="AO883" s="792">
        <v>0.41696003165734602</v>
      </c>
      <c r="AP883" s="792">
        <f t="shared" si="203"/>
        <v>0.58303996834265392</v>
      </c>
      <c r="AQ883" s="792">
        <v>0.299745774338399</v>
      </c>
      <c r="AR883" s="792">
        <f t="shared" si="204"/>
        <v>0.700254225661601</v>
      </c>
      <c r="AS883" s="792">
        <f t="shared" si="210"/>
        <v>0.34874302761496656</v>
      </c>
      <c r="AT883" s="792">
        <f t="shared" si="210"/>
        <v>0.65125697238503344</v>
      </c>
      <c r="AU883" s="808">
        <v>0.38690744647425002</v>
      </c>
      <c r="AV883" s="808">
        <f t="shared" si="211"/>
        <v>0.61309255352574998</v>
      </c>
      <c r="AW883" s="808">
        <v>0.43671693800052103</v>
      </c>
      <c r="AX883" s="808">
        <f t="shared" si="212"/>
        <v>0.56328306199947897</v>
      </c>
      <c r="AY883" s="808">
        <v>0.32986577324974198</v>
      </c>
      <c r="AZ883" s="808">
        <f t="shared" si="215"/>
        <v>0.67013422675025802</v>
      </c>
      <c r="BA883" s="808">
        <f t="shared" si="213"/>
        <v>0.37212445984201864</v>
      </c>
      <c r="BB883" s="808">
        <f t="shared" si="213"/>
        <v>0.62787554015798142</v>
      </c>
      <c r="BC883" s="809">
        <v>0.36578246255982599</v>
      </c>
      <c r="BD883" s="809">
        <f t="shared" si="216"/>
        <v>0.63421753744017395</v>
      </c>
      <c r="BE883" s="809">
        <v>0.42145579831285801</v>
      </c>
      <c r="BF883" s="809">
        <f t="shared" si="216"/>
        <v>0.57854420168714205</v>
      </c>
      <c r="BG883" s="809">
        <v>0.330850953703898</v>
      </c>
      <c r="BH883" s="809">
        <f t="shared" si="205"/>
        <v>0.66914904629610206</v>
      </c>
      <c r="BI883" s="809">
        <v>0.36251883570929649</v>
      </c>
      <c r="BJ883" s="809">
        <v>0.63748116429070356</v>
      </c>
      <c r="BK883" s="810">
        <v>0.35736173244710101</v>
      </c>
      <c r="BL883" s="810">
        <f t="shared" si="206"/>
        <v>0.64263826755289899</v>
      </c>
      <c r="BM883" s="810">
        <v>0.41334138534607601</v>
      </c>
      <c r="BN883" s="810">
        <f t="shared" si="207"/>
        <v>0.58665861465392399</v>
      </c>
      <c r="BO883" s="810">
        <v>0.32014967565136099</v>
      </c>
      <c r="BP883" s="810">
        <f t="shared" si="208"/>
        <v>0.67985032434863901</v>
      </c>
      <c r="BQ883" s="810">
        <v>0.35311950648782486</v>
      </c>
      <c r="BR883" s="810">
        <f t="shared" si="214"/>
        <v>0.64688049351217525</v>
      </c>
      <c r="BS883" s="809">
        <v>0.92307654022603702</v>
      </c>
      <c r="BT883" s="809">
        <v>7.6923459773963004E-2</v>
      </c>
      <c r="BU883" s="812"/>
      <c r="BV883" s="758"/>
      <c r="BW883" s="758"/>
      <c r="BX883" s="758"/>
      <c r="BY883" s="758"/>
      <c r="BZ883" s="758"/>
      <c r="CA883" s="758"/>
      <c r="CB883" s="758"/>
      <c r="CC883" s="758"/>
      <c r="CD883" s="758"/>
      <c r="CE883" s="758"/>
      <c r="CF883" s="758"/>
      <c r="CG883" s="758"/>
      <c r="CH883" s="758"/>
      <c r="CI883" s="758"/>
      <c r="CJ883" s="758"/>
      <c r="CK883" s="758"/>
      <c r="CL883" s="758"/>
      <c r="CM883" s="758"/>
      <c r="CN883" s="758"/>
      <c r="CP883" s="5"/>
      <c r="CR883" s="5"/>
      <c r="CS883" s="5"/>
      <c r="CT883" s="5"/>
    </row>
    <row r="884" spans="2:98" ht="15">
      <c r="B884" s="758"/>
      <c r="C884" s="758"/>
      <c r="D884" s="758"/>
      <c r="E884" s="758"/>
      <c r="F884" s="758"/>
      <c r="G884" s="758"/>
      <c r="H884" s="758"/>
      <c r="I884" s="758"/>
      <c r="J884" s="758"/>
      <c r="K884" s="758"/>
      <c r="L884" s="758"/>
      <c r="M884" s="758"/>
      <c r="N884" s="758"/>
      <c r="O884" s="758"/>
      <c r="P884" s="758"/>
      <c r="Q884" s="758"/>
      <c r="R884" s="758"/>
      <c r="S884" s="758"/>
      <c r="T884" s="758"/>
      <c r="U884" s="758"/>
      <c r="V884" s="758"/>
      <c r="W884" s="758"/>
      <c r="X884" s="758"/>
      <c r="Y884" s="758"/>
      <c r="Z884" s="758"/>
      <c r="AA884" s="758"/>
      <c r="AB884" s="758"/>
      <c r="AC884" s="758"/>
      <c r="AD884" s="758"/>
      <c r="AE884" s="758"/>
      <c r="AF884" s="758"/>
      <c r="AG884" s="758"/>
      <c r="AH884" s="758"/>
      <c r="AI884" s="758"/>
      <c r="AJ884" s="758"/>
      <c r="AK884" s="758"/>
      <c r="AL884" s="780">
        <v>879</v>
      </c>
      <c r="AM884" s="792">
        <v>0.37108511960733598</v>
      </c>
      <c r="AN884" s="792">
        <f t="shared" si="209"/>
        <v>0.62891488039266408</v>
      </c>
      <c r="AO884" s="792">
        <v>0.41718295587530901</v>
      </c>
      <c r="AP884" s="792">
        <f t="shared" si="203"/>
        <v>0.58281704412469093</v>
      </c>
      <c r="AQ884" s="792">
        <v>0.30005881854966698</v>
      </c>
      <c r="AR884" s="792">
        <f t="shared" si="204"/>
        <v>0.69994118145033302</v>
      </c>
      <c r="AS884" s="792">
        <f t="shared" si="210"/>
        <v>0.34901552346244202</v>
      </c>
      <c r="AT884" s="792">
        <f t="shared" si="210"/>
        <v>0.65098447653755798</v>
      </c>
      <c r="AU884" s="808">
        <v>0.38716547153439501</v>
      </c>
      <c r="AV884" s="808">
        <f t="shared" si="211"/>
        <v>0.61283452846560493</v>
      </c>
      <c r="AW884" s="808">
        <v>0.43696259069402299</v>
      </c>
      <c r="AX884" s="808">
        <f t="shared" si="212"/>
        <v>0.56303740930597701</v>
      </c>
      <c r="AY884" s="808">
        <v>0.33020725056635197</v>
      </c>
      <c r="AZ884" s="808">
        <f t="shared" si="215"/>
        <v>0.66979274943364797</v>
      </c>
      <c r="BA884" s="808">
        <f t="shared" si="213"/>
        <v>0.37241802729580964</v>
      </c>
      <c r="BB884" s="808">
        <f t="shared" si="213"/>
        <v>0.62758197270419036</v>
      </c>
      <c r="BC884" s="809">
        <v>0.36602851304537798</v>
      </c>
      <c r="BD884" s="809">
        <f t="shared" si="216"/>
        <v>0.63397148695462202</v>
      </c>
      <c r="BE884" s="809">
        <v>0.42168649340103298</v>
      </c>
      <c r="BF884" s="809">
        <f t="shared" si="216"/>
        <v>0.57831350659896708</v>
      </c>
      <c r="BG884" s="809">
        <v>0.33119271332027</v>
      </c>
      <c r="BH884" s="809">
        <f t="shared" si="205"/>
        <v>0.66880728667973</v>
      </c>
      <c r="BI884" s="809">
        <v>0.36280538065362899</v>
      </c>
      <c r="BJ884" s="809">
        <v>0.63719461934637112</v>
      </c>
      <c r="BK884" s="810">
        <v>0.35760456511635802</v>
      </c>
      <c r="BL884" s="810">
        <f t="shared" si="206"/>
        <v>0.64239543488364204</v>
      </c>
      <c r="BM884" s="810">
        <v>0.413571555412377</v>
      </c>
      <c r="BN884" s="810">
        <f t="shared" si="207"/>
        <v>0.586428444587623</v>
      </c>
      <c r="BO884" s="810">
        <v>0.32048025621960002</v>
      </c>
      <c r="BP884" s="810">
        <f t="shared" si="208"/>
        <v>0.67951974378039992</v>
      </c>
      <c r="BQ884" s="810">
        <v>0.35339979079193373</v>
      </c>
      <c r="BR884" s="810">
        <f t="shared" si="214"/>
        <v>0.64660020920806627</v>
      </c>
      <c r="BS884" s="809">
        <v>0.92315934415927769</v>
      </c>
      <c r="BT884" s="809">
        <v>7.6840655840722305E-2</v>
      </c>
      <c r="BU884" s="812"/>
      <c r="BV884" s="758"/>
      <c r="BW884" s="758"/>
      <c r="BX884" s="758"/>
      <c r="BY884" s="758"/>
      <c r="BZ884" s="758"/>
      <c r="CA884" s="758"/>
      <c r="CB884" s="758"/>
      <c r="CC884" s="758"/>
      <c r="CD884" s="758"/>
      <c r="CE884" s="758"/>
      <c r="CF884" s="758"/>
      <c r="CG884" s="758"/>
      <c r="CH884" s="758"/>
      <c r="CI884" s="758"/>
      <c r="CJ884" s="758"/>
      <c r="CK884" s="758"/>
      <c r="CL884" s="758"/>
      <c r="CM884" s="758"/>
      <c r="CN884" s="758"/>
      <c r="CP884" s="5"/>
      <c r="CR884" s="5"/>
      <c r="CS884" s="5"/>
      <c r="CT884" s="5"/>
    </row>
    <row r="885" spans="2:98" ht="15">
      <c r="B885" s="758"/>
      <c r="C885" s="758"/>
      <c r="D885" s="758"/>
      <c r="E885" s="758"/>
      <c r="F885" s="758"/>
      <c r="G885" s="758"/>
      <c r="H885" s="758"/>
      <c r="I885" s="758"/>
      <c r="J885" s="758"/>
      <c r="K885" s="758"/>
      <c r="L885" s="758"/>
      <c r="M885" s="758"/>
      <c r="N885" s="758"/>
      <c r="O885" s="758"/>
      <c r="P885" s="758"/>
      <c r="Q885" s="758"/>
      <c r="R885" s="758"/>
      <c r="S885" s="758"/>
      <c r="T885" s="758"/>
      <c r="U885" s="758"/>
      <c r="V885" s="758"/>
      <c r="W885" s="758"/>
      <c r="X885" s="758"/>
      <c r="Y885" s="758"/>
      <c r="Z885" s="758"/>
      <c r="AA885" s="758"/>
      <c r="AB885" s="758"/>
      <c r="AC885" s="758"/>
      <c r="AD885" s="758"/>
      <c r="AE885" s="758"/>
      <c r="AF885" s="758"/>
      <c r="AG885" s="758"/>
      <c r="AH885" s="758"/>
      <c r="AI885" s="758"/>
      <c r="AJ885" s="758"/>
      <c r="AK885" s="758"/>
      <c r="AL885" s="780">
        <v>880</v>
      </c>
      <c r="AM885" s="792">
        <v>0.371334080360398</v>
      </c>
      <c r="AN885" s="792">
        <f t="shared" si="209"/>
        <v>0.62866591963960206</v>
      </c>
      <c r="AO885" s="792">
        <v>0.41740570602208799</v>
      </c>
      <c r="AP885" s="792">
        <f t="shared" si="203"/>
        <v>0.58259429397791207</v>
      </c>
      <c r="AQ885" s="792">
        <v>0.30037174803397498</v>
      </c>
      <c r="AR885" s="792">
        <f t="shared" si="204"/>
        <v>0.69962825196602507</v>
      </c>
      <c r="AS885" s="792">
        <f t="shared" si="210"/>
        <v>0.34928788139243211</v>
      </c>
      <c r="AT885" s="792">
        <f t="shared" si="210"/>
        <v>0.65071211860756795</v>
      </c>
      <c r="AU885" s="808">
        <v>0.38742331363393001</v>
      </c>
      <c r="AV885" s="808">
        <f t="shared" si="211"/>
        <v>0.61257668636606999</v>
      </c>
      <c r="AW885" s="808">
        <v>0.43720807080171697</v>
      </c>
      <c r="AX885" s="808">
        <f t="shared" si="212"/>
        <v>0.56279192919828303</v>
      </c>
      <c r="AY885" s="808">
        <v>0.330548582994521</v>
      </c>
      <c r="AZ885" s="808">
        <f t="shared" si="215"/>
        <v>0.66945141700547905</v>
      </c>
      <c r="BA885" s="808">
        <f t="shared" si="213"/>
        <v>0.37271143168839294</v>
      </c>
      <c r="BB885" s="808">
        <f t="shared" si="213"/>
        <v>0.62728856831160718</v>
      </c>
      <c r="BC885" s="809">
        <v>0.36627440514273502</v>
      </c>
      <c r="BD885" s="809">
        <f t="shared" si="216"/>
        <v>0.63372559485726498</v>
      </c>
      <c r="BE885" s="809">
        <v>0.421917066051546</v>
      </c>
      <c r="BF885" s="809">
        <f t="shared" si="216"/>
        <v>0.578082933948454</v>
      </c>
      <c r="BG885" s="809">
        <v>0.33153438454261802</v>
      </c>
      <c r="BH885" s="809">
        <f t="shared" si="205"/>
        <v>0.66846561545738203</v>
      </c>
      <c r="BI885" s="809">
        <v>0.36309180767570776</v>
      </c>
      <c r="BJ885" s="809">
        <v>0.6369081923242923</v>
      </c>
      <c r="BK885" s="810">
        <v>0.35784731652853602</v>
      </c>
      <c r="BL885" s="810">
        <f t="shared" si="206"/>
        <v>0.64215268347146393</v>
      </c>
      <c r="BM885" s="810">
        <v>0.41380162701863099</v>
      </c>
      <c r="BN885" s="810">
        <f t="shared" si="207"/>
        <v>0.58619837298136901</v>
      </c>
      <c r="BO885" s="810">
        <v>0.32081073978545299</v>
      </c>
      <c r="BP885" s="810">
        <f t="shared" si="208"/>
        <v>0.67918926021454706</v>
      </c>
      <c r="BQ885" s="810">
        <v>0.35367998263943967</v>
      </c>
      <c r="BR885" s="810">
        <f t="shared" si="214"/>
        <v>0.64632001736056033</v>
      </c>
      <c r="BS885" s="809">
        <v>0.92324196390122804</v>
      </c>
      <c r="BT885" s="809">
        <v>7.6758036098772006E-2</v>
      </c>
      <c r="BU885" s="812"/>
      <c r="BV885" s="758"/>
      <c r="BW885" s="758"/>
      <c r="BX885" s="758"/>
      <c r="BY885" s="758"/>
      <c r="BZ885" s="758"/>
      <c r="CA885" s="758"/>
      <c r="CB885" s="758"/>
      <c r="CC885" s="758"/>
      <c r="CD885" s="758"/>
      <c r="CE885" s="758"/>
      <c r="CF885" s="758"/>
      <c r="CG885" s="758"/>
      <c r="CH885" s="758"/>
      <c r="CI885" s="758"/>
      <c r="CJ885" s="758"/>
      <c r="CK885" s="758"/>
      <c r="CL885" s="758"/>
      <c r="CM885" s="758"/>
      <c r="CN885" s="758"/>
      <c r="CP885" s="5"/>
      <c r="CR885" s="5"/>
      <c r="CS885" s="5"/>
      <c r="CT885" s="5"/>
    </row>
    <row r="886" spans="2:98" ht="15">
      <c r="B886" s="758"/>
      <c r="C886" s="758"/>
      <c r="D886" s="758"/>
      <c r="E886" s="758"/>
      <c r="F886" s="758"/>
      <c r="G886" s="758"/>
      <c r="H886" s="758"/>
      <c r="I886" s="758"/>
      <c r="J886" s="758"/>
      <c r="K886" s="758"/>
      <c r="L886" s="758"/>
      <c r="M886" s="758"/>
      <c r="N886" s="758"/>
      <c r="O886" s="758"/>
      <c r="P886" s="758"/>
      <c r="Q886" s="758"/>
      <c r="R886" s="758"/>
      <c r="S886" s="758"/>
      <c r="T886" s="758"/>
      <c r="U886" s="758"/>
      <c r="V886" s="758"/>
      <c r="W886" s="758"/>
      <c r="X886" s="758"/>
      <c r="Y886" s="758"/>
      <c r="Z886" s="758"/>
      <c r="AA886" s="758"/>
      <c r="AB886" s="758"/>
      <c r="AC886" s="758"/>
      <c r="AD886" s="758"/>
      <c r="AE886" s="758"/>
      <c r="AF886" s="758"/>
      <c r="AG886" s="758"/>
      <c r="AH886" s="758"/>
      <c r="AI886" s="758"/>
      <c r="AJ886" s="758"/>
      <c r="AK886" s="758"/>
      <c r="AL886" s="780">
        <v>881</v>
      </c>
      <c r="AM886" s="792">
        <v>0.37158289508971198</v>
      </c>
      <c r="AN886" s="792">
        <f t="shared" si="209"/>
        <v>0.62841710491028802</v>
      </c>
      <c r="AO886" s="792">
        <v>0.41762828253133899</v>
      </c>
      <c r="AP886" s="792">
        <f t="shared" si="203"/>
        <v>0.58237171746866101</v>
      </c>
      <c r="AQ886" s="792">
        <v>0.30068456248523601</v>
      </c>
      <c r="AR886" s="792">
        <f t="shared" si="204"/>
        <v>0.69931543751476399</v>
      </c>
      <c r="AS886" s="792">
        <f t="shared" si="210"/>
        <v>0.34956010120322722</v>
      </c>
      <c r="AT886" s="792">
        <f t="shared" si="210"/>
        <v>0.65043989879677278</v>
      </c>
      <c r="AU886" s="808">
        <v>0.38768097298938498</v>
      </c>
      <c r="AV886" s="808">
        <f t="shared" si="211"/>
        <v>0.61231902701061502</v>
      </c>
      <c r="AW886" s="808">
        <v>0.43745337861925798</v>
      </c>
      <c r="AX886" s="808">
        <f t="shared" si="212"/>
        <v>0.56254662138074196</v>
      </c>
      <c r="AY886" s="808">
        <v>0.330889770340765</v>
      </c>
      <c r="AZ886" s="808">
        <f t="shared" si="215"/>
        <v>0.66911022965923506</v>
      </c>
      <c r="BA886" s="808">
        <f t="shared" si="213"/>
        <v>0.37300467306589058</v>
      </c>
      <c r="BB886" s="808">
        <f t="shared" si="213"/>
        <v>0.62699532693410953</v>
      </c>
      <c r="BC886" s="809">
        <v>0.36652014009983602</v>
      </c>
      <c r="BD886" s="809">
        <f t="shared" si="216"/>
        <v>0.63347985990016398</v>
      </c>
      <c r="BE886" s="809">
        <v>0.42214751729106498</v>
      </c>
      <c r="BF886" s="809">
        <f t="shared" si="216"/>
        <v>0.57785248270893508</v>
      </c>
      <c r="BG886" s="809">
        <v>0.33187596810336201</v>
      </c>
      <c r="BH886" s="809">
        <f t="shared" si="205"/>
        <v>0.66812403189663794</v>
      </c>
      <c r="BI886" s="809">
        <v>0.36337811773544065</v>
      </c>
      <c r="BJ886" s="809">
        <v>0.63662188226455929</v>
      </c>
      <c r="BK886" s="810">
        <v>0.35808998875801701</v>
      </c>
      <c r="BL886" s="810">
        <f t="shared" si="206"/>
        <v>0.64191001124198299</v>
      </c>
      <c r="BM886" s="810">
        <v>0.41403160119654098</v>
      </c>
      <c r="BN886" s="810">
        <f t="shared" si="207"/>
        <v>0.58596839880345897</v>
      </c>
      <c r="BO886" s="810">
        <v>0.32114112714647303</v>
      </c>
      <c r="BP886" s="810">
        <f t="shared" si="208"/>
        <v>0.67885887285352697</v>
      </c>
      <c r="BQ886" s="810">
        <v>0.35396008327756734</v>
      </c>
      <c r="BR886" s="810">
        <f t="shared" si="214"/>
        <v>0.64603991672243266</v>
      </c>
      <c r="BS886" s="809">
        <v>0.92332440006459582</v>
      </c>
      <c r="BT886" s="809">
        <v>7.6675599935404196E-2</v>
      </c>
      <c r="BU886" s="812"/>
      <c r="BV886" s="758"/>
      <c r="BW886" s="758"/>
      <c r="BX886" s="758"/>
      <c r="BY886" s="758"/>
      <c r="BZ886" s="758"/>
      <c r="CA886" s="758"/>
      <c r="CB886" s="758"/>
      <c r="CC886" s="758"/>
      <c r="CD886" s="758"/>
      <c r="CE886" s="758"/>
      <c r="CF886" s="758"/>
      <c r="CG886" s="758"/>
      <c r="CH886" s="758"/>
      <c r="CI886" s="758"/>
      <c r="CJ886" s="758"/>
      <c r="CK886" s="758"/>
      <c r="CL886" s="758"/>
      <c r="CM886" s="758"/>
      <c r="CN886" s="758"/>
      <c r="CP886" s="5"/>
      <c r="CR886" s="5"/>
      <c r="CS886" s="5"/>
      <c r="CT886" s="5"/>
    </row>
    <row r="887" spans="2:98" ht="15">
      <c r="B887" s="758"/>
      <c r="C887" s="758"/>
      <c r="D887" s="758"/>
      <c r="E887" s="758"/>
      <c r="F887" s="758"/>
      <c r="G887" s="758"/>
      <c r="H887" s="758"/>
      <c r="I887" s="758"/>
      <c r="J887" s="758"/>
      <c r="K887" s="758"/>
      <c r="L887" s="758"/>
      <c r="M887" s="758"/>
      <c r="N887" s="758"/>
      <c r="O887" s="758"/>
      <c r="P887" s="758"/>
      <c r="Q887" s="758"/>
      <c r="R887" s="758"/>
      <c r="S887" s="758"/>
      <c r="T887" s="758"/>
      <c r="U887" s="758"/>
      <c r="V887" s="758"/>
      <c r="W887" s="758"/>
      <c r="X887" s="758"/>
      <c r="Y887" s="758"/>
      <c r="Z887" s="758"/>
      <c r="AA887" s="758"/>
      <c r="AB887" s="758"/>
      <c r="AC887" s="758"/>
      <c r="AD887" s="758"/>
      <c r="AE887" s="758"/>
      <c r="AF887" s="758"/>
      <c r="AG887" s="758"/>
      <c r="AH887" s="758"/>
      <c r="AI887" s="758"/>
      <c r="AJ887" s="758"/>
      <c r="AK887" s="758"/>
      <c r="AL887" s="780">
        <v>882</v>
      </c>
      <c r="AM887" s="792">
        <v>0.37183156327705502</v>
      </c>
      <c r="AN887" s="792">
        <f t="shared" si="209"/>
        <v>0.62816843672294498</v>
      </c>
      <c r="AO887" s="792">
        <v>0.41785068583672103</v>
      </c>
      <c r="AP887" s="792">
        <f t="shared" si="203"/>
        <v>0.58214931416327897</v>
      </c>
      <c r="AQ887" s="792">
        <v>0.30099726159736701</v>
      </c>
      <c r="AR887" s="792">
        <f t="shared" si="204"/>
        <v>0.69900273840263294</v>
      </c>
      <c r="AS887" s="792">
        <f t="shared" si="210"/>
        <v>0.34983218269312172</v>
      </c>
      <c r="AT887" s="792">
        <f t="shared" si="210"/>
        <v>0.65016781730687834</v>
      </c>
      <c r="AU887" s="808">
        <v>0.38793844981729098</v>
      </c>
      <c r="AV887" s="808">
        <f t="shared" si="211"/>
        <v>0.61206155018270902</v>
      </c>
      <c r="AW887" s="808">
        <v>0.43769851444230101</v>
      </c>
      <c r="AX887" s="808">
        <f t="shared" si="212"/>
        <v>0.56230148555769899</v>
      </c>
      <c r="AY887" s="808">
        <v>0.33123081241160102</v>
      </c>
      <c r="AZ887" s="808">
        <f t="shared" si="215"/>
        <v>0.66876918758839898</v>
      </c>
      <c r="BA887" s="808">
        <f t="shared" si="213"/>
        <v>0.3732977514744259</v>
      </c>
      <c r="BB887" s="808">
        <f t="shared" si="213"/>
        <v>0.6267022485255741</v>
      </c>
      <c r="BC887" s="809">
        <v>0.36676571916461898</v>
      </c>
      <c r="BD887" s="809">
        <f t="shared" si="216"/>
        <v>0.63323428083538102</v>
      </c>
      <c r="BE887" s="809">
        <v>0.42237784814625801</v>
      </c>
      <c r="BF887" s="809">
        <f t="shared" si="216"/>
        <v>0.57762215185374199</v>
      </c>
      <c r="BG887" s="809">
        <v>0.33221746473491998</v>
      </c>
      <c r="BH887" s="809">
        <f t="shared" si="205"/>
        <v>0.66778253526508002</v>
      </c>
      <c r="BI887" s="809">
        <v>0.3636643117927344</v>
      </c>
      <c r="BJ887" s="809">
        <v>0.6363356882072656</v>
      </c>
      <c r="BK887" s="810">
        <v>0.35833258387918199</v>
      </c>
      <c r="BL887" s="810">
        <f t="shared" si="206"/>
        <v>0.64166741612081801</v>
      </c>
      <c r="BM887" s="810">
        <v>0.41426147897781102</v>
      </c>
      <c r="BN887" s="810">
        <f t="shared" si="207"/>
        <v>0.58573852102218904</v>
      </c>
      <c r="BO887" s="810">
        <v>0.32147141910021398</v>
      </c>
      <c r="BP887" s="810">
        <f t="shared" si="208"/>
        <v>0.67852858089978607</v>
      </c>
      <c r="BQ887" s="810">
        <v>0.35424009395354139</v>
      </c>
      <c r="BR887" s="810">
        <f t="shared" si="214"/>
        <v>0.64575990604645872</v>
      </c>
      <c r="BS887" s="809">
        <v>0.92340665326208871</v>
      </c>
      <c r="BT887" s="809">
        <v>7.6593346737911294E-2</v>
      </c>
      <c r="BU887" s="812"/>
      <c r="BV887" s="758"/>
      <c r="BW887" s="758"/>
      <c r="BX887" s="758"/>
      <c r="BY887" s="758"/>
      <c r="BZ887" s="758"/>
      <c r="CA887" s="758"/>
      <c r="CB887" s="758"/>
      <c r="CC887" s="758"/>
      <c r="CD887" s="758"/>
      <c r="CE887" s="758"/>
      <c r="CF887" s="758"/>
      <c r="CG887" s="758"/>
      <c r="CH887" s="758"/>
      <c r="CI887" s="758"/>
      <c r="CJ887" s="758"/>
      <c r="CK887" s="758"/>
      <c r="CL887" s="758"/>
      <c r="CM887" s="758"/>
      <c r="CN887" s="758"/>
      <c r="CP887" s="5"/>
      <c r="CR887" s="5"/>
      <c r="CS887" s="5"/>
      <c r="CT887" s="5"/>
    </row>
    <row r="888" spans="2:98" ht="15">
      <c r="B888" s="758"/>
      <c r="C888" s="758"/>
      <c r="D888" s="758"/>
      <c r="E888" s="758"/>
      <c r="F888" s="758"/>
      <c r="G888" s="758"/>
      <c r="H888" s="758"/>
      <c r="I888" s="758"/>
      <c r="J888" s="758"/>
      <c r="K888" s="758"/>
      <c r="L888" s="758"/>
      <c r="M888" s="758"/>
      <c r="N888" s="758"/>
      <c r="O888" s="758"/>
      <c r="P888" s="758"/>
      <c r="Q888" s="758"/>
      <c r="R888" s="758"/>
      <c r="S888" s="758"/>
      <c r="T888" s="758"/>
      <c r="U888" s="758"/>
      <c r="V888" s="758"/>
      <c r="W888" s="758"/>
      <c r="X888" s="758"/>
      <c r="Y888" s="758"/>
      <c r="Z888" s="758"/>
      <c r="AA888" s="758"/>
      <c r="AB888" s="758"/>
      <c r="AC888" s="758"/>
      <c r="AD888" s="758"/>
      <c r="AE888" s="758"/>
      <c r="AF888" s="758"/>
      <c r="AG888" s="758"/>
      <c r="AH888" s="758"/>
      <c r="AI888" s="758"/>
      <c r="AJ888" s="758"/>
      <c r="AK888" s="758"/>
      <c r="AL888" s="780">
        <v>883</v>
      </c>
      <c r="AM888" s="792">
        <v>0.37208008440420198</v>
      </c>
      <c r="AN888" s="792">
        <f t="shared" si="209"/>
        <v>0.62791991559579796</v>
      </c>
      <c r="AO888" s="792">
        <v>0.41807291637189198</v>
      </c>
      <c r="AP888" s="792">
        <f t="shared" si="203"/>
        <v>0.58192708362810808</v>
      </c>
      <c r="AQ888" s="792">
        <v>0.30130984506428299</v>
      </c>
      <c r="AR888" s="792">
        <f t="shared" si="204"/>
        <v>0.69869015493571696</v>
      </c>
      <c r="AS888" s="792">
        <f t="shared" si="210"/>
        <v>0.35010412566040794</v>
      </c>
      <c r="AT888" s="792">
        <f t="shared" si="210"/>
        <v>0.64989587433959206</v>
      </c>
      <c r="AU888" s="808">
        <v>0.38819574433417797</v>
      </c>
      <c r="AV888" s="808">
        <f t="shared" si="211"/>
        <v>0.61180425566582208</v>
      </c>
      <c r="AW888" s="808">
        <v>0.43794347856650101</v>
      </c>
      <c r="AX888" s="808">
        <f t="shared" si="212"/>
        <v>0.56205652143349893</v>
      </c>
      <c r="AY888" s="808">
        <v>0.33157170901354499</v>
      </c>
      <c r="AZ888" s="808">
        <f t="shared" si="215"/>
        <v>0.66842829098645495</v>
      </c>
      <c r="BA888" s="808">
        <f t="shared" si="213"/>
        <v>0.37359066696012111</v>
      </c>
      <c r="BB888" s="808">
        <f t="shared" si="213"/>
        <v>0.62640933303987889</v>
      </c>
      <c r="BC888" s="809">
        <v>0.36701114358502401</v>
      </c>
      <c r="BD888" s="809">
        <f t="shared" si="216"/>
        <v>0.63298885641497593</v>
      </c>
      <c r="BE888" s="809">
        <v>0.422608059643792</v>
      </c>
      <c r="BF888" s="809">
        <f t="shared" si="216"/>
        <v>0.577391940356208</v>
      </c>
      <c r="BG888" s="809">
        <v>0.332558875169712</v>
      </c>
      <c r="BH888" s="809">
        <f t="shared" si="205"/>
        <v>0.66744112483028806</v>
      </c>
      <c r="BI888" s="809">
        <v>0.36395039080749714</v>
      </c>
      <c r="BJ888" s="809">
        <v>0.63604960919250297</v>
      </c>
      <c r="BK888" s="810">
        <v>0.35857510396641301</v>
      </c>
      <c r="BL888" s="810">
        <f t="shared" si="206"/>
        <v>0.64142489603358699</v>
      </c>
      <c r="BM888" s="810">
        <v>0.41449126139414499</v>
      </c>
      <c r="BN888" s="810">
        <f t="shared" si="207"/>
        <v>0.58550873860585506</v>
      </c>
      <c r="BO888" s="810">
        <v>0.32180161644423</v>
      </c>
      <c r="BP888" s="810">
        <f t="shared" si="208"/>
        <v>0.67819838355577</v>
      </c>
      <c r="BQ888" s="810">
        <v>0.35452001591458721</v>
      </c>
      <c r="BR888" s="810">
        <f t="shared" si="214"/>
        <v>0.64547998408541285</v>
      </c>
      <c r="BS888" s="809">
        <v>0.92348872410641436</v>
      </c>
      <c r="BT888" s="809">
        <v>7.6511275893585598E-2</v>
      </c>
      <c r="BU888" s="812"/>
      <c r="BV888" s="758"/>
      <c r="BW888" s="758"/>
      <c r="BX888" s="758"/>
      <c r="BY888" s="758"/>
      <c r="BZ888" s="758"/>
      <c r="CA888" s="758"/>
      <c r="CB888" s="758"/>
      <c r="CC888" s="758"/>
      <c r="CD888" s="758"/>
      <c r="CE888" s="758"/>
      <c r="CF888" s="758"/>
      <c r="CG888" s="758"/>
      <c r="CH888" s="758"/>
      <c r="CI888" s="758"/>
      <c r="CJ888" s="758"/>
      <c r="CK888" s="758"/>
      <c r="CL888" s="758"/>
      <c r="CM888" s="758"/>
      <c r="CN888" s="758"/>
      <c r="CP888" s="5"/>
      <c r="CR888" s="5"/>
      <c r="CS888" s="5"/>
      <c r="CT888" s="5"/>
    </row>
    <row r="889" spans="2:98" ht="15">
      <c r="B889" s="758"/>
      <c r="C889" s="758"/>
      <c r="D889" s="758"/>
      <c r="E889" s="758"/>
      <c r="F889" s="758"/>
      <c r="G889" s="758"/>
      <c r="H889" s="758"/>
      <c r="I889" s="758"/>
      <c r="J889" s="758"/>
      <c r="K889" s="758"/>
      <c r="L889" s="758"/>
      <c r="M889" s="758"/>
      <c r="N889" s="758"/>
      <c r="O889" s="758"/>
      <c r="P889" s="758"/>
      <c r="Q889" s="758"/>
      <c r="R889" s="758"/>
      <c r="S889" s="758"/>
      <c r="T889" s="758"/>
      <c r="U889" s="758"/>
      <c r="V889" s="758"/>
      <c r="W889" s="758"/>
      <c r="X889" s="758"/>
      <c r="Y889" s="758"/>
      <c r="Z889" s="758"/>
      <c r="AA889" s="758"/>
      <c r="AB889" s="758"/>
      <c r="AC889" s="758"/>
      <c r="AD889" s="758"/>
      <c r="AE889" s="758"/>
      <c r="AF889" s="758"/>
      <c r="AG889" s="758"/>
      <c r="AH889" s="758"/>
      <c r="AI889" s="758"/>
      <c r="AJ889" s="758"/>
      <c r="AK889" s="758"/>
      <c r="AL889" s="780">
        <v>884</v>
      </c>
      <c r="AM889" s="792">
        <v>0.37232845795292802</v>
      </c>
      <c r="AN889" s="792">
        <f t="shared" si="209"/>
        <v>0.62767154204707198</v>
      </c>
      <c r="AO889" s="792">
        <v>0.41829497457051001</v>
      </c>
      <c r="AP889" s="792">
        <f t="shared" si="203"/>
        <v>0.58170502542948999</v>
      </c>
      <c r="AQ889" s="792">
        <v>0.30162231257989902</v>
      </c>
      <c r="AR889" s="792">
        <f t="shared" si="204"/>
        <v>0.69837768742010098</v>
      </c>
      <c r="AS889" s="792">
        <f t="shared" si="210"/>
        <v>0.35037592990337851</v>
      </c>
      <c r="AT889" s="792">
        <f t="shared" si="210"/>
        <v>0.64962407009662149</v>
      </c>
      <c r="AU889" s="808">
        <v>0.38845285675657598</v>
      </c>
      <c r="AV889" s="808">
        <f t="shared" si="211"/>
        <v>0.61154714324342407</v>
      </c>
      <c r="AW889" s="808">
        <v>0.43818827128751398</v>
      </c>
      <c r="AX889" s="808">
        <f t="shared" si="212"/>
        <v>0.56181172871248597</v>
      </c>
      <c r="AY889" s="808">
        <v>0.33191245995311303</v>
      </c>
      <c r="AZ889" s="808">
        <f t="shared" si="215"/>
        <v>0.66808754004688697</v>
      </c>
      <c r="BA889" s="808">
        <f t="shared" si="213"/>
        <v>0.37388341956909876</v>
      </c>
      <c r="BB889" s="808">
        <f t="shared" si="213"/>
        <v>0.62611658043090124</v>
      </c>
      <c r="BC889" s="809">
        <v>0.367256414608989</v>
      </c>
      <c r="BD889" s="809">
        <f t="shared" si="216"/>
        <v>0.63274358539101105</v>
      </c>
      <c r="BE889" s="809">
        <v>0.42283815281033499</v>
      </c>
      <c r="BF889" s="809">
        <f t="shared" si="216"/>
        <v>0.57716184718966501</v>
      </c>
      <c r="BG889" s="809">
        <v>0.33290020014015598</v>
      </c>
      <c r="BH889" s="809">
        <f t="shared" si="205"/>
        <v>0.66709979985984402</v>
      </c>
      <c r="BI889" s="809">
        <v>0.36423635573963542</v>
      </c>
      <c r="BJ889" s="809">
        <v>0.63576364426036469</v>
      </c>
      <c r="BK889" s="810">
        <v>0.35881755109409202</v>
      </c>
      <c r="BL889" s="810">
        <f t="shared" si="206"/>
        <v>0.64118244890590792</v>
      </c>
      <c r="BM889" s="810">
        <v>0.41472094947724603</v>
      </c>
      <c r="BN889" s="810">
        <f t="shared" si="207"/>
        <v>0.58527905052275397</v>
      </c>
      <c r="BO889" s="810">
        <v>0.32213171997607198</v>
      </c>
      <c r="BP889" s="810">
        <f t="shared" si="208"/>
        <v>0.67786828002392796</v>
      </c>
      <c r="BQ889" s="810">
        <v>0.35479985040792827</v>
      </c>
      <c r="BR889" s="810">
        <f t="shared" si="214"/>
        <v>0.64520014959207173</v>
      </c>
      <c r="BS889" s="809">
        <v>0.92357061321028078</v>
      </c>
      <c r="BT889" s="809">
        <v>7.6429386789719195E-2</v>
      </c>
      <c r="BU889" s="812"/>
      <c r="BV889" s="758"/>
      <c r="BW889" s="758"/>
      <c r="BX889" s="758"/>
      <c r="BY889" s="758"/>
      <c r="BZ889" s="758"/>
      <c r="CA889" s="758"/>
      <c r="CB889" s="758"/>
      <c r="CC889" s="758"/>
      <c r="CD889" s="758"/>
      <c r="CE889" s="758"/>
      <c r="CF889" s="758"/>
      <c r="CG889" s="758"/>
      <c r="CH889" s="758"/>
      <c r="CI889" s="758"/>
      <c r="CJ889" s="758"/>
      <c r="CK889" s="758"/>
      <c r="CL889" s="758"/>
      <c r="CM889" s="758"/>
      <c r="CN889" s="758"/>
      <c r="CP889" s="5"/>
      <c r="CR889" s="5"/>
      <c r="CS889" s="5"/>
      <c r="CT889" s="5"/>
    </row>
    <row r="890" spans="2:98" ht="15">
      <c r="B890" s="758"/>
      <c r="C890" s="758"/>
      <c r="D890" s="758"/>
      <c r="E890" s="758"/>
      <c r="F890" s="758"/>
      <c r="G890" s="758"/>
      <c r="H890" s="758"/>
      <c r="I890" s="758"/>
      <c r="J890" s="758"/>
      <c r="K890" s="758"/>
      <c r="L890" s="758"/>
      <c r="M890" s="758"/>
      <c r="N890" s="758"/>
      <c r="O890" s="758"/>
      <c r="P890" s="758"/>
      <c r="Q890" s="758"/>
      <c r="R890" s="758"/>
      <c r="S890" s="758"/>
      <c r="T890" s="758"/>
      <c r="U890" s="758"/>
      <c r="V890" s="758"/>
      <c r="W890" s="758"/>
      <c r="X890" s="758"/>
      <c r="Y890" s="758"/>
      <c r="Z890" s="758"/>
      <c r="AA890" s="758"/>
      <c r="AB890" s="758"/>
      <c r="AC890" s="758"/>
      <c r="AD890" s="758"/>
      <c r="AE890" s="758"/>
      <c r="AF890" s="758"/>
      <c r="AG890" s="758"/>
      <c r="AH890" s="758"/>
      <c r="AI890" s="758"/>
      <c r="AJ890" s="758"/>
      <c r="AK890" s="758"/>
      <c r="AL890" s="780">
        <v>885</v>
      </c>
      <c r="AM890" s="792">
        <v>0.37257668340500899</v>
      </c>
      <c r="AN890" s="792">
        <f t="shared" si="209"/>
        <v>0.62742331659499095</v>
      </c>
      <c r="AO890" s="792">
        <v>0.41851686086623302</v>
      </c>
      <c r="AP890" s="792">
        <f t="shared" si="203"/>
        <v>0.58148313913376692</v>
      </c>
      <c r="AQ890" s="792">
        <v>0.30193466383813</v>
      </c>
      <c r="AR890" s="792">
        <f t="shared" si="204"/>
        <v>0.69806533616187005</v>
      </c>
      <c r="AS890" s="792">
        <f t="shared" si="210"/>
        <v>0.35064759522032618</v>
      </c>
      <c r="AT890" s="792">
        <f t="shared" si="210"/>
        <v>0.64935240477967393</v>
      </c>
      <c r="AU890" s="808">
        <v>0.38870978730101602</v>
      </c>
      <c r="AV890" s="808">
        <f t="shared" si="211"/>
        <v>0.61129021269898398</v>
      </c>
      <c r="AW890" s="808">
        <v>0.43843289290099502</v>
      </c>
      <c r="AX890" s="808">
        <f t="shared" si="212"/>
        <v>0.56156710709900493</v>
      </c>
      <c r="AY890" s="808">
        <v>0.332253065036821</v>
      </c>
      <c r="AZ890" s="808">
        <f t="shared" si="215"/>
        <v>0.66774693496317905</v>
      </c>
      <c r="BA890" s="808">
        <f t="shared" si="213"/>
        <v>0.37417600934748152</v>
      </c>
      <c r="BB890" s="808">
        <f t="shared" si="213"/>
        <v>0.62582399065251848</v>
      </c>
      <c r="BC890" s="809">
        <v>0.36750153348445302</v>
      </c>
      <c r="BD890" s="809">
        <f t="shared" si="216"/>
        <v>0.63249846651554698</v>
      </c>
      <c r="BE890" s="809">
        <v>0.423068128672554</v>
      </c>
      <c r="BF890" s="809">
        <f t="shared" si="216"/>
        <v>0.57693187132744606</v>
      </c>
      <c r="BG890" s="809">
        <v>0.33324144037867198</v>
      </c>
      <c r="BH890" s="809">
        <f t="shared" si="205"/>
        <v>0.66675855962132802</v>
      </c>
      <c r="BI890" s="809">
        <v>0.36452220754905695</v>
      </c>
      <c r="BJ890" s="809">
        <v>0.63547779245094305</v>
      </c>
      <c r="BK890" s="810">
        <v>0.35905992733659903</v>
      </c>
      <c r="BL890" s="810">
        <f t="shared" si="206"/>
        <v>0.64094007266340092</v>
      </c>
      <c r="BM890" s="810">
        <v>0.414950544258817</v>
      </c>
      <c r="BN890" s="810">
        <f t="shared" si="207"/>
        <v>0.58504945574118294</v>
      </c>
      <c r="BO890" s="810">
        <v>0.32246173049329602</v>
      </c>
      <c r="BP890" s="810">
        <f t="shared" si="208"/>
        <v>0.67753826950670404</v>
      </c>
      <c r="BQ890" s="810">
        <v>0.35507959868078975</v>
      </c>
      <c r="BR890" s="810">
        <f t="shared" si="214"/>
        <v>0.64492040131921025</v>
      </c>
      <c r="BS890" s="809">
        <v>0.92365232118639551</v>
      </c>
      <c r="BT890" s="809">
        <v>7.6347678813604505E-2</v>
      </c>
      <c r="BU890" s="812"/>
      <c r="BV890" s="758"/>
      <c r="BW890" s="758"/>
      <c r="BX890" s="758"/>
      <c r="BY890" s="758"/>
      <c r="BZ890" s="758"/>
      <c r="CA890" s="758"/>
      <c r="CB890" s="758"/>
      <c r="CC890" s="758"/>
      <c r="CD890" s="758"/>
      <c r="CE890" s="758"/>
      <c r="CF890" s="758"/>
      <c r="CG890" s="758"/>
      <c r="CH890" s="758"/>
      <c r="CI890" s="758"/>
      <c r="CJ890" s="758"/>
      <c r="CK890" s="758"/>
      <c r="CL890" s="758"/>
      <c r="CM890" s="758"/>
      <c r="CN890" s="758"/>
      <c r="CP890" s="5"/>
      <c r="CR890" s="5"/>
      <c r="CS890" s="5"/>
      <c r="CT890" s="5"/>
    </row>
    <row r="891" spans="2:98" ht="15">
      <c r="B891" s="758"/>
      <c r="C891" s="758"/>
      <c r="D891" s="758"/>
      <c r="E891" s="758"/>
      <c r="F891" s="758"/>
      <c r="G891" s="758"/>
      <c r="H891" s="758"/>
      <c r="I891" s="758"/>
      <c r="J891" s="758"/>
      <c r="K891" s="758"/>
      <c r="L891" s="758"/>
      <c r="M891" s="758"/>
      <c r="N891" s="758"/>
      <c r="O891" s="758"/>
      <c r="P891" s="758"/>
      <c r="Q891" s="758"/>
      <c r="R891" s="758"/>
      <c r="S891" s="758"/>
      <c r="T891" s="758"/>
      <c r="U891" s="758"/>
      <c r="V891" s="758"/>
      <c r="W891" s="758"/>
      <c r="X891" s="758"/>
      <c r="Y891" s="758"/>
      <c r="Z891" s="758"/>
      <c r="AA891" s="758"/>
      <c r="AB891" s="758"/>
      <c r="AC891" s="758"/>
      <c r="AD891" s="758"/>
      <c r="AE891" s="758"/>
      <c r="AF891" s="758"/>
      <c r="AG891" s="758"/>
      <c r="AH891" s="758"/>
      <c r="AI891" s="758"/>
      <c r="AJ891" s="758"/>
      <c r="AK891" s="758"/>
      <c r="AL891" s="780">
        <v>886</v>
      </c>
      <c r="AM891" s="792">
        <v>0.37282476024222</v>
      </c>
      <c r="AN891" s="792">
        <f t="shared" si="209"/>
        <v>0.62717523975778</v>
      </c>
      <c r="AO891" s="792">
        <v>0.418738575692718</v>
      </c>
      <c r="AP891" s="792">
        <f t="shared" si="203"/>
        <v>0.581261424307282</v>
      </c>
      <c r="AQ891" s="792">
        <v>0.30224689853289299</v>
      </c>
      <c r="AR891" s="792">
        <f t="shared" si="204"/>
        <v>0.69775310146710701</v>
      </c>
      <c r="AS891" s="792">
        <f t="shared" si="210"/>
        <v>0.35091912140954412</v>
      </c>
      <c r="AT891" s="792">
        <f t="shared" si="210"/>
        <v>0.64908087859045582</v>
      </c>
      <c r="AU891" s="808">
        <v>0.38896653618402899</v>
      </c>
      <c r="AV891" s="808">
        <f t="shared" si="211"/>
        <v>0.61103346381597101</v>
      </c>
      <c r="AW891" s="808">
        <v>0.43867734370259798</v>
      </c>
      <c r="AX891" s="808">
        <f t="shared" si="212"/>
        <v>0.56132265629740208</v>
      </c>
      <c r="AY891" s="808">
        <v>0.33259352407118598</v>
      </c>
      <c r="AZ891" s="808">
        <f t="shared" si="215"/>
        <v>0.66740647592881408</v>
      </c>
      <c r="BA891" s="808">
        <f t="shared" si="213"/>
        <v>0.3744684363413921</v>
      </c>
      <c r="BB891" s="808">
        <f t="shared" si="213"/>
        <v>0.62553156365860796</v>
      </c>
      <c r="BC891" s="809">
        <v>0.367746501459356</v>
      </c>
      <c r="BD891" s="809">
        <f t="shared" si="216"/>
        <v>0.63225349854064405</v>
      </c>
      <c r="BE891" s="809">
        <v>0.42329798825711601</v>
      </c>
      <c r="BF891" s="809">
        <f t="shared" si="216"/>
        <v>0.57670201174288405</v>
      </c>
      <c r="BG891" s="809">
        <v>0.33358259661767897</v>
      </c>
      <c r="BH891" s="809">
        <f t="shared" si="205"/>
        <v>0.66641740338232103</v>
      </c>
      <c r="BI891" s="809">
        <v>0.36480794719566939</v>
      </c>
      <c r="BJ891" s="809">
        <v>0.63519205280433066</v>
      </c>
      <c r="BK891" s="810">
        <v>0.35930223476831802</v>
      </c>
      <c r="BL891" s="810">
        <f t="shared" si="206"/>
        <v>0.64069776523168198</v>
      </c>
      <c r="BM891" s="810">
        <v>0.41518004677056303</v>
      </c>
      <c r="BN891" s="810">
        <f t="shared" si="207"/>
        <v>0.58481995322943692</v>
      </c>
      <c r="BO891" s="810">
        <v>0.32279164879345301</v>
      </c>
      <c r="BP891" s="810">
        <f t="shared" si="208"/>
        <v>0.67720835120654699</v>
      </c>
      <c r="BQ891" s="810">
        <v>0.35535926198039647</v>
      </c>
      <c r="BR891" s="810">
        <f t="shared" si="214"/>
        <v>0.64464073801960353</v>
      </c>
      <c r="BS891" s="809">
        <v>0.92373384864746644</v>
      </c>
      <c r="BT891" s="809">
        <v>7.6266151352533604E-2</v>
      </c>
      <c r="BU891" s="812"/>
      <c r="BV891" s="758"/>
      <c r="BW891" s="758"/>
      <c r="BX891" s="758"/>
      <c r="BY891" s="758"/>
      <c r="BZ891" s="758"/>
      <c r="CA891" s="758"/>
      <c r="CB891" s="758"/>
      <c r="CC891" s="758"/>
      <c r="CD891" s="758"/>
      <c r="CE891" s="758"/>
      <c r="CF891" s="758"/>
      <c r="CG891" s="758"/>
      <c r="CH891" s="758"/>
      <c r="CI891" s="758"/>
      <c r="CJ891" s="758"/>
      <c r="CK891" s="758"/>
      <c r="CL891" s="758"/>
      <c r="CM891" s="758"/>
      <c r="CN891" s="758"/>
      <c r="CP891" s="5"/>
      <c r="CR891" s="5"/>
      <c r="CS891" s="5"/>
      <c r="CT891" s="5"/>
    </row>
    <row r="892" spans="2:98" ht="15">
      <c r="B892" s="758"/>
      <c r="C892" s="758"/>
      <c r="D892" s="758"/>
      <c r="E892" s="758"/>
      <c r="F892" s="758"/>
      <c r="G892" s="758"/>
      <c r="H892" s="758"/>
      <c r="I892" s="758"/>
      <c r="J892" s="758"/>
      <c r="K892" s="758"/>
      <c r="L892" s="758"/>
      <c r="M892" s="758"/>
      <c r="N892" s="758"/>
      <c r="O892" s="758"/>
      <c r="P892" s="758"/>
      <c r="Q892" s="758"/>
      <c r="R892" s="758"/>
      <c r="S892" s="758"/>
      <c r="T892" s="758"/>
      <c r="U892" s="758"/>
      <c r="V892" s="758"/>
      <c r="W892" s="758"/>
      <c r="X892" s="758"/>
      <c r="Y892" s="758"/>
      <c r="Z892" s="758"/>
      <c r="AA892" s="758"/>
      <c r="AB892" s="758"/>
      <c r="AC892" s="758"/>
      <c r="AD892" s="758"/>
      <c r="AE892" s="758"/>
      <c r="AF892" s="758"/>
      <c r="AG892" s="758"/>
      <c r="AH892" s="758"/>
      <c r="AI892" s="758"/>
      <c r="AJ892" s="758"/>
      <c r="AK892" s="758"/>
      <c r="AL892" s="780">
        <v>887</v>
      </c>
      <c r="AM892" s="792">
        <v>0.37307268794633702</v>
      </c>
      <c r="AN892" s="792">
        <f t="shared" si="209"/>
        <v>0.62692731205366292</v>
      </c>
      <c r="AO892" s="792">
        <v>0.41896011948362399</v>
      </c>
      <c r="AP892" s="792">
        <f t="shared" si="203"/>
        <v>0.58103988051637601</v>
      </c>
      <c r="AQ892" s="792">
        <v>0.30255901635810201</v>
      </c>
      <c r="AR892" s="792">
        <f t="shared" si="204"/>
        <v>0.69744098364189799</v>
      </c>
      <c r="AS892" s="792">
        <f t="shared" si="210"/>
        <v>0.35119050826932491</v>
      </c>
      <c r="AT892" s="792">
        <f t="shared" si="210"/>
        <v>0.64880949173067504</v>
      </c>
      <c r="AU892" s="808">
        <v>0.38922310362214402</v>
      </c>
      <c r="AV892" s="808">
        <f t="shared" si="211"/>
        <v>0.61077689637785593</v>
      </c>
      <c r="AW892" s="808">
        <v>0.43892162398798001</v>
      </c>
      <c r="AX892" s="808">
        <f t="shared" si="212"/>
        <v>0.56107837601201993</v>
      </c>
      <c r="AY892" s="808">
        <v>0.33293383686272299</v>
      </c>
      <c r="AZ892" s="808">
        <f t="shared" si="215"/>
        <v>0.66706616313727696</v>
      </c>
      <c r="BA892" s="808">
        <f t="shared" si="213"/>
        <v>0.37476070059695266</v>
      </c>
      <c r="BB892" s="808">
        <f t="shared" si="213"/>
        <v>0.62523929940304734</v>
      </c>
      <c r="BC892" s="809">
        <v>0.36799131978163502</v>
      </c>
      <c r="BD892" s="809">
        <f t="shared" si="216"/>
        <v>0.63200868021836498</v>
      </c>
      <c r="BE892" s="809">
        <v>0.42352773259068999</v>
      </c>
      <c r="BF892" s="809">
        <f t="shared" si="216"/>
        <v>0.57647226740931001</v>
      </c>
      <c r="BG892" s="809">
        <v>0.33392366958959602</v>
      </c>
      <c r="BH892" s="809">
        <f t="shared" si="205"/>
        <v>0.66607633041040404</v>
      </c>
      <c r="BI892" s="809">
        <v>0.36509357563937972</v>
      </c>
      <c r="BJ892" s="809">
        <v>0.63490642436062039</v>
      </c>
      <c r="BK892" s="810">
        <v>0.359544475463628</v>
      </c>
      <c r="BL892" s="810">
        <f t="shared" si="206"/>
        <v>0.640455524536372</v>
      </c>
      <c r="BM892" s="810">
        <v>0.415409458044187</v>
      </c>
      <c r="BN892" s="810">
        <f t="shared" si="207"/>
        <v>0.58459054195581306</v>
      </c>
      <c r="BO892" s="810">
        <v>0.32312147567409699</v>
      </c>
      <c r="BP892" s="810">
        <f t="shared" si="208"/>
        <v>0.67687852432590301</v>
      </c>
      <c r="BQ892" s="810">
        <v>0.3556388415539723</v>
      </c>
      <c r="BR892" s="810">
        <f t="shared" si="214"/>
        <v>0.64436115844602782</v>
      </c>
      <c r="BS892" s="809">
        <v>0.92381519620620101</v>
      </c>
      <c r="BT892" s="809">
        <v>7.6184803793798994E-2</v>
      </c>
      <c r="BU892" s="812"/>
      <c r="BV892" s="758"/>
      <c r="BW892" s="758"/>
      <c r="BX892" s="758"/>
      <c r="BY892" s="758"/>
      <c r="BZ892" s="758"/>
      <c r="CA892" s="758"/>
      <c r="CB892" s="758"/>
      <c r="CC892" s="758"/>
      <c r="CD892" s="758"/>
      <c r="CE892" s="758"/>
      <c r="CF892" s="758"/>
      <c r="CG892" s="758"/>
      <c r="CH892" s="758"/>
      <c r="CI892" s="758"/>
      <c r="CJ892" s="758"/>
      <c r="CK892" s="758"/>
      <c r="CL892" s="758"/>
      <c r="CM892" s="758"/>
      <c r="CN892" s="758"/>
      <c r="CP892" s="5"/>
      <c r="CR892" s="5"/>
      <c r="CS892" s="5"/>
      <c r="CT892" s="5"/>
    </row>
    <row r="893" spans="2:98" ht="15">
      <c r="B893" s="758"/>
      <c r="C893" s="758"/>
      <c r="D893" s="758"/>
      <c r="E893" s="758"/>
      <c r="F893" s="758"/>
      <c r="G893" s="758"/>
      <c r="H893" s="758"/>
      <c r="I893" s="758"/>
      <c r="J893" s="758"/>
      <c r="K893" s="758"/>
      <c r="L893" s="758"/>
      <c r="M893" s="758"/>
      <c r="N893" s="758"/>
      <c r="O893" s="758"/>
      <c r="P893" s="758"/>
      <c r="Q893" s="758"/>
      <c r="R893" s="758"/>
      <c r="S893" s="758"/>
      <c r="T893" s="758"/>
      <c r="U893" s="758"/>
      <c r="V893" s="758"/>
      <c r="W893" s="758"/>
      <c r="X893" s="758"/>
      <c r="Y893" s="758"/>
      <c r="Z893" s="758"/>
      <c r="AA893" s="758"/>
      <c r="AB893" s="758"/>
      <c r="AC893" s="758"/>
      <c r="AD893" s="758"/>
      <c r="AE893" s="758"/>
      <c r="AF893" s="758"/>
      <c r="AG893" s="758"/>
      <c r="AH893" s="758"/>
      <c r="AI893" s="758"/>
      <c r="AJ893" s="758"/>
      <c r="AK893" s="758"/>
      <c r="AL893" s="780">
        <v>888</v>
      </c>
      <c r="AM893" s="792">
        <v>0.37332046599913399</v>
      </c>
      <c r="AN893" s="792">
        <f t="shared" si="209"/>
        <v>0.62667953400086596</v>
      </c>
      <c r="AO893" s="792">
        <v>0.41918149267260801</v>
      </c>
      <c r="AP893" s="792">
        <f t="shared" si="203"/>
        <v>0.58081850732739193</v>
      </c>
      <c r="AQ893" s="792">
        <v>0.30287101700767299</v>
      </c>
      <c r="AR893" s="792">
        <f t="shared" si="204"/>
        <v>0.69712898299232706</v>
      </c>
      <c r="AS893" s="792">
        <f t="shared" si="210"/>
        <v>0.351461755597961</v>
      </c>
      <c r="AT893" s="792">
        <f t="shared" si="210"/>
        <v>0.64853824440203911</v>
      </c>
      <c r="AU893" s="808">
        <v>0.38947948983189301</v>
      </c>
      <c r="AV893" s="808">
        <f t="shared" si="211"/>
        <v>0.61052051016810704</v>
      </c>
      <c r="AW893" s="808">
        <v>0.43916573405279502</v>
      </c>
      <c r="AX893" s="808">
        <f t="shared" si="212"/>
        <v>0.56083426594720498</v>
      </c>
      <c r="AY893" s="808">
        <v>0.33327400321794798</v>
      </c>
      <c r="AZ893" s="808">
        <f t="shared" si="215"/>
        <v>0.66672599678205202</v>
      </c>
      <c r="BA893" s="808">
        <f t="shared" si="213"/>
        <v>0.3750528021602858</v>
      </c>
      <c r="BB893" s="808">
        <f t="shared" si="213"/>
        <v>0.62494719783971431</v>
      </c>
      <c r="BC893" s="809">
        <v>0.36823598969922999</v>
      </c>
      <c r="BD893" s="809">
        <f t="shared" si="216"/>
        <v>0.63176401030077001</v>
      </c>
      <c r="BE893" s="809">
        <v>0.42375736269994202</v>
      </c>
      <c r="BF893" s="809">
        <f t="shared" si="216"/>
        <v>0.57624263730005798</v>
      </c>
      <c r="BG893" s="809">
        <v>0.33426466002684202</v>
      </c>
      <c r="BH893" s="809">
        <f t="shared" si="205"/>
        <v>0.66573533997315804</v>
      </c>
      <c r="BI893" s="809">
        <v>0.36537909384009531</v>
      </c>
      <c r="BJ893" s="809">
        <v>0.63462090615990485</v>
      </c>
      <c r="BK893" s="810">
        <v>0.35978665149691202</v>
      </c>
      <c r="BL893" s="810">
        <f t="shared" si="206"/>
        <v>0.64021334850308798</v>
      </c>
      <c r="BM893" s="810">
        <v>0.41563877911139202</v>
      </c>
      <c r="BN893" s="810">
        <f t="shared" si="207"/>
        <v>0.58436122088860798</v>
      </c>
      <c r="BO893" s="810">
        <v>0.32345121193278298</v>
      </c>
      <c r="BP893" s="810">
        <f t="shared" si="208"/>
        <v>0.67654878806721697</v>
      </c>
      <c r="BQ893" s="810">
        <v>0.35591833864874312</v>
      </c>
      <c r="BR893" s="810">
        <f t="shared" si="214"/>
        <v>0.644081661351257</v>
      </c>
      <c r="BS893" s="809">
        <v>0.92389636447530721</v>
      </c>
      <c r="BT893" s="809">
        <v>7.6103635524692806E-2</v>
      </c>
      <c r="BU893" s="812"/>
      <c r="BV893" s="758"/>
      <c r="BW893" s="758"/>
      <c r="BX893" s="758"/>
      <c r="BY893" s="758"/>
      <c r="BZ893" s="758"/>
      <c r="CA893" s="758"/>
      <c r="CB893" s="758"/>
      <c r="CC893" s="758"/>
      <c r="CD893" s="758"/>
      <c r="CE893" s="758"/>
      <c r="CF893" s="758"/>
      <c r="CG893" s="758"/>
      <c r="CH893" s="758"/>
      <c r="CI893" s="758"/>
      <c r="CJ893" s="758"/>
      <c r="CK893" s="758"/>
      <c r="CL893" s="758"/>
      <c r="CM893" s="758"/>
      <c r="CN893" s="758"/>
      <c r="CP893" s="5"/>
      <c r="CR893" s="5"/>
      <c r="CS893" s="5"/>
      <c r="CT893" s="5"/>
    </row>
    <row r="894" spans="2:98" ht="15">
      <c r="B894" s="758"/>
      <c r="C894" s="758"/>
      <c r="D894" s="758"/>
      <c r="E894" s="758"/>
      <c r="F894" s="758"/>
      <c r="G894" s="758"/>
      <c r="H894" s="758"/>
      <c r="I894" s="758"/>
      <c r="J894" s="758"/>
      <c r="K894" s="758"/>
      <c r="L894" s="758"/>
      <c r="M894" s="758"/>
      <c r="N894" s="758"/>
      <c r="O894" s="758"/>
      <c r="P894" s="758"/>
      <c r="Q894" s="758"/>
      <c r="R894" s="758"/>
      <c r="S894" s="758"/>
      <c r="T894" s="758"/>
      <c r="U894" s="758"/>
      <c r="V894" s="758"/>
      <c r="W894" s="758"/>
      <c r="X894" s="758"/>
      <c r="Y894" s="758"/>
      <c r="Z894" s="758"/>
      <c r="AA894" s="758"/>
      <c r="AB894" s="758"/>
      <c r="AC894" s="758"/>
      <c r="AD894" s="758"/>
      <c r="AE894" s="758"/>
      <c r="AF894" s="758"/>
      <c r="AG894" s="758"/>
      <c r="AH894" s="758"/>
      <c r="AI894" s="758"/>
      <c r="AJ894" s="758"/>
      <c r="AK894" s="758"/>
      <c r="AL894" s="780">
        <v>889</v>
      </c>
      <c r="AM894" s="792">
        <v>0.37356809388238699</v>
      </c>
      <c r="AN894" s="792">
        <f t="shared" si="209"/>
        <v>0.62643190611761301</v>
      </c>
      <c r="AO894" s="792">
        <v>0.419402695693329</v>
      </c>
      <c r="AP894" s="792">
        <f t="shared" si="203"/>
        <v>0.580597304306671</v>
      </c>
      <c r="AQ894" s="792">
        <v>0.30318290017552102</v>
      </c>
      <c r="AR894" s="792">
        <f t="shared" si="204"/>
        <v>0.69681709982447892</v>
      </c>
      <c r="AS894" s="792">
        <f t="shared" si="210"/>
        <v>0.3517328631937453</v>
      </c>
      <c r="AT894" s="792">
        <f t="shared" si="210"/>
        <v>0.6482671368062547</v>
      </c>
      <c r="AU894" s="808">
        <v>0.38973569502980598</v>
      </c>
      <c r="AV894" s="808">
        <f t="shared" si="211"/>
        <v>0.61026430497019402</v>
      </c>
      <c r="AW894" s="808">
        <v>0.439409674192698</v>
      </c>
      <c r="AX894" s="808">
        <f t="shared" si="212"/>
        <v>0.56059032580730195</v>
      </c>
      <c r="AY894" s="808">
        <v>0.333614022943378</v>
      </c>
      <c r="AZ894" s="808">
        <f t="shared" si="215"/>
        <v>0.66638597705662206</v>
      </c>
      <c r="BA894" s="808">
        <f t="shared" si="213"/>
        <v>0.37534474107751425</v>
      </c>
      <c r="BB894" s="808">
        <f t="shared" si="213"/>
        <v>0.62465525892248575</v>
      </c>
      <c r="BC894" s="809">
        <v>0.36848051246007901</v>
      </c>
      <c r="BD894" s="809">
        <f t="shared" si="216"/>
        <v>0.63151948753992104</v>
      </c>
      <c r="BE894" s="809">
        <v>0.42398687961153902</v>
      </c>
      <c r="BF894" s="809">
        <f t="shared" si="216"/>
        <v>0.57601312038846098</v>
      </c>
      <c r="BG894" s="809">
        <v>0.334605568661835</v>
      </c>
      <c r="BH894" s="809">
        <f t="shared" si="205"/>
        <v>0.665394431338165</v>
      </c>
      <c r="BI894" s="809">
        <v>0.36566450275772255</v>
      </c>
      <c r="BJ894" s="809">
        <v>0.63433549724227745</v>
      </c>
      <c r="BK894" s="810">
        <v>0.36002876494255098</v>
      </c>
      <c r="BL894" s="810">
        <f t="shared" si="206"/>
        <v>0.63997123505744902</v>
      </c>
      <c r="BM894" s="810">
        <v>0.41586801100388299</v>
      </c>
      <c r="BN894" s="810">
        <f t="shared" si="207"/>
        <v>0.58413198899611696</v>
      </c>
      <c r="BO894" s="810">
        <v>0.323780858367061</v>
      </c>
      <c r="BP894" s="810">
        <f t="shared" si="208"/>
        <v>0.67621914163293906</v>
      </c>
      <c r="BQ894" s="810">
        <v>0.35619775451193192</v>
      </c>
      <c r="BR894" s="810">
        <f t="shared" si="214"/>
        <v>0.64380224548806808</v>
      </c>
      <c r="BS894" s="809">
        <v>0.92397735406749282</v>
      </c>
      <c r="BT894" s="809">
        <v>7.6022645932507196E-2</v>
      </c>
      <c r="BU894" s="812"/>
      <c r="BV894" s="758"/>
      <c r="BW894" s="758"/>
      <c r="BX894" s="758"/>
      <c r="BY894" s="758"/>
      <c r="BZ894" s="758"/>
      <c r="CA894" s="758"/>
      <c r="CB894" s="758"/>
      <c r="CC894" s="758"/>
      <c r="CD894" s="758"/>
      <c r="CE894" s="758"/>
      <c r="CF894" s="758"/>
      <c r="CG894" s="758"/>
      <c r="CH894" s="758"/>
      <c r="CI894" s="758"/>
      <c r="CJ894" s="758"/>
      <c r="CK894" s="758"/>
      <c r="CL894" s="758"/>
      <c r="CM894" s="758"/>
      <c r="CN894" s="758"/>
      <c r="CP894" s="5"/>
      <c r="CR894" s="5"/>
      <c r="CS894" s="5"/>
      <c r="CT894" s="5"/>
    </row>
    <row r="895" spans="2:98" ht="15">
      <c r="B895" s="758"/>
      <c r="C895" s="758"/>
      <c r="D895" s="758"/>
      <c r="E895" s="758"/>
      <c r="F895" s="758"/>
      <c r="G895" s="758"/>
      <c r="H895" s="758"/>
      <c r="I895" s="758"/>
      <c r="J895" s="758"/>
      <c r="K895" s="758"/>
      <c r="L895" s="758"/>
      <c r="M895" s="758"/>
      <c r="N895" s="758"/>
      <c r="O895" s="758"/>
      <c r="P895" s="758"/>
      <c r="Q895" s="758"/>
      <c r="R895" s="758"/>
      <c r="S895" s="758"/>
      <c r="T895" s="758"/>
      <c r="U895" s="758"/>
      <c r="V895" s="758"/>
      <c r="W895" s="758"/>
      <c r="X895" s="758"/>
      <c r="Y895" s="758"/>
      <c r="Z895" s="758"/>
      <c r="AA895" s="758"/>
      <c r="AB895" s="758"/>
      <c r="AC895" s="758"/>
      <c r="AD895" s="758"/>
      <c r="AE895" s="758"/>
      <c r="AF895" s="758"/>
      <c r="AG895" s="758"/>
      <c r="AH895" s="758"/>
      <c r="AI895" s="758"/>
      <c r="AJ895" s="758"/>
      <c r="AK895" s="758"/>
      <c r="AL895" s="780">
        <v>890</v>
      </c>
      <c r="AM895" s="792">
        <v>0.373815571077872</v>
      </c>
      <c r="AN895" s="792">
        <f t="shared" si="209"/>
        <v>0.626184428922128</v>
      </c>
      <c r="AO895" s="792">
        <v>0.419623728979445</v>
      </c>
      <c r="AP895" s="792">
        <f t="shared" si="203"/>
        <v>0.580376271020555</v>
      </c>
      <c r="AQ895" s="792">
        <v>0.30349466555556198</v>
      </c>
      <c r="AR895" s="792">
        <f t="shared" si="204"/>
        <v>0.69650533444443807</v>
      </c>
      <c r="AS895" s="792">
        <f t="shared" si="210"/>
        <v>0.35200383085497122</v>
      </c>
      <c r="AT895" s="792">
        <f t="shared" si="210"/>
        <v>0.64799616914502889</v>
      </c>
      <c r="AU895" s="808">
        <v>0.38999171943241301</v>
      </c>
      <c r="AV895" s="808">
        <f t="shared" si="211"/>
        <v>0.61000828056758705</v>
      </c>
      <c r="AW895" s="808">
        <v>0.439653444703345</v>
      </c>
      <c r="AX895" s="808">
        <f t="shared" si="212"/>
        <v>0.560346555296655</v>
      </c>
      <c r="AY895" s="808">
        <v>0.33395389584552898</v>
      </c>
      <c r="AZ895" s="808">
        <f t="shared" si="215"/>
        <v>0.66604610415447096</v>
      </c>
      <c r="BA895" s="808">
        <f t="shared" si="213"/>
        <v>0.37563651739476067</v>
      </c>
      <c r="BB895" s="808">
        <f t="shared" si="213"/>
        <v>0.62436348260523933</v>
      </c>
      <c r="BC895" s="809">
        <v>0.368724889312122</v>
      </c>
      <c r="BD895" s="809">
        <f t="shared" si="216"/>
        <v>0.631275110687878</v>
      </c>
      <c r="BE895" s="809">
        <v>0.42421628435215097</v>
      </c>
      <c r="BF895" s="809">
        <f t="shared" si="216"/>
        <v>0.57578371564784903</v>
      </c>
      <c r="BG895" s="809">
        <v>0.33494639622699601</v>
      </c>
      <c r="BH895" s="809">
        <f t="shared" si="205"/>
        <v>0.66505360377300393</v>
      </c>
      <c r="BI895" s="809">
        <v>0.36594980335217075</v>
      </c>
      <c r="BJ895" s="809">
        <v>0.63405019664782936</v>
      </c>
      <c r="BK895" s="810">
        <v>0.36027081787492599</v>
      </c>
      <c r="BL895" s="810">
        <f t="shared" si="206"/>
        <v>0.63972918212507401</v>
      </c>
      <c r="BM895" s="810">
        <v>0.41609715475336201</v>
      </c>
      <c r="BN895" s="810">
        <f t="shared" si="207"/>
        <v>0.58390284524663794</v>
      </c>
      <c r="BO895" s="810">
        <v>0.32411041577448702</v>
      </c>
      <c r="BP895" s="810">
        <f t="shared" si="208"/>
        <v>0.67588958422551304</v>
      </c>
      <c r="BQ895" s="810">
        <v>0.35647709039076436</v>
      </c>
      <c r="BR895" s="810">
        <f t="shared" si="214"/>
        <v>0.64352290960923564</v>
      </c>
      <c r="BS895" s="809">
        <v>0.92405816559546539</v>
      </c>
      <c r="BT895" s="809">
        <v>7.59418344045346E-2</v>
      </c>
      <c r="BU895" s="812"/>
      <c r="BV895" s="758"/>
      <c r="BW895" s="758"/>
      <c r="BX895" s="758"/>
      <c r="BY895" s="758"/>
      <c r="BZ895" s="758"/>
      <c r="CA895" s="758"/>
      <c r="CB895" s="758"/>
      <c r="CC895" s="758"/>
      <c r="CD895" s="758"/>
      <c r="CE895" s="758"/>
      <c r="CF895" s="758"/>
      <c r="CG895" s="758"/>
      <c r="CH895" s="758"/>
      <c r="CI895" s="758"/>
      <c r="CJ895" s="758"/>
      <c r="CK895" s="758"/>
      <c r="CL895" s="758"/>
      <c r="CM895" s="758"/>
      <c r="CN895" s="758"/>
      <c r="CP895" s="5"/>
      <c r="CR895" s="5"/>
      <c r="CS895" s="5"/>
      <c r="CT895" s="5"/>
    </row>
    <row r="896" spans="2:98" ht="15">
      <c r="B896" s="758"/>
      <c r="C896" s="758"/>
      <c r="D896" s="758"/>
      <c r="E896" s="758"/>
      <c r="F896" s="758"/>
      <c r="G896" s="758"/>
      <c r="H896" s="758"/>
      <c r="I896" s="758"/>
      <c r="J896" s="758"/>
      <c r="K896" s="758"/>
      <c r="L896" s="758"/>
      <c r="M896" s="758"/>
      <c r="N896" s="758"/>
      <c r="O896" s="758"/>
      <c r="P896" s="758"/>
      <c r="Q896" s="758"/>
      <c r="R896" s="758"/>
      <c r="S896" s="758"/>
      <c r="T896" s="758"/>
      <c r="U896" s="758"/>
      <c r="V896" s="758"/>
      <c r="W896" s="758"/>
      <c r="X896" s="758"/>
      <c r="Y896" s="758"/>
      <c r="Z896" s="758"/>
      <c r="AA896" s="758"/>
      <c r="AB896" s="758"/>
      <c r="AC896" s="758"/>
      <c r="AD896" s="758"/>
      <c r="AE896" s="758"/>
      <c r="AF896" s="758"/>
      <c r="AG896" s="758"/>
      <c r="AH896" s="758"/>
      <c r="AI896" s="758"/>
      <c r="AJ896" s="758"/>
      <c r="AK896" s="758"/>
      <c r="AL896" s="780">
        <v>891</v>
      </c>
      <c r="AM896" s="792">
        <v>0.37406289706736401</v>
      </c>
      <c r="AN896" s="792">
        <f t="shared" si="209"/>
        <v>0.62593710293263594</v>
      </c>
      <c r="AO896" s="792">
        <v>0.41984459296461202</v>
      </c>
      <c r="AP896" s="792">
        <f t="shared" si="203"/>
        <v>0.58015540703538804</v>
      </c>
      <c r="AQ896" s="792">
        <v>0.303806312841711</v>
      </c>
      <c r="AR896" s="792">
        <f t="shared" si="204"/>
        <v>0.696193687158289</v>
      </c>
      <c r="AS896" s="792">
        <f t="shared" si="210"/>
        <v>0.35227465837993066</v>
      </c>
      <c r="AT896" s="792">
        <f t="shared" si="210"/>
        <v>0.64772534162006934</v>
      </c>
      <c r="AU896" s="808">
        <v>0.39024756325624499</v>
      </c>
      <c r="AV896" s="808">
        <f t="shared" si="211"/>
        <v>0.60975243674375501</v>
      </c>
      <c r="AW896" s="808">
        <v>0.43989704588039102</v>
      </c>
      <c r="AX896" s="808">
        <f t="shared" si="212"/>
        <v>0.56010295411960898</v>
      </c>
      <c r="AY896" s="808">
        <v>0.33429362173091698</v>
      </c>
      <c r="AZ896" s="808">
        <f t="shared" si="215"/>
        <v>0.66570637826908308</v>
      </c>
      <c r="BA896" s="808">
        <f t="shared" si="213"/>
        <v>0.37592813115814772</v>
      </c>
      <c r="BB896" s="808">
        <f t="shared" si="213"/>
        <v>0.62407186884185228</v>
      </c>
      <c r="BC896" s="809">
        <v>0.36896912150329703</v>
      </c>
      <c r="BD896" s="809">
        <f t="shared" si="216"/>
        <v>0.63103087849670292</v>
      </c>
      <c r="BE896" s="809">
        <v>0.42444557794844301</v>
      </c>
      <c r="BF896" s="809">
        <f t="shared" si="216"/>
        <v>0.57555442205155694</v>
      </c>
      <c r="BG896" s="809">
        <v>0.33528714345474298</v>
      </c>
      <c r="BH896" s="809">
        <f t="shared" si="205"/>
        <v>0.66471285654525702</v>
      </c>
      <c r="BI896" s="809">
        <v>0.3662349965833458</v>
      </c>
      <c r="BJ896" s="809">
        <v>0.6337650034166542</v>
      </c>
      <c r="BK896" s="810">
        <v>0.36051281236841998</v>
      </c>
      <c r="BL896" s="810">
        <f t="shared" si="206"/>
        <v>0.63948718763157997</v>
      </c>
      <c r="BM896" s="810">
        <v>0.41632621139153397</v>
      </c>
      <c r="BN896" s="810">
        <f t="shared" si="207"/>
        <v>0.58367378860846597</v>
      </c>
      <c r="BO896" s="810">
        <v>0.324439884952614</v>
      </c>
      <c r="BP896" s="810">
        <f t="shared" si="208"/>
        <v>0.675560115047386</v>
      </c>
      <c r="BQ896" s="810">
        <v>0.35675634753246543</v>
      </c>
      <c r="BR896" s="810">
        <f t="shared" si="214"/>
        <v>0.64324365246753457</v>
      </c>
      <c r="BS896" s="809">
        <v>0.92413879967193269</v>
      </c>
      <c r="BT896" s="809">
        <v>7.5861200328067299E-2</v>
      </c>
      <c r="BU896" s="812"/>
      <c r="BV896" s="758"/>
      <c r="BW896" s="758"/>
      <c r="BX896" s="758"/>
      <c r="BY896" s="758"/>
      <c r="BZ896" s="758"/>
      <c r="CA896" s="758"/>
      <c r="CB896" s="758"/>
      <c r="CC896" s="758"/>
      <c r="CD896" s="758"/>
      <c r="CE896" s="758"/>
      <c r="CF896" s="758"/>
      <c r="CG896" s="758"/>
      <c r="CH896" s="758"/>
      <c r="CI896" s="758"/>
      <c r="CJ896" s="758"/>
      <c r="CK896" s="758"/>
      <c r="CL896" s="758"/>
      <c r="CM896" s="758"/>
      <c r="CN896" s="758"/>
      <c r="CP896" s="5"/>
      <c r="CR896" s="5"/>
      <c r="CS896" s="5"/>
      <c r="CT896" s="5"/>
    </row>
    <row r="897" spans="2:98" ht="15">
      <c r="B897" s="758"/>
      <c r="C897" s="758"/>
      <c r="D897" s="758"/>
      <c r="E897" s="758"/>
      <c r="F897" s="758"/>
      <c r="G897" s="758"/>
      <c r="H897" s="758"/>
      <c r="I897" s="758"/>
      <c r="J897" s="758"/>
      <c r="K897" s="758"/>
      <c r="L897" s="758"/>
      <c r="M897" s="758"/>
      <c r="N897" s="758"/>
      <c r="O897" s="758"/>
      <c r="P897" s="758"/>
      <c r="Q897" s="758"/>
      <c r="R897" s="758"/>
      <c r="S897" s="758"/>
      <c r="T897" s="758"/>
      <c r="U897" s="758"/>
      <c r="V897" s="758"/>
      <c r="W897" s="758"/>
      <c r="X897" s="758"/>
      <c r="Y897" s="758"/>
      <c r="Z897" s="758"/>
      <c r="AA897" s="758"/>
      <c r="AB897" s="758"/>
      <c r="AC897" s="758"/>
      <c r="AD897" s="758"/>
      <c r="AE897" s="758"/>
      <c r="AF897" s="758"/>
      <c r="AG897" s="758"/>
      <c r="AH897" s="758"/>
      <c r="AI897" s="758"/>
      <c r="AJ897" s="758"/>
      <c r="AK897" s="758"/>
      <c r="AL897" s="780">
        <v>892</v>
      </c>
      <c r="AM897" s="792">
        <v>0.37431007133263899</v>
      </c>
      <c r="AN897" s="792">
        <f t="shared" si="209"/>
        <v>0.62568992866736095</v>
      </c>
      <c r="AO897" s="792">
        <v>0.42006528808249</v>
      </c>
      <c r="AP897" s="792">
        <f t="shared" si="203"/>
        <v>0.57993471191751</v>
      </c>
      <c r="AQ897" s="792">
        <v>0.30411784172788398</v>
      </c>
      <c r="AR897" s="792">
        <f t="shared" si="204"/>
        <v>0.69588215827211597</v>
      </c>
      <c r="AS897" s="792">
        <f t="shared" si="210"/>
        <v>0.35254534556691741</v>
      </c>
      <c r="AT897" s="792">
        <f t="shared" si="210"/>
        <v>0.64745465443308259</v>
      </c>
      <c r="AU897" s="808">
        <v>0.390503226717831</v>
      </c>
      <c r="AV897" s="808">
        <f t="shared" si="211"/>
        <v>0.609496773282169</v>
      </c>
      <c r="AW897" s="808">
        <v>0.44014047801949102</v>
      </c>
      <c r="AX897" s="808">
        <f t="shared" si="212"/>
        <v>0.55985952198050892</v>
      </c>
      <c r="AY897" s="808">
        <v>0.33463320040605798</v>
      </c>
      <c r="AZ897" s="808">
        <f t="shared" si="215"/>
        <v>0.66536679959394207</v>
      </c>
      <c r="BA897" s="808">
        <f t="shared" si="213"/>
        <v>0.37621958241379727</v>
      </c>
      <c r="BB897" s="808">
        <f t="shared" si="213"/>
        <v>0.62378041758620284</v>
      </c>
      <c r="BC897" s="809">
        <v>0.36921321028154402</v>
      </c>
      <c r="BD897" s="809">
        <f t="shared" si="216"/>
        <v>0.63078678971845603</v>
      </c>
      <c r="BE897" s="809">
        <v>0.42467476142708399</v>
      </c>
      <c r="BF897" s="809">
        <f t="shared" si="216"/>
        <v>0.57532523857291595</v>
      </c>
      <c r="BG897" s="809">
        <v>0.33562781107749401</v>
      </c>
      <c r="BH897" s="809">
        <f t="shared" si="205"/>
        <v>0.66437218892250605</v>
      </c>
      <c r="BI897" s="809">
        <v>0.36652008341115527</v>
      </c>
      <c r="BJ897" s="809">
        <v>0.63347991658884484</v>
      </c>
      <c r="BK897" s="810">
        <v>0.36075475049741401</v>
      </c>
      <c r="BL897" s="810">
        <f t="shared" si="206"/>
        <v>0.63924524950258599</v>
      </c>
      <c r="BM897" s="810">
        <v>0.41655518195010199</v>
      </c>
      <c r="BN897" s="810">
        <f t="shared" si="207"/>
        <v>0.58344481804989801</v>
      </c>
      <c r="BO897" s="810">
        <v>0.32476926669899397</v>
      </c>
      <c r="BP897" s="810">
        <f t="shared" si="208"/>
        <v>0.67523073330100603</v>
      </c>
      <c r="BQ897" s="810">
        <v>0.35703552718425902</v>
      </c>
      <c r="BR897" s="810">
        <f t="shared" si="214"/>
        <v>0.64296447281574098</v>
      </c>
      <c r="BS897" s="809">
        <v>0.9242192569096026</v>
      </c>
      <c r="BT897" s="809">
        <v>7.5780743090397396E-2</v>
      </c>
      <c r="BU897" s="812"/>
      <c r="BV897" s="758"/>
      <c r="BW897" s="758"/>
      <c r="BX897" s="758"/>
      <c r="BY897" s="758"/>
      <c r="BZ897" s="758"/>
      <c r="CA897" s="758"/>
      <c r="CB897" s="758"/>
      <c r="CC897" s="758"/>
      <c r="CD897" s="758"/>
      <c r="CE897" s="758"/>
      <c r="CF897" s="758"/>
      <c r="CG897" s="758"/>
      <c r="CH897" s="758"/>
      <c r="CI897" s="758"/>
      <c r="CJ897" s="758"/>
      <c r="CK897" s="758"/>
      <c r="CL897" s="758"/>
      <c r="CM897" s="758"/>
      <c r="CN897" s="758"/>
      <c r="CP897" s="5"/>
      <c r="CR897" s="5"/>
      <c r="CS897" s="5"/>
      <c r="CT897" s="5"/>
    </row>
    <row r="898" spans="2:98" ht="15">
      <c r="B898" s="758"/>
      <c r="C898" s="758"/>
      <c r="D898" s="758"/>
      <c r="E898" s="758"/>
      <c r="F898" s="758"/>
      <c r="G898" s="758"/>
      <c r="H898" s="758"/>
      <c r="I898" s="758"/>
      <c r="J898" s="758"/>
      <c r="K898" s="758"/>
      <c r="L898" s="758"/>
      <c r="M898" s="758"/>
      <c r="N898" s="758"/>
      <c r="O898" s="758"/>
      <c r="P898" s="758"/>
      <c r="Q898" s="758"/>
      <c r="R898" s="758"/>
      <c r="S898" s="758"/>
      <c r="T898" s="758"/>
      <c r="U898" s="758"/>
      <c r="V898" s="758"/>
      <c r="W898" s="758"/>
      <c r="X898" s="758"/>
      <c r="Y898" s="758"/>
      <c r="Z898" s="758"/>
      <c r="AA898" s="758"/>
      <c r="AB898" s="758"/>
      <c r="AC898" s="758"/>
      <c r="AD898" s="758"/>
      <c r="AE898" s="758"/>
      <c r="AF898" s="758"/>
      <c r="AG898" s="758"/>
      <c r="AH898" s="758"/>
      <c r="AI898" s="758"/>
      <c r="AJ898" s="758"/>
      <c r="AK898" s="758"/>
      <c r="AL898" s="780">
        <v>893</v>
      </c>
      <c r="AM898" s="792">
        <v>0.37455709335547099</v>
      </c>
      <c r="AN898" s="792">
        <f t="shared" si="209"/>
        <v>0.62544290664452906</v>
      </c>
      <c r="AO898" s="792">
        <v>0.42028581476673599</v>
      </c>
      <c r="AP898" s="792">
        <f t="shared" si="203"/>
        <v>0.57971418523326401</v>
      </c>
      <c r="AQ898" s="792">
        <v>0.30442925190799602</v>
      </c>
      <c r="AR898" s="792">
        <f t="shared" si="204"/>
        <v>0.69557074809200392</v>
      </c>
      <c r="AS898" s="792">
        <f t="shared" si="210"/>
        <v>0.35281589221422349</v>
      </c>
      <c r="AT898" s="792">
        <f t="shared" si="210"/>
        <v>0.64718410778577651</v>
      </c>
      <c r="AU898" s="808">
        <v>0.39075871003370399</v>
      </c>
      <c r="AV898" s="808">
        <f t="shared" si="211"/>
        <v>0.60924128996629601</v>
      </c>
      <c r="AW898" s="808">
        <v>0.44038374141630099</v>
      </c>
      <c r="AX898" s="808">
        <f t="shared" si="212"/>
        <v>0.55961625858369901</v>
      </c>
      <c r="AY898" s="808">
        <v>0.33497263167746899</v>
      </c>
      <c r="AZ898" s="808">
        <f t="shared" si="215"/>
        <v>0.66502736832253095</v>
      </c>
      <c r="BA898" s="808">
        <f t="shared" si="213"/>
        <v>0.37651087120783322</v>
      </c>
      <c r="BB898" s="808">
        <f t="shared" si="213"/>
        <v>0.62348912879216678</v>
      </c>
      <c r="BC898" s="809">
        <v>0.36945715689480102</v>
      </c>
      <c r="BD898" s="809">
        <f t="shared" si="216"/>
        <v>0.63054284310519892</v>
      </c>
      <c r="BE898" s="809">
        <v>0.424903835814741</v>
      </c>
      <c r="BF898" s="809">
        <f t="shared" si="216"/>
        <v>0.575096164185259</v>
      </c>
      <c r="BG898" s="809">
        <v>0.33596839982767002</v>
      </c>
      <c r="BH898" s="809">
        <f t="shared" si="205"/>
        <v>0.66403160017232998</v>
      </c>
      <c r="BI898" s="809">
        <v>0.36680506479550695</v>
      </c>
      <c r="BJ898" s="809">
        <v>0.63319493520449299</v>
      </c>
      <c r="BK898" s="810">
        <v>0.36099663433628798</v>
      </c>
      <c r="BL898" s="810">
        <f t="shared" si="206"/>
        <v>0.63900336566371196</v>
      </c>
      <c r="BM898" s="810">
        <v>0.41678406746076901</v>
      </c>
      <c r="BN898" s="810">
        <f t="shared" si="207"/>
        <v>0.58321593253923099</v>
      </c>
      <c r="BO898" s="810">
        <v>0.32509856181118102</v>
      </c>
      <c r="BP898" s="810">
        <f t="shared" si="208"/>
        <v>0.67490143818881898</v>
      </c>
      <c r="BQ898" s="810">
        <v>0.35731463059336943</v>
      </c>
      <c r="BR898" s="810">
        <f t="shared" si="214"/>
        <v>0.64268536940663057</v>
      </c>
      <c r="BS898" s="809">
        <v>0.9242995379211828</v>
      </c>
      <c r="BT898" s="809">
        <v>7.5700462078817199E-2</v>
      </c>
      <c r="BU898" s="812"/>
      <c r="BV898" s="758"/>
      <c r="BW898" s="758"/>
      <c r="BX898" s="758"/>
      <c r="BY898" s="758"/>
      <c r="BZ898" s="758"/>
      <c r="CA898" s="758"/>
      <c r="CB898" s="758"/>
      <c r="CC898" s="758"/>
      <c r="CD898" s="758"/>
      <c r="CE898" s="758"/>
      <c r="CF898" s="758"/>
      <c r="CG898" s="758"/>
      <c r="CH898" s="758"/>
      <c r="CI898" s="758"/>
      <c r="CJ898" s="758"/>
      <c r="CK898" s="758"/>
      <c r="CL898" s="758"/>
      <c r="CM898" s="758"/>
      <c r="CN898" s="758"/>
      <c r="CP898" s="5"/>
      <c r="CR898" s="5"/>
      <c r="CS898" s="5"/>
      <c r="CT898" s="5"/>
    </row>
    <row r="899" spans="2:98" ht="15">
      <c r="B899" s="758"/>
      <c r="C899" s="758"/>
      <c r="D899" s="758"/>
      <c r="E899" s="758"/>
      <c r="F899" s="758"/>
      <c r="G899" s="758"/>
      <c r="H899" s="758"/>
      <c r="I899" s="758"/>
      <c r="J899" s="758"/>
      <c r="K899" s="758"/>
      <c r="L899" s="758"/>
      <c r="M899" s="758"/>
      <c r="N899" s="758"/>
      <c r="O899" s="758"/>
      <c r="P899" s="758"/>
      <c r="Q899" s="758"/>
      <c r="R899" s="758"/>
      <c r="S899" s="758"/>
      <c r="T899" s="758"/>
      <c r="U899" s="758"/>
      <c r="V899" s="758"/>
      <c r="W899" s="758"/>
      <c r="X899" s="758"/>
      <c r="Y899" s="758"/>
      <c r="Z899" s="758"/>
      <c r="AA899" s="758"/>
      <c r="AB899" s="758"/>
      <c r="AC899" s="758"/>
      <c r="AD899" s="758"/>
      <c r="AE899" s="758"/>
      <c r="AF899" s="758"/>
      <c r="AG899" s="758"/>
      <c r="AH899" s="758"/>
      <c r="AI899" s="758"/>
      <c r="AJ899" s="758"/>
      <c r="AK899" s="758"/>
      <c r="AL899" s="780">
        <v>894</v>
      </c>
      <c r="AM899" s="792">
        <v>0.37480396261763599</v>
      </c>
      <c r="AN899" s="792">
        <f t="shared" si="209"/>
        <v>0.62519603738236396</v>
      </c>
      <c r="AO899" s="792">
        <v>0.42050617345100699</v>
      </c>
      <c r="AP899" s="792">
        <f t="shared" si="203"/>
        <v>0.57949382654899306</v>
      </c>
      <c r="AQ899" s="792">
        <v>0.30474054307596199</v>
      </c>
      <c r="AR899" s="792">
        <f t="shared" si="204"/>
        <v>0.69525945692403801</v>
      </c>
      <c r="AS899" s="792">
        <f t="shared" si="210"/>
        <v>0.35308629812014125</v>
      </c>
      <c r="AT899" s="792">
        <f t="shared" si="210"/>
        <v>0.64691370187985875</v>
      </c>
      <c r="AU899" s="808">
        <v>0.39101401342039299</v>
      </c>
      <c r="AV899" s="808">
        <f t="shared" si="211"/>
        <v>0.60898598657960701</v>
      </c>
      <c r="AW899" s="808">
        <v>0.44062683636647498</v>
      </c>
      <c r="AX899" s="808">
        <f t="shared" si="212"/>
        <v>0.55937316363352507</v>
      </c>
      <c r="AY899" s="808">
        <v>0.33531191535166499</v>
      </c>
      <c r="AZ899" s="808">
        <f t="shared" si="215"/>
        <v>0.66468808464833495</v>
      </c>
      <c r="BA899" s="808">
        <f t="shared" si="213"/>
        <v>0.376801997586377</v>
      </c>
      <c r="BB899" s="808">
        <f t="shared" si="213"/>
        <v>0.623198002413623</v>
      </c>
      <c r="BC899" s="809">
        <v>0.36970096259100599</v>
      </c>
      <c r="BD899" s="809">
        <f t="shared" si="216"/>
        <v>0.63029903740899407</v>
      </c>
      <c r="BE899" s="809">
        <v>0.42513280213808102</v>
      </c>
      <c r="BF899" s="809">
        <f t="shared" si="216"/>
        <v>0.57486719786191898</v>
      </c>
      <c r="BG899" s="809">
        <v>0.33630891043768901</v>
      </c>
      <c r="BH899" s="809">
        <f t="shared" si="205"/>
        <v>0.66369108956231093</v>
      </c>
      <c r="BI899" s="809">
        <v>0.36708994169630743</v>
      </c>
      <c r="BJ899" s="809">
        <v>0.63291005830369262</v>
      </c>
      <c r="BK899" s="810">
        <v>0.36123846595942599</v>
      </c>
      <c r="BL899" s="810">
        <f t="shared" si="206"/>
        <v>0.63876153404057401</v>
      </c>
      <c r="BM899" s="810">
        <v>0.41701286895523998</v>
      </c>
      <c r="BN899" s="810">
        <f t="shared" si="207"/>
        <v>0.58298713104476008</v>
      </c>
      <c r="BO899" s="810">
        <v>0.32542777108672799</v>
      </c>
      <c r="BP899" s="810">
        <f t="shared" si="208"/>
        <v>0.67457222891327207</v>
      </c>
      <c r="BQ899" s="810">
        <v>0.35759365900702211</v>
      </c>
      <c r="BR899" s="810">
        <f t="shared" si="214"/>
        <v>0.64240634099297789</v>
      </c>
      <c r="BS899" s="809">
        <v>0.92437964331938094</v>
      </c>
      <c r="BT899" s="809">
        <v>7.5620356680619005E-2</v>
      </c>
      <c r="BU899" s="812"/>
      <c r="BV899" s="758"/>
      <c r="BW899" s="758"/>
      <c r="BX899" s="758"/>
      <c r="BY899" s="758"/>
      <c r="BZ899" s="758"/>
      <c r="CA899" s="758"/>
      <c r="CB899" s="758"/>
      <c r="CC899" s="758"/>
      <c r="CD899" s="758"/>
      <c r="CE899" s="758"/>
      <c r="CF899" s="758"/>
      <c r="CG899" s="758"/>
      <c r="CH899" s="758"/>
      <c r="CI899" s="758"/>
      <c r="CJ899" s="758"/>
      <c r="CK899" s="758"/>
      <c r="CL899" s="758"/>
      <c r="CM899" s="758"/>
      <c r="CN899" s="758"/>
      <c r="CP899" s="5"/>
      <c r="CR899" s="5"/>
      <c r="CS899" s="5"/>
      <c r="CT899" s="5"/>
    </row>
    <row r="900" spans="2:98" ht="15">
      <c r="B900" s="758"/>
      <c r="C900" s="758"/>
      <c r="D900" s="758"/>
      <c r="E900" s="758"/>
      <c r="F900" s="758"/>
      <c r="G900" s="758"/>
      <c r="H900" s="758"/>
      <c r="I900" s="758"/>
      <c r="J900" s="758"/>
      <c r="K900" s="758"/>
      <c r="L900" s="758"/>
      <c r="M900" s="758"/>
      <c r="N900" s="758"/>
      <c r="O900" s="758"/>
      <c r="P900" s="758"/>
      <c r="Q900" s="758"/>
      <c r="R900" s="758"/>
      <c r="S900" s="758"/>
      <c r="T900" s="758"/>
      <c r="U900" s="758"/>
      <c r="V900" s="758"/>
      <c r="W900" s="758"/>
      <c r="X900" s="758"/>
      <c r="Y900" s="758"/>
      <c r="Z900" s="758"/>
      <c r="AA900" s="758"/>
      <c r="AB900" s="758"/>
      <c r="AC900" s="758"/>
      <c r="AD900" s="758"/>
      <c r="AE900" s="758"/>
      <c r="AF900" s="758"/>
      <c r="AG900" s="758"/>
      <c r="AH900" s="758"/>
      <c r="AI900" s="758"/>
      <c r="AJ900" s="758"/>
      <c r="AK900" s="758"/>
      <c r="AL900" s="780">
        <v>895</v>
      </c>
      <c r="AM900" s="792">
        <v>0.37505067860091001</v>
      </c>
      <c r="AN900" s="792">
        <f t="shared" si="209"/>
        <v>0.62494932139908999</v>
      </c>
      <c r="AO900" s="792">
        <v>0.42072636456896401</v>
      </c>
      <c r="AP900" s="792">
        <f t="shared" si="203"/>
        <v>0.57927363543103594</v>
      </c>
      <c r="AQ900" s="792">
        <v>0.30505171492569799</v>
      </c>
      <c r="AR900" s="792">
        <f t="shared" si="204"/>
        <v>0.69494828507430206</v>
      </c>
      <c r="AS900" s="792">
        <f t="shared" si="210"/>
        <v>0.35335656308296493</v>
      </c>
      <c r="AT900" s="792">
        <f t="shared" si="210"/>
        <v>0.64664343691703519</v>
      </c>
      <c r="AU900" s="808">
        <v>0.39126913709442801</v>
      </c>
      <c r="AV900" s="808">
        <f t="shared" si="211"/>
        <v>0.60873086290557199</v>
      </c>
      <c r="AW900" s="808">
        <v>0.440869763165669</v>
      </c>
      <c r="AX900" s="808">
        <f t="shared" si="212"/>
        <v>0.55913023683433094</v>
      </c>
      <c r="AY900" s="808">
        <v>0.33565105123516298</v>
      </c>
      <c r="AZ900" s="808">
        <f t="shared" si="215"/>
        <v>0.66434894876483708</v>
      </c>
      <c r="BA900" s="808">
        <f t="shared" si="213"/>
        <v>0.3770929615955515</v>
      </c>
      <c r="BB900" s="808">
        <f t="shared" si="213"/>
        <v>0.6229070384044485</v>
      </c>
      <c r="BC900" s="809">
        <v>0.36994462861810001</v>
      </c>
      <c r="BD900" s="809">
        <f t="shared" si="216"/>
        <v>0.63005537138189993</v>
      </c>
      <c r="BE900" s="809">
        <v>0.42536166142377202</v>
      </c>
      <c r="BF900" s="809">
        <f t="shared" si="216"/>
        <v>0.57463833857622793</v>
      </c>
      <c r="BG900" s="809">
        <v>0.33664934363996901</v>
      </c>
      <c r="BH900" s="809">
        <f t="shared" si="205"/>
        <v>0.66335065636003099</v>
      </c>
      <c r="BI900" s="809">
        <v>0.36737471507346431</v>
      </c>
      <c r="BJ900" s="809">
        <v>0.63262528492653569</v>
      </c>
      <c r="BK900" s="810">
        <v>0.36148024744120699</v>
      </c>
      <c r="BL900" s="810">
        <f t="shared" si="206"/>
        <v>0.63851975255879301</v>
      </c>
      <c r="BM900" s="810">
        <v>0.417241587465217</v>
      </c>
      <c r="BN900" s="810">
        <f t="shared" si="207"/>
        <v>0.582758412534783</v>
      </c>
      <c r="BO900" s="810">
        <v>0.32575689532318902</v>
      </c>
      <c r="BP900" s="810">
        <f t="shared" si="208"/>
        <v>0.67424310467681092</v>
      </c>
      <c r="BQ900" s="810">
        <v>0.35787261367244105</v>
      </c>
      <c r="BR900" s="810">
        <f t="shared" si="214"/>
        <v>0.64212738632755895</v>
      </c>
      <c r="BS900" s="809">
        <v>0.92445957371690479</v>
      </c>
      <c r="BT900" s="809">
        <v>7.5540426283095194E-2</v>
      </c>
      <c r="BU900" s="812"/>
      <c r="BV900" s="758"/>
      <c r="BW900" s="758"/>
      <c r="BX900" s="758"/>
      <c r="BY900" s="758"/>
      <c r="BZ900" s="758"/>
      <c r="CA900" s="758"/>
      <c r="CB900" s="758"/>
      <c r="CC900" s="758"/>
      <c r="CD900" s="758"/>
      <c r="CE900" s="758"/>
      <c r="CF900" s="758"/>
      <c r="CG900" s="758"/>
      <c r="CH900" s="758"/>
      <c r="CI900" s="758"/>
      <c r="CJ900" s="758"/>
      <c r="CK900" s="758"/>
      <c r="CL900" s="758"/>
      <c r="CM900" s="758"/>
      <c r="CN900" s="758"/>
      <c r="CP900" s="5"/>
      <c r="CR900" s="5"/>
      <c r="CS900" s="5"/>
      <c r="CT900" s="5"/>
    </row>
    <row r="901" spans="2:98" ht="15">
      <c r="B901" s="758"/>
      <c r="C901" s="758"/>
      <c r="D901" s="758"/>
      <c r="E901" s="758"/>
      <c r="F901" s="758"/>
      <c r="G901" s="758"/>
      <c r="H901" s="758"/>
      <c r="I901" s="758"/>
      <c r="J901" s="758"/>
      <c r="K901" s="758"/>
      <c r="L901" s="758"/>
      <c r="M901" s="758"/>
      <c r="N901" s="758"/>
      <c r="O901" s="758"/>
      <c r="P901" s="758"/>
      <c r="Q901" s="758"/>
      <c r="R901" s="758"/>
      <c r="S901" s="758"/>
      <c r="T901" s="758"/>
      <c r="U901" s="758"/>
      <c r="V901" s="758"/>
      <c r="W901" s="758"/>
      <c r="X901" s="758"/>
      <c r="Y901" s="758"/>
      <c r="Z901" s="758"/>
      <c r="AA901" s="758"/>
      <c r="AB901" s="758"/>
      <c r="AC901" s="758"/>
      <c r="AD901" s="758"/>
      <c r="AE901" s="758"/>
      <c r="AF901" s="758"/>
      <c r="AG901" s="758"/>
      <c r="AH901" s="758"/>
      <c r="AI901" s="758"/>
      <c r="AJ901" s="758"/>
      <c r="AK901" s="758"/>
      <c r="AL901" s="780">
        <v>896</v>
      </c>
      <c r="AM901" s="792">
        <v>0.375297240787068</v>
      </c>
      <c r="AN901" s="792">
        <f t="shared" si="209"/>
        <v>0.62470275921293195</v>
      </c>
      <c r="AO901" s="792">
        <v>0.42094638855426197</v>
      </c>
      <c r="AP901" s="792">
        <f t="shared" si="203"/>
        <v>0.57905361144573808</v>
      </c>
      <c r="AQ901" s="792">
        <v>0.30536276715111998</v>
      </c>
      <c r="AR901" s="792">
        <f t="shared" si="204"/>
        <v>0.69463723284888002</v>
      </c>
      <c r="AS901" s="792">
        <f t="shared" si="210"/>
        <v>0.35362668690098653</v>
      </c>
      <c r="AT901" s="792">
        <f t="shared" si="210"/>
        <v>0.64637331309901347</v>
      </c>
      <c r="AU901" s="808">
        <v>0.39152408127234001</v>
      </c>
      <c r="AV901" s="808">
        <f t="shared" si="211"/>
        <v>0.60847591872766005</v>
      </c>
      <c r="AW901" s="808">
        <v>0.441112522109538</v>
      </c>
      <c r="AX901" s="808">
        <f t="shared" si="212"/>
        <v>0.558887477890462</v>
      </c>
      <c r="AY901" s="808">
        <v>0.335990039134479</v>
      </c>
      <c r="AZ901" s="808">
        <f t="shared" si="215"/>
        <v>0.664009960865521</v>
      </c>
      <c r="BA901" s="808">
        <f t="shared" si="213"/>
        <v>0.37738376328147949</v>
      </c>
      <c r="BB901" s="808">
        <f t="shared" si="213"/>
        <v>0.62261623671852062</v>
      </c>
      <c r="BC901" s="809">
        <v>0.37018815622402002</v>
      </c>
      <c r="BD901" s="809">
        <f t="shared" si="216"/>
        <v>0.62981184377597998</v>
      </c>
      <c r="BE901" s="809">
        <v>0.42559041469848202</v>
      </c>
      <c r="BF901" s="809">
        <f t="shared" si="216"/>
        <v>0.57440958530151798</v>
      </c>
      <c r="BG901" s="809">
        <v>0.33698970016693203</v>
      </c>
      <c r="BH901" s="809">
        <f t="shared" si="205"/>
        <v>0.66301029983306803</v>
      </c>
      <c r="BI901" s="809">
        <v>0.36765938588688579</v>
      </c>
      <c r="BJ901" s="809">
        <v>0.63234061411311426</v>
      </c>
      <c r="BK901" s="810">
        <v>0.36172198085601498</v>
      </c>
      <c r="BL901" s="810">
        <f t="shared" si="206"/>
        <v>0.63827801914398496</v>
      </c>
      <c r="BM901" s="810">
        <v>0.41747022402240502</v>
      </c>
      <c r="BN901" s="810">
        <f t="shared" si="207"/>
        <v>0.58252977597759492</v>
      </c>
      <c r="BO901" s="810">
        <v>0.32608593531811703</v>
      </c>
      <c r="BP901" s="810">
        <f t="shared" si="208"/>
        <v>0.67391406468188297</v>
      </c>
      <c r="BQ901" s="810">
        <v>0.35815149583685163</v>
      </c>
      <c r="BR901" s="810">
        <f t="shared" si="214"/>
        <v>0.64184850416314831</v>
      </c>
      <c r="BS901" s="809">
        <v>0.92453932972646224</v>
      </c>
      <c r="BT901" s="809">
        <v>7.5460670273537797E-2</v>
      </c>
      <c r="BU901" s="812"/>
      <c r="BV901" s="758"/>
      <c r="BW901" s="758"/>
      <c r="BX901" s="758"/>
      <c r="BY901" s="758"/>
      <c r="BZ901" s="758"/>
      <c r="CA901" s="758"/>
      <c r="CB901" s="758"/>
      <c r="CC901" s="758"/>
      <c r="CD901" s="758"/>
      <c r="CE901" s="758"/>
      <c r="CF901" s="758"/>
      <c r="CG901" s="758"/>
      <c r="CH901" s="758"/>
      <c r="CI901" s="758"/>
      <c r="CJ901" s="758"/>
      <c r="CK901" s="758"/>
      <c r="CL901" s="758"/>
      <c r="CM901" s="758"/>
      <c r="CN901" s="758"/>
      <c r="CP901" s="5"/>
      <c r="CR901" s="5"/>
      <c r="CS901" s="5"/>
      <c r="CT901" s="5"/>
    </row>
    <row r="902" spans="2:98" ht="15">
      <c r="B902" s="758"/>
      <c r="C902" s="758"/>
      <c r="D902" s="758"/>
      <c r="E902" s="758"/>
      <c r="F902" s="758"/>
      <c r="G902" s="758"/>
      <c r="H902" s="758"/>
      <c r="I902" s="758"/>
      <c r="J902" s="758"/>
      <c r="K902" s="758"/>
      <c r="L902" s="758"/>
      <c r="M902" s="758"/>
      <c r="N902" s="758"/>
      <c r="O902" s="758"/>
      <c r="P902" s="758"/>
      <c r="Q902" s="758"/>
      <c r="R902" s="758"/>
      <c r="S902" s="758"/>
      <c r="T902" s="758"/>
      <c r="U902" s="758"/>
      <c r="V902" s="758"/>
      <c r="W902" s="758"/>
      <c r="X902" s="758"/>
      <c r="Y902" s="758"/>
      <c r="Z902" s="758"/>
      <c r="AA902" s="758"/>
      <c r="AB902" s="758"/>
      <c r="AC902" s="758"/>
      <c r="AD902" s="758"/>
      <c r="AE902" s="758"/>
      <c r="AF902" s="758"/>
      <c r="AG902" s="758"/>
      <c r="AH902" s="758"/>
      <c r="AI902" s="758"/>
      <c r="AJ902" s="758"/>
      <c r="AK902" s="758"/>
      <c r="AL902" s="780">
        <v>897</v>
      </c>
      <c r="AM902" s="792">
        <v>0.37554364865788498</v>
      </c>
      <c r="AN902" s="792">
        <f t="shared" si="209"/>
        <v>0.62445635134211508</v>
      </c>
      <c r="AO902" s="792">
        <v>0.42116624584055901</v>
      </c>
      <c r="AP902" s="792">
        <f t="shared" ref="AP902:AP965" si="217">1-AO902</f>
        <v>0.57883375415944105</v>
      </c>
      <c r="AQ902" s="792">
        <v>0.30567369944614198</v>
      </c>
      <c r="AR902" s="792">
        <f t="shared" ref="AR902:AR965" si="218">1-AQ902</f>
        <v>0.69432630055385802</v>
      </c>
      <c r="AS902" s="792">
        <f t="shared" si="210"/>
        <v>0.3538966693724982</v>
      </c>
      <c r="AT902" s="792">
        <f t="shared" si="210"/>
        <v>0.6461033306275018</v>
      </c>
      <c r="AU902" s="808">
        <v>0.39177884617066</v>
      </c>
      <c r="AV902" s="808">
        <f t="shared" si="211"/>
        <v>0.60822115382934006</v>
      </c>
      <c r="AW902" s="808">
        <v>0.44135511349373702</v>
      </c>
      <c r="AX902" s="808">
        <f t="shared" si="212"/>
        <v>0.55864488650626298</v>
      </c>
      <c r="AY902" s="808">
        <v>0.336328878856128</v>
      </c>
      <c r="AZ902" s="808">
        <f t="shared" si="215"/>
        <v>0.66367112114387194</v>
      </c>
      <c r="BA902" s="808">
        <f t="shared" si="213"/>
        <v>0.37767440269028296</v>
      </c>
      <c r="BB902" s="808">
        <f t="shared" si="213"/>
        <v>0.62232559730971704</v>
      </c>
      <c r="BC902" s="809">
        <v>0.37043154665670602</v>
      </c>
      <c r="BD902" s="809">
        <f t="shared" si="216"/>
        <v>0.62956845334329392</v>
      </c>
      <c r="BE902" s="809">
        <v>0.42581906298887701</v>
      </c>
      <c r="BF902" s="809">
        <f t="shared" si="216"/>
        <v>0.57418093701112305</v>
      </c>
      <c r="BG902" s="809">
        <v>0.33732998075099402</v>
      </c>
      <c r="BH902" s="809">
        <f t="shared" ref="BH902:BH965" si="219">1-BG902</f>
        <v>0.66267001924900604</v>
      </c>
      <c r="BI902" s="809">
        <v>0.36794395509647781</v>
      </c>
      <c r="BJ902" s="809">
        <v>0.63205604490352219</v>
      </c>
      <c r="BK902" s="810">
        <v>0.36196366827822901</v>
      </c>
      <c r="BL902" s="810">
        <f t="shared" ref="BL902:BL965" si="220">1-BK902</f>
        <v>0.63803633172177099</v>
      </c>
      <c r="BM902" s="810">
        <v>0.41769877965850699</v>
      </c>
      <c r="BN902" s="810">
        <f t="shared" ref="BN902:BN965" si="221">1-BM902</f>
        <v>0.58230122034149301</v>
      </c>
      <c r="BO902" s="810">
        <v>0.32641489186906503</v>
      </c>
      <c r="BP902" s="810">
        <f t="shared" ref="BP902:BP965" si="222">1-BO902</f>
        <v>0.67358510813093497</v>
      </c>
      <c r="BQ902" s="810">
        <v>0.35843030674747756</v>
      </c>
      <c r="BR902" s="810">
        <f t="shared" si="214"/>
        <v>0.64156969325252255</v>
      </c>
      <c r="BS902" s="809">
        <v>0.92461891196076085</v>
      </c>
      <c r="BT902" s="809">
        <v>7.5381088039239194E-2</v>
      </c>
      <c r="BU902" s="812"/>
      <c r="BV902" s="758"/>
      <c r="BW902" s="758"/>
      <c r="BX902" s="758"/>
      <c r="BY902" s="758"/>
      <c r="BZ902" s="758"/>
      <c r="CA902" s="758"/>
      <c r="CB902" s="758"/>
      <c r="CC902" s="758"/>
      <c r="CD902" s="758"/>
      <c r="CE902" s="758"/>
      <c r="CF902" s="758"/>
      <c r="CG902" s="758"/>
      <c r="CH902" s="758"/>
      <c r="CI902" s="758"/>
      <c r="CJ902" s="758"/>
      <c r="CK902" s="758"/>
      <c r="CL902" s="758"/>
      <c r="CM902" s="758"/>
      <c r="CN902" s="758"/>
      <c r="CP902" s="5"/>
      <c r="CR902" s="5"/>
      <c r="CS902" s="5"/>
      <c r="CT902" s="5"/>
    </row>
    <row r="903" spans="2:98" ht="15">
      <c r="B903" s="758"/>
      <c r="C903" s="758"/>
      <c r="D903" s="758"/>
      <c r="E903" s="758"/>
      <c r="F903" s="758"/>
      <c r="G903" s="758"/>
      <c r="H903" s="758"/>
      <c r="I903" s="758"/>
      <c r="J903" s="758"/>
      <c r="K903" s="758"/>
      <c r="L903" s="758"/>
      <c r="M903" s="758"/>
      <c r="N903" s="758"/>
      <c r="O903" s="758"/>
      <c r="P903" s="758"/>
      <c r="Q903" s="758"/>
      <c r="R903" s="758"/>
      <c r="S903" s="758"/>
      <c r="T903" s="758"/>
      <c r="U903" s="758"/>
      <c r="V903" s="758"/>
      <c r="W903" s="758"/>
      <c r="X903" s="758"/>
      <c r="Y903" s="758"/>
      <c r="Z903" s="758"/>
      <c r="AA903" s="758"/>
      <c r="AB903" s="758"/>
      <c r="AC903" s="758"/>
      <c r="AD903" s="758"/>
      <c r="AE903" s="758"/>
      <c r="AF903" s="758"/>
      <c r="AG903" s="758"/>
      <c r="AH903" s="758"/>
      <c r="AI903" s="758"/>
      <c r="AJ903" s="758"/>
      <c r="AK903" s="758"/>
      <c r="AL903" s="780">
        <v>898</v>
      </c>
      <c r="AM903" s="792">
        <v>0.37578990169513599</v>
      </c>
      <c r="AN903" s="792">
        <f t="shared" ref="AN903:AN966" si="223">1-AM903</f>
        <v>0.62421009830486396</v>
      </c>
      <c r="AO903" s="792">
        <v>0.42138593686151499</v>
      </c>
      <c r="AP903" s="792">
        <f t="shared" si="217"/>
        <v>0.57861406313848507</v>
      </c>
      <c r="AQ903" s="792">
        <v>0.30598451150467998</v>
      </c>
      <c r="AR903" s="792">
        <f t="shared" si="218"/>
        <v>0.69401548849532002</v>
      </c>
      <c r="AS903" s="792">
        <f t="shared" ref="AS903:AT966" si="224">(AO903*0.23)+(AM903*0.31)+(AQ903*0.46)</f>
        <v>0.35416651029579338</v>
      </c>
      <c r="AT903" s="792">
        <f t="shared" si="224"/>
        <v>0.64583348970420662</v>
      </c>
      <c r="AU903" s="808">
        <v>0.392033432005918</v>
      </c>
      <c r="AV903" s="808">
        <f t="shared" ref="AV903:AV966" si="225">1-AU903</f>
        <v>0.607966567994082</v>
      </c>
      <c r="AW903" s="808">
        <v>0.44159753761392201</v>
      </c>
      <c r="AX903" s="808">
        <f t="shared" ref="AX903:AX966" si="226">1-AW903</f>
        <v>0.55840246238607794</v>
      </c>
      <c r="AY903" s="808">
        <v>0.33666757020662802</v>
      </c>
      <c r="AZ903" s="808">
        <f t="shared" si="215"/>
        <v>0.66333242979337204</v>
      </c>
      <c r="BA903" s="808">
        <f t="shared" ref="BA903:BB966" si="227">(AW903*0.23)+(AU903*0.31)+(AY903*0.46)</f>
        <v>0.37796487986808558</v>
      </c>
      <c r="BB903" s="808">
        <f t="shared" si="227"/>
        <v>0.62203512013191453</v>
      </c>
      <c r="BC903" s="809">
        <v>0.37067480116409601</v>
      </c>
      <c r="BD903" s="809">
        <f t="shared" si="216"/>
        <v>0.62932519883590399</v>
      </c>
      <c r="BE903" s="809">
        <v>0.426047607321626</v>
      </c>
      <c r="BF903" s="809">
        <f t="shared" si="216"/>
        <v>0.57395239267837406</v>
      </c>
      <c r="BG903" s="809">
        <v>0.337670186124576</v>
      </c>
      <c r="BH903" s="809">
        <f t="shared" si="219"/>
        <v>0.662329813875424</v>
      </c>
      <c r="BI903" s="809">
        <v>0.3682284236621487</v>
      </c>
      <c r="BJ903" s="809">
        <v>0.6317715763378513</v>
      </c>
      <c r="BK903" s="810">
        <v>0.36220531178223198</v>
      </c>
      <c r="BL903" s="810">
        <f t="shared" si="220"/>
        <v>0.63779468821776808</v>
      </c>
      <c r="BM903" s="810">
        <v>0.41792725540522702</v>
      </c>
      <c r="BN903" s="810">
        <f t="shared" si="221"/>
        <v>0.58207274459477298</v>
      </c>
      <c r="BO903" s="810">
        <v>0.32674376577358599</v>
      </c>
      <c r="BP903" s="810">
        <f t="shared" si="222"/>
        <v>0.67325623422641401</v>
      </c>
      <c r="BQ903" s="810">
        <v>0.35870904765154366</v>
      </c>
      <c r="BR903" s="810">
        <f t="shared" ref="BR903:BR966" si="228">(BN903*0.23)+(BL903*0.31)+(BP903*0.46)</f>
        <v>0.64129095234845646</v>
      </c>
      <c r="BS903" s="809">
        <v>0.92469832103250826</v>
      </c>
      <c r="BT903" s="809">
        <v>7.5301678967491695E-2</v>
      </c>
      <c r="BU903" s="812"/>
      <c r="BV903" s="758"/>
      <c r="BW903" s="758"/>
      <c r="BX903" s="758"/>
      <c r="BY903" s="758"/>
      <c r="BZ903" s="758"/>
      <c r="CA903" s="758"/>
      <c r="CB903" s="758"/>
      <c r="CC903" s="758"/>
      <c r="CD903" s="758"/>
      <c r="CE903" s="758"/>
      <c r="CF903" s="758"/>
      <c r="CG903" s="758"/>
      <c r="CH903" s="758"/>
      <c r="CI903" s="758"/>
      <c r="CJ903" s="758"/>
      <c r="CK903" s="758"/>
      <c r="CL903" s="758"/>
      <c r="CM903" s="758"/>
      <c r="CN903" s="758"/>
      <c r="CP903" s="5"/>
      <c r="CR903" s="5"/>
      <c r="CS903" s="5"/>
      <c r="CT903" s="5"/>
    </row>
    <row r="904" spans="2:98" ht="15">
      <c r="B904" s="758"/>
      <c r="C904" s="758"/>
      <c r="D904" s="758"/>
      <c r="E904" s="758"/>
      <c r="F904" s="758"/>
      <c r="G904" s="758"/>
      <c r="H904" s="758"/>
      <c r="I904" s="758"/>
      <c r="J904" s="758"/>
      <c r="K904" s="758"/>
      <c r="L904" s="758"/>
      <c r="M904" s="758"/>
      <c r="N904" s="758"/>
      <c r="O904" s="758"/>
      <c r="P904" s="758"/>
      <c r="Q904" s="758"/>
      <c r="R904" s="758"/>
      <c r="S904" s="758"/>
      <c r="T904" s="758"/>
      <c r="U904" s="758"/>
      <c r="V904" s="758"/>
      <c r="W904" s="758"/>
      <c r="X904" s="758"/>
      <c r="Y904" s="758"/>
      <c r="Z904" s="758"/>
      <c r="AA904" s="758"/>
      <c r="AB904" s="758"/>
      <c r="AC904" s="758"/>
      <c r="AD904" s="758"/>
      <c r="AE904" s="758"/>
      <c r="AF904" s="758"/>
      <c r="AG904" s="758"/>
      <c r="AH904" s="758"/>
      <c r="AI904" s="758"/>
      <c r="AJ904" s="758"/>
      <c r="AK904" s="758"/>
      <c r="AL904" s="780">
        <v>899</v>
      </c>
      <c r="AM904" s="792">
        <v>0.37603599938059801</v>
      </c>
      <c r="AN904" s="792">
        <f t="shared" si="223"/>
        <v>0.62396400061940205</v>
      </c>
      <c r="AO904" s="792">
        <v>0.42160546205078597</v>
      </c>
      <c r="AP904" s="792">
        <f t="shared" si="217"/>
        <v>0.57839453794921403</v>
      </c>
      <c r="AQ904" s="792">
        <v>0.30629520302065</v>
      </c>
      <c r="AR904" s="792">
        <f t="shared" si="218"/>
        <v>0.69370479697934995</v>
      </c>
      <c r="AS904" s="792">
        <f t="shared" si="224"/>
        <v>0.35443620946916521</v>
      </c>
      <c r="AT904" s="792">
        <f t="shared" si="224"/>
        <v>0.6455637905308349</v>
      </c>
      <c r="AU904" s="808">
        <v>0.39228783899464398</v>
      </c>
      <c r="AV904" s="808">
        <f t="shared" si="225"/>
        <v>0.60771216100535597</v>
      </c>
      <c r="AW904" s="808">
        <v>0.44183979476574697</v>
      </c>
      <c r="AX904" s="808">
        <f t="shared" si="226"/>
        <v>0.55816020523425303</v>
      </c>
      <c r="AY904" s="808">
        <v>0.337006112992494</v>
      </c>
      <c r="AZ904" s="808">
        <f t="shared" si="215"/>
        <v>0.66299388700750606</v>
      </c>
      <c r="BA904" s="808">
        <f t="shared" si="227"/>
        <v>0.37825519486100867</v>
      </c>
      <c r="BB904" s="808">
        <f t="shared" si="227"/>
        <v>0.62174480513899133</v>
      </c>
      <c r="BC904" s="809">
        <v>0.37091792099413001</v>
      </c>
      <c r="BD904" s="809">
        <f t="shared" si="216"/>
        <v>0.62908207900586999</v>
      </c>
      <c r="BE904" s="809">
        <v>0.42627604872339497</v>
      </c>
      <c r="BF904" s="809">
        <f t="shared" si="216"/>
        <v>0.57372395127660503</v>
      </c>
      <c r="BG904" s="809">
        <v>0.33801031702009599</v>
      </c>
      <c r="BH904" s="809">
        <f t="shared" si="219"/>
        <v>0.66198968297990401</v>
      </c>
      <c r="BI904" s="809">
        <v>0.36851279254380531</v>
      </c>
      <c r="BJ904" s="809">
        <v>0.6314872074561948</v>
      </c>
      <c r="BK904" s="810">
        <v>0.36244691344240598</v>
      </c>
      <c r="BL904" s="810">
        <f t="shared" si="220"/>
        <v>0.63755308655759402</v>
      </c>
      <c r="BM904" s="810">
        <v>0.41815565229426799</v>
      </c>
      <c r="BN904" s="810">
        <f t="shared" si="221"/>
        <v>0.58184434770573201</v>
      </c>
      <c r="BO904" s="810">
        <v>0.327072557829234</v>
      </c>
      <c r="BP904" s="810">
        <f t="shared" si="222"/>
        <v>0.67292744217076605</v>
      </c>
      <c r="BQ904" s="810">
        <v>0.35898771979627514</v>
      </c>
      <c r="BR904" s="810">
        <f t="shared" si="228"/>
        <v>0.6410122802037248</v>
      </c>
      <c r="BS904" s="809">
        <v>0.92477755755441249</v>
      </c>
      <c r="BT904" s="809">
        <v>7.5222442445587498E-2</v>
      </c>
      <c r="BU904" s="812"/>
      <c r="BV904" s="758"/>
      <c r="BW904" s="758"/>
      <c r="BX904" s="758"/>
      <c r="BY904" s="758"/>
      <c r="BZ904" s="758"/>
      <c r="CA904" s="758"/>
      <c r="CB904" s="758"/>
      <c r="CC904" s="758"/>
      <c r="CD904" s="758"/>
      <c r="CE904" s="758"/>
      <c r="CF904" s="758"/>
      <c r="CG904" s="758"/>
      <c r="CH904" s="758"/>
      <c r="CI904" s="758"/>
      <c r="CJ904" s="758"/>
      <c r="CK904" s="758"/>
      <c r="CL904" s="758"/>
      <c r="CM904" s="758"/>
      <c r="CN904" s="758"/>
      <c r="CP904" s="5"/>
      <c r="CR904" s="5"/>
      <c r="CS904" s="5"/>
      <c r="CT904" s="5"/>
    </row>
    <row r="905" spans="2:98" ht="15">
      <c r="B905" s="758"/>
      <c r="C905" s="758"/>
      <c r="D905" s="758"/>
      <c r="E905" s="758"/>
      <c r="F905" s="758"/>
      <c r="G905" s="758"/>
      <c r="H905" s="758"/>
      <c r="I905" s="758"/>
      <c r="J905" s="758"/>
      <c r="K905" s="758"/>
      <c r="L905" s="758"/>
      <c r="M905" s="758"/>
      <c r="N905" s="758"/>
      <c r="O905" s="758"/>
      <c r="P905" s="758"/>
      <c r="Q905" s="758"/>
      <c r="R905" s="758"/>
      <c r="S905" s="758"/>
      <c r="T905" s="758"/>
      <c r="U905" s="758"/>
      <c r="V905" s="758"/>
      <c r="W905" s="758"/>
      <c r="X905" s="758"/>
      <c r="Y905" s="758"/>
      <c r="Z905" s="758"/>
      <c r="AA905" s="758"/>
      <c r="AB905" s="758"/>
      <c r="AC905" s="758"/>
      <c r="AD905" s="758"/>
      <c r="AE905" s="758"/>
      <c r="AF905" s="758"/>
      <c r="AG905" s="758"/>
      <c r="AH905" s="758"/>
      <c r="AI905" s="758"/>
      <c r="AJ905" s="758"/>
      <c r="AK905" s="758"/>
      <c r="AL905" s="780">
        <v>900</v>
      </c>
      <c r="AM905" s="792">
        <v>0.37628194119604502</v>
      </c>
      <c r="AN905" s="792">
        <f t="shared" si="223"/>
        <v>0.62371805880395503</v>
      </c>
      <c r="AO905" s="792">
        <v>0.42182482184203102</v>
      </c>
      <c r="AP905" s="792">
        <f t="shared" si="217"/>
        <v>0.57817517815796893</v>
      </c>
      <c r="AQ905" s="792">
        <v>0.30660577368796699</v>
      </c>
      <c r="AR905" s="792">
        <f t="shared" si="218"/>
        <v>0.69339422631203296</v>
      </c>
      <c r="AS905" s="792">
        <f t="shared" si="224"/>
        <v>0.35470576669090592</v>
      </c>
      <c r="AT905" s="792">
        <f t="shared" si="224"/>
        <v>0.64529423330909408</v>
      </c>
      <c r="AU905" s="808">
        <v>0.392542067353369</v>
      </c>
      <c r="AV905" s="808">
        <f t="shared" si="225"/>
        <v>0.60745793264663095</v>
      </c>
      <c r="AW905" s="808">
        <v>0.44208188524486802</v>
      </c>
      <c r="AX905" s="808">
        <f t="shared" si="226"/>
        <v>0.55791811475513198</v>
      </c>
      <c r="AY905" s="808">
        <v>0.33734450702024199</v>
      </c>
      <c r="AZ905" s="808">
        <f t="shared" ref="AZ905:AZ968" si="229">1-AY905</f>
        <v>0.66265549297975801</v>
      </c>
      <c r="BA905" s="808">
        <f t="shared" si="227"/>
        <v>0.37854534771517534</v>
      </c>
      <c r="BB905" s="808">
        <f t="shared" si="227"/>
        <v>0.62145465228482455</v>
      </c>
      <c r="BC905" s="809">
        <v>0.371160907394746</v>
      </c>
      <c r="BD905" s="809">
        <f t="shared" si="216"/>
        <v>0.62883909260525406</v>
      </c>
      <c r="BE905" s="809">
        <v>0.42650438822085301</v>
      </c>
      <c r="BF905" s="809">
        <f t="shared" si="216"/>
        <v>0.57349561177914699</v>
      </c>
      <c r="BG905" s="809">
        <v>0.33835037416997299</v>
      </c>
      <c r="BH905" s="809">
        <f t="shared" si="219"/>
        <v>0.66164962583002707</v>
      </c>
      <c r="BI905" s="809">
        <v>0.36879706270135504</v>
      </c>
      <c r="BJ905" s="809">
        <v>0.63120293729864496</v>
      </c>
      <c r="BK905" s="810">
        <v>0.36268847533313198</v>
      </c>
      <c r="BL905" s="810">
        <f t="shared" si="220"/>
        <v>0.63731152466686802</v>
      </c>
      <c r="BM905" s="810">
        <v>0.41838397135733402</v>
      </c>
      <c r="BN905" s="810">
        <f t="shared" si="221"/>
        <v>0.58161602864266593</v>
      </c>
      <c r="BO905" s="810">
        <v>0.32740126883356202</v>
      </c>
      <c r="BP905" s="810">
        <f t="shared" si="222"/>
        <v>0.67259873116643798</v>
      </c>
      <c r="BQ905" s="810">
        <v>0.35926632442889628</v>
      </c>
      <c r="BR905" s="810">
        <f t="shared" si="228"/>
        <v>0.64073367557110372</v>
      </c>
      <c r="BS905" s="809">
        <v>0.92485662213918118</v>
      </c>
      <c r="BT905" s="809">
        <v>7.5143377860818802E-2</v>
      </c>
      <c r="BU905" s="812"/>
      <c r="BV905" s="758"/>
      <c r="BW905" s="758"/>
      <c r="BX905" s="758"/>
      <c r="BY905" s="758"/>
      <c r="BZ905" s="758"/>
      <c r="CA905" s="758"/>
      <c r="CB905" s="758"/>
      <c r="CC905" s="758"/>
      <c r="CD905" s="758"/>
      <c r="CE905" s="758"/>
      <c r="CF905" s="758"/>
      <c r="CG905" s="758"/>
      <c r="CH905" s="758"/>
      <c r="CI905" s="758"/>
      <c r="CJ905" s="758"/>
      <c r="CK905" s="758"/>
      <c r="CL905" s="758"/>
      <c r="CM905" s="758"/>
      <c r="CN905" s="758"/>
      <c r="CP905" s="5"/>
      <c r="CR905" s="5"/>
      <c r="CS905" s="5"/>
      <c r="CT905" s="5"/>
    </row>
    <row r="906" spans="2:98" ht="15">
      <c r="B906" s="758"/>
      <c r="C906" s="758"/>
      <c r="D906" s="758"/>
      <c r="E906" s="758"/>
      <c r="F906" s="758"/>
      <c r="G906" s="758"/>
      <c r="H906" s="758"/>
      <c r="I906" s="758"/>
      <c r="J906" s="758"/>
      <c r="K906" s="758"/>
      <c r="L906" s="758"/>
      <c r="M906" s="758"/>
      <c r="N906" s="758"/>
      <c r="O906" s="758"/>
      <c r="P906" s="758"/>
      <c r="Q906" s="758"/>
      <c r="R906" s="758"/>
      <c r="S906" s="758"/>
      <c r="T906" s="758"/>
      <c r="U906" s="758"/>
      <c r="V906" s="758"/>
      <c r="W906" s="758"/>
      <c r="X906" s="758"/>
      <c r="Y906" s="758"/>
      <c r="Z906" s="758"/>
      <c r="AA906" s="758"/>
      <c r="AB906" s="758"/>
      <c r="AC906" s="758"/>
      <c r="AD906" s="758"/>
      <c r="AE906" s="758"/>
      <c r="AF906" s="758"/>
      <c r="AG906" s="758"/>
      <c r="AH906" s="758"/>
      <c r="AI906" s="758"/>
      <c r="AJ906" s="758"/>
      <c r="AK906" s="758"/>
      <c r="AL906" s="780">
        <v>901</v>
      </c>
      <c r="AM906" s="792">
        <v>0.37652772662325301</v>
      </c>
      <c r="AN906" s="792">
        <f t="shared" si="223"/>
        <v>0.62347227337674704</v>
      </c>
      <c r="AO906" s="792">
        <v>0.42204401666890801</v>
      </c>
      <c r="AP906" s="792">
        <f t="shared" si="217"/>
        <v>0.57795598333109199</v>
      </c>
      <c r="AQ906" s="792">
        <v>0.30691622320054601</v>
      </c>
      <c r="AR906" s="792">
        <f t="shared" si="218"/>
        <v>0.69308377679945399</v>
      </c>
      <c r="AS906" s="792">
        <f t="shared" si="224"/>
        <v>0.35497518175930842</v>
      </c>
      <c r="AT906" s="792">
        <f t="shared" si="224"/>
        <v>0.64502481824069158</v>
      </c>
      <c r="AU906" s="808">
        <v>0.39279611729862302</v>
      </c>
      <c r="AV906" s="808">
        <f t="shared" si="225"/>
        <v>0.60720388270137704</v>
      </c>
      <c r="AW906" s="808">
        <v>0.44232380934693999</v>
      </c>
      <c r="AX906" s="808">
        <f t="shared" si="226"/>
        <v>0.55767619065306007</v>
      </c>
      <c r="AY906" s="808">
        <v>0.33768275209638898</v>
      </c>
      <c r="AZ906" s="808">
        <f t="shared" si="229"/>
        <v>0.66231724790361102</v>
      </c>
      <c r="BA906" s="808">
        <f t="shared" si="227"/>
        <v>0.37883533847670825</v>
      </c>
      <c r="BB906" s="808">
        <f t="shared" si="227"/>
        <v>0.62116466152329175</v>
      </c>
      <c r="BC906" s="809">
        <v>0.371403761613883</v>
      </c>
      <c r="BD906" s="809">
        <f t="shared" si="216"/>
        <v>0.628596238386117</v>
      </c>
      <c r="BE906" s="809">
        <v>0.42673262684066698</v>
      </c>
      <c r="BF906" s="809">
        <f t="shared" si="216"/>
        <v>0.57326737315933296</v>
      </c>
      <c r="BG906" s="809">
        <v>0.33869035830662703</v>
      </c>
      <c r="BH906" s="809">
        <f t="shared" si="219"/>
        <v>0.66130964169337303</v>
      </c>
      <c r="BI906" s="809">
        <v>0.36908123509470558</v>
      </c>
      <c r="BJ906" s="809">
        <v>0.63091876490529453</v>
      </c>
      <c r="BK906" s="810">
        <v>0.36292999952879101</v>
      </c>
      <c r="BL906" s="810">
        <f t="shared" si="220"/>
        <v>0.63707000047120899</v>
      </c>
      <c r="BM906" s="810">
        <v>0.41861221362612899</v>
      </c>
      <c r="BN906" s="810">
        <f t="shared" si="221"/>
        <v>0.58138778637387101</v>
      </c>
      <c r="BO906" s="810">
        <v>0.32772989958412302</v>
      </c>
      <c r="BP906" s="810">
        <f t="shared" si="222"/>
        <v>0.67227010041587698</v>
      </c>
      <c r="BQ906" s="810">
        <v>0.3595448627966315</v>
      </c>
      <c r="BR906" s="810">
        <f t="shared" si="228"/>
        <v>0.64045513720336855</v>
      </c>
      <c r="BS906" s="809">
        <v>0.9249355153995219</v>
      </c>
      <c r="BT906" s="809">
        <v>7.5064484600478099E-2</v>
      </c>
      <c r="BU906" s="812"/>
      <c r="BV906" s="758"/>
      <c r="BW906" s="758"/>
      <c r="BX906" s="758"/>
      <c r="BY906" s="758"/>
      <c r="BZ906" s="758"/>
      <c r="CA906" s="758"/>
      <c r="CB906" s="758"/>
      <c r="CC906" s="758"/>
      <c r="CD906" s="758"/>
      <c r="CE906" s="758"/>
      <c r="CF906" s="758"/>
      <c r="CG906" s="758"/>
      <c r="CH906" s="758"/>
      <c r="CI906" s="758"/>
      <c r="CJ906" s="758"/>
      <c r="CK906" s="758"/>
      <c r="CL906" s="758"/>
      <c r="CM906" s="758"/>
      <c r="CN906" s="758"/>
      <c r="CP906" s="5"/>
      <c r="CR906" s="5"/>
      <c r="CS906" s="5"/>
      <c r="CT906" s="5"/>
    </row>
    <row r="907" spans="2:98" ht="15">
      <c r="B907" s="758"/>
      <c r="C907" s="758"/>
      <c r="D907" s="758"/>
      <c r="E907" s="758"/>
      <c r="F907" s="758"/>
      <c r="G907" s="758"/>
      <c r="H907" s="758"/>
      <c r="I907" s="758"/>
      <c r="J907" s="758"/>
      <c r="K907" s="758"/>
      <c r="L907" s="758"/>
      <c r="M907" s="758"/>
      <c r="N907" s="758"/>
      <c r="O907" s="758"/>
      <c r="P907" s="758"/>
      <c r="Q907" s="758"/>
      <c r="R907" s="758"/>
      <c r="S907" s="758"/>
      <c r="T907" s="758"/>
      <c r="U907" s="758"/>
      <c r="V907" s="758"/>
      <c r="W907" s="758"/>
      <c r="X907" s="758"/>
      <c r="Y907" s="758"/>
      <c r="Z907" s="758"/>
      <c r="AA907" s="758"/>
      <c r="AB907" s="758"/>
      <c r="AC907" s="758"/>
      <c r="AD907" s="758"/>
      <c r="AE907" s="758"/>
      <c r="AF907" s="758"/>
      <c r="AG907" s="758"/>
      <c r="AH907" s="758"/>
      <c r="AI907" s="758"/>
      <c r="AJ907" s="758"/>
      <c r="AK907" s="758"/>
      <c r="AL907" s="780">
        <v>902</v>
      </c>
      <c r="AM907" s="792">
        <v>0.37677335514399701</v>
      </c>
      <c r="AN907" s="792">
        <f t="shared" si="223"/>
        <v>0.62322664485600299</v>
      </c>
      <c r="AO907" s="792">
        <v>0.422263046965074</v>
      </c>
      <c r="AP907" s="792">
        <f t="shared" si="217"/>
        <v>0.577736953034926</v>
      </c>
      <c r="AQ907" s="792">
        <v>0.30722655125230303</v>
      </c>
      <c r="AR907" s="792">
        <f t="shared" si="218"/>
        <v>0.69277344874769697</v>
      </c>
      <c r="AS907" s="792">
        <f t="shared" si="224"/>
        <v>0.35524445447266551</v>
      </c>
      <c r="AT907" s="792">
        <f t="shared" si="224"/>
        <v>0.64475554552733461</v>
      </c>
      <c r="AU907" s="808">
        <v>0.393049989046937</v>
      </c>
      <c r="AV907" s="808">
        <f t="shared" si="225"/>
        <v>0.606950010953063</v>
      </c>
      <c r="AW907" s="808">
        <v>0.44256556736761798</v>
      </c>
      <c r="AX907" s="808">
        <f t="shared" si="226"/>
        <v>0.55743443263238202</v>
      </c>
      <c r="AY907" s="808">
        <v>0.33802084802745103</v>
      </c>
      <c r="AZ907" s="808">
        <f t="shared" si="229"/>
        <v>0.66197915197254897</v>
      </c>
      <c r="BA907" s="808">
        <f t="shared" si="227"/>
        <v>0.37912516719173006</v>
      </c>
      <c r="BB907" s="808">
        <f t="shared" si="227"/>
        <v>0.62087483280826994</v>
      </c>
      <c r="BC907" s="809">
        <v>0.37164648489947899</v>
      </c>
      <c r="BD907" s="809">
        <f t="shared" si="216"/>
        <v>0.62835351510052107</v>
      </c>
      <c r="BE907" s="809">
        <v>0.42696076560950402</v>
      </c>
      <c r="BF907" s="809">
        <f t="shared" si="216"/>
        <v>0.57303923439049598</v>
      </c>
      <c r="BG907" s="809">
        <v>0.339030270162476</v>
      </c>
      <c r="BH907" s="809">
        <f t="shared" si="219"/>
        <v>0.660969729837524</v>
      </c>
      <c r="BI907" s="809">
        <v>0.36936531068376338</v>
      </c>
      <c r="BJ907" s="809">
        <v>0.63063468931623667</v>
      </c>
      <c r="BK907" s="810">
        <v>0.36317148810376498</v>
      </c>
      <c r="BL907" s="810">
        <f t="shared" si="220"/>
        <v>0.63682851189623502</v>
      </c>
      <c r="BM907" s="810">
        <v>0.41884038013235603</v>
      </c>
      <c r="BN907" s="810">
        <f t="shared" si="221"/>
        <v>0.58115961986764397</v>
      </c>
      <c r="BO907" s="810">
        <v>0.32805845087847102</v>
      </c>
      <c r="BP907" s="810">
        <f t="shared" si="222"/>
        <v>0.67194154912152904</v>
      </c>
      <c r="BQ907" s="810">
        <v>0.3598233361467057</v>
      </c>
      <c r="BR907" s="810">
        <f t="shared" si="228"/>
        <v>0.64017666385329441</v>
      </c>
      <c r="BS907" s="809">
        <v>0.92501423794814275</v>
      </c>
      <c r="BT907" s="809">
        <v>7.4985762051857294E-2</v>
      </c>
      <c r="BU907" s="812"/>
      <c r="BV907" s="758"/>
      <c r="BW907" s="758"/>
      <c r="BX907" s="758"/>
      <c r="BY907" s="758"/>
      <c r="BZ907" s="758"/>
      <c r="CA907" s="758"/>
      <c r="CB907" s="758"/>
      <c r="CC907" s="758"/>
      <c r="CD907" s="758"/>
      <c r="CE907" s="758"/>
      <c r="CF907" s="758"/>
      <c r="CG907" s="758"/>
      <c r="CH907" s="758"/>
      <c r="CI907" s="758"/>
      <c r="CJ907" s="758"/>
      <c r="CK907" s="758"/>
      <c r="CL907" s="758"/>
      <c r="CM907" s="758"/>
      <c r="CN907" s="758"/>
      <c r="CP907" s="5"/>
      <c r="CR907" s="5"/>
      <c r="CS907" s="5"/>
      <c r="CT907" s="5"/>
    </row>
    <row r="908" spans="2:98" ht="15">
      <c r="B908" s="758"/>
      <c r="C908" s="758"/>
      <c r="D908" s="758"/>
      <c r="E908" s="758"/>
      <c r="F908" s="758"/>
      <c r="G908" s="758"/>
      <c r="H908" s="758"/>
      <c r="I908" s="758"/>
      <c r="J908" s="758"/>
      <c r="K908" s="758"/>
      <c r="L908" s="758"/>
      <c r="M908" s="758"/>
      <c r="N908" s="758"/>
      <c r="O908" s="758"/>
      <c r="P908" s="758"/>
      <c r="Q908" s="758"/>
      <c r="R908" s="758"/>
      <c r="S908" s="758"/>
      <c r="T908" s="758"/>
      <c r="U908" s="758"/>
      <c r="V908" s="758"/>
      <c r="W908" s="758"/>
      <c r="X908" s="758"/>
      <c r="Y908" s="758"/>
      <c r="Z908" s="758"/>
      <c r="AA908" s="758"/>
      <c r="AB908" s="758"/>
      <c r="AC908" s="758"/>
      <c r="AD908" s="758"/>
      <c r="AE908" s="758"/>
      <c r="AF908" s="758"/>
      <c r="AG908" s="758"/>
      <c r="AH908" s="758"/>
      <c r="AI908" s="758"/>
      <c r="AJ908" s="758"/>
      <c r="AK908" s="758"/>
      <c r="AL908" s="780">
        <v>903</v>
      </c>
      <c r="AM908" s="792">
        <v>0.37701882624005201</v>
      </c>
      <c r="AN908" s="792">
        <f t="shared" si="223"/>
        <v>0.62298117375994799</v>
      </c>
      <c r="AO908" s="792">
        <v>0.42248191316418798</v>
      </c>
      <c r="AP908" s="792">
        <f t="shared" si="217"/>
        <v>0.57751808683581207</v>
      </c>
      <c r="AQ908" s="792">
        <v>0.30753675753715398</v>
      </c>
      <c r="AR908" s="792">
        <f t="shared" si="218"/>
        <v>0.69246324246284607</v>
      </c>
      <c r="AS908" s="792">
        <f t="shared" si="224"/>
        <v>0.35551358462927019</v>
      </c>
      <c r="AT908" s="792">
        <f t="shared" si="224"/>
        <v>0.64448641537072993</v>
      </c>
      <c r="AU908" s="808">
        <v>0.39330368281484201</v>
      </c>
      <c r="AV908" s="808">
        <f t="shared" si="225"/>
        <v>0.60669631718515804</v>
      </c>
      <c r="AW908" s="808">
        <v>0.44280715960255801</v>
      </c>
      <c r="AX908" s="808">
        <f t="shared" si="226"/>
        <v>0.55719284039744199</v>
      </c>
      <c r="AY908" s="808">
        <v>0.338358794619943</v>
      </c>
      <c r="AZ908" s="808">
        <f t="shared" si="229"/>
        <v>0.661641205380057</v>
      </c>
      <c r="BA908" s="808">
        <f t="shared" si="227"/>
        <v>0.37941483390636316</v>
      </c>
      <c r="BB908" s="808">
        <f t="shared" si="227"/>
        <v>0.6205851660936369</v>
      </c>
      <c r="BC908" s="809">
        <v>0.371889078499475</v>
      </c>
      <c r="BD908" s="809">
        <f t="shared" si="216"/>
        <v>0.62811092150052494</v>
      </c>
      <c r="BE908" s="809">
        <v>0.42718880555403199</v>
      </c>
      <c r="BF908" s="809">
        <f t="shared" si="216"/>
        <v>0.57281119444596795</v>
      </c>
      <c r="BG908" s="809">
        <v>0.33937011046993998</v>
      </c>
      <c r="BH908" s="809">
        <f t="shared" si="219"/>
        <v>0.66062988953005997</v>
      </c>
      <c r="BI908" s="809">
        <v>0.36964929042843697</v>
      </c>
      <c r="BJ908" s="809">
        <v>0.63035070957156303</v>
      </c>
      <c r="BK908" s="810">
        <v>0.363412943132435</v>
      </c>
      <c r="BL908" s="810">
        <f t="shared" si="220"/>
        <v>0.636587056867565</v>
      </c>
      <c r="BM908" s="810">
        <v>0.41906847190771801</v>
      </c>
      <c r="BN908" s="810">
        <f t="shared" si="221"/>
        <v>0.58093152809228199</v>
      </c>
      <c r="BO908" s="810">
        <v>0.32838692351415899</v>
      </c>
      <c r="BP908" s="810">
        <f t="shared" si="222"/>
        <v>0.67161307648584101</v>
      </c>
      <c r="BQ908" s="810">
        <v>0.36010174572634313</v>
      </c>
      <c r="BR908" s="810">
        <f t="shared" si="228"/>
        <v>0.63989825427365687</v>
      </c>
      <c r="BS908" s="809">
        <v>0.92509279039775105</v>
      </c>
      <c r="BT908" s="809">
        <v>7.4907209602249003E-2</v>
      </c>
      <c r="BU908" s="812"/>
      <c r="BV908" s="758"/>
      <c r="BW908" s="758"/>
      <c r="BX908" s="758"/>
      <c r="BY908" s="758"/>
      <c r="BZ908" s="758"/>
      <c r="CA908" s="758"/>
      <c r="CB908" s="758"/>
      <c r="CC908" s="758"/>
      <c r="CD908" s="758"/>
      <c r="CE908" s="758"/>
      <c r="CF908" s="758"/>
      <c r="CG908" s="758"/>
      <c r="CH908" s="758"/>
      <c r="CI908" s="758"/>
      <c r="CJ908" s="758"/>
      <c r="CK908" s="758"/>
      <c r="CL908" s="758"/>
      <c r="CM908" s="758"/>
      <c r="CN908" s="758"/>
      <c r="CP908" s="5"/>
      <c r="CR908" s="5"/>
      <c r="CS908" s="5"/>
      <c r="CT908" s="5"/>
    </row>
    <row r="909" spans="2:98" ht="15">
      <c r="B909" s="758"/>
      <c r="C909" s="758"/>
      <c r="D909" s="758"/>
      <c r="E909" s="758"/>
      <c r="F909" s="758"/>
      <c r="G909" s="758"/>
      <c r="H909" s="758"/>
      <c r="I909" s="758"/>
      <c r="J909" s="758"/>
      <c r="K909" s="758"/>
      <c r="L909" s="758"/>
      <c r="M909" s="758"/>
      <c r="N909" s="758"/>
      <c r="O909" s="758"/>
      <c r="P909" s="758"/>
      <c r="Q909" s="758"/>
      <c r="R909" s="758"/>
      <c r="S909" s="758"/>
      <c r="T909" s="758"/>
      <c r="U909" s="758"/>
      <c r="V909" s="758"/>
      <c r="W909" s="758"/>
      <c r="X909" s="758"/>
      <c r="Y909" s="758"/>
      <c r="Z909" s="758"/>
      <c r="AA909" s="758"/>
      <c r="AB909" s="758"/>
      <c r="AC909" s="758"/>
      <c r="AD909" s="758"/>
      <c r="AE909" s="758"/>
      <c r="AF909" s="758"/>
      <c r="AG909" s="758"/>
      <c r="AH909" s="758"/>
      <c r="AI909" s="758"/>
      <c r="AJ909" s="758"/>
      <c r="AK909" s="758"/>
      <c r="AL909" s="780">
        <v>904</v>
      </c>
      <c r="AM909" s="792">
        <v>0.37726413939319497</v>
      </c>
      <c r="AN909" s="792">
        <f t="shared" si="223"/>
        <v>0.62273586060680497</v>
      </c>
      <c r="AO909" s="792">
        <v>0.42270061569990702</v>
      </c>
      <c r="AP909" s="792">
        <f t="shared" si="217"/>
        <v>0.57729938430009298</v>
      </c>
      <c r="AQ909" s="792">
        <v>0.307846841749013</v>
      </c>
      <c r="AR909" s="792">
        <f t="shared" si="218"/>
        <v>0.692153158250987</v>
      </c>
      <c r="AS909" s="792">
        <f t="shared" si="224"/>
        <v>0.35578257202741503</v>
      </c>
      <c r="AT909" s="792">
        <f t="shared" si="224"/>
        <v>0.64421742797258497</v>
      </c>
      <c r="AU909" s="808">
        <v>0.39355719881886703</v>
      </c>
      <c r="AV909" s="808">
        <f t="shared" si="225"/>
        <v>0.60644280118113292</v>
      </c>
      <c r="AW909" s="808">
        <v>0.44304858634741401</v>
      </c>
      <c r="AX909" s="808">
        <f t="shared" si="226"/>
        <v>0.55695141365258594</v>
      </c>
      <c r="AY909" s="808">
        <v>0.33869659168038302</v>
      </c>
      <c r="AZ909" s="808">
        <f t="shared" si="229"/>
        <v>0.66130340831961698</v>
      </c>
      <c r="BA909" s="808">
        <f t="shared" si="227"/>
        <v>0.37970433866673026</v>
      </c>
      <c r="BB909" s="808">
        <f t="shared" si="227"/>
        <v>0.62029566133326985</v>
      </c>
      <c r="BC909" s="809">
        <v>0.37213154366180801</v>
      </c>
      <c r="BD909" s="809">
        <f t="shared" si="216"/>
        <v>0.62786845633819199</v>
      </c>
      <c r="BE909" s="809">
        <v>0.42741674770091898</v>
      </c>
      <c r="BF909" s="809">
        <f t="shared" si="216"/>
        <v>0.57258325229908102</v>
      </c>
      <c r="BG909" s="809">
        <v>0.33970987996143698</v>
      </c>
      <c r="BH909" s="809">
        <f t="shared" si="219"/>
        <v>0.66029012003856302</v>
      </c>
      <c r="BI909" s="809">
        <v>0.3699331752886329</v>
      </c>
      <c r="BJ909" s="809">
        <v>0.63006682471136721</v>
      </c>
      <c r="BK909" s="810">
        <v>0.363654366689183</v>
      </c>
      <c r="BL909" s="810">
        <f t="shared" si="220"/>
        <v>0.63634563331081706</v>
      </c>
      <c r="BM909" s="810">
        <v>0.41929648998392</v>
      </c>
      <c r="BN909" s="810">
        <f t="shared" si="221"/>
        <v>0.58070351001608</v>
      </c>
      <c r="BO909" s="810">
        <v>0.32871531828874001</v>
      </c>
      <c r="BP909" s="810">
        <f t="shared" si="222"/>
        <v>0.67128468171125999</v>
      </c>
      <c r="BQ909" s="810">
        <v>0.36038009278276872</v>
      </c>
      <c r="BR909" s="810">
        <f t="shared" si="228"/>
        <v>0.63961990721723128</v>
      </c>
      <c r="BS909" s="809">
        <v>0.9251711733610547</v>
      </c>
      <c r="BT909" s="809">
        <v>7.4828826638945301E-2</v>
      </c>
      <c r="BU909" s="812"/>
      <c r="BV909" s="758"/>
      <c r="BW909" s="758"/>
      <c r="BX909" s="758"/>
      <c r="BY909" s="758"/>
      <c r="BZ909" s="758"/>
      <c r="CA909" s="758"/>
      <c r="CB909" s="758"/>
      <c r="CC909" s="758"/>
      <c r="CD909" s="758"/>
      <c r="CE909" s="758"/>
      <c r="CF909" s="758"/>
      <c r="CG909" s="758"/>
      <c r="CH909" s="758"/>
      <c r="CI909" s="758"/>
      <c r="CJ909" s="758"/>
      <c r="CK909" s="758"/>
      <c r="CL909" s="758"/>
      <c r="CM909" s="758"/>
      <c r="CN909" s="758"/>
      <c r="CP909" s="5"/>
      <c r="CR909" s="5"/>
      <c r="CS909" s="5"/>
      <c r="CT909" s="5"/>
    </row>
    <row r="910" spans="2:98" ht="15">
      <c r="B910" s="758"/>
      <c r="C910" s="758"/>
      <c r="D910" s="758"/>
      <c r="E910" s="758"/>
      <c r="F910" s="758"/>
      <c r="G910" s="758"/>
      <c r="H910" s="758"/>
      <c r="I910" s="758"/>
      <c r="J910" s="758"/>
      <c r="K910" s="758"/>
      <c r="L910" s="758"/>
      <c r="M910" s="758"/>
      <c r="N910" s="758"/>
      <c r="O910" s="758"/>
      <c r="P910" s="758"/>
      <c r="Q910" s="758"/>
      <c r="R910" s="758"/>
      <c r="S910" s="758"/>
      <c r="T910" s="758"/>
      <c r="U910" s="758"/>
      <c r="V910" s="758"/>
      <c r="W910" s="758"/>
      <c r="X910" s="758"/>
      <c r="Y910" s="758"/>
      <c r="Z910" s="758"/>
      <c r="AA910" s="758"/>
      <c r="AB910" s="758"/>
      <c r="AC910" s="758"/>
      <c r="AD910" s="758"/>
      <c r="AE910" s="758"/>
      <c r="AF910" s="758"/>
      <c r="AG910" s="758"/>
      <c r="AH910" s="758"/>
      <c r="AI910" s="758"/>
      <c r="AJ910" s="758"/>
      <c r="AK910" s="758"/>
      <c r="AL910" s="780">
        <v>905</v>
      </c>
      <c r="AM910" s="792">
        <v>0.37750929408519901</v>
      </c>
      <c r="AN910" s="792">
        <f t="shared" si="223"/>
        <v>0.62249070591480105</v>
      </c>
      <c r="AO910" s="792">
        <v>0.422919155005889</v>
      </c>
      <c r="AP910" s="792">
        <f t="shared" si="217"/>
        <v>0.57708084499411094</v>
      </c>
      <c r="AQ910" s="792">
        <v>0.30815680358179598</v>
      </c>
      <c r="AR910" s="792">
        <f t="shared" si="218"/>
        <v>0.69184319641820402</v>
      </c>
      <c r="AS910" s="792">
        <f t="shared" si="224"/>
        <v>0.35605141646539229</v>
      </c>
      <c r="AT910" s="792">
        <f t="shared" si="224"/>
        <v>0.64394858353460771</v>
      </c>
      <c r="AU910" s="808">
        <v>0.39381053727554299</v>
      </c>
      <c r="AV910" s="808">
        <f t="shared" si="225"/>
        <v>0.60618946272445706</v>
      </c>
      <c r="AW910" s="808">
        <v>0.44328984789784198</v>
      </c>
      <c r="AX910" s="808">
        <f t="shared" si="226"/>
        <v>0.55671015210215802</v>
      </c>
      <c r="AY910" s="808">
        <v>0.33903423901528601</v>
      </c>
      <c r="AZ910" s="808">
        <f t="shared" si="229"/>
        <v>0.66096576098471393</v>
      </c>
      <c r="BA910" s="808">
        <f t="shared" si="227"/>
        <v>0.37999368151895352</v>
      </c>
      <c r="BB910" s="808">
        <f t="shared" si="227"/>
        <v>0.62000631848104648</v>
      </c>
      <c r="BC910" s="809">
        <v>0.37237388163441798</v>
      </c>
      <c r="BD910" s="809">
        <f t="shared" si="216"/>
        <v>0.62762611836558202</v>
      </c>
      <c r="BE910" s="809">
        <v>0.427644593076831</v>
      </c>
      <c r="BF910" s="809">
        <f t="shared" si="216"/>
        <v>0.572355406923169</v>
      </c>
      <c r="BG910" s="809">
        <v>0.34004957936938701</v>
      </c>
      <c r="BH910" s="809">
        <f t="shared" si="219"/>
        <v>0.65995042063061304</v>
      </c>
      <c r="BI910" s="809">
        <v>0.3702169662242587</v>
      </c>
      <c r="BJ910" s="809">
        <v>0.6297830337757413</v>
      </c>
      <c r="BK910" s="810">
        <v>0.36389576084839098</v>
      </c>
      <c r="BL910" s="810">
        <f t="shared" si="220"/>
        <v>0.63610423915160896</v>
      </c>
      <c r="BM910" s="810">
        <v>0.41952443539266498</v>
      </c>
      <c r="BN910" s="810">
        <f t="shared" si="221"/>
        <v>0.58047556460733496</v>
      </c>
      <c r="BO910" s="810">
        <v>0.32904363599976699</v>
      </c>
      <c r="BP910" s="810">
        <f t="shared" si="222"/>
        <v>0.67095636400023295</v>
      </c>
      <c r="BQ910" s="810">
        <v>0.36065837856320698</v>
      </c>
      <c r="BR910" s="810">
        <f t="shared" si="228"/>
        <v>0.63934162143679296</v>
      </c>
      <c r="BS910" s="809">
        <v>0.92524938745076157</v>
      </c>
      <c r="BT910" s="809">
        <v>7.4750612549238399E-2</v>
      </c>
      <c r="BU910" s="812"/>
      <c r="BV910" s="758"/>
      <c r="BW910" s="758"/>
      <c r="BX910" s="758"/>
      <c r="BY910" s="758"/>
      <c r="BZ910" s="758"/>
      <c r="CA910" s="758"/>
      <c r="CB910" s="758"/>
      <c r="CC910" s="758"/>
      <c r="CD910" s="758"/>
      <c r="CE910" s="758"/>
      <c r="CF910" s="758"/>
      <c r="CG910" s="758"/>
      <c r="CH910" s="758"/>
      <c r="CI910" s="758"/>
      <c r="CJ910" s="758"/>
      <c r="CK910" s="758"/>
      <c r="CL910" s="758"/>
      <c r="CM910" s="758"/>
      <c r="CN910" s="758"/>
      <c r="CP910" s="5"/>
      <c r="CR910" s="5"/>
      <c r="CS910" s="5"/>
      <c r="CT910" s="5"/>
    </row>
    <row r="911" spans="2:98" ht="15">
      <c r="B911" s="758"/>
      <c r="C911" s="758"/>
      <c r="D911" s="758"/>
      <c r="E911" s="758"/>
      <c r="F911" s="758"/>
      <c r="G911" s="758"/>
      <c r="H911" s="758"/>
      <c r="I911" s="758"/>
      <c r="J911" s="758"/>
      <c r="K911" s="758"/>
      <c r="L911" s="758"/>
      <c r="M911" s="758"/>
      <c r="N911" s="758"/>
      <c r="O911" s="758"/>
      <c r="P911" s="758"/>
      <c r="Q911" s="758"/>
      <c r="R911" s="758"/>
      <c r="S911" s="758"/>
      <c r="T911" s="758"/>
      <c r="U911" s="758"/>
      <c r="V911" s="758"/>
      <c r="W911" s="758"/>
      <c r="X911" s="758"/>
      <c r="Y911" s="758"/>
      <c r="Z911" s="758"/>
      <c r="AA911" s="758"/>
      <c r="AB911" s="758"/>
      <c r="AC911" s="758"/>
      <c r="AD911" s="758"/>
      <c r="AE911" s="758"/>
      <c r="AF911" s="758"/>
      <c r="AG911" s="758"/>
      <c r="AH911" s="758"/>
      <c r="AI911" s="758"/>
      <c r="AJ911" s="758"/>
      <c r="AK911" s="758"/>
      <c r="AL911" s="780">
        <v>906</v>
      </c>
      <c r="AM911" s="792">
        <v>0.37775428979784198</v>
      </c>
      <c r="AN911" s="792">
        <f t="shared" si="223"/>
        <v>0.62224571020215802</v>
      </c>
      <c r="AO911" s="792">
        <v>0.42313753151579198</v>
      </c>
      <c r="AP911" s="792">
        <f t="shared" si="217"/>
        <v>0.57686246848420808</v>
      </c>
      <c r="AQ911" s="792">
        <v>0.30846664272941898</v>
      </c>
      <c r="AR911" s="792">
        <f t="shared" si="218"/>
        <v>0.69153335727058107</v>
      </c>
      <c r="AS911" s="792">
        <f t="shared" si="224"/>
        <v>0.35632011774149597</v>
      </c>
      <c r="AT911" s="792">
        <f t="shared" si="224"/>
        <v>0.64367988225850414</v>
      </c>
      <c r="AU911" s="808">
        <v>0.39406369840140099</v>
      </c>
      <c r="AV911" s="808">
        <f t="shared" si="225"/>
        <v>0.60593630159859901</v>
      </c>
      <c r="AW911" s="808">
        <v>0.44353094454949699</v>
      </c>
      <c r="AX911" s="808">
        <f t="shared" si="226"/>
        <v>0.55646905545050296</v>
      </c>
      <c r="AY911" s="808">
        <v>0.33937173643116803</v>
      </c>
      <c r="AZ911" s="808">
        <f t="shared" si="229"/>
        <v>0.66062826356883197</v>
      </c>
      <c r="BA911" s="808">
        <f t="shared" si="227"/>
        <v>0.38028286250915588</v>
      </c>
      <c r="BB911" s="808">
        <f t="shared" si="227"/>
        <v>0.61971713749084412</v>
      </c>
      <c r="BC911" s="809">
        <v>0.37261609366524301</v>
      </c>
      <c r="BD911" s="809">
        <f t="shared" si="216"/>
        <v>0.62738390633475705</v>
      </c>
      <c r="BE911" s="809">
        <v>0.42787234270843599</v>
      </c>
      <c r="BF911" s="809">
        <f t="shared" si="216"/>
        <v>0.57212765729156401</v>
      </c>
      <c r="BG911" s="809">
        <v>0.34038920942620798</v>
      </c>
      <c r="BH911" s="809">
        <f t="shared" si="219"/>
        <v>0.65961079057379202</v>
      </c>
      <c r="BI911" s="809">
        <v>0.37050066419522132</v>
      </c>
      <c r="BJ911" s="809">
        <v>0.62949933580477868</v>
      </c>
      <c r="BK911" s="810">
        <v>0.36413712768444001</v>
      </c>
      <c r="BL911" s="810">
        <f t="shared" si="220"/>
        <v>0.63586287231555993</v>
      </c>
      <c r="BM911" s="810">
        <v>0.41975230916565598</v>
      </c>
      <c r="BN911" s="810">
        <f t="shared" si="221"/>
        <v>0.58024769083434402</v>
      </c>
      <c r="BO911" s="810">
        <v>0.32937187744479401</v>
      </c>
      <c r="BP911" s="810">
        <f t="shared" si="222"/>
        <v>0.67062812255520599</v>
      </c>
      <c r="BQ911" s="810">
        <v>0.3609366043148825</v>
      </c>
      <c r="BR911" s="810">
        <f t="shared" si="228"/>
        <v>0.6390633956851175</v>
      </c>
      <c r="BS911" s="809">
        <v>0.92532743327957934</v>
      </c>
      <c r="BT911" s="809">
        <v>7.4672566720420705E-2</v>
      </c>
      <c r="BU911" s="812"/>
      <c r="BV911" s="758"/>
      <c r="BW911" s="758"/>
      <c r="BX911" s="758"/>
      <c r="BY911" s="758"/>
      <c r="BZ911" s="758"/>
      <c r="CA911" s="758"/>
      <c r="CB911" s="758"/>
      <c r="CC911" s="758"/>
      <c r="CD911" s="758"/>
      <c r="CE911" s="758"/>
      <c r="CF911" s="758"/>
      <c r="CG911" s="758"/>
      <c r="CH911" s="758"/>
      <c r="CI911" s="758"/>
      <c r="CJ911" s="758"/>
      <c r="CK911" s="758"/>
      <c r="CL911" s="758"/>
      <c r="CM911" s="758"/>
      <c r="CN911" s="758"/>
      <c r="CP911" s="5"/>
      <c r="CR911" s="5"/>
      <c r="CS911" s="5"/>
      <c r="CT911" s="5"/>
    </row>
    <row r="912" spans="2:98" ht="15">
      <c r="B912" s="758"/>
      <c r="C912" s="758"/>
      <c r="D912" s="758"/>
      <c r="E912" s="758"/>
      <c r="F912" s="758"/>
      <c r="G912" s="758"/>
      <c r="H912" s="758"/>
      <c r="I912" s="758"/>
      <c r="J912" s="758"/>
      <c r="K912" s="758"/>
      <c r="L912" s="758"/>
      <c r="M912" s="758"/>
      <c r="N912" s="758"/>
      <c r="O912" s="758"/>
      <c r="P912" s="758"/>
      <c r="Q912" s="758"/>
      <c r="R912" s="758"/>
      <c r="S912" s="758"/>
      <c r="T912" s="758"/>
      <c r="U912" s="758"/>
      <c r="V912" s="758"/>
      <c r="W912" s="758"/>
      <c r="X912" s="758"/>
      <c r="Y912" s="758"/>
      <c r="Z912" s="758"/>
      <c r="AA912" s="758"/>
      <c r="AB912" s="758"/>
      <c r="AC912" s="758"/>
      <c r="AD912" s="758"/>
      <c r="AE912" s="758"/>
      <c r="AF912" s="758"/>
      <c r="AG912" s="758"/>
      <c r="AH912" s="758"/>
      <c r="AI912" s="758"/>
      <c r="AJ912" s="758"/>
      <c r="AK912" s="758"/>
      <c r="AL912" s="780">
        <v>907</v>
      </c>
      <c r="AM912" s="792">
        <v>0.37799912601289798</v>
      </c>
      <c r="AN912" s="792">
        <f t="shared" si="223"/>
        <v>0.62200087398710202</v>
      </c>
      <c r="AO912" s="792">
        <v>0.423355745663275</v>
      </c>
      <c r="AP912" s="792">
        <f t="shared" si="217"/>
        <v>0.57664425433672495</v>
      </c>
      <c r="AQ912" s="792">
        <v>0.30877635888579602</v>
      </c>
      <c r="AR912" s="792">
        <f t="shared" si="218"/>
        <v>0.69122364111420398</v>
      </c>
      <c r="AS912" s="792">
        <f t="shared" si="224"/>
        <v>0.35658867565401781</v>
      </c>
      <c r="AT912" s="792">
        <f t="shared" si="224"/>
        <v>0.64341132434598225</v>
      </c>
      <c r="AU912" s="808">
        <v>0.39431668241297102</v>
      </c>
      <c r="AV912" s="808">
        <f t="shared" si="225"/>
        <v>0.60568331758702898</v>
      </c>
      <c r="AW912" s="808">
        <v>0.44377187659803502</v>
      </c>
      <c r="AX912" s="808">
        <f t="shared" si="226"/>
        <v>0.55622812340196504</v>
      </c>
      <c r="AY912" s="808">
        <v>0.339709083734545</v>
      </c>
      <c r="AZ912" s="808">
        <f t="shared" si="229"/>
        <v>0.660290916265455</v>
      </c>
      <c r="BA912" s="808">
        <f t="shared" si="227"/>
        <v>0.38057188168345979</v>
      </c>
      <c r="BB912" s="808">
        <f t="shared" si="227"/>
        <v>0.61942811831654021</v>
      </c>
      <c r="BC912" s="809">
        <v>0.37285818100222201</v>
      </c>
      <c r="BD912" s="809">
        <f t="shared" si="216"/>
        <v>0.62714181899777799</v>
      </c>
      <c r="BE912" s="809">
        <v>0.42809999762240197</v>
      </c>
      <c r="BF912" s="809">
        <f t="shared" si="216"/>
        <v>0.57190000237759797</v>
      </c>
      <c r="BG912" s="809">
        <v>0.34072877086432102</v>
      </c>
      <c r="BH912" s="809">
        <f t="shared" si="219"/>
        <v>0.65927122913567904</v>
      </c>
      <c r="BI912" s="809">
        <v>0.37078427016142895</v>
      </c>
      <c r="BJ912" s="809">
        <v>0.62921572983857099</v>
      </c>
      <c r="BK912" s="810">
        <v>0.36437846927171103</v>
      </c>
      <c r="BL912" s="810">
        <f t="shared" si="220"/>
        <v>0.63562153072828897</v>
      </c>
      <c r="BM912" s="810">
        <v>0.41998011233459798</v>
      </c>
      <c r="BN912" s="810">
        <f t="shared" si="221"/>
        <v>0.58001988766540202</v>
      </c>
      <c r="BO912" s="810">
        <v>0.32970004342137399</v>
      </c>
      <c r="BP912" s="810">
        <f t="shared" si="222"/>
        <v>0.67029995657862607</v>
      </c>
      <c r="BQ912" s="810">
        <v>0.36121477128502</v>
      </c>
      <c r="BR912" s="810">
        <f t="shared" si="228"/>
        <v>0.63878522871498</v>
      </c>
      <c r="BS912" s="809">
        <v>0.92540531146021554</v>
      </c>
      <c r="BT912" s="809">
        <v>7.4594688539784501E-2</v>
      </c>
      <c r="BU912" s="812"/>
      <c r="BV912" s="758"/>
      <c r="BW912" s="758"/>
      <c r="BX912" s="758"/>
      <c r="BY912" s="758"/>
      <c r="BZ912" s="758"/>
      <c r="CA912" s="758"/>
      <c r="CB912" s="758"/>
      <c r="CC912" s="758"/>
      <c r="CD912" s="758"/>
      <c r="CE912" s="758"/>
      <c r="CF912" s="758"/>
      <c r="CG912" s="758"/>
      <c r="CH912" s="758"/>
      <c r="CI912" s="758"/>
      <c r="CJ912" s="758"/>
      <c r="CK912" s="758"/>
      <c r="CL912" s="758"/>
      <c r="CM912" s="758"/>
      <c r="CN912" s="758"/>
      <c r="CP912" s="5"/>
      <c r="CR912" s="5"/>
      <c r="CS912" s="5"/>
      <c r="CT912" s="5"/>
    </row>
    <row r="913" spans="2:98" ht="15">
      <c r="B913" s="758"/>
      <c r="C913" s="758"/>
      <c r="D913" s="758"/>
      <c r="E913" s="758"/>
      <c r="F913" s="758"/>
      <c r="G913" s="758"/>
      <c r="H913" s="758"/>
      <c r="I913" s="758"/>
      <c r="J913" s="758"/>
      <c r="K913" s="758"/>
      <c r="L913" s="758"/>
      <c r="M913" s="758"/>
      <c r="N913" s="758"/>
      <c r="O913" s="758"/>
      <c r="P913" s="758"/>
      <c r="Q913" s="758"/>
      <c r="R913" s="758"/>
      <c r="S913" s="758"/>
      <c r="T913" s="758"/>
      <c r="U913" s="758"/>
      <c r="V913" s="758"/>
      <c r="W913" s="758"/>
      <c r="X913" s="758"/>
      <c r="Y913" s="758"/>
      <c r="Z913" s="758"/>
      <c r="AA913" s="758"/>
      <c r="AB913" s="758"/>
      <c r="AC913" s="758"/>
      <c r="AD913" s="758"/>
      <c r="AE913" s="758"/>
      <c r="AF913" s="758"/>
      <c r="AG913" s="758"/>
      <c r="AH913" s="758"/>
      <c r="AI913" s="758"/>
      <c r="AJ913" s="758"/>
      <c r="AK913" s="758"/>
      <c r="AL913" s="780">
        <v>908</v>
      </c>
      <c r="AM913" s="792">
        <v>0.37824380221214199</v>
      </c>
      <c r="AN913" s="792">
        <f t="shared" si="223"/>
        <v>0.62175619778785807</v>
      </c>
      <c r="AO913" s="792">
        <v>0.42357379788199501</v>
      </c>
      <c r="AP913" s="792">
        <f t="shared" si="217"/>
        <v>0.57642620211800499</v>
      </c>
      <c r="AQ913" s="792">
        <v>0.30908595174484399</v>
      </c>
      <c r="AR913" s="792">
        <f t="shared" si="218"/>
        <v>0.69091404825515601</v>
      </c>
      <c r="AS913" s="792">
        <f t="shared" si="224"/>
        <v>0.3568570900012511</v>
      </c>
      <c r="AT913" s="792">
        <f t="shared" si="224"/>
        <v>0.6431429099987489</v>
      </c>
      <c r="AU913" s="808">
        <v>0.394569489526783</v>
      </c>
      <c r="AV913" s="808">
        <f t="shared" si="225"/>
        <v>0.60543051047321694</v>
      </c>
      <c r="AW913" s="808">
        <v>0.44401264433910997</v>
      </c>
      <c r="AX913" s="808">
        <f t="shared" si="226"/>
        <v>0.55598735566089008</v>
      </c>
      <c r="AY913" s="808">
        <v>0.34004628073193499</v>
      </c>
      <c r="AZ913" s="808">
        <f t="shared" si="229"/>
        <v>0.65995371926806501</v>
      </c>
      <c r="BA913" s="808">
        <f t="shared" si="227"/>
        <v>0.38086073908798812</v>
      </c>
      <c r="BB913" s="808">
        <f t="shared" si="227"/>
        <v>0.61913926091201188</v>
      </c>
      <c r="BC913" s="809">
        <v>0.37310014489329502</v>
      </c>
      <c r="BD913" s="809">
        <f t="shared" si="216"/>
        <v>0.62689985510670498</v>
      </c>
      <c r="BE913" s="809">
        <v>0.42832755884539597</v>
      </c>
      <c r="BF913" s="809">
        <f t="shared" si="216"/>
        <v>0.57167244115460403</v>
      </c>
      <c r="BG913" s="809">
        <v>0.34106826441614202</v>
      </c>
      <c r="BH913" s="809">
        <f t="shared" si="219"/>
        <v>0.65893173558385798</v>
      </c>
      <c r="BI913" s="809">
        <v>0.37106778508278787</v>
      </c>
      <c r="BJ913" s="809">
        <v>0.62893221491721207</v>
      </c>
      <c r="BK913" s="810">
        <v>0.36461978768458603</v>
      </c>
      <c r="BL913" s="810">
        <f t="shared" si="220"/>
        <v>0.63538021231541397</v>
      </c>
      <c r="BM913" s="810">
        <v>0.42020784593119298</v>
      </c>
      <c r="BN913" s="810">
        <f t="shared" si="221"/>
        <v>0.57979215406880702</v>
      </c>
      <c r="BO913" s="810">
        <v>0.330028134727061</v>
      </c>
      <c r="BP913" s="810">
        <f t="shared" si="222"/>
        <v>0.66997186527293895</v>
      </c>
      <c r="BQ913" s="810">
        <v>0.36149288072084412</v>
      </c>
      <c r="BR913" s="810">
        <f t="shared" si="228"/>
        <v>0.63850711927915582</v>
      </c>
      <c r="BS913" s="809">
        <v>0.92548302260537807</v>
      </c>
      <c r="BT913" s="809">
        <v>7.4516977394621903E-2</v>
      </c>
      <c r="BU913" s="812"/>
      <c r="BV913" s="758"/>
      <c r="BW913" s="758"/>
      <c r="BX913" s="758"/>
      <c r="BY913" s="758"/>
      <c r="BZ913" s="758"/>
      <c r="CA913" s="758"/>
      <c r="CB913" s="758"/>
      <c r="CC913" s="758"/>
      <c r="CD913" s="758"/>
      <c r="CE913" s="758"/>
      <c r="CF913" s="758"/>
      <c r="CG913" s="758"/>
      <c r="CH913" s="758"/>
      <c r="CI913" s="758"/>
      <c r="CJ913" s="758"/>
      <c r="CK913" s="758"/>
      <c r="CL913" s="758"/>
      <c r="CM913" s="758"/>
      <c r="CN913" s="758"/>
      <c r="CP913" s="5"/>
      <c r="CR913" s="5"/>
      <c r="CS913" s="5"/>
      <c r="CT913" s="5"/>
    </row>
    <row r="914" spans="2:98" ht="15">
      <c r="B914" s="758"/>
      <c r="C914" s="758"/>
      <c r="D914" s="758"/>
      <c r="E914" s="758"/>
      <c r="F914" s="758"/>
      <c r="G914" s="758"/>
      <c r="H914" s="758"/>
      <c r="I914" s="758"/>
      <c r="J914" s="758"/>
      <c r="K914" s="758"/>
      <c r="L914" s="758"/>
      <c r="M914" s="758"/>
      <c r="N914" s="758"/>
      <c r="O914" s="758"/>
      <c r="P914" s="758"/>
      <c r="Q914" s="758"/>
      <c r="R914" s="758"/>
      <c r="S914" s="758"/>
      <c r="T914" s="758"/>
      <c r="U914" s="758"/>
      <c r="V914" s="758"/>
      <c r="W914" s="758"/>
      <c r="X914" s="758"/>
      <c r="Y914" s="758"/>
      <c r="Z914" s="758"/>
      <c r="AA914" s="758"/>
      <c r="AB914" s="758"/>
      <c r="AC914" s="758"/>
      <c r="AD914" s="758"/>
      <c r="AE914" s="758"/>
      <c r="AF914" s="758"/>
      <c r="AG914" s="758"/>
      <c r="AH914" s="758"/>
      <c r="AI914" s="758"/>
      <c r="AJ914" s="758"/>
      <c r="AK914" s="758"/>
      <c r="AL914" s="780">
        <v>909</v>
      </c>
      <c r="AM914" s="792">
        <v>0.37848831787734899</v>
      </c>
      <c r="AN914" s="792">
        <f t="shared" si="223"/>
        <v>0.62151168212265095</v>
      </c>
      <c r="AO914" s="792">
        <v>0.42379168860561001</v>
      </c>
      <c r="AP914" s="792">
        <f t="shared" si="217"/>
        <v>0.57620831139438999</v>
      </c>
      <c r="AQ914" s="792">
        <v>0.30939542100047801</v>
      </c>
      <c r="AR914" s="792">
        <f t="shared" si="218"/>
        <v>0.69060457899952199</v>
      </c>
      <c r="AS914" s="792">
        <f t="shared" si="224"/>
        <v>0.35712536058148836</v>
      </c>
      <c r="AT914" s="792">
        <f t="shared" si="224"/>
        <v>0.64287463941851164</v>
      </c>
      <c r="AU914" s="808">
        <v>0.394822119959369</v>
      </c>
      <c r="AV914" s="808">
        <f t="shared" si="225"/>
        <v>0.605177880040631</v>
      </c>
      <c r="AW914" s="808">
        <v>0.44425324806837702</v>
      </c>
      <c r="AX914" s="808">
        <f t="shared" si="226"/>
        <v>0.55574675193162304</v>
      </c>
      <c r="AY914" s="808">
        <v>0.34038332722985198</v>
      </c>
      <c r="AZ914" s="808">
        <f t="shared" si="229"/>
        <v>0.65961667277014802</v>
      </c>
      <c r="BA914" s="808">
        <f t="shared" si="227"/>
        <v>0.38114943476886298</v>
      </c>
      <c r="BB914" s="808">
        <f t="shared" si="227"/>
        <v>0.61885056523113691</v>
      </c>
      <c r="BC914" s="809">
        <v>0.373341986586399</v>
      </c>
      <c r="BD914" s="809">
        <f t="shared" si="216"/>
        <v>0.62665801341360106</v>
      </c>
      <c r="BE914" s="809">
        <v>0.42855502740408602</v>
      </c>
      <c r="BF914" s="809">
        <f t="shared" si="216"/>
        <v>0.57144497259591398</v>
      </c>
      <c r="BG914" s="809">
        <v>0.341407690814093</v>
      </c>
      <c r="BH914" s="809">
        <f t="shared" si="219"/>
        <v>0.65859230918590694</v>
      </c>
      <c r="BI914" s="809">
        <v>0.37135120991920628</v>
      </c>
      <c r="BJ914" s="809">
        <v>0.62864879008079377</v>
      </c>
      <c r="BK914" s="810">
        <v>0.36486108499744702</v>
      </c>
      <c r="BL914" s="810">
        <f t="shared" si="220"/>
        <v>0.63513891500255304</v>
      </c>
      <c r="BM914" s="810">
        <v>0.42043551098714599</v>
      </c>
      <c r="BN914" s="810">
        <f t="shared" si="221"/>
        <v>0.57956448901285396</v>
      </c>
      <c r="BO914" s="810">
        <v>0.330356152159407</v>
      </c>
      <c r="BP914" s="810">
        <f t="shared" si="222"/>
        <v>0.66964384784059305</v>
      </c>
      <c r="BQ914" s="810">
        <v>0.36177093386957937</v>
      </c>
      <c r="BR914" s="810">
        <f t="shared" si="228"/>
        <v>0.63822906613042063</v>
      </c>
      <c r="BS914" s="809">
        <v>0.92556056732777481</v>
      </c>
      <c r="BT914" s="809">
        <v>7.4439432672225206E-2</v>
      </c>
      <c r="BU914" s="812"/>
      <c r="BV914" s="758"/>
      <c r="BW914" s="758"/>
      <c r="BX914" s="758"/>
      <c r="BY914" s="758"/>
      <c r="BZ914" s="758"/>
      <c r="CA914" s="758"/>
      <c r="CB914" s="758"/>
      <c r="CC914" s="758"/>
      <c r="CD914" s="758"/>
      <c r="CE914" s="758"/>
      <c r="CF914" s="758"/>
      <c r="CG914" s="758"/>
      <c r="CH914" s="758"/>
      <c r="CI914" s="758"/>
      <c r="CJ914" s="758"/>
      <c r="CK914" s="758"/>
      <c r="CL914" s="758"/>
      <c r="CM914" s="758"/>
      <c r="CN914" s="758"/>
      <c r="CP914" s="5"/>
      <c r="CR914" s="5"/>
      <c r="CS914" s="5"/>
      <c r="CT914" s="5"/>
    </row>
    <row r="915" spans="2:98" ht="15">
      <c r="B915" s="758"/>
      <c r="C915" s="758"/>
      <c r="D915" s="758"/>
      <c r="E915" s="758"/>
      <c r="F915" s="758"/>
      <c r="G915" s="758"/>
      <c r="H915" s="758"/>
      <c r="I915" s="758"/>
      <c r="J915" s="758"/>
      <c r="K915" s="758"/>
      <c r="L915" s="758"/>
      <c r="M915" s="758"/>
      <c r="N915" s="758"/>
      <c r="O915" s="758"/>
      <c r="P915" s="758"/>
      <c r="Q915" s="758"/>
      <c r="R915" s="758"/>
      <c r="S915" s="758"/>
      <c r="T915" s="758"/>
      <c r="U915" s="758"/>
      <c r="V915" s="758"/>
      <c r="W915" s="758"/>
      <c r="X915" s="758"/>
      <c r="Y915" s="758"/>
      <c r="Z915" s="758"/>
      <c r="AA915" s="758"/>
      <c r="AB915" s="758"/>
      <c r="AC915" s="758"/>
      <c r="AD915" s="758"/>
      <c r="AE915" s="758"/>
      <c r="AF915" s="758"/>
      <c r="AG915" s="758"/>
      <c r="AH915" s="758"/>
      <c r="AI915" s="758"/>
      <c r="AJ915" s="758"/>
      <c r="AK915" s="758"/>
      <c r="AL915" s="780">
        <v>910</v>
      </c>
      <c r="AM915" s="792">
        <v>0.37873267249029602</v>
      </c>
      <c r="AN915" s="792">
        <f t="shared" si="223"/>
        <v>0.62126732750970404</v>
      </c>
      <c r="AO915" s="792">
        <v>0.42400941826777799</v>
      </c>
      <c r="AP915" s="792">
        <f t="shared" si="217"/>
        <v>0.57599058173222195</v>
      </c>
      <c r="AQ915" s="792">
        <v>0.30970476634661298</v>
      </c>
      <c r="AR915" s="792">
        <f t="shared" si="218"/>
        <v>0.69029523365338696</v>
      </c>
      <c r="AS915" s="792">
        <f t="shared" si="224"/>
        <v>0.35739348719302266</v>
      </c>
      <c r="AT915" s="792">
        <f t="shared" si="224"/>
        <v>0.64260651280697734</v>
      </c>
      <c r="AU915" s="808">
        <v>0.39507457392725698</v>
      </c>
      <c r="AV915" s="808">
        <f t="shared" si="225"/>
        <v>0.60492542607274302</v>
      </c>
      <c r="AW915" s="808">
        <v>0.44449368808149298</v>
      </c>
      <c r="AX915" s="808">
        <f t="shared" si="226"/>
        <v>0.55550631191850708</v>
      </c>
      <c r="AY915" s="808">
        <v>0.34072022303481297</v>
      </c>
      <c r="AZ915" s="808">
        <f t="shared" si="229"/>
        <v>0.65927977696518703</v>
      </c>
      <c r="BA915" s="808">
        <f t="shared" si="227"/>
        <v>0.38143796877220704</v>
      </c>
      <c r="BB915" s="808">
        <f t="shared" si="227"/>
        <v>0.61856203122779307</v>
      </c>
      <c r="BC915" s="809">
        <v>0.37358370732947499</v>
      </c>
      <c r="BD915" s="809">
        <f t="shared" si="216"/>
        <v>0.62641629267052501</v>
      </c>
      <c r="BE915" s="809">
        <v>0.42878240432513898</v>
      </c>
      <c r="BF915" s="809">
        <f t="shared" si="216"/>
        <v>0.57121759567486108</v>
      </c>
      <c r="BG915" s="809">
        <v>0.34174705079059198</v>
      </c>
      <c r="BH915" s="809">
        <f t="shared" si="219"/>
        <v>0.65825294920940802</v>
      </c>
      <c r="BI915" s="809">
        <v>0.37163454563059151</v>
      </c>
      <c r="BJ915" s="809">
        <v>0.62836545436940849</v>
      </c>
      <c r="BK915" s="810">
        <v>0.36510236328467499</v>
      </c>
      <c r="BL915" s="810">
        <f t="shared" si="220"/>
        <v>0.63489763671532495</v>
      </c>
      <c r="BM915" s="810">
        <v>0.42066310853416</v>
      </c>
      <c r="BN915" s="810">
        <f t="shared" si="221"/>
        <v>0.57933689146584</v>
      </c>
      <c r="BO915" s="810">
        <v>0.33068409651596598</v>
      </c>
      <c r="BP915" s="810">
        <f t="shared" si="222"/>
        <v>0.66931590348403402</v>
      </c>
      <c r="BQ915" s="810">
        <v>0.36204893197845045</v>
      </c>
      <c r="BR915" s="810">
        <f t="shared" si="228"/>
        <v>0.63795106802154955</v>
      </c>
      <c r="BS915" s="809">
        <v>0.92563794624011331</v>
      </c>
      <c r="BT915" s="809">
        <v>7.4362053759886707E-2</v>
      </c>
      <c r="BU915" s="812"/>
      <c r="BV915" s="758"/>
      <c r="BW915" s="758"/>
      <c r="BX915" s="758"/>
      <c r="BY915" s="758"/>
      <c r="BZ915" s="758"/>
      <c r="CA915" s="758"/>
      <c r="CB915" s="758"/>
      <c r="CC915" s="758"/>
      <c r="CD915" s="758"/>
      <c r="CE915" s="758"/>
      <c r="CF915" s="758"/>
      <c r="CG915" s="758"/>
      <c r="CH915" s="758"/>
      <c r="CI915" s="758"/>
      <c r="CJ915" s="758"/>
      <c r="CK915" s="758"/>
      <c r="CL915" s="758"/>
      <c r="CM915" s="758"/>
      <c r="CN915" s="758"/>
      <c r="CP915" s="5"/>
      <c r="CR915" s="5"/>
      <c r="CS915" s="5"/>
      <c r="CT915" s="5"/>
    </row>
    <row r="916" spans="2:98" ht="15">
      <c r="B916" s="758"/>
      <c r="C916" s="758"/>
      <c r="D916" s="758"/>
      <c r="E916" s="758"/>
      <c r="F916" s="758"/>
      <c r="G916" s="758"/>
      <c r="H916" s="758"/>
      <c r="I916" s="758"/>
      <c r="J916" s="758"/>
      <c r="K916" s="758"/>
      <c r="L916" s="758"/>
      <c r="M916" s="758"/>
      <c r="N916" s="758"/>
      <c r="O916" s="758"/>
      <c r="P916" s="758"/>
      <c r="Q916" s="758"/>
      <c r="R916" s="758"/>
      <c r="S916" s="758"/>
      <c r="T916" s="758"/>
      <c r="U916" s="758"/>
      <c r="V916" s="758"/>
      <c r="W916" s="758"/>
      <c r="X916" s="758"/>
      <c r="Y916" s="758"/>
      <c r="Z916" s="758"/>
      <c r="AA916" s="758"/>
      <c r="AB916" s="758"/>
      <c r="AC916" s="758"/>
      <c r="AD916" s="758"/>
      <c r="AE916" s="758"/>
      <c r="AF916" s="758"/>
      <c r="AG916" s="758"/>
      <c r="AH916" s="758"/>
      <c r="AI916" s="758"/>
      <c r="AJ916" s="758"/>
      <c r="AK916" s="758"/>
      <c r="AL916" s="780">
        <v>911</v>
      </c>
      <c r="AM916" s="792">
        <v>0.378976865532758</v>
      </c>
      <c r="AN916" s="792">
        <f t="shared" si="223"/>
        <v>0.621023134467242</v>
      </c>
      <c r="AO916" s="792">
        <v>0.42422698730215602</v>
      </c>
      <c r="AP916" s="792">
        <f t="shared" si="217"/>
        <v>0.57577301269784398</v>
      </c>
      <c r="AQ916" s="792">
        <v>0.31001398747716402</v>
      </c>
      <c r="AR916" s="792">
        <f t="shared" si="218"/>
        <v>0.68998601252283598</v>
      </c>
      <c r="AS916" s="792">
        <f t="shared" si="224"/>
        <v>0.35766146963414636</v>
      </c>
      <c r="AT916" s="792">
        <f t="shared" si="224"/>
        <v>0.64233853036585375</v>
      </c>
      <c r="AU916" s="808">
        <v>0.39532685164698</v>
      </c>
      <c r="AV916" s="808">
        <f t="shared" si="225"/>
        <v>0.60467314835302</v>
      </c>
      <c r="AW916" s="808">
        <v>0.44473396467411203</v>
      </c>
      <c r="AX916" s="808">
        <f t="shared" si="226"/>
        <v>0.55526603532588803</v>
      </c>
      <c r="AY916" s="808">
        <v>0.34105696795333401</v>
      </c>
      <c r="AZ916" s="808">
        <f t="shared" si="229"/>
        <v>0.65894303204666604</v>
      </c>
      <c r="BA916" s="808">
        <f t="shared" si="227"/>
        <v>0.38172634114414322</v>
      </c>
      <c r="BB916" s="808">
        <f t="shared" si="227"/>
        <v>0.61827365885585683</v>
      </c>
      <c r="BC916" s="809">
        <v>0.37382530837046002</v>
      </c>
      <c r="BD916" s="809">
        <f t="shared" si="216"/>
        <v>0.62617469162953998</v>
      </c>
      <c r="BE916" s="809">
        <v>0.42900969063522298</v>
      </c>
      <c r="BF916" s="809">
        <f t="shared" si="216"/>
        <v>0.57099030936477702</v>
      </c>
      <c r="BG916" s="809">
        <v>0.34208634507805702</v>
      </c>
      <c r="BH916" s="809">
        <f t="shared" si="219"/>
        <v>0.65791365492194298</v>
      </c>
      <c r="BI916" s="809">
        <v>0.37191779317685014</v>
      </c>
      <c r="BJ916" s="809">
        <v>0.62808220682314986</v>
      </c>
      <c r="BK916" s="810">
        <v>0.36534362462065101</v>
      </c>
      <c r="BL916" s="810">
        <f t="shared" si="220"/>
        <v>0.63465637537934905</v>
      </c>
      <c r="BM916" s="810">
        <v>0.42089063960393802</v>
      </c>
      <c r="BN916" s="810">
        <f t="shared" si="221"/>
        <v>0.57910936039606198</v>
      </c>
      <c r="BO916" s="810">
        <v>0.331011968594291</v>
      </c>
      <c r="BP916" s="810">
        <f t="shared" si="222"/>
        <v>0.66898803140570906</v>
      </c>
      <c r="BQ916" s="810">
        <v>0.36232687629468141</v>
      </c>
      <c r="BR916" s="810">
        <f t="shared" si="228"/>
        <v>0.63767312370531859</v>
      </c>
      <c r="BS916" s="809">
        <v>0.92571515995510134</v>
      </c>
      <c r="BT916" s="809">
        <v>7.4284840044898701E-2</v>
      </c>
      <c r="BU916" s="812"/>
      <c r="BV916" s="758"/>
      <c r="BW916" s="758"/>
      <c r="BX916" s="758"/>
      <c r="BY916" s="758"/>
      <c r="BZ916" s="758"/>
      <c r="CA916" s="758"/>
      <c r="CB916" s="758"/>
      <c r="CC916" s="758"/>
      <c r="CD916" s="758"/>
      <c r="CE916" s="758"/>
      <c r="CF916" s="758"/>
      <c r="CG916" s="758"/>
      <c r="CH916" s="758"/>
      <c r="CI916" s="758"/>
      <c r="CJ916" s="758"/>
      <c r="CK916" s="758"/>
      <c r="CL916" s="758"/>
      <c r="CM916" s="758"/>
      <c r="CN916" s="758"/>
      <c r="CP916" s="5"/>
      <c r="CR916" s="5"/>
      <c r="CS916" s="5"/>
      <c r="CT916" s="5"/>
    </row>
    <row r="917" spans="2:98" ht="15">
      <c r="B917" s="758"/>
      <c r="C917" s="758"/>
      <c r="D917" s="758"/>
      <c r="E917" s="758"/>
      <c r="F917" s="758"/>
      <c r="G917" s="758"/>
      <c r="H917" s="758"/>
      <c r="I917" s="758"/>
      <c r="J917" s="758"/>
      <c r="K917" s="758"/>
      <c r="L917" s="758"/>
      <c r="M917" s="758"/>
      <c r="N917" s="758"/>
      <c r="O917" s="758"/>
      <c r="P917" s="758"/>
      <c r="Q917" s="758"/>
      <c r="R917" s="758"/>
      <c r="S917" s="758"/>
      <c r="T917" s="758"/>
      <c r="U917" s="758"/>
      <c r="V917" s="758"/>
      <c r="W917" s="758"/>
      <c r="X917" s="758"/>
      <c r="Y917" s="758"/>
      <c r="Z917" s="758"/>
      <c r="AA917" s="758"/>
      <c r="AB917" s="758"/>
      <c r="AC917" s="758"/>
      <c r="AD917" s="758"/>
      <c r="AE917" s="758"/>
      <c r="AF917" s="758"/>
      <c r="AG917" s="758"/>
      <c r="AH917" s="758"/>
      <c r="AI917" s="758"/>
      <c r="AJ917" s="758"/>
      <c r="AK917" s="758"/>
      <c r="AL917" s="780">
        <v>912</v>
      </c>
      <c r="AM917" s="792">
        <v>0.37922089648650997</v>
      </c>
      <c r="AN917" s="792">
        <f t="shared" si="223"/>
        <v>0.62077910351348997</v>
      </c>
      <c r="AO917" s="792">
        <v>0.42444439614240398</v>
      </c>
      <c r="AP917" s="792">
        <f t="shared" si="217"/>
        <v>0.57555560385759597</v>
      </c>
      <c r="AQ917" s="792">
        <v>0.31032308408604797</v>
      </c>
      <c r="AR917" s="792">
        <f t="shared" si="218"/>
        <v>0.68967691591395197</v>
      </c>
      <c r="AS917" s="792">
        <f t="shared" si="224"/>
        <v>0.35792930770315312</v>
      </c>
      <c r="AT917" s="792">
        <f t="shared" si="224"/>
        <v>0.64207069229684688</v>
      </c>
      <c r="AU917" s="808">
        <v>0.39557895333506798</v>
      </c>
      <c r="AV917" s="808">
        <f t="shared" si="225"/>
        <v>0.60442104666493202</v>
      </c>
      <c r="AW917" s="808">
        <v>0.444974078141889</v>
      </c>
      <c r="AX917" s="808">
        <f t="shared" si="226"/>
        <v>0.55502592185811106</v>
      </c>
      <c r="AY917" s="808">
        <v>0.34139356179193198</v>
      </c>
      <c r="AZ917" s="808">
        <f t="shared" si="229"/>
        <v>0.65860643820806808</v>
      </c>
      <c r="BA917" s="808">
        <f t="shared" si="227"/>
        <v>0.38201455193079425</v>
      </c>
      <c r="BB917" s="808">
        <f t="shared" si="227"/>
        <v>0.61798544806920575</v>
      </c>
      <c r="BC917" s="809">
        <v>0.374066790957293</v>
      </c>
      <c r="BD917" s="809">
        <f t="shared" si="216"/>
        <v>0.625933209042707</v>
      </c>
      <c r="BE917" s="809">
        <v>0.42923688736100502</v>
      </c>
      <c r="BF917" s="809">
        <f t="shared" si="216"/>
        <v>0.57076311263899493</v>
      </c>
      <c r="BG917" s="809">
        <v>0.34242557440890797</v>
      </c>
      <c r="BH917" s="809">
        <f t="shared" si="219"/>
        <v>0.65757442559109203</v>
      </c>
      <c r="BI917" s="809">
        <v>0.37220095351788962</v>
      </c>
      <c r="BJ917" s="809">
        <v>0.62779904648211038</v>
      </c>
      <c r="BK917" s="810">
        <v>0.36558487107975801</v>
      </c>
      <c r="BL917" s="810">
        <f t="shared" si="220"/>
        <v>0.63441512892024199</v>
      </c>
      <c r="BM917" s="810">
        <v>0.42111810522818499</v>
      </c>
      <c r="BN917" s="810">
        <f t="shared" si="221"/>
        <v>0.57888189477181506</v>
      </c>
      <c r="BO917" s="810">
        <v>0.33133976919193497</v>
      </c>
      <c r="BP917" s="810">
        <f t="shared" si="222"/>
        <v>0.66866023080806503</v>
      </c>
      <c r="BQ917" s="810">
        <v>0.36260476806549763</v>
      </c>
      <c r="BR917" s="810">
        <f t="shared" si="228"/>
        <v>0.63739523193450243</v>
      </c>
      <c r="BS917" s="809">
        <v>0.92579220908544668</v>
      </c>
      <c r="BT917" s="809">
        <v>7.4207790914553304E-2</v>
      </c>
      <c r="BU917" s="812"/>
      <c r="BV917" s="758"/>
      <c r="BW917" s="758"/>
      <c r="BX917" s="758"/>
      <c r="BY917" s="758"/>
      <c r="BZ917" s="758"/>
      <c r="CA917" s="758"/>
      <c r="CB917" s="758"/>
      <c r="CC917" s="758"/>
      <c r="CD917" s="758"/>
      <c r="CE917" s="758"/>
      <c r="CF917" s="758"/>
      <c r="CG917" s="758"/>
      <c r="CH917" s="758"/>
      <c r="CI917" s="758"/>
      <c r="CJ917" s="758"/>
      <c r="CK917" s="758"/>
      <c r="CL917" s="758"/>
      <c r="CM917" s="758"/>
      <c r="CN917" s="758"/>
      <c r="CP917" s="5"/>
      <c r="CR917" s="5"/>
      <c r="CS917" s="5"/>
      <c r="CT917" s="5"/>
    </row>
    <row r="918" spans="2:98" ht="15">
      <c r="B918" s="758"/>
      <c r="C918" s="758"/>
      <c r="D918" s="758"/>
      <c r="E918" s="758"/>
      <c r="F918" s="758"/>
      <c r="G918" s="758"/>
      <c r="H918" s="758"/>
      <c r="I918" s="758"/>
      <c r="J918" s="758"/>
      <c r="K918" s="758"/>
      <c r="L918" s="758"/>
      <c r="M918" s="758"/>
      <c r="N918" s="758"/>
      <c r="O918" s="758"/>
      <c r="P918" s="758"/>
      <c r="Q918" s="758"/>
      <c r="R918" s="758"/>
      <c r="S918" s="758"/>
      <c r="T918" s="758"/>
      <c r="U918" s="758"/>
      <c r="V918" s="758"/>
      <c r="W918" s="758"/>
      <c r="X918" s="758"/>
      <c r="Y918" s="758"/>
      <c r="Z918" s="758"/>
      <c r="AA918" s="758"/>
      <c r="AB918" s="758"/>
      <c r="AC918" s="758"/>
      <c r="AD918" s="758"/>
      <c r="AE918" s="758"/>
      <c r="AF918" s="758"/>
      <c r="AG918" s="758"/>
      <c r="AH918" s="758"/>
      <c r="AI918" s="758"/>
      <c r="AJ918" s="758"/>
      <c r="AK918" s="758"/>
      <c r="AL918" s="780">
        <v>913</v>
      </c>
      <c r="AM918" s="792">
        <v>0.37946476483332697</v>
      </c>
      <c r="AN918" s="792">
        <f t="shared" si="223"/>
        <v>0.62053523516667308</v>
      </c>
      <c r="AO918" s="792">
        <v>0.42466164522217797</v>
      </c>
      <c r="AP918" s="792">
        <f t="shared" si="217"/>
        <v>0.57533835477782203</v>
      </c>
      <c r="AQ918" s="792">
        <v>0.31063205586717901</v>
      </c>
      <c r="AR918" s="792">
        <f t="shared" si="218"/>
        <v>0.68936794413282099</v>
      </c>
      <c r="AS918" s="792">
        <f t="shared" si="224"/>
        <v>0.35819700119833464</v>
      </c>
      <c r="AT918" s="792">
        <f t="shared" si="224"/>
        <v>0.64180299880166536</v>
      </c>
      <c r="AU918" s="808">
        <v>0.39583087920804999</v>
      </c>
      <c r="AV918" s="808">
        <f t="shared" si="225"/>
        <v>0.60416912079194995</v>
      </c>
      <c r="AW918" s="808">
        <v>0.445214028780479</v>
      </c>
      <c r="AX918" s="808">
        <f t="shared" si="226"/>
        <v>0.554785971219521</v>
      </c>
      <c r="AY918" s="808">
        <v>0.34173000435712197</v>
      </c>
      <c r="AZ918" s="808">
        <f t="shared" si="229"/>
        <v>0.65826999564287803</v>
      </c>
      <c r="BA918" s="808">
        <f t="shared" si="227"/>
        <v>0.38230260117828174</v>
      </c>
      <c r="BB918" s="808">
        <f t="shared" si="227"/>
        <v>0.61769739882171826</v>
      </c>
      <c r="BC918" s="809">
        <v>0.37430815633791398</v>
      </c>
      <c r="BD918" s="809">
        <f t="shared" ref="BD918:BF981" si="230">1-BC918</f>
        <v>0.62569184366208597</v>
      </c>
      <c r="BE918" s="809">
        <v>0.42946399552915199</v>
      </c>
      <c r="BF918" s="809">
        <f t="shared" si="230"/>
        <v>0.57053600447084807</v>
      </c>
      <c r="BG918" s="809">
        <v>0.34276473951556402</v>
      </c>
      <c r="BH918" s="809">
        <f t="shared" si="219"/>
        <v>0.65723526048443603</v>
      </c>
      <c r="BI918" s="809">
        <v>0.37248402761361776</v>
      </c>
      <c r="BJ918" s="809">
        <v>0.62751597238638235</v>
      </c>
      <c r="BK918" s="810">
        <v>0.365826104736376</v>
      </c>
      <c r="BL918" s="810">
        <f t="shared" si="220"/>
        <v>0.634173895263624</v>
      </c>
      <c r="BM918" s="810">
        <v>0.42134550643860402</v>
      </c>
      <c r="BN918" s="810">
        <f t="shared" si="221"/>
        <v>0.57865449356139598</v>
      </c>
      <c r="BO918" s="810">
        <v>0.33166749910645199</v>
      </c>
      <c r="BP918" s="810">
        <f t="shared" si="222"/>
        <v>0.66833250089354801</v>
      </c>
      <c r="BQ918" s="810">
        <v>0.36288260853812337</v>
      </c>
      <c r="BR918" s="810">
        <f t="shared" si="228"/>
        <v>0.63711739146187663</v>
      </c>
      <c r="BS918" s="809">
        <v>0.92586909424385699</v>
      </c>
      <c r="BT918" s="809">
        <v>7.4130905756143006E-2</v>
      </c>
      <c r="BU918" s="812"/>
      <c r="BV918" s="758"/>
      <c r="BW918" s="758"/>
      <c r="BX918" s="758"/>
      <c r="BY918" s="758"/>
      <c r="BZ918" s="758"/>
      <c r="CA918" s="758"/>
      <c r="CB918" s="758"/>
      <c r="CC918" s="758"/>
      <c r="CD918" s="758"/>
      <c r="CE918" s="758"/>
      <c r="CF918" s="758"/>
      <c r="CG918" s="758"/>
      <c r="CH918" s="758"/>
      <c r="CI918" s="758"/>
      <c r="CJ918" s="758"/>
      <c r="CK918" s="758"/>
      <c r="CL918" s="758"/>
      <c r="CM918" s="758"/>
      <c r="CN918" s="758"/>
      <c r="CP918" s="5"/>
      <c r="CR918" s="5"/>
      <c r="CS918" s="5"/>
      <c r="CT918" s="5"/>
    </row>
    <row r="919" spans="2:98" ht="15">
      <c r="B919" s="758"/>
      <c r="C919" s="758"/>
      <c r="D919" s="758"/>
      <c r="E919" s="758"/>
      <c r="F919" s="758"/>
      <c r="G919" s="758"/>
      <c r="H919" s="758"/>
      <c r="I919" s="758"/>
      <c r="J919" s="758"/>
      <c r="K919" s="758"/>
      <c r="L919" s="758"/>
      <c r="M919" s="758"/>
      <c r="N919" s="758"/>
      <c r="O919" s="758"/>
      <c r="P919" s="758"/>
      <c r="Q919" s="758"/>
      <c r="R919" s="758"/>
      <c r="S919" s="758"/>
      <c r="T919" s="758"/>
      <c r="U919" s="758"/>
      <c r="V919" s="758"/>
      <c r="W919" s="758"/>
      <c r="X919" s="758"/>
      <c r="Y919" s="758"/>
      <c r="Z919" s="758"/>
      <c r="AA919" s="758"/>
      <c r="AB919" s="758"/>
      <c r="AC919" s="758"/>
      <c r="AD919" s="758"/>
      <c r="AE919" s="758"/>
      <c r="AF919" s="758"/>
      <c r="AG919" s="758"/>
      <c r="AH919" s="758"/>
      <c r="AI919" s="758"/>
      <c r="AJ919" s="758"/>
      <c r="AK919" s="758"/>
      <c r="AL919" s="780">
        <v>914</v>
      </c>
      <c r="AM919" s="792">
        <v>0.37970847005498498</v>
      </c>
      <c r="AN919" s="792">
        <f t="shared" si="223"/>
        <v>0.62029152994501502</v>
      </c>
      <c r="AO919" s="792">
        <v>0.42487873497513701</v>
      </c>
      <c r="AP919" s="792">
        <f t="shared" si="217"/>
        <v>0.57512126502486294</v>
      </c>
      <c r="AQ919" s="792">
        <v>0.31094090251447298</v>
      </c>
      <c r="AR919" s="792">
        <f t="shared" si="218"/>
        <v>0.68905909748552707</v>
      </c>
      <c r="AS919" s="792">
        <f t="shared" si="224"/>
        <v>0.35846454991798443</v>
      </c>
      <c r="AT919" s="792">
        <f t="shared" si="224"/>
        <v>0.64153545008201562</v>
      </c>
      <c r="AU919" s="808">
        <v>0.39608262948245698</v>
      </c>
      <c r="AV919" s="808">
        <f t="shared" si="225"/>
        <v>0.60391737051754302</v>
      </c>
      <c r="AW919" s="808">
        <v>0.44545381688553798</v>
      </c>
      <c r="AX919" s="808">
        <f t="shared" si="226"/>
        <v>0.55454618311446202</v>
      </c>
      <c r="AY919" s="808">
        <v>0.34206629545542</v>
      </c>
      <c r="AZ919" s="808">
        <f t="shared" si="229"/>
        <v>0.65793370454458</v>
      </c>
      <c r="BA919" s="808">
        <f t="shared" si="227"/>
        <v>0.38259048893272862</v>
      </c>
      <c r="BB919" s="808">
        <f t="shared" si="227"/>
        <v>0.61740951106727149</v>
      </c>
      <c r="BC919" s="809">
        <v>0.37454940576026202</v>
      </c>
      <c r="BD919" s="809">
        <f t="shared" si="230"/>
        <v>0.62545059423973792</v>
      </c>
      <c r="BE919" s="809">
        <v>0.42969101616633298</v>
      </c>
      <c r="BF919" s="809">
        <f t="shared" si="230"/>
        <v>0.57030898383366702</v>
      </c>
      <c r="BG919" s="809">
        <v>0.34310384113044401</v>
      </c>
      <c r="BH919" s="809">
        <f t="shared" si="219"/>
        <v>0.65689615886955599</v>
      </c>
      <c r="BI919" s="809">
        <v>0.37276701642394205</v>
      </c>
      <c r="BJ919" s="809">
        <v>0.62723298357605795</v>
      </c>
      <c r="BK919" s="810">
        <v>0.36606732766488698</v>
      </c>
      <c r="BL919" s="810">
        <f t="shared" si="220"/>
        <v>0.63393267233511308</v>
      </c>
      <c r="BM919" s="810">
        <v>0.42157284426689801</v>
      </c>
      <c r="BN919" s="810">
        <f t="shared" si="221"/>
        <v>0.57842715573310199</v>
      </c>
      <c r="BO919" s="810">
        <v>0.33199515913539601</v>
      </c>
      <c r="BP919" s="810">
        <f t="shared" si="222"/>
        <v>0.66800484086460399</v>
      </c>
      <c r="BQ919" s="810">
        <v>0.36316039895978369</v>
      </c>
      <c r="BR919" s="810">
        <f t="shared" si="228"/>
        <v>0.63683960104021642</v>
      </c>
      <c r="BS919" s="809">
        <v>0.92594581604304005</v>
      </c>
      <c r="BT919" s="809">
        <v>7.4054183956959896E-2</v>
      </c>
      <c r="BU919" s="812"/>
      <c r="BV919" s="758"/>
      <c r="BW919" s="758"/>
      <c r="BX919" s="758"/>
      <c r="BY919" s="758"/>
      <c r="BZ919" s="758"/>
      <c r="CA919" s="758"/>
      <c r="CB919" s="758"/>
      <c r="CC919" s="758"/>
      <c r="CD919" s="758"/>
      <c r="CE919" s="758"/>
      <c r="CF919" s="758"/>
      <c r="CG919" s="758"/>
      <c r="CH919" s="758"/>
      <c r="CI919" s="758"/>
      <c r="CJ919" s="758"/>
      <c r="CK919" s="758"/>
      <c r="CL919" s="758"/>
      <c r="CM919" s="758"/>
      <c r="CN919" s="758"/>
      <c r="CP919" s="5"/>
      <c r="CR919" s="5"/>
      <c r="CS919" s="5"/>
      <c r="CT919" s="5"/>
    </row>
    <row r="920" spans="2:98" ht="15">
      <c r="B920" s="758"/>
      <c r="C920" s="758"/>
      <c r="D920" s="758"/>
      <c r="E920" s="758"/>
      <c r="F920" s="758"/>
      <c r="G920" s="758"/>
      <c r="H920" s="758"/>
      <c r="I920" s="758"/>
      <c r="J920" s="758"/>
      <c r="K920" s="758"/>
      <c r="L920" s="758"/>
      <c r="M920" s="758"/>
      <c r="N920" s="758"/>
      <c r="O920" s="758"/>
      <c r="P920" s="758"/>
      <c r="Q920" s="758"/>
      <c r="R920" s="758"/>
      <c r="S920" s="758"/>
      <c r="T920" s="758"/>
      <c r="U920" s="758"/>
      <c r="V920" s="758"/>
      <c r="W920" s="758"/>
      <c r="X920" s="758"/>
      <c r="Y920" s="758"/>
      <c r="Z920" s="758"/>
      <c r="AA920" s="758"/>
      <c r="AB920" s="758"/>
      <c r="AC920" s="758"/>
      <c r="AD920" s="758"/>
      <c r="AE920" s="758"/>
      <c r="AF920" s="758"/>
      <c r="AG920" s="758"/>
      <c r="AH920" s="758"/>
      <c r="AI920" s="758"/>
      <c r="AJ920" s="758"/>
      <c r="AK920" s="758"/>
      <c r="AL920" s="780">
        <v>915</v>
      </c>
      <c r="AM920" s="792">
        <v>0.37995201163325898</v>
      </c>
      <c r="AN920" s="792">
        <f t="shared" si="223"/>
        <v>0.62004798836674102</v>
      </c>
      <c r="AO920" s="792">
        <v>0.42509566583493802</v>
      </c>
      <c r="AP920" s="792">
        <f t="shared" si="217"/>
        <v>0.57490433416506193</v>
      </c>
      <c r="AQ920" s="792">
        <v>0.311249623721846</v>
      </c>
      <c r="AR920" s="792">
        <f t="shared" si="218"/>
        <v>0.68875037627815394</v>
      </c>
      <c r="AS920" s="792">
        <f t="shared" si="224"/>
        <v>0.35873195366039523</v>
      </c>
      <c r="AT920" s="792">
        <f t="shared" si="224"/>
        <v>0.64126804633960477</v>
      </c>
      <c r="AU920" s="808">
        <v>0.39633420437481998</v>
      </c>
      <c r="AV920" s="808">
        <f t="shared" si="225"/>
        <v>0.60366579562518008</v>
      </c>
      <c r="AW920" s="808">
        <v>0.44569344275272099</v>
      </c>
      <c r="AX920" s="808">
        <f t="shared" si="226"/>
        <v>0.55430655724727895</v>
      </c>
      <c r="AY920" s="808">
        <v>0.34240243489334299</v>
      </c>
      <c r="AZ920" s="808">
        <f t="shared" si="229"/>
        <v>0.65759756510665701</v>
      </c>
      <c r="BA920" s="808">
        <f t="shared" si="227"/>
        <v>0.38287821524025778</v>
      </c>
      <c r="BB920" s="808">
        <f t="shared" si="227"/>
        <v>0.61712178475974222</v>
      </c>
      <c r="BC920" s="809">
        <v>0.374790540472275</v>
      </c>
      <c r="BD920" s="809">
        <f t="shared" si="230"/>
        <v>0.625209459527725</v>
      </c>
      <c r="BE920" s="809">
        <v>0.42991795029921398</v>
      </c>
      <c r="BF920" s="809">
        <f t="shared" si="230"/>
        <v>0.57008204970078602</v>
      </c>
      <c r="BG920" s="809">
        <v>0.34344287998596801</v>
      </c>
      <c r="BH920" s="809">
        <f t="shared" si="219"/>
        <v>0.65655712001403199</v>
      </c>
      <c r="BI920" s="809">
        <v>0.37304992090876976</v>
      </c>
      <c r="BJ920" s="809">
        <v>0.62695007909123035</v>
      </c>
      <c r="BK920" s="810">
        <v>0.36630854193967299</v>
      </c>
      <c r="BL920" s="810">
        <f t="shared" si="220"/>
        <v>0.63369145806032701</v>
      </c>
      <c r="BM920" s="810">
        <v>0.421800119744771</v>
      </c>
      <c r="BN920" s="810">
        <f t="shared" si="221"/>
        <v>0.57819988025522906</v>
      </c>
      <c r="BO920" s="810">
        <v>0.33232275007631801</v>
      </c>
      <c r="BP920" s="810">
        <f t="shared" si="222"/>
        <v>0.66767724992368205</v>
      </c>
      <c r="BQ920" s="810">
        <v>0.36343814057770224</v>
      </c>
      <c r="BR920" s="810">
        <f t="shared" si="228"/>
        <v>0.63656185942229782</v>
      </c>
      <c r="BS920" s="809">
        <v>0.92602237509570362</v>
      </c>
      <c r="BT920" s="809">
        <v>7.3977624904296393E-2</v>
      </c>
      <c r="BU920" s="812"/>
      <c r="BV920" s="758"/>
      <c r="BW920" s="758"/>
      <c r="BX920" s="758"/>
      <c r="BY920" s="758"/>
      <c r="BZ920" s="758"/>
      <c r="CA920" s="758"/>
      <c r="CB920" s="758"/>
      <c r="CC920" s="758"/>
      <c r="CD920" s="758"/>
      <c r="CE920" s="758"/>
      <c r="CF920" s="758"/>
      <c r="CG920" s="758"/>
      <c r="CH920" s="758"/>
      <c r="CI920" s="758"/>
      <c r="CJ920" s="758"/>
      <c r="CK920" s="758"/>
      <c r="CL920" s="758"/>
      <c r="CM920" s="758"/>
      <c r="CN920" s="758"/>
      <c r="CP920" s="5"/>
      <c r="CR920" s="5"/>
      <c r="CS920" s="5"/>
      <c r="CT920" s="5"/>
    </row>
    <row r="921" spans="2:98" ht="15">
      <c r="B921" s="758"/>
      <c r="C921" s="758"/>
      <c r="D921" s="758"/>
      <c r="E921" s="758"/>
      <c r="F921" s="758"/>
      <c r="G921" s="758"/>
      <c r="H921" s="758"/>
      <c r="I921" s="758"/>
      <c r="J921" s="758"/>
      <c r="K921" s="758"/>
      <c r="L921" s="758"/>
      <c r="M921" s="758"/>
      <c r="N921" s="758"/>
      <c r="O921" s="758"/>
      <c r="P921" s="758"/>
      <c r="Q921" s="758"/>
      <c r="R921" s="758"/>
      <c r="S921" s="758"/>
      <c r="T921" s="758"/>
      <c r="U921" s="758"/>
      <c r="V921" s="758"/>
      <c r="W921" s="758"/>
      <c r="X921" s="758"/>
      <c r="Y921" s="758"/>
      <c r="Z921" s="758"/>
      <c r="AA921" s="758"/>
      <c r="AB921" s="758"/>
      <c r="AC921" s="758"/>
      <c r="AD921" s="758"/>
      <c r="AE921" s="758"/>
      <c r="AF921" s="758"/>
      <c r="AG921" s="758"/>
      <c r="AH921" s="758"/>
      <c r="AI921" s="758"/>
      <c r="AJ921" s="758"/>
      <c r="AK921" s="758"/>
      <c r="AL921" s="780">
        <v>916</v>
      </c>
      <c r="AM921" s="792">
        <v>0.380195389049924</v>
      </c>
      <c r="AN921" s="792">
        <f t="shared" si="223"/>
        <v>0.619804610950076</v>
      </c>
      <c r="AO921" s="792">
        <v>0.42531243823524001</v>
      </c>
      <c r="AP921" s="792">
        <f t="shared" si="217"/>
        <v>0.57468756176475999</v>
      </c>
      <c r="AQ921" s="792">
        <v>0.31155821918321203</v>
      </c>
      <c r="AR921" s="792">
        <f t="shared" si="218"/>
        <v>0.68844178081678797</v>
      </c>
      <c r="AS921" s="792">
        <f t="shared" si="224"/>
        <v>0.35899921222385922</v>
      </c>
      <c r="AT921" s="792">
        <f t="shared" si="224"/>
        <v>0.64100078777614089</v>
      </c>
      <c r="AU921" s="808">
        <v>0.39658560410166899</v>
      </c>
      <c r="AV921" s="808">
        <f t="shared" si="225"/>
        <v>0.60341439589833101</v>
      </c>
      <c r="AW921" s="808">
        <v>0.44593290667768398</v>
      </c>
      <c r="AX921" s="808">
        <f t="shared" si="226"/>
        <v>0.55406709332231596</v>
      </c>
      <c r="AY921" s="808">
        <v>0.34273842247740699</v>
      </c>
      <c r="AZ921" s="808">
        <f t="shared" si="229"/>
        <v>0.65726157752259295</v>
      </c>
      <c r="BA921" s="808">
        <f t="shared" si="227"/>
        <v>0.38316578014699193</v>
      </c>
      <c r="BB921" s="808">
        <f t="shared" si="227"/>
        <v>0.61683421985300813</v>
      </c>
      <c r="BC921" s="809">
        <v>0.375031561721892</v>
      </c>
      <c r="BD921" s="809">
        <f t="shared" si="230"/>
        <v>0.624968438278108</v>
      </c>
      <c r="BE921" s="809">
        <v>0.430144798954464</v>
      </c>
      <c r="BF921" s="809">
        <f t="shared" si="230"/>
        <v>0.569855201045536</v>
      </c>
      <c r="BG921" s="809">
        <v>0.34378185681455298</v>
      </c>
      <c r="BH921" s="809">
        <f t="shared" si="219"/>
        <v>0.65621814318544702</v>
      </c>
      <c r="BI921" s="809">
        <v>0.37333274202800759</v>
      </c>
      <c r="BJ921" s="809">
        <v>0.62666725797199241</v>
      </c>
      <c r="BK921" s="810">
        <v>0.366549749635116</v>
      </c>
      <c r="BL921" s="810">
        <f t="shared" si="220"/>
        <v>0.633450250364884</v>
      </c>
      <c r="BM921" s="810">
        <v>0.42202733390392699</v>
      </c>
      <c r="BN921" s="810">
        <f t="shared" si="221"/>
        <v>0.57797266609607301</v>
      </c>
      <c r="BO921" s="810">
        <v>0.332650272726774</v>
      </c>
      <c r="BP921" s="810">
        <f t="shared" si="222"/>
        <v>0.66734972727322606</v>
      </c>
      <c r="BQ921" s="810">
        <v>0.36371583463910517</v>
      </c>
      <c r="BR921" s="810">
        <f t="shared" si="228"/>
        <v>0.63628416536089483</v>
      </c>
      <c r="BS921" s="809">
        <v>0.92609877201455537</v>
      </c>
      <c r="BT921" s="809">
        <v>7.3901227985444601E-2</v>
      </c>
      <c r="BU921" s="812"/>
      <c r="BV921" s="758"/>
      <c r="BW921" s="758"/>
      <c r="BX921" s="758"/>
      <c r="BY921" s="758"/>
      <c r="BZ921" s="758"/>
      <c r="CA921" s="758"/>
      <c r="CB921" s="758"/>
      <c r="CC921" s="758"/>
      <c r="CD921" s="758"/>
      <c r="CE921" s="758"/>
      <c r="CF921" s="758"/>
      <c r="CG921" s="758"/>
      <c r="CH921" s="758"/>
      <c r="CI921" s="758"/>
      <c r="CJ921" s="758"/>
      <c r="CK921" s="758"/>
      <c r="CL921" s="758"/>
      <c r="CM921" s="758"/>
      <c r="CN921" s="758"/>
      <c r="CP921" s="5"/>
      <c r="CR921" s="5"/>
      <c r="CS921" s="5"/>
      <c r="CT921" s="5"/>
    </row>
    <row r="922" spans="2:98" ht="15">
      <c r="B922" s="758"/>
      <c r="C922" s="758"/>
      <c r="D922" s="758"/>
      <c r="E922" s="758"/>
      <c r="F922" s="758"/>
      <c r="G922" s="758"/>
      <c r="H922" s="758"/>
      <c r="I922" s="758"/>
      <c r="J922" s="758"/>
      <c r="K922" s="758"/>
      <c r="L922" s="758"/>
      <c r="M922" s="758"/>
      <c r="N922" s="758"/>
      <c r="O922" s="758"/>
      <c r="P922" s="758"/>
      <c r="Q922" s="758"/>
      <c r="R922" s="758"/>
      <c r="S922" s="758"/>
      <c r="T922" s="758"/>
      <c r="U922" s="758"/>
      <c r="V922" s="758"/>
      <c r="W922" s="758"/>
      <c r="X922" s="758"/>
      <c r="Y922" s="758"/>
      <c r="Z922" s="758"/>
      <c r="AA922" s="758"/>
      <c r="AB922" s="758"/>
      <c r="AC922" s="758"/>
      <c r="AD922" s="758"/>
      <c r="AE922" s="758"/>
      <c r="AF922" s="758"/>
      <c r="AG922" s="758"/>
      <c r="AH922" s="758"/>
      <c r="AI922" s="758"/>
      <c r="AJ922" s="758"/>
      <c r="AK922" s="758"/>
      <c r="AL922" s="780">
        <v>917</v>
      </c>
      <c r="AM922" s="792">
        <v>0.38043860178675598</v>
      </c>
      <c r="AN922" s="792">
        <f t="shared" si="223"/>
        <v>0.61956139821324396</v>
      </c>
      <c r="AO922" s="792">
        <v>0.42552905260970098</v>
      </c>
      <c r="AP922" s="792">
        <f t="shared" si="217"/>
        <v>0.57447094739029902</v>
      </c>
      <c r="AQ922" s="792">
        <v>0.31186668859248701</v>
      </c>
      <c r="AR922" s="792">
        <f t="shared" si="218"/>
        <v>0.68813331140751299</v>
      </c>
      <c r="AS922" s="792">
        <f t="shared" si="224"/>
        <v>0.35926632540666958</v>
      </c>
      <c r="AT922" s="792">
        <f t="shared" si="224"/>
        <v>0.64073367459333042</v>
      </c>
      <c r="AU922" s="808">
        <v>0.39683682887953597</v>
      </c>
      <c r="AV922" s="808">
        <f t="shared" si="225"/>
        <v>0.60316317112046403</v>
      </c>
      <c r="AW922" s="808">
        <v>0.44617220895608001</v>
      </c>
      <c r="AX922" s="808">
        <f t="shared" si="226"/>
        <v>0.55382779104391999</v>
      </c>
      <c r="AY922" s="808">
        <v>0.343074258014128</v>
      </c>
      <c r="AZ922" s="808">
        <f t="shared" si="229"/>
        <v>0.65692574198587206</v>
      </c>
      <c r="BA922" s="808">
        <f t="shared" si="227"/>
        <v>0.38345318369905346</v>
      </c>
      <c r="BB922" s="808">
        <f t="shared" si="227"/>
        <v>0.61654681630094665</v>
      </c>
      <c r="BC922" s="809">
        <v>0.375272470757051</v>
      </c>
      <c r="BD922" s="809">
        <f t="shared" si="230"/>
        <v>0.62472752924294905</v>
      </c>
      <c r="BE922" s="809">
        <v>0.43037156315874903</v>
      </c>
      <c r="BF922" s="809">
        <f t="shared" si="230"/>
        <v>0.56962843684125097</v>
      </c>
      <c r="BG922" s="809">
        <v>0.34412077234861899</v>
      </c>
      <c r="BH922" s="809">
        <f t="shared" si="219"/>
        <v>0.65587922765138096</v>
      </c>
      <c r="BI922" s="809">
        <v>0.37361548074156281</v>
      </c>
      <c r="BJ922" s="809">
        <v>0.62638451925843719</v>
      </c>
      <c r="BK922" s="810">
        <v>0.36679095282559598</v>
      </c>
      <c r="BL922" s="810">
        <f t="shared" si="220"/>
        <v>0.63320904717440407</v>
      </c>
      <c r="BM922" s="810">
        <v>0.42225448777607</v>
      </c>
      <c r="BN922" s="810">
        <f t="shared" si="221"/>
        <v>0.57774551222393</v>
      </c>
      <c r="BO922" s="810">
        <v>0.33297772788431501</v>
      </c>
      <c r="BP922" s="810">
        <f t="shared" si="222"/>
        <v>0.66702227211568499</v>
      </c>
      <c r="BQ922" s="810">
        <v>0.36399348239121576</v>
      </c>
      <c r="BR922" s="810">
        <f t="shared" si="228"/>
        <v>0.63600651760878424</v>
      </c>
      <c r="BS922" s="809">
        <v>0.92617500741230319</v>
      </c>
      <c r="BT922" s="809">
        <v>7.38249925876968E-2</v>
      </c>
      <c r="BU922" s="812"/>
      <c r="BV922" s="758"/>
      <c r="BW922" s="758"/>
      <c r="BX922" s="758"/>
      <c r="BY922" s="758"/>
      <c r="BZ922" s="758"/>
      <c r="CA922" s="758"/>
      <c r="CB922" s="758"/>
      <c r="CC922" s="758"/>
      <c r="CD922" s="758"/>
      <c r="CE922" s="758"/>
      <c r="CF922" s="758"/>
      <c r="CG922" s="758"/>
      <c r="CH922" s="758"/>
      <c r="CI922" s="758"/>
      <c r="CJ922" s="758"/>
      <c r="CK922" s="758"/>
      <c r="CL922" s="758"/>
      <c r="CM922" s="758"/>
      <c r="CN922" s="758"/>
      <c r="CP922" s="5"/>
      <c r="CR922" s="5"/>
      <c r="CS922" s="5"/>
      <c r="CT922" s="5"/>
    </row>
    <row r="923" spans="2:98" ht="15">
      <c r="B923" s="758"/>
      <c r="C923" s="758"/>
      <c r="D923" s="758"/>
      <c r="E923" s="758"/>
      <c r="F923" s="758"/>
      <c r="G923" s="758"/>
      <c r="H923" s="758"/>
      <c r="I923" s="758"/>
      <c r="J923" s="758"/>
      <c r="K923" s="758"/>
      <c r="L923" s="758"/>
      <c r="M923" s="758"/>
      <c r="N923" s="758"/>
      <c r="O923" s="758"/>
      <c r="P923" s="758"/>
      <c r="Q923" s="758"/>
      <c r="R923" s="758"/>
      <c r="S923" s="758"/>
      <c r="T923" s="758"/>
      <c r="U923" s="758"/>
      <c r="V923" s="758"/>
      <c r="W923" s="758"/>
      <c r="X923" s="758"/>
      <c r="Y923" s="758"/>
      <c r="Z923" s="758"/>
      <c r="AA923" s="758"/>
      <c r="AB923" s="758"/>
      <c r="AC923" s="758"/>
      <c r="AD923" s="758"/>
      <c r="AE923" s="758"/>
      <c r="AF923" s="758"/>
      <c r="AG923" s="758"/>
      <c r="AH923" s="758"/>
      <c r="AI923" s="758"/>
      <c r="AJ923" s="758"/>
      <c r="AK923" s="758"/>
      <c r="AL923" s="780">
        <v>918</v>
      </c>
      <c r="AM923" s="792">
        <v>0.380681649325531</v>
      </c>
      <c r="AN923" s="792">
        <f t="shared" si="223"/>
        <v>0.61931835067446905</v>
      </c>
      <c r="AO923" s="792">
        <v>0.42574550939197803</v>
      </c>
      <c r="AP923" s="792">
        <f t="shared" si="217"/>
        <v>0.57425449060802203</v>
      </c>
      <c r="AQ923" s="792">
        <v>0.31217503164358701</v>
      </c>
      <c r="AR923" s="792">
        <f t="shared" si="218"/>
        <v>0.68782496835641305</v>
      </c>
      <c r="AS923" s="792">
        <f t="shared" si="224"/>
        <v>0.35953329300711956</v>
      </c>
      <c r="AT923" s="792">
        <f t="shared" si="224"/>
        <v>0.64046670699288044</v>
      </c>
      <c r="AU923" s="808">
        <v>0.39708787892494901</v>
      </c>
      <c r="AV923" s="808">
        <f t="shared" si="225"/>
        <v>0.60291212107505099</v>
      </c>
      <c r="AW923" s="808">
        <v>0.44641134988356701</v>
      </c>
      <c r="AX923" s="808">
        <f t="shared" si="226"/>
        <v>0.55358865011643299</v>
      </c>
      <c r="AY923" s="808">
        <v>0.343409941310023</v>
      </c>
      <c r="AZ923" s="808">
        <f t="shared" si="229"/>
        <v>0.656590058689977</v>
      </c>
      <c r="BA923" s="808">
        <f t="shared" si="227"/>
        <v>0.38374042594256519</v>
      </c>
      <c r="BB923" s="808">
        <f t="shared" si="227"/>
        <v>0.61625957405743481</v>
      </c>
      <c r="BC923" s="809">
        <v>0.37551326882569303</v>
      </c>
      <c r="BD923" s="809">
        <f t="shared" si="230"/>
        <v>0.62448673117430697</v>
      </c>
      <c r="BE923" s="809">
        <v>0.43059824393873702</v>
      </c>
      <c r="BF923" s="809">
        <f t="shared" si="230"/>
        <v>0.56940175606126298</v>
      </c>
      <c r="BG923" s="809">
        <v>0.34445962732058499</v>
      </c>
      <c r="BH923" s="809">
        <f t="shared" si="219"/>
        <v>0.65554037267941501</v>
      </c>
      <c r="BI923" s="809">
        <v>0.37389813800934346</v>
      </c>
      <c r="BJ923" s="809">
        <v>0.62610186199065665</v>
      </c>
      <c r="BK923" s="810">
        <v>0.36703215358549501</v>
      </c>
      <c r="BL923" s="810">
        <f t="shared" si="220"/>
        <v>0.63296784641450499</v>
      </c>
      <c r="BM923" s="810">
        <v>0.42248158239290201</v>
      </c>
      <c r="BN923" s="810">
        <f t="shared" si="221"/>
        <v>0.57751841760709799</v>
      </c>
      <c r="BO923" s="810">
        <v>0.33330511634649501</v>
      </c>
      <c r="BP923" s="810">
        <f t="shared" si="222"/>
        <v>0.66669488365350493</v>
      </c>
      <c r="BQ923" s="810">
        <v>0.36427108508125866</v>
      </c>
      <c r="BR923" s="810">
        <f t="shared" si="228"/>
        <v>0.63572891491874139</v>
      </c>
      <c r="BS923" s="809">
        <v>0.92625108190165473</v>
      </c>
      <c r="BT923" s="809">
        <v>7.3748918098345301E-2</v>
      </c>
      <c r="BU923" s="812"/>
      <c r="BV923" s="758"/>
      <c r="BW923" s="758"/>
      <c r="BX923" s="758"/>
      <c r="BY923" s="758"/>
      <c r="BZ923" s="758"/>
      <c r="CA923" s="758"/>
      <c r="CB923" s="758"/>
      <c r="CC923" s="758"/>
      <c r="CD923" s="758"/>
      <c r="CE923" s="758"/>
      <c r="CF923" s="758"/>
      <c r="CG923" s="758"/>
      <c r="CH923" s="758"/>
      <c r="CI923" s="758"/>
      <c r="CJ923" s="758"/>
      <c r="CK923" s="758"/>
      <c r="CL923" s="758"/>
      <c r="CM923" s="758"/>
      <c r="CN923" s="758"/>
      <c r="CP923" s="5"/>
      <c r="CR923" s="5"/>
      <c r="CS923" s="5"/>
      <c r="CT923" s="5"/>
    </row>
    <row r="924" spans="2:98" ht="15">
      <c r="B924" s="758"/>
      <c r="C924" s="758"/>
      <c r="D924" s="758"/>
      <c r="E924" s="758"/>
      <c r="F924" s="758"/>
      <c r="G924" s="758"/>
      <c r="H924" s="758"/>
      <c r="I924" s="758"/>
      <c r="J924" s="758"/>
      <c r="K924" s="758"/>
      <c r="L924" s="758"/>
      <c r="M924" s="758"/>
      <c r="N924" s="758"/>
      <c r="O924" s="758"/>
      <c r="P924" s="758"/>
      <c r="Q924" s="758"/>
      <c r="R924" s="758"/>
      <c r="S924" s="758"/>
      <c r="T924" s="758"/>
      <c r="U924" s="758"/>
      <c r="V924" s="758"/>
      <c r="W924" s="758"/>
      <c r="X924" s="758"/>
      <c r="Y924" s="758"/>
      <c r="Z924" s="758"/>
      <c r="AA924" s="758"/>
      <c r="AB924" s="758"/>
      <c r="AC924" s="758"/>
      <c r="AD924" s="758"/>
      <c r="AE924" s="758"/>
      <c r="AF924" s="758"/>
      <c r="AG924" s="758"/>
      <c r="AH924" s="758"/>
      <c r="AI924" s="758"/>
      <c r="AJ924" s="758"/>
      <c r="AK924" s="758"/>
      <c r="AL924" s="780">
        <v>919</v>
      </c>
      <c r="AM924" s="792">
        <v>0.38092453114802299</v>
      </c>
      <c r="AN924" s="792">
        <f t="shared" si="223"/>
        <v>0.61907546885197706</v>
      </c>
      <c r="AO924" s="792">
        <v>0.425961809015729</v>
      </c>
      <c r="AP924" s="792">
        <f t="shared" si="217"/>
        <v>0.574038190984271</v>
      </c>
      <c r="AQ924" s="792">
        <v>0.31248324803042699</v>
      </c>
      <c r="AR924" s="792">
        <f t="shared" si="218"/>
        <v>0.68751675196957307</v>
      </c>
      <c r="AS924" s="792">
        <f t="shared" si="224"/>
        <v>0.35980011482350122</v>
      </c>
      <c r="AT924" s="792">
        <f t="shared" si="224"/>
        <v>0.64019988517649884</v>
      </c>
      <c r="AU924" s="808">
        <v>0.397338754454439</v>
      </c>
      <c r="AV924" s="808">
        <f t="shared" si="225"/>
        <v>0.602661245545561</v>
      </c>
      <c r="AW924" s="808">
        <v>0.44665032975579799</v>
      </c>
      <c r="AX924" s="808">
        <f t="shared" si="226"/>
        <v>0.55334967024420201</v>
      </c>
      <c r="AY924" s="808">
        <v>0.343745472171606</v>
      </c>
      <c r="AZ924" s="808">
        <f t="shared" si="229"/>
        <v>0.656254527828394</v>
      </c>
      <c r="BA924" s="808">
        <f t="shared" si="227"/>
        <v>0.3840275069236484</v>
      </c>
      <c r="BB924" s="808">
        <f t="shared" si="227"/>
        <v>0.6159724930763516</v>
      </c>
      <c r="BC924" s="809">
        <v>0.37575395717575499</v>
      </c>
      <c r="BD924" s="809">
        <f t="shared" si="230"/>
        <v>0.62424604282424501</v>
      </c>
      <c r="BE924" s="809">
        <v>0.43082484232109602</v>
      </c>
      <c r="BF924" s="809">
        <f t="shared" si="230"/>
        <v>0.56917515767890392</v>
      </c>
      <c r="BG924" s="809">
        <v>0.34479842246287101</v>
      </c>
      <c r="BH924" s="809">
        <f t="shared" si="219"/>
        <v>0.65520157753712893</v>
      </c>
      <c r="BI924" s="809">
        <v>0.37418071479125681</v>
      </c>
      <c r="BJ924" s="809">
        <v>0.62581928520874319</v>
      </c>
      <c r="BK924" s="810">
        <v>0.36727335398919497</v>
      </c>
      <c r="BL924" s="810">
        <f t="shared" si="220"/>
        <v>0.63272664601080497</v>
      </c>
      <c r="BM924" s="810">
        <v>0.42270861878612798</v>
      </c>
      <c r="BN924" s="810">
        <f t="shared" si="221"/>
        <v>0.57729138121387202</v>
      </c>
      <c r="BO924" s="810">
        <v>0.33363243891086802</v>
      </c>
      <c r="BP924" s="810">
        <f t="shared" si="222"/>
        <v>0.66636756108913198</v>
      </c>
      <c r="BQ924" s="810">
        <v>0.3645486439564592</v>
      </c>
      <c r="BR924" s="810">
        <f t="shared" si="228"/>
        <v>0.63545135604354086</v>
      </c>
      <c r="BS924" s="809">
        <v>0.92632699609531766</v>
      </c>
      <c r="BT924" s="809">
        <v>7.3673003904682302E-2</v>
      </c>
      <c r="BU924" s="812"/>
      <c r="BV924" s="758"/>
      <c r="BW924" s="758"/>
      <c r="BX924" s="758"/>
      <c r="BY924" s="758"/>
      <c r="BZ924" s="758"/>
      <c r="CA924" s="758"/>
      <c r="CB924" s="758"/>
      <c r="CC924" s="758"/>
      <c r="CD924" s="758"/>
      <c r="CE924" s="758"/>
      <c r="CF924" s="758"/>
      <c r="CG924" s="758"/>
      <c r="CH924" s="758"/>
      <c r="CI924" s="758"/>
      <c r="CJ924" s="758"/>
      <c r="CK924" s="758"/>
      <c r="CL924" s="758"/>
      <c r="CM924" s="758"/>
      <c r="CN924" s="758"/>
      <c r="CP924" s="5"/>
      <c r="CR924" s="5"/>
      <c r="CS924" s="5"/>
      <c r="CT924" s="5"/>
    </row>
    <row r="925" spans="2:98" ht="15">
      <c r="B925" s="758"/>
      <c r="C925" s="758"/>
      <c r="D925" s="758"/>
      <c r="E925" s="758"/>
      <c r="F925" s="758"/>
      <c r="G925" s="758"/>
      <c r="H925" s="758"/>
      <c r="I925" s="758"/>
      <c r="J925" s="758"/>
      <c r="K925" s="758"/>
      <c r="L925" s="758"/>
      <c r="M925" s="758"/>
      <c r="N925" s="758"/>
      <c r="O925" s="758"/>
      <c r="P925" s="758"/>
      <c r="Q925" s="758"/>
      <c r="R925" s="758"/>
      <c r="S925" s="758"/>
      <c r="T925" s="758"/>
      <c r="U925" s="758"/>
      <c r="V925" s="758"/>
      <c r="W925" s="758"/>
      <c r="X925" s="758"/>
      <c r="Y925" s="758"/>
      <c r="Z925" s="758"/>
      <c r="AA925" s="758"/>
      <c r="AB925" s="758"/>
      <c r="AC925" s="758"/>
      <c r="AD925" s="758"/>
      <c r="AE925" s="758"/>
      <c r="AF925" s="758"/>
      <c r="AG925" s="758"/>
      <c r="AH925" s="758"/>
      <c r="AI925" s="758"/>
      <c r="AJ925" s="758"/>
      <c r="AK925" s="758"/>
      <c r="AL925" s="780">
        <v>920</v>
      </c>
      <c r="AM925" s="792">
        <v>0.38116724673600799</v>
      </c>
      <c r="AN925" s="792">
        <f t="shared" si="223"/>
        <v>0.61883275326399201</v>
      </c>
      <c r="AO925" s="792">
        <v>0.426177951914612</v>
      </c>
      <c r="AP925" s="792">
        <f t="shared" si="217"/>
        <v>0.57382204808538795</v>
      </c>
      <c r="AQ925" s="792">
        <v>0.312791337446922</v>
      </c>
      <c r="AR925" s="792">
        <f t="shared" si="218"/>
        <v>0.687208662553078</v>
      </c>
      <c r="AS925" s="792">
        <f t="shared" si="224"/>
        <v>0.3600667906541074</v>
      </c>
      <c r="AT925" s="792">
        <f t="shared" si="224"/>
        <v>0.63993320934589271</v>
      </c>
      <c r="AU925" s="808">
        <v>0.39758945568453802</v>
      </c>
      <c r="AV925" s="808">
        <f t="shared" si="225"/>
        <v>0.60241054431546193</v>
      </c>
      <c r="AW925" s="808">
        <v>0.44688914886842901</v>
      </c>
      <c r="AX925" s="808">
        <f t="shared" si="226"/>
        <v>0.55311085113157099</v>
      </c>
      <c r="AY925" s="808">
        <v>0.34408085040539499</v>
      </c>
      <c r="AZ925" s="808">
        <f t="shared" si="229"/>
        <v>0.65591914959460507</v>
      </c>
      <c r="BA925" s="808">
        <f t="shared" si="227"/>
        <v>0.38431442668842719</v>
      </c>
      <c r="BB925" s="808">
        <f t="shared" si="227"/>
        <v>0.61568557331157292</v>
      </c>
      <c r="BC925" s="809">
        <v>0.37599453705517699</v>
      </c>
      <c r="BD925" s="809">
        <f t="shared" si="230"/>
        <v>0.62400546294482306</v>
      </c>
      <c r="BE925" s="809">
        <v>0.431051359332493</v>
      </c>
      <c r="BF925" s="809">
        <f t="shared" si="230"/>
        <v>0.56894864066750706</v>
      </c>
      <c r="BG925" s="809">
        <v>0.345137158507895</v>
      </c>
      <c r="BH925" s="809">
        <f t="shared" si="219"/>
        <v>0.65486284149210494</v>
      </c>
      <c r="BI925" s="809">
        <v>0.37446321204721</v>
      </c>
      <c r="BJ925" s="809">
        <v>0.62553678795279011</v>
      </c>
      <c r="BK925" s="810">
        <v>0.36751455611107797</v>
      </c>
      <c r="BL925" s="810">
        <f t="shared" si="220"/>
        <v>0.63248544388892203</v>
      </c>
      <c r="BM925" s="810">
        <v>0.42293559798745101</v>
      </c>
      <c r="BN925" s="810">
        <f t="shared" si="221"/>
        <v>0.57706440201254905</v>
      </c>
      <c r="BO925" s="810">
        <v>0.33395969637498601</v>
      </c>
      <c r="BP925" s="810">
        <f t="shared" si="222"/>
        <v>0.66604030362501399</v>
      </c>
      <c r="BQ925" s="810">
        <v>0.36482616026404147</v>
      </c>
      <c r="BR925" s="810">
        <f t="shared" si="228"/>
        <v>0.63517383973595853</v>
      </c>
      <c r="BS925" s="809">
        <v>0.92640275060599975</v>
      </c>
      <c r="BT925" s="809">
        <v>7.3597249394000197E-2</v>
      </c>
      <c r="BU925" s="812"/>
      <c r="BV925" s="758"/>
      <c r="BW925" s="758"/>
      <c r="BX925" s="758"/>
      <c r="BY925" s="758"/>
      <c r="BZ925" s="758"/>
      <c r="CA925" s="758"/>
      <c r="CB925" s="758"/>
      <c r="CC925" s="758"/>
      <c r="CD925" s="758"/>
      <c r="CE925" s="758"/>
      <c r="CF925" s="758"/>
      <c r="CG925" s="758"/>
      <c r="CH925" s="758"/>
      <c r="CI925" s="758"/>
      <c r="CJ925" s="758"/>
      <c r="CK925" s="758"/>
      <c r="CL925" s="758"/>
      <c r="CM925" s="758"/>
      <c r="CN925" s="758"/>
      <c r="CP925" s="5"/>
      <c r="CR925" s="5"/>
      <c r="CS925" s="5"/>
      <c r="CT925" s="5"/>
    </row>
    <row r="926" spans="2:98" ht="15">
      <c r="B926" s="758"/>
      <c r="C926" s="758"/>
      <c r="D926" s="758"/>
      <c r="E926" s="758"/>
      <c r="F926" s="758"/>
      <c r="G926" s="758"/>
      <c r="H926" s="758"/>
      <c r="I926" s="758"/>
      <c r="J926" s="758"/>
      <c r="K926" s="758"/>
      <c r="L926" s="758"/>
      <c r="M926" s="758"/>
      <c r="N926" s="758"/>
      <c r="O926" s="758"/>
      <c r="P926" s="758"/>
      <c r="Q926" s="758"/>
      <c r="R926" s="758"/>
      <c r="S926" s="758"/>
      <c r="T926" s="758"/>
      <c r="U926" s="758"/>
      <c r="V926" s="758"/>
      <c r="W926" s="758"/>
      <c r="X926" s="758"/>
      <c r="Y926" s="758"/>
      <c r="Z926" s="758"/>
      <c r="AA926" s="758"/>
      <c r="AB926" s="758"/>
      <c r="AC926" s="758"/>
      <c r="AD926" s="758"/>
      <c r="AE926" s="758"/>
      <c r="AF926" s="758"/>
      <c r="AG926" s="758"/>
      <c r="AH926" s="758"/>
      <c r="AI926" s="758"/>
      <c r="AJ926" s="758"/>
      <c r="AK926" s="758"/>
      <c r="AL926" s="780">
        <v>921</v>
      </c>
      <c r="AM926" s="792">
        <v>0.38140979557126198</v>
      </c>
      <c r="AN926" s="792">
        <f t="shared" si="223"/>
        <v>0.61859020442873802</v>
      </c>
      <c r="AO926" s="792">
        <v>0.42639393852228602</v>
      </c>
      <c r="AP926" s="792">
        <f t="shared" si="217"/>
        <v>0.57360606147771398</v>
      </c>
      <c r="AQ926" s="792">
        <v>0.31309929958698801</v>
      </c>
      <c r="AR926" s="792">
        <f t="shared" si="218"/>
        <v>0.68690070041301199</v>
      </c>
      <c r="AS926" s="792">
        <f t="shared" si="224"/>
        <v>0.36033332029723153</v>
      </c>
      <c r="AT926" s="792">
        <f t="shared" si="224"/>
        <v>0.63966667970276858</v>
      </c>
      <c r="AU926" s="808">
        <v>0.39783998283177502</v>
      </c>
      <c r="AV926" s="808">
        <f t="shared" si="225"/>
        <v>0.60216001716822498</v>
      </c>
      <c r="AW926" s="808">
        <v>0.44712780751711501</v>
      </c>
      <c r="AX926" s="808">
        <f t="shared" si="226"/>
        <v>0.55287219248288499</v>
      </c>
      <c r="AY926" s="808">
        <v>0.34441607581790601</v>
      </c>
      <c r="AZ926" s="808">
        <f t="shared" si="229"/>
        <v>0.65558392418209399</v>
      </c>
      <c r="BA926" s="808">
        <f t="shared" si="227"/>
        <v>0.38460118528302345</v>
      </c>
      <c r="BB926" s="808">
        <f t="shared" si="227"/>
        <v>0.61539881471697655</v>
      </c>
      <c r="BC926" s="809">
        <v>0.37623500971189699</v>
      </c>
      <c r="BD926" s="809">
        <f t="shared" si="230"/>
        <v>0.62376499028810306</v>
      </c>
      <c r="BE926" s="809">
        <v>0.43127779599959498</v>
      </c>
      <c r="BF926" s="809">
        <f t="shared" si="230"/>
        <v>0.56872220400040496</v>
      </c>
      <c r="BG926" s="809">
        <v>0.34547583618807598</v>
      </c>
      <c r="BH926" s="809">
        <f t="shared" si="219"/>
        <v>0.65452416381192402</v>
      </c>
      <c r="BI926" s="809">
        <v>0.37474563073710987</v>
      </c>
      <c r="BJ926" s="809">
        <v>0.62525436926289024</v>
      </c>
      <c r="BK926" s="810">
        <v>0.36775576202552401</v>
      </c>
      <c r="BL926" s="810">
        <f t="shared" si="220"/>
        <v>0.63224423797447593</v>
      </c>
      <c r="BM926" s="810">
        <v>0.42316252102857499</v>
      </c>
      <c r="BN926" s="810">
        <f t="shared" si="221"/>
        <v>0.57683747897142501</v>
      </c>
      <c r="BO926" s="810">
        <v>0.33428688953640401</v>
      </c>
      <c r="BP926" s="810">
        <f t="shared" si="222"/>
        <v>0.66571311046359605</v>
      </c>
      <c r="BQ926" s="810">
        <v>0.36510363525123057</v>
      </c>
      <c r="BR926" s="810">
        <f t="shared" si="228"/>
        <v>0.63489636474876954</v>
      </c>
      <c r="BS926" s="809">
        <v>0.92647834604640877</v>
      </c>
      <c r="BT926" s="809">
        <v>7.3521653953591198E-2</v>
      </c>
      <c r="BU926" s="812"/>
      <c r="BV926" s="758"/>
      <c r="BW926" s="758"/>
      <c r="BX926" s="758"/>
      <c r="BY926" s="758"/>
      <c r="BZ926" s="758"/>
      <c r="CA926" s="758"/>
      <c r="CB926" s="758"/>
      <c r="CC926" s="758"/>
      <c r="CD926" s="758"/>
      <c r="CE926" s="758"/>
      <c r="CF926" s="758"/>
      <c r="CG926" s="758"/>
      <c r="CH926" s="758"/>
      <c r="CI926" s="758"/>
      <c r="CJ926" s="758"/>
      <c r="CK926" s="758"/>
      <c r="CL926" s="758"/>
      <c r="CM926" s="758"/>
      <c r="CN926" s="758"/>
      <c r="CP926" s="5"/>
      <c r="CR926" s="5"/>
      <c r="CS926" s="5"/>
      <c r="CT926" s="5"/>
    </row>
    <row r="927" spans="2:98" ht="15">
      <c r="B927" s="758"/>
      <c r="C927" s="758"/>
      <c r="D927" s="758"/>
      <c r="E927" s="758"/>
      <c r="F927" s="758"/>
      <c r="G927" s="758"/>
      <c r="H927" s="758"/>
      <c r="I927" s="758"/>
      <c r="J927" s="758"/>
      <c r="K927" s="758"/>
      <c r="L927" s="758"/>
      <c r="M927" s="758"/>
      <c r="N927" s="758"/>
      <c r="O927" s="758"/>
      <c r="P927" s="758"/>
      <c r="Q927" s="758"/>
      <c r="R927" s="758"/>
      <c r="S927" s="758"/>
      <c r="T927" s="758"/>
      <c r="U927" s="758"/>
      <c r="V927" s="758"/>
      <c r="W927" s="758"/>
      <c r="X927" s="758"/>
      <c r="Y927" s="758"/>
      <c r="Z927" s="758"/>
      <c r="AA927" s="758"/>
      <c r="AB927" s="758"/>
      <c r="AC927" s="758"/>
      <c r="AD927" s="758"/>
      <c r="AE927" s="758"/>
      <c r="AF927" s="758"/>
      <c r="AG927" s="758"/>
      <c r="AH927" s="758"/>
      <c r="AI927" s="758"/>
      <c r="AJ927" s="758"/>
      <c r="AK927" s="758"/>
      <c r="AL927" s="780">
        <v>922</v>
      </c>
      <c r="AM927" s="792">
        <v>0.38165217713555899</v>
      </c>
      <c r="AN927" s="792">
        <f t="shared" si="223"/>
        <v>0.61834782286444101</v>
      </c>
      <c r="AO927" s="792">
        <v>0.42660976927240801</v>
      </c>
      <c r="AP927" s="792">
        <f t="shared" si="217"/>
        <v>0.57339023072759199</v>
      </c>
      <c r="AQ927" s="792">
        <v>0.31340713414454002</v>
      </c>
      <c r="AR927" s="792">
        <f t="shared" si="218"/>
        <v>0.68659286585545998</v>
      </c>
      <c r="AS927" s="792">
        <f t="shared" si="224"/>
        <v>0.36059970355116555</v>
      </c>
      <c r="AT927" s="792">
        <f t="shared" si="224"/>
        <v>0.63940029644883456</v>
      </c>
      <c r="AU927" s="808">
        <v>0.39809033611268202</v>
      </c>
      <c r="AV927" s="808">
        <f t="shared" si="225"/>
        <v>0.60190966388731804</v>
      </c>
      <c r="AW927" s="808">
        <v>0.44736630599751098</v>
      </c>
      <c r="AX927" s="808">
        <f t="shared" si="226"/>
        <v>0.55263369400248896</v>
      </c>
      <c r="AY927" s="808">
        <v>0.344751148215655</v>
      </c>
      <c r="AZ927" s="808">
        <f t="shared" si="229"/>
        <v>0.655248851784345</v>
      </c>
      <c r="BA927" s="808">
        <f t="shared" si="227"/>
        <v>0.38488778275356023</v>
      </c>
      <c r="BB927" s="808">
        <f t="shared" si="227"/>
        <v>0.61511221724643983</v>
      </c>
      <c r="BC927" s="809">
        <v>0.37647537639385398</v>
      </c>
      <c r="BD927" s="809">
        <f t="shared" si="230"/>
        <v>0.62352462360614602</v>
      </c>
      <c r="BE927" s="809">
        <v>0.43150415334907</v>
      </c>
      <c r="BF927" s="809">
        <f t="shared" si="230"/>
        <v>0.56849584665093</v>
      </c>
      <c r="BG927" s="809">
        <v>0.34581445623583401</v>
      </c>
      <c r="BH927" s="809">
        <f t="shared" si="219"/>
        <v>0.65418554376416593</v>
      </c>
      <c r="BI927" s="809">
        <v>0.3750279718208645</v>
      </c>
      <c r="BJ927" s="809">
        <v>0.62497202817913555</v>
      </c>
      <c r="BK927" s="810">
        <v>0.36799697380691498</v>
      </c>
      <c r="BL927" s="810">
        <f t="shared" si="220"/>
        <v>0.63200302619308502</v>
      </c>
      <c r="BM927" s="810">
        <v>0.42338938894120298</v>
      </c>
      <c r="BN927" s="810">
        <f t="shared" si="221"/>
        <v>0.57661061105879696</v>
      </c>
      <c r="BO927" s="810">
        <v>0.33461401919267397</v>
      </c>
      <c r="BP927" s="810">
        <f t="shared" si="222"/>
        <v>0.66538598080732603</v>
      </c>
      <c r="BQ927" s="810">
        <v>0.3653810701652504</v>
      </c>
      <c r="BR927" s="810">
        <f t="shared" si="228"/>
        <v>0.63461892983474966</v>
      </c>
      <c r="BS927" s="809">
        <v>0.92655378302925251</v>
      </c>
      <c r="BT927" s="809">
        <v>7.3446216970747505E-2</v>
      </c>
      <c r="BU927" s="812"/>
      <c r="BV927" s="758"/>
      <c r="BW927" s="758"/>
      <c r="BX927" s="758"/>
      <c r="BY927" s="758"/>
      <c r="BZ927" s="758"/>
      <c r="CA927" s="758"/>
      <c r="CB927" s="758"/>
      <c r="CC927" s="758"/>
      <c r="CD927" s="758"/>
      <c r="CE927" s="758"/>
      <c r="CF927" s="758"/>
      <c r="CG927" s="758"/>
      <c r="CH927" s="758"/>
      <c r="CI927" s="758"/>
      <c r="CJ927" s="758"/>
      <c r="CK927" s="758"/>
      <c r="CL927" s="758"/>
      <c r="CM927" s="758"/>
      <c r="CN927" s="758"/>
      <c r="CP927" s="5"/>
      <c r="CR927" s="5"/>
      <c r="CS927" s="5"/>
      <c r="CT927" s="5"/>
    </row>
    <row r="928" spans="2:98" ht="15">
      <c r="B928" s="758"/>
      <c r="C928" s="758"/>
      <c r="D928" s="758"/>
      <c r="E928" s="758"/>
      <c r="F928" s="758"/>
      <c r="G928" s="758"/>
      <c r="H928" s="758"/>
      <c r="I928" s="758"/>
      <c r="J928" s="758"/>
      <c r="K928" s="758"/>
      <c r="L928" s="758"/>
      <c r="M928" s="758"/>
      <c r="N928" s="758"/>
      <c r="O928" s="758"/>
      <c r="P928" s="758"/>
      <c r="Q928" s="758"/>
      <c r="R928" s="758"/>
      <c r="S928" s="758"/>
      <c r="T928" s="758"/>
      <c r="U928" s="758"/>
      <c r="V928" s="758"/>
      <c r="W928" s="758"/>
      <c r="X928" s="758"/>
      <c r="Y928" s="758"/>
      <c r="Z928" s="758"/>
      <c r="AA928" s="758"/>
      <c r="AB928" s="758"/>
      <c r="AC928" s="758"/>
      <c r="AD928" s="758"/>
      <c r="AE928" s="758"/>
      <c r="AF928" s="758"/>
      <c r="AG928" s="758"/>
      <c r="AH928" s="758"/>
      <c r="AI928" s="758"/>
      <c r="AJ928" s="758"/>
      <c r="AK928" s="758"/>
      <c r="AL928" s="780">
        <v>923</v>
      </c>
      <c r="AM928" s="792">
        <v>0.38189439091067601</v>
      </c>
      <c r="AN928" s="792">
        <f t="shared" si="223"/>
        <v>0.61810560908932399</v>
      </c>
      <c r="AO928" s="792">
        <v>0.42682544459863597</v>
      </c>
      <c r="AP928" s="792">
        <f t="shared" si="217"/>
        <v>0.57317455540136408</v>
      </c>
      <c r="AQ928" s="792">
        <v>0.31371484081349499</v>
      </c>
      <c r="AR928" s="792">
        <f t="shared" si="218"/>
        <v>0.68628515918650501</v>
      </c>
      <c r="AS928" s="792">
        <f t="shared" si="224"/>
        <v>0.36086594021420354</v>
      </c>
      <c r="AT928" s="792">
        <f t="shared" si="224"/>
        <v>0.63913405978579652</v>
      </c>
      <c r="AU928" s="808">
        <v>0.39834051574378698</v>
      </c>
      <c r="AV928" s="808">
        <f t="shared" si="225"/>
        <v>0.60165948425621307</v>
      </c>
      <c r="AW928" s="808">
        <v>0.44760464460527299</v>
      </c>
      <c r="AX928" s="808">
        <f t="shared" si="226"/>
        <v>0.55239535539472695</v>
      </c>
      <c r="AY928" s="808">
        <v>0.34508606740515702</v>
      </c>
      <c r="AZ928" s="808">
        <f t="shared" si="229"/>
        <v>0.65491393259484298</v>
      </c>
      <c r="BA928" s="808">
        <f t="shared" si="227"/>
        <v>0.38517421914615901</v>
      </c>
      <c r="BB928" s="808">
        <f t="shared" si="227"/>
        <v>0.6148257808538411</v>
      </c>
      <c r="BC928" s="809">
        <v>0.37671563834898802</v>
      </c>
      <c r="BD928" s="809">
        <f t="shared" si="230"/>
        <v>0.62328436165101198</v>
      </c>
      <c r="BE928" s="809">
        <v>0.43173043240758602</v>
      </c>
      <c r="BF928" s="809">
        <f t="shared" si="230"/>
        <v>0.56826956759241398</v>
      </c>
      <c r="BG928" s="809">
        <v>0.346153019383587</v>
      </c>
      <c r="BH928" s="809">
        <f t="shared" si="219"/>
        <v>0.653846980616413</v>
      </c>
      <c r="BI928" s="809">
        <v>0.37531023625838111</v>
      </c>
      <c r="BJ928" s="809">
        <v>0.62468976374161889</v>
      </c>
      <c r="BK928" s="810">
        <v>0.36823819352963399</v>
      </c>
      <c r="BL928" s="810">
        <f t="shared" si="220"/>
        <v>0.63176180647036606</v>
      </c>
      <c r="BM928" s="810">
        <v>0.42361620275703898</v>
      </c>
      <c r="BN928" s="810">
        <f t="shared" si="221"/>
        <v>0.57638379724296107</v>
      </c>
      <c r="BO928" s="810">
        <v>0.33494108614134999</v>
      </c>
      <c r="BP928" s="810">
        <f t="shared" si="222"/>
        <v>0.66505891385865001</v>
      </c>
      <c r="BQ928" s="810">
        <v>0.36565846625332654</v>
      </c>
      <c r="BR928" s="810">
        <f t="shared" si="228"/>
        <v>0.63434153374667357</v>
      </c>
      <c r="BS928" s="809">
        <v>0.92662906216723873</v>
      </c>
      <c r="BT928" s="809">
        <v>7.3370937832761302E-2</v>
      </c>
      <c r="BU928" s="812"/>
      <c r="BV928" s="758"/>
      <c r="BW928" s="758"/>
      <c r="BX928" s="758"/>
      <c r="BY928" s="758"/>
      <c r="BZ928" s="758"/>
      <c r="CA928" s="758"/>
      <c r="CB928" s="758"/>
      <c r="CC928" s="758"/>
      <c r="CD928" s="758"/>
      <c r="CE928" s="758"/>
      <c r="CF928" s="758"/>
      <c r="CG928" s="758"/>
      <c r="CH928" s="758"/>
      <c r="CI928" s="758"/>
      <c r="CJ928" s="758"/>
      <c r="CK928" s="758"/>
      <c r="CL928" s="758"/>
      <c r="CM928" s="758"/>
      <c r="CN928" s="758"/>
      <c r="CP928" s="5"/>
      <c r="CR928" s="5"/>
      <c r="CS928" s="5"/>
      <c r="CT928" s="5"/>
    </row>
    <row r="929" spans="2:98" ht="15">
      <c r="B929" s="758"/>
      <c r="C929" s="758"/>
      <c r="D929" s="758"/>
      <c r="E929" s="758"/>
      <c r="F929" s="758"/>
      <c r="G929" s="758"/>
      <c r="H929" s="758"/>
      <c r="I929" s="758"/>
      <c r="J929" s="758"/>
      <c r="K929" s="758"/>
      <c r="L929" s="758"/>
      <c r="M929" s="758"/>
      <c r="N929" s="758"/>
      <c r="O929" s="758"/>
      <c r="P929" s="758"/>
      <c r="Q929" s="758"/>
      <c r="R929" s="758"/>
      <c r="S929" s="758"/>
      <c r="T929" s="758"/>
      <c r="U929" s="758"/>
      <c r="V929" s="758"/>
      <c r="W929" s="758"/>
      <c r="X929" s="758"/>
      <c r="Y929" s="758"/>
      <c r="Z929" s="758"/>
      <c r="AA929" s="758"/>
      <c r="AB929" s="758"/>
      <c r="AC929" s="758"/>
      <c r="AD929" s="758"/>
      <c r="AE929" s="758"/>
      <c r="AF929" s="758"/>
      <c r="AG929" s="758"/>
      <c r="AH929" s="758"/>
      <c r="AI929" s="758"/>
      <c r="AJ929" s="758"/>
      <c r="AK929" s="758"/>
      <c r="AL929" s="780">
        <v>924</v>
      </c>
      <c r="AM929" s="792">
        <v>0.38213643637838701</v>
      </c>
      <c r="AN929" s="792">
        <f t="shared" si="223"/>
        <v>0.61786356362161299</v>
      </c>
      <c r="AO929" s="792">
        <v>0.42704096493462701</v>
      </c>
      <c r="AP929" s="792">
        <f t="shared" si="217"/>
        <v>0.57295903506537305</v>
      </c>
      <c r="AQ929" s="792">
        <v>0.31402241928776597</v>
      </c>
      <c r="AR929" s="792">
        <f t="shared" si="218"/>
        <v>0.68597758071223403</v>
      </c>
      <c r="AS929" s="792">
        <f t="shared" si="224"/>
        <v>0.36113203008463657</v>
      </c>
      <c r="AT929" s="792">
        <f t="shared" si="224"/>
        <v>0.63886796991536343</v>
      </c>
      <c r="AU929" s="808">
        <v>0.39859052194162298</v>
      </c>
      <c r="AV929" s="808">
        <f t="shared" si="225"/>
        <v>0.60140947805837697</v>
      </c>
      <c r="AW929" s="808">
        <v>0.44784282363605599</v>
      </c>
      <c r="AX929" s="808">
        <f t="shared" si="226"/>
        <v>0.55215717636394401</v>
      </c>
      <c r="AY929" s="808">
        <v>0.34542083319292999</v>
      </c>
      <c r="AZ929" s="808">
        <f t="shared" si="229"/>
        <v>0.65457916680706996</v>
      </c>
      <c r="BA929" s="808">
        <f t="shared" si="227"/>
        <v>0.38546049450694381</v>
      </c>
      <c r="BB929" s="808">
        <f t="shared" si="227"/>
        <v>0.61453950549305625</v>
      </c>
      <c r="BC929" s="809">
        <v>0.376955796825236</v>
      </c>
      <c r="BD929" s="809">
        <f t="shared" si="230"/>
        <v>0.62304420317476406</v>
      </c>
      <c r="BE929" s="809">
        <v>0.43195663420181002</v>
      </c>
      <c r="BF929" s="809">
        <f t="shared" si="230"/>
        <v>0.56804336579819004</v>
      </c>
      <c r="BG929" s="809">
        <v>0.34649152636375402</v>
      </c>
      <c r="BH929" s="809">
        <f t="shared" si="219"/>
        <v>0.65350847363624598</v>
      </c>
      <c r="BI929" s="809">
        <v>0.3755924250095663</v>
      </c>
      <c r="BJ929" s="809">
        <v>0.62440757499043364</v>
      </c>
      <c r="BK929" s="810">
        <v>0.36847942326806099</v>
      </c>
      <c r="BL929" s="810">
        <f t="shared" si="220"/>
        <v>0.63152057673193895</v>
      </c>
      <c r="BM929" s="810">
        <v>0.423842963507787</v>
      </c>
      <c r="BN929" s="810">
        <f t="shared" si="221"/>
        <v>0.57615703649221306</v>
      </c>
      <c r="BO929" s="810">
        <v>0.33526809117998402</v>
      </c>
      <c r="BP929" s="810">
        <f t="shared" si="222"/>
        <v>0.66473190882001598</v>
      </c>
      <c r="BQ929" s="810">
        <v>0.36593582476268255</v>
      </c>
      <c r="BR929" s="810">
        <f t="shared" si="228"/>
        <v>0.63406417523731751</v>
      </c>
      <c r="BS929" s="809">
        <v>0.92670418407307487</v>
      </c>
      <c r="BT929" s="809">
        <v>7.3295815926925106E-2</v>
      </c>
      <c r="BU929" s="812"/>
      <c r="BV929" s="758"/>
      <c r="BW929" s="758"/>
      <c r="BX929" s="758"/>
      <c r="BY929" s="758"/>
      <c r="BZ929" s="758"/>
      <c r="CA929" s="758"/>
      <c r="CB929" s="758"/>
      <c r="CC929" s="758"/>
      <c r="CD929" s="758"/>
      <c r="CE929" s="758"/>
      <c r="CF929" s="758"/>
      <c r="CG929" s="758"/>
      <c r="CH929" s="758"/>
      <c r="CI929" s="758"/>
      <c r="CJ929" s="758"/>
      <c r="CK929" s="758"/>
      <c r="CL929" s="758"/>
      <c r="CM929" s="758"/>
      <c r="CN929" s="758"/>
      <c r="CP929" s="5"/>
      <c r="CR929" s="5"/>
      <c r="CS929" s="5"/>
      <c r="CT929" s="5"/>
    </row>
    <row r="930" spans="2:98" ht="15">
      <c r="B930" s="758"/>
      <c r="C930" s="758"/>
      <c r="D930" s="758"/>
      <c r="E930" s="758"/>
      <c r="F930" s="758"/>
      <c r="G930" s="758"/>
      <c r="H930" s="758"/>
      <c r="I930" s="758"/>
      <c r="J930" s="758"/>
      <c r="K930" s="758"/>
      <c r="L930" s="758"/>
      <c r="M930" s="758"/>
      <c r="N930" s="758"/>
      <c r="O930" s="758"/>
      <c r="P930" s="758"/>
      <c r="Q930" s="758"/>
      <c r="R930" s="758"/>
      <c r="S930" s="758"/>
      <c r="T930" s="758"/>
      <c r="U930" s="758"/>
      <c r="V930" s="758"/>
      <c r="W930" s="758"/>
      <c r="X930" s="758"/>
      <c r="Y930" s="758"/>
      <c r="Z930" s="758"/>
      <c r="AA930" s="758"/>
      <c r="AB930" s="758"/>
      <c r="AC930" s="758"/>
      <c r="AD930" s="758"/>
      <c r="AE930" s="758"/>
      <c r="AF930" s="758"/>
      <c r="AG930" s="758"/>
      <c r="AH930" s="758"/>
      <c r="AI930" s="758"/>
      <c r="AJ930" s="758"/>
      <c r="AK930" s="758"/>
      <c r="AL930" s="780">
        <v>925</v>
      </c>
      <c r="AM930" s="792">
        <v>0.38237831302046799</v>
      </c>
      <c r="AN930" s="792">
        <f t="shared" si="223"/>
        <v>0.61762168697953201</v>
      </c>
      <c r="AO930" s="792">
        <v>0.42725633071404101</v>
      </c>
      <c r="AP930" s="792">
        <f t="shared" si="217"/>
        <v>0.57274366928595899</v>
      </c>
      <c r="AQ930" s="792">
        <v>0.31432986926126999</v>
      </c>
      <c r="AR930" s="792">
        <f t="shared" si="218"/>
        <v>0.68567013073873007</v>
      </c>
      <c r="AS930" s="792">
        <f t="shared" si="224"/>
        <v>0.36139797296075871</v>
      </c>
      <c r="AT930" s="792">
        <f t="shared" si="224"/>
        <v>0.63860202703924129</v>
      </c>
      <c r="AU930" s="808">
        <v>0.39884035492271902</v>
      </c>
      <c r="AV930" s="808">
        <f t="shared" si="225"/>
        <v>0.60115964507728092</v>
      </c>
      <c r="AW930" s="808">
        <v>0.44808084338551502</v>
      </c>
      <c r="AX930" s="808">
        <f t="shared" si="226"/>
        <v>0.55191915661448498</v>
      </c>
      <c r="AY930" s="808">
        <v>0.34575544538548902</v>
      </c>
      <c r="AZ930" s="808">
        <f t="shared" si="229"/>
        <v>0.65424455461451103</v>
      </c>
      <c r="BA930" s="808">
        <f t="shared" si="227"/>
        <v>0.38574660888203632</v>
      </c>
      <c r="BB930" s="808">
        <f t="shared" si="227"/>
        <v>0.61425339111796373</v>
      </c>
      <c r="BC930" s="809">
        <v>0.37719585307053899</v>
      </c>
      <c r="BD930" s="809">
        <f t="shared" si="230"/>
        <v>0.62280414692946096</v>
      </c>
      <c r="BE930" s="809">
        <v>0.43218275975840897</v>
      </c>
      <c r="BF930" s="809">
        <f t="shared" si="230"/>
        <v>0.56781724024159108</v>
      </c>
      <c r="BG930" s="809">
        <v>0.34682997790875397</v>
      </c>
      <c r="BH930" s="809">
        <f t="shared" si="219"/>
        <v>0.65317002209124597</v>
      </c>
      <c r="BI930" s="809">
        <v>0.37587453903432799</v>
      </c>
      <c r="BJ930" s="809">
        <v>0.62412546096567201</v>
      </c>
      <c r="BK930" s="810">
        <v>0.36872066509657703</v>
      </c>
      <c r="BL930" s="810">
        <f t="shared" si="220"/>
        <v>0.63127933490342292</v>
      </c>
      <c r="BM930" s="810">
        <v>0.42406967222515002</v>
      </c>
      <c r="BN930" s="810">
        <f t="shared" si="221"/>
        <v>0.57593032777484998</v>
      </c>
      <c r="BO930" s="810">
        <v>0.33559503510613098</v>
      </c>
      <c r="BP930" s="810">
        <f t="shared" si="222"/>
        <v>0.66440496489386902</v>
      </c>
      <c r="BQ930" s="810">
        <v>0.36621314694054363</v>
      </c>
      <c r="BR930" s="810">
        <f t="shared" si="228"/>
        <v>0.63378685305945637</v>
      </c>
      <c r="BS930" s="809">
        <v>0.92677914935946903</v>
      </c>
      <c r="BT930" s="809">
        <v>7.3220850640530993E-2</v>
      </c>
      <c r="BU930" s="812"/>
      <c r="BV930" s="758"/>
      <c r="BW930" s="758"/>
      <c r="BX930" s="758"/>
      <c r="BY930" s="758"/>
      <c r="BZ930" s="758"/>
      <c r="CA930" s="758"/>
      <c r="CB930" s="758"/>
      <c r="CC930" s="758"/>
      <c r="CD930" s="758"/>
      <c r="CE930" s="758"/>
      <c r="CF930" s="758"/>
      <c r="CG930" s="758"/>
      <c r="CH930" s="758"/>
      <c r="CI930" s="758"/>
      <c r="CJ930" s="758"/>
      <c r="CK930" s="758"/>
      <c r="CL930" s="758"/>
      <c r="CM930" s="758"/>
      <c r="CN930" s="758"/>
      <c r="CP930" s="5"/>
      <c r="CR930" s="5"/>
      <c r="CS930" s="5"/>
      <c r="CT930" s="5"/>
    </row>
    <row r="931" spans="2:98" ht="15">
      <c r="B931" s="758"/>
      <c r="C931" s="758"/>
      <c r="D931" s="758"/>
      <c r="E931" s="758"/>
      <c r="F931" s="758"/>
      <c r="G931" s="758"/>
      <c r="H931" s="758"/>
      <c r="I931" s="758"/>
      <c r="J931" s="758"/>
      <c r="K931" s="758"/>
      <c r="L931" s="758"/>
      <c r="M931" s="758"/>
      <c r="N931" s="758"/>
      <c r="O931" s="758"/>
      <c r="P931" s="758"/>
      <c r="Q931" s="758"/>
      <c r="R931" s="758"/>
      <c r="S931" s="758"/>
      <c r="T931" s="758"/>
      <c r="U931" s="758"/>
      <c r="V931" s="758"/>
      <c r="W931" s="758"/>
      <c r="X931" s="758"/>
      <c r="Y931" s="758"/>
      <c r="Z931" s="758"/>
      <c r="AA931" s="758"/>
      <c r="AB931" s="758"/>
      <c r="AC931" s="758"/>
      <c r="AD931" s="758"/>
      <c r="AE931" s="758"/>
      <c r="AF931" s="758"/>
      <c r="AG931" s="758"/>
      <c r="AH931" s="758"/>
      <c r="AI931" s="758"/>
      <c r="AJ931" s="758"/>
      <c r="AK931" s="758"/>
      <c r="AL931" s="780">
        <v>926</v>
      </c>
      <c r="AM931" s="792">
        <v>0.38262002031869502</v>
      </c>
      <c r="AN931" s="792">
        <f t="shared" si="223"/>
        <v>0.61737997968130498</v>
      </c>
      <c r="AO931" s="792">
        <v>0.42747154237053497</v>
      </c>
      <c r="AP931" s="792">
        <f t="shared" si="217"/>
        <v>0.57252845762946503</v>
      </c>
      <c r="AQ931" s="792">
        <v>0.31463719042792199</v>
      </c>
      <c r="AR931" s="792">
        <f t="shared" si="218"/>
        <v>0.68536280957207807</v>
      </c>
      <c r="AS931" s="792">
        <f t="shared" si="224"/>
        <v>0.36166376864086264</v>
      </c>
      <c r="AT931" s="792">
        <f t="shared" si="224"/>
        <v>0.63833623135913742</v>
      </c>
      <c r="AU931" s="808">
        <v>0.39909001490360602</v>
      </c>
      <c r="AV931" s="808">
        <f t="shared" si="225"/>
        <v>0.60090998509639393</v>
      </c>
      <c r="AW931" s="808">
        <v>0.44831870414930503</v>
      </c>
      <c r="AX931" s="808">
        <f t="shared" si="226"/>
        <v>0.55168129585069492</v>
      </c>
      <c r="AY931" s="808">
        <v>0.34608990378935001</v>
      </c>
      <c r="AZ931" s="808">
        <f t="shared" si="229"/>
        <v>0.65391009621064999</v>
      </c>
      <c r="BA931" s="808">
        <f t="shared" si="227"/>
        <v>0.38603256231755906</v>
      </c>
      <c r="BB931" s="808">
        <f t="shared" si="227"/>
        <v>0.61396743768244089</v>
      </c>
      <c r="BC931" s="809">
        <v>0.37743580833283402</v>
      </c>
      <c r="BD931" s="809">
        <f t="shared" si="230"/>
        <v>0.62256419166716603</v>
      </c>
      <c r="BE931" s="809">
        <v>0.43240881010405102</v>
      </c>
      <c r="BF931" s="809">
        <f t="shared" si="230"/>
        <v>0.56759118989594892</v>
      </c>
      <c r="BG931" s="809">
        <v>0.34716837475100798</v>
      </c>
      <c r="BH931" s="809">
        <f t="shared" si="219"/>
        <v>0.65283162524899208</v>
      </c>
      <c r="BI931" s="809">
        <v>0.37615657929257396</v>
      </c>
      <c r="BJ931" s="809">
        <v>0.62384342070742604</v>
      </c>
      <c r="BK931" s="810">
        <v>0.36896192108956599</v>
      </c>
      <c r="BL931" s="810">
        <f t="shared" si="220"/>
        <v>0.63103807891043395</v>
      </c>
      <c r="BM931" s="810">
        <v>0.424296329940832</v>
      </c>
      <c r="BN931" s="810">
        <f t="shared" si="221"/>
        <v>0.575703670059168</v>
      </c>
      <c r="BO931" s="810">
        <v>0.335921918717343</v>
      </c>
      <c r="BP931" s="810">
        <f t="shared" si="222"/>
        <v>0.664078081282657</v>
      </c>
      <c r="BQ931" s="810">
        <v>0.36649043403413462</v>
      </c>
      <c r="BR931" s="810">
        <f t="shared" si="228"/>
        <v>0.63350956596586538</v>
      </c>
      <c r="BS931" s="809">
        <v>0.92685395863912867</v>
      </c>
      <c r="BT931" s="809">
        <v>7.31460413608713E-2</v>
      </c>
      <c r="BU931" s="812"/>
      <c r="BV931" s="758"/>
      <c r="BW931" s="758"/>
      <c r="BX931" s="758"/>
      <c r="BY931" s="758"/>
      <c r="BZ931" s="758"/>
      <c r="CA931" s="758"/>
      <c r="CB931" s="758"/>
      <c r="CC931" s="758"/>
      <c r="CD931" s="758"/>
      <c r="CE931" s="758"/>
      <c r="CF931" s="758"/>
      <c r="CG931" s="758"/>
      <c r="CH931" s="758"/>
      <c r="CI931" s="758"/>
      <c r="CJ931" s="758"/>
      <c r="CK931" s="758"/>
      <c r="CL931" s="758"/>
      <c r="CM931" s="758"/>
      <c r="CN931" s="758"/>
      <c r="CP931" s="5"/>
      <c r="CR931" s="5"/>
      <c r="CS931" s="5"/>
      <c r="CT931" s="5"/>
    </row>
    <row r="932" spans="2:98" ht="15">
      <c r="B932" s="758"/>
      <c r="C932" s="758"/>
      <c r="D932" s="758"/>
      <c r="E932" s="758"/>
      <c r="F932" s="758"/>
      <c r="G932" s="758"/>
      <c r="H932" s="758"/>
      <c r="I932" s="758"/>
      <c r="J932" s="758"/>
      <c r="K932" s="758"/>
      <c r="L932" s="758"/>
      <c r="M932" s="758"/>
      <c r="N932" s="758"/>
      <c r="O932" s="758"/>
      <c r="P932" s="758"/>
      <c r="Q932" s="758"/>
      <c r="R932" s="758"/>
      <c r="S932" s="758"/>
      <c r="T932" s="758"/>
      <c r="U932" s="758"/>
      <c r="V932" s="758"/>
      <c r="W932" s="758"/>
      <c r="X932" s="758"/>
      <c r="Y932" s="758"/>
      <c r="Z932" s="758"/>
      <c r="AA932" s="758"/>
      <c r="AB932" s="758"/>
      <c r="AC932" s="758"/>
      <c r="AD932" s="758"/>
      <c r="AE932" s="758"/>
      <c r="AF932" s="758"/>
      <c r="AG932" s="758"/>
      <c r="AH932" s="758"/>
      <c r="AI932" s="758"/>
      <c r="AJ932" s="758"/>
      <c r="AK932" s="758"/>
      <c r="AL932" s="780">
        <v>927</v>
      </c>
      <c r="AM932" s="792">
        <v>0.38286155775484199</v>
      </c>
      <c r="AN932" s="792">
        <f t="shared" si="223"/>
        <v>0.61713844224515801</v>
      </c>
      <c r="AO932" s="792">
        <v>0.42768660033776601</v>
      </c>
      <c r="AP932" s="792">
        <f t="shared" si="217"/>
        <v>0.57231339966223405</v>
      </c>
      <c r="AQ932" s="792">
        <v>0.31494438248163698</v>
      </c>
      <c r="AR932" s="792">
        <f t="shared" si="218"/>
        <v>0.68505561751836308</v>
      </c>
      <c r="AS932" s="792">
        <f t="shared" si="224"/>
        <v>0.36192941692324021</v>
      </c>
      <c r="AT932" s="792">
        <f t="shared" si="224"/>
        <v>0.6380705830767599</v>
      </c>
      <c r="AU932" s="808">
        <v>0.39933950210081298</v>
      </c>
      <c r="AV932" s="808">
        <f t="shared" si="225"/>
        <v>0.60066049789918696</v>
      </c>
      <c r="AW932" s="808">
        <v>0.44855640622308202</v>
      </c>
      <c r="AX932" s="808">
        <f t="shared" si="226"/>
        <v>0.55144359377691798</v>
      </c>
      <c r="AY932" s="808">
        <v>0.34642420821102998</v>
      </c>
      <c r="AZ932" s="808">
        <f t="shared" si="229"/>
        <v>0.65357579178896996</v>
      </c>
      <c r="BA932" s="808">
        <f t="shared" si="227"/>
        <v>0.38631835485963473</v>
      </c>
      <c r="BB932" s="808">
        <f t="shared" si="227"/>
        <v>0.61368164514036527</v>
      </c>
      <c r="BC932" s="809">
        <v>0.37767566386006102</v>
      </c>
      <c r="BD932" s="809">
        <f t="shared" si="230"/>
        <v>0.62232433613993898</v>
      </c>
      <c r="BE932" s="809">
        <v>0.43263478626540403</v>
      </c>
      <c r="BF932" s="809">
        <f t="shared" si="230"/>
        <v>0.56736521373459592</v>
      </c>
      <c r="BG932" s="809">
        <v>0.347506717622932</v>
      </c>
      <c r="BH932" s="809">
        <f t="shared" si="219"/>
        <v>0.65249328237706794</v>
      </c>
      <c r="BI932" s="809">
        <v>0.37643854674421051</v>
      </c>
      <c r="BJ932" s="809">
        <v>0.62356145325578938</v>
      </c>
      <c r="BK932" s="810">
        <v>0.369203193321407</v>
      </c>
      <c r="BL932" s="810">
        <f t="shared" si="220"/>
        <v>0.63079680667859295</v>
      </c>
      <c r="BM932" s="810">
        <v>0.42452293768653598</v>
      </c>
      <c r="BN932" s="810">
        <f t="shared" si="221"/>
        <v>0.57547706231346396</v>
      </c>
      <c r="BO932" s="810">
        <v>0.33624874281117401</v>
      </c>
      <c r="BP932" s="810">
        <f t="shared" si="222"/>
        <v>0.66375125718882599</v>
      </c>
      <c r="BQ932" s="810">
        <v>0.36676768729067949</v>
      </c>
      <c r="BR932" s="810">
        <f t="shared" si="228"/>
        <v>0.63323231270932046</v>
      </c>
      <c r="BS932" s="809">
        <v>0.92692861252476177</v>
      </c>
      <c r="BT932" s="809">
        <v>7.3071387475238198E-2</v>
      </c>
      <c r="BU932" s="812"/>
      <c r="BV932" s="758"/>
      <c r="BW932" s="758"/>
      <c r="BX932" s="758"/>
      <c r="BY932" s="758"/>
      <c r="BZ932" s="758"/>
      <c r="CA932" s="758"/>
      <c r="CB932" s="758"/>
      <c r="CC932" s="758"/>
      <c r="CD932" s="758"/>
      <c r="CE932" s="758"/>
      <c r="CF932" s="758"/>
      <c r="CG932" s="758"/>
      <c r="CH932" s="758"/>
      <c r="CI932" s="758"/>
      <c r="CJ932" s="758"/>
      <c r="CK932" s="758"/>
      <c r="CL932" s="758"/>
      <c r="CM932" s="758"/>
      <c r="CN932" s="758"/>
      <c r="CP932" s="5"/>
      <c r="CR932" s="5"/>
      <c r="CS932" s="5"/>
      <c r="CT932" s="5"/>
    </row>
    <row r="933" spans="2:98" ht="15">
      <c r="B933" s="758"/>
      <c r="C933" s="758"/>
      <c r="D933" s="758"/>
      <c r="E933" s="758"/>
      <c r="F933" s="758"/>
      <c r="G933" s="758"/>
      <c r="H933" s="758"/>
      <c r="I933" s="758"/>
      <c r="J933" s="758"/>
      <c r="K933" s="758"/>
      <c r="L933" s="758"/>
      <c r="M933" s="758"/>
      <c r="N933" s="758"/>
      <c r="O933" s="758"/>
      <c r="P933" s="758"/>
      <c r="Q933" s="758"/>
      <c r="R933" s="758"/>
      <c r="S933" s="758"/>
      <c r="T933" s="758"/>
      <c r="U933" s="758"/>
      <c r="V933" s="758"/>
      <c r="W933" s="758"/>
      <c r="X933" s="758"/>
      <c r="Y933" s="758"/>
      <c r="Z933" s="758"/>
      <c r="AA933" s="758"/>
      <c r="AB933" s="758"/>
      <c r="AC933" s="758"/>
      <c r="AD933" s="758"/>
      <c r="AE933" s="758"/>
      <c r="AF933" s="758"/>
      <c r="AG933" s="758"/>
      <c r="AH933" s="758"/>
      <c r="AI933" s="758"/>
      <c r="AJ933" s="758"/>
      <c r="AK933" s="758"/>
      <c r="AL933" s="780">
        <v>928</v>
      </c>
      <c r="AM933" s="792">
        <v>0.38310292481068497</v>
      </c>
      <c r="AN933" s="792">
        <f t="shared" si="223"/>
        <v>0.61689707518931503</v>
      </c>
      <c r="AO933" s="792">
        <v>0.42790150504939301</v>
      </c>
      <c r="AP933" s="792">
        <f t="shared" si="217"/>
        <v>0.57209849495060694</v>
      </c>
      <c r="AQ933" s="792">
        <v>0.31525144511633102</v>
      </c>
      <c r="AR933" s="792">
        <f t="shared" si="218"/>
        <v>0.68474855488366893</v>
      </c>
      <c r="AS933" s="792">
        <f t="shared" si="224"/>
        <v>0.36219491760618505</v>
      </c>
      <c r="AT933" s="792">
        <f t="shared" si="224"/>
        <v>0.63780508239381495</v>
      </c>
      <c r="AU933" s="808">
        <v>0.39958881673087299</v>
      </c>
      <c r="AV933" s="808">
        <f t="shared" si="225"/>
        <v>0.60041118326912701</v>
      </c>
      <c r="AW933" s="808">
        <v>0.44879394990249999</v>
      </c>
      <c r="AX933" s="808">
        <f t="shared" si="226"/>
        <v>0.55120605009750001</v>
      </c>
      <c r="AY933" s="808">
        <v>0.346758358457045</v>
      </c>
      <c r="AZ933" s="808">
        <f t="shared" si="229"/>
        <v>0.65324164154295494</v>
      </c>
      <c r="BA933" s="808">
        <f t="shared" si="227"/>
        <v>0.38660398655438633</v>
      </c>
      <c r="BB933" s="808">
        <f t="shared" si="227"/>
        <v>0.61339601344561356</v>
      </c>
      <c r="BC933" s="809">
        <v>0.37791542090015801</v>
      </c>
      <c r="BD933" s="809">
        <f t="shared" si="230"/>
        <v>0.62208457909984194</v>
      </c>
      <c r="BE933" s="809">
        <v>0.43286068926913501</v>
      </c>
      <c r="BF933" s="809">
        <f t="shared" si="230"/>
        <v>0.56713931073086499</v>
      </c>
      <c r="BG933" s="809">
        <v>0.347845007256948</v>
      </c>
      <c r="BH933" s="809">
        <f t="shared" si="219"/>
        <v>0.652154992743052</v>
      </c>
      <c r="BI933" s="809">
        <v>0.37672044234914615</v>
      </c>
      <c r="BJ933" s="809">
        <v>0.62327955765085385</v>
      </c>
      <c r="BK933" s="810">
        <v>0.36944448386648299</v>
      </c>
      <c r="BL933" s="810">
        <f t="shared" si="220"/>
        <v>0.63055551613351701</v>
      </c>
      <c r="BM933" s="810">
        <v>0.42474949649396598</v>
      </c>
      <c r="BN933" s="810">
        <f t="shared" si="221"/>
        <v>0.57525050350603402</v>
      </c>
      <c r="BO933" s="810">
        <v>0.33657550818517701</v>
      </c>
      <c r="BP933" s="810">
        <f t="shared" si="222"/>
        <v>0.66342449181482299</v>
      </c>
      <c r="BQ933" s="810">
        <v>0.3670449079574033</v>
      </c>
      <c r="BR933" s="810">
        <f t="shared" si="228"/>
        <v>0.6329550920425967</v>
      </c>
      <c r="BS933" s="809">
        <v>0.927003111629076</v>
      </c>
      <c r="BT933" s="809">
        <v>7.2996888370923996E-2</v>
      </c>
      <c r="BU933" s="812"/>
      <c r="BV933" s="758"/>
      <c r="BW933" s="758"/>
      <c r="BX933" s="758"/>
      <c r="BY933" s="758"/>
      <c r="BZ933" s="758"/>
      <c r="CA933" s="758"/>
      <c r="CB933" s="758"/>
      <c r="CC933" s="758"/>
      <c r="CD933" s="758"/>
      <c r="CE933" s="758"/>
      <c r="CF933" s="758"/>
      <c r="CG933" s="758"/>
      <c r="CH933" s="758"/>
      <c r="CI933" s="758"/>
      <c r="CJ933" s="758"/>
      <c r="CK933" s="758"/>
      <c r="CL933" s="758"/>
      <c r="CM933" s="758"/>
      <c r="CN933" s="758"/>
      <c r="CP933" s="5"/>
      <c r="CR933" s="5"/>
      <c r="CS933" s="5"/>
      <c r="CT933" s="5"/>
    </row>
    <row r="934" spans="2:98" ht="15">
      <c r="B934" s="758"/>
      <c r="C934" s="758"/>
      <c r="D934" s="758"/>
      <c r="E934" s="758"/>
      <c r="F934" s="758"/>
      <c r="G934" s="758"/>
      <c r="H934" s="758"/>
      <c r="I934" s="758"/>
      <c r="J934" s="758"/>
      <c r="K934" s="758"/>
      <c r="L934" s="758"/>
      <c r="M934" s="758"/>
      <c r="N934" s="758"/>
      <c r="O934" s="758"/>
      <c r="P934" s="758"/>
      <c r="Q934" s="758"/>
      <c r="R934" s="758"/>
      <c r="S934" s="758"/>
      <c r="T934" s="758"/>
      <c r="U934" s="758"/>
      <c r="V934" s="758"/>
      <c r="W934" s="758"/>
      <c r="X934" s="758"/>
      <c r="Y934" s="758"/>
      <c r="Z934" s="758"/>
      <c r="AA934" s="758"/>
      <c r="AB934" s="758"/>
      <c r="AC934" s="758"/>
      <c r="AD934" s="758"/>
      <c r="AE934" s="758"/>
      <c r="AF934" s="758"/>
      <c r="AG934" s="758"/>
      <c r="AH934" s="758"/>
      <c r="AI934" s="758"/>
      <c r="AJ934" s="758"/>
      <c r="AK934" s="758"/>
      <c r="AL934" s="780">
        <v>929</v>
      </c>
      <c r="AM934" s="792">
        <v>0.38334412096800002</v>
      </c>
      <c r="AN934" s="792">
        <f t="shared" si="223"/>
        <v>0.61665587903200003</v>
      </c>
      <c r="AO934" s="792">
        <v>0.42811625693907301</v>
      </c>
      <c r="AP934" s="792">
        <f t="shared" si="217"/>
        <v>0.57188374306092693</v>
      </c>
      <c r="AQ934" s="792">
        <v>0.31555837802591902</v>
      </c>
      <c r="AR934" s="792">
        <f t="shared" si="218"/>
        <v>0.68444162197408098</v>
      </c>
      <c r="AS934" s="792">
        <f t="shared" si="224"/>
        <v>0.36246027048798957</v>
      </c>
      <c r="AT934" s="792">
        <f t="shared" si="224"/>
        <v>0.63753972951201054</v>
      </c>
      <c r="AU934" s="808">
        <v>0.39983795901031499</v>
      </c>
      <c r="AV934" s="808">
        <f t="shared" si="225"/>
        <v>0.60016204098968506</v>
      </c>
      <c r="AW934" s="808">
        <v>0.449031335483215</v>
      </c>
      <c r="AX934" s="808">
        <f t="shared" si="226"/>
        <v>0.55096866451678506</v>
      </c>
      <c r="AY934" s="808">
        <v>0.34709235433391</v>
      </c>
      <c r="AZ934" s="808">
        <f t="shared" si="229"/>
        <v>0.65290764566609005</v>
      </c>
      <c r="BA934" s="808">
        <f t="shared" si="227"/>
        <v>0.38688945744793568</v>
      </c>
      <c r="BB934" s="808">
        <f t="shared" si="227"/>
        <v>0.61311054255206443</v>
      </c>
      <c r="BC934" s="809">
        <v>0.37815508070106502</v>
      </c>
      <c r="BD934" s="809">
        <f t="shared" si="230"/>
        <v>0.62184491929893504</v>
      </c>
      <c r="BE934" s="809">
        <v>0.43308652014191101</v>
      </c>
      <c r="BF934" s="809">
        <f t="shared" si="230"/>
        <v>0.56691347985808904</v>
      </c>
      <c r="BG934" s="809">
        <v>0.34818324438547299</v>
      </c>
      <c r="BH934" s="809">
        <f t="shared" si="219"/>
        <v>0.65181675561452701</v>
      </c>
      <c r="BI934" s="809">
        <v>0.37700226706728723</v>
      </c>
      <c r="BJ934" s="809">
        <v>0.62299773293271277</v>
      </c>
      <c r="BK934" s="810">
        <v>0.36968579479917402</v>
      </c>
      <c r="BL934" s="810">
        <f t="shared" si="220"/>
        <v>0.63031420520082593</v>
      </c>
      <c r="BM934" s="810">
        <v>0.42497600739482599</v>
      </c>
      <c r="BN934" s="810">
        <f t="shared" si="221"/>
        <v>0.57502399260517401</v>
      </c>
      <c r="BO934" s="810">
        <v>0.33690221563690598</v>
      </c>
      <c r="BP934" s="810">
        <f t="shared" si="222"/>
        <v>0.66309778436309408</v>
      </c>
      <c r="BQ934" s="810">
        <v>0.3673220972815307</v>
      </c>
      <c r="BR934" s="810">
        <f t="shared" si="228"/>
        <v>0.63267790271846935</v>
      </c>
      <c r="BS934" s="809">
        <v>0.92707745656477902</v>
      </c>
      <c r="BT934" s="809">
        <v>7.2922543435221004E-2</v>
      </c>
      <c r="BU934" s="812"/>
      <c r="BV934" s="758"/>
      <c r="BW934" s="758"/>
      <c r="BX934" s="758"/>
      <c r="BY934" s="758"/>
      <c r="BZ934" s="758"/>
      <c r="CA934" s="758"/>
      <c r="CB934" s="758"/>
      <c r="CC934" s="758"/>
      <c r="CD934" s="758"/>
      <c r="CE934" s="758"/>
      <c r="CF934" s="758"/>
      <c r="CG934" s="758"/>
      <c r="CH934" s="758"/>
      <c r="CI934" s="758"/>
      <c r="CJ934" s="758"/>
      <c r="CK934" s="758"/>
      <c r="CL934" s="758"/>
      <c r="CM934" s="758"/>
      <c r="CN934" s="758"/>
      <c r="CP934" s="5"/>
      <c r="CR934" s="5"/>
      <c r="CS934" s="5"/>
      <c r="CT934" s="5"/>
    </row>
    <row r="935" spans="2:98" ht="15">
      <c r="B935" s="758"/>
      <c r="C935" s="758"/>
      <c r="D935" s="758"/>
      <c r="E935" s="758"/>
      <c r="F935" s="758"/>
      <c r="G935" s="758"/>
      <c r="H935" s="758"/>
      <c r="I935" s="758"/>
      <c r="J935" s="758"/>
      <c r="K935" s="758"/>
      <c r="L935" s="758"/>
      <c r="M935" s="758"/>
      <c r="N935" s="758"/>
      <c r="O935" s="758"/>
      <c r="P935" s="758"/>
      <c r="Q935" s="758"/>
      <c r="R935" s="758"/>
      <c r="S935" s="758"/>
      <c r="T935" s="758"/>
      <c r="U935" s="758"/>
      <c r="V935" s="758"/>
      <c r="W935" s="758"/>
      <c r="X935" s="758"/>
      <c r="Y935" s="758"/>
      <c r="Z935" s="758"/>
      <c r="AA935" s="758"/>
      <c r="AB935" s="758"/>
      <c r="AC935" s="758"/>
      <c r="AD935" s="758"/>
      <c r="AE935" s="758"/>
      <c r="AF935" s="758"/>
      <c r="AG935" s="758"/>
      <c r="AH935" s="758"/>
      <c r="AI935" s="758"/>
      <c r="AJ935" s="758"/>
      <c r="AK935" s="758"/>
      <c r="AL935" s="780">
        <v>930</v>
      </c>
      <c r="AM935" s="792">
        <v>0.383585145708561</v>
      </c>
      <c r="AN935" s="792">
        <f t="shared" si="223"/>
        <v>0.61641485429143894</v>
      </c>
      <c r="AO935" s="792">
        <v>0.42833085644046498</v>
      </c>
      <c r="AP935" s="792">
        <f t="shared" si="217"/>
        <v>0.57166914355953502</v>
      </c>
      <c r="AQ935" s="792">
        <v>0.31586518090431698</v>
      </c>
      <c r="AR935" s="792">
        <f t="shared" si="218"/>
        <v>0.68413481909568308</v>
      </c>
      <c r="AS935" s="792">
        <f t="shared" si="224"/>
        <v>0.36272547536694666</v>
      </c>
      <c r="AT935" s="792">
        <f t="shared" si="224"/>
        <v>0.63727452463305334</v>
      </c>
      <c r="AU935" s="808">
        <v>0.40008692915567001</v>
      </c>
      <c r="AV935" s="808">
        <f t="shared" si="225"/>
        <v>0.59991307084432999</v>
      </c>
      <c r="AW935" s="808">
        <v>0.44926856326088199</v>
      </c>
      <c r="AX935" s="808">
        <f t="shared" si="226"/>
        <v>0.55073143673911806</v>
      </c>
      <c r="AY935" s="808">
        <v>0.34742619564814298</v>
      </c>
      <c r="AZ935" s="808">
        <f t="shared" si="229"/>
        <v>0.65257380435185697</v>
      </c>
      <c r="BA935" s="808">
        <f t="shared" si="227"/>
        <v>0.38717476758640634</v>
      </c>
      <c r="BB935" s="808">
        <f t="shared" si="227"/>
        <v>0.61282523241359366</v>
      </c>
      <c r="BC935" s="809">
        <v>0.37839464451072002</v>
      </c>
      <c r="BD935" s="809">
        <f t="shared" si="230"/>
        <v>0.62160535548927998</v>
      </c>
      <c r="BE935" s="809">
        <v>0.4333122799104</v>
      </c>
      <c r="BF935" s="809">
        <f t="shared" si="230"/>
        <v>0.5666877200896</v>
      </c>
      <c r="BG935" s="809">
        <v>0.34852142974092598</v>
      </c>
      <c r="BH935" s="809">
        <f t="shared" si="219"/>
        <v>0.65147857025907396</v>
      </c>
      <c r="BI935" s="809">
        <v>0.37728402185854115</v>
      </c>
      <c r="BJ935" s="809">
        <v>0.62271597814145885</v>
      </c>
      <c r="BK935" s="810">
        <v>0.36992712819386298</v>
      </c>
      <c r="BL935" s="810">
        <f t="shared" si="220"/>
        <v>0.63007287180613702</v>
      </c>
      <c r="BM935" s="810">
        <v>0.42520247142082002</v>
      </c>
      <c r="BN935" s="810">
        <f t="shared" si="221"/>
        <v>0.57479752857917998</v>
      </c>
      <c r="BO935" s="810">
        <v>0.33722886596391299</v>
      </c>
      <c r="BP935" s="810">
        <f t="shared" si="222"/>
        <v>0.66277113403608701</v>
      </c>
      <c r="BQ935" s="810">
        <v>0.36759925651028613</v>
      </c>
      <c r="BR935" s="810">
        <f t="shared" si="228"/>
        <v>0.63240074348971387</v>
      </c>
      <c r="BS935" s="809">
        <v>0.92715164794457849</v>
      </c>
      <c r="BT935" s="809">
        <v>7.2848352055421506E-2</v>
      </c>
      <c r="BU935" s="812"/>
      <c r="BV935" s="758"/>
      <c r="BW935" s="758"/>
      <c r="BX935" s="758"/>
      <c r="BY935" s="758"/>
      <c r="BZ935" s="758"/>
      <c r="CA935" s="758"/>
      <c r="CB935" s="758"/>
      <c r="CC935" s="758"/>
      <c r="CD935" s="758"/>
      <c r="CE935" s="758"/>
      <c r="CF935" s="758"/>
      <c r="CG935" s="758"/>
      <c r="CH935" s="758"/>
      <c r="CI935" s="758"/>
      <c r="CJ935" s="758"/>
      <c r="CK935" s="758"/>
      <c r="CL935" s="758"/>
      <c r="CM935" s="758"/>
      <c r="CN935" s="758"/>
      <c r="CP935" s="5"/>
      <c r="CR935" s="5"/>
      <c r="CS935" s="5"/>
      <c r="CT935" s="5"/>
    </row>
    <row r="936" spans="2:98" ht="15">
      <c r="B936" s="758"/>
      <c r="C936" s="758"/>
      <c r="D936" s="758"/>
      <c r="E936" s="758"/>
      <c r="F936" s="758"/>
      <c r="G936" s="758"/>
      <c r="H936" s="758"/>
      <c r="I936" s="758"/>
      <c r="J936" s="758"/>
      <c r="K936" s="758"/>
      <c r="L936" s="758"/>
      <c r="M936" s="758"/>
      <c r="N936" s="758"/>
      <c r="O936" s="758"/>
      <c r="P936" s="758"/>
      <c r="Q936" s="758"/>
      <c r="R936" s="758"/>
      <c r="S936" s="758"/>
      <c r="T936" s="758"/>
      <c r="U936" s="758"/>
      <c r="V936" s="758"/>
      <c r="W936" s="758"/>
      <c r="X936" s="758"/>
      <c r="Y936" s="758"/>
      <c r="Z936" s="758"/>
      <c r="AA936" s="758"/>
      <c r="AB936" s="758"/>
      <c r="AC936" s="758"/>
      <c r="AD936" s="758"/>
      <c r="AE936" s="758"/>
      <c r="AF936" s="758"/>
      <c r="AG936" s="758"/>
      <c r="AH936" s="758"/>
      <c r="AI936" s="758"/>
      <c r="AJ936" s="758"/>
      <c r="AK936" s="758"/>
      <c r="AL936" s="780">
        <v>931</v>
      </c>
      <c r="AM936" s="792">
        <v>0.38382599851414501</v>
      </c>
      <c r="AN936" s="792">
        <f t="shared" si="223"/>
        <v>0.61617400148585499</v>
      </c>
      <c r="AO936" s="792">
        <v>0.42854530398722701</v>
      </c>
      <c r="AP936" s="792">
        <f t="shared" si="217"/>
        <v>0.57145469601277299</v>
      </c>
      <c r="AQ936" s="792">
        <v>0.31617185344544002</v>
      </c>
      <c r="AR936" s="792">
        <f t="shared" si="218"/>
        <v>0.68382814655455992</v>
      </c>
      <c r="AS936" s="792">
        <f t="shared" si="224"/>
        <v>0.36299053204134957</v>
      </c>
      <c r="AT936" s="792">
        <f t="shared" si="224"/>
        <v>0.63700946795865043</v>
      </c>
      <c r="AU936" s="808">
        <v>0.40033572738346701</v>
      </c>
      <c r="AV936" s="808">
        <f t="shared" si="225"/>
        <v>0.59966427261653299</v>
      </c>
      <c r="AW936" s="808">
        <v>0.44950563353115602</v>
      </c>
      <c r="AX936" s="808">
        <f t="shared" si="226"/>
        <v>0.55049436646884398</v>
      </c>
      <c r="AY936" s="808">
        <v>0.34775988220625798</v>
      </c>
      <c r="AZ936" s="808">
        <f t="shared" si="229"/>
        <v>0.65224011779374202</v>
      </c>
      <c r="BA936" s="808">
        <f t="shared" si="227"/>
        <v>0.38745991701591931</v>
      </c>
      <c r="BB936" s="808">
        <f t="shared" si="227"/>
        <v>0.61254008298408069</v>
      </c>
      <c r="BC936" s="809">
        <v>0.378634113577062</v>
      </c>
      <c r="BD936" s="809">
        <f t="shared" si="230"/>
        <v>0.621365886422938</v>
      </c>
      <c r="BE936" s="809">
        <v>0.433537969601269</v>
      </c>
      <c r="BF936" s="809">
        <f t="shared" si="230"/>
        <v>0.566462030398731</v>
      </c>
      <c r="BG936" s="809">
        <v>0.34885956405572699</v>
      </c>
      <c r="BH936" s="809">
        <f t="shared" si="219"/>
        <v>0.65114043594427296</v>
      </c>
      <c r="BI936" s="809">
        <v>0.3775657076828155</v>
      </c>
      <c r="BJ936" s="809">
        <v>0.6224342923171845</v>
      </c>
      <c r="BK936" s="810">
        <v>0.37016848612493197</v>
      </c>
      <c r="BL936" s="810">
        <f t="shared" si="220"/>
        <v>0.62983151387506808</v>
      </c>
      <c r="BM936" s="810">
        <v>0.42542888960365</v>
      </c>
      <c r="BN936" s="810">
        <f t="shared" si="221"/>
        <v>0.57457111039635</v>
      </c>
      <c r="BO936" s="810">
        <v>0.33755545996375202</v>
      </c>
      <c r="BP936" s="810">
        <f t="shared" si="222"/>
        <v>0.66244454003624798</v>
      </c>
      <c r="BQ936" s="810">
        <v>0.36787638689089436</v>
      </c>
      <c r="BR936" s="810">
        <f t="shared" si="228"/>
        <v>0.6321236131091057</v>
      </c>
      <c r="BS936" s="809">
        <v>0.92722568638118241</v>
      </c>
      <c r="BT936" s="809">
        <v>7.2774313618817602E-2</v>
      </c>
      <c r="BU936" s="812"/>
      <c r="BV936" s="758"/>
      <c r="BW936" s="758"/>
      <c r="BX936" s="758"/>
      <c r="BY936" s="758"/>
      <c r="BZ936" s="758"/>
      <c r="CA936" s="758"/>
      <c r="CB936" s="758"/>
      <c r="CC936" s="758"/>
      <c r="CD936" s="758"/>
      <c r="CE936" s="758"/>
      <c r="CF936" s="758"/>
      <c r="CG936" s="758"/>
      <c r="CH936" s="758"/>
      <c r="CI936" s="758"/>
      <c r="CJ936" s="758"/>
      <c r="CK936" s="758"/>
      <c r="CL936" s="758"/>
      <c r="CM936" s="758"/>
      <c r="CN936" s="758"/>
      <c r="CP936" s="5"/>
      <c r="CR936" s="5"/>
      <c r="CS936" s="5"/>
      <c r="CT936" s="5"/>
    </row>
    <row r="937" spans="2:98" ht="15">
      <c r="B937" s="758"/>
      <c r="C937" s="758"/>
      <c r="D937" s="758"/>
      <c r="E937" s="758"/>
      <c r="F937" s="758"/>
      <c r="G937" s="758"/>
      <c r="H937" s="758"/>
      <c r="I937" s="758"/>
      <c r="J937" s="758"/>
      <c r="K937" s="758"/>
      <c r="L937" s="758"/>
      <c r="M937" s="758"/>
      <c r="N937" s="758"/>
      <c r="O937" s="758"/>
      <c r="P937" s="758"/>
      <c r="Q937" s="758"/>
      <c r="R937" s="758"/>
      <c r="S937" s="758"/>
      <c r="T937" s="758"/>
      <c r="U937" s="758"/>
      <c r="V937" s="758"/>
      <c r="W937" s="758"/>
      <c r="X937" s="758"/>
      <c r="Y937" s="758"/>
      <c r="Z937" s="758"/>
      <c r="AA937" s="758"/>
      <c r="AB937" s="758"/>
      <c r="AC937" s="758"/>
      <c r="AD937" s="758"/>
      <c r="AE937" s="758"/>
      <c r="AF937" s="758"/>
      <c r="AG937" s="758"/>
      <c r="AH937" s="758"/>
      <c r="AI937" s="758"/>
      <c r="AJ937" s="758"/>
      <c r="AK937" s="758"/>
      <c r="AL937" s="780">
        <v>932</v>
      </c>
      <c r="AM937" s="792">
        <v>0.38406667886652601</v>
      </c>
      <c r="AN937" s="792">
        <f t="shared" si="223"/>
        <v>0.61593332113347399</v>
      </c>
      <c r="AO937" s="792">
        <v>0.428759600013016</v>
      </c>
      <c r="AP937" s="792">
        <f t="shared" si="217"/>
        <v>0.57124039998698395</v>
      </c>
      <c r="AQ937" s="792">
        <v>0.31647839534320399</v>
      </c>
      <c r="AR937" s="792">
        <f t="shared" si="218"/>
        <v>0.68352160465679601</v>
      </c>
      <c r="AS937" s="792">
        <f t="shared" si="224"/>
        <v>0.36325544030949058</v>
      </c>
      <c r="AT937" s="792">
        <f t="shared" si="224"/>
        <v>0.63674455969050947</v>
      </c>
      <c r="AU937" s="808">
        <v>0.400584353910239</v>
      </c>
      <c r="AV937" s="808">
        <f t="shared" si="225"/>
        <v>0.59941564608976106</v>
      </c>
      <c r="AW937" s="808">
        <v>0.44974254658969298</v>
      </c>
      <c r="AX937" s="808">
        <f t="shared" si="226"/>
        <v>0.55025745341030707</v>
      </c>
      <c r="AY937" s="808">
        <v>0.34809341381477299</v>
      </c>
      <c r="AZ937" s="808">
        <f t="shared" si="229"/>
        <v>0.65190658618522701</v>
      </c>
      <c r="BA937" s="808">
        <f t="shared" si="227"/>
        <v>0.38774490578259907</v>
      </c>
      <c r="BB937" s="808">
        <f t="shared" si="227"/>
        <v>0.61225509421740099</v>
      </c>
      <c r="BC937" s="809">
        <v>0.37887348914802998</v>
      </c>
      <c r="BD937" s="809">
        <f t="shared" si="230"/>
        <v>0.62112651085197002</v>
      </c>
      <c r="BE937" s="809">
        <v>0.43376359024118599</v>
      </c>
      <c r="BF937" s="809">
        <f t="shared" si="230"/>
        <v>0.56623640975881395</v>
      </c>
      <c r="BG937" s="809">
        <v>0.34919764806229497</v>
      </c>
      <c r="BH937" s="809">
        <f t="shared" si="219"/>
        <v>0.65080235193770508</v>
      </c>
      <c r="BI937" s="809">
        <v>0.37784732550001776</v>
      </c>
      <c r="BJ937" s="809">
        <v>0.62215267449998235</v>
      </c>
      <c r="BK937" s="810">
        <v>0.37040987066676101</v>
      </c>
      <c r="BL937" s="810">
        <f t="shared" si="220"/>
        <v>0.62959012933323899</v>
      </c>
      <c r="BM937" s="810">
        <v>0.42565526297502099</v>
      </c>
      <c r="BN937" s="810">
        <f t="shared" si="221"/>
        <v>0.57434473702497901</v>
      </c>
      <c r="BO937" s="810">
        <v>0.33788199843397598</v>
      </c>
      <c r="BP937" s="810">
        <f t="shared" si="222"/>
        <v>0.66211800156602396</v>
      </c>
      <c r="BQ937" s="810">
        <v>0.3681534896705797</v>
      </c>
      <c r="BR937" s="810">
        <f t="shared" si="228"/>
        <v>0.63184651032942019</v>
      </c>
      <c r="BS937" s="809">
        <v>0.92729957248729833</v>
      </c>
      <c r="BT937" s="809">
        <v>7.2700427512701699E-2</v>
      </c>
      <c r="BU937" s="812"/>
      <c r="BV937" s="758"/>
      <c r="BW937" s="758"/>
      <c r="BX937" s="758"/>
      <c r="BY937" s="758"/>
      <c r="BZ937" s="758"/>
      <c r="CA937" s="758"/>
      <c r="CB937" s="758"/>
      <c r="CC937" s="758"/>
      <c r="CD937" s="758"/>
      <c r="CE937" s="758"/>
      <c r="CF937" s="758"/>
      <c r="CG937" s="758"/>
      <c r="CH937" s="758"/>
      <c r="CI937" s="758"/>
      <c r="CJ937" s="758"/>
      <c r="CK937" s="758"/>
      <c r="CL937" s="758"/>
      <c r="CM937" s="758"/>
      <c r="CN937" s="758"/>
      <c r="CP937" s="5"/>
      <c r="CR937" s="5"/>
      <c r="CS937" s="5"/>
      <c r="CT937" s="5"/>
    </row>
    <row r="938" spans="2:98" ht="15">
      <c r="B938" s="758"/>
      <c r="C938" s="758"/>
      <c r="D938" s="758"/>
      <c r="E938" s="758"/>
      <c r="F938" s="758"/>
      <c r="G938" s="758"/>
      <c r="H938" s="758"/>
      <c r="I938" s="758"/>
      <c r="J938" s="758"/>
      <c r="K938" s="758"/>
      <c r="L938" s="758"/>
      <c r="M938" s="758"/>
      <c r="N938" s="758"/>
      <c r="O938" s="758"/>
      <c r="P938" s="758"/>
      <c r="Q938" s="758"/>
      <c r="R938" s="758"/>
      <c r="S938" s="758"/>
      <c r="T938" s="758"/>
      <c r="U938" s="758"/>
      <c r="V938" s="758"/>
      <c r="W938" s="758"/>
      <c r="X938" s="758"/>
      <c r="Y938" s="758"/>
      <c r="Z938" s="758"/>
      <c r="AA938" s="758"/>
      <c r="AB938" s="758"/>
      <c r="AC938" s="758"/>
      <c r="AD938" s="758"/>
      <c r="AE938" s="758"/>
      <c r="AF938" s="758"/>
      <c r="AG938" s="758"/>
      <c r="AH938" s="758"/>
      <c r="AI938" s="758"/>
      <c r="AJ938" s="758"/>
      <c r="AK938" s="758"/>
      <c r="AL938" s="780">
        <v>933</v>
      </c>
      <c r="AM938" s="792">
        <v>0.384307186247481</v>
      </c>
      <c r="AN938" s="792">
        <f t="shared" si="223"/>
        <v>0.61569281375251905</v>
      </c>
      <c r="AO938" s="792">
        <v>0.42897374495148999</v>
      </c>
      <c r="AP938" s="792">
        <f t="shared" si="217"/>
        <v>0.57102625504851001</v>
      </c>
      <c r="AQ938" s="792">
        <v>0.316784806291523</v>
      </c>
      <c r="AR938" s="792">
        <f t="shared" si="218"/>
        <v>0.68321519370847694</v>
      </c>
      <c r="AS938" s="792">
        <f t="shared" si="224"/>
        <v>0.36352019996966239</v>
      </c>
      <c r="AT938" s="792">
        <f t="shared" si="224"/>
        <v>0.63647980003033755</v>
      </c>
      <c r="AU938" s="808">
        <v>0.400832808952514</v>
      </c>
      <c r="AV938" s="808">
        <f t="shared" si="225"/>
        <v>0.59916719104748606</v>
      </c>
      <c r="AW938" s="808">
        <v>0.44997930273214798</v>
      </c>
      <c r="AX938" s="808">
        <f t="shared" si="226"/>
        <v>0.55002069726785208</v>
      </c>
      <c r="AY938" s="808">
        <v>0.34842679028020401</v>
      </c>
      <c r="AZ938" s="808">
        <f t="shared" si="229"/>
        <v>0.65157320971979593</v>
      </c>
      <c r="BA938" s="808">
        <f t="shared" si="227"/>
        <v>0.38802973393256723</v>
      </c>
      <c r="BB938" s="808">
        <f t="shared" si="227"/>
        <v>0.61197026606743288</v>
      </c>
      <c r="BC938" s="809">
        <v>0.379112772471563</v>
      </c>
      <c r="BD938" s="809">
        <f t="shared" si="230"/>
        <v>0.62088722752843695</v>
      </c>
      <c r="BE938" s="809">
        <v>0.433989142856819</v>
      </c>
      <c r="BF938" s="809">
        <f t="shared" si="230"/>
        <v>0.566010857143181</v>
      </c>
      <c r="BG938" s="809">
        <v>0.349535682493049</v>
      </c>
      <c r="BH938" s="809">
        <f t="shared" si="219"/>
        <v>0.650464317506951</v>
      </c>
      <c r="BI938" s="809">
        <v>0.37812887627005543</v>
      </c>
      <c r="BJ938" s="809">
        <v>0.62187112372994457</v>
      </c>
      <c r="BK938" s="810">
        <v>0.37065128389373198</v>
      </c>
      <c r="BL938" s="810">
        <f t="shared" si="220"/>
        <v>0.62934871610626808</v>
      </c>
      <c r="BM938" s="810">
        <v>0.42588159256663499</v>
      </c>
      <c r="BN938" s="810">
        <f t="shared" si="221"/>
        <v>0.57411840743336495</v>
      </c>
      <c r="BO938" s="810">
        <v>0.338208482172139</v>
      </c>
      <c r="BP938" s="810">
        <f t="shared" si="222"/>
        <v>0.66179151782786105</v>
      </c>
      <c r="BQ938" s="810">
        <v>0.36843056609656694</v>
      </c>
      <c r="BR938" s="810">
        <f t="shared" si="228"/>
        <v>0.63156943390343323</v>
      </c>
      <c r="BS938" s="809">
        <v>0.92737330687563391</v>
      </c>
      <c r="BT938" s="809">
        <v>7.2626693124366107E-2</v>
      </c>
      <c r="BU938" s="812"/>
      <c r="BV938" s="758"/>
      <c r="BW938" s="758"/>
      <c r="BX938" s="758"/>
      <c r="BY938" s="758"/>
      <c r="BZ938" s="758"/>
      <c r="CA938" s="758"/>
      <c r="CB938" s="758"/>
      <c r="CC938" s="758"/>
      <c r="CD938" s="758"/>
      <c r="CE938" s="758"/>
      <c r="CF938" s="758"/>
      <c r="CG938" s="758"/>
      <c r="CH938" s="758"/>
      <c r="CI938" s="758"/>
      <c r="CJ938" s="758"/>
      <c r="CK938" s="758"/>
      <c r="CL938" s="758"/>
      <c r="CM938" s="758"/>
      <c r="CN938" s="758"/>
      <c r="CP938" s="5"/>
      <c r="CR938" s="5"/>
      <c r="CS938" s="5"/>
      <c r="CT938" s="5"/>
    </row>
    <row r="939" spans="2:98" ht="15">
      <c r="B939" s="758"/>
      <c r="C939" s="758"/>
      <c r="D939" s="758"/>
      <c r="E939" s="758"/>
      <c r="F939" s="758"/>
      <c r="G939" s="758"/>
      <c r="H939" s="758"/>
      <c r="I939" s="758"/>
      <c r="J939" s="758"/>
      <c r="K939" s="758"/>
      <c r="L939" s="758"/>
      <c r="M939" s="758"/>
      <c r="N939" s="758"/>
      <c r="O939" s="758"/>
      <c r="P939" s="758"/>
      <c r="Q939" s="758"/>
      <c r="R939" s="758"/>
      <c r="S939" s="758"/>
      <c r="T939" s="758"/>
      <c r="U939" s="758"/>
      <c r="V939" s="758"/>
      <c r="W939" s="758"/>
      <c r="X939" s="758"/>
      <c r="Y939" s="758"/>
      <c r="Z939" s="758"/>
      <c r="AA939" s="758"/>
      <c r="AB939" s="758"/>
      <c r="AC939" s="758"/>
      <c r="AD939" s="758"/>
      <c r="AE939" s="758"/>
      <c r="AF939" s="758"/>
      <c r="AG939" s="758"/>
      <c r="AH939" s="758"/>
      <c r="AI939" s="758"/>
      <c r="AJ939" s="758"/>
      <c r="AK939" s="758"/>
      <c r="AL939" s="780">
        <v>934</v>
      </c>
      <c r="AM939" s="792">
        <v>0.38454752013878402</v>
      </c>
      <c r="AN939" s="792">
        <f t="shared" si="223"/>
        <v>0.61545247986121598</v>
      </c>
      <c r="AO939" s="792">
        <v>0.42918773923630799</v>
      </c>
      <c r="AP939" s="792">
        <f t="shared" si="217"/>
        <v>0.57081226076369207</v>
      </c>
      <c r="AQ939" s="792">
        <v>0.31709108598431401</v>
      </c>
      <c r="AR939" s="792">
        <f t="shared" si="218"/>
        <v>0.68290891401568599</v>
      </c>
      <c r="AS939" s="792">
        <f t="shared" si="224"/>
        <v>0.36378481082015834</v>
      </c>
      <c r="AT939" s="792">
        <f t="shared" si="224"/>
        <v>0.63621518917984177</v>
      </c>
      <c r="AU939" s="808">
        <v>0.40108109272682402</v>
      </c>
      <c r="AV939" s="808">
        <f t="shared" si="225"/>
        <v>0.59891890727317598</v>
      </c>
      <c r="AW939" s="808">
        <v>0.45021590225417502</v>
      </c>
      <c r="AX939" s="808">
        <f t="shared" si="226"/>
        <v>0.54978409774582504</v>
      </c>
      <c r="AY939" s="808">
        <v>0.34876001140906598</v>
      </c>
      <c r="AZ939" s="808">
        <f t="shared" si="229"/>
        <v>0.65123998859093402</v>
      </c>
      <c r="BA939" s="808">
        <f t="shared" si="227"/>
        <v>0.38831440151194607</v>
      </c>
      <c r="BB939" s="808">
        <f t="shared" si="227"/>
        <v>0.61168559848805404</v>
      </c>
      <c r="BC939" s="809">
        <v>0.37935196479559902</v>
      </c>
      <c r="BD939" s="809">
        <f t="shared" si="230"/>
        <v>0.62064803520440104</v>
      </c>
      <c r="BE939" s="809">
        <v>0.434214628474834</v>
      </c>
      <c r="BF939" s="809">
        <f t="shared" si="230"/>
        <v>0.56578537152516595</v>
      </c>
      <c r="BG939" s="809">
        <v>0.34987366808040798</v>
      </c>
      <c r="BH939" s="809">
        <f t="shared" si="219"/>
        <v>0.65012633191959202</v>
      </c>
      <c r="BI939" s="809">
        <v>0.3784103609528352</v>
      </c>
      <c r="BJ939" s="809">
        <v>0.62158963904716491</v>
      </c>
      <c r="BK939" s="810">
        <v>0.37089272788022598</v>
      </c>
      <c r="BL939" s="810">
        <f t="shared" si="220"/>
        <v>0.62910727211977402</v>
      </c>
      <c r="BM939" s="810">
        <v>0.42610787941019801</v>
      </c>
      <c r="BN939" s="810">
        <f t="shared" si="221"/>
        <v>0.57389212058980199</v>
      </c>
      <c r="BO939" s="810">
        <v>0.338534911975794</v>
      </c>
      <c r="BP939" s="810">
        <f t="shared" si="222"/>
        <v>0.661465088024206</v>
      </c>
      <c r="BQ939" s="810">
        <v>0.36870761741608082</v>
      </c>
      <c r="BR939" s="810">
        <f t="shared" si="228"/>
        <v>0.63129238258391918</v>
      </c>
      <c r="BS939" s="809">
        <v>0.92744689015889714</v>
      </c>
      <c r="BT939" s="809">
        <v>7.25531098411029E-2</v>
      </c>
      <c r="BU939" s="812"/>
      <c r="BV939" s="758"/>
      <c r="BW939" s="758"/>
      <c r="BX939" s="758"/>
      <c r="BY939" s="758"/>
      <c r="BZ939" s="758"/>
      <c r="CA939" s="758"/>
      <c r="CB939" s="758"/>
      <c r="CC939" s="758"/>
      <c r="CD939" s="758"/>
      <c r="CE939" s="758"/>
      <c r="CF939" s="758"/>
      <c r="CG939" s="758"/>
      <c r="CH939" s="758"/>
      <c r="CI939" s="758"/>
      <c r="CJ939" s="758"/>
      <c r="CK939" s="758"/>
      <c r="CL939" s="758"/>
      <c r="CM939" s="758"/>
      <c r="CN939" s="758"/>
      <c r="CP939" s="5"/>
      <c r="CR939" s="5"/>
      <c r="CS939" s="5"/>
      <c r="CT939" s="5"/>
    </row>
    <row r="940" spans="2:98" ht="15">
      <c r="B940" s="758"/>
      <c r="C940" s="758"/>
      <c r="D940" s="758"/>
      <c r="E940" s="758"/>
      <c r="F940" s="758"/>
      <c r="G940" s="758"/>
      <c r="H940" s="758"/>
      <c r="I940" s="758"/>
      <c r="J940" s="758"/>
      <c r="K940" s="758"/>
      <c r="L940" s="758"/>
      <c r="M940" s="758"/>
      <c r="N940" s="758"/>
      <c r="O940" s="758"/>
      <c r="P940" s="758"/>
      <c r="Q940" s="758"/>
      <c r="R940" s="758"/>
      <c r="S940" s="758"/>
      <c r="T940" s="758"/>
      <c r="U940" s="758"/>
      <c r="V940" s="758"/>
      <c r="W940" s="758"/>
      <c r="X940" s="758"/>
      <c r="Y940" s="758"/>
      <c r="Z940" s="758"/>
      <c r="AA940" s="758"/>
      <c r="AB940" s="758"/>
      <c r="AC940" s="758"/>
      <c r="AD940" s="758"/>
      <c r="AE940" s="758"/>
      <c r="AF940" s="758"/>
      <c r="AG940" s="758"/>
      <c r="AH940" s="758"/>
      <c r="AI940" s="758"/>
      <c r="AJ940" s="758"/>
      <c r="AK940" s="758"/>
      <c r="AL940" s="780">
        <v>935</v>
      </c>
      <c r="AM940" s="792">
        <v>0.38478768002220998</v>
      </c>
      <c r="AN940" s="792">
        <f t="shared" si="223"/>
        <v>0.61521231997779002</v>
      </c>
      <c r="AO940" s="792">
        <v>0.42940158330112699</v>
      </c>
      <c r="AP940" s="792">
        <f t="shared" si="217"/>
        <v>0.57059841669887301</v>
      </c>
      <c r="AQ940" s="792">
        <v>0.31739723411549098</v>
      </c>
      <c r="AR940" s="792">
        <f t="shared" si="218"/>
        <v>0.68260276588450908</v>
      </c>
      <c r="AS940" s="792">
        <f t="shared" si="224"/>
        <v>0.36404927265927012</v>
      </c>
      <c r="AT940" s="792">
        <f t="shared" si="224"/>
        <v>0.63595072734072988</v>
      </c>
      <c r="AU940" s="808">
        <v>0.40132920544969802</v>
      </c>
      <c r="AV940" s="808">
        <f t="shared" si="225"/>
        <v>0.59867079455030203</v>
      </c>
      <c r="AW940" s="808">
        <v>0.45045234545143098</v>
      </c>
      <c r="AX940" s="808">
        <f t="shared" si="226"/>
        <v>0.54954765454856902</v>
      </c>
      <c r="AY940" s="808">
        <v>0.34909307700787601</v>
      </c>
      <c r="AZ940" s="808">
        <f t="shared" si="229"/>
        <v>0.65090692299212405</v>
      </c>
      <c r="BA940" s="808">
        <f t="shared" si="227"/>
        <v>0.38859890856685847</v>
      </c>
      <c r="BB940" s="808">
        <f t="shared" si="227"/>
        <v>0.61140109143314159</v>
      </c>
      <c r="BC940" s="809">
        <v>0.37959106736807802</v>
      </c>
      <c r="BD940" s="809">
        <f t="shared" si="230"/>
        <v>0.62040893263192198</v>
      </c>
      <c r="BE940" s="809">
        <v>0.43444004812190001</v>
      </c>
      <c r="BF940" s="809">
        <f t="shared" si="230"/>
        <v>0.56555995187810004</v>
      </c>
      <c r="BG940" s="809">
        <v>0.35021160555678998</v>
      </c>
      <c r="BH940" s="809">
        <f t="shared" si="219"/>
        <v>0.64978839444321002</v>
      </c>
      <c r="BI940" s="809">
        <v>0.37869178050826457</v>
      </c>
      <c r="BJ940" s="809">
        <v>0.62130821949173543</v>
      </c>
      <c r="BK940" s="810">
        <v>0.37113420470062602</v>
      </c>
      <c r="BL940" s="810">
        <f t="shared" si="220"/>
        <v>0.62886579529937392</v>
      </c>
      <c r="BM940" s="810">
        <v>0.42633412453741198</v>
      </c>
      <c r="BN940" s="810">
        <f t="shared" si="221"/>
        <v>0.57366587546258807</v>
      </c>
      <c r="BO940" s="810">
        <v>0.33886128864249399</v>
      </c>
      <c r="BP940" s="810">
        <f t="shared" si="222"/>
        <v>0.66113871135750601</v>
      </c>
      <c r="BQ940" s="810">
        <v>0.36898464487634608</v>
      </c>
      <c r="BR940" s="810">
        <f t="shared" si="228"/>
        <v>0.63101535512365392</v>
      </c>
      <c r="BS940" s="809">
        <v>0.92752032294979558</v>
      </c>
      <c r="BT940" s="809">
        <v>7.2479677050204402E-2</v>
      </c>
      <c r="BU940" s="812"/>
      <c r="BV940" s="758"/>
      <c r="BW940" s="758"/>
      <c r="BX940" s="758"/>
      <c r="BY940" s="758"/>
      <c r="BZ940" s="758"/>
      <c r="CA940" s="758"/>
      <c r="CB940" s="758"/>
      <c r="CC940" s="758"/>
      <c r="CD940" s="758"/>
      <c r="CE940" s="758"/>
      <c r="CF940" s="758"/>
      <c r="CG940" s="758"/>
      <c r="CH940" s="758"/>
      <c r="CI940" s="758"/>
      <c r="CJ940" s="758"/>
      <c r="CK940" s="758"/>
      <c r="CL940" s="758"/>
      <c r="CM940" s="758"/>
      <c r="CN940" s="758"/>
      <c r="CP940" s="5"/>
      <c r="CR940" s="5"/>
      <c r="CS940" s="5"/>
      <c r="CT940" s="5"/>
    </row>
    <row r="941" spans="2:98" ht="15">
      <c r="B941" s="758"/>
      <c r="C941" s="758"/>
      <c r="D941" s="758"/>
      <c r="E941" s="758"/>
      <c r="F941" s="758"/>
      <c r="G941" s="758"/>
      <c r="H941" s="758"/>
      <c r="I941" s="758"/>
      <c r="J941" s="758"/>
      <c r="K941" s="758"/>
      <c r="L941" s="758"/>
      <c r="M941" s="758"/>
      <c r="N941" s="758"/>
      <c r="O941" s="758"/>
      <c r="P941" s="758"/>
      <c r="Q941" s="758"/>
      <c r="R941" s="758"/>
      <c r="S941" s="758"/>
      <c r="T941" s="758"/>
      <c r="U941" s="758"/>
      <c r="V941" s="758"/>
      <c r="W941" s="758"/>
      <c r="X941" s="758"/>
      <c r="Y941" s="758"/>
      <c r="Z941" s="758"/>
      <c r="AA941" s="758"/>
      <c r="AB941" s="758"/>
      <c r="AC941" s="758"/>
      <c r="AD941" s="758"/>
      <c r="AE941" s="758"/>
      <c r="AF941" s="758"/>
      <c r="AG941" s="758"/>
      <c r="AH941" s="758"/>
      <c r="AI941" s="758"/>
      <c r="AJ941" s="758"/>
      <c r="AK941" s="758"/>
      <c r="AL941" s="780">
        <v>936</v>
      </c>
      <c r="AM941" s="792">
        <v>0.38502766537953598</v>
      </c>
      <c r="AN941" s="792">
        <f t="shared" si="223"/>
        <v>0.61497233462046408</v>
      </c>
      <c r="AO941" s="792">
        <v>0.42961527757960399</v>
      </c>
      <c r="AP941" s="792">
        <f t="shared" si="217"/>
        <v>0.57038472242039595</v>
      </c>
      <c r="AQ941" s="792">
        <v>0.31770325037897101</v>
      </c>
      <c r="AR941" s="792">
        <f t="shared" si="218"/>
        <v>0.68229674962102904</v>
      </c>
      <c r="AS941" s="792">
        <f t="shared" si="224"/>
        <v>0.36431358528529179</v>
      </c>
      <c r="AT941" s="792">
        <f t="shared" si="224"/>
        <v>0.63568641471470833</v>
      </c>
      <c r="AU941" s="808">
        <v>0.40157714733766797</v>
      </c>
      <c r="AV941" s="808">
        <f t="shared" si="225"/>
        <v>0.59842285266233208</v>
      </c>
      <c r="AW941" s="808">
        <v>0.45068863261956899</v>
      </c>
      <c r="AX941" s="808">
        <f t="shared" si="226"/>
        <v>0.54931136738043107</v>
      </c>
      <c r="AY941" s="808">
        <v>0.34942598688315002</v>
      </c>
      <c r="AZ941" s="808">
        <f t="shared" si="229"/>
        <v>0.65057401311685004</v>
      </c>
      <c r="BA941" s="808">
        <f t="shared" si="227"/>
        <v>0.38888325514342692</v>
      </c>
      <c r="BB941" s="808">
        <f t="shared" si="227"/>
        <v>0.61111674485657308</v>
      </c>
      <c r="BC941" s="809">
        <v>0.37983008143693903</v>
      </c>
      <c r="BD941" s="809">
        <f t="shared" si="230"/>
        <v>0.62016991856306092</v>
      </c>
      <c r="BE941" s="809">
        <v>0.43466540282468302</v>
      </c>
      <c r="BF941" s="809">
        <f t="shared" si="230"/>
        <v>0.56533459717531698</v>
      </c>
      <c r="BG941" s="809">
        <v>0.35054949565461602</v>
      </c>
      <c r="BH941" s="809">
        <f t="shared" si="219"/>
        <v>0.64945050434538398</v>
      </c>
      <c r="BI941" s="809">
        <v>0.37897313589625159</v>
      </c>
      <c r="BJ941" s="809">
        <v>0.62102686410374841</v>
      </c>
      <c r="BK941" s="810">
        <v>0.371375716429312</v>
      </c>
      <c r="BL941" s="810">
        <f t="shared" si="220"/>
        <v>0.628624283570688</v>
      </c>
      <c r="BM941" s="810">
        <v>0.42656032897998097</v>
      </c>
      <c r="BN941" s="810">
        <f t="shared" si="221"/>
        <v>0.57343967102001903</v>
      </c>
      <c r="BO941" s="810">
        <v>0.339187612969792</v>
      </c>
      <c r="BP941" s="810">
        <f t="shared" si="222"/>
        <v>0.66081238703020806</v>
      </c>
      <c r="BQ941" s="810">
        <v>0.36926164972458664</v>
      </c>
      <c r="BR941" s="810">
        <f t="shared" si="228"/>
        <v>0.63073835027541336</v>
      </c>
      <c r="BS941" s="809">
        <v>0.92759360586103701</v>
      </c>
      <c r="BT941" s="809">
        <v>7.2406394138963007E-2</v>
      </c>
      <c r="BU941" s="812"/>
      <c r="BV941" s="758"/>
      <c r="BW941" s="758"/>
      <c r="BX941" s="758"/>
      <c r="BY941" s="758"/>
      <c r="BZ941" s="758"/>
      <c r="CA941" s="758"/>
      <c r="CB941" s="758"/>
      <c r="CC941" s="758"/>
      <c r="CD941" s="758"/>
      <c r="CE941" s="758"/>
      <c r="CF941" s="758"/>
      <c r="CG941" s="758"/>
      <c r="CH941" s="758"/>
      <c r="CI941" s="758"/>
      <c r="CJ941" s="758"/>
      <c r="CK941" s="758"/>
      <c r="CL941" s="758"/>
      <c r="CM941" s="758"/>
      <c r="CN941" s="758"/>
      <c r="CP941" s="5"/>
      <c r="CR941" s="5"/>
      <c r="CS941" s="5"/>
      <c r="CT941" s="5"/>
    </row>
    <row r="942" spans="2:98" ht="15">
      <c r="B942" s="758"/>
      <c r="C942" s="758"/>
      <c r="D942" s="758"/>
      <c r="E942" s="758"/>
      <c r="F942" s="758"/>
      <c r="G942" s="758"/>
      <c r="H942" s="758"/>
      <c r="I942" s="758"/>
      <c r="J942" s="758"/>
      <c r="K942" s="758"/>
      <c r="L942" s="758"/>
      <c r="M942" s="758"/>
      <c r="N942" s="758"/>
      <c r="O942" s="758"/>
      <c r="P942" s="758"/>
      <c r="Q942" s="758"/>
      <c r="R942" s="758"/>
      <c r="S942" s="758"/>
      <c r="T942" s="758"/>
      <c r="U942" s="758"/>
      <c r="V942" s="758"/>
      <c r="W942" s="758"/>
      <c r="X942" s="758"/>
      <c r="Y942" s="758"/>
      <c r="Z942" s="758"/>
      <c r="AA942" s="758"/>
      <c r="AB942" s="758"/>
      <c r="AC942" s="758"/>
      <c r="AD942" s="758"/>
      <c r="AE942" s="758"/>
      <c r="AF942" s="758"/>
      <c r="AG942" s="758"/>
      <c r="AH942" s="758"/>
      <c r="AI942" s="758"/>
      <c r="AJ942" s="758"/>
      <c r="AK942" s="758"/>
      <c r="AL942" s="780">
        <v>937</v>
      </c>
      <c r="AM942" s="792">
        <v>0.385267475692536</v>
      </c>
      <c r="AN942" s="792">
        <f t="shared" si="223"/>
        <v>0.61473252430746395</v>
      </c>
      <c r="AO942" s="792">
        <v>0.429828822505399</v>
      </c>
      <c r="AP942" s="792">
        <f t="shared" si="217"/>
        <v>0.570171177494601</v>
      </c>
      <c r="AQ942" s="792">
        <v>0.31800913446866902</v>
      </c>
      <c r="AR942" s="792">
        <f t="shared" si="218"/>
        <v>0.68199086553133093</v>
      </c>
      <c r="AS942" s="792">
        <f t="shared" si="224"/>
        <v>0.3645777484965157</v>
      </c>
      <c r="AT942" s="792">
        <f t="shared" si="224"/>
        <v>0.6354222515034843</v>
      </c>
      <c r="AU942" s="808">
        <v>0.40182491860726399</v>
      </c>
      <c r="AV942" s="808">
        <f t="shared" si="225"/>
        <v>0.59817508139273601</v>
      </c>
      <c r="AW942" s="808">
        <v>0.45092476405424597</v>
      </c>
      <c r="AX942" s="808">
        <f t="shared" si="226"/>
        <v>0.54907523594575403</v>
      </c>
      <c r="AY942" s="808">
        <v>0.34975874084140401</v>
      </c>
      <c r="AZ942" s="808">
        <f t="shared" si="229"/>
        <v>0.65024125915859599</v>
      </c>
      <c r="BA942" s="808">
        <f t="shared" si="227"/>
        <v>0.38916744128777425</v>
      </c>
      <c r="BB942" s="808">
        <f t="shared" si="227"/>
        <v>0.61083255871222575</v>
      </c>
      <c r="BC942" s="809">
        <v>0.38006900825012002</v>
      </c>
      <c r="BD942" s="809">
        <f t="shared" si="230"/>
        <v>0.61993099174987998</v>
      </c>
      <c r="BE942" s="809">
        <v>0.434890693609852</v>
      </c>
      <c r="BF942" s="809">
        <f t="shared" si="230"/>
        <v>0.565109306390148</v>
      </c>
      <c r="BG942" s="809">
        <v>0.35088733910630299</v>
      </c>
      <c r="BH942" s="809">
        <f t="shared" si="219"/>
        <v>0.64911266089369701</v>
      </c>
      <c r="BI942" s="809">
        <v>0.37925442807670257</v>
      </c>
      <c r="BJ942" s="809">
        <v>0.62074557192329749</v>
      </c>
      <c r="BK942" s="810">
        <v>0.37161726514066701</v>
      </c>
      <c r="BL942" s="810">
        <f t="shared" si="220"/>
        <v>0.62838273485933294</v>
      </c>
      <c r="BM942" s="810">
        <v>0.42678649376960798</v>
      </c>
      <c r="BN942" s="810">
        <f t="shared" si="221"/>
        <v>0.57321350623039202</v>
      </c>
      <c r="BO942" s="810">
        <v>0.339513885755242</v>
      </c>
      <c r="BP942" s="810">
        <f t="shared" si="222"/>
        <v>0.660486114244758</v>
      </c>
      <c r="BQ942" s="810">
        <v>0.36953863320802793</v>
      </c>
      <c r="BR942" s="810">
        <f t="shared" si="228"/>
        <v>0.63046136679197207</v>
      </c>
      <c r="BS942" s="809">
        <v>0.92766673950532919</v>
      </c>
      <c r="BT942" s="809">
        <v>7.2333260494670801E-2</v>
      </c>
      <c r="BU942" s="812"/>
      <c r="BV942" s="758"/>
      <c r="BW942" s="758"/>
      <c r="BX942" s="758"/>
      <c r="BY942" s="758"/>
      <c r="BZ942" s="758"/>
      <c r="CA942" s="758"/>
      <c r="CB942" s="758"/>
      <c r="CC942" s="758"/>
      <c r="CD942" s="758"/>
      <c r="CE942" s="758"/>
      <c r="CF942" s="758"/>
      <c r="CG942" s="758"/>
      <c r="CH942" s="758"/>
      <c r="CI942" s="758"/>
      <c r="CJ942" s="758"/>
      <c r="CK942" s="758"/>
      <c r="CL942" s="758"/>
      <c r="CM942" s="758"/>
      <c r="CN942" s="758"/>
      <c r="CP942" s="5"/>
      <c r="CR942" s="5"/>
      <c r="CS942" s="5"/>
      <c r="CT942" s="5"/>
    </row>
    <row r="943" spans="2:98" ht="15">
      <c r="B943" s="758"/>
      <c r="C943" s="758"/>
      <c r="D943" s="758"/>
      <c r="E943" s="758"/>
      <c r="F943" s="758"/>
      <c r="G943" s="758"/>
      <c r="H943" s="758"/>
      <c r="I943" s="758"/>
      <c r="J943" s="758"/>
      <c r="K943" s="758"/>
      <c r="L943" s="758"/>
      <c r="M943" s="758"/>
      <c r="N943" s="758"/>
      <c r="O943" s="758"/>
      <c r="P943" s="758"/>
      <c r="Q943" s="758"/>
      <c r="R943" s="758"/>
      <c r="S943" s="758"/>
      <c r="T943" s="758"/>
      <c r="U943" s="758"/>
      <c r="V943" s="758"/>
      <c r="W943" s="758"/>
      <c r="X943" s="758"/>
      <c r="Y943" s="758"/>
      <c r="Z943" s="758"/>
      <c r="AA943" s="758"/>
      <c r="AB943" s="758"/>
      <c r="AC943" s="758"/>
      <c r="AD943" s="758"/>
      <c r="AE943" s="758"/>
      <c r="AF943" s="758"/>
      <c r="AG943" s="758"/>
      <c r="AH943" s="758"/>
      <c r="AI943" s="758"/>
      <c r="AJ943" s="758"/>
      <c r="AK943" s="758"/>
      <c r="AL943" s="780">
        <v>938</v>
      </c>
      <c r="AM943" s="792">
        <v>0.38550711044298602</v>
      </c>
      <c r="AN943" s="792">
        <f t="shared" si="223"/>
        <v>0.61449288955701398</v>
      </c>
      <c r="AO943" s="792">
        <v>0.43004221851216901</v>
      </c>
      <c r="AP943" s="792">
        <f t="shared" si="217"/>
        <v>0.56995778148783094</v>
      </c>
      <c r="AQ943" s="792">
        <v>0.318314886078499</v>
      </c>
      <c r="AR943" s="792">
        <f t="shared" si="218"/>
        <v>0.681685113921501</v>
      </c>
      <c r="AS943" s="792">
        <f t="shared" si="224"/>
        <v>0.36484176209123409</v>
      </c>
      <c r="AT943" s="792">
        <f t="shared" si="224"/>
        <v>0.63515823790876591</v>
      </c>
      <c r="AU943" s="808">
        <v>0.40207251947501599</v>
      </c>
      <c r="AV943" s="808">
        <f t="shared" si="225"/>
        <v>0.59792748052498401</v>
      </c>
      <c r="AW943" s="808">
        <v>0.451160740051117</v>
      </c>
      <c r="AX943" s="808">
        <f t="shared" si="226"/>
        <v>0.54883925994888294</v>
      </c>
      <c r="AY943" s="808">
        <v>0.35009133868915399</v>
      </c>
      <c r="AZ943" s="808">
        <f t="shared" si="229"/>
        <v>0.64990866131084601</v>
      </c>
      <c r="BA943" s="808">
        <f t="shared" si="227"/>
        <v>0.38945146704602268</v>
      </c>
      <c r="BB943" s="808">
        <f t="shared" si="227"/>
        <v>0.61054853295397726</v>
      </c>
      <c r="BC943" s="809">
        <v>0.38030784905555998</v>
      </c>
      <c r="BD943" s="809">
        <f t="shared" si="230"/>
        <v>0.61969215094443997</v>
      </c>
      <c r="BE943" s="809">
        <v>0.43511592150407402</v>
      </c>
      <c r="BF943" s="809">
        <f t="shared" si="230"/>
        <v>0.56488407849592592</v>
      </c>
      <c r="BG943" s="809">
        <v>0.35122513664427202</v>
      </c>
      <c r="BH943" s="809">
        <f t="shared" si="219"/>
        <v>0.64877486335572798</v>
      </c>
      <c r="BI943" s="809">
        <v>0.37953565800952577</v>
      </c>
      <c r="BJ943" s="809">
        <v>0.62046434199047429</v>
      </c>
      <c r="BK943" s="810">
        <v>0.371858852909071</v>
      </c>
      <c r="BL943" s="810">
        <f t="shared" si="220"/>
        <v>0.62814114709092905</v>
      </c>
      <c r="BM943" s="810">
        <v>0.42701261993799799</v>
      </c>
      <c r="BN943" s="810">
        <f t="shared" si="221"/>
        <v>0.57298738006200201</v>
      </c>
      <c r="BO943" s="810">
        <v>0.33984010779639601</v>
      </c>
      <c r="BP943" s="810">
        <f t="shared" si="222"/>
        <v>0.66015989220360405</v>
      </c>
      <c r="BQ943" s="810">
        <v>0.36981559657389373</v>
      </c>
      <c r="BR943" s="810">
        <f t="shared" si="228"/>
        <v>0.63018440342610638</v>
      </c>
      <c r="BS943" s="809">
        <v>0.92773972449537978</v>
      </c>
      <c r="BT943" s="809">
        <v>7.2260275504620206E-2</v>
      </c>
      <c r="BU943" s="812"/>
      <c r="BV943" s="758"/>
      <c r="BW943" s="758"/>
      <c r="BX943" s="758"/>
      <c r="BY943" s="758"/>
      <c r="BZ943" s="758"/>
      <c r="CA943" s="758"/>
      <c r="CB943" s="758"/>
      <c r="CC943" s="758"/>
      <c r="CD943" s="758"/>
      <c r="CE943" s="758"/>
      <c r="CF943" s="758"/>
      <c r="CG943" s="758"/>
      <c r="CH943" s="758"/>
      <c r="CI943" s="758"/>
      <c r="CJ943" s="758"/>
      <c r="CK943" s="758"/>
      <c r="CL943" s="758"/>
      <c r="CM943" s="758"/>
      <c r="CN943" s="758"/>
      <c r="CP943" s="5"/>
      <c r="CR943" s="5"/>
      <c r="CS943" s="5"/>
      <c r="CT943" s="5"/>
    </row>
    <row r="944" spans="2:98" ht="15">
      <c r="B944" s="758"/>
      <c r="C944" s="758"/>
      <c r="D944" s="758"/>
      <c r="E944" s="758"/>
      <c r="F944" s="758"/>
      <c r="G944" s="758"/>
      <c r="H944" s="758"/>
      <c r="I944" s="758"/>
      <c r="J944" s="758"/>
      <c r="K944" s="758"/>
      <c r="L944" s="758"/>
      <c r="M944" s="758"/>
      <c r="N944" s="758"/>
      <c r="O944" s="758"/>
      <c r="P944" s="758"/>
      <c r="Q944" s="758"/>
      <c r="R944" s="758"/>
      <c r="S944" s="758"/>
      <c r="T944" s="758"/>
      <c r="U944" s="758"/>
      <c r="V944" s="758"/>
      <c r="W944" s="758"/>
      <c r="X944" s="758"/>
      <c r="Y944" s="758"/>
      <c r="Z944" s="758"/>
      <c r="AA944" s="758"/>
      <c r="AB944" s="758"/>
      <c r="AC944" s="758"/>
      <c r="AD944" s="758"/>
      <c r="AE944" s="758"/>
      <c r="AF944" s="758"/>
      <c r="AG944" s="758"/>
      <c r="AH944" s="758"/>
      <c r="AI944" s="758"/>
      <c r="AJ944" s="758"/>
      <c r="AK944" s="758"/>
      <c r="AL944" s="780">
        <v>939</v>
      </c>
      <c r="AM944" s="792">
        <v>0.38574656911266098</v>
      </c>
      <c r="AN944" s="792">
        <f t="shared" si="223"/>
        <v>0.61425343088733908</v>
      </c>
      <c r="AO944" s="792">
        <v>0.43025546603357201</v>
      </c>
      <c r="AP944" s="792">
        <f t="shared" si="217"/>
        <v>0.56974453396642799</v>
      </c>
      <c r="AQ944" s="792">
        <v>0.31862050490237798</v>
      </c>
      <c r="AR944" s="792">
        <f t="shared" si="218"/>
        <v>0.68137949509762197</v>
      </c>
      <c r="AS944" s="792">
        <f t="shared" si="224"/>
        <v>0.36510562586774037</v>
      </c>
      <c r="AT944" s="792">
        <f t="shared" si="224"/>
        <v>0.63489437413225969</v>
      </c>
      <c r="AU944" s="808">
        <v>0.40231995015745597</v>
      </c>
      <c r="AV944" s="808">
        <f t="shared" si="225"/>
        <v>0.59768004984254408</v>
      </c>
      <c r="AW944" s="808">
        <v>0.45139656090583702</v>
      </c>
      <c r="AX944" s="808">
        <f t="shared" si="226"/>
        <v>0.54860343909416298</v>
      </c>
      <c r="AY944" s="808">
        <v>0.35042378023291698</v>
      </c>
      <c r="AZ944" s="808">
        <f t="shared" si="229"/>
        <v>0.64957621976708302</v>
      </c>
      <c r="BA944" s="808">
        <f t="shared" si="227"/>
        <v>0.3897353324642957</v>
      </c>
      <c r="BB944" s="808">
        <f t="shared" si="227"/>
        <v>0.61026466753570441</v>
      </c>
      <c r="BC944" s="809">
        <v>0.38054660510119798</v>
      </c>
      <c r="BD944" s="809">
        <f t="shared" si="230"/>
        <v>0.61945339489880202</v>
      </c>
      <c r="BE944" s="809">
        <v>0.43534108753401601</v>
      </c>
      <c r="BF944" s="809">
        <f t="shared" si="230"/>
        <v>0.56465891246598399</v>
      </c>
      <c r="BG944" s="809">
        <v>0.35156288900094002</v>
      </c>
      <c r="BH944" s="809">
        <f t="shared" si="219"/>
        <v>0.64843711099905998</v>
      </c>
      <c r="BI944" s="809">
        <v>0.37981682665462746</v>
      </c>
      <c r="BJ944" s="809">
        <v>0.62018317334537254</v>
      </c>
      <c r="BK944" s="810">
        <v>0.37210048180890698</v>
      </c>
      <c r="BL944" s="810">
        <f t="shared" si="220"/>
        <v>0.62789951819109302</v>
      </c>
      <c r="BM944" s="810">
        <v>0.42723870851685303</v>
      </c>
      <c r="BN944" s="810">
        <f t="shared" si="221"/>
        <v>0.57276129148314703</v>
      </c>
      <c r="BO944" s="810">
        <v>0.340166279890809</v>
      </c>
      <c r="BP944" s="810">
        <f t="shared" si="222"/>
        <v>0.65983372010919106</v>
      </c>
      <c r="BQ944" s="810">
        <v>0.37009254106940953</v>
      </c>
      <c r="BR944" s="810">
        <f t="shared" si="228"/>
        <v>0.62990745893059064</v>
      </c>
      <c r="BS944" s="809">
        <v>0.92781256144389668</v>
      </c>
      <c r="BT944" s="809">
        <v>7.2187438556103295E-2</v>
      </c>
      <c r="BU944" s="812"/>
      <c r="BV944" s="758"/>
      <c r="BW944" s="758"/>
      <c r="BX944" s="758"/>
      <c r="BY944" s="758"/>
      <c r="BZ944" s="758"/>
      <c r="CA944" s="758"/>
      <c r="CB944" s="758"/>
      <c r="CC944" s="758"/>
      <c r="CD944" s="758"/>
      <c r="CE944" s="758"/>
      <c r="CF944" s="758"/>
      <c r="CG944" s="758"/>
      <c r="CH944" s="758"/>
      <c r="CI944" s="758"/>
      <c r="CJ944" s="758"/>
      <c r="CK944" s="758"/>
      <c r="CL944" s="758"/>
      <c r="CM944" s="758"/>
      <c r="CN944" s="758"/>
      <c r="CP944" s="5"/>
      <c r="CR944" s="5"/>
      <c r="CS944" s="5"/>
      <c r="CT944" s="5"/>
    </row>
    <row r="945" spans="2:98" ht="15">
      <c r="B945" s="758"/>
      <c r="C945" s="758"/>
      <c r="D945" s="758"/>
      <c r="E945" s="758"/>
      <c r="F945" s="758"/>
      <c r="G945" s="758"/>
      <c r="H945" s="758"/>
      <c r="I945" s="758"/>
      <c r="J945" s="758"/>
      <c r="K945" s="758"/>
      <c r="L945" s="758"/>
      <c r="M945" s="758"/>
      <c r="N945" s="758"/>
      <c r="O945" s="758"/>
      <c r="P945" s="758"/>
      <c r="Q945" s="758"/>
      <c r="R945" s="758"/>
      <c r="S945" s="758"/>
      <c r="T945" s="758"/>
      <c r="U945" s="758"/>
      <c r="V945" s="758"/>
      <c r="W945" s="758"/>
      <c r="X945" s="758"/>
      <c r="Y945" s="758"/>
      <c r="Z945" s="758"/>
      <c r="AA945" s="758"/>
      <c r="AB945" s="758"/>
      <c r="AC945" s="758"/>
      <c r="AD945" s="758"/>
      <c r="AE945" s="758"/>
      <c r="AF945" s="758"/>
      <c r="AG945" s="758"/>
      <c r="AH945" s="758"/>
      <c r="AI945" s="758"/>
      <c r="AJ945" s="758"/>
      <c r="AK945" s="758"/>
      <c r="AL945" s="780">
        <v>940</v>
      </c>
      <c r="AM945" s="792">
        <v>0.385985851183337</v>
      </c>
      <c r="AN945" s="792">
        <f t="shared" si="223"/>
        <v>0.61401414881666305</v>
      </c>
      <c r="AO945" s="792">
        <v>0.43046856550326601</v>
      </c>
      <c r="AP945" s="792">
        <f t="shared" si="217"/>
        <v>0.56953143449673393</v>
      </c>
      <c r="AQ945" s="792">
        <v>0.318925990634221</v>
      </c>
      <c r="AR945" s="792">
        <f t="shared" si="218"/>
        <v>0.681074009365779</v>
      </c>
      <c r="AS945" s="792">
        <f t="shared" si="224"/>
        <v>0.36536933962432733</v>
      </c>
      <c r="AT945" s="792">
        <f t="shared" si="224"/>
        <v>0.63463066037567273</v>
      </c>
      <c r="AU945" s="808">
        <v>0.40256721087111202</v>
      </c>
      <c r="AV945" s="808">
        <f t="shared" si="225"/>
        <v>0.59743278912888798</v>
      </c>
      <c r="AW945" s="808">
        <v>0.45163222691406102</v>
      </c>
      <c r="AX945" s="808">
        <f t="shared" si="226"/>
        <v>0.54836777308593898</v>
      </c>
      <c r="AY945" s="808">
        <v>0.350756065279208</v>
      </c>
      <c r="AZ945" s="808">
        <f t="shared" si="229"/>
        <v>0.649243934720792</v>
      </c>
      <c r="BA945" s="808">
        <f t="shared" si="227"/>
        <v>0.39001903758871448</v>
      </c>
      <c r="BB945" s="808">
        <f t="shared" si="227"/>
        <v>0.60998096241128552</v>
      </c>
      <c r="BC945" s="809">
        <v>0.380785277634973</v>
      </c>
      <c r="BD945" s="809">
        <f t="shared" si="230"/>
        <v>0.61921472236502706</v>
      </c>
      <c r="BE945" s="809">
        <v>0.435566192726345</v>
      </c>
      <c r="BF945" s="809">
        <f t="shared" si="230"/>
        <v>0.564433807273655</v>
      </c>
      <c r="BG945" s="809">
        <v>0.35190059690872799</v>
      </c>
      <c r="BH945" s="809">
        <f t="shared" si="219"/>
        <v>0.64809940309127201</v>
      </c>
      <c r="BI945" s="809">
        <v>0.38009793497191585</v>
      </c>
      <c r="BJ945" s="809">
        <v>0.6199020650280842</v>
      </c>
      <c r="BK945" s="810">
        <v>0.372342153914555</v>
      </c>
      <c r="BL945" s="810">
        <f t="shared" si="220"/>
        <v>0.62765784608544495</v>
      </c>
      <c r="BM945" s="810">
        <v>0.42746476053787802</v>
      </c>
      <c r="BN945" s="810">
        <f t="shared" si="221"/>
        <v>0.57253523946212193</v>
      </c>
      <c r="BO945" s="810">
        <v>0.34049240283603399</v>
      </c>
      <c r="BP945" s="810">
        <f t="shared" si="222"/>
        <v>0.65950759716396601</v>
      </c>
      <c r="BQ945" s="810">
        <v>0.37036946794179959</v>
      </c>
      <c r="BR945" s="810">
        <f t="shared" si="228"/>
        <v>0.6296305320582003</v>
      </c>
      <c r="BS945" s="809">
        <v>0.92788525096358743</v>
      </c>
      <c r="BT945" s="809">
        <v>7.2114749036412601E-2</v>
      </c>
      <c r="BU945" s="812"/>
      <c r="BV945" s="758"/>
      <c r="BW945" s="758"/>
      <c r="BX945" s="758"/>
      <c r="BY945" s="758"/>
      <c r="BZ945" s="758"/>
      <c r="CA945" s="758"/>
      <c r="CB945" s="758"/>
      <c r="CC945" s="758"/>
      <c r="CD945" s="758"/>
      <c r="CE945" s="758"/>
      <c r="CF945" s="758"/>
      <c r="CG945" s="758"/>
      <c r="CH945" s="758"/>
      <c r="CI945" s="758"/>
      <c r="CJ945" s="758"/>
      <c r="CK945" s="758"/>
      <c r="CL945" s="758"/>
      <c r="CM945" s="758"/>
      <c r="CN945" s="758"/>
      <c r="CP945" s="5"/>
      <c r="CR945" s="5"/>
      <c r="CS945" s="5"/>
      <c r="CT945" s="5"/>
    </row>
    <row r="946" spans="2:98" ht="15">
      <c r="B946" s="758"/>
      <c r="C946" s="758"/>
      <c r="D946" s="758"/>
      <c r="E946" s="758"/>
      <c r="F946" s="758"/>
      <c r="G946" s="758"/>
      <c r="H946" s="758"/>
      <c r="I946" s="758"/>
      <c r="J946" s="758"/>
      <c r="K946" s="758"/>
      <c r="L946" s="758"/>
      <c r="M946" s="758"/>
      <c r="N946" s="758"/>
      <c r="O946" s="758"/>
      <c r="P946" s="758"/>
      <c r="Q946" s="758"/>
      <c r="R946" s="758"/>
      <c r="S946" s="758"/>
      <c r="T946" s="758"/>
      <c r="U946" s="758"/>
      <c r="V946" s="758"/>
      <c r="W946" s="758"/>
      <c r="X946" s="758"/>
      <c r="Y946" s="758"/>
      <c r="Z946" s="758"/>
      <c r="AA946" s="758"/>
      <c r="AB946" s="758"/>
      <c r="AC946" s="758"/>
      <c r="AD946" s="758"/>
      <c r="AE946" s="758"/>
      <c r="AF946" s="758"/>
      <c r="AG946" s="758"/>
      <c r="AH946" s="758"/>
      <c r="AI946" s="758"/>
      <c r="AJ946" s="758"/>
      <c r="AK946" s="758"/>
      <c r="AL946" s="780">
        <v>941</v>
      </c>
      <c r="AM946" s="792">
        <v>0.38622495613678898</v>
      </c>
      <c r="AN946" s="792">
        <f t="shared" si="223"/>
        <v>0.61377504386321102</v>
      </c>
      <c r="AO946" s="792">
        <v>0.43068151735490801</v>
      </c>
      <c r="AP946" s="792">
        <f t="shared" si="217"/>
        <v>0.56931848264509199</v>
      </c>
      <c r="AQ946" s="792">
        <v>0.31923134296794298</v>
      </c>
      <c r="AR946" s="792">
        <f t="shared" si="218"/>
        <v>0.68076865703205702</v>
      </c>
      <c r="AS946" s="792">
        <f t="shared" si="224"/>
        <v>0.3656329031592872</v>
      </c>
      <c r="AT946" s="792">
        <f t="shared" si="224"/>
        <v>0.63436709684071291</v>
      </c>
      <c r="AU946" s="808">
        <v>0.40281430183251599</v>
      </c>
      <c r="AV946" s="808">
        <f t="shared" si="225"/>
        <v>0.59718569816748401</v>
      </c>
      <c r="AW946" s="808">
        <v>0.451867738371445</v>
      </c>
      <c r="AX946" s="808">
        <f t="shared" si="226"/>
        <v>0.548132261628555</v>
      </c>
      <c r="AY946" s="808">
        <v>0.35108819363454402</v>
      </c>
      <c r="AZ946" s="808">
        <f t="shared" si="229"/>
        <v>0.64891180636545598</v>
      </c>
      <c r="BA946" s="808">
        <f t="shared" si="227"/>
        <v>0.39030258246540256</v>
      </c>
      <c r="BB946" s="808">
        <f t="shared" si="227"/>
        <v>0.6096974175345975</v>
      </c>
      <c r="BC946" s="809">
        <v>0.38102386790482301</v>
      </c>
      <c r="BD946" s="809">
        <f t="shared" si="230"/>
        <v>0.61897613209517699</v>
      </c>
      <c r="BE946" s="809">
        <v>0.43579123810773002</v>
      </c>
      <c r="BF946" s="809">
        <f t="shared" si="230"/>
        <v>0.56420876189226998</v>
      </c>
      <c r="BG946" s="809">
        <v>0.35223826110005302</v>
      </c>
      <c r="BH946" s="809">
        <f t="shared" si="219"/>
        <v>0.64776173889994704</v>
      </c>
      <c r="BI946" s="809">
        <v>0.38037898392129743</v>
      </c>
      <c r="BJ946" s="809">
        <v>0.61962101607870268</v>
      </c>
      <c r="BK946" s="810">
        <v>0.372583871300398</v>
      </c>
      <c r="BL946" s="810">
        <f t="shared" si="220"/>
        <v>0.62741612869960206</v>
      </c>
      <c r="BM946" s="810">
        <v>0.42769077703277603</v>
      </c>
      <c r="BN946" s="810">
        <f t="shared" si="221"/>
        <v>0.57230922296722397</v>
      </c>
      <c r="BO946" s="810">
        <v>0.34081847742962301</v>
      </c>
      <c r="BP946" s="810">
        <f t="shared" si="222"/>
        <v>0.65918152257037699</v>
      </c>
      <c r="BQ946" s="810">
        <v>0.37064637843828852</v>
      </c>
      <c r="BR946" s="810">
        <f t="shared" si="228"/>
        <v>0.6293536215617116</v>
      </c>
      <c r="BS946" s="809">
        <v>0.92795779366715991</v>
      </c>
      <c r="BT946" s="809">
        <v>7.20422063328401E-2</v>
      </c>
      <c r="BU946" s="812"/>
      <c r="BV946" s="758"/>
      <c r="BW946" s="758"/>
      <c r="BX946" s="758"/>
      <c r="BY946" s="758"/>
      <c r="BZ946" s="758"/>
      <c r="CA946" s="758"/>
      <c r="CB946" s="758"/>
      <c r="CC946" s="758"/>
      <c r="CD946" s="758"/>
      <c r="CE946" s="758"/>
      <c r="CF946" s="758"/>
      <c r="CG946" s="758"/>
      <c r="CH946" s="758"/>
      <c r="CI946" s="758"/>
      <c r="CJ946" s="758"/>
      <c r="CK946" s="758"/>
      <c r="CL946" s="758"/>
      <c r="CM946" s="758"/>
      <c r="CN946" s="758"/>
      <c r="CP946" s="5"/>
      <c r="CR946" s="5"/>
      <c r="CS946" s="5"/>
      <c r="CT946" s="5"/>
    </row>
    <row r="947" spans="2:98" ht="15">
      <c r="B947" s="758"/>
      <c r="C947" s="758"/>
      <c r="D947" s="758"/>
      <c r="E947" s="758"/>
      <c r="F947" s="758"/>
      <c r="G947" s="758"/>
      <c r="H947" s="758"/>
      <c r="I947" s="758"/>
      <c r="J947" s="758"/>
      <c r="K947" s="758"/>
      <c r="L947" s="758"/>
      <c r="M947" s="758"/>
      <c r="N947" s="758"/>
      <c r="O947" s="758"/>
      <c r="P947" s="758"/>
      <c r="Q947" s="758"/>
      <c r="R947" s="758"/>
      <c r="S947" s="758"/>
      <c r="T947" s="758"/>
      <c r="U947" s="758"/>
      <c r="V947" s="758"/>
      <c r="W947" s="758"/>
      <c r="X947" s="758"/>
      <c r="Y947" s="758"/>
      <c r="Z947" s="758"/>
      <c r="AA947" s="758"/>
      <c r="AB947" s="758"/>
      <c r="AC947" s="758"/>
      <c r="AD947" s="758"/>
      <c r="AE947" s="758"/>
      <c r="AF947" s="758"/>
      <c r="AG947" s="758"/>
      <c r="AH947" s="758"/>
      <c r="AI947" s="758"/>
      <c r="AJ947" s="758"/>
      <c r="AK947" s="758"/>
      <c r="AL947" s="780">
        <v>942</v>
      </c>
      <c r="AM947" s="792">
        <v>0.38646388345479199</v>
      </c>
      <c r="AN947" s="792">
        <f t="shared" si="223"/>
        <v>0.61353611654520801</v>
      </c>
      <c r="AO947" s="792">
        <v>0.43089432202215699</v>
      </c>
      <c r="AP947" s="792">
        <f t="shared" si="217"/>
        <v>0.56910567797784295</v>
      </c>
      <c r="AQ947" s="792">
        <v>0.31953656159746002</v>
      </c>
      <c r="AR947" s="792">
        <f t="shared" si="218"/>
        <v>0.68046343840253998</v>
      </c>
      <c r="AS947" s="792">
        <f t="shared" si="224"/>
        <v>0.36589631627091324</v>
      </c>
      <c r="AT947" s="792">
        <f t="shared" si="224"/>
        <v>0.63410368372908676</v>
      </c>
      <c r="AU947" s="808">
        <v>0.40306122325819799</v>
      </c>
      <c r="AV947" s="808">
        <f t="shared" si="225"/>
        <v>0.59693877674180196</v>
      </c>
      <c r="AW947" s="808">
        <v>0.45210309557364198</v>
      </c>
      <c r="AX947" s="808">
        <f t="shared" si="226"/>
        <v>0.54789690442635797</v>
      </c>
      <c r="AY947" s="808">
        <v>0.351420165105441</v>
      </c>
      <c r="AZ947" s="808">
        <f t="shared" si="229"/>
        <v>0.64857983489455906</v>
      </c>
      <c r="BA947" s="808">
        <f t="shared" si="227"/>
        <v>0.39058596714048188</v>
      </c>
      <c r="BB947" s="808">
        <f t="shared" si="227"/>
        <v>0.60941403285951812</v>
      </c>
      <c r="BC947" s="809">
        <v>0.38126237715868899</v>
      </c>
      <c r="BD947" s="809">
        <f t="shared" si="230"/>
        <v>0.61873762284131106</v>
      </c>
      <c r="BE947" s="809">
        <v>0.43601622470483797</v>
      </c>
      <c r="BF947" s="809">
        <f t="shared" si="230"/>
        <v>0.56398377529516197</v>
      </c>
      <c r="BG947" s="809">
        <v>0.352575882307336</v>
      </c>
      <c r="BH947" s="809">
        <f t="shared" si="219"/>
        <v>0.64742411769266406</v>
      </c>
      <c r="BI947" s="809">
        <v>0.38065997446268091</v>
      </c>
      <c r="BJ947" s="809">
        <v>0.61934002553731915</v>
      </c>
      <c r="BK947" s="810">
        <v>0.37282563604081598</v>
      </c>
      <c r="BL947" s="810">
        <f t="shared" si="220"/>
        <v>0.62717436395918402</v>
      </c>
      <c r="BM947" s="810">
        <v>0.42791675903325099</v>
      </c>
      <c r="BN947" s="810">
        <f t="shared" si="221"/>
        <v>0.57208324096674901</v>
      </c>
      <c r="BO947" s="810">
        <v>0.34114450446913103</v>
      </c>
      <c r="BP947" s="810">
        <f t="shared" si="222"/>
        <v>0.65885549553086897</v>
      </c>
      <c r="BQ947" s="810">
        <v>0.37092327380610096</v>
      </c>
      <c r="BR947" s="810">
        <f t="shared" si="228"/>
        <v>0.62907672619389898</v>
      </c>
      <c r="BS947" s="809">
        <v>0.9280301901673218</v>
      </c>
      <c r="BT947" s="809">
        <v>7.19698098326782E-2</v>
      </c>
      <c r="BU947" s="812"/>
      <c r="BV947" s="758"/>
      <c r="BW947" s="758"/>
      <c r="BX947" s="758"/>
      <c r="BY947" s="758"/>
      <c r="BZ947" s="758"/>
      <c r="CA947" s="758"/>
      <c r="CB947" s="758"/>
      <c r="CC947" s="758"/>
      <c r="CD947" s="758"/>
      <c r="CE947" s="758"/>
      <c r="CF947" s="758"/>
      <c r="CG947" s="758"/>
      <c r="CH947" s="758"/>
      <c r="CI947" s="758"/>
      <c r="CJ947" s="758"/>
      <c r="CK947" s="758"/>
      <c r="CL947" s="758"/>
      <c r="CM947" s="758"/>
      <c r="CN947" s="758"/>
      <c r="CP947" s="5"/>
      <c r="CR947" s="5"/>
      <c r="CS947" s="5"/>
      <c r="CT947" s="5"/>
    </row>
    <row r="948" spans="2:98" ht="15">
      <c r="B948" s="758"/>
      <c r="C948" s="758"/>
      <c r="D948" s="758"/>
      <c r="E948" s="758"/>
      <c r="F948" s="758"/>
      <c r="G948" s="758"/>
      <c r="H948" s="758"/>
      <c r="I948" s="758"/>
      <c r="J948" s="758"/>
      <c r="K948" s="758"/>
      <c r="L948" s="758"/>
      <c r="M948" s="758"/>
      <c r="N948" s="758"/>
      <c r="O948" s="758"/>
      <c r="P948" s="758"/>
      <c r="Q948" s="758"/>
      <c r="R948" s="758"/>
      <c r="S948" s="758"/>
      <c r="T948" s="758"/>
      <c r="U948" s="758"/>
      <c r="V948" s="758"/>
      <c r="W948" s="758"/>
      <c r="X948" s="758"/>
      <c r="Y948" s="758"/>
      <c r="Z948" s="758"/>
      <c r="AA948" s="758"/>
      <c r="AB948" s="758"/>
      <c r="AC948" s="758"/>
      <c r="AD948" s="758"/>
      <c r="AE948" s="758"/>
      <c r="AF948" s="758"/>
      <c r="AG948" s="758"/>
      <c r="AH948" s="758"/>
      <c r="AI948" s="758"/>
      <c r="AJ948" s="758"/>
      <c r="AK948" s="758"/>
      <c r="AL948" s="780">
        <v>943</v>
      </c>
      <c r="AM948" s="792">
        <v>0.38670263261912202</v>
      </c>
      <c r="AN948" s="792">
        <f t="shared" si="223"/>
        <v>0.61329736738087792</v>
      </c>
      <c r="AO948" s="792">
        <v>0.43110697993867098</v>
      </c>
      <c r="AP948" s="792">
        <f t="shared" si="217"/>
        <v>0.56889302006132902</v>
      </c>
      <c r="AQ948" s="792">
        <v>0.31984164621668698</v>
      </c>
      <c r="AR948" s="792">
        <f t="shared" si="218"/>
        <v>0.68015835378331302</v>
      </c>
      <c r="AS948" s="792">
        <f t="shared" si="224"/>
        <v>0.36615957875749816</v>
      </c>
      <c r="AT948" s="792">
        <f t="shared" si="224"/>
        <v>0.63384042124250184</v>
      </c>
      <c r="AU948" s="808">
        <v>0.40330797536468899</v>
      </c>
      <c r="AV948" s="808">
        <f t="shared" si="225"/>
        <v>0.59669202463531101</v>
      </c>
      <c r="AW948" s="808">
        <v>0.45233829881630999</v>
      </c>
      <c r="AX948" s="808">
        <f t="shared" si="226"/>
        <v>0.54766170118368995</v>
      </c>
      <c r="AY948" s="808">
        <v>0.35175197949841502</v>
      </c>
      <c r="AZ948" s="808">
        <f t="shared" si="229"/>
        <v>0.64824802050158503</v>
      </c>
      <c r="BA948" s="808">
        <f t="shared" si="227"/>
        <v>0.39086919166007578</v>
      </c>
      <c r="BB948" s="808">
        <f t="shared" si="227"/>
        <v>0.60913080833992428</v>
      </c>
      <c r="BC948" s="809">
        <v>0.38150080664450797</v>
      </c>
      <c r="BD948" s="809">
        <f t="shared" si="230"/>
        <v>0.61849919335549197</v>
      </c>
      <c r="BE948" s="809">
        <v>0.43624115354433601</v>
      </c>
      <c r="BF948" s="809">
        <f t="shared" si="230"/>
        <v>0.56375884645566399</v>
      </c>
      <c r="BG948" s="809">
        <v>0.352913461262995</v>
      </c>
      <c r="BH948" s="809">
        <f t="shared" si="219"/>
        <v>0.64708653873700506</v>
      </c>
      <c r="BI948" s="809">
        <v>0.38094090755597243</v>
      </c>
      <c r="BJ948" s="809">
        <v>0.61905909244402757</v>
      </c>
      <c r="BK948" s="810">
        <v>0.373067450210192</v>
      </c>
      <c r="BL948" s="810">
        <f t="shared" si="220"/>
        <v>0.62693254978980795</v>
      </c>
      <c r="BM948" s="810">
        <v>0.42814270757100498</v>
      </c>
      <c r="BN948" s="810">
        <f t="shared" si="221"/>
        <v>0.57185729242899508</v>
      </c>
      <c r="BO948" s="810">
        <v>0.34147048475211</v>
      </c>
      <c r="BP948" s="810">
        <f t="shared" si="222"/>
        <v>0.65852951524789005</v>
      </c>
      <c r="BQ948" s="810">
        <v>0.37120015529246131</v>
      </c>
      <c r="BR948" s="810">
        <f t="shared" si="228"/>
        <v>0.6287998447075388</v>
      </c>
      <c r="BS948" s="809">
        <v>0.92810244107678086</v>
      </c>
      <c r="BT948" s="809">
        <v>7.1897558923219196E-2</v>
      </c>
      <c r="BU948" s="812"/>
      <c r="BV948" s="758"/>
      <c r="BW948" s="758"/>
      <c r="BX948" s="758"/>
      <c r="BY948" s="758"/>
      <c r="BZ948" s="758"/>
      <c r="CA948" s="758"/>
      <c r="CB948" s="758"/>
      <c r="CC948" s="758"/>
      <c r="CD948" s="758"/>
      <c r="CE948" s="758"/>
      <c r="CF948" s="758"/>
      <c r="CG948" s="758"/>
      <c r="CH948" s="758"/>
      <c r="CI948" s="758"/>
      <c r="CJ948" s="758"/>
      <c r="CK948" s="758"/>
      <c r="CL948" s="758"/>
      <c r="CM948" s="758"/>
      <c r="CN948" s="758"/>
      <c r="CP948" s="5"/>
      <c r="CR948" s="5"/>
      <c r="CS948" s="5"/>
      <c r="CT948" s="5"/>
    </row>
    <row r="949" spans="2:98" ht="15">
      <c r="B949" s="758"/>
      <c r="C949" s="758"/>
      <c r="D949" s="758"/>
      <c r="E949" s="758"/>
      <c r="F949" s="758"/>
      <c r="G949" s="758"/>
      <c r="H949" s="758"/>
      <c r="I949" s="758"/>
      <c r="J949" s="758"/>
      <c r="K949" s="758"/>
      <c r="L949" s="758"/>
      <c r="M949" s="758"/>
      <c r="N949" s="758"/>
      <c r="O949" s="758"/>
      <c r="P949" s="758"/>
      <c r="Q949" s="758"/>
      <c r="R949" s="758"/>
      <c r="S949" s="758"/>
      <c r="T949" s="758"/>
      <c r="U949" s="758"/>
      <c r="V949" s="758"/>
      <c r="W949" s="758"/>
      <c r="X949" s="758"/>
      <c r="Y949" s="758"/>
      <c r="Z949" s="758"/>
      <c r="AA949" s="758"/>
      <c r="AB949" s="758"/>
      <c r="AC949" s="758"/>
      <c r="AD949" s="758"/>
      <c r="AE949" s="758"/>
      <c r="AF949" s="758"/>
      <c r="AG949" s="758"/>
      <c r="AH949" s="758"/>
      <c r="AI949" s="758"/>
      <c r="AJ949" s="758"/>
      <c r="AK949" s="758"/>
      <c r="AL949" s="780">
        <v>944</v>
      </c>
      <c r="AM949" s="792">
        <v>0.386941203111555</v>
      </c>
      <c r="AN949" s="792">
        <f t="shared" si="223"/>
        <v>0.613058796888445</v>
      </c>
      <c r="AO949" s="792">
        <v>0.431319491538107</v>
      </c>
      <c r="AP949" s="792">
        <f t="shared" si="217"/>
        <v>0.568680508461893</v>
      </c>
      <c r="AQ949" s="792">
        <v>0.32014659651954003</v>
      </c>
      <c r="AR949" s="792">
        <f t="shared" si="218"/>
        <v>0.67985340348045997</v>
      </c>
      <c r="AS949" s="792">
        <f t="shared" si="224"/>
        <v>0.36642269041733511</v>
      </c>
      <c r="AT949" s="792">
        <f t="shared" si="224"/>
        <v>0.63357730958266489</v>
      </c>
      <c r="AU949" s="808">
        <v>0.403554558368518</v>
      </c>
      <c r="AV949" s="808">
        <f t="shared" si="225"/>
        <v>0.59644544163148194</v>
      </c>
      <c r="AW949" s="808">
        <v>0.45257334839510199</v>
      </c>
      <c r="AX949" s="808">
        <f t="shared" si="226"/>
        <v>0.54742665160489801</v>
      </c>
      <c r="AY949" s="808">
        <v>0.35208363661998199</v>
      </c>
      <c r="AZ949" s="808">
        <f t="shared" si="229"/>
        <v>0.64791636338001801</v>
      </c>
      <c r="BA949" s="808">
        <f t="shared" si="227"/>
        <v>0.39115225607030574</v>
      </c>
      <c r="BB949" s="808">
        <f t="shared" si="227"/>
        <v>0.60884774392969421</v>
      </c>
      <c r="BC949" s="809">
        <v>0.38173915761021898</v>
      </c>
      <c r="BD949" s="809">
        <f t="shared" si="230"/>
        <v>0.61826084238978107</v>
      </c>
      <c r="BE949" s="809">
        <v>0.436466025652891</v>
      </c>
      <c r="BF949" s="809">
        <f t="shared" si="230"/>
        <v>0.56353397434710906</v>
      </c>
      <c r="BG949" s="809">
        <v>0.35325099869944998</v>
      </c>
      <c r="BH949" s="809">
        <f t="shared" si="219"/>
        <v>0.64674900130055002</v>
      </c>
      <c r="BI949" s="809">
        <v>0.38122178416107982</v>
      </c>
      <c r="BJ949" s="809">
        <v>0.61877821583892023</v>
      </c>
      <c r="BK949" s="810">
        <v>0.373309315882906</v>
      </c>
      <c r="BL949" s="810">
        <f t="shared" si="220"/>
        <v>0.62669068411709405</v>
      </c>
      <c r="BM949" s="810">
        <v>0.42836862367774398</v>
      </c>
      <c r="BN949" s="810">
        <f t="shared" si="221"/>
        <v>0.57163137632225602</v>
      </c>
      <c r="BO949" s="810">
        <v>0.34179641907611402</v>
      </c>
      <c r="BP949" s="810">
        <f t="shared" si="222"/>
        <v>0.65820358092388598</v>
      </c>
      <c r="BQ949" s="810">
        <v>0.37147702414459444</v>
      </c>
      <c r="BR949" s="810">
        <f t="shared" si="228"/>
        <v>0.62852297585540562</v>
      </c>
      <c r="BS949" s="809">
        <v>0.92817454700824475</v>
      </c>
      <c r="BT949" s="809">
        <v>7.1825452991755204E-2</v>
      </c>
      <c r="BU949" s="812"/>
      <c r="BV949" s="758"/>
      <c r="BW949" s="758"/>
      <c r="BX949" s="758"/>
      <c r="BY949" s="758"/>
      <c r="BZ949" s="758"/>
      <c r="CA949" s="758"/>
      <c r="CB949" s="758"/>
      <c r="CC949" s="758"/>
      <c r="CD949" s="758"/>
      <c r="CE949" s="758"/>
      <c r="CF949" s="758"/>
      <c r="CG949" s="758"/>
      <c r="CH949" s="758"/>
      <c r="CI949" s="758"/>
      <c r="CJ949" s="758"/>
      <c r="CK949" s="758"/>
      <c r="CL949" s="758"/>
      <c r="CM949" s="758"/>
      <c r="CN949" s="758"/>
      <c r="CP949" s="5"/>
      <c r="CR949" s="5"/>
      <c r="CS949" s="5"/>
      <c r="CT949" s="5"/>
    </row>
    <row r="950" spans="2:98" ht="15">
      <c r="B950" s="758"/>
      <c r="C950" s="758"/>
      <c r="D950" s="758"/>
      <c r="E950" s="758"/>
      <c r="F950" s="758"/>
      <c r="G950" s="758"/>
      <c r="H950" s="758"/>
      <c r="I950" s="758"/>
      <c r="J950" s="758"/>
      <c r="K950" s="758"/>
      <c r="L950" s="758"/>
      <c r="M950" s="758"/>
      <c r="N950" s="758"/>
      <c r="O950" s="758"/>
      <c r="P950" s="758"/>
      <c r="Q950" s="758"/>
      <c r="R950" s="758"/>
      <c r="S950" s="758"/>
      <c r="T950" s="758"/>
      <c r="U950" s="758"/>
      <c r="V950" s="758"/>
      <c r="W950" s="758"/>
      <c r="X950" s="758"/>
      <c r="Y950" s="758"/>
      <c r="Z950" s="758"/>
      <c r="AA950" s="758"/>
      <c r="AB950" s="758"/>
      <c r="AC950" s="758"/>
      <c r="AD950" s="758"/>
      <c r="AE950" s="758"/>
      <c r="AF950" s="758"/>
      <c r="AG950" s="758"/>
      <c r="AH950" s="758"/>
      <c r="AI950" s="758"/>
      <c r="AJ950" s="758"/>
      <c r="AK950" s="758"/>
      <c r="AL950" s="780">
        <v>945</v>
      </c>
      <c r="AM950" s="792">
        <v>0.38717959441386501</v>
      </c>
      <c r="AN950" s="792">
        <f t="shared" si="223"/>
        <v>0.61282040558613504</v>
      </c>
      <c r="AO950" s="792">
        <v>0.43153185725412402</v>
      </c>
      <c r="AP950" s="792">
        <f t="shared" si="217"/>
        <v>0.56846814274587598</v>
      </c>
      <c r="AQ950" s="792">
        <v>0.32045141219993301</v>
      </c>
      <c r="AR950" s="792">
        <f t="shared" si="218"/>
        <v>0.67954858780006699</v>
      </c>
      <c r="AS950" s="792">
        <f t="shared" si="224"/>
        <v>0.36668565104871587</v>
      </c>
      <c r="AT950" s="792">
        <f t="shared" si="224"/>
        <v>0.63331434895128425</v>
      </c>
      <c r="AU950" s="808">
        <v>0.40380097248621799</v>
      </c>
      <c r="AV950" s="808">
        <f t="shared" si="225"/>
        <v>0.59619902751378206</v>
      </c>
      <c r="AW950" s="808">
        <v>0.45280824460567498</v>
      </c>
      <c r="AX950" s="808">
        <f t="shared" si="226"/>
        <v>0.54719175539432507</v>
      </c>
      <c r="AY950" s="808">
        <v>0.35241513627665799</v>
      </c>
      <c r="AZ950" s="808">
        <f t="shared" si="229"/>
        <v>0.64758486372334201</v>
      </c>
      <c r="BA950" s="808">
        <f t="shared" si="227"/>
        <v>0.39143516041729554</v>
      </c>
      <c r="BB950" s="808">
        <f t="shared" si="227"/>
        <v>0.60856483958270458</v>
      </c>
      <c r="BC950" s="809">
        <v>0.38197743130376099</v>
      </c>
      <c r="BD950" s="809">
        <f t="shared" si="230"/>
        <v>0.61802256869623906</v>
      </c>
      <c r="BE950" s="809">
        <v>0.43669084205717201</v>
      </c>
      <c r="BF950" s="809">
        <f t="shared" si="230"/>
        <v>0.56330915794282799</v>
      </c>
      <c r="BG950" s="809">
        <v>0.35358849534911801</v>
      </c>
      <c r="BH950" s="809">
        <f t="shared" si="219"/>
        <v>0.64641150465088204</v>
      </c>
      <c r="BI950" s="809">
        <v>0.3815026052379098</v>
      </c>
      <c r="BJ950" s="809">
        <v>0.61849739476209031</v>
      </c>
      <c r="BK950" s="810">
        <v>0.37355123513334099</v>
      </c>
      <c r="BL950" s="810">
        <f t="shared" si="220"/>
        <v>0.62644876486665901</v>
      </c>
      <c r="BM950" s="810">
        <v>0.42859450838516999</v>
      </c>
      <c r="BN950" s="810">
        <f t="shared" si="221"/>
        <v>0.57140549161483001</v>
      </c>
      <c r="BO950" s="810">
        <v>0.34212230823869499</v>
      </c>
      <c r="BP950" s="810">
        <f t="shared" si="222"/>
        <v>0.65787769176130495</v>
      </c>
      <c r="BQ950" s="810">
        <v>0.37175388160972456</v>
      </c>
      <c r="BR950" s="810">
        <f t="shared" si="228"/>
        <v>0.62824611839027544</v>
      </c>
      <c r="BS950" s="809">
        <v>0.92824650857442137</v>
      </c>
      <c r="BT950" s="809">
        <v>7.1753491425578603E-2</v>
      </c>
      <c r="BU950" s="812"/>
      <c r="BV950" s="758"/>
      <c r="BW950" s="758"/>
      <c r="BX950" s="758"/>
      <c r="BY950" s="758"/>
      <c r="BZ950" s="758"/>
      <c r="CA950" s="758"/>
      <c r="CB950" s="758"/>
      <c r="CC950" s="758"/>
      <c r="CD950" s="758"/>
      <c r="CE950" s="758"/>
      <c r="CF950" s="758"/>
      <c r="CG950" s="758"/>
      <c r="CH950" s="758"/>
      <c r="CI950" s="758"/>
      <c r="CJ950" s="758"/>
      <c r="CK950" s="758"/>
      <c r="CL950" s="758"/>
      <c r="CM950" s="758"/>
      <c r="CN950" s="758"/>
      <c r="CP950" s="5"/>
      <c r="CR950" s="5"/>
      <c r="CS950" s="5"/>
      <c r="CT950" s="5"/>
    </row>
    <row r="951" spans="2:98" ht="15">
      <c r="B951" s="758"/>
      <c r="C951" s="758"/>
      <c r="D951" s="758"/>
      <c r="E951" s="758"/>
      <c r="F951" s="758"/>
      <c r="G951" s="758"/>
      <c r="H951" s="758"/>
      <c r="I951" s="758"/>
      <c r="J951" s="758"/>
      <c r="K951" s="758"/>
      <c r="L951" s="758"/>
      <c r="M951" s="758"/>
      <c r="N951" s="758"/>
      <c r="O951" s="758"/>
      <c r="P951" s="758"/>
      <c r="Q951" s="758"/>
      <c r="R951" s="758"/>
      <c r="S951" s="758"/>
      <c r="T951" s="758"/>
      <c r="U951" s="758"/>
      <c r="V951" s="758"/>
      <c r="W951" s="758"/>
      <c r="X951" s="758"/>
      <c r="Y951" s="758"/>
      <c r="Z951" s="758"/>
      <c r="AA951" s="758"/>
      <c r="AB951" s="758"/>
      <c r="AC951" s="758"/>
      <c r="AD951" s="758"/>
      <c r="AE951" s="758"/>
      <c r="AF951" s="758"/>
      <c r="AG951" s="758"/>
      <c r="AH951" s="758"/>
      <c r="AI951" s="758"/>
      <c r="AJ951" s="758"/>
      <c r="AK951" s="758"/>
      <c r="AL951" s="780">
        <v>946</v>
      </c>
      <c r="AM951" s="792">
        <v>0.38741780600782699</v>
      </c>
      <c r="AN951" s="792">
        <f t="shared" si="223"/>
        <v>0.61258219399217295</v>
      </c>
      <c r="AO951" s="792">
        <v>0.43174407752037902</v>
      </c>
      <c r="AP951" s="792">
        <f t="shared" si="217"/>
        <v>0.56825592247962098</v>
      </c>
      <c r="AQ951" s="792">
        <v>0.32075609295178298</v>
      </c>
      <c r="AR951" s="792">
        <f t="shared" si="218"/>
        <v>0.67924390704821702</v>
      </c>
      <c r="AS951" s="792">
        <f t="shared" si="224"/>
        <v>0.36694846044993368</v>
      </c>
      <c r="AT951" s="792">
        <f t="shared" si="224"/>
        <v>0.63305153955006621</v>
      </c>
      <c r="AU951" s="808">
        <v>0.40404721793431703</v>
      </c>
      <c r="AV951" s="808">
        <f t="shared" si="225"/>
        <v>0.59595278206568292</v>
      </c>
      <c r="AW951" s="808">
        <v>0.45304298774368301</v>
      </c>
      <c r="AX951" s="808">
        <f t="shared" si="226"/>
        <v>0.54695701225631699</v>
      </c>
      <c r="AY951" s="808">
        <v>0.35274647827495997</v>
      </c>
      <c r="AZ951" s="808">
        <f t="shared" si="229"/>
        <v>0.64725352172504003</v>
      </c>
      <c r="BA951" s="808">
        <f t="shared" si="227"/>
        <v>0.391717904747167</v>
      </c>
      <c r="BB951" s="808">
        <f t="shared" si="227"/>
        <v>0.60828209525283305</v>
      </c>
      <c r="BC951" s="809">
        <v>0.38221562897307398</v>
      </c>
      <c r="BD951" s="809">
        <f t="shared" si="230"/>
        <v>0.61778437102692596</v>
      </c>
      <c r="BE951" s="809">
        <v>0.43691560378384497</v>
      </c>
      <c r="BF951" s="809">
        <f t="shared" si="230"/>
        <v>0.56308439621615503</v>
      </c>
      <c r="BG951" s="809">
        <v>0.35392595194442</v>
      </c>
      <c r="BH951" s="809">
        <f t="shared" si="219"/>
        <v>0.64607404805558</v>
      </c>
      <c r="BI951" s="809">
        <v>0.3817833717463705</v>
      </c>
      <c r="BJ951" s="809">
        <v>0.61821662825362944</v>
      </c>
      <c r="BK951" s="810">
        <v>0.37379321003587801</v>
      </c>
      <c r="BL951" s="810">
        <f t="shared" si="220"/>
        <v>0.62620678996412193</v>
      </c>
      <c r="BM951" s="810">
        <v>0.42882036272498703</v>
      </c>
      <c r="BN951" s="810">
        <f t="shared" si="221"/>
        <v>0.57117963727501297</v>
      </c>
      <c r="BO951" s="810">
        <v>0.342448153037408</v>
      </c>
      <c r="BP951" s="810">
        <f t="shared" si="222"/>
        <v>0.65755184696259206</v>
      </c>
      <c r="BQ951" s="810">
        <v>0.37203072893507688</v>
      </c>
      <c r="BR951" s="810">
        <f t="shared" si="228"/>
        <v>0.62796927106492317</v>
      </c>
      <c r="BS951" s="809">
        <v>0.92831832638801826</v>
      </c>
      <c r="BT951" s="809">
        <v>7.1681673611981703E-2</v>
      </c>
      <c r="BU951" s="812"/>
      <c r="BV951" s="758"/>
      <c r="BW951" s="758"/>
      <c r="BX951" s="758"/>
      <c r="BY951" s="758"/>
      <c r="BZ951" s="758"/>
      <c r="CA951" s="758"/>
      <c r="CB951" s="758"/>
      <c r="CC951" s="758"/>
      <c r="CD951" s="758"/>
      <c r="CE951" s="758"/>
      <c r="CF951" s="758"/>
      <c r="CG951" s="758"/>
      <c r="CH951" s="758"/>
      <c r="CI951" s="758"/>
      <c r="CJ951" s="758"/>
      <c r="CK951" s="758"/>
      <c r="CL951" s="758"/>
      <c r="CM951" s="758"/>
      <c r="CN951" s="758"/>
      <c r="CP951" s="5"/>
      <c r="CR951" s="5"/>
      <c r="CS951" s="5"/>
      <c r="CT951" s="5"/>
    </row>
    <row r="952" spans="2:98" ht="15">
      <c r="B952" s="758"/>
      <c r="C952" s="758"/>
      <c r="D952" s="758"/>
      <c r="E952" s="758"/>
      <c r="F952" s="758"/>
      <c r="G952" s="758"/>
      <c r="H952" s="758"/>
      <c r="I952" s="758"/>
      <c r="J952" s="758"/>
      <c r="K952" s="758"/>
      <c r="L952" s="758"/>
      <c r="M952" s="758"/>
      <c r="N952" s="758"/>
      <c r="O952" s="758"/>
      <c r="P952" s="758"/>
      <c r="Q952" s="758"/>
      <c r="R952" s="758"/>
      <c r="S952" s="758"/>
      <c r="T952" s="758"/>
      <c r="U952" s="758"/>
      <c r="V952" s="758"/>
      <c r="W952" s="758"/>
      <c r="X952" s="758"/>
      <c r="Y952" s="758"/>
      <c r="Z952" s="758"/>
      <c r="AA952" s="758"/>
      <c r="AB952" s="758"/>
      <c r="AC952" s="758"/>
      <c r="AD952" s="758"/>
      <c r="AE952" s="758"/>
      <c r="AF952" s="758"/>
      <c r="AG952" s="758"/>
      <c r="AH952" s="758"/>
      <c r="AI952" s="758"/>
      <c r="AJ952" s="758"/>
      <c r="AK952" s="758"/>
      <c r="AL952" s="780">
        <v>947</v>
      </c>
      <c r="AM952" s="792">
        <v>0.38765583737521903</v>
      </c>
      <c r="AN952" s="792">
        <f t="shared" si="223"/>
        <v>0.61234416262478097</v>
      </c>
      <c r="AO952" s="792">
        <v>0.43195615277053001</v>
      </c>
      <c r="AP952" s="792">
        <f t="shared" si="217"/>
        <v>0.56804384722946999</v>
      </c>
      <c r="AQ952" s="792">
        <v>0.32106063846900501</v>
      </c>
      <c r="AR952" s="792">
        <f t="shared" si="218"/>
        <v>0.67893936153099499</v>
      </c>
      <c r="AS952" s="792">
        <f t="shared" si="224"/>
        <v>0.36721111841928211</v>
      </c>
      <c r="AT952" s="792">
        <f t="shared" si="224"/>
        <v>0.63278888158071789</v>
      </c>
      <c r="AU952" s="808">
        <v>0.40429329492934701</v>
      </c>
      <c r="AV952" s="808">
        <f t="shared" si="225"/>
        <v>0.59570670507065304</v>
      </c>
      <c r="AW952" s="808">
        <v>0.45327757810478198</v>
      </c>
      <c r="AX952" s="808">
        <f t="shared" si="226"/>
        <v>0.54672242189521802</v>
      </c>
      <c r="AY952" s="808">
        <v>0.35307766242140398</v>
      </c>
      <c r="AZ952" s="808">
        <f t="shared" si="229"/>
        <v>0.64692233757859596</v>
      </c>
      <c r="BA952" s="808">
        <f t="shared" si="227"/>
        <v>0.39200048910604324</v>
      </c>
      <c r="BB952" s="808">
        <f t="shared" si="227"/>
        <v>0.60799951089395676</v>
      </c>
      <c r="BC952" s="809">
        <v>0.38245375186609498</v>
      </c>
      <c r="BD952" s="809">
        <f t="shared" si="230"/>
        <v>0.61754624813390502</v>
      </c>
      <c r="BE952" s="809">
        <v>0.43714031185957802</v>
      </c>
      <c r="BF952" s="809">
        <f t="shared" si="230"/>
        <v>0.56285968814042198</v>
      </c>
      <c r="BG952" s="809">
        <v>0.35426336921777501</v>
      </c>
      <c r="BH952" s="809">
        <f t="shared" si="219"/>
        <v>0.64573663078222499</v>
      </c>
      <c r="BI952" s="809">
        <v>0.38206408464636893</v>
      </c>
      <c r="BJ952" s="809">
        <v>0.61793591535363113</v>
      </c>
      <c r="BK952" s="810">
        <v>0.37403524266489802</v>
      </c>
      <c r="BL952" s="810">
        <f t="shared" si="220"/>
        <v>0.62596475733510193</v>
      </c>
      <c r="BM952" s="810">
        <v>0.42904618772889902</v>
      </c>
      <c r="BN952" s="810">
        <f t="shared" si="221"/>
        <v>0.57095381227110098</v>
      </c>
      <c r="BO952" s="810">
        <v>0.342773954269805</v>
      </c>
      <c r="BP952" s="810">
        <f t="shared" si="222"/>
        <v>0.65722604573019505</v>
      </c>
      <c r="BQ952" s="810">
        <v>0.37230756736787551</v>
      </c>
      <c r="BR952" s="810">
        <f t="shared" si="228"/>
        <v>0.6276924326321246</v>
      </c>
      <c r="BS952" s="809">
        <v>0.9283900010617433</v>
      </c>
      <c r="BT952" s="809">
        <v>7.1609998938256703E-2</v>
      </c>
      <c r="BU952" s="812"/>
      <c r="BV952" s="758"/>
      <c r="BW952" s="758"/>
      <c r="BX952" s="758"/>
      <c r="BY952" s="758"/>
      <c r="BZ952" s="758"/>
      <c r="CA952" s="758"/>
      <c r="CB952" s="758"/>
      <c r="CC952" s="758"/>
      <c r="CD952" s="758"/>
      <c r="CE952" s="758"/>
      <c r="CF952" s="758"/>
      <c r="CG952" s="758"/>
      <c r="CH952" s="758"/>
      <c r="CI952" s="758"/>
      <c r="CJ952" s="758"/>
      <c r="CK952" s="758"/>
      <c r="CL952" s="758"/>
      <c r="CM952" s="758"/>
      <c r="CN952" s="758"/>
      <c r="CP952" s="5"/>
      <c r="CR952" s="5"/>
      <c r="CS952" s="5"/>
      <c r="CT952" s="5"/>
    </row>
    <row r="953" spans="2:98" ht="15">
      <c r="B953" s="758"/>
      <c r="C953" s="758"/>
      <c r="D953" s="758"/>
      <c r="E953" s="758"/>
      <c r="F953" s="758"/>
      <c r="G953" s="758"/>
      <c r="H953" s="758"/>
      <c r="I953" s="758"/>
      <c r="J953" s="758"/>
      <c r="K953" s="758"/>
      <c r="L953" s="758"/>
      <c r="M953" s="758"/>
      <c r="N953" s="758"/>
      <c r="O953" s="758"/>
      <c r="P953" s="758"/>
      <c r="Q953" s="758"/>
      <c r="R953" s="758"/>
      <c r="S953" s="758"/>
      <c r="T953" s="758"/>
      <c r="U953" s="758"/>
      <c r="V953" s="758"/>
      <c r="W953" s="758"/>
      <c r="X953" s="758"/>
      <c r="Y953" s="758"/>
      <c r="Z953" s="758"/>
      <c r="AA953" s="758"/>
      <c r="AB953" s="758"/>
      <c r="AC953" s="758"/>
      <c r="AD953" s="758"/>
      <c r="AE953" s="758"/>
      <c r="AF953" s="758"/>
      <c r="AG953" s="758"/>
      <c r="AH953" s="758"/>
      <c r="AI953" s="758"/>
      <c r="AJ953" s="758"/>
      <c r="AK953" s="758"/>
      <c r="AL953" s="780">
        <v>948</v>
      </c>
      <c r="AM953" s="792">
        <v>0.38789368799781299</v>
      </c>
      <c r="AN953" s="792">
        <f t="shared" si="223"/>
        <v>0.61210631200218701</v>
      </c>
      <c r="AO953" s="792">
        <v>0.43216808343823598</v>
      </c>
      <c r="AP953" s="792">
        <f t="shared" si="217"/>
        <v>0.56783191656176402</v>
      </c>
      <c r="AQ953" s="792">
        <v>0.321365048445514</v>
      </c>
      <c r="AR953" s="792">
        <f t="shared" si="218"/>
        <v>0.67863495155448605</v>
      </c>
      <c r="AS953" s="792">
        <f t="shared" si="224"/>
        <v>0.36747362475505274</v>
      </c>
      <c r="AT953" s="792">
        <f t="shared" si="224"/>
        <v>0.63252637524494726</v>
      </c>
      <c r="AU953" s="808">
        <v>0.40453920368783802</v>
      </c>
      <c r="AV953" s="808">
        <f t="shared" si="225"/>
        <v>0.59546079631216198</v>
      </c>
      <c r="AW953" s="808">
        <v>0.45351201598462598</v>
      </c>
      <c r="AX953" s="808">
        <f t="shared" si="226"/>
        <v>0.54648798401537402</v>
      </c>
      <c r="AY953" s="808">
        <v>0.35340868852250501</v>
      </c>
      <c r="AZ953" s="808">
        <f t="shared" si="229"/>
        <v>0.64659131147749505</v>
      </c>
      <c r="BA953" s="808">
        <f t="shared" si="227"/>
        <v>0.39228291354004607</v>
      </c>
      <c r="BB953" s="808">
        <f t="shared" si="227"/>
        <v>0.60771708645995393</v>
      </c>
      <c r="BC953" s="809">
        <v>0.38269180123076502</v>
      </c>
      <c r="BD953" s="809">
        <f t="shared" si="230"/>
        <v>0.61730819876923504</v>
      </c>
      <c r="BE953" s="809">
        <v>0.43736496731104002</v>
      </c>
      <c r="BF953" s="809">
        <f t="shared" si="230"/>
        <v>0.56263503268895998</v>
      </c>
      <c r="BG953" s="809">
        <v>0.35460074790160101</v>
      </c>
      <c r="BH953" s="809">
        <f t="shared" si="219"/>
        <v>0.64539925209839899</v>
      </c>
      <c r="BI953" s="809">
        <v>0.38234474489781278</v>
      </c>
      <c r="BJ953" s="809">
        <v>0.61765525510218722</v>
      </c>
      <c r="BK953" s="810">
        <v>0.374277335094784</v>
      </c>
      <c r="BL953" s="810">
        <f t="shared" si="220"/>
        <v>0.625722664905216</v>
      </c>
      <c r="BM953" s="810">
        <v>0.42927198442860898</v>
      </c>
      <c r="BN953" s="810">
        <f t="shared" si="221"/>
        <v>0.57072801557139097</v>
      </c>
      <c r="BO953" s="810">
        <v>0.34309971273344098</v>
      </c>
      <c r="BP953" s="810">
        <f t="shared" si="222"/>
        <v>0.65690028726655902</v>
      </c>
      <c r="BQ953" s="810">
        <v>0.37258439815534594</v>
      </c>
      <c r="BR953" s="810">
        <f t="shared" si="228"/>
        <v>0.62741560184465406</v>
      </c>
      <c r="BS953" s="809">
        <v>0.92846153320830416</v>
      </c>
      <c r="BT953" s="809">
        <v>7.1538466791695801E-2</v>
      </c>
      <c r="BU953" s="812"/>
      <c r="BV953" s="758"/>
      <c r="BW953" s="758"/>
      <c r="BX953" s="758"/>
      <c r="BY953" s="758"/>
      <c r="BZ953" s="758"/>
      <c r="CA953" s="758"/>
      <c r="CB953" s="758"/>
      <c r="CC953" s="758"/>
      <c r="CD953" s="758"/>
      <c r="CE953" s="758"/>
      <c r="CF953" s="758"/>
      <c r="CG953" s="758"/>
      <c r="CH953" s="758"/>
      <c r="CI953" s="758"/>
      <c r="CJ953" s="758"/>
      <c r="CK953" s="758"/>
      <c r="CL953" s="758"/>
      <c r="CM953" s="758"/>
      <c r="CN953" s="758"/>
      <c r="CP953" s="5"/>
      <c r="CR953" s="5"/>
      <c r="CS953" s="5"/>
      <c r="CT953" s="5"/>
    </row>
    <row r="954" spans="2:98" ht="15">
      <c r="B954" s="758"/>
      <c r="C954" s="758"/>
      <c r="D954" s="758"/>
      <c r="E954" s="758"/>
      <c r="F954" s="758"/>
      <c r="G954" s="758"/>
      <c r="H954" s="758"/>
      <c r="I954" s="758"/>
      <c r="J954" s="758"/>
      <c r="K954" s="758"/>
      <c r="L954" s="758"/>
      <c r="M954" s="758"/>
      <c r="N954" s="758"/>
      <c r="O954" s="758"/>
      <c r="P954" s="758"/>
      <c r="Q954" s="758"/>
      <c r="R954" s="758"/>
      <c r="S954" s="758"/>
      <c r="T954" s="758"/>
      <c r="U954" s="758"/>
      <c r="V954" s="758"/>
      <c r="W954" s="758"/>
      <c r="X954" s="758"/>
      <c r="Y954" s="758"/>
      <c r="Z954" s="758"/>
      <c r="AA954" s="758"/>
      <c r="AB954" s="758"/>
      <c r="AC954" s="758"/>
      <c r="AD954" s="758"/>
      <c r="AE954" s="758"/>
      <c r="AF954" s="758"/>
      <c r="AG954" s="758"/>
      <c r="AH954" s="758"/>
      <c r="AI954" s="758"/>
      <c r="AJ954" s="758"/>
      <c r="AK954" s="758"/>
      <c r="AL954" s="780">
        <v>949</v>
      </c>
      <c r="AM954" s="792">
        <v>0.38813135735738702</v>
      </c>
      <c r="AN954" s="792">
        <f t="shared" si="223"/>
        <v>0.61186864264261298</v>
      </c>
      <c r="AO954" s="792">
        <v>0.43237986995715399</v>
      </c>
      <c r="AP954" s="792">
        <f t="shared" si="217"/>
        <v>0.56762013004284606</v>
      </c>
      <c r="AQ954" s="792">
        <v>0.32166932257522601</v>
      </c>
      <c r="AR954" s="792">
        <f t="shared" si="218"/>
        <v>0.67833067742477393</v>
      </c>
      <c r="AS954" s="792">
        <f t="shared" si="224"/>
        <v>0.36773597925553936</v>
      </c>
      <c r="AT954" s="792">
        <f t="shared" si="224"/>
        <v>0.63226402074446064</v>
      </c>
      <c r="AU954" s="808">
        <v>0.40478494442632001</v>
      </c>
      <c r="AV954" s="808">
        <f t="shared" si="225"/>
        <v>0.59521505557367993</v>
      </c>
      <c r="AW954" s="808">
        <v>0.45374630167887198</v>
      </c>
      <c r="AX954" s="808">
        <f t="shared" si="226"/>
        <v>0.54625369832112802</v>
      </c>
      <c r="AY954" s="808">
        <v>0.35373955638478</v>
      </c>
      <c r="AZ954" s="808">
        <f t="shared" si="229"/>
        <v>0.64626044361521995</v>
      </c>
      <c r="BA954" s="808">
        <f t="shared" si="227"/>
        <v>0.39256517809529856</v>
      </c>
      <c r="BB954" s="808">
        <f t="shared" si="227"/>
        <v>0.60743482190470144</v>
      </c>
      <c r="BC954" s="809">
        <v>0.38292977831502101</v>
      </c>
      <c r="BD954" s="809">
        <f t="shared" si="230"/>
        <v>0.61707022168497905</v>
      </c>
      <c r="BE954" s="809">
        <v>0.437589571164896</v>
      </c>
      <c r="BF954" s="809">
        <f t="shared" si="230"/>
        <v>0.56241042883510395</v>
      </c>
      <c r="BG954" s="809">
        <v>0.354938088728317</v>
      </c>
      <c r="BH954" s="809">
        <f t="shared" si="219"/>
        <v>0.645061911271683</v>
      </c>
      <c r="BI954" s="809">
        <v>0.38262535346060844</v>
      </c>
      <c r="BJ954" s="809">
        <v>0.61737464653939167</v>
      </c>
      <c r="BK954" s="810">
        <v>0.37451948939991497</v>
      </c>
      <c r="BL954" s="810">
        <f t="shared" si="220"/>
        <v>0.62548051060008503</v>
      </c>
      <c r="BM954" s="810">
        <v>0.42949775385582101</v>
      </c>
      <c r="BN954" s="810">
        <f t="shared" si="221"/>
        <v>0.57050224614417899</v>
      </c>
      <c r="BO954" s="810">
        <v>0.343425429225867</v>
      </c>
      <c r="BP954" s="810">
        <f t="shared" si="222"/>
        <v>0.65657457077413306</v>
      </c>
      <c r="BQ954" s="810">
        <v>0.37286122254471132</v>
      </c>
      <c r="BR954" s="810">
        <f t="shared" si="228"/>
        <v>0.62713877745528879</v>
      </c>
      <c r="BS954" s="809">
        <v>0.92853292344040872</v>
      </c>
      <c r="BT954" s="809">
        <v>7.1467076559591294E-2</v>
      </c>
      <c r="BU954" s="812"/>
      <c r="BV954" s="758"/>
      <c r="BW954" s="758"/>
      <c r="BX954" s="758"/>
      <c r="BY954" s="758"/>
      <c r="BZ954" s="758"/>
      <c r="CA954" s="758"/>
      <c r="CB954" s="758"/>
      <c r="CC954" s="758"/>
      <c r="CD954" s="758"/>
      <c r="CE954" s="758"/>
      <c r="CF954" s="758"/>
      <c r="CG954" s="758"/>
      <c r="CH954" s="758"/>
      <c r="CI954" s="758"/>
      <c r="CJ954" s="758"/>
      <c r="CK954" s="758"/>
      <c r="CL954" s="758"/>
      <c r="CM954" s="758"/>
      <c r="CN954" s="758"/>
      <c r="CP954" s="5"/>
      <c r="CR954" s="5"/>
      <c r="CS954" s="5"/>
      <c r="CT954" s="5"/>
    </row>
    <row r="955" spans="2:98" ht="15">
      <c r="B955" s="758"/>
      <c r="C955" s="758"/>
      <c r="D955" s="758"/>
      <c r="E955" s="758"/>
      <c r="F955" s="758"/>
      <c r="G955" s="758"/>
      <c r="H955" s="758"/>
      <c r="I955" s="758"/>
      <c r="J955" s="758"/>
      <c r="K955" s="758"/>
      <c r="L955" s="758"/>
      <c r="M955" s="758"/>
      <c r="N955" s="758"/>
      <c r="O955" s="758"/>
      <c r="P955" s="758"/>
      <c r="Q955" s="758"/>
      <c r="R955" s="758"/>
      <c r="S955" s="758"/>
      <c r="T955" s="758"/>
      <c r="U955" s="758"/>
      <c r="V955" s="758"/>
      <c r="W955" s="758"/>
      <c r="X955" s="758"/>
      <c r="Y955" s="758"/>
      <c r="Z955" s="758"/>
      <c r="AA955" s="758"/>
      <c r="AB955" s="758"/>
      <c r="AC955" s="758"/>
      <c r="AD955" s="758"/>
      <c r="AE955" s="758"/>
      <c r="AF955" s="758"/>
      <c r="AG955" s="758"/>
      <c r="AH955" s="758"/>
      <c r="AI955" s="758"/>
      <c r="AJ955" s="758"/>
      <c r="AK955" s="758"/>
      <c r="AL955" s="780">
        <v>950</v>
      </c>
      <c r="AM955" s="792">
        <v>0.388368844935716</v>
      </c>
      <c r="AN955" s="792">
        <f t="shared" si="223"/>
        <v>0.611631155064284</v>
      </c>
      <c r="AO955" s="792">
        <v>0.43259151276094199</v>
      </c>
      <c r="AP955" s="792">
        <f t="shared" si="217"/>
        <v>0.56740848723905801</v>
      </c>
      <c r="AQ955" s="792">
        <v>0.321973460552056</v>
      </c>
      <c r="AR955" s="792">
        <f t="shared" si="218"/>
        <v>0.678026539447944</v>
      </c>
      <c r="AS955" s="792">
        <f t="shared" si="224"/>
        <v>0.36799818171903442</v>
      </c>
      <c r="AT955" s="792">
        <f t="shared" si="224"/>
        <v>0.63200181828096569</v>
      </c>
      <c r="AU955" s="808">
        <v>0.40503051736132401</v>
      </c>
      <c r="AV955" s="808">
        <f t="shared" si="225"/>
        <v>0.59496948263867599</v>
      </c>
      <c r="AW955" s="808">
        <v>0.45398043548317302</v>
      </c>
      <c r="AX955" s="808">
        <f t="shared" si="226"/>
        <v>0.54601956451682698</v>
      </c>
      <c r="AY955" s="808">
        <v>0.35407026581474599</v>
      </c>
      <c r="AZ955" s="808">
        <f t="shared" si="229"/>
        <v>0.64592973418525401</v>
      </c>
      <c r="BA955" s="808">
        <f t="shared" si="227"/>
        <v>0.39284728281792336</v>
      </c>
      <c r="BB955" s="808">
        <f t="shared" si="227"/>
        <v>0.60715271718207664</v>
      </c>
      <c r="BC955" s="809">
        <v>0.38316768436680299</v>
      </c>
      <c r="BD955" s="809">
        <f t="shared" si="230"/>
        <v>0.61683231563319696</v>
      </c>
      <c r="BE955" s="809">
        <v>0.43781412444781498</v>
      </c>
      <c r="BF955" s="809">
        <f t="shared" si="230"/>
        <v>0.56218587555218502</v>
      </c>
      <c r="BG955" s="809">
        <v>0.35527539243034301</v>
      </c>
      <c r="BH955" s="809">
        <f t="shared" si="219"/>
        <v>0.64472460756965699</v>
      </c>
      <c r="BI955" s="809">
        <v>0.38290591129466417</v>
      </c>
      <c r="BJ955" s="809">
        <v>0.61709408870533589</v>
      </c>
      <c r="BK955" s="810">
        <v>0.37476170765467498</v>
      </c>
      <c r="BL955" s="810">
        <f t="shared" si="220"/>
        <v>0.62523829234532502</v>
      </c>
      <c r="BM955" s="810">
        <v>0.429723497042239</v>
      </c>
      <c r="BN955" s="810">
        <f t="shared" si="221"/>
        <v>0.570276502957761</v>
      </c>
      <c r="BO955" s="810">
        <v>0.34375110454463798</v>
      </c>
      <c r="BP955" s="810">
        <f t="shared" si="222"/>
        <v>0.65624889545536202</v>
      </c>
      <c r="BQ955" s="810">
        <v>0.37313804178319765</v>
      </c>
      <c r="BR955" s="810">
        <f t="shared" si="228"/>
        <v>0.62686195821680224</v>
      </c>
      <c r="BS955" s="809">
        <v>0.92860417237076454</v>
      </c>
      <c r="BT955" s="809">
        <v>7.1395827629235506E-2</v>
      </c>
      <c r="BU955" s="812"/>
      <c r="BV955" s="758"/>
      <c r="BW955" s="758"/>
      <c r="BX955" s="758"/>
      <c r="BY955" s="758"/>
      <c r="BZ955" s="758"/>
      <c r="CA955" s="758"/>
      <c r="CB955" s="758"/>
      <c r="CC955" s="758"/>
      <c r="CD955" s="758"/>
      <c r="CE955" s="758"/>
      <c r="CF955" s="758"/>
      <c r="CG955" s="758"/>
      <c r="CH955" s="758"/>
      <c r="CI955" s="758"/>
      <c r="CJ955" s="758"/>
      <c r="CK955" s="758"/>
      <c r="CL955" s="758"/>
      <c r="CM955" s="758"/>
      <c r="CN955" s="758"/>
      <c r="CP955" s="5"/>
      <c r="CR955" s="5"/>
      <c r="CS955" s="5"/>
      <c r="CT955" s="5"/>
    </row>
    <row r="956" spans="2:98" ht="15">
      <c r="B956" s="758"/>
      <c r="C956" s="758"/>
      <c r="D956" s="758"/>
      <c r="E956" s="758"/>
      <c r="F956" s="758"/>
      <c r="G956" s="758"/>
      <c r="H956" s="758"/>
      <c r="I956" s="758"/>
      <c r="J956" s="758"/>
      <c r="K956" s="758"/>
      <c r="L956" s="758"/>
      <c r="M956" s="758"/>
      <c r="N956" s="758"/>
      <c r="O956" s="758"/>
      <c r="P956" s="758"/>
      <c r="Q956" s="758"/>
      <c r="R956" s="758"/>
      <c r="S956" s="758"/>
      <c r="T956" s="758"/>
      <c r="U956" s="758"/>
      <c r="V956" s="758"/>
      <c r="W956" s="758"/>
      <c r="X956" s="758"/>
      <c r="Y956" s="758"/>
      <c r="Z956" s="758"/>
      <c r="AA956" s="758"/>
      <c r="AB956" s="758"/>
      <c r="AC956" s="758"/>
      <c r="AD956" s="758"/>
      <c r="AE956" s="758"/>
      <c r="AF956" s="758"/>
      <c r="AG956" s="758"/>
      <c r="AH956" s="758"/>
      <c r="AI956" s="758"/>
      <c r="AJ956" s="758"/>
      <c r="AK956" s="758"/>
      <c r="AL956" s="780">
        <v>951</v>
      </c>
      <c r="AM956" s="792">
        <v>0.38860615021457401</v>
      </c>
      <c r="AN956" s="792">
        <f t="shared" si="223"/>
        <v>0.61139384978542599</v>
      </c>
      <c r="AO956" s="792">
        <v>0.43280301228325802</v>
      </c>
      <c r="AP956" s="792">
        <f t="shared" si="217"/>
        <v>0.56719698771674198</v>
      </c>
      <c r="AQ956" s="792">
        <v>0.32227746206991997</v>
      </c>
      <c r="AR956" s="792">
        <f t="shared" si="218"/>
        <v>0.67772253793007997</v>
      </c>
      <c r="AS956" s="792">
        <f t="shared" si="224"/>
        <v>0.36826023194383051</v>
      </c>
      <c r="AT956" s="792">
        <f t="shared" si="224"/>
        <v>0.6317397680561696</v>
      </c>
      <c r="AU956" s="808">
        <v>0.40527592270938001</v>
      </c>
      <c r="AV956" s="808">
        <f t="shared" si="225"/>
        <v>0.59472407729061993</v>
      </c>
      <c r="AW956" s="808">
        <v>0.45421441769318699</v>
      </c>
      <c r="AX956" s="808">
        <f t="shared" si="226"/>
        <v>0.54578558230681296</v>
      </c>
      <c r="AY956" s="808">
        <v>0.35440081661891698</v>
      </c>
      <c r="AZ956" s="808">
        <f t="shared" si="229"/>
        <v>0.64559918338108302</v>
      </c>
      <c r="BA956" s="808">
        <f t="shared" si="227"/>
        <v>0.39312922775404258</v>
      </c>
      <c r="BB956" s="808">
        <f t="shared" si="227"/>
        <v>0.60687077224595742</v>
      </c>
      <c r="BC956" s="809">
        <v>0.38340552063404898</v>
      </c>
      <c r="BD956" s="809">
        <f t="shared" si="230"/>
        <v>0.61659447936595102</v>
      </c>
      <c r="BE956" s="809">
        <v>0.438038628186463</v>
      </c>
      <c r="BF956" s="809">
        <f t="shared" si="230"/>
        <v>0.561961371813537</v>
      </c>
      <c r="BG956" s="809">
        <v>0.35561265974009698</v>
      </c>
      <c r="BH956" s="809">
        <f t="shared" si="219"/>
        <v>0.64438734025990296</v>
      </c>
      <c r="BI956" s="809">
        <v>0.38318641935988629</v>
      </c>
      <c r="BJ956" s="809">
        <v>0.61681358064011371</v>
      </c>
      <c r="BK956" s="810">
        <v>0.37500399193344403</v>
      </c>
      <c r="BL956" s="810">
        <f t="shared" si="220"/>
        <v>0.62499600806655597</v>
      </c>
      <c r="BM956" s="810">
        <v>0.42994921501956601</v>
      </c>
      <c r="BN956" s="810">
        <f t="shared" si="221"/>
        <v>0.57005078498043393</v>
      </c>
      <c r="BO956" s="810">
        <v>0.34407673948730599</v>
      </c>
      <c r="BP956" s="810">
        <f t="shared" si="222"/>
        <v>0.65592326051269401</v>
      </c>
      <c r="BQ956" s="810">
        <v>0.37341485711802858</v>
      </c>
      <c r="BR956" s="810">
        <f t="shared" si="228"/>
        <v>0.62658514288197142</v>
      </c>
      <c r="BS956" s="809">
        <v>0.92867528061207938</v>
      </c>
      <c r="BT956" s="809">
        <v>7.1324719387920593E-2</v>
      </c>
      <c r="BU956" s="812"/>
      <c r="BV956" s="758"/>
      <c r="BW956" s="758"/>
      <c r="BX956" s="758"/>
      <c r="BY956" s="758"/>
      <c r="BZ956" s="758"/>
      <c r="CA956" s="758"/>
      <c r="CB956" s="758"/>
      <c r="CC956" s="758"/>
      <c r="CD956" s="758"/>
      <c r="CE956" s="758"/>
      <c r="CF956" s="758"/>
      <c r="CG956" s="758"/>
      <c r="CH956" s="758"/>
      <c r="CI956" s="758"/>
      <c r="CJ956" s="758"/>
      <c r="CK956" s="758"/>
      <c r="CL956" s="758"/>
      <c r="CM956" s="758"/>
      <c r="CN956" s="758"/>
      <c r="CP956" s="5"/>
      <c r="CR956" s="5"/>
      <c r="CS956" s="5"/>
      <c r="CT956" s="5"/>
    </row>
    <row r="957" spans="2:98" ht="15">
      <c r="B957" s="758"/>
      <c r="C957" s="758"/>
      <c r="D957" s="758"/>
      <c r="E957" s="758"/>
      <c r="F957" s="758"/>
      <c r="G957" s="758"/>
      <c r="H957" s="758"/>
      <c r="I957" s="758"/>
      <c r="J957" s="758"/>
      <c r="K957" s="758"/>
      <c r="L957" s="758"/>
      <c r="M957" s="758"/>
      <c r="N957" s="758"/>
      <c r="O957" s="758"/>
      <c r="P957" s="758"/>
      <c r="Q957" s="758"/>
      <c r="R957" s="758"/>
      <c r="S957" s="758"/>
      <c r="T957" s="758"/>
      <c r="U957" s="758"/>
      <c r="V957" s="758"/>
      <c r="W957" s="758"/>
      <c r="X957" s="758"/>
      <c r="Y957" s="758"/>
      <c r="Z957" s="758"/>
      <c r="AA957" s="758"/>
      <c r="AB957" s="758"/>
      <c r="AC957" s="758"/>
      <c r="AD957" s="758"/>
      <c r="AE957" s="758"/>
      <c r="AF957" s="758"/>
      <c r="AG957" s="758"/>
      <c r="AH957" s="758"/>
      <c r="AI957" s="758"/>
      <c r="AJ957" s="758"/>
      <c r="AK957" s="758"/>
      <c r="AL957" s="780">
        <v>952</v>
      </c>
      <c r="AM957" s="792">
        <v>0.38884327267573698</v>
      </c>
      <c r="AN957" s="792">
        <f t="shared" si="223"/>
        <v>0.61115672732426307</v>
      </c>
      <c r="AO957" s="792">
        <v>0.43301436895776102</v>
      </c>
      <c r="AP957" s="792">
        <f t="shared" si="217"/>
        <v>0.56698563104223898</v>
      </c>
      <c r="AQ957" s="792">
        <v>0.322581326822732</v>
      </c>
      <c r="AR957" s="792">
        <f t="shared" si="218"/>
        <v>0.677418673177268</v>
      </c>
      <c r="AS957" s="792">
        <f t="shared" si="224"/>
        <v>0.36852212972822024</v>
      </c>
      <c r="AT957" s="792">
        <f t="shared" si="224"/>
        <v>0.63147787027177982</v>
      </c>
      <c r="AU957" s="808">
        <v>0.40552116068701899</v>
      </c>
      <c r="AV957" s="808">
        <f t="shared" si="225"/>
        <v>0.59447883931298096</v>
      </c>
      <c r="AW957" s="808">
        <v>0.45444824860456601</v>
      </c>
      <c r="AX957" s="808">
        <f t="shared" si="226"/>
        <v>0.54555175139543399</v>
      </c>
      <c r="AY957" s="808">
        <v>0.35473120860381102</v>
      </c>
      <c r="AZ957" s="808">
        <f t="shared" si="229"/>
        <v>0.64526879139618898</v>
      </c>
      <c r="BA957" s="808">
        <f t="shared" si="227"/>
        <v>0.39341101294977909</v>
      </c>
      <c r="BB957" s="808">
        <f t="shared" si="227"/>
        <v>0.6065889870502208</v>
      </c>
      <c r="BC957" s="809">
        <v>0.38364328836469902</v>
      </c>
      <c r="BD957" s="809">
        <f t="shared" si="230"/>
        <v>0.61635671163530104</v>
      </c>
      <c r="BE957" s="809">
        <v>0.43826308340751002</v>
      </c>
      <c r="BF957" s="809">
        <f t="shared" si="230"/>
        <v>0.56173691659248992</v>
      </c>
      <c r="BG957" s="809">
        <v>0.355949891389999</v>
      </c>
      <c r="BH957" s="809">
        <f t="shared" si="219"/>
        <v>0.644050108610001</v>
      </c>
      <c r="BI957" s="809">
        <v>0.38346687861618356</v>
      </c>
      <c r="BJ957" s="809">
        <v>0.61653312138381655</v>
      </c>
      <c r="BK957" s="810">
        <v>0.375246344310604</v>
      </c>
      <c r="BL957" s="810">
        <f t="shared" si="220"/>
        <v>0.624753655689396</v>
      </c>
      <c r="BM957" s="810">
        <v>0.43017490881950499</v>
      </c>
      <c r="BN957" s="810">
        <f t="shared" si="221"/>
        <v>0.56982509118049496</v>
      </c>
      <c r="BO957" s="810">
        <v>0.34440233485142602</v>
      </c>
      <c r="BP957" s="810">
        <f t="shared" si="222"/>
        <v>0.65559766514857398</v>
      </c>
      <c r="BQ957" s="810">
        <v>0.37369166979642937</v>
      </c>
      <c r="BR957" s="810">
        <f t="shared" si="228"/>
        <v>0.62630833020357057</v>
      </c>
      <c r="BS957" s="809">
        <v>0.92874624877706113</v>
      </c>
      <c r="BT957" s="809">
        <v>7.1253751222938894E-2</v>
      </c>
      <c r="BU957" s="812"/>
      <c r="BV957" s="758"/>
      <c r="BW957" s="758"/>
      <c r="BX957" s="758"/>
      <c r="BY957" s="758"/>
      <c r="BZ957" s="758"/>
      <c r="CA957" s="758"/>
      <c r="CB957" s="758"/>
      <c r="CC957" s="758"/>
      <c r="CD957" s="758"/>
      <c r="CE957" s="758"/>
      <c r="CF957" s="758"/>
      <c r="CG957" s="758"/>
      <c r="CH957" s="758"/>
      <c r="CI957" s="758"/>
      <c r="CJ957" s="758"/>
      <c r="CK957" s="758"/>
      <c r="CL957" s="758"/>
      <c r="CM957" s="758"/>
      <c r="CN957" s="758"/>
      <c r="CP957" s="5"/>
      <c r="CR957" s="5"/>
      <c r="CS957" s="5"/>
      <c r="CT957" s="5"/>
    </row>
    <row r="958" spans="2:98" ht="15">
      <c r="B958" s="758"/>
      <c r="C958" s="758"/>
      <c r="D958" s="758"/>
      <c r="E958" s="758"/>
      <c r="F958" s="758"/>
      <c r="G958" s="758"/>
      <c r="H958" s="758"/>
      <c r="I958" s="758"/>
      <c r="J958" s="758"/>
      <c r="K958" s="758"/>
      <c r="L958" s="758"/>
      <c r="M958" s="758"/>
      <c r="N958" s="758"/>
      <c r="O958" s="758"/>
      <c r="P958" s="758"/>
      <c r="Q958" s="758"/>
      <c r="R958" s="758"/>
      <c r="S958" s="758"/>
      <c r="T958" s="758"/>
      <c r="U958" s="758"/>
      <c r="V958" s="758"/>
      <c r="W958" s="758"/>
      <c r="X958" s="758"/>
      <c r="Y958" s="758"/>
      <c r="Z958" s="758"/>
      <c r="AA958" s="758"/>
      <c r="AB958" s="758"/>
      <c r="AC958" s="758"/>
      <c r="AD958" s="758"/>
      <c r="AE958" s="758"/>
      <c r="AF958" s="758"/>
      <c r="AG958" s="758"/>
      <c r="AH958" s="758"/>
      <c r="AI958" s="758"/>
      <c r="AJ958" s="758"/>
      <c r="AK958" s="758"/>
      <c r="AL958" s="780">
        <v>953</v>
      </c>
      <c r="AM958" s="792">
        <v>0.38908021180098201</v>
      </c>
      <c r="AN958" s="792">
        <f t="shared" si="223"/>
        <v>0.61091978819901804</v>
      </c>
      <c r="AO958" s="792">
        <v>0.433225583218107</v>
      </c>
      <c r="AP958" s="792">
        <f t="shared" si="217"/>
        <v>0.566774416781893</v>
      </c>
      <c r="AQ958" s="792">
        <v>0.32288505450440902</v>
      </c>
      <c r="AR958" s="792">
        <f t="shared" si="218"/>
        <v>0.67711494549559093</v>
      </c>
      <c r="AS958" s="792">
        <f t="shared" si="224"/>
        <v>0.36878387487049719</v>
      </c>
      <c r="AT958" s="792">
        <f t="shared" si="224"/>
        <v>0.63121612512950276</v>
      </c>
      <c r="AU958" s="808">
        <v>0.40576623151077101</v>
      </c>
      <c r="AV958" s="808">
        <f t="shared" si="225"/>
        <v>0.59423376848922893</v>
      </c>
      <c r="AW958" s="808">
        <v>0.45468192851296801</v>
      </c>
      <c r="AX958" s="808">
        <f t="shared" si="226"/>
        <v>0.54531807148703204</v>
      </c>
      <c r="AY958" s="808">
        <v>0.35506144157594399</v>
      </c>
      <c r="AZ958" s="808">
        <f t="shared" si="229"/>
        <v>0.64493855842405601</v>
      </c>
      <c r="BA958" s="808">
        <f t="shared" si="227"/>
        <v>0.39369263845125591</v>
      </c>
      <c r="BB958" s="808">
        <f t="shared" si="227"/>
        <v>0.60630736154874409</v>
      </c>
      <c r="BC958" s="809">
        <v>0.38388098880669003</v>
      </c>
      <c r="BD958" s="809">
        <f t="shared" si="230"/>
        <v>0.61611901119330992</v>
      </c>
      <c r="BE958" s="809">
        <v>0.43848749113762198</v>
      </c>
      <c r="BF958" s="809">
        <f t="shared" si="230"/>
        <v>0.56151250886237802</v>
      </c>
      <c r="BG958" s="809">
        <v>0.35628708811246801</v>
      </c>
      <c r="BH958" s="809">
        <f t="shared" si="219"/>
        <v>0.64371291188753199</v>
      </c>
      <c r="BI958" s="809">
        <v>0.38374729002346231</v>
      </c>
      <c r="BJ958" s="809">
        <v>0.6162527099765378</v>
      </c>
      <c r="BK958" s="810">
        <v>0.375488766860537</v>
      </c>
      <c r="BL958" s="810">
        <f t="shared" si="220"/>
        <v>0.624511233139463</v>
      </c>
      <c r="BM958" s="810">
        <v>0.43040057947376098</v>
      </c>
      <c r="BN958" s="810">
        <f t="shared" si="221"/>
        <v>0.56959942052623902</v>
      </c>
      <c r="BO958" s="810">
        <v>0.34472789143455002</v>
      </c>
      <c r="BP958" s="810">
        <f t="shared" si="222"/>
        <v>0.65527210856545004</v>
      </c>
      <c r="BQ958" s="810">
        <v>0.37396848106562453</v>
      </c>
      <c r="BR958" s="810">
        <f t="shared" si="228"/>
        <v>0.62603151893437559</v>
      </c>
      <c r="BS958" s="809">
        <v>0.92881707747841724</v>
      </c>
      <c r="BT958" s="809">
        <v>7.11829225215828E-2</v>
      </c>
      <c r="BU958" s="812"/>
      <c r="BV958" s="758"/>
      <c r="BW958" s="758"/>
      <c r="BX958" s="758"/>
      <c r="BY958" s="758"/>
      <c r="BZ958" s="758"/>
      <c r="CA958" s="758"/>
      <c r="CB958" s="758"/>
      <c r="CC958" s="758"/>
      <c r="CD958" s="758"/>
      <c r="CE958" s="758"/>
      <c r="CF958" s="758"/>
      <c r="CG958" s="758"/>
      <c r="CH958" s="758"/>
      <c r="CI958" s="758"/>
      <c r="CJ958" s="758"/>
      <c r="CK958" s="758"/>
      <c r="CL958" s="758"/>
      <c r="CM958" s="758"/>
      <c r="CN958" s="758"/>
      <c r="CP958" s="5"/>
      <c r="CR958" s="5"/>
      <c r="CS958" s="5"/>
      <c r="CT958" s="5"/>
    </row>
    <row r="959" spans="2:98" ht="15">
      <c r="B959" s="758"/>
      <c r="C959" s="758"/>
      <c r="D959" s="758"/>
      <c r="E959" s="758"/>
      <c r="F959" s="758"/>
      <c r="G959" s="758"/>
      <c r="H959" s="758"/>
      <c r="I959" s="758"/>
      <c r="J959" s="758"/>
      <c r="K959" s="758"/>
      <c r="L959" s="758"/>
      <c r="M959" s="758"/>
      <c r="N959" s="758"/>
      <c r="O959" s="758"/>
      <c r="P959" s="758"/>
      <c r="Q959" s="758"/>
      <c r="R959" s="758"/>
      <c r="S959" s="758"/>
      <c r="T959" s="758"/>
      <c r="U959" s="758"/>
      <c r="V959" s="758"/>
      <c r="W959" s="758"/>
      <c r="X959" s="758"/>
      <c r="Y959" s="758"/>
      <c r="Z959" s="758"/>
      <c r="AA959" s="758"/>
      <c r="AB959" s="758"/>
      <c r="AC959" s="758"/>
      <c r="AD959" s="758"/>
      <c r="AE959" s="758"/>
      <c r="AF959" s="758"/>
      <c r="AG959" s="758"/>
      <c r="AH959" s="758"/>
      <c r="AI959" s="758"/>
      <c r="AJ959" s="758"/>
      <c r="AK959" s="758"/>
      <c r="AL959" s="780">
        <v>954</v>
      </c>
      <c r="AM959" s="792">
        <v>0.38931696707208202</v>
      </c>
      <c r="AN959" s="792">
        <f t="shared" si="223"/>
        <v>0.61068303292791803</v>
      </c>
      <c r="AO959" s="792">
        <v>0.43343665549795501</v>
      </c>
      <c r="AP959" s="792">
        <f t="shared" si="217"/>
        <v>0.56656334450204504</v>
      </c>
      <c r="AQ959" s="792">
        <v>0.323188644808866</v>
      </c>
      <c r="AR959" s="792">
        <f t="shared" si="218"/>
        <v>0.676811355191134</v>
      </c>
      <c r="AS959" s="792">
        <f t="shared" si="224"/>
        <v>0.36904546716895348</v>
      </c>
      <c r="AT959" s="792">
        <f t="shared" si="224"/>
        <v>0.63095453283104663</v>
      </c>
      <c r="AU959" s="808">
        <v>0.40601113539716699</v>
      </c>
      <c r="AV959" s="808">
        <f t="shared" si="225"/>
        <v>0.59398886460283307</v>
      </c>
      <c r="AW959" s="808">
        <v>0.45491545771404601</v>
      </c>
      <c r="AX959" s="808">
        <f t="shared" si="226"/>
        <v>0.54508454228595404</v>
      </c>
      <c r="AY959" s="808">
        <v>0.355391515341831</v>
      </c>
      <c r="AZ959" s="808">
        <f t="shared" si="229"/>
        <v>0.644608484658169</v>
      </c>
      <c r="BA959" s="808">
        <f t="shared" si="227"/>
        <v>0.39397410430459462</v>
      </c>
      <c r="BB959" s="808">
        <f t="shared" si="227"/>
        <v>0.60602589569540544</v>
      </c>
      <c r="BC959" s="809">
        <v>0.38411862320796297</v>
      </c>
      <c r="BD959" s="809">
        <f t="shared" si="230"/>
        <v>0.61588137679203703</v>
      </c>
      <c r="BE959" s="809">
        <v>0.438711852403466</v>
      </c>
      <c r="BF959" s="809">
        <f t="shared" si="230"/>
        <v>0.561288147596534</v>
      </c>
      <c r="BG959" s="809">
        <v>0.35662425063992198</v>
      </c>
      <c r="BH959" s="809">
        <f t="shared" si="219"/>
        <v>0.64337574936007802</v>
      </c>
      <c r="BI959" s="809">
        <v>0.38402765454162979</v>
      </c>
      <c r="BJ959" s="809">
        <v>0.61597234545837021</v>
      </c>
      <c r="BK959" s="810">
        <v>0.37573126165762399</v>
      </c>
      <c r="BL959" s="810">
        <f t="shared" si="220"/>
        <v>0.62426873834237595</v>
      </c>
      <c r="BM959" s="810">
        <v>0.43062622801403699</v>
      </c>
      <c r="BN959" s="810">
        <f t="shared" si="221"/>
        <v>0.56937377198596306</v>
      </c>
      <c r="BO959" s="810">
        <v>0.34505341003423101</v>
      </c>
      <c r="BP959" s="810">
        <f t="shared" si="222"/>
        <v>0.65494658996576893</v>
      </c>
      <c r="BQ959" s="810">
        <v>0.3742452921728382</v>
      </c>
      <c r="BR959" s="810">
        <f t="shared" si="228"/>
        <v>0.62575470782716169</v>
      </c>
      <c r="BS959" s="809">
        <v>0.9288877673288557</v>
      </c>
      <c r="BT959" s="809">
        <v>7.1112232671144304E-2</v>
      </c>
      <c r="BU959" s="812"/>
      <c r="BV959" s="758"/>
      <c r="BW959" s="758"/>
      <c r="BX959" s="758"/>
      <c r="BY959" s="758"/>
      <c r="BZ959" s="758"/>
      <c r="CA959" s="758"/>
      <c r="CB959" s="758"/>
      <c r="CC959" s="758"/>
      <c r="CD959" s="758"/>
      <c r="CE959" s="758"/>
      <c r="CF959" s="758"/>
      <c r="CG959" s="758"/>
      <c r="CH959" s="758"/>
      <c r="CI959" s="758"/>
      <c r="CJ959" s="758"/>
      <c r="CK959" s="758"/>
      <c r="CL959" s="758"/>
      <c r="CM959" s="758"/>
      <c r="CN959" s="758"/>
      <c r="CP959" s="5"/>
      <c r="CR959" s="5"/>
      <c r="CS959" s="5"/>
      <c r="CT959" s="5"/>
    </row>
    <row r="960" spans="2:98" ht="15">
      <c r="B960" s="758"/>
      <c r="C960" s="758"/>
      <c r="D960" s="758"/>
      <c r="E960" s="758"/>
      <c r="F960" s="758"/>
      <c r="G960" s="758"/>
      <c r="H960" s="758"/>
      <c r="I960" s="758"/>
      <c r="J960" s="758"/>
      <c r="K960" s="758"/>
      <c r="L960" s="758"/>
      <c r="M960" s="758"/>
      <c r="N960" s="758"/>
      <c r="O960" s="758"/>
      <c r="P960" s="758"/>
      <c r="Q960" s="758"/>
      <c r="R960" s="758"/>
      <c r="S960" s="758"/>
      <c r="T960" s="758"/>
      <c r="U960" s="758"/>
      <c r="V960" s="758"/>
      <c r="W960" s="758"/>
      <c r="X960" s="758"/>
      <c r="Y960" s="758"/>
      <c r="Z960" s="758"/>
      <c r="AA960" s="758"/>
      <c r="AB960" s="758"/>
      <c r="AC960" s="758"/>
      <c r="AD960" s="758"/>
      <c r="AE960" s="758"/>
      <c r="AF960" s="758"/>
      <c r="AG960" s="758"/>
      <c r="AH960" s="758"/>
      <c r="AI960" s="758"/>
      <c r="AJ960" s="758"/>
      <c r="AK960" s="758"/>
      <c r="AL960" s="780">
        <v>955</v>
      </c>
      <c r="AM960" s="792">
        <v>0.38955353797081299</v>
      </c>
      <c r="AN960" s="792">
        <f t="shared" si="223"/>
        <v>0.61044646202918695</v>
      </c>
      <c r="AO960" s="792">
        <v>0.433647586230962</v>
      </c>
      <c r="AP960" s="792">
        <f t="shared" si="217"/>
        <v>0.566352413769038</v>
      </c>
      <c r="AQ960" s="792">
        <v>0.323492097430018</v>
      </c>
      <c r="AR960" s="792">
        <f t="shared" si="218"/>
        <v>0.67650790256998206</v>
      </c>
      <c r="AS960" s="792">
        <f t="shared" si="224"/>
        <v>0.36930690642188158</v>
      </c>
      <c r="AT960" s="792">
        <f t="shared" si="224"/>
        <v>0.63069309357811854</v>
      </c>
      <c r="AU960" s="808">
        <v>0.40625587256273599</v>
      </c>
      <c r="AV960" s="808">
        <f t="shared" si="225"/>
        <v>0.59374412743726401</v>
      </c>
      <c r="AW960" s="808">
        <v>0.455148836503457</v>
      </c>
      <c r="AX960" s="808">
        <f t="shared" si="226"/>
        <v>0.54485116349654295</v>
      </c>
      <c r="AY960" s="808">
        <v>0.35572142970798898</v>
      </c>
      <c r="AZ960" s="808">
        <f t="shared" si="229"/>
        <v>0.64427857029201108</v>
      </c>
      <c r="BA960" s="808">
        <f t="shared" si="227"/>
        <v>0.39425541055591817</v>
      </c>
      <c r="BB960" s="808">
        <f t="shared" si="227"/>
        <v>0.60574458944408183</v>
      </c>
      <c r="BC960" s="809">
        <v>0.384356192816456</v>
      </c>
      <c r="BD960" s="809">
        <f t="shared" si="230"/>
        <v>0.61564380718354395</v>
      </c>
      <c r="BE960" s="809">
        <v>0.43893616823171</v>
      </c>
      <c r="BF960" s="809">
        <f t="shared" si="230"/>
        <v>0.56106383176829</v>
      </c>
      <c r="BG960" s="809">
        <v>0.35696137970478098</v>
      </c>
      <c r="BH960" s="809">
        <f t="shared" si="219"/>
        <v>0.64303862029521897</v>
      </c>
      <c r="BI960" s="809">
        <v>0.38430797313059389</v>
      </c>
      <c r="BJ960" s="809">
        <v>0.61569202686940605</v>
      </c>
      <c r="BK960" s="810">
        <v>0.37597383077624702</v>
      </c>
      <c r="BL960" s="810">
        <f t="shared" si="220"/>
        <v>0.62402616922375298</v>
      </c>
      <c r="BM960" s="810">
        <v>0.43085185547203603</v>
      </c>
      <c r="BN960" s="810">
        <f t="shared" si="221"/>
        <v>0.56914814452796403</v>
      </c>
      <c r="BO960" s="810">
        <v>0.34537889144802397</v>
      </c>
      <c r="BP960" s="810">
        <f t="shared" si="222"/>
        <v>0.65462110855197597</v>
      </c>
      <c r="BQ960" s="810">
        <v>0.37452210436529587</v>
      </c>
      <c r="BR960" s="810">
        <f t="shared" si="228"/>
        <v>0.62547789563470413</v>
      </c>
      <c r="BS960" s="809">
        <v>0.92895831894108416</v>
      </c>
      <c r="BT960" s="809">
        <v>7.1041681058915798E-2</v>
      </c>
      <c r="BU960" s="812"/>
      <c r="BV960" s="758"/>
      <c r="BW960" s="758"/>
      <c r="BX960" s="758"/>
      <c r="BY960" s="758"/>
      <c r="BZ960" s="758"/>
      <c r="CA960" s="758"/>
      <c r="CB960" s="758"/>
      <c r="CC960" s="758"/>
      <c r="CD960" s="758"/>
      <c r="CE960" s="758"/>
      <c r="CF960" s="758"/>
      <c r="CG960" s="758"/>
      <c r="CH960" s="758"/>
      <c r="CI960" s="758"/>
      <c r="CJ960" s="758"/>
      <c r="CK960" s="758"/>
      <c r="CL960" s="758"/>
      <c r="CM960" s="758"/>
      <c r="CN960" s="758"/>
      <c r="CP960" s="5"/>
      <c r="CR960" s="5"/>
      <c r="CS960" s="5"/>
      <c r="CT960" s="5"/>
    </row>
    <row r="961" spans="2:98" ht="15">
      <c r="B961" s="758"/>
      <c r="C961" s="758"/>
      <c r="D961" s="758"/>
      <c r="E961" s="758"/>
      <c r="F961" s="758"/>
      <c r="G961" s="758"/>
      <c r="H961" s="758"/>
      <c r="I961" s="758"/>
      <c r="J961" s="758"/>
      <c r="K961" s="758"/>
      <c r="L961" s="758"/>
      <c r="M961" s="758"/>
      <c r="N961" s="758"/>
      <c r="O961" s="758"/>
      <c r="P961" s="758"/>
      <c r="Q961" s="758"/>
      <c r="R961" s="758"/>
      <c r="S961" s="758"/>
      <c r="T961" s="758"/>
      <c r="U961" s="758"/>
      <c r="V961" s="758"/>
      <c r="W961" s="758"/>
      <c r="X961" s="758"/>
      <c r="Y961" s="758"/>
      <c r="Z961" s="758"/>
      <c r="AA961" s="758"/>
      <c r="AB961" s="758"/>
      <c r="AC961" s="758"/>
      <c r="AD961" s="758"/>
      <c r="AE961" s="758"/>
      <c r="AF961" s="758"/>
      <c r="AG961" s="758"/>
      <c r="AH961" s="758"/>
      <c r="AI961" s="758"/>
      <c r="AJ961" s="758"/>
      <c r="AK961" s="758"/>
      <c r="AL961" s="780">
        <v>956</v>
      </c>
      <c r="AM961" s="792">
        <v>0.38978992397895101</v>
      </c>
      <c r="AN961" s="792">
        <f t="shared" si="223"/>
        <v>0.61021007602104893</v>
      </c>
      <c r="AO961" s="792">
        <v>0.43385837585078801</v>
      </c>
      <c r="AP961" s="792">
        <f t="shared" si="217"/>
        <v>0.56614162414921199</v>
      </c>
      <c r="AQ961" s="792">
        <v>0.32379541206177997</v>
      </c>
      <c r="AR961" s="792">
        <f t="shared" si="218"/>
        <v>0.67620458793822003</v>
      </c>
      <c r="AS961" s="792">
        <f t="shared" si="224"/>
        <v>0.36956819242757488</v>
      </c>
      <c r="AT961" s="792">
        <f t="shared" si="224"/>
        <v>0.63043180757242512</v>
      </c>
      <c r="AU961" s="808">
        <v>0.40650044322401102</v>
      </c>
      <c r="AV961" s="808">
        <f t="shared" si="225"/>
        <v>0.59349955677598898</v>
      </c>
      <c r="AW961" s="808">
        <v>0.45538206517685498</v>
      </c>
      <c r="AX961" s="808">
        <f t="shared" si="226"/>
        <v>0.54461793482314502</v>
      </c>
      <c r="AY961" s="808">
        <v>0.35605118448093398</v>
      </c>
      <c r="AZ961" s="808">
        <f t="shared" si="229"/>
        <v>0.64394881551906602</v>
      </c>
      <c r="BA961" s="808">
        <f t="shared" si="227"/>
        <v>0.39453655725134973</v>
      </c>
      <c r="BB961" s="808">
        <f t="shared" si="227"/>
        <v>0.60546344274865027</v>
      </c>
      <c r="BC961" s="809">
        <v>0.38459369888010703</v>
      </c>
      <c r="BD961" s="809">
        <f t="shared" si="230"/>
        <v>0.61540630111989292</v>
      </c>
      <c r="BE961" s="809">
        <v>0.43916043964902102</v>
      </c>
      <c r="BF961" s="809">
        <f t="shared" si="230"/>
        <v>0.56083956035097904</v>
      </c>
      <c r="BG961" s="809">
        <v>0.35729847603946402</v>
      </c>
      <c r="BH961" s="809">
        <f t="shared" si="219"/>
        <v>0.64270152396053604</v>
      </c>
      <c r="BI961" s="809">
        <v>0.38458824675026149</v>
      </c>
      <c r="BJ961" s="809">
        <v>0.61541175324973851</v>
      </c>
      <c r="BK961" s="810">
        <v>0.37621647629078597</v>
      </c>
      <c r="BL961" s="810">
        <f t="shared" si="220"/>
        <v>0.62378352370921397</v>
      </c>
      <c r="BM961" s="810">
        <v>0.43107746287946302</v>
      </c>
      <c r="BN961" s="810">
        <f t="shared" si="221"/>
        <v>0.56892253712053698</v>
      </c>
      <c r="BO961" s="810">
        <v>0.34570433647347998</v>
      </c>
      <c r="BP961" s="810">
        <f t="shared" si="222"/>
        <v>0.65429566352652002</v>
      </c>
      <c r="BQ961" s="810">
        <v>0.37479891889022099</v>
      </c>
      <c r="BR961" s="810">
        <f t="shared" si="228"/>
        <v>0.62520108110977912</v>
      </c>
      <c r="BS961" s="809">
        <v>0.92902873292781041</v>
      </c>
      <c r="BT961" s="809">
        <v>7.0971267072189606E-2</v>
      </c>
      <c r="BU961" s="812"/>
      <c r="BV961" s="758"/>
      <c r="BW961" s="758"/>
      <c r="BX961" s="758"/>
      <c r="BY961" s="758"/>
      <c r="BZ961" s="758"/>
      <c r="CA961" s="758"/>
      <c r="CB961" s="758"/>
      <c r="CC961" s="758"/>
      <c r="CD961" s="758"/>
      <c r="CE961" s="758"/>
      <c r="CF961" s="758"/>
      <c r="CG961" s="758"/>
      <c r="CH961" s="758"/>
      <c r="CI961" s="758"/>
      <c r="CJ961" s="758"/>
      <c r="CK961" s="758"/>
      <c r="CL961" s="758"/>
      <c r="CM961" s="758"/>
      <c r="CN961" s="758"/>
      <c r="CP961" s="5"/>
      <c r="CR961" s="5"/>
      <c r="CS961" s="5"/>
      <c r="CT961" s="5"/>
    </row>
    <row r="962" spans="2:98" ht="15">
      <c r="B962" s="758"/>
      <c r="C962" s="758"/>
      <c r="D962" s="758"/>
      <c r="E962" s="758"/>
      <c r="F962" s="758"/>
      <c r="G962" s="758"/>
      <c r="H962" s="758"/>
      <c r="I962" s="758"/>
      <c r="J962" s="758"/>
      <c r="K962" s="758"/>
      <c r="L962" s="758"/>
      <c r="M962" s="758"/>
      <c r="N962" s="758"/>
      <c r="O962" s="758"/>
      <c r="P962" s="758"/>
      <c r="Q962" s="758"/>
      <c r="R962" s="758"/>
      <c r="S962" s="758"/>
      <c r="T962" s="758"/>
      <c r="U962" s="758"/>
      <c r="V962" s="758"/>
      <c r="W962" s="758"/>
      <c r="X962" s="758"/>
      <c r="Y962" s="758"/>
      <c r="Z962" s="758"/>
      <c r="AA962" s="758"/>
      <c r="AB962" s="758"/>
      <c r="AC962" s="758"/>
      <c r="AD962" s="758"/>
      <c r="AE962" s="758"/>
      <c r="AF962" s="758"/>
      <c r="AG962" s="758"/>
      <c r="AH962" s="758"/>
      <c r="AI962" s="758"/>
      <c r="AJ962" s="758"/>
      <c r="AK962" s="758"/>
      <c r="AL962" s="780">
        <v>957</v>
      </c>
      <c r="AM962" s="792">
        <v>0.39002612457827202</v>
      </c>
      <c r="AN962" s="792">
        <f t="shared" si="223"/>
        <v>0.60997387542172798</v>
      </c>
      <c r="AO962" s="792">
        <v>0.434069024791089</v>
      </c>
      <c r="AP962" s="792">
        <f t="shared" si="217"/>
        <v>0.565930975208911</v>
      </c>
      <c r="AQ962" s="792">
        <v>0.32409858839806899</v>
      </c>
      <c r="AR962" s="792">
        <f t="shared" si="218"/>
        <v>0.67590141160193107</v>
      </c>
      <c r="AS962" s="792">
        <f t="shared" si="224"/>
        <v>0.36982932498432652</v>
      </c>
      <c r="AT962" s="792">
        <f t="shared" si="224"/>
        <v>0.63017067501567348</v>
      </c>
      <c r="AU962" s="808">
        <v>0.406744847597521</v>
      </c>
      <c r="AV962" s="808">
        <f t="shared" si="225"/>
        <v>0.59325515240247895</v>
      </c>
      <c r="AW962" s="808">
        <v>0.455615144029896</v>
      </c>
      <c r="AX962" s="808">
        <f t="shared" si="226"/>
        <v>0.544384855970104</v>
      </c>
      <c r="AY962" s="808">
        <v>0.356380779467183</v>
      </c>
      <c r="AZ962" s="808">
        <f t="shared" si="229"/>
        <v>0.64361922053281706</v>
      </c>
      <c r="BA962" s="808">
        <f t="shared" si="227"/>
        <v>0.39481754443701178</v>
      </c>
      <c r="BB962" s="808">
        <f t="shared" si="227"/>
        <v>0.60518245556298833</v>
      </c>
      <c r="BC962" s="809">
        <v>0.38483114264685597</v>
      </c>
      <c r="BD962" s="809">
        <f t="shared" si="230"/>
        <v>0.61516885735314397</v>
      </c>
      <c r="BE962" s="809">
        <v>0.43938466768206802</v>
      </c>
      <c r="BF962" s="809">
        <f t="shared" si="230"/>
        <v>0.56061533231793192</v>
      </c>
      <c r="BG962" s="809">
        <v>0.35763554037639</v>
      </c>
      <c r="BH962" s="809">
        <f t="shared" si="219"/>
        <v>0.64236445962361</v>
      </c>
      <c r="BI962" s="809">
        <v>0.38486847636054039</v>
      </c>
      <c r="BJ962" s="809">
        <v>0.61513152363945955</v>
      </c>
      <c r="BK962" s="810">
        <v>0.37645920027562402</v>
      </c>
      <c r="BL962" s="810">
        <f t="shared" si="220"/>
        <v>0.62354079972437604</v>
      </c>
      <c r="BM962" s="810">
        <v>0.43130305126801999</v>
      </c>
      <c r="BN962" s="810">
        <f t="shared" si="221"/>
        <v>0.56869694873197996</v>
      </c>
      <c r="BO962" s="810">
        <v>0.346029745908154</v>
      </c>
      <c r="BP962" s="810">
        <f t="shared" si="222"/>
        <v>0.65397025409184595</v>
      </c>
      <c r="BQ962" s="810">
        <v>0.37507573699483887</v>
      </c>
      <c r="BR962" s="810">
        <f t="shared" si="228"/>
        <v>0.62492426300516113</v>
      </c>
      <c r="BS962" s="809">
        <v>0.92909900990174221</v>
      </c>
      <c r="BT962" s="809">
        <v>7.0900990098257802E-2</v>
      </c>
      <c r="BU962" s="812"/>
      <c r="BV962" s="758"/>
      <c r="BW962" s="758"/>
      <c r="BX962" s="758"/>
      <c r="BY962" s="758"/>
      <c r="BZ962" s="758"/>
      <c r="CA962" s="758"/>
      <c r="CB962" s="758"/>
      <c r="CC962" s="758"/>
      <c r="CD962" s="758"/>
      <c r="CE962" s="758"/>
      <c r="CF962" s="758"/>
      <c r="CG962" s="758"/>
      <c r="CH962" s="758"/>
      <c r="CI962" s="758"/>
      <c r="CJ962" s="758"/>
      <c r="CK962" s="758"/>
      <c r="CL962" s="758"/>
      <c r="CM962" s="758"/>
      <c r="CN962" s="758"/>
      <c r="CP962" s="5"/>
      <c r="CR962" s="5"/>
      <c r="CS962" s="5"/>
      <c r="CT962" s="5"/>
    </row>
    <row r="963" spans="2:98" ht="15">
      <c r="B963" s="758"/>
      <c r="C963" s="758"/>
      <c r="D963" s="758"/>
      <c r="E963" s="758"/>
      <c r="F963" s="758"/>
      <c r="G963" s="758"/>
      <c r="H963" s="758"/>
      <c r="I963" s="758"/>
      <c r="J963" s="758"/>
      <c r="K963" s="758"/>
      <c r="L963" s="758"/>
      <c r="M963" s="758"/>
      <c r="N963" s="758"/>
      <c r="O963" s="758"/>
      <c r="P963" s="758"/>
      <c r="Q963" s="758"/>
      <c r="R963" s="758"/>
      <c r="S963" s="758"/>
      <c r="T963" s="758"/>
      <c r="U963" s="758"/>
      <c r="V963" s="758"/>
      <c r="W963" s="758"/>
      <c r="X963" s="758"/>
      <c r="Y963" s="758"/>
      <c r="Z963" s="758"/>
      <c r="AA963" s="758"/>
      <c r="AB963" s="758"/>
      <c r="AC963" s="758"/>
      <c r="AD963" s="758"/>
      <c r="AE963" s="758"/>
      <c r="AF963" s="758"/>
      <c r="AG963" s="758"/>
      <c r="AH963" s="758"/>
      <c r="AI963" s="758"/>
      <c r="AJ963" s="758"/>
      <c r="AK963" s="758"/>
      <c r="AL963" s="780">
        <v>958</v>
      </c>
      <c r="AM963" s="792">
        <v>0.39026213925054898</v>
      </c>
      <c r="AN963" s="792">
        <f t="shared" si="223"/>
        <v>0.60973786074945102</v>
      </c>
      <c r="AO963" s="792">
        <v>0.43427953348552301</v>
      </c>
      <c r="AP963" s="792">
        <f t="shared" si="217"/>
        <v>0.56572046651447705</v>
      </c>
      <c r="AQ963" s="792">
        <v>0.32440162613279899</v>
      </c>
      <c r="AR963" s="792">
        <f t="shared" si="218"/>
        <v>0.67559837386720101</v>
      </c>
      <c r="AS963" s="792">
        <f t="shared" si="224"/>
        <v>0.37009030389042802</v>
      </c>
      <c r="AT963" s="792">
        <f t="shared" si="224"/>
        <v>0.62990969610957204</v>
      </c>
      <c r="AU963" s="808">
        <v>0.40698908589979599</v>
      </c>
      <c r="AV963" s="808">
        <f t="shared" si="225"/>
        <v>0.59301091410020401</v>
      </c>
      <c r="AW963" s="808">
        <v>0.45584807335823502</v>
      </c>
      <c r="AX963" s="808">
        <f t="shared" si="226"/>
        <v>0.54415192664176493</v>
      </c>
      <c r="AY963" s="808">
        <v>0.35671021447325002</v>
      </c>
      <c r="AZ963" s="808">
        <f t="shared" si="229"/>
        <v>0.64328978552674998</v>
      </c>
      <c r="BA963" s="808">
        <f t="shared" si="227"/>
        <v>0.39509837215902577</v>
      </c>
      <c r="BB963" s="808">
        <f t="shared" si="227"/>
        <v>0.60490162784097423</v>
      </c>
      <c r="BC963" s="809">
        <v>0.38506852536464198</v>
      </c>
      <c r="BD963" s="809">
        <f t="shared" si="230"/>
        <v>0.61493147463535802</v>
      </c>
      <c r="BE963" s="809">
        <v>0.43960885335751698</v>
      </c>
      <c r="BF963" s="809">
        <f t="shared" si="230"/>
        <v>0.56039114664248302</v>
      </c>
      <c r="BG963" s="809">
        <v>0.357972573447978</v>
      </c>
      <c r="BH963" s="809">
        <f t="shared" si="219"/>
        <v>0.64202742655202205</v>
      </c>
      <c r="BI963" s="809">
        <v>0.38514866292133781</v>
      </c>
      <c r="BJ963" s="809">
        <v>0.61485133707866224</v>
      </c>
      <c r="BK963" s="810">
        <v>0.37670200480514299</v>
      </c>
      <c r="BL963" s="810">
        <f t="shared" si="220"/>
        <v>0.62329799519485696</v>
      </c>
      <c r="BM963" s="810">
        <v>0.43152862166941203</v>
      </c>
      <c r="BN963" s="810">
        <f t="shared" si="221"/>
        <v>0.56847137833058792</v>
      </c>
      <c r="BO963" s="810">
        <v>0.34635512054959899</v>
      </c>
      <c r="BP963" s="810">
        <f t="shared" si="222"/>
        <v>0.65364487945040106</v>
      </c>
      <c r="BQ963" s="810">
        <v>0.37535255992637462</v>
      </c>
      <c r="BR963" s="810">
        <f t="shared" si="228"/>
        <v>0.62464744007362549</v>
      </c>
      <c r="BS963" s="809">
        <v>0.92916915047558724</v>
      </c>
      <c r="BT963" s="809">
        <v>7.0830849524412806E-2</v>
      </c>
      <c r="BU963" s="812"/>
      <c r="BV963" s="758"/>
      <c r="BW963" s="758"/>
      <c r="BX963" s="758"/>
      <c r="BY963" s="758"/>
      <c r="BZ963" s="758"/>
      <c r="CA963" s="758"/>
      <c r="CB963" s="758"/>
      <c r="CC963" s="758"/>
      <c r="CD963" s="758"/>
      <c r="CE963" s="758"/>
      <c r="CF963" s="758"/>
      <c r="CG963" s="758"/>
      <c r="CH963" s="758"/>
      <c r="CI963" s="758"/>
      <c r="CJ963" s="758"/>
      <c r="CK963" s="758"/>
      <c r="CL963" s="758"/>
      <c r="CM963" s="758"/>
      <c r="CN963" s="758"/>
      <c r="CP963" s="5"/>
      <c r="CR963" s="5"/>
      <c r="CS963" s="5"/>
      <c r="CT963" s="5"/>
    </row>
    <row r="964" spans="2:98" ht="15">
      <c r="B964" s="758"/>
      <c r="C964" s="758"/>
      <c r="D964" s="758"/>
      <c r="E964" s="758"/>
      <c r="F964" s="758"/>
      <c r="G964" s="758"/>
      <c r="H964" s="758"/>
      <c r="I964" s="758"/>
      <c r="J964" s="758"/>
      <c r="K964" s="758"/>
      <c r="L964" s="758"/>
      <c r="M964" s="758"/>
      <c r="N964" s="758"/>
      <c r="O964" s="758"/>
      <c r="P964" s="758"/>
      <c r="Q964" s="758"/>
      <c r="R964" s="758"/>
      <c r="S964" s="758"/>
      <c r="T964" s="758"/>
      <c r="U964" s="758"/>
      <c r="V964" s="758"/>
      <c r="W964" s="758"/>
      <c r="X964" s="758"/>
      <c r="Y964" s="758"/>
      <c r="Z964" s="758"/>
      <c r="AA964" s="758"/>
      <c r="AB964" s="758"/>
      <c r="AC964" s="758"/>
      <c r="AD964" s="758"/>
      <c r="AE964" s="758"/>
      <c r="AF964" s="758"/>
      <c r="AG964" s="758"/>
      <c r="AH964" s="758"/>
      <c r="AI964" s="758"/>
      <c r="AJ964" s="758"/>
      <c r="AK964" s="758"/>
      <c r="AL964" s="780">
        <v>959</v>
      </c>
      <c r="AM964" s="792">
        <v>0.39049796747755999</v>
      </c>
      <c r="AN964" s="792">
        <f t="shared" si="223"/>
        <v>0.60950203252244006</v>
      </c>
      <c r="AO964" s="792">
        <v>0.43448990236774898</v>
      </c>
      <c r="AP964" s="792">
        <f t="shared" si="217"/>
        <v>0.56551009763225102</v>
      </c>
      <c r="AQ964" s="792">
        <v>0.324704524959886</v>
      </c>
      <c r="AR964" s="792">
        <f t="shared" si="218"/>
        <v>0.675295475040114</v>
      </c>
      <c r="AS964" s="792">
        <f t="shared" si="224"/>
        <v>0.37035112894417344</v>
      </c>
      <c r="AT964" s="792">
        <f t="shared" si="224"/>
        <v>0.62964887105582656</v>
      </c>
      <c r="AU964" s="808">
        <v>0.40723315834736701</v>
      </c>
      <c r="AV964" s="808">
        <f t="shared" si="225"/>
        <v>0.59276684165263305</v>
      </c>
      <c r="AW964" s="808">
        <v>0.45608085345752702</v>
      </c>
      <c r="AX964" s="808">
        <f t="shared" si="226"/>
        <v>0.54391914654247298</v>
      </c>
      <c r="AY964" s="808">
        <v>0.35703948930565399</v>
      </c>
      <c r="AZ964" s="808">
        <f t="shared" si="229"/>
        <v>0.64296051069434601</v>
      </c>
      <c r="BA964" s="808">
        <f t="shared" si="227"/>
        <v>0.39537904046351585</v>
      </c>
      <c r="BB964" s="808">
        <f t="shared" si="227"/>
        <v>0.6046209595364842</v>
      </c>
      <c r="BC964" s="809">
        <v>0.38530584828140302</v>
      </c>
      <c r="BD964" s="809">
        <f t="shared" si="230"/>
        <v>0.61469415171859698</v>
      </c>
      <c r="BE964" s="809">
        <v>0.43983299770203599</v>
      </c>
      <c r="BF964" s="809">
        <f t="shared" si="230"/>
        <v>0.56016700229796401</v>
      </c>
      <c r="BG964" s="809">
        <v>0.35830957598664598</v>
      </c>
      <c r="BH964" s="809">
        <f t="shared" si="219"/>
        <v>0.64169042401335408</v>
      </c>
      <c r="BI964" s="809">
        <v>0.38542880739256036</v>
      </c>
      <c r="BJ964" s="809">
        <v>0.61457119260743975</v>
      </c>
      <c r="BK964" s="810">
        <v>0.37694489195372299</v>
      </c>
      <c r="BL964" s="810">
        <f t="shared" si="220"/>
        <v>0.62305510804627695</v>
      </c>
      <c r="BM964" s="810">
        <v>0.43175417511534198</v>
      </c>
      <c r="BN964" s="810">
        <f t="shared" si="221"/>
        <v>0.56824582488465802</v>
      </c>
      <c r="BO964" s="810">
        <v>0.346680461195367</v>
      </c>
      <c r="BP964" s="810">
        <f t="shared" si="222"/>
        <v>0.653319538804633</v>
      </c>
      <c r="BQ964" s="810">
        <v>0.37562938893205167</v>
      </c>
      <c r="BR964" s="810">
        <f t="shared" si="228"/>
        <v>0.62437061106794844</v>
      </c>
      <c r="BS964" s="809">
        <v>0.92923915526205314</v>
      </c>
      <c r="BT964" s="809">
        <v>7.0760844737946901E-2</v>
      </c>
      <c r="BU964" s="812"/>
      <c r="BV964" s="758"/>
      <c r="BW964" s="758"/>
      <c r="BX964" s="758"/>
      <c r="BY964" s="758"/>
      <c r="BZ964" s="758"/>
      <c r="CA964" s="758"/>
      <c r="CB964" s="758"/>
      <c r="CC964" s="758"/>
      <c r="CD964" s="758"/>
      <c r="CE964" s="758"/>
      <c r="CF964" s="758"/>
      <c r="CG964" s="758"/>
      <c r="CH964" s="758"/>
      <c r="CI964" s="758"/>
      <c r="CJ964" s="758"/>
      <c r="CK964" s="758"/>
      <c r="CL964" s="758"/>
      <c r="CM964" s="758"/>
      <c r="CN964" s="758"/>
      <c r="CP964" s="5"/>
      <c r="CR964" s="5"/>
      <c r="CS964" s="5"/>
      <c r="CT964" s="5"/>
    </row>
    <row r="965" spans="2:98" ht="15">
      <c r="B965" s="758"/>
      <c r="C965" s="758"/>
      <c r="D965" s="758"/>
      <c r="E965" s="758"/>
      <c r="F965" s="758"/>
      <c r="G965" s="758"/>
      <c r="H965" s="758"/>
      <c r="I965" s="758"/>
      <c r="J965" s="758"/>
      <c r="K965" s="758"/>
      <c r="L965" s="758"/>
      <c r="M965" s="758"/>
      <c r="N965" s="758"/>
      <c r="O965" s="758"/>
      <c r="P965" s="758"/>
      <c r="Q965" s="758"/>
      <c r="R965" s="758"/>
      <c r="S965" s="758"/>
      <c r="T965" s="758"/>
      <c r="U965" s="758"/>
      <c r="V965" s="758"/>
      <c r="W965" s="758"/>
      <c r="X965" s="758"/>
      <c r="Y965" s="758"/>
      <c r="Z965" s="758"/>
      <c r="AA965" s="758"/>
      <c r="AB965" s="758"/>
      <c r="AC965" s="758"/>
      <c r="AD965" s="758"/>
      <c r="AE965" s="758"/>
      <c r="AF965" s="758"/>
      <c r="AG965" s="758"/>
      <c r="AH965" s="758"/>
      <c r="AI965" s="758"/>
      <c r="AJ965" s="758"/>
      <c r="AK965" s="758"/>
      <c r="AL965" s="780">
        <v>960</v>
      </c>
      <c r="AM965" s="792">
        <v>0.39073360874107899</v>
      </c>
      <c r="AN965" s="792">
        <f t="shared" si="223"/>
        <v>0.60926639125892101</v>
      </c>
      <c r="AO965" s="792">
        <v>0.43470013187142498</v>
      </c>
      <c r="AP965" s="792">
        <f t="shared" si="217"/>
        <v>0.56529986812857502</v>
      </c>
      <c r="AQ965" s="792">
        <v>0.32500728457324601</v>
      </c>
      <c r="AR965" s="792">
        <f t="shared" si="218"/>
        <v>0.67499271542675399</v>
      </c>
      <c r="AS965" s="792">
        <f t="shared" si="224"/>
        <v>0.3706117999438554</v>
      </c>
      <c r="AT965" s="792">
        <f t="shared" si="224"/>
        <v>0.6293882000561446</v>
      </c>
      <c r="AU965" s="808">
        <v>0.40747706515676402</v>
      </c>
      <c r="AV965" s="808">
        <f t="shared" si="225"/>
        <v>0.59252293484323593</v>
      </c>
      <c r="AW965" s="808">
        <v>0.45631348462342702</v>
      </c>
      <c r="AX965" s="808">
        <f t="shared" si="226"/>
        <v>0.54368651537657298</v>
      </c>
      <c r="AY965" s="808">
        <v>0.35736860377090801</v>
      </c>
      <c r="AZ965" s="808">
        <f t="shared" si="229"/>
        <v>0.64263139622909193</v>
      </c>
      <c r="BA965" s="808">
        <f t="shared" si="227"/>
        <v>0.39565954939660275</v>
      </c>
      <c r="BB965" s="808">
        <f t="shared" si="227"/>
        <v>0.60434045060339725</v>
      </c>
      <c r="BC965" s="809">
        <v>0.38554311264507901</v>
      </c>
      <c r="BD965" s="809">
        <f t="shared" si="230"/>
        <v>0.61445688735492099</v>
      </c>
      <c r="BE965" s="809">
        <v>0.44005710174229301</v>
      </c>
      <c r="BF965" s="809">
        <f t="shared" si="230"/>
        <v>0.55994289825770704</v>
      </c>
      <c r="BG965" s="809">
        <v>0.358646548724814</v>
      </c>
      <c r="BH965" s="809">
        <f t="shared" si="219"/>
        <v>0.64135345127518595</v>
      </c>
      <c r="BI965" s="809">
        <v>0.38570891073411628</v>
      </c>
      <c r="BJ965" s="809">
        <v>0.61429108926588372</v>
      </c>
      <c r="BK965" s="810">
        <v>0.37718786379574598</v>
      </c>
      <c r="BL965" s="810">
        <f t="shared" si="220"/>
        <v>0.62281213620425402</v>
      </c>
      <c r="BM965" s="810">
        <v>0.431979712637514</v>
      </c>
      <c r="BN965" s="810">
        <f t="shared" si="221"/>
        <v>0.568020287362486</v>
      </c>
      <c r="BO965" s="810">
        <v>0.34700576864301302</v>
      </c>
      <c r="BP965" s="810">
        <f t="shared" si="222"/>
        <v>0.65299423135698698</v>
      </c>
      <c r="BQ965" s="810">
        <v>0.37590622525909545</v>
      </c>
      <c r="BR965" s="810">
        <f t="shared" si="228"/>
        <v>0.62409377474090455</v>
      </c>
      <c r="BS965" s="809">
        <v>0.9293090248738477</v>
      </c>
      <c r="BT965" s="809">
        <v>7.06909751261523E-2</v>
      </c>
      <c r="BU965" s="812"/>
      <c r="BV965" s="758"/>
      <c r="BW965" s="758"/>
      <c r="BX965" s="758"/>
      <c r="BY965" s="758"/>
      <c r="BZ965" s="758"/>
      <c r="CA965" s="758"/>
      <c r="CB965" s="758"/>
      <c r="CC965" s="758"/>
      <c r="CD965" s="758"/>
      <c r="CE965" s="758"/>
      <c r="CF965" s="758"/>
      <c r="CG965" s="758"/>
      <c r="CH965" s="758"/>
      <c r="CI965" s="758"/>
      <c r="CJ965" s="758"/>
      <c r="CK965" s="758"/>
      <c r="CL965" s="758"/>
      <c r="CM965" s="758"/>
      <c r="CN965" s="758"/>
      <c r="CP965" s="5"/>
      <c r="CR965" s="5"/>
      <c r="CS965" s="5"/>
      <c r="CT965" s="5"/>
    </row>
    <row r="966" spans="2:98" ht="15">
      <c r="B966" s="758"/>
      <c r="C966" s="758"/>
      <c r="D966" s="758"/>
      <c r="E966" s="758"/>
      <c r="F966" s="758"/>
      <c r="G966" s="758"/>
      <c r="H966" s="758"/>
      <c r="I966" s="758"/>
      <c r="J966" s="758"/>
      <c r="K966" s="758"/>
      <c r="L966" s="758"/>
      <c r="M966" s="758"/>
      <c r="N966" s="758"/>
      <c r="O966" s="758"/>
      <c r="P966" s="758"/>
      <c r="Q966" s="758"/>
      <c r="R966" s="758"/>
      <c r="S966" s="758"/>
      <c r="T966" s="758"/>
      <c r="U966" s="758"/>
      <c r="V966" s="758"/>
      <c r="W966" s="758"/>
      <c r="X966" s="758"/>
      <c r="Y966" s="758"/>
      <c r="Z966" s="758"/>
      <c r="AA966" s="758"/>
      <c r="AB966" s="758"/>
      <c r="AC966" s="758"/>
      <c r="AD966" s="758"/>
      <c r="AE966" s="758"/>
      <c r="AF966" s="758"/>
      <c r="AG966" s="758"/>
      <c r="AH966" s="758"/>
      <c r="AI966" s="758"/>
      <c r="AJ966" s="758"/>
      <c r="AK966" s="758"/>
      <c r="AL966" s="780">
        <v>961</v>
      </c>
      <c r="AM966" s="792">
        <v>0.39096906252288199</v>
      </c>
      <c r="AN966" s="792">
        <f t="shared" si="223"/>
        <v>0.60903093747711801</v>
      </c>
      <c r="AO966" s="792">
        <v>0.43491022243020799</v>
      </c>
      <c r="AP966" s="792">
        <f t="shared" ref="AP966:AP1005" si="231">1-AO966</f>
        <v>0.56508977756979206</v>
      </c>
      <c r="AQ966" s="792">
        <v>0.32530990466679299</v>
      </c>
      <c r="AR966" s="792">
        <f t="shared" ref="AR966:AR1005" si="232">1-AQ966</f>
        <v>0.67469009533320701</v>
      </c>
      <c r="AS966" s="792">
        <f t="shared" si="224"/>
        <v>0.37087231668776605</v>
      </c>
      <c r="AT966" s="792">
        <f t="shared" si="224"/>
        <v>0.62912768331223401</v>
      </c>
      <c r="AU966" s="808">
        <v>0.40772080654451798</v>
      </c>
      <c r="AV966" s="808">
        <f t="shared" si="225"/>
        <v>0.59227919345548208</v>
      </c>
      <c r="AW966" s="808">
        <v>0.45654596715159002</v>
      </c>
      <c r="AX966" s="808">
        <f t="shared" si="226"/>
        <v>0.54345403284840998</v>
      </c>
      <c r="AY966" s="808">
        <v>0.35769755767553102</v>
      </c>
      <c r="AZ966" s="808">
        <f t="shared" si="229"/>
        <v>0.64230244232446898</v>
      </c>
      <c r="BA966" s="808">
        <f t="shared" si="227"/>
        <v>0.39593989900441057</v>
      </c>
      <c r="BB966" s="808">
        <f t="shared" si="227"/>
        <v>0.60406010099558949</v>
      </c>
      <c r="BC966" s="809">
        <v>0.38578031970360699</v>
      </c>
      <c r="BD966" s="809">
        <f t="shared" si="230"/>
        <v>0.61421968029639307</v>
      </c>
      <c r="BE966" s="809">
        <v>0.44028116650495402</v>
      </c>
      <c r="BF966" s="809">
        <f t="shared" si="230"/>
        <v>0.55971883349504603</v>
      </c>
      <c r="BG966" s="809">
        <v>0.35898349239490202</v>
      </c>
      <c r="BH966" s="809">
        <f t="shared" ref="BH966:BH1005" si="233">1-BG966</f>
        <v>0.64101650760509798</v>
      </c>
      <c r="BI966" s="809">
        <v>0.38598897390591252</v>
      </c>
      <c r="BJ966" s="809">
        <v>0.61401102609408742</v>
      </c>
      <c r="BK966" s="810">
        <v>0.377430922405594</v>
      </c>
      <c r="BL966" s="810">
        <f t="shared" ref="BL966:BL1005" si="234">1-BK966</f>
        <v>0.62256907759440594</v>
      </c>
      <c r="BM966" s="810">
        <v>0.43220523526763099</v>
      </c>
      <c r="BN966" s="810">
        <f t="shared" ref="BN966:BN1005" si="235">1-BM966</f>
        <v>0.56779476473236901</v>
      </c>
      <c r="BO966" s="810">
        <v>0.34733104369008999</v>
      </c>
      <c r="BP966" s="810">
        <f t="shared" ref="BP966:BP1005" si="236">1-BO966</f>
        <v>0.65266895630990995</v>
      </c>
      <c r="BQ966" s="810">
        <v>0.37618307015473068</v>
      </c>
      <c r="BR966" s="810">
        <f t="shared" si="228"/>
        <v>0.62381692984526937</v>
      </c>
      <c r="BS966" s="809">
        <v>0.9293787599236788</v>
      </c>
      <c r="BT966" s="809">
        <v>7.0621240076321201E-2</v>
      </c>
      <c r="BU966" s="812"/>
      <c r="BV966" s="758"/>
      <c r="BW966" s="758"/>
      <c r="BX966" s="758"/>
      <c r="BY966" s="758"/>
      <c r="BZ966" s="758"/>
      <c r="CA966" s="758"/>
      <c r="CB966" s="758"/>
      <c r="CC966" s="758"/>
      <c r="CD966" s="758"/>
      <c r="CE966" s="758"/>
      <c r="CF966" s="758"/>
      <c r="CG966" s="758"/>
      <c r="CH966" s="758"/>
      <c r="CI966" s="758"/>
      <c r="CJ966" s="758"/>
      <c r="CK966" s="758"/>
      <c r="CL966" s="758"/>
      <c r="CM966" s="758"/>
      <c r="CN966" s="758"/>
      <c r="CP966" s="5"/>
      <c r="CR966" s="5"/>
      <c r="CS966" s="5"/>
      <c r="CT966" s="5"/>
    </row>
    <row r="967" spans="2:98" ht="15">
      <c r="B967" s="758"/>
      <c r="C967" s="758"/>
      <c r="D967" s="758"/>
      <c r="E967" s="758"/>
      <c r="F967" s="758"/>
      <c r="G967" s="758"/>
      <c r="H967" s="758"/>
      <c r="I967" s="758"/>
      <c r="J967" s="758"/>
      <c r="K967" s="758"/>
      <c r="L967" s="758"/>
      <c r="M967" s="758"/>
      <c r="N967" s="758"/>
      <c r="O967" s="758"/>
      <c r="P967" s="758"/>
      <c r="Q967" s="758"/>
      <c r="R967" s="758"/>
      <c r="S967" s="758"/>
      <c r="T967" s="758"/>
      <c r="U967" s="758"/>
      <c r="V967" s="758"/>
      <c r="W967" s="758"/>
      <c r="X967" s="758"/>
      <c r="Y967" s="758"/>
      <c r="Z967" s="758"/>
      <c r="AA967" s="758"/>
      <c r="AB967" s="758"/>
      <c r="AC967" s="758"/>
      <c r="AD967" s="758"/>
      <c r="AE967" s="758"/>
      <c r="AF967" s="758"/>
      <c r="AG967" s="758"/>
      <c r="AH967" s="758"/>
      <c r="AI967" s="758"/>
      <c r="AJ967" s="758"/>
      <c r="AK967" s="758"/>
      <c r="AL967" s="780">
        <v>962</v>
      </c>
      <c r="AM967" s="792">
        <v>0.391204328304743</v>
      </c>
      <c r="AN967" s="792">
        <f t="shared" ref="AN967:AN1005" si="237">1-AM967</f>
        <v>0.60879567169525695</v>
      </c>
      <c r="AO967" s="792">
        <v>0.43512017447775603</v>
      </c>
      <c r="AP967" s="792">
        <f t="shared" si="231"/>
        <v>0.56487982552224403</v>
      </c>
      <c r="AQ967" s="792">
        <v>0.325612384934443</v>
      </c>
      <c r="AR967" s="792">
        <f t="shared" si="232"/>
        <v>0.674387615065557</v>
      </c>
      <c r="AS967" s="792">
        <f t="shared" ref="AS967:AT1005" si="238">(AO967*0.23)+(AM967*0.31)+(AQ967*0.46)</f>
        <v>0.37113267897419799</v>
      </c>
      <c r="AT967" s="792">
        <f t="shared" si="238"/>
        <v>0.62886732102580201</v>
      </c>
      <c r="AU967" s="808">
        <v>0.40796438272716001</v>
      </c>
      <c r="AV967" s="808">
        <f t="shared" ref="AV967:AV1005" si="239">1-AU967</f>
        <v>0.59203561727284004</v>
      </c>
      <c r="AW967" s="808">
        <v>0.456778301337672</v>
      </c>
      <c r="AX967" s="808">
        <f t="shared" ref="AX967:AX1004" si="240">1-AW967</f>
        <v>0.54322169866232795</v>
      </c>
      <c r="AY967" s="808">
        <v>0.35802635082603701</v>
      </c>
      <c r="AZ967" s="808">
        <f t="shared" si="229"/>
        <v>0.64197364917396293</v>
      </c>
      <c r="BA967" s="808">
        <f t="shared" ref="BA967:BB1005" si="241">(AW967*0.23)+(AU967*0.31)+(AY967*0.46)</f>
        <v>0.39622008933306119</v>
      </c>
      <c r="BB967" s="808">
        <f t="shared" si="241"/>
        <v>0.60377991066693881</v>
      </c>
      <c r="BC967" s="809">
        <v>0.38601747070492798</v>
      </c>
      <c r="BD967" s="809">
        <f t="shared" si="230"/>
        <v>0.61398252929507202</v>
      </c>
      <c r="BE967" s="809">
        <v>0.440505193016688</v>
      </c>
      <c r="BF967" s="809">
        <f t="shared" si="230"/>
        <v>0.559494806983312</v>
      </c>
      <c r="BG967" s="809">
        <v>0.359320407729327</v>
      </c>
      <c r="BH967" s="809">
        <f t="shared" si="233"/>
        <v>0.64067959227067295</v>
      </c>
      <c r="BI967" s="809">
        <v>0.38626899786785629</v>
      </c>
      <c r="BJ967" s="809">
        <v>0.6137310021321436</v>
      </c>
      <c r="BK967" s="810">
        <v>0.37767406985764901</v>
      </c>
      <c r="BL967" s="810">
        <f t="shared" si="234"/>
        <v>0.62232593014235094</v>
      </c>
      <c r="BM967" s="810">
        <v>0.43243074403739601</v>
      </c>
      <c r="BN967" s="810">
        <f t="shared" si="235"/>
        <v>0.56756925596260399</v>
      </c>
      <c r="BO967" s="810">
        <v>0.34765628713414998</v>
      </c>
      <c r="BP967" s="810">
        <f t="shared" si="236"/>
        <v>0.65234371286585002</v>
      </c>
      <c r="BQ967" s="810">
        <v>0.37645992486618124</v>
      </c>
      <c r="BR967" s="810">
        <f t="shared" ref="BR967:BR1005" si="242">(BN967*0.23)+(BL967*0.31)+(BP967*0.46)</f>
        <v>0.62354007513381871</v>
      </c>
      <c r="BS967" s="809">
        <v>0.92944836102425399</v>
      </c>
      <c r="BT967" s="809">
        <v>7.0551638975745998E-2</v>
      </c>
      <c r="BU967" s="812"/>
      <c r="BV967" s="758"/>
      <c r="BW967" s="758"/>
      <c r="BX967" s="758"/>
      <c r="BY967" s="758"/>
      <c r="BZ967" s="758"/>
      <c r="CA967" s="758"/>
      <c r="CB967" s="758"/>
      <c r="CC967" s="758"/>
      <c r="CD967" s="758"/>
      <c r="CE967" s="758"/>
      <c r="CF967" s="758"/>
      <c r="CG967" s="758"/>
      <c r="CH967" s="758"/>
      <c r="CI967" s="758"/>
      <c r="CJ967" s="758"/>
      <c r="CK967" s="758"/>
      <c r="CL967" s="758"/>
      <c r="CM967" s="758"/>
      <c r="CN967" s="758"/>
      <c r="CP967" s="5"/>
      <c r="CR967" s="5"/>
      <c r="CS967" s="5"/>
      <c r="CT967" s="5"/>
    </row>
    <row r="968" spans="2:98" ht="15">
      <c r="B968" s="758"/>
      <c r="C968" s="758"/>
      <c r="D968" s="758"/>
      <c r="E968" s="758"/>
      <c r="F968" s="758"/>
      <c r="G968" s="758"/>
      <c r="H968" s="758"/>
      <c r="I968" s="758"/>
      <c r="J968" s="758"/>
      <c r="K968" s="758"/>
      <c r="L968" s="758"/>
      <c r="M968" s="758"/>
      <c r="N968" s="758"/>
      <c r="O968" s="758"/>
      <c r="P968" s="758"/>
      <c r="Q968" s="758"/>
      <c r="R968" s="758"/>
      <c r="S968" s="758"/>
      <c r="T968" s="758"/>
      <c r="U968" s="758"/>
      <c r="V968" s="758"/>
      <c r="W968" s="758"/>
      <c r="X968" s="758"/>
      <c r="Y968" s="758"/>
      <c r="Z968" s="758"/>
      <c r="AA968" s="758"/>
      <c r="AB968" s="758"/>
      <c r="AC968" s="758"/>
      <c r="AD968" s="758"/>
      <c r="AE968" s="758"/>
      <c r="AF968" s="758"/>
      <c r="AG968" s="758"/>
      <c r="AH968" s="758"/>
      <c r="AI968" s="758"/>
      <c r="AJ968" s="758"/>
      <c r="AK968" s="758"/>
      <c r="AL968" s="780">
        <v>963</v>
      </c>
      <c r="AM968" s="792">
        <v>0.39143940556843998</v>
      </c>
      <c r="AN968" s="792">
        <f t="shared" si="237"/>
        <v>0.60856059443155996</v>
      </c>
      <c r="AO968" s="792">
        <v>0.43532998844772702</v>
      </c>
      <c r="AP968" s="792">
        <f t="shared" si="231"/>
        <v>0.56467001155227292</v>
      </c>
      <c r="AQ968" s="792">
        <v>0.32591472507011199</v>
      </c>
      <c r="AR968" s="792">
        <f t="shared" si="232"/>
        <v>0.67408527492988801</v>
      </c>
      <c r="AS968" s="792">
        <f t="shared" si="238"/>
        <v>0.37139288660144515</v>
      </c>
      <c r="AT968" s="792">
        <f t="shared" si="238"/>
        <v>0.62860711339855491</v>
      </c>
      <c r="AU968" s="808">
        <v>0.40820779392121898</v>
      </c>
      <c r="AV968" s="808">
        <f t="shared" si="239"/>
        <v>0.59179220607878102</v>
      </c>
      <c r="AW968" s="808">
        <v>0.45701048747732897</v>
      </c>
      <c r="AX968" s="808">
        <f t="shared" si="240"/>
        <v>0.54298951252267103</v>
      </c>
      <c r="AY968" s="808">
        <v>0.35835498302894397</v>
      </c>
      <c r="AZ968" s="808">
        <f t="shared" si="229"/>
        <v>0.64164501697105603</v>
      </c>
      <c r="BA968" s="808">
        <f t="shared" si="241"/>
        <v>0.39650012042867777</v>
      </c>
      <c r="BB968" s="808">
        <f t="shared" si="241"/>
        <v>0.60349987957132223</v>
      </c>
      <c r="BC968" s="809">
        <v>0.38625456689697901</v>
      </c>
      <c r="BD968" s="809">
        <f t="shared" si="230"/>
        <v>0.61374543310302099</v>
      </c>
      <c r="BE968" s="809">
        <v>0.44072918230416203</v>
      </c>
      <c r="BF968" s="809">
        <f t="shared" si="230"/>
        <v>0.55927081769583797</v>
      </c>
      <c r="BG968" s="809">
        <v>0.35965729546051001</v>
      </c>
      <c r="BH968" s="809">
        <f t="shared" si="233"/>
        <v>0.64034270453949005</v>
      </c>
      <c r="BI968" s="809">
        <v>0.38654898357985534</v>
      </c>
      <c r="BJ968" s="809">
        <v>0.61345101642014466</v>
      </c>
      <c r="BK968" s="810">
        <v>0.37791730822629099</v>
      </c>
      <c r="BL968" s="810">
        <f t="shared" si="234"/>
        <v>0.62208269177370901</v>
      </c>
      <c r="BM968" s="810">
        <v>0.43265623997851499</v>
      </c>
      <c r="BN968" s="810">
        <f t="shared" si="235"/>
        <v>0.56734376002148501</v>
      </c>
      <c r="BO968" s="810">
        <v>0.347981499772748</v>
      </c>
      <c r="BP968" s="810">
        <f t="shared" si="236"/>
        <v>0.65201850022725205</v>
      </c>
      <c r="BQ968" s="810">
        <v>0.37673679064067278</v>
      </c>
      <c r="BR968" s="810">
        <f t="shared" si="242"/>
        <v>0.62326320935932733</v>
      </c>
      <c r="BS968" s="809">
        <v>0.92951782878828115</v>
      </c>
      <c r="BT968" s="809">
        <v>7.0482171211718805E-2</v>
      </c>
      <c r="BU968" s="812"/>
      <c r="BV968" s="758"/>
      <c r="BW968" s="758"/>
      <c r="BX968" s="758"/>
      <c r="BY968" s="758"/>
      <c r="BZ968" s="758"/>
      <c r="CA968" s="758"/>
      <c r="CB968" s="758"/>
      <c r="CC968" s="758"/>
      <c r="CD968" s="758"/>
      <c r="CE968" s="758"/>
      <c r="CF968" s="758"/>
      <c r="CG968" s="758"/>
      <c r="CH968" s="758"/>
      <c r="CI968" s="758"/>
      <c r="CJ968" s="758"/>
      <c r="CK968" s="758"/>
      <c r="CL968" s="758"/>
      <c r="CM968" s="758"/>
      <c r="CN968" s="758"/>
      <c r="CP968" s="5"/>
      <c r="CR968" s="5"/>
      <c r="CS968" s="5"/>
      <c r="CT968" s="5"/>
    </row>
    <row r="969" spans="2:98" ht="15">
      <c r="B969" s="758"/>
      <c r="C969" s="758"/>
      <c r="D969" s="758"/>
      <c r="E969" s="758"/>
      <c r="F969" s="758"/>
      <c r="G969" s="758"/>
      <c r="H969" s="758"/>
      <c r="I969" s="758"/>
      <c r="J969" s="758"/>
      <c r="K969" s="758"/>
      <c r="L969" s="758"/>
      <c r="M969" s="758"/>
      <c r="N969" s="758"/>
      <c r="O969" s="758"/>
      <c r="P969" s="758"/>
      <c r="Q969" s="758"/>
      <c r="R969" s="758"/>
      <c r="S969" s="758"/>
      <c r="T969" s="758"/>
      <c r="U969" s="758"/>
      <c r="V969" s="758"/>
      <c r="W969" s="758"/>
      <c r="X969" s="758"/>
      <c r="Y969" s="758"/>
      <c r="Z969" s="758"/>
      <c r="AA969" s="758"/>
      <c r="AB969" s="758"/>
      <c r="AC969" s="758"/>
      <c r="AD969" s="758"/>
      <c r="AE969" s="758"/>
      <c r="AF969" s="758"/>
      <c r="AG969" s="758"/>
      <c r="AH969" s="758"/>
      <c r="AI969" s="758"/>
      <c r="AJ969" s="758"/>
      <c r="AK969" s="758"/>
      <c r="AL969" s="780">
        <v>964</v>
      </c>
      <c r="AM969" s="792">
        <v>0.39167429379574598</v>
      </c>
      <c r="AN969" s="792">
        <f t="shared" si="237"/>
        <v>0.60832570620425397</v>
      </c>
      <c r="AO969" s="792">
        <v>0.43553966477377998</v>
      </c>
      <c r="AP969" s="792">
        <f t="shared" si="231"/>
        <v>0.56446033522622008</v>
      </c>
      <c r="AQ969" s="792">
        <v>0.32621692476771602</v>
      </c>
      <c r="AR969" s="792">
        <f t="shared" si="232"/>
        <v>0.67378307523228398</v>
      </c>
      <c r="AS969" s="792">
        <f t="shared" si="238"/>
        <v>0.37165293936780003</v>
      </c>
      <c r="AT969" s="792">
        <f t="shared" si="238"/>
        <v>0.62834706063219992</v>
      </c>
      <c r="AU969" s="808">
        <v>0.40845104034322699</v>
      </c>
      <c r="AV969" s="808">
        <f t="shared" si="239"/>
        <v>0.59154895965677301</v>
      </c>
      <c r="AW969" s="808">
        <v>0.457242525866214</v>
      </c>
      <c r="AX969" s="808">
        <f t="shared" si="240"/>
        <v>0.54275747413378594</v>
      </c>
      <c r="AY969" s="808">
        <v>0.35868345409076702</v>
      </c>
      <c r="AZ969" s="808">
        <f t="shared" ref="AZ969:AZ1005" si="243">1-AY969</f>
        <v>0.64131654590923293</v>
      </c>
      <c r="BA969" s="808">
        <f t="shared" si="241"/>
        <v>0.39677999233738243</v>
      </c>
      <c r="BB969" s="808">
        <f t="shared" si="241"/>
        <v>0.60322000766261752</v>
      </c>
      <c r="BC969" s="809">
        <v>0.38649160952770001</v>
      </c>
      <c r="BD969" s="809">
        <f t="shared" si="230"/>
        <v>0.61350839047229999</v>
      </c>
      <c r="BE969" s="809">
        <v>0.44095313539404302</v>
      </c>
      <c r="BF969" s="809">
        <f t="shared" si="230"/>
        <v>0.55904686460595698</v>
      </c>
      <c r="BG969" s="809">
        <v>0.35999415632086901</v>
      </c>
      <c r="BH969" s="809">
        <f t="shared" si="233"/>
        <v>0.64000584367913094</v>
      </c>
      <c r="BI969" s="809">
        <v>0.38682893200181667</v>
      </c>
      <c r="BJ969" s="809">
        <v>0.61317106799818333</v>
      </c>
      <c r="BK969" s="810">
        <v>0.37816063958590201</v>
      </c>
      <c r="BL969" s="810">
        <f t="shared" si="234"/>
        <v>0.62183936041409793</v>
      </c>
      <c r="BM969" s="810">
        <v>0.43288172412268899</v>
      </c>
      <c r="BN969" s="810">
        <f t="shared" si="235"/>
        <v>0.56711827587731101</v>
      </c>
      <c r="BO969" s="810">
        <v>0.34830668240343599</v>
      </c>
      <c r="BP969" s="810">
        <f t="shared" si="236"/>
        <v>0.65169331759656401</v>
      </c>
      <c r="BQ969" s="810">
        <v>0.37701366872542863</v>
      </c>
      <c r="BR969" s="810">
        <f t="shared" si="242"/>
        <v>0.62298633127457137</v>
      </c>
      <c r="BS969" s="809">
        <v>0.92958716382846796</v>
      </c>
      <c r="BT969" s="809">
        <v>7.0412836171532003E-2</v>
      </c>
      <c r="BU969" s="812"/>
      <c r="BV969" s="758"/>
      <c r="BW969" s="758"/>
      <c r="BX969" s="758"/>
      <c r="BY969" s="758"/>
      <c r="BZ969" s="758"/>
      <c r="CA969" s="758"/>
      <c r="CB969" s="758"/>
      <c r="CC969" s="758"/>
      <c r="CD969" s="758"/>
      <c r="CE969" s="758"/>
      <c r="CF969" s="758"/>
      <c r="CG969" s="758"/>
      <c r="CH969" s="758"/>
      <c r="CI969" s="758"/>
      <c r="CJ969" s="758"/>
      <c r="CK969" s="758"/>
      <c r="CL969" s="758"/>
      <c r="CM969" s="758"/>
      <c r="CN969" s="758"/>
      <c r="CP969" s="5"/>
      <c r="CR969" s="5"/>
      <c r="CS969" s="5"/>
      <c r="CT969" s="5"/>
    </row>
    <row r="970" spans="2:98" ht="15">
      <c r="B970" s="758"/>
      <c r="C970" s="758"/>
      <c r="D970" s="758"/>
      <c r="E970" s="758"/>
      <c r="F970" s="758"/>
      <c r="G970" s="758"/>
      <c r="H970" s="758"/>
      <c r="I970" s="758"/>
      <c r="J970" s="758"/>
      <c r="K970" s="758"/>
      <c r="L970" s="758"/>
      <c r="M970" s="758"/>
      <c r="N970" s="758"/>
      <c r="O970" s="758"/>
      <c r="P970" s="758"/>
      <c r="Q970" s="758"/>
      <c r="R970" s="758"/>
      <c r="S970" s="758"/>
      <c r="T970" s="758"/>
      <c r="U970" s="758"/>
      <c r="V970" s="758"/>
      <c r="W970" s="758"/>
      <c r="X970" s="758"/>
      <c r="Y970" s="758"/>
      <c r="Z970" s="758"/>
      <c r="AA970" s="758"/>
      <c r="AB970" s="758"/>
      <c r="AC970" s="758"/>
      <c r="AD970" s="758"/>
      <c r="AE970" s="758"/>
      <c r="AF970" s="758"/>
      <c r="AG970" s="758"/>
      <c r="AH970" s="758"/>
      <c r="AI970" s="758"/>
      <c r="AJ970" s="758"/>
      <c r="AK970" s="758"/>
      <c r="AL970" s="780">
        <v>965</v>
      </c>
      <c r="AM970" s="792">
        <v>0.39190899246843702</v>
      </c>
      <c r="AN970" s="792">
        <f t="shared" si="237"/>
        <v>0.60809100753156298</v>
      </c>
      <c r="AO970" s="792">
        <v>0.435749203889571</v>
      </c>
      <c r="AP970" s="792">
        <f t="shared" si="231"/>
        <v>0.56425079611042905</v>
      </c>
      <c r="AQ970" s="792">
        <v>0.326518983721168</v>
      </c>
      <c r="AR970" s="792">
        <f t="shared" si="232"/>
        <v>0.67348101627883206</v>
      </c>
      <c r="AS970" s="792">
        <f t="shared" si="238"/>
        <v>0.37191283707155409</v>
      </c>
      <c r="AT970" s="792">
        <f t="shared" si="238"/>
        <v>0.62808716292844591</v>
      </c>
      <c r="AU970" s="808">
        <v>0.40869412220971402</v>
      </c>
      <c r="AV970" s="808">
        <f t="shared" si="239"/>
        <v>0.59130587779028598</v>
      </c>
      <c r="AW970" s="808">
        <v>0.45747441679998302</v>
      </c>
      <c r="AX970" s="808">
        <f t="shared" si="240"/>
        <v>0.54252558320001698</v>
      </c>
      <c r="AY970" s="808">
        <v>0.35901176381802202</v>
      </c>
      <c r="AZ970" s="808">
        <f t="shared" si="243"/>
        <v>0.64098823618197798</v>
      </c>
      <c r="BA970" s="808">
        <f t="shared" si="241"/>
        <v>0.39705970510529753</v>
      </c>
      <c r="BB970" s="808">
        <f t="shared" si="241"/>
        <v>0.60294029489470247</v>
      </c>
      <c r="BC970" s="809">
        <v>0.38672859984503</v>
      </c>
      <c r="BD970" s="809">
        <f t="shared" si="230"/>
        <v>0.61327140015496995</v>
      </c>
      <c r="BE970" s="809">
        <v>0.441177053313</v>
      </c>
      <c r="BF970" s="809">
        <f t="shared" si="230"/>
        <v>0.55882294668700006</v>
      </c>
      <c r="BG970" s="809">
        <v>0.36033099104282201</v>
      </c>
      <c r="BH970" s="809">
        <f t="shared" si="233"/>
        <v>0.63966900895717793</v>
      </c>
      <c r="BI970" s="809">
        <v>0.38710884409364743</v>
      </c>
      <c r="BJ970" s="809">
        <v>0.61289115590635257</v>
      </c>
      <c r="BK970" s="810">
        <v>0.37840406601086501</v>
      </c>
      <c r="BL970" s="810">
        <f t="shared" si="234"/>
        <v>0.62159593398913504</v>
      </c>
      <c r="BM970" s="810">
        <v>0.43310719750162302</v>
      </c>
      <c r="BN970" s="810">
        <f t="shared" si="235"/>
        <v>0.56689280249837704</v>
      </c>
      <c r="BO970" s="810">
        <v>0.348631835823768</v>
      </c>
      <c r="BP970" s="810">
        <f t="shared" si="236"/>
        <v>0.651368164176232</v>
      </c>
      <c r="BQ970" s="810">
        <v>0.37729056036767472</v>
      </c>
      <c r="BR970" s="810">
        <f t="shared" si="242"/>
        <v>0.62270943963232528</v>
      </c>
      <c r="BS970" s="809">
        <v>0.92965636675752217</v>
      </c>
      <c r="BT970" s="809">
        <v>7.0343633242477804E-2</v>
      </c>
      <c r="BU970" s="812"/>
      <c r="BV970" s="758"/>
      <c r="BW970" s="758"/>
      <c r="BX970" s="758"/>
      <c r="BY970" s="758"/>
      <c r="BZ970" s="758"/>
      <c r="CA970" s="758"/>
      <c r="CB970" s="758"/>
      <c r="CC970" s="758"/>
      <c r="CD970" s="758"/>
      <c r="CE970" s="758"/>
      <c r="CF970" s="758"/>
      <c r="CG970" s="758"/>
      <c r="CH970" s="758"/>
      <c r="CI970" s="758"/>
      <c r="CJ970" s="758"/>
      <c r="CK970" s="758"/>
      <c r="CL970" s="758"/>
      <c r="CM970" s="758"/>
      <c r="CN970" s="758"/>
      <c r="CP970" s="5"/>
      <c r="CR970" s="5"/>
      <c r="CS970" s="5"/>
      <c r="CT970" s="5"/>
    </row>
    <row r="971" spans="2:98" ht="15">
      <c r="B971" s="758"/>
      <c r="C971" s="758"/>
      <c r="D971" s="758"/>
      <c r="E971" s="758"/>
      <c r="F971" s="758"/>
      <c r="G971" s="758"/>
      <c r="H971" s="758"/>
      <c r="I971" s="758"/>
      <c r="J971" s="758"/>
      <c r="K971" s="758"/>
      <c r="L971" s="758"/>
      <c r="M971" s="758"/>
      <c r="N971" s="758"/>
      <c r="O971" s="758"/>
      <c r="P971" s="758"/>
      <c r="Q971" s="758"/>
      <c r="R971" s="758"/>
      <c r="S971" s="758"/>
      <c r="T971" s="758"/>
      <c r="U971" s="758"/>
      <c r="V971" s="758"/>
      <c r="W971" s="758"/>
      <c r="X971" s="758"/>
      <c r="Y971" s="758"/>
      <c r="Z971" s="758"/>
      <c r="AA971" s="758"/>
      <c r="AB971" s="758"/>
      <c r="AC971" s="758"/>
      <c r="AD971" s="758"/>
      <c r="AE971" s="758"/>
      <c r="AF971" s="758"/>
      <c r="AG971" s="758"/>
      <c r="AH971" s="758"/>
      <c r="AI971" s="758"/>
      <c r="AJ971" s="758"/>
      <c r="AK971" s="758"/>
      <c r="AL971" s="780">
        <v>966</v>
      </c>
      <c r="AM971" s="792">
        <v>0.39214350106828799</v>
      </c>
      <c r="AN971" s="792">
        <f t="shared" si="237"/>
        <v>0.60785649893171201</v>
      </c>
      <c r="AO971" s="792">
        <v>0.43595860622875998</v>
      </c>
      <c r="AP971" s="792">
        <f t="shared" si="231"/>
        <v>0.56404139377124007</v>
      </c>
      <c r="AQ971" s="792">
        <v>0.32682090162438499</v>
      </c>
      <c r="AR971" s="792">
        <f t="shared" si="232"/>
        <v>0.67317909837561496</v>
      </c>
      <c r="AS971" s="792">
        <f t="shared" si="238"/>
        <v>0.37217257951100113</v>
      </c>
      <c r="AT971" s="792">
        <f t="shared" si="238"/>
        <v>0.62782742048899887</v>
      </c>
      <c r="AU971" s="808">
        <v>0.40893703973720902</v>
      </c>
      <c r="AV971" s="808">
        <f t="shared" si="239"/>
        <v>0.59106296026279104</v>
      </c>
      <c r="AW971" s="808">
        <v>0.45770616057429198</v>
      </c>
      <c r="AX971" s="808">
        <f t="shared" si="240"/>
        <v>0.54229383942570797</v>
      </c>
      <c r="AY971" s="808">
        <v>0.35933991201722598</v>
      </c>
      <c r="AZ971" s="808">
        <f t="shared" si="243"/>
        <v>0.64066008798277396</v>
      </c>
      <c r="BA971" s="808">
        <f t="shared" si="241"/>
        <v>0.39733925877854592</v>
      </c>
      <c r="BB971" s="808">
        <f t="shared" si="241"/>
        <v>0.60266074122145419</v>
      </c>
      <c r="BC971" s="809">
        <v>0.38696553909690701</v>
      </c>
      <c r="BD971" s="809">
        <f t="shared" si="230"/>
        <v>0.61303446090309299</v>
      </c>
      <c r="BE971" s="809">
        <v>0.44140093708769801</v>
      </c>
      <c r="BF971" s="809">
        <f t="shared" si="230"/>
        <v>0.55859906291230199</v>
      </c>
      <c r="BG971" s="809">
        <v>0.36066780035878998</v>
      </c>
      <c r="BH971" s="809">
        <f t="shared" si="233"/>
        <v>0.63933219964121002</v>
      </c>
      <c r="BI971" s="809">
        <v>0.38738872081525511</v>
      </c>
      <c r="BJ971" s="809">
        <v>0.61261127918474489</v>
      </c>
      <c r="BK971" s="810">
        <v>0.378647589575559</v>
      </c>
      <c r="BL971" s="810">
        <f t="shared" si="234"/>
        <v>0.621352410424441</v>
      </c>
      <c r="BM971" s="810">
        <v>0.43333266114702002</v>
      </c>
      <c r="BN971" s="810">
        <f t="shared" si="235"/>
        <v>0.56666733885297993</v>
      </c>
      <c r="BO971" s="810">
        <v>0.34895696083129701</v>
      </c>
      <c r="BP971" s="810">
        <f t="shared" si="236"/>
        <v>0.65104303916870299</v>
      </c>
      <c r="BQ971" s="810">
        <v>0.37756746681463454</v>
      </c>
      <c r="BR971" s="810">
        <f t="shared" si="242"/>
        <v>0.62243253318536551</v>
      </c>
      <c r="BS971" s="809">
        <v>0.92972543818815145</v>
      </c>
      <c r="BT971" s="809">
        <v>7.0274561811848504E-2</v>
      </c>
      <c r="BU971" s="812"/>
      <c r="BV971" s="758"/>
      <c r="BW971" s="758"/>
      <c r="BX971" s="758"/>
      <c r="BY971" s="758"/>
      <c r="BZ971" s="758"/>
      <c r="CA971" s="758"/>
      <c r="CB971" s="758"/>
      <c r="CC971" s="758"/>
      <c r="CD971" s="758"/>
      <c r="CE971" s="758"/>
      <c r="CF971" s="758"/>
      <c r="CG971" s="758"/>
      <c r="CH971" s="758"/>
      <c r="CI971" s="758"/>
      <c r="CJ971" s="758"/>
      <c r="CK971" s="758"/>
      <c r="CL971" s="758"/>
      <c r="CM971" s="758"/>
      <c r="CN971" s="758"/>
      <c r="CP971" s="5"/>
      <c r="CR971" s="5"/>
      <c r="CS971" s="5"/>
      <c r="CT971" s="5"/>
    </row>
    <row r="972" spans="2:98" ht="15">
      <c r="B972" s="758"/>
      <c r="C972" s="758"/>
      <c r="D972" s="758"/>
      <c r="E972" s="758"/>
      <c r="F972" s="758"/>
      <c r="G972" s="758"/>
      <c r="H972" s="758"/>
      <c r="I972" s="758"/>
      <c r="J972" s="758"/>
      <c r="K972" s="758"/>
      <c r="L972" s="758"/>
      <c r="M972" s="758"/>
      <c r="N972" s="758"/>
      <c r="O972" s="758"/>
      <c r="P972" s="758"/>
      <c r="Q972" s="758"/>
      <c r="R972" s="758"/>
      <c r="S972" s="758"/>
      <c r="T972" s="758"/>
      <c r="U972" s="758"/>
      <c r="V972" s="758"/>
      <c r="W972" s="758"/>
      <c r="X972" s="758"/>
      <c r="Y972" s="758"/>
      <c r="Z972" s="758"/>
      <c r="AA972" s="758"/>
      <c r="AB972" s="758"/>
      <c r="AC972" s="758"/>
      <c r="AD972" s="758"/>
      <c r="AE972" s="758"/>
      <c r="AF972" s="758"/>
      <c r="AG972" s="758"/>
      <c r="AH972" s="758"/>
      <c r="AI972" s="758"/>
      <c r="AJ972" s="758"/>
      <c r="AK972" s="758"/>
      <c r="AL972" s="780">
        <v>967</v>
      </c>
      <c r="AM972" s="792">
        <v>0.39237781907707597</v>
      </c>
      <c r="AN972" s="792">
        <f t="shared" si="237"/>
        <v>0.60762218092292408</v>
      </c>
      <c r="AO972" s="792">
        <v>0.43616787222500297</v>
      </c>
      <c r="AP972" s="792">
        <f t="shared" si="231"/>
        <v>0.56383212777499703</v>
      </c>
      <c r="AQ972" s="792">
        <v>0.32712267817128299</v>
      </c>
      <c r="AR972" s="792">
        <f t="shared" si="232"/>
        <v>0.67287732182871696</v>
      </c>
      <c r="AS972" s="792">
        <f t="shared" si="238"/>
        <v>0.37243216648443445</v>
      </c>
      <c r="AT972" s="792">
        <f t="shared" si="238"/>
        <v>0.62756783351556567</v>
      </c>
      <c r="AU972" s="808">
        <v>0.40917979314224401</v>
      </c>
      <c r="AV972" s="808">
        <f t="shared" si="239"/>
        <v>0.59082020685775594</v>
      </c>
      <c r="AW972" s="808">
        <v>0.45793775748479598</v>
      </c>
      <c r="AX972" s="808">
        <f t="shared" si="240"/>
        <v>0.54206224251520396</v>
      </c>
      <c r="AY972" s="808">
        <v>0.359667898494894</v>
      </c>
      <c r="AZ972" s="808">
        <f t="shared" si="243"/>
        <v>0.640332101505106</v>
      </c>
      <c r="BA972" s="808">
        <f t="shared" si="241"/>
        <v>0.39761865340324998</v>
      </c>
      <c r="BB972" s="808">
        <f t="shared" si="241"/>
        <v>0.60238134659675002</v>
      </c>
      <c r="BC972" s="809">
        <v>0.38720242853127101</v>
      </c>
      <c r="BD972" s="809">
        <f t="shared" si="230"/>
        <v>0.61279757146872904</v>
      </c>
      <c r="BE972" s="809">
        <v>0.44162478774480601</v>
      </c>
      <c r="BF972" s="809">
        <f t="shared" si="230"/>
        <v>0.55837521225519393</v>
      </c>
      <c r="BG972" s="809">
        <v>0.36100458500119198</v>
      </c>
      <c r="BH972" s="809">
        <f t="shared" si="233"/>
        <v>0.63899541499880796</v>
      </c>
      <c r="BI972" s="809">
        <v>0.38766856312654774</v>
      </c>
      <c r="BJ972" s="809">
        <v>0.61233143687345226</v>
      </c>
      <c r="BK972" s="810">
        <v>0.37889121235436801</v>
      </c>
      <c r="BL972" s="810">
        <f t="shared" si="234"/>
        <v>0.62110878764563204</v>
      </c>
      <c r="BM972" s="810">
        <v>0.43355811609058498</v>
      </c>
      <c r="BN972" s="810">
        <f t="shared" si="235"/>
        <v>0.56644188390941497</v>
      </c>
      <c r="BO972" s="810">
        <v>0.349282058223576</v>
      </c>
      <c r="BP972" s="810">
        <f t="shared" si="236"/>
        <v>0.65071794177642395</v>
      </c>
      <c r="BQ972" s="810">
        <v>0.37784438931353359</v>
      </c>
      <c r="BR972" s="810">
        <f t="shared" si="242"/>
        <v>0.62215561068646641</v>
      </c>
      <c r="BS972" s="809">
        <v>0.9297943787330637</v>
      </c>
      <c r="BT972" s="809">
        <v>7.0205621266936302E-2</v>
      </c>
      <c r="BU972" s="812"/>
      <c r="BV972" s="758"/>
      <c r="BW972" s="758"/>
      <c r="BX972" s="758"/>
      <c r="BY972" s="758"/>
      <c r="BZ972" s="758"/>
      <c r="CA972" s="758"/>
      <c r="CB972" s="758"/>
      <c r="CC972" s="758"/>
      <c r="CD972" s="758"/>
      <c r="CE972" s="758"/>
      <c r="CF972" s="758"/>
      <c r="CG972" s="758"/>
      <c r="CH972" s="758"/>
      <c r="CI972" s="758"/>
      <c r="CJ972" s="758"/>
      <c r="CK972" s="758"/>
      <c r="CL972" s="758"/>
      <c r="CM972" s="758"/>
      <c r="CN972" s="758"/>
      <c r="CP972" s="5"/>
      <c r="CR972" s="5"/>
      <c r="CS972" s="5"/>
      <c r="CT972" s="5"/>
    </row>
    <row r="973" spans="2:98" ht="15">
      <c r="B973" s="758"/>
      <c r="C973" s="758"/>
      <c r="D973" s="758"/>
      <c r="E973" s="758"/>
      <c r="F973" s="758"/>
      <c r="G973" s="758"/>
      <c r="H973" s="758"/>
      <c r="I973" s="758"/>
      <c r="J973" s="758"/>
      <c r="K973" s="758"/>
      <c r="L973" s="758"/>
      <c r="M973" s="758"/>
      <c r="N973" s="758"/>
      <c r="O973" s="758"/>
      <c r="P973" s="758"/>
      <c r="Q973" s="758"/>
      <c r="R973" s="758"/>
      <c r="S973" s="758"/>
      <c r="T973" s="758"/>
      <c r="U973" s="758"/>
      <c r="V973" s="758"/>
      <c r="W973" s="758"/>
      <c r="X973" s="758"/>
      <c r="Y973" s="758"/>
      <c r="Z973" s="758"/>
      <c r="AA973" s="758"/>
      <c r="AB973" s="758"/>
      <c r="AC973" s="758"/>
      <c r="AD973" s="758"/>
      <c r="AE973" s="758"/>
      <c r="AF973" s="758"/>
      <c r="AG973" s="758"/>
      <c r="AH973" s="758"/>
      <c r="AI973" s="758"/>
      <c r="AJ973" s="758"/>
      <c r="AK973" s="758"/>
      <c r="AL973" s="780">
        <v>968</v>
      </c>
      <c r="AM973" s="792">
        <v>0.39261194597657501</v>
      </c>
      <c r="AN973" s="792">
        <f t="shared" si="237"/>
        <v>0.60738805402342499</v>
      </c>
      <c r="AO973" s="792">
        <v>0.43637700231196003</v>
      </c>
      <c r="AP973" s="792">
        <f t="shared" si="231"/>
        <v>0.56362299768804003</v>
      </c>
      <c r="AQ973" s="792">
        <v>0.32742431305577702</v>
      </c>
      <c r="AR973" s="792">
        <f t="shared" si="232"/>
        <v>0.67257568694422298</v>
      </c>
      <c r="AS973" s="792">
        <f t="shared" si="238"/>
        <v>0.37269159779014649</v>
      </c>
      <c r="AT973" s="792">
        <f t="shared" si="238"/>
        <v>0.62730840220985362</v>
      </c>
      <c r="AU973" s="808">
        <v>0.40942238264135</v>
      </c>
      <c r="AV973" s="808">
        <f t="shared" si="239"/>
        <v>0.59057761735865</v>
      </c>
      <c r="AW973" s="808">
        <v>0.45816920782714998</v>
      </c>
      <c r="AX973" s="808">
        <f t="shared" si="240"/>
        <v>0.54183079217285002</v>
      </c>
      <c r="AY973" s="808">
        <v>0.35999572305754401</v>
      </c>
      <c r="AZ973" s="808">
        <f t="shared" si="243"/>
        <v>0.64000427694245599</v>
      </c>
      <c r="BA973" s="808">
        <f t="shared" si="241"/>
        <v>0.39789788902553325</v>
      </c>
      <c r="BB973" s="808">
        <f t="shared" si="241"/>
        <v>0.60210211097446675</v>
      </c>
      <c r="BC973" s="809">
        <v>0.38743926939605899</v>
      </c>
      <c r="BD973" s="809">
        <f t="shared" si="230"/>
        <v>0.61256073060394101</v>
      </c>
      <c r="BE973" s="809">
        <v>0.44184860631099199</v>
      </c>
      <c r="BF973" s="809">
        <f t="shared" si="230"/>
        <v>0.55815139368900801</v>
      </c>
      <c r="BG973" s="809">
        <v>0.36134134570244503</v>
      </c>
      <c r="BH973" s="809">
        <f t="shared" si="233"/>
        <v>0.63865865429755497</v>
      </c>
      <c r="BI973" s="809">
        <v>0.38794837198743115</v>
      </c>
      <c r="BJ973" s="809">
        <v>0.61205162801256885</v>
      </c>
      <c r="BK973" s="810">
        <v>0.37913493642167201</v>
      </c>
      <c r="BL973" s="810">
        <f t="shared" si="234"/>
        <v>0.62086506357832794</v>
      </c>
      <c r="BM973" s="810">
        <v>0.43378356336401902</v>
      </c>
      <c r="BN973" s="810">
        <f t="shared" si="235"/>
        <v>0.56621643663598098</v>
      </c>
      <c r="BO973" s="810">
        <v>0.34960712879815897</v>
      </c>
      <c r="BP973" s="810">
        <f t="shared" si="236"/>
        <v>0.65039287120184097</v>
      </c>
      <c r="BQ973" s="810">
        <v>0.37812132911159585</v>
      </c>
      <c r="BR973" s="810">
        <f t="shared" si="242"/>
        <v>0.62187867088840409</v>
      </c>
      <c r="BS973" s="809">
        <v>0.92986318900496645</v>
      </c>
      <c r="BT973" s="809">
        <v>7.0136810995033494E-2</v>
      </c>
      <c r="BU973" s="812"/>
      <c r="BV973" s="758"/>
      <c r="BW973" s="758"/>
      <c r="BX973" s="758"/>
      <c r="BY973" s="758"/>
      <c r="BZ973" s="758"/>
      <c r="CA973" s="758"/>
      <c r="CB973" s="758"/>
      <c r="CC973" s="758"/>
      <c r="CD973" s="758"/>
      <c r="CE973" s="758"/>
      <c r="CF973" s="758"/>
      <c r="CG973" s="758"/>
      <c r="CH973" s="758"/>
      <c r="CI973" s="758"/>
      <c r="CJ973" s="758"/>
      <c r="CK973" s="758"/>
      <c r="CL973" s="758"/>
      <c r="CM973" s="758"/>
      <c r="CN973" s="758"/>
      <c r="CP973" s="5"/>
      <c r="CR973" s="5"/>
      <c r="CS973" s="5"/>
      <c r="CT973" s="5"/>
    </row>
    <row r="974" spans="2:98" ht="15">
      <c r="B974" s="758"/>
      <c r="C974" s="758"/>
      <c r="D974" s="758"/>
      <c r="E974" s="758"/>
      <c r="F974" s="758"/>
      <c r="G974" s="758"/>
      <c r="H974" s="758"/>
      <c r="I974" s="758"/>
      <c r="J974" s="758"/>
      <c r="K974" s="758"/>
      <c r="L974" s="758"/>
      <c r="M974" s="758"/>
      <c r="N974" s="758"/>
      <c r="O974" s="758"/>
      <c r="P974" s="758"/>
      <c r="Q974" s="758"/>
      <c r="R974" s="758"/>
      <c r="S974" s="758"/>
      <c r="T974" s="758"/>
      <c r="U974" s="758"/>
      <c r="V974" s="758"/>
      <c r="W974" s="758"/>
      <c r="X974" s="758"/>
      <c r="Y974" s="758"/>
      <c r="Z974" s="758"/>
      <c r="AA974" s="758"/>
      <c r="AB974" s="758"/>
      <c r="AC974" s="758"/>
      <c r="AD974" s="758"/>
      <c r="AE974" s="758"/>
      <c r="AF974" s="758"/>
      <c r="AG974" s="758"/>
      <c r="AH974" s="758"/>
      <c r="AI974" s="758"/>
      <c r="AJ974" s="758"/>
      <c r="AK974" s="758"/>
      <c r="AL974" s="780">
        <v>969</v>
      </c>
      <c r="AM974" s="792">
        <v>0.39284588124856001</v>
      </c>
      <c r="AN974" s="792">
        <f t="shared" si="237"/>
        <v>0.60715411875143999</v>
      </c>
      <c r="AO974" s="792">
        <v>0.43658599692328698</v>
      </c>
      <c r="AP974" s="792">
        <f t="shared" si="231"/>
        <v>0.56341400307671297</v>
      </c>
      <c r="AQ974" s="792">
        <v>0.32772580597178103</v>
      </c>
      <c r="AR974" s="792">
        <f t="shared" si="232"/>
        <v>0.67227419402821897</v>
      </c>
      <c r="AS974" s="792">
        <f t="shared" si="238"/>
        <v>0.37295087322642889</v>
      </c>
      <c r="AT974" s="792">
        <f t="shared" si="238"/>
        <v>0.62704912677357116</v>
      </c>
      <c r="AU974" s="808">
        <v>0.40966480845105602</v>
      </c>
      <c r="AV974" s="808">
        <f t="shared" si="239"/>
        <v>0.59033519154894398</v>
      </c>
      <c r="AW974" s="808">
        <v>0.45840051189700898</v>
      </c>
      <c r="AX974" s="808">
        <f t="shared" si="240"/>
        <v>0.54159948810299108</v>
      </c>
      <c r="AY974" s="808">
        <v>0.36032338551169002</v>
      </c>
      <c r="AZ974" s="808">
        <f t="shared" si="243"/>
        <v>0.63967661448830992</v>
      </c>
      <c r="BA974" s="808">
        <f t="shared" si="241"/>
        <v>0.39817696569151684</v>
      </c>
      <c r="BB974" s="808">
        <f t="shared" si="241"/>
        <v>0.60182303430848316</v>
      </c>
      <c r="BC974" s="809">
        <v>0.38767606293921197</v>
      </c>
      <c r="BD974" s="809">
        <f t="shared" si="230"/>
        <v>0.61232393706078803</v>
      </c>
      <c r="BE974" s="809">
        <v>0.44207239381292301</v>
      </c>
      <c r="BF974" s="809">
        <f t="shared" si="230"/>
        <v>0.55792760618707704</v>
      </c>
      <c r="BG974" s="809">
        <v>0.36167808319497002</v>
      </c>
      <c r="BH974" s="809">
        <f t="shared" si="233"/>
        <v>0.63832191680503003</v>
      </c>
      <c r="BI974" s="809">
        <v>0.38822814835781422</v>
      </c>
      <c r="BJ974" s="809">
        <v>0.61177185164218584</v>
      </c>
      <c r="BK974" s="810">
        <v>0.37937876385185199</v>
      </c>
      <c r="BL974" s="810">
        <f t="shared" si="234"/>
        <v>0.62062123614814801</v>
      </c>
      <c r="BM974" s="810">
        <v>0.43400900399902798</v>
      </c>
      <c r="BN974" s="810">
        <f t="shared" si="235"/>
        <v>0.56599099600097202</v>
      </c>
      <c r="BO974" s="810">
        <v>0.34993217335259902</v>
      </c>
      <c r="BP974" s="810">
        <f t="shared" si="236"/>
        <v>0.65006782664740093</v>
      </c>
      <c r="BQ974" s="810">
        <v>0.37839828745604609</v>
      </c>
      <c r="BR974" s="810">
        <f t="shared" si="242"/>
        <v>0.62160171254395391</v>
      </c>
      <c r="BS974" s="809">
        <v>0.92993186961656771</v>
      </c>
      <c r="BT974" s="809">
        <v>7.0068130383432306E-2</v>
      </c>
      <c r="BU974" s="812"/>
      <c r="BV974" s="758"/>
      <c r="BW974" s="758"/>
      <c r="BX974" s="758"/>
      <c r="BY974" s="758"/>
      <c r="BZ974" s="758"/>
      <c r="CA974" s="758"/>
      <c r="CB974" s="758"/>
      <c r="CC974" s="758"/>
      <c r="CD974" s="758"/>
      <c r="CE974" s="758"/>
      <c r="CF974" s="758"/>
      <c r="CG974" s="758"/>
      <c r="CH974" s="758"/>
      <c r="CI974" s="758"/>
      <c r="CJ974" s="758"/>
      <c r="CK974" s="758"/>
      <c r="CL974" s="758"/>
      <c r="CM974" s="758"/>
      <c r="CN974" s="758"/>
      <c r="CP974" s="5"/>
      <c r="CR974" s="5"/>
      <c r="CS974" s="5"/>
      <c r="CT974" s="5"/>
    </row>
    <row r="975" spans="2:98" ht="15">
      <c r="B975" s="758"/>
      <c r="C975" s="758"/>
      <c r="D975" s="758"/>
      <c r="E975" s="758"/>
      <c r="F975" s="758"/>
      <c r="G975" s="758"/>
      <c r="H975" s="758"/>
      <c r="I975" s="758"/>
      <c r="J975" s="758"/>
      <c r="K975" s="758"/>
      <c r="L975" s="758"/>
      <c r="M975" s="758"/>
      <c r="N975" s="758"/>
      <c r="O975" s="758"/>
      <c r="P975" s="758"/>
      <c r="Q975" s="758"/>
      <c r="R975" s="758"/>
      <c r="S975" s="758"/>
      <c r="T975" s="758"/>
      <c r="U975" s="758"/>
      <c r="V975" s="758"/>
      <c r="W975" s="758"/>
      <c r="X975" s="758"/>
      <c r="Y975" s="758"/>
      <c r="Z975" s="758"/>
      <c r="AA975" s="758"/>
      <c r="AB975" s="758"/>
      <c r="AC975" s="758"/>
      <c r="AD975" s="758"/>
      <c r="AE975" s="758"/>
      <c r="AF975" s="758"/>
      <c r="AG975" s="758"/>
      <c r="AH975" s="758"/>
      <c r="AI975" s="758"/>
      <c r="AJ975" s="758"/>
      <c r="AK975" s="758"/>
      <c r="AL975" s="780">
        <v>970</v>
      </c>
      <c r="AM975" s="792">
        <v>0.39307962437480798</v>
      </c>
      <c r="AN975" s="792">
        <f t="shared" si="237"/>
        <v>0.60692037562519197</v>
      </c>
      <c r="AO975" s="792">
        <v>0.43679485649264299</v>
      </c>
      <c r="AP975" s="792">
        <f t="shared" si="231"/>
        <v>0.56320514350735706</v>
      </c>
      <c r="AQ975" s="792">
        <v>0.32802715661321202</v>
      </c>
      <c r="AR975" s="792">
        <f t="shared" si="232"/>
        <v>0.67197284338678798</v>
      </c>
      <c r="AS975" s="792">
        <f t="shared" si="238"/>
        <v>0.37320999259157589</v>
      </c>
      <c r="AT975" s="792">
        <f t="shared" si="238"/>
        <v>0.62679000740842405</v>
      </c>
      <c r="AU975" s="808">
        <v>0.40990707078789301</v>
      </c>
      <c r="AV975" s="808">
        <f t="shared" si="239"/>
        <v>0.59009292921210699</v>
      </c>
      <c r="AW975" s="808">
        <v>0.45863166999002802</v>
      </c>
      <c r="AX975" s="808">
        <f t="shared" si="240"/>
        <v>0.54136833000997198</v>
      </c>
      <c r="AY975" s="808">
        <v>0.36065088566385001</v>
      </c>
      <c r="AZ975" s="808">
        <f t="shared" si="243"/>
        <v>0.63934911433615005</v>
      </c>
      <c r="BA975" s="808">
        <f t="shared" si="241"/>
        <v>0.3984558834473243</v>
      </c>
      <c r="BB975" s="808">
        <f t="shared" si="241"/>
        <v>0.60154411655267581</v>
      </c>
      <c r="BC975" s="809">
        <v>0.38791281040866799</v>
      </c>
      <c r="BD975" s="809">
        <f t="shared" si="230"/>
        <v>0.61208718959133201</v>
      </c>
      <c r="BE975" s="809">
        <v>0.44229615127726502</v>
      </c>
      <c r="BF975" s="809">
        <f t="shared" si="230"/>
        <v>0.55770384872273504</v>
      </c>
      <c r="BG975" s="809">
        <v>0.36201479821118498</v>
      </c>
      <c r="BH975" s="809">
        <f t="shared" si="233"/>
        <v>0.63798520178881502</v>
      </c>
      <c r="BI975" s="809">
        <v>0.38850789319760315</v>
      </c>
      <c r="BJ975" s="809">
        <v>0.61149210680239685</v>
      </c>
      <c r="BK975" s="810">
        <v>0.379622696719292</v>
      </c>
      <c r="BL975" s="810">
        <f t="shared" si="234"/>
        <v>0.62037730328070806</v>
      </c>
      <c r="BM975" s="810">
        <v>0.43423443902731501</v>
      </c>
      <c r="BN975" s="810">
        <f t="shared" si="235"/>
        <v>0.56576556097268504</v>
      </c>
      <c r="BO975" s="810">
        <v>0.35025719268444899</v>
      </c>
      <c r="BP975" s="810">
        <f t="shared" si="236"/>
        <v>0.64974280731555101</v>
      </c>
      <c r="BQ975" s="810">
        <v>0.37867526559410952</v>
      </c>
      <c r="BR975" s="810">
        <f t="shared" si="242"/>
        <v>0.62132473440589053</v>
      </c>
      <c r="BS975" s="809">
        <v>0.93000042118057491</v>
      </c>
      <c r="BT975" s="809">
        <v>6.9999578819425104E-2</v>
      </c>
      <c r="BU975" s="812"/>
      <c r="BV975" s="758"/>
      <c r="BW975" s="758"/>
      <c r="BX975" s="758"/>
      <c r="BY975" s="758"/>
      <c r="BZ975" s="758"/>
      <c r="CA975" s="758"/>
      <c r="CB975" s="758"/>
      <c r="CC975" s="758"/>
      <c r="CD975" s="758"/>
      <c r="CE975" s="758"/>
      <c r="CF975" s="758"/>
      <c r="CG975" s="758"/>
      <c r="CH975" s="758"/>
      <c r="CI975" s="758"/>
      <c r="CJ975" s="758"/>
      <c r="CK975" s="758"/>
      <c r="CL975" s="758"/>
      <c r="CM975" s="758"/>
      <c r="CN975" s="758"/>
      <c r="CP975" s="5"/>
      <c r="CR975" s="5"/>
      <c r="CS975" s="5"/>
      <c r="CT975" s="5"/>
    </row>
    <row r="976" spans="2:98" ht="15">
      <c r="B976" s="758"/>
      <c r="C976" s="758"/>
      <c r="D976" s="758"/>
      <c r="E976" s="758"/>
      <c r="F976" s="758"/>
      <c r="G976" s="758"/>
      <c r="H976" s="758"/>
      <c r="I976" s="758"/>
      <c r="J976" s="758"/>
      <c r="K976" s="758"/>
      <c r="L976" s="758"/>
      <c r="M976" s="758"/>
      <c r="N976" s="758"/>
      <c r="O976" s="758"/>
      <c r="P976" s="758"/>
      <c r="Q976" s="758"/>
      <c r="R976" s="758"/>
      <c r="S976" s="758"/>
      <c r="T976" s="758"/>
      <c r="U976" s="758"/>
      <c r="V976" s="758"/>
      <c r="W976" s="758"/>
      <c r="X976" s="758"/>
      <c r="Y976" s="758"/>
      <c r="Z976" s="758"/>
      <c r="AA976" s="758"/>
      <c r="AB976" s="758"/>
      <c r="AC976" s="758"/>
      <c r="AD976" s="758"/>
      <c r="AE976" s="758"/>
      <c r="AF976" s="758"/>
      <c r="AG976" s="758"/>
      <c r="AH976" s="758"/>
      <c r="AI976" s="758"/>
      <c r="AJ976" s="758"/>
      <c r="AK976" s="758"/>
      <c r="AL976" s="780">
        <v>971</v>
      </c>
      <c r="AM976" s="792">
        <v>0.39331317483709299</v>
      </c>
      <c r="AN976" s="792">
        <f t="shared" si="237"/>
        <v>0.60668682516290695</v>
      </c>
      <c r="AO976" s="792">
        <v>0.43700358145368501</v>
      </c>
      <c r="AP976" s="792">
        <f t="shared" si="231"/>
        <v>0.56299641854631499</v>
      </c>
      <c r="AQ976" s="792">
        <v>0.32832836467398502</v>
      </c>
      <c r="AR976" s="792">
        <f t="shared" si="232"/>
        <v>0.67167163532601504</v>
      </c>
      <c r="AS976" s="792">
        <f t="shared" si="238"/>
        <v>0.3734689556838795</v>
      </c>
      <c r="AT976" s="792">
        <f t="shared" si="238"/>
        <v>0.6265310443161205</v>
      </c>
      <c r="AU976" s="808">
        <v>0.41014916986839101</v>
      </c>
      <c r="AV976" s="808">
        <f t="shared" si="239"/>
        <v>0.58985083013160899</v>
      </c>
      <c r="AW976" s="808">
        <v>0.45886268240186301</v>
      </c>
      <c r="AX976" s="808">
        <f t="shared" si="240"/>
        <v>0.54113731759813699</v>
      </c>
      <c r="AY976" s="808">
        <v>0.36097822332053903</v>
      </c>
      <c r="AZ976" s="808">
        <f t="shared" si="243"/>
        <v>0.63902177667946103</v>
      </c>
      <c r="BA976" s="808">
        <f t="shared" si="241"/>
        <v>0.39873464233907763</v>
      </c>
      <c r="BB976" s="808">
        <f t="shared" si="241"/>
        <v>0.60126535766092237</v>
      </c>
      <c r="BC976" s="809">
        <v>0.388149513052366</v>
      </c>
      <c r="BD976" s="809">
        <f t="shared" si="230"/>
        <v>0.611850486947634</v>
      </c>
      <c r="BE976" s="809">
        <v>0.44251987973068801</v>
      </c>
      <c r="BF976" s="809">
        <f t="shared" si="230"/>
        <v>0.55748012026931204</v>
      </c>
      <c r="BG976" s="809">
        <v>0.36235149148350998</v>
      </c>
      <c r="BH976" s="809">
        <f t="shared" si="233"/>
        <v>0.63764850851649002</v>
      </c>
      <c r="BI976" s="809">
        <v>0.38878760746670626</v>
      </c>
      <c r="BJ976" s="809">
        <v>0.61121239253329374</v>
      </c>
      <c r="BK976" s="810">
        <v>0.37986673709837099</v>
      </c>
      <c r="BL976" s="810">
        <f t="shared" si="234"/>
        <v>0.62013326290162896</v>
      </c>
      <c r="BM976" s="810">
        <v>0.43445986948058302</v>
      </c>
      <c r="BN976" s="810">
        <f t="shared" si="235"/>
        <v>0.56554013051941698</v>
      </c>
      <c r="BO976" s="810">
        <v>0.35058218759126197</v>
      </c>
      <c r="BP976" s="810">
        <f t="shared" si="236"/>
        <v>0.64941781240873797</v>
      </c>
      <c r="BQ976" s="810">
        <v>0.37895226477300958</v>
      </c>
      <c r="BR976" s="810">
        <f t="shared" si="242"/>
        <v>0.62104773522699031</v>
      </c>
      <c r="BS976" s="809">
        <v>0.93006884430969594</v>
      </c>
      <c r="BT976" s="809">
        <v>6.99311556903041E-2</v>
      </c>
      <c r="BU976" s="812"/>
      <c r="BV976" s="758"/>
      <c r="BW976" s="758"/>
      <c r="BX976" s="758"/>
      <c r="BY976" s="758"/>
      <c r="BZ976" s="758"/>
      <c r="CA976" s="758"/>
      <c r="CB976" s="758"/>
      <c r="CC976" s="758"/>
      <c r="CD976" s="758"/>
      <c r="CE976" s="758"/>
      <c r="CF976" s="758"/>
      <c r="CG976" s="758"/>
      <c r="CH976" s="758"/>
      <c r="CI976" s="758"/>
      <c r="CJ976" s="758"/>
      <c r="CK976" s="758"/>
      <c r="CL976" s="758"/>
      <c r="CM976" s="758"/>
      <c r="CN976" s="758"/>
      <c r="CP976" s="5"/>
      <c r="CR976" s="5"/>
      <c r="CS976" s="5"/>
      <c r="CT976" s="5"/>
    </row>
    <row r="977" spans="2:98" ht="15">
      <c r="B977" s="758"/>
      <c r="C977" s="758"/>
      <c r="D977" s="758"/>
      <c r="E977" s="758"/>
      <c r="F977" s="758"/>
      <c r="G977" s="758"/>
      <c r="H977" s="758"/>
      <c r="I977" s="758"/>
      <c r="J977" s="758"/>
      <c r="K977" s="758"/>
      <c r="L977" s="758"/>
      <c r="M977" s="758"/>
      <c r="N977" s="758"/>
      <c r="O977" s="758"/>
      <c r="P977" s="758"/>
      <c r="Q977" s="758"/>
      <c r="R977" s="758"/>
      <c r="S977" s="758"/>
      <c r="T977" s="758"/>
      <c r="U977" s="758"/>
      <c r="V977" s="758"/>
      <c r="W977" s="758"/>
      <c r="X977" s="758"/>
      <c r="Y977" s="758"/>
      <c r="Z977" s="758"/>
      <c r="AA977" s="758"/>
      <c r="AB977" s="758"/>
      <c r="AC977" s="758"/>
      <c r="AD977" s="758"/>
      <c r="AE977" s="758"/>
      <c r="AF977" s="758"/>
      <c r="AG977" s="758"/>
      <c r="AH977" s="758"/>
      <c r="AI977" s="758"/>
      <c r="AJ977" s="758"/>
      <c r="AK977" s="758"/>
      <c r="AL977" s="780">
        <v>972</v>
      </c>
      <c r="AM977" s="792">
        <v>0.39354653211719098</v>
      </c>
      <c r="AN977" s="792">
        <f t="shared" si="237"/>
        <v>0.60645346788280907</v>
      </c>
      <c r="AO977" s="792">
        <v>0.43721217224007197</v>
      </c>
      <c r="AP977" s="792">
        <f t="shared" si="231"/>
        <v>0.56278782775992808</v>
      </c>
      <c r="AQ977" s="792">
        <v>0.32862942984801602</v>
      </c>
      <c r="AR977" s="792">
        <f t="shared" si="232"/>
        <v>0.67137057015198398</v>
      </c>
      <c r="AS977" s="792">
        <f t="shared" si="238"/>
        <v>0.37372776230163318</v>
      </c>
      <c r="AT977" s="792">
        <f t="shared" si="238"/>
        <v>0.62627223769836693</v>
      </c>
      <c r="AU977" s="808">
        <v>0.41039110590908101</v>
      </c>
      <c r="AV977" s="808">
        <f t="shared" si="239"/>
        <v>0.58960889409091899</v>
      </c>
      <c r="AW977" s="808">
        <v>0.45909354942816899</v>
      </c>
      <c r="AX977" s="808">
        <f t="shared" si="240"/>
        <v>0.54090645057183107</v>
      </c>
      <c r="AY977" s="808">
        <v>0.36130539828827302</v>
      </c>
      <c r="AZ977" s="808">
        <f t="shared" si="243"/>
        <v>0.63869460171172698</v>
      </c>
      <c r="BA977" s="808">
        <f t="shared" si="241"/>
        <v>0.39901324241289959</v>
      </c>
      <c r="BB977" s="808">
        <f t="shared" si="241"/>
        <v>0.60098675758710041</v>
      </c>
      <c r="BC977" s="809">
        <v>0.388386172118244</v>
      </c>
      <c r="BD977" s="809">
        <f t="shared" si="230"/>
        <v>0.611613827881756</v>
      </c>
      <c r="BE977" s="809">
        <v>0.44274358019985799</v>
      </c>
      <c r="BF977" s="809">
        <f t="shared" si="230"/>
        <v>0.55725641980014196</v>
      </c>
      <c r="BG977" s="809">
        <v>0.36268816374436402</v>
      </c>
      <c r="BH977" s="809">
        <f t="shared" si="233"/>
        <v>0.63731183625563603</v>
      </c>
      <c r="BI977" s="809">
        <v>0.38906729212503044</v>
      </c>
      <c r="BJ977" s="809">
        <v>0.61093270787496956</v>
      </c>
      <c r="BK977" s="810">
        <v>0.38011088706347201</v>
      </c>
      <c r="BL977" s="810">
        <f t="shared" si="234"/>
        <v>0.61988911293652804</v>
      </c>
      <c r="BM977" s="810">
        <v>0.43468529639053599</v>
      </c>
      <c r="BN977" s="810">
        <f t="shared" si="235"/>
        <v>0.56531470360946401</v>
      </c>
      <c r="BO977" s="810">
        <v>0.35090715887059198</v>
      </c>
      <c r="BP977" s="810">
        <f t="shared" si="236"/>
        <v>0.64909284112940802</v>
      </c>
      <c r="BQ977" s="810">
        <v>0.37922928623997193</v>
      </c>
      <c r="BR977" s="810">
        <f t="shared" si="242"/>
        <v>0.62077071376002813</v>
      </c>
      <c r="BS977" s="809">
        <v>0.93013713961663846</v>
      </c>
      <c r="BT977" s="809">
        <v>6.9862860383361494E-2</v>
      </c>
      <c r="BU977" s="812"/>
      <c r="BV977" s="758"/>
      <c r="BW977" s="758"/>
      <c r="BX977" s="758"/>
      <c r="BY977" s="758"/>
      <c r="BZ977" s="758"/>
      <c r="CA977" s="758"/>
      <c r="CB977" s="758"/>
      <c r="CC977" s="758"/>
      <c r="CD977" s="758"/>
      <c r="CE977" s="758"/>
      <c r="CF977" s="758"/>
      <c r="CG977" s="758"/>
      <c r="CH977" s="758"/>
      <c r="CI977" s="758"/>
      <c r="CJ977" s="758"/>
      <c r="CK977" s="758"/>
      <c r="CL977" s="758"/>
      <c r="CM977" s="758"/>
      <c r="CN977" s="758"/>
      <c r="CP977" s="5"/>
      <c r="CR977" s="5"/>
      <c r="CS977" s="5"/>
      <c r="CT977" s="5"/>
    </row>
    <row r="978" spans="2:98" ht="15">
      <c r="B978" s="758"/>
      <c r="C978" s="758"/>
      <c r="D978" s="758"/>
      <c r="E978" s="758"/>
      <c r="F978" s="758"/>
      <c r="G978" s="758"/>
      <c r="H978" s="758"/>
      <c r="I978" s="758"/>
      <c r="J978" s="758"/>
      <c r="K978" s="758"/>
      <c r="L978" s="758"/>
      <c r="M978" s="758"/>
      <c r="N978" s="758"/>
      <c r="O978" s="758"/>
      <c r="P978" s="758"/>
      <c r="Q978" s="758"/>
      <c r="R978" s="758"/>
      <c r="S978" s="758"/>
      <c r="T978" s="758"/>
      <c r="U978" s="758"/>
      <c r="V978" s="758"/>
      <c r="W978" s="758"/>
      <c r="X978" s="758"/>
      <c r="Y978" s="758"/>
      <c r="Z978" s="758"/>
      <c r="AA978" s="758"/>
      <c r="AB978" s="758"/>
      <c r="AC978" s="758"/>
      <c r="AD978" s="758"/>
      <c r="AE978" s="758"/>
      <c r="AF978" s="758"/>
      <c r="AG978" s="758"/>
      <c r="AH978" s="758"/>
      <c r="AI978" s="758"/>
      <c r="AJ978" s="758"/>
      <c r="AK978" s="758"/>
      <c r="AL978" s="780">
        <v>973</v>
      </c>
      <c r="AM978" s="792">
        <v>0.39377969569687798</v>
      </c>
      <c r="AN978" s="792">
        <f t="shared" si="237"/>
        <v>0.60622030430312202</v>
      </c>
      <c r="AO978" s="792">
        <v>0.43742062928546199</v>
      </c>
      <c r="AP978" s="792">
        <f t="shared" si="231"/>
        <v>0.56257937071453801</v>
      </c>
      <c r="AQ978" s="792">
        <v>0.32893035182921998</v>
      </c>
      <c r="AR978" s="792">
        <f t="shared" si="232"/>
        <v>0.67106964817078008</v>
      </c>
      <c r="AS978" s="792">
        <f t="shared" si="238"/>
        <v>0.37398641224312962</v>
      </c>
      <c r="AT978" s="792">
        <f t="shared" si="238"/>
        <v>0.62601358775687044</v>
      </c>
      <c r="AU978" s="808">
        <v>0.41063287912649399</v>
      </c>
      <c r="AV978" s="808">
        <f t="shared" si="239"/>
        <v>0.58936712087350607</v>
      </c>
      <c r="AW978" s="808">
        <v>0.45932427136460002</v>
      </c>
      <c r="AX978" s="808">
        <f t="shared" si="240"/>
        <v>0.54067572863540003</v>
      </c>
      <c r="AY978" s="808">
        <v>0.36163241037356902</v>
      </c>
      <c r="AZ978" s="808">
        <f t="shared" si="243"/>
        <v>0.63836758962643092</v>
      </c>
      <c r="BA978" s="808">
        <f t="shared" si="241"/>
        <v>0.39929168371491286</v>
      </c>
      <c r="BB978" s="808">
        <f t="shared" si="241"/>
        <v>0.60070831628508714</v>
      </c>
      <c r="BC978" s="809">
        <v>0.38862278885424201</v>
      </c>
      <c r="BD978" s="809">
        <f t="shared" si="230"/>
        <v>0.61137721114575805</v>
      </c>
      <c r="BE978" s="809">
        <v>0.44296725371144302</v>
      </c>
      <c r="BF978" s="809">
        <f t="shared" si="230"/>
        <v>0.55703274628855692</v>
      </c>
      <c r="BG978" s="809">
        <v>0.36302481572616402</v>
      </c>
      <c r="BH978" s="809">
        <f t="shared" si="233"/>
        <v>0.63697518427383604</v>
      </c>
      <c r="BI978" s="809">
        <v>0.38934694813248238</v>
      </c>
      <c r="BJ978" s="809">
        <v>0.61065305186751773</v>
      </c>
      <c r="BK978" s="810">
        <v>0.38035514868897502</v>
      </c>
      <c r="BL978" s="810">
        <f t="shared" si="234"/>
        <v>0.61964485131102498</v>
      </c>
      <c r="BM978" s="810">
        <v>0.43491072078887799</v>
      </c>
      <c r="BN978" s="810">
        <f t="shared" si="235"/>
        <v>0.56508927921112195</v>
      </c>
      <c r="BO978" s="810">
        <v>0.35123210731999299</v>
      </c>
      <c r="BP978" s="810">
        <f t="shared" si="236"/>
        <v>0.64876789268000701</v>
      </c>
      <c r="BQ978" s="810">
        <v>0.379506331242221</v>
      </c>
      <c r="BR978" s="810">
        <f t="shared" si="242"/>
        <v>0.62049366875777912</v>
      </c>
      <c r="BS978" s="809">
        <v>0.93020530771411036</v>
      </c>
      <c r="BT978" s="809">
        <v>6.9794692285889595E-2</v>
      </c>
      <c r="BU978" s="812"/>
      <c r="BV978" s="758"/>
      <c r="BW978" s="758"/>
      <c r="BX978" s="758"/>
      <c r="BY978" s="758"/>
      <c r="BZ978" s="758"/>
      <c r="CA978" s="758"/>
      <c r="CB978" s="758"/>
      <c r="CC978" s="758"/>
      <c r="CD978" s="758"/>
      <c r="CE978" s="758"/>
      <c r="CF978" s="758"/>
      <c r="CG978" s="758"/>
      <c r="CH978" s="758"/>
      <c r="CI978" s="758"/>
      <c r="CJ978" s="758"/>
      <c r="CK978" s="758"/>
      <c r="CL978" s="758"/>
      <c r="CM978" s="758"/>
      <c r="CN978" s="758"/>
      <c r="CP978" s="5"/>
      <c r="CR978" s="5"/>
      <c r="CS978" s="5"/>
      <c r="CT978" s="5"/>
    </row>
    <row r="979" spans="2:98" ht="15">
      <c r="B979" s="758"/>
      <c r="C979" s="758"/>
      <c r="D979" s="758"/>
      <c r="E979" s="758"/>
      <c r="F979" s="758"/>
      <c r="G979" s="758"/>
      <c r="H979" s="758"/>
      <c r="I979" s="758"/>
      <c r="J979" s="758"/>
      <c r="K979" s="758"/>
      <c r="L979" s="758"/>
      <c r="M979" s="758"/>
      <c r="N979" s="758"/>
      <c r="O979" s="758"/>
      <c r="P979" s="758"/>
      <c r="Q979" s="758"/>
      <c r="R979" s="758"/>
      <c r="S979" s="758"/>
      <c r="T979" s="758"/>
      <c r="U979" s="758"/>
      <c r="V979" s="758"/>
      <c r="W979" s="758"/>
      <c r="X979" s="758"/>
      <c r="Y979" s="758"/>
      <c r="Z979" s="758"/>
      <c r="AA979" s="758"/>
      <c r="AB979" s="758"/>
      <c r="AC979" s="758"/>
      <c r="AD979" s="758"/>
      <c r="AE979" s="758"/>
      <c r="AF979" s="758"/>
      <c r="AG979" s="758"/>
      <c r="AH979" s="758"/>
      <c r="AI979" s="758"/>
      <c r="AJ979" s="758"/>
      <c r="AK979" s="758"/>
      <c r="AL979" s="780">
        <v>974</v>
      </c>
      <c r="AM979" s="792">
        <v>0.39401266505792798</v>
      </c>
      <c r="AN979" s="792">
        <f t="shared" si="237"/>
        <v>0.60598733494207202</v>
      </c>
      <c r="AO979" s="792">
        <v>0.43762895302351201</v>
      </c>
      <c r="AP979" s="792">
        <f t="shared" si="231"/>
        <v>0.56237104697648799</v>
      </c>
      <c r="AQ979" s="792">
        <v>0.32923113031151102</v>
      </c>
      <c r="AR979" s="792">
        <f t="shared" si="232"/>
        <v>0.67076886968848903</v>
      </c>
      <c r="AS979" s="792">
        <f t="shared" si="238"/>
        <v>0.37424490530666055</v>
      </c>
      <c r="AT979" s="792">
        <f t="shared" si="238"/>
        <v>0.62575509469333945</v>
      </c>
      <c r="AU979" s="808">
        <v>0.41087448973716001</v>
      </c>
      <c r="AV979" s="808">
        <f t="shared" si="239"/>
        <v>0.58912551026283999</v>
      </c>
      <c r="AW979" s="808">
        <v>0.459554848506813</v>
      </c>
      <c r="AX979" s="808">
        <f t="shared" si="240"/>
        <v>0.54044515149318695</v>
      </c>
      <c r="AY979" s="808">
        <v>0.36195925938294299</v>
      </c>
      <c r="AZ979" s="808">
        <f t="shared" si="243"/>
        <v>0.63804074061705696</v>
      </c>
      <c r="BA979" s="808">
        <f t="shared" si="241"/>
        <v>0.39956996629124036</v>
      </c>
      <c r="BB979" s="808">
        <f t="shared" si="241"/>
        <v>0.60043003370875958</v>
      </c>
      <c r="BC979" s="809">
        <v>0.388859364508298</v>
      </c>
      <c r="BD979" s="809">
        <f t="shared" si="230"/>
        <v>0.61114063549170194</v>
      </c>
      <c r="BE979" s="809">
        <v>0.44319090129210997</v>
      </c>
      <c r="BF979" s="809">
        <f t="shared" si="230"/>
        <v>0.55680909870788997</v>
      </c>
      <c r="BG979" s="809">
        <v>0.36336144816133098</v>
      </c>
      <c r="BH979" s="809">
        <f t="shared" si="233"/>
        <v>0.63663855183866902</v>
      </c>
      <c r="BI979" s="809">
        <v>0.38962657644896992</v>
      </c>
      <c r="BJ979" s="809">
        <v>0.61037342355103008</v>
      </c>
      <c r="BK979" s="810">
        <v>0.380599524049264</v>
      </c>
      <c r="BL979" s="810">
        <f t="shared" si="234"/>
        <v>0.619400475950736</v>
      </c>
      <c r="BM979" s="810">
        <v>0.43513614370731202</v>
      </c>
      <c r="BN979" s="810">
        <f t="shared" si="235"/>
        <v>0.56486385629268798</v>
      </c>
      <c r="BO979" s="810">
        <v>0.35155703373701602</v>
      </c>
      <c r="BP979" s="810">
        <f t="shared" si="236"/>
        <v>0.64844296626298403</v>
      </c>
      <c r="BQ979" s="810">
        <v>0.37978340102698099</v>
      </c>
      <c r="BR979" s="810">
        <f t="shared" si="242"/>
        <v>0.62021659897301906</v>
      </c>
      <c r="BS979" s="809">
        <v>0.93027334921481941</v>
      </c>
      <c r="BT979" s="809">
        <v>6.9726650785180602E-2</v>
      </c>
      <c r="BU979" s="812"/>
      <c r="BV979" s="758"/>
      <c r="BW979" s="758"/>
      <c r="BX979" s="758"/>
      <c r="BY979" s="758"/>
      <c r="BZ979" s="758"/>
      <c r="CA979" s="758"/>
      <c r="CB979" s="758"/>
      <c r="CC979" s="758"/>
      <c r="CD979" s="758"/>
      <c r="CE979" s="758"/>
      <c r="CF979" s="758"/>
      <c r="CG979" s="758"/>
      <c r="CH979" s="758"/>
      <c r="CI979" s="758"/>
      <c r="CJ979" s="758"/>
      <c r="CK979" s="758"/>
      <c r="CL979" s="758"/>
      <c r="CM979" s="758"/>
      <c r="CN979" s="758"/>
      <c r="CP979" s="5"/>
      <c r="CR979" s="5"/>
      <c r="CS979" s="5"/>
      <c r="CT979" s="5"/>
    </row>
    <row r="980" spans="2:98" ht="15">
      <c r="B980" s="758"/>
      <c r="C980" s="758"/>
      <c r="D980" s="758"/>
      <c r="E980" s="758"/>
      <c r="F980" s="758"/>
      <c r="G980" s="758"/>
      <c r="H980" s="758"/>
      <c r="I980" s="758"/>
      <c r="J980" s="758"/>
      <c r="K980" s="758"/>
      <c r="L980" s="758"/>
      <c r="M980" s="758"/>
      <c r="N980" s="758"/>
      <c r="O980" s="758"/>
      <c r="P980" s="758"/>
      <c r="Q980" s="758"/>
      <c r="R980" s="758"/>
      <c r="S980" s="758"/>
      <c r="T980" s="758"/>
      <c r="U980" s="758"/>
      <c r="V980" s="758"/>
      <c r="W980" s="758"/>
      <c r="X980" s="758"/>
      <c r="Y980" s="758"/>
      <c r="Z980" s="758"/>
      <c r="AA980" s="758"/>
      <c r="AB980" s="758"/>
      <c r="AC980" s="758"/>
      <c r="AD980" s="758"/>
      <c r="AE980" s="758"/>
      <c r="AF980" s="758"/>
      <c r="AG980" s="758"/>
      <c r="AH980" s="758"/>
      <c r="AI980" s="758"/>
      <c r="AJ980" s="758"/>
      <c r="AK980" s="758"/>
      <c r="AL980" s="780">
        <v>975</v>
      </c>
      <c r="AM980" s="792">
        <v>0.394245439682117</v>
      </c>
      <c r="AN980" s="792">
        <f t="shared" si="237"/>
        <v>0.605754560317883</v>
      </c>
      <c r="AO980" s="792">
        <v>0.43783714388787998</v>
      </c>
      <c r="AP980" s="792">
        <f t="shared" si="231"/>
        <v>0.56216285611212002</v>
      </c>
      <c r="AQ980" s="792">
        <v>0.32953176498880599</v>
      </c>
      <c r="AR980" s="792">
        <f t="shared" si="232"/>
        <v>0.67046823501119401</v>
      </c>
      <c r="AS980" s="792">
        <f t="shared" si="238"/>
        <v>0.37450324129051937</v>
      </c>
      <c r="AT980" s="792">
        <f t="shared" si="238"/>
        <v>0.62549675870948063</v>
      </c>
      <c r="AU980" s="808">
        <v>0.41111593795760898</v>
      </c>
      <c r="AV980" s="808">
        <f t="shared" si="239"/>
        <v>0.58888406204239097</v>
      </c>
      <c r="AW980" s="808">
        <v>0.45978528115046202</v>
      </c>
      <c r="AX980" s="808">
        <f t="shared" si="240"/>
        <v>0.54021471884953798</v>
      </c>
      <c r="AY980" s="808">
        <v>0.36228594512291101</v>
      </c>
      <c r="AZ980" s="808">
        <f t="shared" si="243"/>
        <v>0.63771405487708899</v>
      </c>
      <c r="BA980" s="808">
        <f t="shared" si="241"/>
        <v>0.39984809018800416</v>
      </c>
      <c r="BB980" s="808">
        <f t="shared" si="241"/>
        <v>0.60015190981199584</v>
      </c>
      <c r="BC980" s="809">
        <v>0.38909590032835201</v>
      </c>
      <c r="BD980" s="809">
        <f t="shared" si="230"/>
        <v>0.61090409967164794</v>
      </c>
      <c r="BE980" s="809">
        <v>0.44341452396852599</v>
      </c>
      <c r="BF980" s="809">
        <f t="shared" si="230"/>
        <v>0.55658547603147401</v>
      </c>
      <c r="BG980" s="809">
        <v>0.36369806178228398</v>
      </c>
      <c r="BH980" s="809">
        <f t="shared" si="233"/>
        <v>0.63630193821771597</v>
      </c>
      <c r="BI980" s="809">
        <v>0.38990617803440075</v>
      </c>
      <c r="BJ980" s="809">
        <v>0.61009382196559914</v>
      </c>
      <c r="BK980" s="810">
        <v>0.38084401521871802</v>
      </c>
      <c r="BL980" s="810">
        <f t="shared" si="234"/>
        <v>0.61915598478128198</v>
      </c>
      <c r="BM980" s="810">
        <v>0.43536156617754201</v>
      </c>
      <c r="BN980" s="810">
        <f t="shared" si="235"/>
        <v>0.56463843382245793</v>
      </c>
      <c r="BO980" s="810">
        <v>0.35188193891921599</v>
      </c>
      <c r="BP980" s="810">
        <f t="shared" si="236"/>
        <v>0.64811806108078396</v>
      </c>
      <c r="BQ980" s="810">
        <v>0.38006049684147658</v>
      </c>
      <c r="BR980" s="810">
        <f t="shared" si="242"/>
        <v>0.61993950315852331</v>
      </c>
      <c r="BS980" s="809">
        <v>0.93034126473147305</v>
      </c>
      <c r="BT980" s="809">
        <v>6.9658735268526895E-2</v>
      </c>
      <c r="BU980" s="812"/>
      <c r="BV980" s="758"/>
      <c r="BW980" s="758"/>
      <c r="BX980" s="758"/>
      <c r="BY980" s="758"/>
      <c r="BZ980" s="758"/>
      <c r="CA980" s="758"/>
      <c r="CB980" s="758"/>
      <c r="CC980" s="758"/>
      <c r="CD980" s="758"/>
      <c r="CE980" s="758"/>
      <c r="CF980" s="758"/>
      <c r="CG980" s="758"/>
      <c r="CH980" s="758"/>
      <c r="CI980" s="758"/>
      <c r="CJ980" s="758"/>
      <c r="CK980" s="758"/>
      <c r="CL980" s="758"/>
      <c r="CM980" s="758"/>
      <c r="CN980" s="758"/>
      <c r="CP980" s="5"/>
      <c r="CR980" s="5"/>
      <c r="CS980" s="5"/>
      <c r="CT980" s="5"/>
    </row>
    <row r="981" spans="2:98" ht="15">
      <c r="B981" s="758"/>
      <c r="C981" s="758"/>
      <c r="D981" s="758"/>
      <c r="E981" s="758"/>
      <c r="F981" s="758"/>
      <c r="G981" s="758"/>
      <c r="H981" s="758"/>
      <c r="I981" s="758"/>
      <c r="J981" s="758"/>
      <c r="K981" s="758"/>
      <c r="L981" s="758"/>
      <c r="M981" s="758"/>
      <c r="N981" s="758"/>
      <c r="O981" s="758"/>
      <c r="P981" s="758"/>
      <c r="Q981" s="758"/>
      <c r="R981" s="758"/>
      <c r="S981" s="758"/>
      <c r="T981" s="758"/>
      <c r="U981" s="758"/>
      <c r="V981" s="758"/>
      <c r="W981" s="758"/>
      <c r="X981" s="758"/>
      <c r="Y981" s="758"/>
      <c r="Z981" s="758"/>
      <c r="AA981" s="758"/>
      <c r="AB981" s="758"/>
      <c r="AC981" s="758"/>
      <c r="AD981" s="758"/>
      <c r="AE981" s="758"/>
      <c r="AF981" s="758"/>
      <c r="AG981" s="758"/>
      <c r="AH981" s="758"/>
      <c r="AI981" s="758"/>
      <c r="AJ981" s="758"/>
      <c r="AK981" s="758"/>
      <c r="AL981" s="780">
        <v>976</v>
      </c>
      <c r="AM981" s="792">
        <v>0.39447801905121999</v>
      </c>
      <c r="AN981" s="792">
        <f t="shared" si="237"/>
        <v>0.60552198094877996</v>
      </c>
      <c r="AO981" s="792">
        <v>0.43804520231222499</v>
      </c>
      <c r="AP981" s="792">
        <f t="shared" si="231"/>
        <v>0.56195479768777501</v>
      </c>
      <c r="AQ981" s="792">
        <v>0.32983225555502099</v>
      </c>
      <c r="AR981" s="792">
        <f t="shared" si="232"/>
        <v>0.67016774444497895</v>
      </c>
      <c r="AS981" s="792">
        <f t="shared" si="238"/>
        <v>0.37476141999299961</v>
      </c>
      <c r="AT981" s="792">
        <f t="shared" si="238"/>
        <v>0.62523858000700039</v>
      </c>
      <c r="AU981" s="808">
        <v>0.41135722400437102</v>
      </c>
      <c r="AV981" s="808">
        <f t="shared" si="239"/>
        <v>0.58864277599562898</v>
      </c>
      <c r="AW981" s="808">
        <v>0.46001556959120299</v>
      </c>
      <c r="AX981" s="808">
        <f t="shared" si="240"/>
        <v>0.53998443040879707</v>
      </c>
      <c r="AY981" s="808">
        <v>0.36261246739998798</v>
      </c>
      <c r="AZ981" s="808">
        <f t="shared" si="243"/>
        <v>0.63738753260001202</v>
      </c>
      <c r="BA981" s="808">
        <f t="shared" si="241"/>
        <v>0.40012605545132618</v>
      </c>
      <c r="BB981" s="808">
        <f t="shared" si="241"/>
        <v>0.59987394454867382</v>
      </c>
      <c r="BC981" s="809">
        <v>0.389332397562342</v>
      </c>
      <c r="BD981" s="809">
        <f t="shared" si="230"/>
        <v>0.61066760243765805</v>
      </c>
      <c r="BE981" s="809">
        <v>0.44363812276735998</v>
      </c>
      <c r="BF981" s="809">
        <f t="shared" si="230"/>
        <v>0.55636187723263997</v>
      </c>
      <c r="BG981" s="809">
        <v>0.36403465732144202</v>
      </c>
      <c r="BH981" s="809">
        <f t="shared" si="233"/>
        <v>0.63596534267855798</v>
      </c>
      <c r="BI981" s="809">
        <v>0.39018575384868215</v>
      </c>
      <c r="BJ981" s="809">
        <v>0.60981424615131785</v>
      </c>
      <c r="BK981" s="810">
        <v>0.38108862427172002</v>
      </c>
      <c r="BL981" s="810">
        <f t="shared" si="234"/>
        <v>0.61891137572828003</v>
      </c>
      <c r="BM981" s="810">
        <v>0.43558698923127098</v>
      </c>
      <c r="BN981" s="810">
        <f t="shared" si="235"/>
        <v>0.56441301076872907</v>
      </c>
      <c r="BO981" s="810">
        <v>0.35220682366414702</v>
      </c>
      <c r="BP981" s="810">
        <f t="shared" si="236"/>
        <v>0.64779317633585298</v>
      </c>
      <c r="BQ981" s="810">
        <v>0.38033761993293314</v>
      </c>
      <c r="BR981" s="810">
        <f t="shared" si="242"/>
        <v>0.61966238006706686</v>
      </c>
      <c r="BS981" s="809">
        <v>0.93040905487677927</v>
      </c>
      <c r="BT981" s="809">
        <v>6.9590945123220699E-2</v>
      </c>
      <c r="BU981" s="812"/>
      <c r="BV981" s="758"/>
      <c r="BW981" s="758"/>
      <c r="BX981" s="758"/>
      <c r="BY981" s="758"/>
      <c r="BZ981" s="758"/>
      <c r="CA981" s="758"/>
      <c r="CB981" s="758"/>
      <c r="CC981" s="758"/>
      <c r="CD981" s="758"/>
      <c r="CE981" s="758"/>
      <c r="CF981" s="758"/>
      <c r="CG981" s="758"/>
      <c r="CH981" s="758"/>
      <c r="CI981" s="758"/>
      <c r="CJ981" s="758"/>
      <c r="CK981" s="758"/>
      <c r="CL981" s="758"/>
      <c r="CM981" s="758"/>
      <c r="CN981" s="758"/>
      <c r="CP981" s="5"/>
      <c r="CR981" s="5"/>
      <c r="CS981" s="5"/>
      <c r="CT981" s="5"/>
    </row>
    <row r="982" spans="2:98" ht="15">
      <c r="B982" s="758"/>
      <c r="C982" s="758"/>
      <c r="D982" s="758"/>
      <c r="E982" s="758"/>
      <c r="F982" s="758"/>
      <c r="G982" s="758"/>
      <c r="H982" s="758"/>
      <c r="I982" s="758"/>
      <c r="J982" s="758"/>
      <c r="K982" s="758"/>
      <c r="L982" s="758"/>
      <c r="M982" s="758"/>
      <c r="N982" s="758"/>
      <c r="O982" s="758"/>
      <c r="P982" s="758"/>
      <c r="Q982" s="758"/>
      <c r="R982" s="758"/>
      <c r="S982" s="758"/>
      <c r="T982" s="758"/>
      <c r="U982" s="758"/>
      <c r="V982" s="758"/>
      <c r="W982" s="758"/>
      <c r="X982" s="758"/>
      <c r="Y982" s="758"/>
      <c r="Z982" s="758"/>
      <c r="AA982" s="758"/>
      <c r="AB982" s="758"/>
      <c r="AC982" s="758"/>
      <c r="AD982" s="758"/>
      <c r="AE982" s="758"/>
      <c r="AF982" s="758"/>
      <c r="AG982" s="758"/>
      <c r="AH982" s="758"/>
      <c r="AI982" s="758"/>
      <c r="AJ982" s="758"/>
      <c r="AK982" s="758"/>
      <c r="AL982" s="780">
        <v>977</v>
      </c>
      <c r="AM982" s="792">
        <v>0.39471040264701301</v>
      </c>
      <c r="AN982" s="792">
        <f t="shared" si="237"/>
        <v>0.60528959735298704</v>
      </c>
      <c r="AO982" s="792">
        <v>0.438253128730204</v>
      </c>
      <c r="AP982" s="792">
        <f t="shared" si="231"/>
        <v>0.56174687126979594</v>
      </c>
      <c r="AQ982" s="792">
        <v>0.33013260170406999</v>
      </c>
      <c r="AR982" s="792">
        <f t="shared" si="232"/>
        <v>0.66986739829593001</v>
      </c>
      <c r="AS982" s="792">
        <f t="shared" si="238"/>
        <v>0.37501944121239317</v>
      </c>
      <c r="AT982" s="792">
        <f t="shared" si="238"/>
        <v>0.62498055878760694</v>
      </c>
      <c r="AU982" s="808">
        <v>0.41159834809397799</v>
      </c>
      <c r="AV982" s="808">
        <f t="shared" si="239"/>
        <v>0.58840165190602201</v>
      </c>
      <c r="AW982" s="808">
        <v>0.46024571412469001</v>
      </c>
      <c r="AX982" s="808">
        <f t="shared" si="240"/>
        <v>0.53975428587530994</v>
      </c>
      <c r="AY982" s="808">
        <v>0.362938826020692</v>
      </c>
      <c r="AZ982" s="808">
        <f t="shared" si="243"/>
        <v>0.63706117397930795</v>
      </c>
      <c r="BA982" s="808">
        <f t="shared" si="241"/>
        <v>0.4004038621273302</v>
      </c>
      <c r="BB982" s="808">
        <f t="shared" si="241"/>
        <v>0.59959613787266974</v>
      </c>
      <c r="BC982" s="809">
        <v>0.38956885745820602</v>
      </c>
      <c r="BD982" s="809">
        <f t="shared" ref="BD982:BF1005" si="244">1-BC982</f>
        <v>0.61043114254179398</v>
      </c>
      <c r="BE982" s="809">
        <v>0.44386169871527897</v>
      </c>
      <c r="BF982" s="809">
        <f t="shared" si="244"/>
        <v>0.55613830128472097</v>
      </c>
      <c r="BG982" s="809">
        <v>0.36437123551122302</v>
      </c>
      <c r="BH982" s="809">
        <f t="shared" si="233"/>
        <v>0.63562876448877703</v>
      </c>
      <c r="BI982" s="809">
        <v>0.3904653048517206</v>
      </c>
      <c r="BJ982" s="809">
        <v>0.6095346951482794</v>
      </c>
      <c r="BK982" s="810">
        <v>0.381333353282651</v>
      </c>
      <c r="BL982" s="810">
        <f t="shared" si="234"/>
        <v>0.61866664671734894</v>
      </c>
      <c r="BM982" s="810">
        <v>0.43581241390020398</v>
      </c>
      <c r="BN982" s="810">
        <f t="shared" si="235"/>
        <v>0.56418758609979602</v>
      </c>
      <c r="BO982" s="810">
        <v>0.35253168876935997</v>
      </c>
      <c r="BP982" s="810">
        <f t="shared" si="236"/>
        <v>0.64746831123064008</v>
      </c>
      <c r="BQ982" s="810">
        <v>0.38061477154857432</v>
      </c>
      <c r="BR982" s="810">
        <f t="shared" si="242"/>
        <v>0.61938522845142574</v>
      </c>
      <c r="BS982" s="809">
        <v>0.93047672026344586</v>
      </c>
      <c r="BT982" s="809">
        <v>6.95232797365542E-2</v>
      </c>
      <c r="BU982" s="812"/>
      <c r="BV982" s="758"/>
      <c r="BW982" s="758"/>
      <c r="BX982" s="758"/>
      <c r="BY982" s="758"/>
      <c r="BZ982" s="758"/>
      <c r="CA982" s="758"/>
      <c r="CB982" s="758"/>
      <c r="CC982" s="758"/>
      <c r="CD982" s="758"/>
      <c r="CE982" s="758"/>
      <c r="CF982" s="758"/>
      <c r="CG982" s="758"/>
      <c r="CH982" s="758"/>
      <c r="CI982" s="758"/>
      <c r="CJ982" s="758"/>
      <c r="CK982" s="758"/>
      <c r="CL982" s="758"/>
      <c r="CM982" s="758"/>
      <c r="CN982" s="758"/>
      <c r="CP982" s="5"/>
      <c r="CR982" s="5"/>
      <c r="CS982" s="5"/>
      <c r="CT982" s="5"/>
    </row>
    <row r="983" spans="2:98" ht="15">
      <c r="B983" s="758"/>
      <c r="C983" s="758"/>
      <c r="D983" s="758"/>
      <c r="E983" s="758"/>
      <c r="F983" s="758"/>
      <c r="G983" s="758"/>
      <c r="H983" s="758"/>
      <c r="I983" s="758"/>
      <c r="J983" s="758"/>
      <c r="K983" s="758"/>
      <c r="L983" s="758"/>
      <c r="M983" s="758"/>
      <c r="N983" s="758"/>
      <c r="O983" s="758"/>
      <c r="P983" s="758"/>
      <c r="Q983" s="758"/>
      <c r="R983" s="758"/>
      <c r="S983" s="758"/>
      <c r="T983" s="758"/>
      <c r="U983" s="758"/>
      <c r="V983" s="758"/>
      <c r="W983" s="758"/>
      <c r="X983" s="758"/>
      <c r="Y983" s="758"/>
      <c r="Z983" s="758"/>
      <c r="AA983" s="758"/>
      <c r="AB983" s="758"/>
      <c r="AC983" s="758"/>
      <c r="AD983" s="758"/>
      <c r="AE983" s="758"/>
      <c r="AF983" s="758"/>
      <c r="AG983" s="758"/>
      <c r="AH983" s="758"/>
      <c r="AI983" s="758"/>
      <c r="AJ983" s="758"/>
      <c r="AK983" s="758"/>
      <c r="AL983" s="780">
        <v>978</v>
      </c>
      <c r="AM983" s="792">
        <v>0.39494258995127102</v>
      </c>
      <c r="AN983" s="792">
        <f t="shared" si="237"/>
        <v>0.60505741004872893</v>
      </c>
      <c r="AO983" s="792">
        <v>0.438460923575475</v>
      </c>
      <c r="AP983" s="792">
        <f t="shared" si="231"/>
        <v>0.56153907642452494</v>
      </c>
      <c r="AQ983" s="792">
        <v>0.330432803129869</v>
      </c>
      <c r="AR983" s="792">
        <f t="shared" si="232"/>
        <v>0.669567196870131</v>
      </c>
      <c r="AS983" s="792">
        <f t="shared" si="238"/>
        <v>0.37527730474699306</v>
      </c>
      <c r="AT983" s="792">
        <f t="shared" si="238"/>
        <v>0.62472269525300694</v>
      </c>
      <c r="AU983" s="808">
        <v>0.41183931044296002</v>
      </c>
      <c r="AV983" s="808">
        <f t="shared" si="239"/>
        <v>0.58816068955703993</v>
      </c>
      <c r="AW983" s="808">
        <v>0.46047571504658003</v>
      </c>
      <c r="AX983" s="808">
        <f t="shared" si="240"/>
        <v>0.53952428495341997</v>
      </c>
      <c r="AY983" s="808">
        <v>0.363265020791539</v>
      </c>
      <c r="AZ983" s="808">
        <f t="shared" si="243"/>
        <v>0.636734979208461</v>
      </c>
      <c r="BA983" s="808">
        <f t="shared" si="241"/>
        <v>0.40068151026213894</v>
      </c>
      <c r="BB983" s="808">
        <f t="shared" si="241"/>
        <v>0.59931848973786106</v>
      </c>
      <c r="BC983" s="809">
        <v>0.38980528126388497</v>
      </c>
      <c r="BD983" s="809">
        <f t="shared" si="244"/>
        <v>0.61019471873611497</v>
      </c>
      <c r="BE983" s="809">
        <v>0.44408525283894901</v>
      </c>
      <c r="BF983" s="809">
        <f t="shared" si="244"/>
        <v>0.55591474716105105</v>
      </c>
      <c r="BG983" s="809">
        <v>0.36470779708404699</v>
      </c>
      <c r="BH983" s="809">
        <f t="shared" si="233"/>
        <v>0.63529220291595301</v>
      </c>
      <c r="BI983" s="809">
        <v>0.39074483200342425</v>
      </c>
      <c r="BJ983" s="809">
        <v>0.60925516799657575</v>
      </c>
      <c r="BK983" s="810">
        <v>0.38157820432589301</v>
      </c>
      <c r="BL983" s="810">
        <f t="shared" si="234"/>
        <v>0.61842179567410693</v>
      </c>
      <c r="BM983" s="810">
        <v>0.436037841216043</v>
      </c>
      <c r="BN983" s="810">
        <f t="shared" si="235"/>
        <v>0.56396215878395695</v>
      </c>
      <c r="BO983" s="810">
        <v>0.35285653503240999</v>
      </c>
      <c r="BP983" s="810">
        <f t="shared" si="236"/>
        <v>0.64714346496759001</v>
      </c>
      <c r="BQ983" s="810">
        <v>0.38089195293562533</v>
      </c>
      <c r="BR983" s="810">
        <f t="shared" si="242"/>
        <v>0.61910804706437461</v>
      </c>
      <c r="BS983" s="809">
        <v>0.93054426150418024</v>
      </c>
      <c r="BT983" s="809">
        <v>6.9455738495819805E-2</v>
      </c>
      <c r="BU983" s="812"/>
      <c r="BV983" s="758"/>
      <c r="BW983" s="758"/>
      <c r="BX983" s="758"/>
      <c r="BY983" s="758"/>
      <c r="BZ983" s="758"/>
      <c r="CA983" s="758"/>
      <c r="CB983" s="758"/>
      <c r="CC983" s="758"/>
      <c r="CD983" s="758"/>
      <c r="CE983" s="758"/>
      <c r="CF983" s="758"/>
      <c r="CG983" s="758"/>
      <c r="CH983" s="758"/>
      <c r="CI983" s="758"/>
      <c r="CJ983" s="758"/>
      <c r="CK983" s="758"/>
      <c r="CL983" s="758"/>
      <c r="CM983" s="758"/>
      <c r="CN983" s="758"/>
      <c r="CP983" s="5"/>
      <c r="CR983" s="5"/>
      <c r="CS983" s="5"/>
      <c r="CT983" s="5"/>
    </row>
    <row r="984" spans="2:98" ht="15">
      <c r="B984" s="758"/>
      <c r="C984" s="758"/>
      <c r="D984" s="758"/>
      <c r="E984" s="758"/>
      <c r="F984" s="758"/>
      <c r="G984" s="758"/>
      <c r="H984" s="758"/>
      <c r="I984" s="758"/>
      <c r="J984" s="758"/>
      <c r="K984" s="758"/>
      <c r="L984" s="758"/>
      <c r="M984" s="758"/>
      <c r="N984" s="758"/>
      <c r="O984" s="758"/>
      <c r="P984" s="758"/>
      <c r="Q984" s="758"/>
      <c r="R984" s="758"/>
      <c r="S984" s="758"/>
      <c r="T984" s="758"/>
      <c r="U984" s="758"/>
      <c r="V984" s="758"/>
      <c r="W984" s="758"/>
      <c r="X984" s="758"/>
      <c r="Y984" s="758"/>
      <c r="Z984" s="758"/>
      <c r="AA984" s="758"/>
      <c r="AB984" s="758"/>
      <c r="AC984" s="758"/>
      <c r="AD984" s="758"/>
      <c r="AE984" s="758"/>
      <c r="AF984" s="758"/>
      <c r="AG984" s="758"/>
      <c r="AH984" s="758"/>
      <c r="AI984" s="758"/>
      <c r="AJ984" s="758"/>
      <c r="AK984" s="758"/>
      <c r="AL984" s="780">
        <v>979</v>
      </c>
      <c r="AM984" s="792">
        <v>0.39517458044576897</v>
      </c>
      <c r="AN984" s="792">
        <f t="shared" si="237"/>
        <v>0.60482541955423108</v>
      </c>
      <c r="AO984" s="792">
        <v>0.438668587281696</v>
      </c>
      <c r="AP984" s="792">
        <f t="shared" si="231"/>
        <v>0.561331412718304</v>
      </c>
      <c r="AQ984" s="792">
        <v>0.33073285952633302</v>
      </c>
      <c r="AR984" s="792">
        <f t="shared" si="232"/>
        <v>0.66926714047366698</v>
      </c>
      <c r="AS984" s="792">
        <f t="shared" si="238"/>
        <v>0.37553501039509163</v>
      </c>
      <c r="AT984" s="792">
        <f t="shared" si="238"/>
        <v>0.62446498960490837</v>
      </c>
      <c r="AU984" s="808">
        <v>0.41208011126784599</v>
      </c>
      <c r="AV984" s="808">
        <f t="shared" si="239"/>
        <v>0.58791988873215395</v>
      </c>
      <c r="AW984" s="808">
        <v>0.46070557265252698</v>
      </c>
      <c r="AX984" s="808">
        <f t="shared" si="240"/>
        <v>0.53929442734747302</v>
      </c>
      <c r="AY984" s="808">
        <v>0.36359105151904397</v>
      </c>
      <c r="AZ984" s="808">
        <f t="shared" si="243"/>
        <v>0.63640894848095608</v>
      </c>
      <c r="BA984" s="808">
        <f t="shared" si="241"/>
        <v>0.40095899990187367</v>
      </c>
      <c r="BB984" s="808">
        <f t="shared" si="241"/>
        <v>0.59904100009812633</v>
      </c>
      <c r="BC984" s="809">
        <v>0.39004167022731701</v>
      </c>
      <c r="BD984" s="809">
        <f t="shared" si="244"/>
        <v>0.60995832977268294</v>
      </c>
      <c r="BE984" s="809">
        <v>0.44430878616503999</v>
      </c>
      <c r="BF984" s="809">
        <f t="shared" si="244"/>
        <v>0.55569121383496001</v>
      </c>
      <c r="BG984" s="809">
        <v>0.365044342772332</v>
      </c>
      <c r="BH984" s="809">
        <f t="shared" si="233"/>
        <v>0.634955657227668</v>
      </c>
      <c r="BI984" s="809">
        <v>0.3910243362637002</v>
      </c>
      <c r="BJ984" s="809">
        <v>0.60897566373629985</v>
      </c>
      <c r="BK984" s="810">
        <v>0.381823179475826</v>
      </c>
      <c r="BL984" s="810">
        <f t="shared" si="234"/>
        <v>0.618176820524174</v>
      </c>
      <c r="BM984" s="810">
        <v>0.43626327221049199</v>
      </c>
      <c r="BN984" s="810">
        <f t="shared" si="235"/>
        <v>0.56373672778950801</v>
      </c>
      <c r="BO984" s="810">
        <v>0.35318136325084998</v>
      </c>
      <c r="BP984" s="810">
        <f t="shared" si="236"/>
        <v>0.64681863674914997</v>
      </c>
      <c r="BQ984" s="810">
        <v>0.38116916534131018</v>
      </c>
      <c r="BR984" s="810">
        <f t="shared" si="242"/>
        <v>0.61883083465868982</v>
      </c>
      <c r="BS984" s="809">
        <v>0.93061167921169041</v>
      </c>
      <c r="BT984" s="809">
        <v>6.9388320788309601E-2</v>
      </c>
      <c r="BU984" s="812"/>
      <c r="BV984" s="758"/>
      <c r="BW984" s="758"/>
      <c r="BX984" s="758"/>
      <c r="BY984" s="758"/>
      <c r="BZ984" s="758"/>
      <c r="CA984" s="758"/>
      <c r="CB984" s="758"/>
      <c r="CC984" s="758"/>
      <c r="CD984" s="758"/>
      <c r="CE984" s="758"/>
      <c r="CF984" s="758"/>
      <c r="CG984" s="758"/>
      <c r="CH984" s="758"/>
      <c r="CI984" s="758"/>
      <c r="CJ984" s="758"/>
      <c r="CK984" s="758"/>
      <c r="CL984" s="758"/>
      <c r="CM984" s="758"/>
      <c r="CN984" s="758"/>
      <c r="CP984" s="5"/>
      <c r="CR984" s="5"/>
      <c r="CS984" s="5"/>
      <c r="CT984" s="5"/>
    </row>
    <row r="985" spans="2:98" ht="15">
      <c r="B985" s="758"/>
      <c r="C985" s="758"/>
      <c r="D985" s="758"/>
      <c r="E985" s="758"/>
      <c r="F985" s="758"/>
      <c r="G985" s="758"/>
      <c r="H985" s="758"/>
      <c r="I985" s="758"/>
      <c r="J985" s="758"/>
      <c r="K985" s="758"/>
      <c r="L985" s="758"/>
      <c r="M985" s="758"/>
      <c r="N985" s="758"/>
      <c r="O985" s="758"/>
      <c r="P985" s="758"/>
      <c r="Q985" s="758"/>
      <c r="R985" s="758"/>
      <c r="S985" s="758"/>
      <c r="T985" s="758"/>
      <c r="U985" s="758"/>
      <c r="V985" s="758"/>
      <c r="W985" s="758"/>
      <c r="X985" s="758"/>
      <c r="Y985" s="758"/>
      <c r="Z985" s="758"/>
      <c r="AA985" s="758"/>
      <c r="AB985" s="758"/>
      <c r="AC985" s="758"/>
      <c r="AD985" s="758"/>
      <c r="AE985" s="758"/>
      <c r="AF985" s="758"/>
      <c r="AG985" s="758"/>
      <c r="AH985" s="758"/>
      <c r="AI985" s="758"/>
      <c r="AJ985" s="758"/>
      <c r="AK985" s="758"/>
      <c r="AL985" s="780">
        <v>980</v>
      </c>
      <c r="AM985" s="792">
        <v>0.39540637361228398</v>
      </c>
      <c r="AN985" s="792">
        <f t="shared" si="237"/>
        <v>0.60459362638771608</v>
      </c>
      <c r="AO985" s="792">
        <v>0.43887612028252498</v>
      </c>
      <c r="AP985" s="792">
        <f t="shared" si="231"/>
        <v>0.56112387971747502</v>
      </c>
      <c r="AQ985" s="792">
        <v>0.33103277058737801</v>
      </c>
      <c r="AR985" s="792">
        <f t="shared" si="232"/>
        <v>0.66896722941262199</v>
      </c>
      <c r="AS985" s="792">
        <f t="shared" si="238"/>
        <v>0.37579255795498268</v>
      </c>
      <c r="AT985" s="792">
        <f t="shared" si="238"/>
        <v>0.62420744204501744</v>
      </c>
      <c r="AU985" s="808">
        <v>0.412320750785169</v>
      </c>
      <c r="AV985" s="808">
        <f t="shared" si="239"/>
        <v>0.58767924921483106</v>
      </c>
      <c r="AW985" s="808">
        <v>0.460935287238186</v>
      </c>
      <c r="AX985" s="808">
        <f t="shared" si="240"/>
        <v>0.539064712761814</v>
      </c>
      <c r="AY985" s="808">
        <v>0.36391691800972398</v>
      </c>
      <c r="AZ985" s="808">
        <f t="shared" si="243"/>
        <v>0.63608308199027608</v>
      </c>
      <c r="BA985" s="808">
        <f t="shared" si="241"/>
        <v>0.40123633109265822</v>
      </c>
      <c r="BB985" s="808">
        <f t="shared" si="241"/>
        <v>0.59876366890734189</v>
      </c>
      <c r="BC985" s="809">
        <v>0.39027802559643998</v>
      </c>
      <c r="BD985" s="809">
        <f t="shared" si="244"/>
        <v>0.60972197440356002</v>
      </c>
      <c r="BE985" s="809">
        <v>0.44453229972021702</v>
      </c>
      <c r="BF985" s="809">
        <f t="shared" si="244"/>
        <v>0.55546770027978298</v>
      </c>
      <c r="BG985" s="809">
        <v>0.365380873308499</v>
      </c>
      <c r="BH985" s="809">
        <f t="shared" si="233"/>
        <v>0.634619126691501</v>
      </c>
      <c r="BI985" s="809">
        <v>0.39130381859245583</v>
      </c>
      <c r="BJ985" s="809">
        <v>0.60869618140754422</v>
      </c>
      <c r="BK985" s="810">
        <v>0.38206828080683403</v>
      </c>
      <c r="BL985" s="810">
        <f t="shared" si="234"/>
        <v>0.61793171919316592</v>
      </c>
      <c r="BM985" s="810">
        <v>0.43648870791525501</v>
      </c>
      <c r="BN985" s="810">
        <f t="shared" si="235"/>
        <v>0.56351129208474493</v>
      </c>
      <c r="BO985" s="810">
        <v>0.35350617422223302</v>
      </c>
      <c r="BP985" s="810">
        <f t="shared" si="236"/>
        <v>0.64649382577776704</v>
      </c>
      <c r="BQ985" s="810">
        <v>0.3814464100128544</v>
      </c>
      <c r="BR985" s="810">
        <f t="shared" si="242"/>
        <v>0.6185535899871456</v>
      </c>
      <c r="BS985" s="809">
        <v>0.93067897399868404</v>
      </c>
      <c r="BT985" s="809">
        <v>6.9321026001315997E-2</v>
      </c>
      <c r="BU985" s="812"/>
      <c r="BV985" s="758"/>
      <c r="BW985" s="758"/>
      <c r="BX985" s="758"/>
      <c r="BY985" s="758"/>
      <c r="BZ985" s="758"/>
      <c r="CA985" s="758"/>
      <c r="CB985" s="758"/>
      <c r="CC985" s="758"/>
      <c r="CD985" s="758"/>
      <c r="CE985" s="758"/>
      <c r="CF985" s="758"/>
      <c r="CG985" s="758"/>
      <c r="CH985" s="758"/>
      <c r="CI985" s="758"/>
      <c r="CJ985" s="758"/>
      <c r="CK985" s="758"/>
      <c r="CL985" s="758"/>
      <c r="CM985" s="758"/>
      <c r="CN985" s="758"/>
      <c r="CP985" s="5"/>
      <c r="CR985" s="5"/>
      <c r="CS985" s="5"/>
      <c r="CT985" s="5"/>
    </row>
    <row r="986" spans="2:98" ht="15">
      <c r="B986" s="758"/>
      <c r="C986" s="758"/>
      <c r="D986" s="758"/>
      <c r="E986" s="758"/>
      <c r="F986" s="758"/>
      <c r="G986" s="758"/>
      <c r="H986" s="758"/>
      <c r="I986" s="758"/>
      <c r="J986" s="758"/>
      <c r="K986" s="758"/>
      <c r="L986" s="758"/>
      <c r="M986" s="758"/>
      <c r="N986" s="758"/>
      <c r="O986" s="758"/>
      <c r="P986" s="758"/>
      <c r="Q986" s="758"/>
      <c r="R986" s="758"/>
      <c r="S986" s="758"/>
      <c r="T986" s="758"/>
      <c r="U986" s="758"/>
      <c r="V986" s="758"/>
      <c r="W986" s="758"/>
      <c r="X986" s="758"/>
      <c r="Y986" s="758"/>
      <c r="Z986" s="758"/>
      <c r="AA986" s="758"/>
      <c r="AB986" s="758"/>
      <c r="AC986" s="758"/>
      <c r="AD986" s="758"/>
      <c r="AE986" s="758"/>
      <c r="AF986" s="758"/>
      <c r="AG986" s="758"/>
      <c r="AH986" s="758"/>
      <c r="AI986" s="758"/>
      <c r="AJ986" s="758"/>
      <c r="AK986" s="758"/>
      <c r="AL986" s="780">
        <v>981</v>
      </c>
      <c r="AM986" s="792">
        <v>0.39563796893259001</v>
      </c>
      <c r="AN986" s="792">
        <f t="shared" si="237"/>
        <v>0.60436203106741004</v>
      </c>
      <c r="AO986" s="792">
        <v>0.43908352301162001</v>
      </c>
      <c r="AP986" s="792">
        <f t="shared" si="231"/>
        <v>0.56091647698837999</v>
      </c>
      <c r="AQ986" s="792">
        <v>0.33133253600691998</v>
      </c>
      <c r="AR986" s="792">
        <f t="shared" si="232"/>
        <v>0.66866746399308008</v>
      </c>
      <c r="AS986" s="792">
        <f t="shared" si="238"/>
        <v>0.37604994722495871</v>
      </c>
      <c r="AT986" s="792">
        <f t="shared" si="238"/>
        <v>0.62395005277504145</v>
      </c>
      <c r="AU986" s="808">
        <v>0.41256122921145699</v>
      </c>
      <c r="AV986" s="808">
        <f t="shared" si="239"/>
        <v>0.58743877078854301</v>
      </c>
      <c r="AW986" s="808">
        <v>0.46116485909921301</v>
      </c>
      <c r="AX986" s="808">
        <f t="shared" si="240"/>
        <v>0.53883514090078699</v>
      </c>
      <c r="AY986" s="808">
        <v>0.364242620070094</v>
      </c>
      <c r="AZ986" s="808">
        <f t="shared" si="243"/>
        <v>0.635757379929906</v>
      </c>
      <c r="BA986" s="808">
        <f t="shared" si="241"/>
        <v>0.40151350388061391</v>
      </c>
      <c r="BB986" s="808">
        <f t="shared" si="241"/>
        <v>0.59848649611938609</v>
      </c>
      <c r="BC986" s="809">
        <v>0.39051434861919299</v>
      </c>
      <c r="BD986" s="809">
        <f t="shared" si="244"/>
        <v>0.60948565138080701</v>
      </c>
      <c r="BE986" s="809">
        <v>0.44475579453114999</v>
      </c>
      <c r="BF986" s="809">
        <f t="shared" si="244"/>
        <v>0.55524420546885001</v>
      </c>
      <c r="BG986" s="809">
        <v>0.36571738942496501</v>
      </c>
      <c r="BH986" s="809">
        <f t="shared" si="233"/>
        <v>0.63428261057503499</v>
      </c>
      <c r="BI986" s="809">
        <v>0.39158327994959824</v>
      </c>
      <c r="BJ986" s="809">
        <v>0.60841672005040182</v>
      </c>
      <c r="BK986" s="810">
        <v>0.38231351039329697</v>
      </c>
      <c r="BL986" s="810">
        <f t="shared" si="234"/>
        <v>0.61768648960670303</v>
      </c>
      <c r="BM986" s="810">
        <v>0.43671414936203601</v>
      </c>
      <c r="BN986" s="810">
        <f t="shared" si="235"/>
        <v>0.56328585063796399</v>
      </c>
      <c r="BO986" s="810">
        <v>0.35383096874411202</v>
      </c>
      <c r="BP986" s="810">
        <f t="shared" si="236"/>
        <v>0.64616903125588798</v>
      </c>
      <c r="BQ986" s="810">
        <v>0.38172368819748187</v>
      </c>
      <c r="BR986" s="810">
        <f t="shared" si="242"/>
        <v>0.61827631180251819</v>
      </c>
      <c r="BS986" s="809">
        <v>0.93074614647786891</v>
      </c>
      <c r="BT986" s="809">
        <v>6.9253853522131106E-2</v>
      </c>
      <c r="BU986" s="812"/>
      <c r="BV986" s="758"/>
      <c r="BW986" s="758"/>
      <c r="BX986" s="758"/>
      <c r="BY986" s="758"/>
      <c r="BZ986" s="758"/>
      <c r="CA986" s="758"/>
      <c r="CB986" s="758"/>
      <c r="CC986" s="758"/>
      <c r="CD986" s="758"/>
      <c r="CE986" s="758"/>
      <c r="CF986" s="758"/>
      <c r="CG986" s="758"/>
      <c r="CH986" s="758"/>
      <c r="CI986" s="758"/>
      <c r="CJ986" s="758"/>
      <c r="CK986" s="758"/>
      <c r="CL986" s="758"/>
      <c r="CM986" s="758"/>
      <c r="CN986" s="758"/>
      <c r="CP986" s="5"/>
      <c r="CR986" s="5"/>
      <c r="CS986" s="5"/>
      <c r="CT986" s="5"/>
    </row>
    <row r="987" spans="2:98" ht="15">
      <c r="B987" s="758"/>
      <c r="C987" s="758"/>
      <c r="D987" s="758"/>
      <c r="E987" s="758"/>
      <c r="F987" s="758"/>
      <c r="G987" s="758"/>
      <c r="H987" s="758"/>
      <c r="I987" s="758"/>
      <c r="J987" s="758"/>
      <c r="K987" s="758"/>
      <c r="L987" s="758"/>
      <c r="M987" s="758"/>
      <c r="N987" s="758"/>
      <c r="O987" s="758"/>
      <c r="P987" s="758"/>
      <c r="Q987" s="758"/>
      <c r="R987" s="758"/>
      <c r="S987" s="758"/>
      <c r="T987" s="758"/>
      <c r="U987" s="758"/>
      <c r="V987" s="758"/>
      <c r="W987" s="758"/>
      <c r="X987" s="758"/>
      <c r="Y987" s="758"/>
      <c r="Z987" s="758"/>
      <c r="AA987" s="758"/>
      <c r="AB987" s="758"/>
      <c r="AC987" s="758"/>
      <c r="AD987" s="758"/>
      <c r="AE987" s="758"/>
      <c r="AF987" s="758"/>
      <c r="AG987" s="758"/>
      <c r="AH987" s="758"/>
      <c r="AI987" s="758"/>
      <c r="AJ987" s="758"/>
      <c r="AK987" s="758"/>
      <c r="AL987" s="780">
        <v>982</v>
      </c>
      <c r="AM987" s="792">
        <v>0.395869365888462</v>
      </c>
      <c r="AN987" s="792">
        <f t="shared" si="237"/>
        <v>0.604130634111538</v>
      </c>
      <c r="AO987" s="792">
        <v>0.43929079590263898</v>
      </c>
      <c r="AP987" s="792">
        <f t="shared" si="231"/>
        <v>0.56070920409736102</v>
      </c>
      <c r="AQ987" s="792">
        <v>0.33163215547887298</v>
      </c>
      <c r="AR987" s="792">
        <f t="shared" si="232"/>
        <v>0.66836784452112696</v>
      </c>
      <c r="AS987" s="792">
        <f t="shared" si="238"/>
        <v>0.37630717800331182</v>
      </c>
      <c r="AT987" s="792">
        <f t="shared" si="238"/>
        <v>0.62369282199668818</v>
      </c>
      <c r="AU987" s="808">
        <v>0.41280154676324199</v>
      </c>
      <c r="AV987" s="808">
        <f t="shared" si="239"/>
        <v>0.58719845323675801</v>
      </c>
      <c r="AW987" s="808">
        <v>0.46139428853126202</v>
      </c>
      <c r="AX987" s="808">
        <f t="shared" si="240"/>
        <v>0.53860571146873792</v>
      </c>
      <c r="AY987" s="808">
        <v>0.36456815750667199</v>
      </c>
      <c r="AZ987" s="808">
        <f t="shared" si="243"/>
        <v>0.63543184249332807</v>
      </c>
      <c r="BA987" s="808">
        <f t="shared" si="241"/>
        <v>0.40179051831186441</v>
      </c>
      <c r="BB987" s="808">
        <f t="shared" si="241"/>
        <v>0.59820948168813559</v>
      </c>
      <c r="BC987" s="809">
        <v>0.39075064054351599</v>
      </c>
      <c r="BD987" s="809">
        <f t="shared" si="244"/>
        <v>0.60924935945648406</v>
      </c>
      <c r="BE987" s="809">
        <v>0.44497927162450401</v>
      </c>
      <c r="BF987" s="809">
        <f t="shared" si="244"/>
        <v>0.55502072837549599</v>
      </c>
      <c r="BG987" s="809">
        <v>0.36605389185414999</v>
      </c>
      <c r="BH987" s="809">
        <f t="shared" si="233"/>
        <v>0.63394610814584995</v>
      </c>
      <c r="BI987" s="809">
        <v>0.39186272129503485</v>
      </c>
      <c r="BJ987" s="809">
        <v>0.60813727870496515</v>
      </c>
      <c r="BK987" s="810">
        <v>0.38255887030959601</v>
      </c>
      <c r="BL987" s="810">
        <f t="shared" si="234"/>
        <v>0.61744112969040399</v>
      </c>
      <c r="BM987" s="810">
        <v>0.43693959758253798</v>
      </c>
      <c r="BN987" s="810">
        <f t="shared" si="235"/>
        <v>0.56306040241746202</v>
      </c>
      <c r="BO987" s="810">
        <v>0.35415574761404101</v>
      </c>
      <c r="BP987" s="810">
        <f t="shared" si="236"/>
        <v>0.64584425238595899</v>
      </c>
      <c r="BQ987" s="810">
        <v>0.38200100114241736</v>
      </c>
      <c r="BR987" s="810">
        <f t="shared" si="242"/>
        <v>0.61799899885758269</v>
      </c>
      <c r="BS987" s="809">
        <v>0.93081319726195255</v>
      </c>
      <c r="BT987" s="809">
        <v>6.9186802738047407E-2</v>
      </c>
      <c r="BU987" s="812"/>
      <c r="BV987" s="758"/>
      <c r="BW987" s="758"/>
      <c r="BX987" s="758"/>
      <c r="BY987" s="758"/>
      <c r="BZ987" s="758"/>
      <c r="CA987" s="758"/>
      <c r="CB987" s="758"/>
      <c r="CC987" s="758"/>
      <c r="CD987" s="758"/>
      <c r="CE987" s="758"/>
      <c r="CF987" s="758"/>
      <c r="CG987" s="758"/>
      <c r="CH987" s="758"/>
      <c r="CI987" s="758"/>
      <c r="CJ987" s="758"/>
      <c r="CK987" s="758"/>
      <c r="CL987" s="758"/>
      <c r="CM987" s="758"/>
      <c r="CN987" s="758"/>
      <c r="CP987" s="5"/>
      <c r="CR987" s="5"/>
      <c r="CS987" s="5"/>
      <c r="CT987" s="5"/>
    </row>
    <row r="988" spans="2:98" ht="15">
      <c r="B988" s="758"/>
      <c r="C988" s="758"/>
      <c r="D988" s="758"/>
      <c r="E988" s="758"/>
      <c r="F988" s="758"/>
      <c r="G988" s="758"/>
      <c r="H988" s="758"/>
      <c r="I988" s="758"/>
      <c r="J988" s="758"/>
      <c r="K988" s="758"/>
      <c r="L988" s="758"/>
      <c r="M988" s="758"/>
      <c r="N988" s="758"/>
      <c r="O988" s="758"/>
      <c r="P988" s="758"/>
      <c r="Q988" s="758"/>
      <c r="R988" s="758"/>
      <c r="S988" s="758"/>
      <c r="T988" s="758"/>
      <c r="U988" s="758"/>
      <c r="V988" s="758"/>
      <c r="W988" s="758"/>
      <c r="X988" s="758"/>
      <c r="Y988" s="758"/>
      <c r="Z988" s="758"/>
      <c r="AA988" s="758"/>
      <c r="AB988" s="758"/>
      <c r="AC988" s="758"/>
      <c r="AD988" s="758"/>
      <c r="AE988" s="758"/>
      <c r="AF988" s="758"/>
      <c r="AG988" s="758"/>
      <c r="AH988" s="758"/>
      <c r="AI988" s="758"/>
      <c r="AJ988" s="758"/>
      <c r="AK988" s="758"/>
      <c r="AL988" s="780">
        <v>983</v>
      </c>
      <c r="AM988" s="792">
        <v>0.39610056396167698</v>
      </c>
      <c r="AN988" s="792">
        <f t="shared" si="237"/>
        <v>0.60389943603832297</v>
      </c>
      <c r="AO988" s="792">
        <v>0.43949793938923998</v>
      </c>
      <c r="AP988" s="792">
        <f t="shared" si="231"/>
        <v>0.56050206061076002</v>
      </c>
      <c r="AQ988" s="792">
        <v>0.33193162869715298</v>
      </c>
      <c r="AR988" s="792">
        <f t="shared" si="232"/>
        <v>0.66806837130284702</v>
      </c>
      <c r="AS988" s="792">
        <f t="shared" si="238"/>
        <v>0.37656425008833549</v>
      </c>
      <c r="AT988" s="792">
        <f t="shared" si="238"/>
        <v>0.62343574991166462</v>
      </c>
      <c r="AU988" s="808">
        <v>0.413041703657054</v>
      </c>
      <c r="AV988" s="808">
        <f t="shared" si="239"/>
        <v>0.58695829634294605</v>
      </c>
      <c r="AW988" s="808">
        <v>0.46162357582998997</v>
      </c>
      <c r="AX988" s="808">
        <f t="shared" si="240"/>
        <v>0.53837642417000997</v>
      </c>
      <c r="AY988" s="808">
        <v>0.36489353012597198</v>
      </c>
      <c r="AZ988" s="808">
        <f t="shared" si="243"/>
        <v>0.63510646987402808</v>
      </c>
      <c r="BA988" s="808">
        <f t="shared" si="241"/>
        <v>0.40206737443253154</v>
      </c>
      <c r="BB988" s="808">
        <f t="shared" si="241"/>
        <v>0.59793262556746851</v>
      </c>
      <c r="BC988" s="809">
        <v>0.39098690261734698</v>
      </c>
      <c r="BD988" s="809">
        <f t="shared" si="244"/>
        <v>0.60901309738265308</v>
      </c>
      <c r="BE988" s="809">
        <v>0.44520273202694799</v>
      </c>
      <c r="BF988" s="809">
        <f t="shared" si="244"/>
        <v>0.55479726797305196</v>
      </c>
      <c r="BG988" s="809">
        <v>0.36639038132847401</v>
      </c>
      <c r="BH988" s="809">
        <f t="shared" si="233"/>
        <v>0.63360961867152599</v>
      </c>
      <c r="BI988" s="809">
        <v>0.39214214358867366</v>
      </c>
      <c r="BJ988" s="809">
        <v>0.60785785641132639</v>
      </c>
      <c r="BK988" s="810">
        <v>0.38280436263011403</v>
      </c>
      <c r="BL988" s="810">
        <f t="shared" si="234"/>
        <v>0.61719563736988592</v>
      </c>
      <c r="BM988" s="810">
        <v>0.43716505360846403</v>
      </c>
      <c r="BN988" s="810">
        <f t="shared" si="235"/>
        <v>0.56283494639153597</v>
      </c>
      <c r="BO988" s="810">
        <v>0.354480511629572</v>
      </c>
      <c r="BP988" s="810">
        <f t="shared" si="236"/>
        <v>0.64551948837042805</v>
      </c>
      <c r="BQ988" s="810">
        <v>0.3822783500948852</v>
      </c>
      <c r="BR988" s="810">
        <f t="shared" si="242"/>
        <v>0.6177216499051148</v>
      </c>
      <c r="BS988" s="809">
        <v>0.93088012696364308</v>
      </c>
      <c r="BT988" s="809">
        <v>6.9119873036356902E-2</v>
      </c>
      <c r="BU988" s="812"/>
      <c r="BV988" s="758"/>
      <c r="BW988" s="758"/>
      <c r="BX988" s="758"/>
      <c r="BY988" s="758"/>
      <c r="BZ988" s="758"/>
      <c r="CA988" s="758"/>
      <c r="CB988" s="758"/>
      <c r="CC988" s="758"/>
      <c r="CD988" s="758"/>
      <c r="CE988" s="758"/>
      <c r="CF988" s="758"/>
      <c r="CG988" s="758"/>
      <c r="CH988" s="758"/>
      <c r="CI988" s="758"/>
      <c r="CJ988" s="758"/>
      <c r="CK988" s="758"/>
      <c r="CL988" s="758"/>
      <c r="CM988" s="758"/>
      <c r="CN988" s="758"/>
      <c r="CP988" s="5"/>
      <c r="CR988" s="5"/>
      <c r="CS988" s="5"/>
      <c r="CT988" s="5"/>
    </row>
    <row r="989" spans="2:98" ht="15">
      <c r="B989" s="758"/>
      <c r="C989" s="758"/>
      <c r="D989" s="758"/>
      <c r="E989" s="758"/>
      <c r="F989" s="758"/>
      <c r="G989" s="758"/>
      <c r="H989" s="758"/>
      <c r="I989" s="758"/>
      <c r="J989" s="758"/>
      <c r="K989" s="758"/>
      <c r="L989" s="758"/>
      <c r="M989" s="758"/>
      <c r="N989" s="758"/>
      <c r="O989" s="758"/>
      <c r="P989" s="758"/>
      <c r="Q989" s="758"/>
      <c r="R989" s="758"/>
      <c r="S989" s="758"/>
      <c r="T989" s="758"/>
      <c r="U989" s="758"/>
      <c r="V989" s="758"/>
      <c r="W989" s="758"/>
      <c r="X989" s="758"/>
      <c r="Y989" s="758"/>
      <c r="Z989" s="758"/>
      <c r="AA989" s="758"/>
      <c r="AB989" s="758"/>
      <c r="AC989" s="758"/>
      <c r="AD989" s="758"/>
      <c r="AE989" s="758"/>
      <c r="AF989" s="758"/>
      <c r="AG989" s="758"/>
      <c r="AH989" s="758"/>
      <c r="AI989" s="758"/>
      <c r="AJ989" s="758"/>
      <c r="AK989" s="758"/>
      <c r="AL989" s="780">
        <v>984</v>
      </c>
      <c r="AM989" s="792">
        <v>0.39633156263400898</v>
      </c>
      <c r="AN989" s="792">
        <f t="shared" si="237"/>
        <v>0.60366843736599107</v>
      </c>
      <c r="AO989" s="792">
        <v>0.43970495390508002</v>
      </c>
      <c r="AP989" s="792">
        <f t="shared" si="231"/>
        <v>0.56029504609491998</v>
      </c>
      <c r="AQ989" s="792">
        <v>0.33223095535567498</v>
      </c>
      <c r="AR989" s="792">
        <f t="shared" si="232"/>
        <v>0.66776904464432496</v>
      </c>
      <c r="AS989" s="792">
        <f t="shared" si="238"/>
        <v>0.37682116327832171</v>
      </c>
      <c r="AT989" s="792">
        <f t="shared" si="238"/>
        <v>0.6231788367216784</v>
      </c>
      <c r="AU989" s="808">
        <v>0.413281700109423</v>
      </c>
      <c r="AV989" s="808">
        <f t="shared" si="239"/>
        <v>0.586718299890577</v>
      </c>
      <c r="AW989" s="808">
        <v>0.46185272129105098</v>
      </c>
      <c r="AX989" s="808">
        <f t="shared" si="240"/>
        <v>0.53814727870894896</v>
      </c>
      <c r="AY989" s="808">
        <v>0.36521873773451202</v>
      </c>
      <c r="AZ989" s="808">
        <f t="shared" si="243"/>
        <v>0.63478126226548803</v>
      </c>
      <c r="BA989" s="808">
        <f t="shared" si="241"/>
        <v>0.40234407228873836</v>
      </c>
      <c r="BB989" s="808">
        <f t="shared" si="241"/>
        <v>0.59765592771126164</v>
      </c>
      <c r="BC989" s="809">
        <v>0.39122313608862502</v>
      </c>
      <c r="BD989" s="809">
        <f t="shared" si="244"/>
        <v>0.60877686391137498</v>
      </c>
      <c r="BE989" s="809">
        <v>0.44542617676514901</v>
      </c>
      <c r="BF989" s="809">
        <f t="shared" si="244"/>
        <v>0.55457382323485094</v>
      </c>
      <c r="BG989" s="809">
        <v>0.36672685858035398</v>
      </c>
      <c r="BH989" s="809">
        <f t="shared" si="233"/>
        <v>0.63327314141964597</v>
      </c>
      <c r="BI989" s="809">
        <v>0.39242154779042088</v>
      </c>
      <c r="BJ989" s="809">
        <v>0.60757845220957907</v>
      </c>
      <c r="BK989" s="810">
        <v>0.38304998942923102</v>
      </c>
      <c r="BL989" s="810">
        <f t="shared" si="234"/>
        <v>0.61695001057076904</v>
      </c>
      <c r="BM989" s="810">
        <v>0.437390518471519</v>
      </c>
      <c r="BN989" s="810">
        <f t="shared" si="235"/>
        <v>0.562609481528481</v>
      </c>
      <c r="BO989" s="810">
        <v>0.35480526158825998</v>
      </c>
      <c r="BP989" s="810">
        <f t="shared" si="236"/>
        <v>0.64519473841174002</v>
      </c>
      <c r="BQ989" s="810">
        <v>0.38255573630211059</v>
      </c>
      <c r="BR989" s="810">
        <f t="shared" si="242"/>
        <v>0.61744426369788952</v>
      </c>
      <c r="BS989" s="809">
        <v>0.93094693619564794</v>
      </c>
      <c r="BT989" s="809">
        <v>6.9053063804352097E-2</v>
      </c>
      <c r="BU989" s="812"/>
      <c r="BV989" s="758"/>
      <c r="BW989" s="758"/>
      <c r="BX989" s="758"/>
      <c r="BY989" s="758"/>
      <c r="BZ989" s="758"/>
      <c r="CA989" s="758"/>
      <c r="CB989" s="758"/>
      <c r="CC989" s="758"/>
      <c r="CD989" s="758"/>
      <c r="CE989" s="758"/>
      <c r="CF989" s="758"/>
      <c r="CG989" s="758"/>
      <c r="CH989" s="758"/>
      <c r="CI989" s="758"/>
      <c r="CJ989" s="758"/>
      <c r="CK989" s="758"/>
      <c r="CL989" s="758"/>
      <c r="CM989" s="758"/>
      <c r="CN989" s="758"/>
      <c r="CP989" s="5"/>
      <c r="CR989" s="5"/>
      <c r="CS989" s="5"/>
      <c r="CT989" s="5"/>
    </row>
    <row r="990" spans="2:98" ht="15">
      <c r="B990" s="758"/>
      <c r="C990" s="758"/>
      <c r="D990" s="758"/>
      <c r="E990" s="758"/>
      <c r="F990" s="758"/>
      <c r="G990" s="758"/>
      <c r="H990" s="758"/>
      <c r="I990" s="758"/>
      <c r="J990" s="758"/>
      <c r="K990" s="758"/>
      <c r="L990" s="758"/>
      <c r="M990" s="758"/>
      <c r="N990" s="758"/>
      <c r="O990" s="758"/>
      <c r="P990" s="758"/>
      <c r="Q990" s="758"/>
      <c r="R990" s="758"/>
      <c r="S990" s="758"/>
      <c r="T990" s="758"/>
      <c r="U990" s="758"/>
      <c r="V990" s="758"/>
      <c r="W990" s="758"/>
      <c r="X990" s="758"/>
      <c r="Y990" s="758"/>
      <c r="Z990" s="758"/>
      <c r="AA990" s="758"/>
      <c r="AB990" s="758"/>
      <c r="AC990" s="758"/>
      <c r="AD990" s="758"/>
      <c r="AE990" s="758"/>
      <c r="AF990" s="758"/>
      <c r="AG990" s="758"/>
      <c r="AH990" s="758"/>
      <c r="AI990" s="758"/>
      <c r="AJ990" s="758"/>
      <c r="AK990" s="758"/>
      <c r="AL990" s="780">
        <v>985</v>
      </c>
      <c r="AM990" s="792">
        <v>0.396562361387233</v>
      </c>
      <c r="AN990" s="792">
        <f t="shared" si="237"/>
        <v>0.603437638612767</v>
      </c>
      <c r="AO990" s="792">
        <v>0.43991183988381799</v>
      </c>
      <c r="AP990" s="792">
        <f t="shared" si="231"/>
        <v>0.56008816011618201</v>
      </c>
      <c r="AQ990" s="792">
        <v>0.332530135148356</v>
      </c>
      <c r="AR990" s="792">
        <f t="shared" si="232"/>
        <v>0.66746986485164395</v>
      </c>
      <c r="AS990" s="792">
        <f t="shared" si="238"/>
        <v>0.37707791737156415</v>
      </c>
      <c r="AT990" s="792">
        <f t="shared" si="238"/>
        <v>0.62292208262843585</v>
      </c>
      <c r="AU990" s="808">
        <v>0.41352153633688099</v>
      </c>
      <c r="AV990" s="808">
        <f t="shared" si="239"/>
        <v>0.58647846366311907</v>
      </c>
      <c r="AW990" s="808">
        <v>0.46208172521010099</v>
      </c>
      <c r="AX990" s="808">
        <f t="shared" si="240"/>
        <v>0.53791827478989895</v>
      </c>
      <c r="AY990" s="808">
        <v>0.36554378013880801</v>
      </c>
      <c r="AZ990" s="808">
        <f t="shared" si="243"/>
        <v>0.63445621986119205</v>
      </c>
      <c r="BA990" s="808">
        <f t="shared" si="241"/>
        <v>0.40262061192660803</v>
      </c>
      <c r="BB990" s="808">
        <f t="shared" si="241"/>
        <v>0.59737938807339197</v>
      </c>
      <c r="BC990" s="809">
        <v>0.39145934220529</v>
      </c>
      <c r="BD990" s="809">
        <f t="shared" si="244"/>
        <v>0.60854065779471</v>
      </c>
      <c r="BE990" s="809">
        <v>0.44564960686577498</v>
      </c>
      <c r="BF990" s="809">
        <f t="shared" si="244"/>
        <v>0.55435039313422507</v>
      </c>
      <c r="BG990" s="809">
        <v>0.36706332434221001</v>
      </c>
      <c r="BH990" s="809">
        <f t="shared" si="233"/>
        <v>0.63293667565778999</v>
      </c>
      <c r="BI990" s="809">
        <v>0.39270093486018476</v>
      </c>
      <c r="BJ990" s="809">
        <v>0.60729906513981524</v>
      </c>
      <c r="BK990" s="810">
        <v>0.38329575278132999</v>
      </c>
      <c r="BL990" s="810">
        <f t="shared" si="234"/>
        <v>0.61670424721867001</v>
      </c>
      <c r="BM990" s="810">
        <v>0.437615993203406</v>
      </c>
      <c r="BN990" s="810">
        <f t="shared" si="235"/>
        <v>0.56238400679659395</v>
      </c>
      <c r="BO990" s="810">
        <v>0.35512999828765801</v>
      </c>
      <c r="BP990" s="810">
        <f t="shared" si="236"/>
        <v>0.64487000171234199</v>
      </c>
      <c r="BQ990" s="810">
        <v>0.38283316101131837</v>
      </c>
      <c r="BR990" s="810">
        <f t="shared" si="242"/>
        <v>0.61716683898868163</v>
      </c>
      <c r="BS990" s="809">
        <v>0.93101362557067491</v>
      </c>
      <c r="BT990" s="809">
        <v>6.8986374429325106E-2</v>
      </c>
      <c r="BU990" s="812"/>
      <c r="BV990" s="758"/>
      <c r="BW990" s="758"/>
      <c r="BX990" s="758"/>
      <c r="BY990" s="758"/>
      <c r="BZ990" s="758"/>
      <c r="CA990" s="758"/>
      <c r="CB990" s="758"/>
      <c r="CC990" s="758"/>
      <c r="CD990" s="758"/>
      <c r="CE990" s="758"/>
      <c r="CF990" s="758"/>
      <c r="CG990" s="758"/>
      <c r="CH990" s="758"/>
      <c r="CI990" s="758"/>
      <c r="CJ990" s="758"/>
      <c r="CK990" s="758"/>
      <c r="CL990" s="758"/>
      <c r="CM990" s="758"/>
      <c r="CN990" s="758"/>
      <c r="CP990" s="5"/>
      <c r="CR990" s="5"/>
      <c r="CS990" s="5"/>
      <c r="CT990" s="5"/>
    </row>
    <row r="991" spans="2:98" ht="15">
      <c r="B991" s="758"/>
      <c r="C991" s="758"/>
      <c r="D991" s="758"/>
      <c r="E991" s="758"/>
      <c r="F991" s="758"/>
      <c r="G991" s="758"/>
      <c r="H991" s="758"/>
      <c r="I991" s="758"/>
      <c r="J991" s="758"/>
      <c r="K991" s="758"/>
      <c r="L991" s="758"/>
      <c r="M991" s="758"/>
      <c r="N991" s="758"/>
      <c r="O991" s="758"/>
      <c r="P991" s="758"/>
      <c r="Q991" s="758"/>
      <c r="R991" s="758"/>
      <c r="S991" s="758"/>
      <c r="T991" s="758"/>
      <c r="U991" s="758"/>
      <c r="V991" s="758"/>
      <c r="W991" s="758"/>
      <c r="X991" s="758"/>
      <c r="Y991" s="758"/>
      <c r="Z991" s="758"/>
      <c r="AA991" s="758"/>
      <c r="AB991" s="758"/>
      <c r="AC991" s="758"/>
      <c r="AD991" s="758"/>
      <c r="AE991" s="758"/>
      <c r="AF991" s="758"/>
      <c r="AG991" s="758"/>
      <c r="AH991" s="758"/>
      <c r="AI991" s="758"/>
      <c r="AJ991" s="758"/>
      <c r="AK991" s="758"/>
      <c r="AL991" s="780">
        <v>986</v>
      </c>
      <c r="AM991" s="792">
        <v>0.396792959703126</v>
      </c>
      <c r="AN991" s="792">
        <f t="shared" si="237"/>
        <v>0.603207040296874</v>
      </c>
      <c r="AO991" s="792">
        <v>0.440118597759112</v>
      </c>
      <c r="AP991" s="792">
        <f t="shared" si="231"/>
        <v>0.559881402240888</v>
      </c>
      <c r="AQ991" s="792">
        <v>0.33282916776910998</v>
      </c>
      <c r="AR991" s="792">
        <f t="shared" si="232"/>
        <v>0.66717083223089002</v>
      </c>
      <c r="AS991" s="792">
        <f t="shared" si="238"/>
        <v>0.37733451216635544</v>
      </c>
      <c r="AT991" s="792">
        <f t="shared" si="238"/>
        <v>0.62266548783364462</v>
      </c>
      <c r="AU991" s="808">
        <v>0.41376121255595599</v>
      </c>
      <c r="AV991" s="808">
        <f t="shared" si="239"/>
        <v>0.58623878744404401</v>
      </c>
      <c r="AW991" s="808">
        <v>0.462310587882794</v>
      </c>
      <c r="AX991" s="808">
        <f t="shared" si="240"/>
        <v>0.537689412117206</v>
      </c>
      <c r="AY991" s="808">
        <v>0.36586865714537498</v>
      </c>
      <c r="AZ991" s="808">
        <f t="shared" si="243"/>
        <v>0.63413134285462502</v>
      </c>
      <c r="BA991" s="808">
        <f t="shared" si="241"/>
        <v>0.40289699339226148</v>
      </c>
      <c r="BB991" s="808">
        <f t="shared" si="241"/>
        <v>0.59710300660773852</v>
      </c>
      <c r="BC991" s="809">
        <v>0.39169552221527898</v>
      </c>
      <c r="BD991" s="809">
        <f t="shared" si="244"/>
        <v>0.60830447778472108</v>
      </c>
      <c r="BE991" s="809">
        <v>0.445873023355492</v>
      </c>
      <c r="BF991" s="809">
        <f t="shared" si="244"/>
        <v>0.55412697664450805</v>
      </c>
      <c r="BG991" s="809">
        <v>0.36739977934646101</v>
      </c>
      <c r="BH991" s="809">
        <f t="shared" si="233"/>
        <v>0.63260022065353905</v>
      </c>
      <c r="BI991" s="809">
        <v>0.39298030575787174</v>
      </c>
      <c r="BJ991" s="809">
        <v>0.60701969424212843</v>
      </c>
      <c r="BK991" s="810">
        <v>0.383541654760791</v>
      </c>
      <c r="BL991" s="810">
        <f t="shared" si="234"/>
        <v>0.61645834523920895</v>
      </c>
      <c r="BM991" s="810">
        <v>0.43784147883582902</v>
      </c>
      <c r="BN991" s="810">
        <f t="shared" si="235"/>
        <v>0.56215852116417098</v>
      </c>
      <c r="BO991" s="810">
        <v>0.35545472252531801</v>
      </c>
      <c r="BP991" s="810">
        <f t="shared" si="236"/>
        <v>0.64454527747468204</v>
      </c>
      <c r="BQ991" s="810">
        <v>0.38311062546973218</v>
      </c>
      <c r="BR991" s="810">
        <f t="shared" si="242"/>
        <v>0.61688937453026793</v>
      </c>
      <c r="BS991" s="809">
        <v>0.93108019570143186</v>
      </c>
      <c r="BT991" s="809">
        <v>6.8919804298568199E-2</v>
      </c>
      <c r="BU991" s="812"/>
      <c r="BV991" s="758"/>
      <c r="BW991" s="758"/>
      <c r="BX991" s="758"/>
      <c r="BY991" s="758"/>
      <c r="BZ991" s="758"/>
      <c r="CA991" s="758"/>
      <c r="CB991" s="758"/>
      <c r="CC991" s="758"/>
      <c r="CD991" s="758"/>
      <c r="CE991" s="758"/>
      <c r="CF991" s="758"/>
      <c r="CG991" s="758"/>
      <c r="CH991" s="758"/>
      <c r="CI991" s="758"/>
      <c r="CJ991" s="758"/>
      <c r="CK991" s="758"/>
      <c r="CL991" s="758"/>
      <c r="CM991" s="758"/>
      <c r="CN991" s="758"/>
      <c r="CP991" s="5"/>
      <c r="CR991" s="5"/>
      <c r="CS991" s="5"/>
      <c r="CT991" s="5"/>
    </row>
    <row r="992" spans="2:98" ht="15">
      <c r="B992" s="758"/>
      <c r="C992" s="758"/>
      <c r="D992" s="758"/>
      <c r="E992" s="758"/>
      <c r="F992" s="758"/>
      <c r="G992" s="758"/>
      <c r="H992" s="758"/>
      <c r="I992" s="758"/>
      <c r="J992" s="758"/>
      <c r="K992" s="758"/>
      <c r="L992" s="758"/>
      <c r="M992" s="758"/>
      <c r="N992" s="758"/>
      <c r="O992" s="758"/>
      <c r="P992" s="758"/>
      <c r="Q992" s="758"/>
      <c r="R992" s="758"/>
      <c r="S992" s="758"/>
      <c r="T992" s="758"/>
      <c r="U992" s="758"/>
      <c r="V992" s="758"/>
      <c r="W992" s="758"/>
      <c r="X992" s="758"/>
      <c r="Y992" s="758"/>
      <c r="Z992" s="758"/>
      <c r="AA992" s="758"/>
      <c r="AB992" s="758"/>
      <c r="AC992" s="758"/>
      <c r="AD992" s="758"/>
      <c r="AE992" s="758"/>
      <c r="AF992" s="758"/>
      <c r="AG992" s="758"/>
      <c r="AH992" s="758"/>
      <c r="AI992" s="758"/>
      <c r="AJ992" s="758"/>
      <c r="AK992" s="758"/>
      <c r="AL992" s="780">
        <v>987</v>
      </c>
      <c r="AM992" s="792">
        <v>0.39702335706346298</v>
      </c>
      <c r="AN992" s="792">
        <f t="shared" si="237"/>
        <v>0.60297664293653708</v>
      </c>
      <c r="AO992" s="792">
        <v>0.44032522796461898</v>
      </c>
      <c r="AP992" s="792">
        <f t="shared" si="231"/>
        <v>0.55967477203538096</v>
      </c>
      <c r="AQ992" s="792">
        <v>0.33312805291185199</v>
      </c>
      <c r="AR992" s="792">
        <f t="shared" si="232"/>
        <v>0.66687194708814801</v>
      </c>
      <c r="AS992" s="792">
        <f t="shared" si="238"/>
        <v>0.37759094746098781</v>
      </c>
      <c r="AT992" s="792">
        <f t="shared" si="238"/>
        <v>0.62240905253901224</v>
      </c>
      <c r="AU992" s="808">
        <v>0.41400072898318102</v>
      </c>
      <c r="AV992" s="808">
        <f t="shared" si="239"/>
        <v>0.58599927101681892</v>
      </c>
      <c r="AW992" s="808">
        <v>0.46253930960478601</v>
      </c>
      <c r="AX992" s="808">
        <f t="shared" si="240"/>
        <v>0.53746069039521394</v>
      </c>
      <c r="AY992" s="808">
        <v>0.36619336856072998</v>
      </c>
      <c r="AZ992" s="808">
        <f t="shared" si="243"/>
        <v>0.63380663143927007</v>
      </c>
      <c r="BA992" s="808">
        <f t="shared" si="241"/>
        <v>0.40317321673182271</v>
      </c>
      <c r="BB992" s="808">
        <f t="shared" si="241"/>
        <v>0.59682678326817729</v>
      </c>
      <c r="BC992" s="809">
        <v>0.39193167736653201</v>
      </c>
      <c r="BD992" s="809">
        <f t="shared" si="244"/>
        <v>0.60806832263346799</v>
      </c>
      <c r="BE992" s="809">
        <v>0.44609642726096999</v>
      </c>
      <c r="BF992" s="809">
        <f t="shared" si="244"/>
        <v>0.55390357273903001</v>
      </c>
      <c r="BG992" s="809">
        <v>0.367736224325526</v>
      </c>
      <c r="BH992" s="809">
        <f t="shared" si="233"/>
        <v>0.632263775674474</v>
      </c>
      <c r="BI992" s="809">
        <v>0.39325966144338997</v>
      </c>
      <c r="BJ992" s="809">
        <v>0.60674033855661003</v>
      </c>
      <c r="BK992" s="810">
        <v>0.38378769744199698</v>
      </c>
      <c r="BL992" s="810">
        <f t="shared" si="234"/>
        <v>0.61621230255800308</v>
      </c>
      <c r="BM992" s="810">
        <v>0.43806697640049003</v>
      </c>
      <c r="BN992" s="810">
        <f t="shared" si="235"/>
        <v>0.56193302359950992</v>
      </c>
      <c r="BO992" s="810">
        <v>0.355779435098795</v>
      </c>
      <c r="BP992" s="810">
        <f t="shared" si="236"/>
        <v>0.64422056490120494</v>
      </c>
      <c r="BQ992" s="810">
        <v>0.38338813092457746</v>
      </c>
      <c r="BR992" s="810">
        <f t="shared" si="242"/>
        <v>0.61661186907542254</v>
      </c>
      <c r="BS992" s="809">
        <v>0.93114664720062645</v>
      </c>
      <c r="BT992" s="809">
        <v>6.8853352799373602E-2</v>
      </c>
      <c r="BU992" s="812"/>
      <c r="BV992" s="758"/>
      <c r="BW992" s="758"/>
      <c r="BX992" s="758"/>
      <c r="BY992" s="758"/>
      <c r="BZ992" s="758"/>
      <c r="CA992" s="758"/>
      <c r="CB992" s="758"/>
      <c r="CC992" s="758"/>
      <c r="CD992" s="758"/>
      <c r="CE992" s="758"/>
      <c r="CF992" s="758"/>
      <c r="CG992" s="758"/>
      <c r="CH992" s="758"/>
      <c r="CI992" s="758"/>
      <c r="CJ992" s="758"/>
      <c r="CK992" s="758"/>
      <c r="CL992" s="758"/>
      <c r="CM992" s="758"/>
      <c r="CN992" s="758"/>
      <c r="CP992" s="5"/>
      <c r="CR992" s="5"/>
      <c r="CS992" s="5"/>
      <c r="CT992" s="5"/>
    </row>
    <row r="993" spans="2:98" ht="15">
      <c r="B993" s="758"/>
      <c r="C993" s="758"/>
      <c r="D993" s="758"/>
      <c r="E993" s="758"/>
      <c r="F993" s="758"/>
      <c r="G993" s="758"/>
      <c r="H993" s="758"/>
      <c r="I993" s="758"/>
      <c r="J993" s="758"/>
      <c r="K993" s="758"/>
      <c r="L993" s="758"/>
      <c r="M993" s="758"/>
      <c r="N993" s="758"/>
      <c r="O993" s="758"/>
      <c r="P993" s="758"/>
      <c r="Q993" s="758"/>
      <c r="R993" s="758"/>
      <c r="S993" s="758"/>
      <c r="T993" s="758"/>
      <c r="U993" s="758"/>
      <c r="V993" s="758"/>
      <c r="W993" s="758"/>
      <c r="X993" s="758"/>
      <c r="Y993" s="758"/>
      <c r="Z993" s="758"/>
      <c r="AA993" s="758"/>
      <c r="AB993" s="758"/>
      <c r="AC993" s="758"/>
      <c r="AD993" s="758"/>
      <c r="AE993" s="758"/>
      <c r="AF993" s="758"/>
      <c r="AG993" s="758"/>
      <c r="AH993" s="758"/>
      <c r="AI993" s="758"/>
      <c r="AJ993" s="758"/>
      <c r="AK993" s="758"/>
      <c r="AL993" s="780">
        <v>988</v>
      </c>
      <c r="AM993" s="792">
        <v>0.39725355295001802</v>
      </c>
      <c r="AN993" s="792">
        <f t="shared" si="237"/>
        <v>0.60274644704998193</v>
      </c>
      <c r="AO993" s="792">
        <v>0.440531730933998</v>
      </c>
      <c r="AP993" s="792">
        <f t="shared" si="231"/>
        <v>0.559468269066002</v>
      </c>
      <c r="AQ993" s="792">
        <v>0.33342679027049898</v>
      </c>
      <c r="AR993" s="792">
        <f t="shared" si="232"/>
        <v>0.66657320972950096</v>
      </c>
      <c r="AS993" s="792">
        <f t="shared" si="238"/>
        <v>0.37784722305375468</v>
      </c>
      <c r="AT993" s="792">
        <f t="shared" si="238"/>
        <v>0.62215277694624527</v>
      </c>
      <c r="AU993" s="808">
        <v>0.41424008583508398</v>
      </c>
      <c r="AV993" s="808">
        <f t="shared" si="239"/>
        <v>0.58575991416491602</v>
      </c>
      <c r="AW993" s="808">
        <v>0.46276789067173202</v>
      </c>
      <c r="AX993" s="808">
        <f t="shared" si="240"/>
        <v>0.53723210932826793</v>
      </c>
      <c r="AY993" s="808">
        <v>0.36651791419138902</v>
      </c>
      <c r="AZ993" s="808">
        <f t="shared" si="243"/>
        <v>0.63348208580861098</v>
      </c>
      <c r="BA993" s="808">
        <f t="shared" si="241"/>
        <v>0.40344928199141339</v>
      </c>
      <c r="BB993" s="808">
        <f t="shared" si="241"/>
        <v>0.59655071800858672</v>
      </c>
      <c r="BC993" s="809">
        <v>0.39216780890698699</v>
      </c>
      <c r="BD993" s="809">
        <f t="shared" si="244"/>
        <v>0.60783219109301301</v>
      </c>
      <c r="BE993" s="809">
        <v>0.44631981960887401</v>
      </c>
      <c r="BF993" s="809">
        <f t="shared" si="244"/>
        <v>0.55368018039112599</v>
      </c>
      <c r="BG993" s="809">
        <v>0.36807266001182498</v>
      </c>
      <c r="BH993" s="809">
        <f t="shared" si="233"/>
        <v>0.63192733998817507</v>
      </c>
      <c r="BI993" s="809">
        <v>0.3935390028766465</v>
      </c>
      <c r="BJ993" s="809">
        <v>0.60646099712335355</v>
      </c>
      <c r="BK993" s="810">
        <v>0.38403388289932899</v>
      </c>
      <c r="BL993" s="810">
        <f t="shared" si="234"/>
        <v>0.61596611710067095</v>
      </c>
      <c r="BM993" s="810">
        <v>0.438292486929095</v>
      </c>
      <c r="BN993" s="810">
        <f t="shared" si="235"/>
        <v>0.56170751307090505</v>
      </c>
      <c r="BO993" s="810">
        <v>0.35610413680564101</v>
      </c>
      <c r="BP993" s="810">
        <f t="shared" si="236"/>
        <v>0.64389586319435899</v>
      </c>
      <c r="BQ993" s="810">
        <v>0.38366567862307871</v>
      </c>
      <c r="BR993" s="810">
        <f t="shared" si="242"/>
        <v>0.61633432137692123</v>
      </c>
      <c r="BS993" s="809">
        <v>0.93121298068096636</v>
      </c>
      <c r="BT993" s="809">
        <v>6.8787019319033693E-2</v>
      </c>
      <c r="BU993" s="812"/>
      <c r="BV993" s="758"/>
      <c r="BW993" s="758"/>
      <c r="BX993" s="758"/>
      <c r="BY993" s="758"/>
      <c r="BZ993" s="758"/>
      <c r="CA993" s="758"/>
      <c r="CB993" s="758"/>
      <c r="CC993" s="758"/>
      <c r="CD993" s="758"/>
      <c r="CE993" s="758"/>
      <c r="CF993" s="758"/>
      <c r="CG993" s="758"/>
      <c r="CH993" s="758"/>
      <c r="CI993" s="758"/>
      <c r="CJ993" s="758"/>
      <c r="CK993" s="758"/>
      <c r="CL993" s="758"/>
      <c r="CM993" s="758"/>
      <c r="CN993" s="758"/>
      <c r="CP993" s="5"/>
      <c r="CR993" s="5"/>
      <c r="CS993" s="5"/>
      <c r="CT993" s="5"/>
    </row>
    <row r="994" spans="2:98" ht="15">
      <c r="B994" s="758"/>
      <c r="C994" s="758"/>
      <c r="D994" s="758"/>
      <c r="E994" s="758"/>
      <c r="F994" s="758"/>
      <c r="G994" s="758"/>
      <c r="H994" s="758"/>
      <c r="I994" s="758"/>
      <c r="J994" s="758"/>
      <c r="K994" s="758"/>
      <c r="L994" s="758"/>
      <c r="M994" s="758"/>
      <c r="N994" s="758"/>
      <c r="O994" s="758"/>
      <c r="P994" s="758"/>
      <c r="Q994" s="758"/>
      <c r="R994" s="758"/>
      <c r="S994" s="758"/>
      <c r="T994" s="758"/>
      <c r="U994" s="758"/>
      <c r="V994" s="758"/>
      <c r="W994" s="758"/>
      <c r="X994" s="758"/>
      <c r="Y994" s="758"/>
      <c r="Z994" s="758"/>
      <c r="AA994" s="758"/>
      <c r="AB994" s="758"/>
      <c r="AC994" s="758"/>
      <c r="AD994" s="758"/>
      <c r="AE994" s="758"/>
      <c r="AF994" s="758"/>
      <c r="AG994" s="758"/>
      <c r="AH994" s="758"/>
      <c r="AI994" s="758"/>
      <c r="AJ994" s="758"/>
      <c r="AK994" s="758"/>
      <c r="AL994" s="780">
        <v>989</v>
      </c>
      <c r="AM994" s="792">
        <v>0.39748354684456799</v>
      </c>
      <c r="AN994" s="792">
        <f t="shared" si="237"/>
        <v>0.60251645315543201</v>
      </c>
      <c r="AO994" s="792">
        <v>0.440738107100906</v>
      </c>
      <c r="AP994" s="792">
        <f t="shared" si="231"/>
        <v>0.559261892899094</v>
      </c>
      <c r="AQ994" s="792">
        <v>0.33372537953896497</v>
      </c>
      <c r="AR994" s="792">
        <f t="shared" si="232"/>
        <v>0.66627462046103503</v>
      </c>
      <c r="AS994" s="792">
        <f t="shared" si="238"/>
        <v>0.37810333874294833</v>
      </c>
      <c r="AT994" s="792">
        <f t="shared" si="238"/>
        <v>0.62189666125705167</v>
      </c>
      <c r="AU994" s="808">
        <v>0.414479283328198</v>
      </c>
      <c r="AV994" s="808">
        <f t="shared" si="239"/>
        <v>0.58552071667180194</v>
      </c>
      <c r="AW994" s="808">
        <v>0.46299633137928697</v>
      </c>
      <c r="AX994" s="808">
        <f t="shared" si="240"/>
        <v>0.53700366862071303</v>
      </c>
      <c r="AY994" s="808">
        <v>0.36684229384386802</v>
      </c>
      <c r="AZ994" s="808">
        <f t="shared" si="243"/>
        <v>0.63315770615613198</v>
      </c>
      <c r="BA994" s="808">
        <f t="shared" si="241"/>
        <v>0.40372518921715672</v>
      </c>
      <c r="BB994" s="808">
        <f t="shared" si="241"/>
        <v>0.59627481078284328</v>
      </c>
      <c r="BC994" s="809">
        <v>0.39240391808458402</v>
      </c>
      <c r="BD994" s="809">
        <f t="shared" si="244"/>
        <v>0.60759608191541603</v>
      </c>
      <c r="BE994" s="809">
        <v>0.446543201425873</v>
      </c>
      <c r="BF994" s="809">
        <f t="shared" si="244"/>
        <v>0.553456798574127</v>
      </c>
      <c r="BG994" s="809">
        <v>0.36840908713777498</v>
      </c>
      <c r="BH994" s="809">
        <f t="shared" si="233"/>
        <v>0.63159091286222502</v>
      </c>
      <c r="BI994" s="809">
        <v>0.39381833101754837</v>
      </c>
      <c r="BJ994" s="809">
        <v>0.60618166898245174</v>
      </c>
      <c r="BK994" s="810">
        <v>0.38428021320716799</v>
      </c>
      <c r="BL994" s="810">
        <f t="shared" si="234"/>
        <v>0.61571978679283201</v>
      </c>
      <c r="BM994" s="810">
        <v>0.43851801145334501</v>
      </c>
      <c r="BN994" s="810">
        <f t="shared" si="235"/>
        <v>0.56148198854665499</v>
      </c>
      <c r="BO994" s="810">
        <v>0.35642882844340901</v>
      </c>
      <c r="BP994" s="810">
        <f t="shared" si="236"/>
        <v>0.64357117155659105</v>
      </c>
      <c r="BQ994" s="810">
        <v>0.38394326981245963</v>
      </c>
      <c r="BR994" s="810">
        <f t="shared" si="242"/>
        <v>0.61605673018754048</v>
      </c>
      <c r="BS994" s="809">
        <v>0.93127919675515924</v>
      </c>
      <c r="BT994" s="809">
        <v>6.87208032448407E-2</v>
      </c>
      <c r="BU994" s="812"/>
      <c r="BV994" s="758"/>
      <c r="BW994" s="758"/>
      <c r="BX994" s="758"/>
      <c r="BY994" s="758"/>
      <c r="BZ994" s="758"/>
      <c r="CA994" s="758"/>
      <c r="CB994" s="758"/>
      <c r="CC994" s="758"/>
      <c r="CD994" s="758"/>
      <c r="CE994" s="758"/>
      <c r="CF994" s="758"/>
      <c r="CG994" s="758"/>
      <c r="CH994" s="758"/>
      <c r="CI994" s="758"/>
      <c r="CJ994" s="758"/>
      <c r="CK994" s="758"/>
      <c r="CL994" s="758"/>
      <c r="CM994" s="758"/>
      <c r="CN994" s="758"/>
      <c r="CP994" s="5"/>
      <c r="CR994" s="5"/>
      <c r="CS994" s="5"/>
      <c r="CT994" s="5"/>
    </row>
    <row r="995" spans="2:98" ht="15">
      <c r="B995" s="758"/>
      <c r="C995" s="758"/>
      <c r="D995" s="758"/>
      <c r="E995" s="758"/>
      <c r="F995" s="758"/>
      <c r="G995" s="758"/>
      <c r="H995" s="758"/>
      <c r="I995" s="758"/>
      <c r="J995" s="758"/>
      <c r="K995" s="758"/>
      <c r="L995" s="758"/>
      <c r="M995" s="758"/>
      <c r="N995" s="758"/>
      <c r="O995" s="758"/>
      <c r="P995" s="758"/>
      <c r="Q995" s="758"/>
      <c r="R995" s="758"/>
      <c r="S995" s="758"/>
      <c r="T995" s="758"/>
      <c r="U995" s="758"/>
      <c r="V995" s="758"/>
      <c r="W995" s="758"/>
      <c r="X995" s="758"/>
      <c r="Y995" s="758"/>
      <c r="Z995" s="758"/>
      <c r="AA995" s="758"/>
      <c r="AB995" s="758"/>
      <c r="AC995" s="758"/>
      <c r="AD995" s="758"/>
      <c r="AE995" s="758"/>
      <c r="AF995" s="758"/>
      <c r="AG995" s="758"/>
      <c r="AH995" s="758"/>
      <c r="AI995" s="758"/>
      <c r="AJ995" s="758"/>
      <c r="AK995" s="758"/>
      <c r="AL995" s="780">
        <v>990</v>
      </c>
      <c r="AM995" s="792">
        <v>0.39771333822888799</v>
      </c>
      <c r="AN995" s="792">
        <f t="shared" si="237"/>
        <v>0.60228666177111201</v>
      </c>
      <c r="AO995" s="792">
        <v>0.44094435689900102</v>
      </c>
      <c r="AP995" s="792">
        <f t="shared" si="231"/>
        <v>0.55905564310099898</v>
      </c>
      <c r="AQ995" s="792">
        <v>0.33402382041116702</v>
      </c>
      <c r="AR995" s="792">
        <f t="shared" si="232"/>
        <v>0.66597617958883304</v>
      </c>
      <c r="AS995" s="792">
        <f t="shared" si="238"/>
        <v>0.37835929432686233</v>
      </c>
      <c r="AT995" s="792">
        <f t="shared" si="238"/>
        <v>0.62164070567313767</v>
      </c>
      <c r="AU995" s="808">
        <v>0.41471832167905198</v>
      </c>
      <c r="AV995" s="808">
        <f t="shared" si="239"/>
        <v>0.58528167832094802</v>
      </c>
      <c r="AW995" s="808">
        <v>0.46322463202310699</v>
      </c>
      <c r="AX995" s="808">
        <f t="shared" si="240"/>
        <v>0.53677536797689296</v>
      </c>
      <c r="AY995" s="808">
        <v>0.36716650732468298</v>
      </c>
      <c r="AZ995" s="808">
        <f t="shared" si="243"/>
        <v>0.63283349267531697</v>
      </c>
      <c r="BA995" s="808">
        <f t="shared" si="241"/>
        <v>0.40400093845517493</v>
      </c>
      <c r="BB995" s="808">
        <f t="shared" si="241"/>
        <v>0.59599906154482507</v>
      </c>
      <c r="BC995" s="809">
        <v>0.39264000614726102</v>
      </c>
      <c r="BD995" s="809">
        <f t="shared" si="244"/>
        <v>0.60735999385273898</v>
      </c>
      <c r="BE995" s="809">
        <v>0.44676657373863399</v>
      </c>
      <c r="BF995" s="809">
        <f t="shared" si="244"/>
        <v>0.55323342626136607</v>
      </c>
      <c r="BG995" s="809">
        <v>0.36874550643579701</v>
      </c>
      <c r="BH995" s="809">
        <f t="shared" si="233"/>
        <v>0.63125449356420305</v>
      </c>
      <c r="BI995" s="809">
        <v>0.39409764682600334</v>
      </c>
      <c r="BJ995" s="809">
        <v>0.60590235317399666</v>
      </c>
      <c r="BK995" s="810">
        <v>0.38452669043989601</v>
      </c>
      <c r="BL995" s="810">
        <f t="shared" si="234"/>
        <v>0.61547330956010393</v>
      </c>
      <c r="BM995" s="810">
        <v>0.438743551004946</v>
      </c>
      <c r="BN995" s="810">
        <f t="shared" si="235"/>
        <v>0.561256448995054</v>
      </c>
      <c r="BO995" s="810">
        <v>0.35675351080965401</v>
      </c>
      <c r="BP995" s="810">
        <f t="shared" si="236"/>
        <v>0.64324648919034599</v>
      </c>
      <c r="BQ995" s="810">
        <v>0.38422090573994622</v>
      </c>
      <c r="BR995" s="810">
        <f t="shared" si="242"/>
        <v>0.61577909426005384</v>
      </c>
      <c r="BS995" s="809">
        <v>0.93134529603591309</v>
      </c>
      <c r="BT995" s="809">
        <v>6.8654703964086905E-2</v>
      </c>
      <c r="BU995" s="812"/>
      <c r="BV995" s="758"/>
      <c r="BW995" s="758"/>
      <c r="BX995" s="758"/>
      <c r="BY995" s="758"/>
      <c r="BZ995" s="758"/>
      <c r="CA995" s="758"/>
      <c r="CB995" s="758"/>
      <c r="CC995" s="758"/>
      <c r="CD995" s="758"/>
      <c r="CE995" s="758"/>
      <c r="CF995" s="758"/>
      <c r="CG995" s="758"/>
      <c r="CH995" s="758"/>
      <c r="CI995" s="758"/>
      <c r="CJ995" s="758"/>
      <c r="CK995" s="758"/>
      <c r="CL995" s="758"/>
      <c r="CM995" s="758"/>
      <c r="CN995" s="758"/>
      <c r="CP995" s="5"/>
      <c r="CR995" s="5"/>
      <c r="CS995" s="5"/>
      <c r="CT995" s="5"/>
    </row>
    <row r="996" spans="2:98" ht="15">
      <c r="B996" s="758"/>
      <c r="C996" s="758"/>
      <c r="D996" s="758"/>
      <c r="E996" s="758"/>
      <c r="F996" s="758"/>
      <c r="G996" s="758"/>
      <c r="H996" s="758"/>
      <c r="I996" s="758"/>
      <c r="J996" s="758"/>
      <c r="K996" s="758"/>
      <c r="L996" s="758"/>
      <c r="M996" s="758"/>
      <c r="N996" s="758"/>
      <c r="O996" s="758"/>
      <c r="P996" s="758"/>
      <c r="Q996" s="758"/>
      <c r="R996" s="758"/>
      <c r="S996" s="758"/>
      <c r="T996" s="758"/>
      <c r="U996" s="758"/>
      <c r="V996" s="758"/>
      <c r="W996" s="758"/>
      <c r="X996" s="758"/>
      <c r="Y996" s="758"/>
      <c r="Z996" s="758"/>
      <c r="AA996" s="758"/>
      <c r="AB996" s="758"/>
      <c r="AC996" s="758"/>
      <c r="AD996" s="758"/>
      <c r="AE996" s="758"/>
      <c r="AF996" s="758"/>
      <c r="AG996" s="758"/>
      <c r="AH996" s="758"/>
      <c r="AI996" s="758"/>
      <c r="AJ996" s="758"/>
      <c r="AK996" s="758"/>
      <c r="AL996" s="780">
        <v>991</v>
      </c>
      <c r="AM996" s="792">
        <v>0.397942926584752</v>
      </c>
      <c r="AN996" s="792">
        <f t="shared" si="237"/>
        <v>0.60205707341524795</v>
      </c>
      <c r="AO996" s="792">
        <v>0.44115048076194202</v>
      </c>
      <c r="AP996" s="792">
        <f t="shared" si="231"/>
        <v>0.55884951923805803</v>
      </c>
      <c r="AQ996" s="792">
        <v>0.33432211258101902</v>
      </c>
      <c r="AR996" s="792">
        <f t="shared" si="232"/>
        <v>0.66567788741898104</v>
      </c>
      <c r="AS996" s="792">
        <f t="shared" si="238"/>
        <v>0.37861508960378853</v>
      </c>
      <c r="AT996" s="792">
        <f t="shared" si="238"/>
        <v>0.62138491039621147</v>
      </c>
      <c r="AU996" s="808">
        <v>0.414957201104176</v>
      </c>
      <c r="AV996" s="808">
        <f t="shared" si="239"/>
        <v>0.585042798895824</v>
      </c>
      <c r="AW996" s="808">
        <v>0.463452792898847</v>
      </c>
      <c r="AX996" s="808">
        <f t="shared" si="240"/>
        <v>0.536547207101153</v>
      </c>
      <c r="AY996" s="808">
        <v>0.367490554440351</v>
      </c>
      <c r="AZ996" s="808">
        <f t="shared" si="243"/>
        <v>0.63250944555964894</v>
      </c>
      <c r="BA996" s="808">
        <f t="shared" si="241"/>
        <v>0.40427652975159084</v>
      </c>
      <c r="BB996" s="808">
        <f t="shared" si="241"/>
        <v>0.59572347024840921</v>
      </c>
      <c r="BC996" s="809">
        <v>0.39287607434295702</v>
      </c>
      <c r="BD996" s="809">
        <f t="shared" si="244"/>
        <v>0.60712392565704298</v>
      </c>
      <c r="BE996" s="809">
        <v>0.44698993757382399</v>
      </c>
      <c r="BF996" s="809">
        <f t="shared" si="244"/>
        <v>0.55301006242617601</v>
      </c>
      <c r="BG996" s="809">
        <v>0.36908191863831002</v>
      </c>
      <c r="BH996" s="809">
        <f t="shared" si="233"/>
        <v>0.63091808136168992</v>
      </c>
      <c r="BI996" s="809">
        <v>0.3943769512619188</v>
      </c>
      <c r="BJ996" s="809">
        <v>0.60562304873808115</v>
      </c>
      <c r="BK996" s="810">
        <v>0.38477331667189402</v>
      </c>
      <c r="BL996" s="810">
        <f t="shared" si="234"/>
        <v>0.61522668332810593</v>
      </c>
      <c r="BM996" s="810">
        <v>0.43896910661560101</v>
      </c>
      <c r="BN996" s="810">
        <f t="shared" si="235"/>
        <v>0.56103089338439904</v>
      </c>
      <c r="BO996" s="810">
        <v>0.35707818470192698</v>
      </c>
      <c r="BP996" s="810">
        <f t="shared" si="236"/>
        <v>0.64292181529807302</v>
      </c>
      <c r="BQ996" s="810">
        <v>0.38449858765276179</v>
      </c>
      <c r="BR996" s="810">
        <f t="shared" si="242"/>
        <v>0.61550141234723821</v>
      </c>
      <c r="BS996" s="809">
        <v>0.93141127913593547</v>
      </c>
      <c r="BT996" s="809">
        <v>6.8588720864064506E-2</v>
      </c>
      <c r="BU996" s="812"/>
      <c r="BV996" s="758"/>
      <c r="BW996" s="758"/>
      <c r="BX996" s="758"/>
      <c r="BY996" s="758"/>
      <c r="BZ996" s="758"/>
      <c r="CA996" s="758"/>
      <c r="CB996" s="758"/>
      <c r="CC996" s="758"/>
      <c r="CD996" s="758"/>
      <c r="CE996" s="758"/>
      <c r="CF996" s="758"/>
      <c r="CG996" s="758"/>
      <c r="CH996" s="758"/>
      <c r="CI996" s="758"/>
      <c r="CJ996" s="758"/>
      <c r="CK996" s="758"/>
      <c r="CL996" s="758"/>
      <c r="CM996" s="758"/>
      <c r="CN996" s="758"/>
      <c r="CP996" s="5"/>
      <c r="CR996" s="5"/>
      <c r="CS996" s="5"/>
      <c r="CT996" s="5"/>
    </row>
    <row r="997" spans="2:98" ht="15">
      <c r="B997" s="758"/>
      <c r="C997" s="758"/>
      <c r="D997" s="758"/>
      <c r="E997" s="758"/>
      <c r="F997" s="758"/>
      <c r="G997" s="758"/>
      <c r="H997" s="758"/>
      <c r="I997" s="758"/>
      <c r="J997" s="758"/>
      <c r="K997" s="758"/>
      <c r="L997" s="758"/>
      <c r="M997" s="758"/>
      <c r="N997" s="758"/>
      <c r="O997" s="758"/>
      <c r="P997" s="758"/>
      <c r="Q997" s="758"/>
      <c r="R997" s="758"/>
      <c r="S997" s="758"/>
      <c r="T997" s="758"/>
      <c r="U997" s="758"/>
      <c r="V997" s="758"/>
      <c r="W997" s="758"/>
      <c r="X997" s="758"/>
      <c r="Y997" s="758"/>
      <c r="Z997" s="758"/>
      <c r="AA997" s="758"/>
      <c r="AB997" s="758"/>
      <c r="AC997" s="758"/>
      <c r="AD997" s="758"/>
      <c r="AE997" s="758"/>
      <c r="AF997" s="758"/>
      <c r="AG997" s="758"/>
      <c r="AH997" s="758"/>
      <c r="AI997" s="758"/>
      <c r="AJ997" s="758"/>
      <c r="AK997" s="758"/>
      <c r="AL997" s="780">
        <v>992</v>
      </c>
      <c r="AM997" s="792">
        <v>0.398172311393937</v>
      </c>
      <c r="AN997" s="792">
        <f t="shared" si="237"/>
        <v>0.60182768860606295</v>
      </c>
      <c r="AO997" s="792">
        <v>0.44135647912338499</v>
      </c>
      <c r="AP997" s="792">
        <f t="shared" si="231"/>
        <v>0.55864352087661495</v>
      </c>
      <c r="AQ997" s="792">
        <v>0.33462025574243598</v>
      </c>
      <c r="AR997" s="792">
        <f t="shared" si="232"/>
        <v>0.66537974425756397</v>
      </c>
      <c r="AS997" s="792">
        <f t="shared" si="238"/>
        <v>0.37887072437201957</v>
      </c>
      <c r="AT997" s="792">
        <f t="shared" si="238"/>
        <v>0.62112927562798048</v>
      </c>
      <c r="AU997" s="808">
        <v>0.41519592182010101</v>
      </c>
      <c r="AV997" s="808">
        <f t="shared" si="239"/>
        <v>0.58480407817989899</v>
      </c>
      <c r="AW997" s="808">
        <v>0.46368081430216201</v>
      </c>
      <c r="AX997" s="808">
        <f t="shared" si="240"/>
        <v>0.53631918569783799</v>
      </c>
      <c r="AY997" s="808">
        <v>0.36781443499738697</v>
      </c>
      <c r="AZ997" s="808">
        <f t="shared" si="243"/>
        <v>0.63218556500261303</v>
      </c>
      <c r="BA997" s="808">
        <f t="shared" si="241"/>
        <v>0.40455196315252662</v>
      </c>
      <c r="BB997" s="808">
        <f t="shared" si="241"/>
        <v>0.59544803684747349</v>
      </c>
      <c r="BC997" s="809">
        <v>0.39311212391961198</v>
      </c>
      <c r="BD997" s="809">
        <f t="shared" si="244"/>
        <v>0.60688787608038797</v>
      </c>
      <c r="BE997" s="809">
        <v>0.44721329395811199</v>
      </c>
      <c r="BF997" s="809">
        <f t="shared" si="244"/>
        <v>0.55278670604188807</v>
      </c>
      <c r="BG997" s="809">
        <v>0.36941832447773099</v>
      </c>
      <c r="BH997" s="809">
        <f t="shared" si="233"/>
        <v>0.63058167552226907</v>
      </c>
      <c r="BI997" s="809">
        <v>0.39465624528520171</v>
      </c>
      <c r="BJ997" s="809">
        <v>0.60534375471479829</v>
      </c>
      <c r="BK997" s="810">
        <v>0.385020093977545</v>
      </c>
      <c r="BL997" s="810">
        <f t="shared" si="234"/>
        <v>0.614979906022455</v>
      </c>
      <c r="BM997" s="810">
        <v>0.439194679317012</v>
      </c>
      <c r="BN997" s="810">
        <f t="shared" si="235"/>
        <v>0.56080532068298794</v>
      </c>
      <c r="BO997" s="810">
        <v>0.35740285091778401</v>
      </c>
      <c r="BP997" s="810">
        <f t="shared" si="236"/>
        <v>0.64259714908221599</v>
      </c>
      <c r="BQ997" s="810">
        <v>0.3847763167981324</v>
      </c>
      <c r="BR997" s="810">
        <f t="shared" si="242"/>
        <v>0.6152236832018676</v>
      </c>
      <c r="BS997" s="809">
        <v>0.93147714666793424</v>
      </c>
      <c r="BT997" s="809">
        <v>6.85228533320658E-2</v>
      </c>
      <c r="BU997" s="812"/>
      <c r="BV997" s="758"/>
      <c r="BW997" s="758"/>
      <c r="BX997" s="758"/>
      <c r="BY997" s="758"/>
      <c r="BZ997" s="758"/>
      <c r="CA997" s="758"/>
      <c r="CB997" s="758"/>
      <c r="CC997" s="758"/>
      <c r="CD997" s="758"/>
      <c r="CE997" s="758"/>
      <c r="CF997" s="758"/>
      <c r="CG997" s="758"/>
      <c r="CH997" s="758"/>
      <c r="CI997" s="758"/>
      <c r="CJ997" s="758"/>
      <c r="CK997" s="758"/>
      <c r="CL997" s="758"/>
      <c r="CM997" s="758"/>
      <c r="CN997" s="758"/>
      <c r="CP997" s="5"/>
      <c r="CR997" s="5"/>
      <c r="CS997" s="5"/>
      <c r="CT997" s="5"/>
    </row>
    <row r="998" spans="2:98" ht="15">
      <c r="B998" s="758"/>
      <c r="C998" s="758"/>
      <c r="D998" s="758"/>
      <c r="E998" s="758"/>
      <c r="F998" s="758"/>
      <c r="G998" s="758"/>
      <c r="H998" s="758"/>
      <c r="I998" s="758"/>
      <c r="J998" s="758"/>
      <c r="K998" s="758"/>
      <c r="L998" s="758"/>
      <c r="M998" s="758"/>
      <c r="N998" s="758"/>
      <c r="O998" s="758"/>
      <c r="P998" s="758"/>
      <c r="Q998" s="758"/>
      <c r="R998" s="758"/>
      <c r="S998" s="758"/>
      <c r="T998" s="758"/>
      <c r="U998" s="758"/>
      <c r="V998" s="758"/>
      <c r="W998" s="758"/>
      <c r="X998" s="758"/>
      <c r="Y998" s="758"/>
      <c r="Z998" s="758"/>
      <c r="AA998" s="758"/>
      <c r="AB998" s="758"/>
      <c r="AC998" s="758"/>
      <c r="AD998" s="758"/>
      <c r="AE998" s="758"/>
      <c r="AF998" s="758"/>
      <c r="AG998" s="758"/>
      <c r="AH998" s="758"/>
      <c r="AI998" s="758"/>
      <c r="AJ998" s="758"/>
      <c r="AK998" s="758"/>
      <c r="AL998" s="780">
        <v>993</v>
      </c>
      <c r="AM998" s="792">
        <v>0.39840149213821802</v>
      </c>
      <c r="AN998" s="792">
        <f t="shared" si="237"/>
        <v>0.60159850786178204</v>
      </c>
      <c r="AO998" s="792">
        <v>0.44156235241698999</v>
      </c>
      <c r="AP998" s="792">
        <f t="shared" si="231"/>
        <v>0.55843764758300996</v>
      </c>
      <c r="AQ998" s="792">
        <v>0.33491824958933503</v>
      </c>
      <c r="AR998" s="792">
        <f t="shared" si="232"/>
        <v>0.66508175041066497</v>
      </c>
      <c r="AS998" s="792">
        <f t="shared" si="238"/>
        <v>0.3791261984298494</v>
      </c>
      <c r="AT998" s="792">
        <f t="shared" si="238"/>
        <v>0.6208738015701506</v>
      </c>
      <c r="AU998" s="808">
        <v>0.41543448404335798</v>
      </c>
      <c r="AV998" s="808">
        <f t="shared" si="239"/>
        <v>0.58456551595664208</v>
      </c>
      <c r="AW998" s="808">
        <v>0.46390869652870598</v>
      </c>
      <c r="AX998" s="808">
        <f t="shared" si="240"/>
        <v>0.53609130347129397</v>
      </c>
      <c r="AY998" s="808">
        <v>0.368138148802308</v>
      </c>
      <c r="AZ998" s="808">
        <f t="shared" si="243"/>
        <v>0.631861851197692</v>
      </c>
      <c r="BA998" s="808">
        <f t="shared" si="241"/>
        <v>0.40482723870410503</v>
      </c>
      <c r="BB998" s="808">
        <f t="shared" si="241"/>
        <v>0.59517276129589503</v>
      </c>
      <c r="BC998" s="809">
        <v>0.393348156125163</v>
      </c>
      <c r="BD998" s="809">
        <f t="shared" si="244"/>
        <v>0.60665184387483695</v>
      </c>
      <c r="BE998" s="809">
        <v>0.44743664391816301</v>
      </c>
      <c r="BF998" s="809">
        <f t="shared" si="244"/>
        <v>0.55256335608183704</v>
      </c>
      <c r="BG998" s="809">
        <v>0.36975472468648102</v>
      </c>
      <c r="BH998" s="809">
        <f t="shared" si="233"/>
        <v>0.63024527531351904</v>
      </c>
      <c r="BI998" s="809">
        <v>0.3949355298557593</v>
      </c>
      <c r="BJ998" s="809">
        <v>0.6050644701442407</v>
      </c>
      <c r="BK998" s="810">
        <v>0.38526702443122801</v>
      </c>
      <c r="BL998" s="810">
        <f t="shared" si="234"/>
        <v>0.61473297556877204</v>
      </c>
      <c r="BM998" s="810">
        <v>0.43942027014088503</v>
      </c>
      <c r="BN998" s="810">
        <f t="shared" si="235"/>
        <v>0.56057972985911497</v>
      </c>
      <c r="BO998" s="810">
        <v>0.357727510254776</v>
      </c>
      <c r="BP998" s="810">
        <f t="shared" si="236"/>
        <v>0.642272489745224</v>
      </c>
      <c r="BQ998" s="810">
        <v>0.3850540944232812</v>
      </c>
      <c r="BR998" s="810">
        <f t="shared" si="242"/>
        <v>0.6149459055767188</v>
      </c>
      <c r="BS998" s="809">
        <v>0.93154289924461697</v>
      </c>
      <c r="BT998" s="809">
        <v>6.8457100755382999E-2</v>
      </c>
      <c r="BU998" s="812"/>
      <c r="BV998" s="758"/>
      <c r="BW998" s="758"/>
      <c r="BX998" s="758"/>
      <c r="BY998" s="758"/>
      <c r="BZ998" s="758"/>
      <c r="CA998" s="758"/>
      <c r="CB998" s="758"/>
      <c r="CC998" s="758"/>
      <c r="CD998" s="758"/>
      <c r="CE998" s="758"/>
      <c r="CF998" s="758"/>
      <c r="CG998" s="758"/>
      <c r="CH998" s="758"/>
      <c r="CI998" s="758"/>
      <c r="CJ998" s="758"/>
      <c r="CK998" s="758"/>
      <c r="CL998" s="758"/>
      <c r="CM998" s="758"/>
      <c r="CN998" s="758"/>
      <c r="CP998" s="5"/>
      <c r="CR998" s="5"/>
      <c r="CS998" s="5"/>
      <c r="CT998" s="5"/>
    </row>
    <row r="999" spans="2:98" ht="15">
      <c r="B999" s="758"/>
      <c r="C999" s="758"/>
      <c r="D999" s="758"/>
      <c r="E999" s="758"/>
      <c r="F999" s="758"/>
      <c r="G999" s="758"/>
      <c r="H999" s="758"/>
      <c r="I999" s="758"/>
      <c r="J999" s="758"/>
      <c r="K999" s="758"/>
      <c r="L999" s="758"/>
      <c r="M999" s="758"/>
      <c r="N999" s="758"/>
      <c r="O999" s="758"/>
      <c r="P999" s="758"/>
      <c r="Q999" s="758"/>
      <c r="R999" s="758"/>
      <c r="S999" s="758"/>
      <c r="T999" s="758"/>
      <c r="U999" s="758"/>
      <c r="V999" s="758"/>
      <c r="W999" s="758"/>
      <c r="X999" s="758"/>
      <c r="Y999" s="758"/>
      <c r="Z999" s="758"/>
      <c r="AA999" s="758"/>
      <c r="AB999" s="758"/>
      <c r="AC999" s="758"/>
      <c r="AD999" s="758"/>
      <c r="AE999" s="758"/>
      <c r="AF999" s="758"/>
      <c r="AG999" s="758"/>
      <c r="AH999" s="758"/>
      <c r="AI999" s="758"/>
      <c r="AJ999" s="758"/>
      <c r="AK999" s="758"/>
      <c r="AL999" s="780">
        <v>994</v>
      </c>
      <c r="AM999" s="792">
        <v>0.39863046829936999</v>
      </c>
      <c r="AN999" s="792">
        <f t="shared" si="237"/>
        <v>0.60136953170063001</v>
      </c>
      <c r="AO999" s="792">
        <v>0.44176810107641401</v>
      </c>
      <c r="AP999" s="792">
        <f t="shared" si="231"/>
        <v>0.55823189892358593</v>
      </c>
      <c r="AQ999" s="792">
        <v>0.335216093815631</v>
      </c>
      <c r="AR999" s="792">
        <f t="shared" si="232"/>
        <v>0.664783906184369</v>
      </c>
      <c r="AS999" s="792">
        <f t="shared" si="238"/>
        <v>0.37938151157557021</v>
      </c>
      <c r="AT999" s="792">
        <f t="shared" si="238"/>
        <v>0.62061848842442979</v>
      </c>
      <c r="AU999" s="808">
        <v>0.41567288799047702</v>
      </c>
      <c r="AV999" s="808">
        <f t="shared" si="239"/>
        <v>0.58432711200952303</v>
      </c>
      <c r="AW999" s="808">
        <v>0.464136439874136</v>
      </c>
      <c r="AX999" s="808">
        <f t="shared" si="240"/>
        <v>0.535863560125864</v>
      </c>
      <c r="AY999" s="808">
        <v>0.36846169566162901</v>
      </c>
      <c r="AZ999" s="808">
        <f t="shared" si="243"/>
        <v>0.63153830433837099</v>
      </c>
      <c r="BA999" s="808">
        <f t="shared" si="241"/>
        <v>0.40510235645244852</v>
      </c>
      <c r="BB999" s="808">
        <f t="shared" si="241"/>
        <v>0.59489764354755148</v>
      </c>
      <c r="BC999" s="809">
        <v>0.39358417220754999</v>
      </c>
      <c r="BD999" s="809">
        <f t="shared" si="244"/>
        <v>0.60641582779245007</v>
      </c>
      <c r="BE999" s="809">
        <v>0.44765998848064698</v>
      </c>
      <c r="BF999" s="809">
        <f t="shared" si="244"/>
        <v>0.55234001151935308</v>
      </c>
      <c r="BG999" s="809">
        <v>0.37009111999697802</v>
      </c>
      <c r="BH999" s="809">
        <f t="shared" si="233"/>
        <v>0.62990888000302192</v>
      </c>
      <c r="BI999" s="809">
        <v>0.39521480593349922</v>
      </c>
      <c r="BJ999" s="809">
        <v>0.60478519406650078</v>
      </c>
      <c r="BK999" s="810">
        <v>0.385514110107327</v>
      </c>
      <c r="BL999" s="810">
        <f t="shared" si="234"/>
        <v>0.61448588989267305</v>
      </c>
      <c r="BM999" s="810">
        <v>0.43964588011892197</v>
      </c>
      <c r="BN999" s="810">
        <f t="shared" si="235"/>
        <v>0.56035411988107797</v>
      </c>
      <c r="BO999" s="810">
        <v>0.35805216351045699</v>
      </c>
      <c r="BP999" s="810">
        <f t="shared" si="236"/>
        <v>0.64194783648954301</v>
      </c>
      <c r="BQ999" s="810">
        <v>0.38533192177543363</v>
      </c>
      <c r="BR999" s="810">
        <f t="shared" si="242"/>
        <v>0.61466807822456637</v>
      </c>
      <c r="BS999" s="809">
        <v>0.93160853747869155</v>
      </c>
      <c r="BT999" s="809">
        <v>6.8391462521308399E-2</v>
      </c>
      <c r="BU999" s="812"/>
      <c r="BV999" s="758"/>
      <c r="BW999" s="758"/>
      <c r="BX999" s="758"/>
      <c r="BY999" s="758"/>
      <c r="BZ999" s="758"/>
      <c r="CA999" s="758"/>
      <c r="CB999" s="758"/>
      <c r="CC999" s="758"/>
      <c r="CD999" s="758"/>
      <c r="CE999" s="758"/>
      <c r="CF999" s="758"/>
      <c r="CG999" s="758"/>
      <c r="CH999" s="758"/>
      <c r="CI999" s="758"/>
      <c r="CJ999" s="758"/>
      <c r="CK999" s="758"/>
      <c r="CL999" s="758"/>
      <c r="CM999" s="758"/>
      <c r="CN999" s="758"/>
      <c r="CP999" s="5"/>
      <c r="CR999" s="5"/>
      <c r="CS999" s="5"/>
      <c r="CT999" s="5"/>
    </row>
    <row r="1000" spans="2:98" ht="15">
      <c r="B1000" s="758"/>
      <c r="C1000" s="758"/>
      <c r="D1000" s="758"/>
      <c r="E1000" s="758"/>
      <c r="F1000" s="758"/>
      <c r="G1000" s="758"/>
      <c r="H1000" s="758"/>
      <c r="I1000" s="758"/>
      <c r="J1000" s="758"/>
      <c r="K1000" s="758"/>
      <c r="L1000" s="758"/>
      <c r="M1000" s="758"/>
      <c r="N1000" s="758"/>
      <c r="O1000" s="758"/>
      <c r="P1000" s="758"/>
      <c r="Q1000" s="758"/>
      <c r="R1000" s="758"/>
      <c r="S1000" s="758"/>
      <c r="T1000" s="758"/>
      <c r="U1000" s="758"/>
      <c r="V1000" s="758"/>
      <c r="W1000" s="758"/>
      <c r="X1000" s="758"/>
      <c r="Y1000" s="758"/>
      <c r="Z1000" s="758"/>
      <c r="AA1000" s="758"/>
      <c r="AB1000" s="758"/>
      <c r="AC1000" s="758"/>
      <c r="AD1000" s="758"/>
      <c r="AE1000" s="758"/>
      <c r="AF1000" s="758"/>
      <c r="AG1000" s="758"/>
      <c r="AH1000" s="758"/>
      <c r="AI1000" s="758"/>
      <c r="AJ1000" s="758"/>
      <c r="AK1000" s="758"/>
      <c r="AL1000" s="780">
        <v>995</v>
      </c>
      <c r="AM1000" s="792">
        <v>0.398859239359169</v>
      </c>
      <c r="AN1000" s="792">
        <f t="shared" si="237"/>
        <v>0.601140760640831</v>
      </c>
      <c r="AO1000" s="792">
        <v>0.441973725535315</v>
      </c>
      <c r="AP1000" s="792">
        <f t="shared" si="231"/>
        <v>0.558026274464685</v>
      </c>
      <c r="AQ1000" s="792">
        <v>0.33551378811523902</v>
      </c>
      <c r="AR1000" s="792">
        <f t="shared" si="232"/>
        <v>0.66448621188476098</v>
      </c>
      <c r="AS1000" s="792">
        <f t="shared" si="238"/>
        <v>0.37963666360747483</v>
      </c>
      <c r="AT1000" s="792">
        <f t="shared" si="238"/>
        <v>0.62036333639252528</v>
      </c>
      <c r="AU1000" s="808">
        <v>0.415911133877989</v>
      </c>
      <c r="AV1000" s="808">
        <f t="shared" si="239"/>
        <v>0.58408886612201094</v>
      </c>
      <c r="AW1000" s="808">
        <v>0.46436404463410702</v>
      </c>
      <c r="AX1000" s="808">
        <f t="shared" si="240"/>
        <v>0.53563595536589292</v>
      </c>
      <c r="AY1000" s="808">
        <v>0.368785075381868</v>
      </c>
      <c r="AZ1000" s="808">
        <f t="shared" si="243"/>
        <v>0.631214924618132</v>
      </c>
      <c r="BA1000" s="808">
        <f t="shared" si="241"/>
        <v>0.40537731644368047</v>
      </c>
      <c r="BB1000" s="808">
        <f t="shared" si="241"/>
        <v>0.59462268355631953</v>
      </c>
      <c r="BC1000" s="809">
        <v>0.39382017341471198</v>
      </c>
      <c r="BD1000" s="809">
        <f t="shared" si="244"/>
        <v>0.60617982658528802</v>
      </c>
      <c r="BE1000" s="809">
        <v>0.44788332867223002</v>
      </c>
      <c r="BF1000" s="809">
        <f t="shared" si="244"/>
        <v>0.55211667132776998</v>
      </c>
      <c r="BG1000" s="809">
        <v>0.37042751114164202</v>
      </c>
      <c r="BH1000" s="809">
        <f t="shared" si="233"/>
        <v>0.62957248885835804</v>
      </c>
      <c r="BI1000" s="809">
        <v>0.39549407447832896</v>
      </c>
      <c r="BJ1000" s="809">
        <v>0.60450592552167115</v>
      </c>
      <c r="BK1000" s="810">
        <v>0.38576135308022202</v>
      </c>
      <c r="BL1000" s="810">
        <f t="shared" si="234"/>
        <v>0.61423864691977803</v>
      </c>
      <c r="BM1000" s="810">
        <v>0.43987151028282701</v>
      </c>
      <c r="BN1000" s="810">
        <f t="shared" si="235"/>
        <v>0.56012848971717299</v>
      </c>
      <c r="BO1000" s="810">
        <v>0.35837681148238099</v>
      </c>
      <c r="BP1000" s="810">
        <f t="shared" si="236"/>
        <v>0.64162318851761901</v>
      </c>
      <c r="BQ1000" s="810">
        <v>0.38560980010181428</v>
      </c>
      <c r="BR1000" s="810">
        <f t="shared" si="242"/>
        <v>0.61439019989818577</v>
      </c>
      <c r="BS1000" s="809">
        <v>0.93167406198286573</v>
      </c>
      <c r="BT1000" s="809">
        <v>6.8325938017134297E-2</v>
      </c>
      <c r="BU1000" s="812"/>
      <c r="BV1000" s="758"/>
      <c r="BW1000" s="758"/>
      <c r="BX1000" s="758"/>
      <c r="BY1000" s="758"/>
      <c r="BZ1000" s="758"/>
      <c r="CA1000" s="758"/>
      <c r="CB1000" s="758"/>
      <c r="CC1000" s="758"/>
      <c r="CD1000" s="758"/>
      <c r="CE1000" s="758"/>
      <c r="CF1000" s="758"/>
      <c r="CG1000" s="758"/>
      <c r="CH1000" s="758"/>
      <c r="CI1000" s="758"/>
      <c r="CJ1000" s="758"/>
      <c r="CK1000" s="758"/>
      <c r="CL1000" s="758"/>
      <c r="CM1000" s="758"/>
      <c r="CN1000" s="758"/>
      <c r="CP1000" s="5"/>
      <c r="CR1000" s="5"/>
      <c r="CS1000" s="5"/>
      <c r="CT1000" s="5"/>
    </row>
    <row r="1001" spans="2:98" ht="15">
      <c r="B1001" s="758"/>
      <c r="C1001" s="758"/>
      <c r="D1001" s="758"/>
      <c r="E1001" s="758"/>
      <c r="F1001" s="758"/>
      <c r="G1001" s="758"/>
      <c r="H1001" s="758"/>
      <c r="I1001" s="758"/>
      <c r="J1001" s="758"/>
      <c r="K1001" s="758"/>
      <c r="L1001" s="758"/>
      <c r="M1001" s="758"/>
      <c r="N1001" s="758"/>
      <c r="O1001" s="758"/>
      <c r="P1001" s="758"/>
      <c r="Q1001" s="758"/>
      <c r="R1001" s="758"/>
      <c r="S1001" s="758"/>
      <c r="T1001" s="758"/>
      <c r="U1001" s="758"/>
      <c r="V1001" s="758"/>
      <c r="W1001" s="758"/>
      <c r="X1001" s="758"/>
      <c r="Y1001" s="758"/>
      <c r="Z1001" s="758"/>
      <c r="AA1001" s="758"/>
      <c r="AB1001" s="758"/>
      <c r="AC1001" s="758"/>
      <c r="AD1001" s="758"/>
      <c r="AE1001" s="758"/>
      <c r="AF1001" s="758"/>
      <c r="AG1001" s="758"/>
      <c r="AH1001" s="758"/>
      <c r="AI1001" s="758"/>
      <c r="AJ1001" s="758"/>
      <c r="AK1001" s="758"/>
      <c r="AL1001" s="780">
        <v>996</v>
      </c>
      <c r="AM1001" s="792">
        <v>0.39908780479938999</v>
      </c>
      <c r="AN1001" s="792">
        <f t="shared" si="237"/>
        <v>0.60091219520061001</v>
      </c>
      <c r="AO1001" s="792">
        <v>0.44217922622735001</v>
      </c>
      <c r="AP1001" s="792">
        <f t="shared" si="231"/>
        <v>0.55782077377264994</v>
      </c>
      <c r="AQ1001" s="792">
        <v>0.33581133218207398</v>
      </c>
      <c r="AR1001" s="792">
        <f t="shared" si="232"/>
        <v>0.66418866781792607</v>
      </c>
      <c r="AS1001" s="792">
        <f t="shared" si="238"/>
        <v>0.37989165432385541</v>
      </c>
      <c r="AT1001" s="792">
        <f t="shared" si="238"/>
        <v>0.62010834567614459</v>
      </c>
      <c r="AU1001" s="808">
        <v>0.41614922192242298</v>
      </c>
      <c r="AV1001" s="808">
        <f t="shared" si="239"/>
        <v>0.58385077807757702</v>
      </c>
      <c r="AW1001" s="808">
        <v>0.46459151110427299</v>
      </c>
      <c r="AX1001" s="808">
        <f t="shared" si="240"/>
        <v>0.53540848889572701</v>
      </c>
      <c r="AY1001" s="808">
        <v>0.36910828776954002</v>
      </c>
      <c r="AZ1001" s="808">
        <f t="shared" si="243"/>
        <v>0.63089171223046003</v>
      </c>
      <c r="BA1001" s="808">
        <f t="shared" si="241"/>
        <v>0.40565211872392232</v>
      </c>
      <c r="BB1001" s="808">
        <f t="shared" si="241"/>
        <v>0.59434788127607774</v>
      </c>
      <c r="BC1001" s="809">
        <v>0.39405616099458701</v>
      </c>
      <c r="BD1001" s="809">
        <f t="shared" si="244"/>
        <v>0.60594383900541304</v>
      </c>
      <c r="BE1001" s="809">
        <v>0.448106665519581</v>
      </c>
      <c r="BF1001" s="809">
        <f t="shared" si="244"/>
        <v>0.551893334480419</v>
      </c>
      <c r="BG1001" s="809">
        <v>0.37076389885289102</v>
      </c>
      <c r="BH1001" s="809">
        <f t="shared" si="233"/>
        <v>0.62923610114710904</v>
      </c>
      <c r="BI1001" s="809">
        <v>0.39577333645015544</v>
      </c>
      <c r="BJ1001" s="809">
        <v>0.60422666354984456</v>
      </c>
      <c r="BK1001" s="810">
        <v>0.38600875542429602</v>
      </c>
      <c r="BL1001" s="810">
        <f t="shared" si="234"/>
        <v>0.61399124457570398</v>
      </c>
      <c r="BM1001" s="810">
        <v>0.44009716166430402</v>
      </c>
      <c r="BN1001" s="810">
        <f t="shared" si="235"/>
        <v>0.55990283833569598</v>
      </c>
      <c r="BO1001" s="810">
        <v>0.35870145496810002</v>
      </c>
      <c r="BP1001" s="810">
        <f t="shared" si="236"/>
        <v>0.64129854503189998</v>
      </c>
      <c r="BQ1001" s="810">
        <v>0.38588773064964765</v>
      </c>
      <c r="BR1001" s="810">
        <f t="shared" si="242"/>
        <v>0.61411226935035224</v>
      </c>
      <c r="BS1001" s="809">
        <v>0.93173947336984708</v>
      </c>
      <c r="BT1001" s="809">
        <v>6.8260526630152904E-2</v>
      </c>
      <c r="BU1001" s="812"/>
      <c r="BV1001" s="758"/>
      <c r="BW1001" s="758"/>
      <c r="BX1001" s="758"/>
      <c r="BY1001" s="758"/>
      <c r="BZ1001" s="758"/>
      <c r="CA1001" s="758"/>
      <c r="CB1001" s="758"/>
      <c r="CC1001" s="758"/>
      <c r="CD1001" s="758"/>
      <c r="CE1001" s="758"/>
      <c r="CF1001" s="758"/>
      <c r="CG1001" s="758"/>
      <c r="CH1001" s="758"/>
      <c r="CI1001" s="758"/>
      <c r="CJ1001" s="758"/>
      <c r="CK1001" s="758"/>
      <c r="CL1001" s="758"/>
      <c r="CM1001" s="758"/>
      <c r="CN1001" s="758"/>
      <c r="CP1001" s="5"/>
      <c r="CR1001" s="5"/>
      <c r="CS1001" s="5"/>
      <c r="CT1001" s="5"/>
    </row>
    <row r="1002" spans="2:98" ht="15">
      <c r="B1002" s="758"/>
      <c r="C1002" s="758"/>
      <c r="D1002" s="758"/>
      <c r="E1002" s="758"/>
      <c r="F1002" s="758"/>
      <c r="G1002" s="758"/>
      <c r="H1002" s="758"/>
      <c r="I1002" s="758"/>
      <c r="J1002" s="758"/>
      <c r="K1002" s="758"/>
      <c r="L1002" s="758"/>
      <c r="M1002" s="758"/>
      <c r="N1002" s="758"/>
      <c r="O1002" s="758"/>
      <c r="P1002" s="758"/>
      <c r="Q1002" s="758"/>
      <c r="R1002" s="758"/>
      <c r="S1002" s="758"/>
      <c r="T1002" s="758"/>
      <c r="U1002" s="758"/>
      <c r="V1002" s="758"/>
      <c r="W1002" s="758"/>
      <c r="X1002" s="758"/>
      <c r="Y1002" s="758"/>
      <c r="Z1002" s="758"/>
      <c r="AA1002" s="758"/>
      <c r="AB1002" s="758"/>
      <c r="AC1002" s="758"/>
      <c r="AD1002" s="758"/>
      <c r="AE1002" s="758"/>
      <c r="AF1002" s="758"/>
      <c r="AG1002" s="758"/>
      <c r="AH1002" s="758"/>
      <c r="AI1002" s="758"/>
      <c r="AJ1002" s="758"/>
      <c r="AK1002" s="758"/>
      <c r="AL1002" s="780">
        <v>997</v>
      </c>
      <c r="AM1002" s="792">
        <v>0.39931616410180798</v>
      </c>
      <c r="AN1002" s="792">
        <f t="shared" si="237"/>
        <v>0.60068383589819208</v>
      </c>
      <c r="AO1002" s="792">
        <v>0.44238460358617898</v>
      </c>
      <c r="AP1002" s="792">
        <f t="shared" si="231"/>
        <v>0.55761539641382107</v>
      </c>
      <c r="AQ1002" s="792">
        <v>0.33610872571005301</v>
      </c>
      <c r="AR1002" s="792">
        <f t="shared" si="232"/>
        <v>0.66389127428994699</v>
      </c>
      <c r="AS1002" s="792">
        <f t="shared" si="238"/>
        <v>0.38014648352300606</v>
      </c>
      <c r="AT1002" s="792">
        <f t="shared" si="238"/>
        <v>0.61985351647699405</v>
      </c>
      <c r="AU1002" s="808">
        <v>0.41638715234031098</v>
      </c>
      <c r="AV1002" s="808">
        <f t="shared" si="239"/>
        <v>0.58361284765968902</v>
      </c>
      <c r="AW1002" s="808">
        <v>0.46481883958029002</v>
      </c>
      <c r="AX1002" s="808">
        <f t="shared" si="240"/>
        <v>0.53518116041970998</v>
      </c>
      <c r="AY1002" s="808">
        <v>0.36943133263116101</v>
      </c>
      <c r="AZ1002" s="808">
        <f t="shared" si="243"/>
        <v>0.63056866736883899</v>
      </c>
      <c r="BA1002" s="808">
        <f t="shared" si="241"/>
        <v>0.40592676333929717</v>
      </c>
      <c r="BB1002" s="808">
        <f t="shared" si="241"/>
        <v>0.59407323666070289</v>
      </c>
      <c r="BC1002" s="809">
        <v>0.394292136195114</v>
      </c>
      <c r="BD1002" s="809">
        <f t="shared" si="244"/>
        <v>0.60570786380488606</v>
      </c>
      <c r="BE1002" s="809">
        <v>0.44833000004936502</v>
      </c>
      <c r="BF1002" s="809">
        <f t="shared" si="244"/>
        <v>0.55166999995063493</v>
      </c>
      <c r="BG1002" s="809">
        <v>0.37110028386314498</v>
      </c>
      <c r="BH1002" s="809">
        <f t="shared" si="233"/>
        <v>0.62889971613685502</v>
      </c>
      <c r="BI1002" s="809">
        <v>0.39605259280888599</v>
      </c>
      <c r="BJ1002" s="809">
        <v>0.60394740719111406</v>
      </c>
      <c r="BK1002" s="810">
        <v>0.386256319213929</v>
      </c>
      <c r="BL1002" s="810">
        <f t="shared" si="234"/>
        <v>0.613743680786071</v>
      </c>
      <c r="BM1002" s="810">
        <v>0.440322835295056</v>
      </c>
      <c r="BN1002" s="810">
        <f t="shared" si="235"/>
        <v>0.559677164704944</v>
      </c>
      <c r="BO1002" s="810">
        <v>0.359026094765168</v>
      </c>
      <c r="BP1002" s="810">
        <f t="shared" si="236"/>
        <v>0.640973905234832</v>
      </c>
      <c r="BQ1002" s="810">
        <v>0.38616571466615818</v>
      </c>
      <c r="BR1002" s="810">
        <f t="shared" si="242"/>
        <v>0.61383428533384188</v>
      </c>
      <c r="BS1002" s="809">
        <v>0.93180477225234348</v>
      </c>
      <c r="BT1002" s="809">
        <v>6.8195227747656503E-2</v>
      </c>
      <c r="BU1002" s="812"/>
      <c r="BV1002" s="758"/>
      <c r="BW1002" s="758"/>
      <c r="BX1002" s="758"/>
      <c r="BY1002" s="758"/>
      <c r="BZ1002" s="758"/>
      <c r="CA1002" s="758"/>
      <c r="CB1002" s="758"/>
      <c r="CC1002" s="758"/>
      <c r="CD1002" s="758"/>
      <c r="CE1002" s="758"/>
      <c r="CF1002" s="758"/>
      <c r="CG1002" s="758"/>
      <c r="CH1002" s="758"/>
      <c r="CI1002" s="758"/>
      <c r="CJ1002" s="758"/>
      <c r="CK1002" s="758"/>
      <c r="CL1002" s="758"/>
      <c r="CM1002" s="758"/>
      <c r="CN1002" s="758"/>
      <c r="CP1002" s="5"/>
      <c r="CR1002" s="5"/>
      <c r="CS1002" s="5"/>
      <c r="CT1002" s="5"/>
    </row>
    <row r="1003" spans="2:98" ht="15">
      <c r="B1003" s="758"/>
      <c r="C1003" s="758"/>
      <c r="D1003" s="758"/>
      <c r="E1003" s="758"/>
      <c r="F1003" s="758"/>
      <c r="G1003" s="758"/>
      <c r="H1003" s="758"/>
      <c r="I1003" s="758"/>
      <c r="J1003" s="758"/>
      <c r="K1003" s="758"/>
      <c r="L1003" s="758"/>
      <c r="M1003" s="758"/>
      <c r="N1003" s="758"/>
      <c r="O1003" s="758"/>
      <c r="P1003" s="758"/>
      <c r="Q1003" s="758"/>
      <c r="R1003" s="758"/>
      <c r="S1003" s="758"/>
      <c r="T1003" s="758"/>
      <c r="U1003" s="758"/>
      <c r="V1003" s="758"/>
      <c r="W1003" s="758"/>
      <c r="X1003" s="758"/>
      <c r="Y1003" s="758"/>
      <c r="Z1003" s="758"/>
      <c r="AA1003" s="758"/>
      <c r="AB1003" s="758"/>
      <c r="AC1003" s="758"/>
      <c r="AD1003" s="758"/>
      <c r="AE1003" s="758"/>
      <c r="AF1003" s="758"/>
      <c r="AG1003" s="758"/>
      <c r="AH1003" s="758"/>
      <c r="AI1003" s="758"/>
      <c r="AJ1003" s="758"/>
      <c r="AK1003" s="758"/>
      <c r="AL1003" s="780">
        <v>998</v>
      </c>
      <c r="AM1003" s="792">
        <v>0.39954431674819801</v>
      </c>
      <c r="AN1003" s="792">
        <f t="shared" si="237"/>
        <v>0.60045568325180199</v>
      </c>
      <c r="AO1003" s="792">
        <v>0.44258985804545797</v>
      </c>
      <c r="AP1003" s="792">
        <f t="shared" si="231"/>
        <v>0.55741014195454208</v>
      </c>
      <c r="AQ1003" s="792">
        <v>0.33640596839309</v>
      </c>
      <c r="AR1003" s="792">
        <f t="shared" si="232"/>
        <v>0.66359403160691</v>
      </c>
      <c r="AS1003" s="792">
        <f t="shared" si="238"/>
        <v>0.38040115100321814</v>
      </c>
      <c r="AT1003" s="792">
        <f t="shared" si="238"/>
        <v>0.61959884899678186</v>
      </c>
      <c r="AU1003" s="808">
        <v>0.41662492534818302</v>
      </c>
      <c r="AV1003" s="808">
        <f t="shared" si="239"/>
        <v>0.58337507465181693</v>
      </c>
      <c r="AW1003" s="808">
        <v>0.465046030357814</v>
      </c>
      <c r="AX1003" s="808">
        <f t="shared" si="240"/>
        <v>0.534953969642186</v>
      </c>
      <c r="AY1003" s="808">
        <v>0.36975420977324702</v>
      </c>
      <c r="AZ1003" s="808">
        <f t="shared" si="243"/>
        <v>0.63024579022675298</v>
      </c>
      <c r="BA1003" s="808">
        <f t="shared" si="241"/>
        <v>0.40620125033592758</v>
      </c>
      <c r="BB1003" s="808">
        <f t="shared" si="241"/>
        <v>0.59379874966407242</v>
      </c>
      <c r="BC1003" s="809">
        <v>0.39452810026423302</v>
      </c>
      <c r="BD1003" s="809">
        <f t="shared" si="244"/>
        <v>0.60547189973576698</v>
      </c>
      <c r="BE1003" s="809">
        <v>0.44855333328825198</v>
      </c>
      <c r="BF1003" s="809">
        <f t="shared" si="244"/>
        <v>0.55144666671174802</v>
      </c>
      <c r="BG1003" s="809">
        <v>0.37143666690482302</v>
      </c>
      <c r="BH1003" s="809">
        <f t="shared" si="233"/>
        <v>0.62856333309517698</v>
      </c>
      <c r="BI1003" s="809">
        <v>0.39633184451442877</v>
      </c>
      <c r="BJ1003" s="809">
        <v>0.60366815548557118</v>
      </c>
      <c r="BK1003" s="810">
        <v>0.38650404652350301</v>
      </c>
      <c r="BL1003" s="810">
        <f t="shared" si="234"/>
        <v>0.61349595347649699</v>
      </c>
      <c r="BM1003" s="810">
        <v>0.44054853220678702</v>
      </c>
      <c r="BN1003" s="810">
        <f t="shared" si="235"/>
        <v>0.55945146779321298</v>
      </c>
      <c r="BO1003" s="810">
        <v>0.35935073167113901</v>
      </c>
      <c r="BP1003" s="810">
        <f t="shared" si="236"/>
        <v>0.64064926832886093</v>
      </c>
      <c r="BQ1003" s="810">
        <v>0.3864437533985709</v>
      </c>
      <c r="BR1003" s="810">
        <f t="shared" si="242"/>
        <v>0.61355624660142905</v>
      </c>
      <c r="BS1003" s="809">
        <v>0.9318699592430626</v>
      </c>
      <c r="BT1003" s="809">
        <v>6.8130040756937404E-2</v>
      </c>
      <c r="BU1003" s="812"/>
      <c r="BV1003" s="758"/>
      <c r="BW1003" s="758"/>
      <c r="BX1003" s="758"/>
      <c r="BY1003" s="758"/>
      <c r="BZ1003" s="758"/>
      <c r="CA1003" s="758"/>
      <c r="CB1003" s="758"/>
      <c r="CC1003" s="758"/>
      <c r="CD1003" s="758"/>
      <c r="CE1003" s="758"/>
      <c r="CF1003" s="758"/>
      <c r="CG1003" s="758"/>
      <c r="CH1003" s="758"/>
      <c r="CI1003" s="758"/>
      <c r="CJ1003" s="758"/>
      <c r="CK1003" s="758"/>
      <c r="CL1003" s="758"/>
      <c r="CM1003" s="758"/>
      <c r="CN1003" s="758"/>
      <c r="CP1003" s="5"/>
      <c r="CR1003" s="5"/>
      <c r="CS1003" s="5"/>
      <c r="CT1003" s="5"/>
    </row>
    <row r="1004" spans="2:98" ht="15">
      <c r="B1004" s="758"/>
      <c r="C1004" s="758"/>
      <c r="D1004" s="758"/>
      <c r="E1004" s="758"/>
      <c r="F1004" s="758"/>
      <c r="G1004" s="758"/>
      <c r="H1004" s="758"/>
      <c r="I1004" s="758"/>
      <c r="J1004" s="758"/>
      <c r="K1004" s="758"/>
      <c r="L1004" s="758"/>
      <c r="M1004" s="758"/>
      <c r="N1004" s="758"/>
      <c r="O1004" s="758"/>
      <c r="P1004" s="758"/>
      <c r="Q1004" s="758"/>
      <c r="R1004" s="758"/>
      <c r="S1004" s="758"/>
      <c r="T1004" s="758"/>
      <c r="U1004" s="758"/>
      <c r="V1004" s="758"/>
      <c r="W1004" s="758"/>
      <c r="X1004" s="758"/>
      <c r="Y1004" s="758"/>
      <c r="Z1004" s="758"/>
      <c r="AA1004" s="758"/>
      <c r="AB1004" s="758"/>
      <c r="AC1004" s="758"/>
      <c r="AD1004" s="758"/>
      <c r="AE1004" s="758"/>
      <c r="AF1004" s="758"/>
      <c r="AG1004" s="758"/>
      <c r="AH1004" s="758"/>
      <c r="AI1004" s="758"/>
      <c r="AJ1004" s="758"/>
      <c r="AK1004" s="758"/>
      <c r="AL1004" s="780">
        <v>999</v>
      </c>
      <c r="AM1004" s="792">
        <v>0.39977226222033702</v>
      </c>
      <c r="AN1004" s="792">
        <f t="shared" si="237"/>
        <v>0.60022773777966298</v>
      </c>
      <c r="AO1004" s="792">
        <v>0.44279499003884598</v>
      </c>
      <c r="AP1004" s="792">
        <f t="shared" si="231"/>
        <v>0.55720500996115407</v>
      </c>
      <c r="AQ1004" s="792">
        <v>0.33670305992510002</v>
      </c>
      <c r="AR1004" s="792">
        <f t="shared" si="232"/>
        <v>0.66329694007490003</v>
      </c>
      <c r="AS1004" s="792">
        <f t="shared" si="238"/>
        <v>0.38065565656278511</v>
      </c>
      <c r="AT1004" s="792">
        <f t="shared" si="238"/>
        <v>0.61934434343721501</v>
      </c>
      <c r="AU1004" s="808">
        <v>0.41686254116256899</v>
      </c>
      <c r="AV1004" s="808">
        <f t="shared" si="239"/>
        <v>0.58313745883743096</v>
      </c>
      <c r="AW1004" s="808">
        <v>0.46527308373249898</v>
      </c>
      <c r="AX1004" s="808">
        <f t="shared" si="240"/>
        <v>0.53472691626750102</v>
      </c>
      <c r="AY1004" s="808">
        <v>0.37007691900231598</v>
      </c>
      <c r="AZ1004" s="808">
        <f t="shared" si="243"/>
        <v>0.62992308099768402</v>
      </c>
      <c r="BA1004" s="808">
        <f t="shared" si="241"/>
        <v>0.40647557975993653</v>
      </c>
      <c r="BB1004" s="808">
        <f t="shared" si="241"/>
        <v>0.59352442024006347</v>
      </c>
      <c r="BC1004" s="809">
        <v>0.394764054449882</v>
      </c>
      <c r="BD1004" s="809">
        <f t="shared" si="244"/>
        <v>0.60523594555011795</v>
      </c>
      <c r="BE1004" s="809">
        <v>0.44877666626290702</v>
      </c>
      <c r="BF1004" s="809">
        <f t="shared" si="244"/>
        <v>0.55122333373709298</v>
      </c>
      <c r="BG1004" s="809">
        <v>0.371773048710343</v>
      </c>
      <c r="BH1004" s="809">
        <f t="shared" si="233"/>
        <v>0.628226951289657</v>
      </c>
      <c r="BI1004" s="809">
        <v>0.3966110925266898</v>
      </c>
      <c r="BJ1004" s="809">
        <v>0.6033889074733102</v>
      </c>
      <c r="BK1004" s="810">
        <v>0.38675193942739899</v>
      </c>
      <c r="BL1004" s="810">
        <f t="shared" si="234"/>
        <v>0.61324806057260095</v>
      </c>
      <c r="BM1004" s="810">
        <v>0.44077425343120002</v>
      </c>
      <c r="BN1004" s="810">
        <f t="shared" si="235"/>
        <v>0.55922574656879998</v>
      </c>
      <c r="BO1004" s="810">
        <v>0.35967536648356502</v>
      </c>
      <c r="BP1004" s="810">
        <f t="shared" si="236"/>
        <v>0.64032463351643498</v>
      </c>
      <c r="BQ1004" s="810">
        <v>0.38672184809410959</v>
      </c>
      <c r="BR1004" s="810">
        <f t="shared" si="242"/>
        <v>0.61327815190589041</v>
      </c>
      <c r="BS1004" s="809">
        <v>0.93193503495471219</v>
      </c>
      <c r="BT1004" s="809">
        <v>6.8064965045287806E-2</v>
      </c>
      <c r="BU1004" s="812"/>
      <c r="BV1004" s="758"/>
      <c r="BW1004" s="758"/>
      <c r="BX1004" s="758"/>
      <c r="BY1004" s="758"/>
      <c r="BZ1004" s="758"/>
      <c r="CA1004" s="758"/>
      <c r="CB1004" s="758"/>
      <c r="CC1004" s="758"/>
      <c r="CD1004" s="758"/>
      <c r="CE1004" s="758"/>
      <c r="CF1004" s="758"/>
      <c r="CG1004" s="758"/>
      <c r="CH1004" s="758"/>
      <c r="CI1004" s="758"/>
      <c r="CJ1004" s="758"/>
      <c r="CK1004" s="758"/>
      <c r="CL1004" s="758"/>
      <c r="CM1004" s="758"/>
      <c r="CN1004" s="758"/>
      <c r="CP1004" s="5"/>
      <c r="CR1004" s="5"/>
      <c r="CS1004" s="5"/>
    </row>
    <row r="1005" spans="2:98" ht="15">
      <c r="B1005" s="758"/>
      <c r="C1005" s="758"/>
      <c r="D1005" s="758"/>
      <c r="E1005" s="758"/>
      <c r="F1005" s="758"/>
      <c r="G1005" s="758"/>
      <c r="H1005" s="758"/>
      <c r="I1005" s="758"/>
      <c r="J1005" s="758"/>
      <c r="K1005" s="758"/>
      <c r="L1005" s="758"/>
      <c r="M1005" s="758"/>
      <c r="N1005" s="758"/>
      <c r="O1005" s="758"/>
      <c r="P1005" s="758"/>
      <c r="Q1005" s="758"/>
      <c r="R1005" s="758"/>
      <c r="S1005" s="758"/>
      <c r="T1005" s="758"/>
      <c r="U1005" s="758"/>
      <c r="V1005" s="758"/>
      <c r="W1005" s="758"/>
      <c r="X1005" s="758"/>
      <c r="Y1005" s="758"/>
      <c r="Z1005" s="758"/>
      <c r="AA1005" s="758"/>
      <c r="AB1005" s="758"/>
      <c r="AC1005" s="758"/>
      <c r="AD1005" s="758"/>
      <c r="AE1005" s="758"/>
      <c r="AF1005" s="758"/>
      <c r="AG1005" s="758"/>
      <c r="AH1005" s="758"/>
      <c r="AI1005" s="758"/>
      <c r="AJ1005" s="758"/>
      <c r="AK1005" s="758"/>
      <c r="AL1005" s="780">
        <v>1000</v>
      </c>
      <c r="AM1005" s="792">
        <v>0.4</v>
      </c>
      <c r="AN1005" s="792">
        <f t="shared" si="237"/>
        <v>0.6</v>
      </c>
      <c r="AO1005" s="792">
        <v>0.443</v>
      </c>
      <c r="AP1005" s="792">
        <f t="shared" si="231"/>
        <v>0.55699999999999994</v>
      </c>
      <c r="AQ1005" s="792">
        <v>0.33700000000000002</v>
      </c>
      <c r="AR1005" s="792">
        <f t="shared" si="232"/>
        <v>0.66300000000000003</v>
      </c>
      <c r="AS1005" s="792">
        <f t="shared" si="238"/>
        <v>0.38091000000000003</v>
      </c>
      <c r="AT1005" s="792">
        <f t="shared" si="238"/>
        <v>0.61909000000000003</v>
      </c>
      <c r="AU1005" s="808">
        <v>0.41710000000000003</v>
      </c>
      <c r="AV1005" s="808">
        <f t="shared" si="239"/>
        <v>0.58289999999999997</v>
      </c>
      <c r="AW1005" s="808">
        <v>0.46550000000000002</v>
      </c>
      <c r="AX1005" s="808">
        <f>1-AW1005</f>
        <v>0.53449999999999998</v>
      </c>
      <c r="AY1005" s="808">
        <v>0.37039946012488201</v>
      </c>
      <c r="AZ1005" s="808">
        <f t="shared" si="243"/>
        <v>0.62960053987511799</v>
      </c>
      <c r="BA1005" s="808">
        <f t="shared" si="241"/>
        <v>0.40674975165744576</v>
      </c>
      <c r="BB1005" s="808">
        <f t="shared" si="241"/>
        <v>0.59325024834255435</v>
      </c>
      <c r="BC1005" s="809">
        <v>0.39500000000000002</v>
      </c>
      <c r="BD1005" s="809">
        <f t="shared" si="244"/>
        <v>0.60499999999999998</v>
      </c>
      <c r="BE1005" s="809">
        <v>0.44900000000000001</v>
      </c>
      <c r="BF1005" s="809">
        <f t="shared" si="244"/>
        <v>0.55099999999999993</v>
      </c>
      <c r="BG1005" s="809">
        <v>0.37210943001212399</v>
      </c>
      <c r="BH1005" s="809">
        <f t="shared" si="233"/>
        <v>0.62789056998787607</v>
      </c>
      <c r="BI1005" s="809">
        <v>0.39689033780557703</v>
      </c>
      <c r="BJ1005" s="809">
        <v>0.60310966219442297</v>
      </c>
      <c r="BK1005" s="810">
        <v>0.38700000000000001</v>
      </c>
      <c r="BL1005" s="810">
        <f t="shared" si="234"/>
        <v>0.61299999999999999</v>
      </c>
      <c r="BM1005" s="810">
        <v>0.441</v>
      </c>
      <c r="BN1005" s="810">
        <f t="shared" si="235"/>
        <v>0.55899999999999994</v>
      </c>
      <c r="BO1005" s="810">
        <v>0.36</v>
      </c>
      <c r="BP1005" s="810">
        <f t="shared" si="236"/>
        <v>0.64</v>
      </c>
      <c r="BQ1005" s="810">
        <v>0.38700000000000001</v>
      </c>
      <c r="BR1005" s="810">
        <f t="shared" si="242"/>
        <v>0.61299999999999999</v>
      </c>
      <c r="BS1005" s="809">
        <v>0.93199999999999994</v>
      </c>
      <c r="BT1005" s="809">
        <v>6.8000000000000005E-2</v>
      </c>
      <c r="BU1005" s="812"/>
      <c r="BV1005" s="758"/>
      <c r="BW1005" s="758"/>
      <c r="BX1005" s="758"/>
      <c r="BY1005" s="758"/>
      <c r="BZ1005" s="758"/>
      <c r="CA1005" s="758"/>
      <c r="CB1005" s="758"/>
      <c r="CC1005" s="758"/>
      <c r="CD1005" s="758"/>
      <c r="CE1005" s="758"/>
      <c r="CF1005" s="758"/>
      <c r="CG1005" s="758"/>
      <c r="CH1005" s="758"/>
      <c r="CI1005" s="758"/>
      <c r="CJ1005" s="758"/>
      <c r="CK1005" s="758"/>
      <c r="CL1005" s="758"/>
      <c r="CM1005" s="758"/>
      <c r="CN1005" s="758"/>
      <c r="CP1005" s="85"/>
      <c r="CR1005" s="85"/>
      <c r="CS1005" s="5"/>
    </row>
    <row r="1006" spans="2:98" ht="15">
      <c r="B1006" s="758"/>
      <c r="C1006" s="758"/>
      <c r="D1006" s="758"/>
      <c r="E1006" s="758"/>
      <c r="F1006" s="758"/>
      <c r="G1006" s="758"/>
      <c r="H1006" s="758"/>
      <c r="I1006" s="758"/>
      <c r="J1006" s="758"/>
      <c r="K1006" s="758"/>
      <c r="L1006" s="758"/>
      <c r="M1006" s="758"/>
      <c r="N1006" s="758"/>
      <c r="O1006" s="758"/>
      <c r="P1006" s="758"/>
      <c r="Q1006" s="758"/>
      <c r="R1006" s="758"/>
      <c r="S1006" s="758"/>
      <c r="T1006" s="758"/>
      <c r="U1006" s="758"/>
      <c r="V1006" s="758"/>
      <c r="W1006" s="758"/>
      <c r="X1006" s="758"/>
      <c r="Y1006" s="758"/>
      <c r="Z1006" s="758"/>
      <c r="AA1006" s="758"/>
      <c r="AB1006" s="758"/>
      <c r="AC1006" s="758"/>
      <c r="AD1006" s="758"/>
      <c r="AE1006" s="758"/>
      <c r="AF1006" s="758"/>
      <c r="AG1006" s="758"/>
      <c r="AH1006" s="758"/>
      <c r="AI1006" s="758"/>
      <c r="AJ1006" s="758"/>
      <c r="AK1006" s="758"/>
      <c r="AL1006" s="758"/>
      <c r="AM1006" s="758"/>
      <c r="AN1006" s="758"/>
      <c r="AO1006" s="758"/>
      <c r="AP1006" s="758"/>
      <c r="AQ1006" s="758"/>
      <c r="AR1006" s="758"/>
      <c r="AS1006" s="758"/>
      <c r="AT1006" s="758"/>
      <c r="AU1006" s="758"/>
      <c r="AV1006" s="758"/>
      <c r="AW1006" s="758"/>
      <c r="AX1006" s="758"/>
      <c r="AY1006" s="758"/>
      <c r="AZ1006" s="758"/>
      <c r="BA1006" s="758"/>
      <c r="BB1006" s="758"/>
      <c r="BC1006" s="758"/>
      <c r="BD1006" s="758"/>
      <c r="BE1006" s="758"/>
      <c r="BF1006" s="758"/>
      <c r="BG1006" s="758"/>
      <c r="BH1006" s="758"/>
      <c r="BI1006" s="758"/>
      <c r="BJ1006" s="758"/>
      <c r="BK1006" s="758"/>
      <c r="BL1006" s="758"/>
      <c r="BM1006" s="758"/>
      <c r="BN1006" s="758"/>
      <c r="BO1006" s="758"/>
      <c r="BP1006" s="758"/>
      <c r="BQ1006" s="758"/>
      <c r="BR1006" s="758"/>
      <c r="BS1006" s="758"/>
      <c r="BT1006" s="758"/>
      <c r="BU1006" s="758"/>
      <c r="BV1006" s="758"/>
      <c r="BW1006" s="758"/>
      <c r="BX1006" s="758"/>
      <c r="BY1006" s="758"/>
      <c r="BZ1006" s="758"/>
      <c r="CA1006" s="758"/>
      <c r="CB1006" s="758"/>
      <c r="CC1006" s="758"/>
      <c r="CD1006" s="758"/>
      <c r="CE1006" s="758"/>
      <c r="CF1006" s="758"/>
      <c r="CG1006" s="758"/>
      <c r="CH1006" s="758"/>
      <c r="CI1006" s="758"/>
      <c r="CJ1006" s="758"/>
      <c r="CK1006" s="758"/>
      <c r="CL1006" s="758"/>
      <c r="CM1006" s="758"/>
      <c r="CN1006" s="758"/>
    </row>
    <row r="1007" spans="2:98" ht="15">
      <c r="B1007" s="758"/>
      <c r="C1007" s="758"/>
      <c r="D1007" s="758"/>
      <c r="E1007" s="758"/>
      <c r="F1007" s="758"/>
      <c r="G1007" s="758"/>
      <c r="H1007" s="758"/>
      <c r="I1007" s="758"/>
      <c r="J1007" s="758"/>
      <c r="K1007" s="758"/>
      <c r="L1007" s="758"/>
      <c r="M1007" s="758"/>
      <c r="N1007" s="758"/>
      <c r="O1007" s="758"/>
      <c r="P1007" s="758"/>
      <c r="Q1007" s="758"/>
      <c r="R1007" s="758"/>
      <c r="S1007" s="758"/>
      <c r="T1007" s="758"/>
      <c r="U1007" s="758"/>
      <c r="V1007" s="758"/>
      <c r="W1007" s="758"/>
      <c r="X1007" s="758"/>
      <c r="Y1007" s="758"/>
      <c r="Z1007" s="758"/>
      <c r="AA1007" s="758"/>
      <c r="AB1007" s="758"/>
      <c r="AC1007" s="758"/>
      <c r="AD1007" s="758"/>
      <c r="AE1007" s="758"/>
      <c r="AF1007" s="758"/>
      <c r="AG1007" s="758"/>
      <c r="AH1007" s="758"/>
      <c r="AI1007" s="758"/>
      <c r="AJ1007" s="758"/>
      <c r="AK1007" s="758"/>
      <c r="AL1007" s="758"/>
      <c r="AM1007" s="758"/>
      <c r="AN1007" s="758"/>
      <c r="AO1007" s="758"/>
      <c r="AP1007" s="758"/>
      <c r="AQ1007" s="758"/>
      <c r="AR1007" s="758"/>
      <c r="AS1007" s="758"/>
      <c r="AT1007" s="758"/>
      <c r="AU1007" s="758"/>
      <c r="AV1007" s="758"/>
      <c r="AW1007" s="758"/>
      <c r="AX1007" s="758"/>
      <c r="AY1007" s="758"/>
      <c r="AZ1007" s="758"/>
      <c r="BA1007" s="758"/>
      <c r="BB1007" s="758"/>
      <c r="BC1007" s="758"/>
      <c r="BD1007" s="758"/>
      <c r="BE1007" s="758"/>
      <c r="BF1007" s="812"/>
      <c r="BG1007" s="812"/>
      <c r="BH1007" s="758"/>
      <c r="BI1007" s="758"/>
      <c r="BJ1007" s="758"/>
      <c r="BK1007" s="758"/>
      <c r="BL1007" s="758"/>
      <c r="BM1007" s="758"/>
      <c r="BN1007" s="758"/>
      <c r="BO1007" s="758"/>
      <c r="BP1007" s="758"/>
      <c r="BQ1007" s="758"/>
      <c r="BR1007" s="758"/>
      <c r="BS1007" s="758"/>
      <c r="BT1007" s="758"/>
      <c r="BU1007" s="758"/>
      <c r="BV1007" s="758"/>
      <c r="BW1007" s="758"/>
      <c r="BX1007" s="758"/>
      <c r="BY1007" s="758"/>
      <c r="BZ1007" s="758"/>
      <c r="CA1007" s="758"/>
      <c r="CB1007" s="758"/>
      <c r="CC1007" s="758"/>
      <c r="CD1007" s="758"/>
      <c r="CE1007" s="758"/>
      <c r="CF1007" s="758"/>
      <c r="CG1007" s="758"/>
      <c r="CH1007" s="758"/>
      <c r="CI1007" s="758"/>
      <c r="CJ1007" s="758"/>
      <c r="CK1007" s="758"/>
      <c r="CL1007" s="758"/>
      <c r="CM1007" s="758"/>
      <c r="CN1007" s="758"/>
    </row>
    <row r="1008" spans="2:98" ht="15">
      <c r="B1008" s="758"/>
      <c r="C1008" s="758"/>
      <c r="D1008" s="758"/>
      <c r="E1008" s="758"/>
      <c r="F1008" s="758"/>
      <c r="G1008" s="758"/>
      <c r="H1008" s="758"/>
      <c r="I1008" s="758"/>
      <c r="J1008" s="758"/>
      <c r="K1008" s="758"/>
      <c r="L1008" s="758"/>
      <c r="M1008" s="758"/>
      <c r="N1008" s="758"/>
      <c r="O1008" s="758"/>
      <c r="P1008" s="758"/>
      <c r="Q1008" s="758"/>
      <c r="R1008" s="758"/>
      <c r="S1008" s="758"/>
      <c r="T1008" s="758"/>
      <c r="U1008" s="758"/>
      <c r="V1008" s="758"/>
      <c r="W1008" s="758"/>
      <c r="X1008" s="758"/>
      <c r="Y1008" s="758"/>
      <c r="Z1008" s="758"/>
      <c r="AA1008" s="758"/>
      <c r="AB1008" s="758"/>
      <c r="AC1008" s="758"/>
      <c r="AD1008" s="758"/>
      <c r="AE1008" s="758"/>
      <c r="AF1008" s="758"/>
      <c r="AG1008" s="758"/>
      <c r="AH1008" s="758"/>
      <c r="AI1008" s="758"/>
      <c r="AJ1008" s="758"/>
      <c r="AK1008" s="758"/>
      <c r="AL1008" s="758"/>
      <c r="AM1008" s="758"/>
      <c r="AN1008" s="758"/>
      <c r="AO1008" s="758"/>
      <c r="AP1008" s="758"/>
      <c r="AQ1008" s="758"/>
      <c r="AR1008" s="758"/>
      <c r="AS1008" s="758"/>
      <c r="AT1008" s="758"/>
      <c r="AU1008" s="758"/>
      <c r="AV1008" s="758"/>
      <c r="AW1008" s="758"/>
      <c r="AX1008" s="758"/>
      <c r="AY1008" s="758"/>
      <c r="AZ1008" s="758"/>
      <c r="BA1008" s="758"/>
      <c r="BB1008" s="758"/>
      <c r="BC1008" s="758"/>
      <c r="BD1008" s="758"/>
      <c r="BE1008" s="758"/>
      <c r="BF1008" s="812"/>
      <c r="BG1008" s="758"/>
      <c r="BH1008" s="758"/>
      <c r="BI1008" s="758"/>
      <c r="BJ1008" s="758"/>
      <c r="BK1008" s="758"/>
      <c r="BL1008" s="758"/>
      <c r="BM1008" s="758"/>
      <c r="BN1008" s="758"/>
      <c r="BO1008" s="758"/>
      <c r="BP1008" s="758"/>
      <c r="BQ1008" s="758"/>
      <c r="BR1008" s="758"/>
      <c r="BS1008" s="758"/>
      <c r="BT1008" s="758"/>
      <c r="BU1008" s="758"/>
      <c r="BV1008" s="758"/>
      <c r="BW1008" s="758"/>
      <c r="BX1008" s="758"/>
      <c r="BY1008" s="758"/>
      <c r="BZ1008" s="758"/>
      <c r="CA1008" s="758"/>
      <c r="CB1008" s="758"/>
      <c r="CC1008" s="758"/>
      <c r="CD1008" s="758"/>
      <c r="CE1008" s="758"/>
      <c r="CF1008" s="758"/>
      <c r="CG1008" s="758"/>
      <c r="CH1008" s="758"/>
      <c r="CI1008" s="758"/>
      <c r="CJ1008" s="758"/>
      <c r="CK1008" s="758"/>
      <c r="CL1008" s="758"/>
      <c r="CM1008" s="758"/>
      <c r="CN1008" s="758"/>
    </row>
    <row r="1009" spans="2:92" ht="15">
      <c r="B1009" s="758"/>
      <c r="C1009" s="758"/>
      <c r="D1009" s="758"/>
      <c r="E1009" s="758"/>
      <c r="F1009" s="758"/>
      <c r="G1009" s="758"/>
      <c r="H1009" s="758"/>
      <c r="I1009" s="758"/>
      <c r="J1009" s="758"/>
      <c r="K1009" s="758"/>
      <c r="L1009" s="758"/>
      <c r="M1009" s="758"/>
      <c r="N1009" s="758"/>
      <c r="O1009" s="758"/>
      <c r="P1009" s="758"/>
      <c r="Q1009" s="758"/>
      <c r="R1009" s="758"/>
      <c r="S1009" s="758"/>
      <c r="T1009" s="758"/>
      <c r="U1009" s="758"/>
      <c r="V1009" s="758"/>
      <c r="W1009" s="758"/>
      <c r="X1009" s="758"/>
      <c r="Y1009" s="758"/>
      <c r="Z1009" s="758"/>
      <c r="AA1009" s="758"/>
      <c r="AB1009" s="758"/>
      <c r="AC1009" s="758"/>
      <c r="AD1009" s="758"/>
      <c r="AE1009" s="758"/>
      <c r="AF1009" s="758"/>
      <c r="AG1009" s="758"/>
      <c r="AH1009" s="758"/>
      <c r="AI1009" s="758"/>
      <c r="AJ1009" s="758"/>
      <c r="AK1009" s="758"/>
      <c r="AL1009" s="758"/>
      <c r="AM1009" s="758"/>
      <c r="AN1009" s="758"/>
      <c r="AO1009" s="758"/>
      <c r="AP1009" s="758"/>
      <c r="AQ1009" s="758"/>
      <c r="AR1009" s="758"/>
      <c r="AS1009" s="758"/>
      <c r="AT1009" s="758"/>
      <c r="AU1009" s="758"/>
      <c r="AV1009" s="758"/>
      <c r="AW1009" s="758"/>
      <c r="AX1009" s="758"/>
      <c r="AY1009" s="758"/>
      <c r="AZ1009" s="758"/>
      <c r="BA1009" s="758"/>
      <c r="BB1009" s="758"/>
      <c r="BC1009" s="758"/>
      <c r="BD1009" s="758"/>
      <c r="BE1009" s="758"/>
      <c r="BF1009" s="812"/>
      <c r="BG1009" s="758"/>
      <c r="BH1009" s="758"/>
      <c r="BI1009" s="758"/>
      <c r="BJ1009" s="758"/>
      <c r="BK1009" s="758"/>
      <c r="BL1009" s="758"/>
      <c r="BM1009" s="758"/>
      <c r="BN1009" s="758"/>
      <c r="BO1009" s="758"/>
      <c r="BP1009" s="758"/>
      <c r="BQ1009" s="758"/>
      <c r="BR1009" s="758"/>
      <c r="BS1009" s="758"/>
      <c r="BT1009" s="758"/>
      <c r="BU1009" s="758"/>
      <c r="BV1009" s="758"/>
      <c r="BW1009" s="758"/>
      <c r="BX1009" s="758"/>
      <c r="BY1009" s="758"/>
      <c r="BZ1009" s="758"/>
      <c r="CA1009" s="758"/>
      <c r="CB1009" s="758"/>
      <c r="CC1009" s="758"/>
      <c r="CD1009" s="758"/>
      <c r="CE1009" s="758"/>
      <c r="CF1009" s="758"/>
      <c r="CG1009" s="758"/>
      <c r="CH1009" s="758"/>
      <c r="CI1009" s="758"/>
      <c r="CJ1009" s="758"/>
      <c r="CK1009" s="758"/>
      <c r="CL1009" s="758"/>
      <c r="CM1009" s="758"/>
      <c r="CN1009" s="758"/>
    </row>
    <row r="1010" spans="2:92" ht="15">
      <c r="B1010" s="758"/>
      <c r="C1010" s="758"/>
      <c r="D1010" s="758"/>
      <c r="E1010" s="758"/>
      <c r="F1010" s="758"/>
      <c r="G1010" s="758"/>
      <c r="H1010" s="758"/>
      <c r="I1010" s="758"/>
      <c r="J1010" s="758"/>
      <c r="K1010" s="758"/>
      <c r="L1010" s="758"/>
      <c r="M1010" s="758"/>
      <c r="N1010" s="758"/>
      <c r="O1010" s="758"/>
      <c r="P1010" s="758"/>
      <c r="Q1010" s="758"/>
      <c r="R1010" s="758"/>
      <c r="S1010" s="758"/>
      <c r="T1010" s="758"/>
      <c r="U1010" s="758"/>
      <c r="V1010" s="758"/>
      <c r="W1010" s="758"/>
      <c r="X1010" s="758"/>
      <c r="Y1010" s="758"/>
      <c r="Z1010" s="758"/>
      <c r="AA1010" s="758"/>
      <c r="AB1010" s="758"/>
      <c r="AC1010" s="758"/>
      <c r="AD1010" s="758"/>
      <c r="AE1010" s="758"/>
      <c r="AF1010" s="758"/>
      <c r="AG1010" s="758"/>
      <c r="AH1010" s="758"/>
      <c r="AI1010" s="758"/>
      <c r="AJ1010" s="758"/>
      <c r="AK1010" s="758"/>
      <c r="AL1010" s="758"/>
      <c r="AM1010" s="758"/>
      <c r="AN1010" s="758"/>
      <c r="AO1010" s="758"/>
      <c r="AP1010" s="758"/>
      <c r="AQ1010" s="758"/>
      <c r="AR1010" s="758"/>
      <c r="AS1010" s="758"/>
      <c r="AT1010" s="758"/>
      <c r="AU1010" s="758"/>
      <c r="AV1010" s="758"/>
      <c r="AW1010" s="758"/>
      <c r="AX1010" s="758"/>
      <c r="AY1010" s="758"/>
      <c r="AZ1010" s="758"/>
      <c r="BA1010" s="758"/>
      <c r="BB1010" s="758"/>
      <c r="BC1010" s="758"/>
      <c r="BD1010" s="758"/>
      <c r="BE1010" s="758"/>
      <c r="BF1010" s="812"/>
      <c r="BG1010" s="758"/>
      <c r="BH1010" s="758"/>
      <c r="BI1010" s="758"/>
      <c r="BJ1010" s="758"/>
      <c r="BK1010" s="758"/>
      <c r="BL1010" s="758"/>
      <c r="BM1010" s="758"/>
      <c r="BN1010" s="758"/>
      <c r="BO1010" s="758"/>
      <c r="BP1010" s="758"/>
      <c r="BQ1010" s="758"/>
      <c r="BR1010" s="758"/>
      <c r="BS1010" s="758"/>
      <c r="BT1010" s="758"/>
      <c r="BU1010" s="758"/>
      <c r="BV1010" s="758"/>
      <c r="BW1010" s="758"/>
      <c r="BX1010" s="758"/>
      <c r="BY1010" s="758"/>
      <c r="BZ1010" s="758"/>
      <c r="CA1010" s="758"/>
      <c r="CB1010" s="758"/>
      <c r="CC1010" s="758"/>
      <c r="CD1010" s="758"/>
      <c r="CE1010" s="758"/>
      <c r="CF1010" s="758"/>
      <c r="CG1010" s="758"/>
      <c r="CH1010" s="758"/>
      <c r="CI1010" s="758"/>
      <c r="CJ1010" s="758"/>
      <c r="CK1010" s="758"/>
      <c r="CL1010" s="758"/>
      <c r="CM1010" s="758"/>
      <c r="CN1010" s="758"/>
    </row>
    <row r="1011" spans="2:92" ht="15">
      <c r="B1011" s="758"/>
      <c r="C1011" s="758"/>
      <c r="D1011" s="758"/>
      <c r="E1011" s="758"/>
      <c r="F1011" s="758"/>
      <c r="G1011" s="758"/>
      <c r="H1011" s="758"/>
      <c r="I1011" s="758"/>
      <c r="J1011" s="758"/>
      <c r="K1011" s="758"/>
      <c r="L1011" s="758"/>
      <c r="M1011" s="758"/>
      <c r="N1011" s="758"/>
      <c r="O1011" s="758"/>
      <c r="P1011" s="758"/>
      <c r="Q1011" s="758"/>
      <c r="R1011" s="758"/>
      <c r="S1011" s="758"/>
      <c r="T1011" s="758"/>
      <c r="U1011" s="758"/>
      <c r="V1011" s="758"/>
      <c r="W1011" s="758"/>
      <c r="X1011" s="758"/>
      <c r="Y1011" s="758"/>
      <c r="Z1011" s="758"/>
      <c r="AA1011" s="758"/>
      <c r="AB1011" s="758"/>
      <c r="AC1011" s="758"/>
      <c r="AD1011" s="758"/>
      <c r="AE1011" s="758"/>
      <c r="AF1011" s="758"/>
      <c r="AG1011" s="758"/>
      <c r="AH1011" s="758"/>
      <c r="AI1011" s="758"/>
      <c r="AJ1011" s="758"/>
      <c r="AK1011" s="758"/>
      <c r="AL1011" s="758"/>
      <c r="AM1011" s="758"/>
      <c r="AN1011" s="758"/>
      <c r="AO1011" s="758"/>
      <c r="AP1011" s="758"/>
      <c r="AQ1011" s="758"/>
      <c r="AR1011" s="758"/>
      <c r="AS1011" s="758"/>
      <c r="AT1011" s="758"/>
      <c r="AU1011" s="758"/>
      <c r="AV1011" s="758"/>
      <c r="AW1011" s="758"/>
      <c r="AX1011" s="758"/>
      <c r="AY1011" s="758"/>
      <c r="AZ1011" s="758"/>
      <c r="BA1011" s="758"/>
      <c r="BB1011" s="758"/>
      <c r="BC1011" s="758"/>
      <c r="BD1011" s="758"/>
      <c r="BE1011" s="758"/>
      <c r="BF1011" s="812"/>
      <c r="BG1011" s="758"/>
      <c r="BH1011" s="758"/>
      <c r="BI1011" s="758"/>
      <c r="BJ1011" s="758"/>
      <c r="BK1011" s="758"/>
      <c r="BL1011" s="758"/>
      <c r="BM1011" s="758"/>
      <c r="BN1011" s="758"/>
      <c r="BO1011" s="758"/>
      <c r="BP1011" s="758"/>
      <c r="BQ1011" s="758"/>
      <c r="BR1011" s="758"/>
      <c r="BS1011" s="758"/>
      <c r="BT1011" s="758"/>
      <c r="BU1011" s="758"/>
      <c r="BV1011" s="758"/>
      <c r="BW1011" s="758"/>
      <c r="BX1011" s="758"/>
      <c r="BY1011" s="758"/>
      <c r="BZ1011" s="758"/>
      <c r="CA1011" s="758"/>
      <c r="CB1011" s="758"/>
      <c r="CC1011" s="758"/>
      <c r="CD1011" s="758"/>
      <c r="CE1011" s="758"/>
      <c r="CF1011" s="758"/>
      <c r="CG1011" s="758"/>
      <c r="CH1011" s="758"/>
      <c r="CI1011" s="758"/>
      <c r="CJ1011" s="758"/>
      <c r="CK1011" s="758"/>
      <c r="CL1011" s="758"/>
      <c r="CM1011" s="758"/>
      <c r="CN1011" s="758"/>
    </row>
    <row r="1012" spans="2:92" ht="15">
      <c r="B1012" s="758"/>
      <c r="C1012" s="758"/>
      <c r="D1012" s="758"/>
      <c r="E1012" s="758"/>
      <c r="F1012" s="758"/>
      <c r="G1012" s="758"/>
      <c r="H1012" s="758"/>
      <c r="I1012" s="758"/>
      <c r="J1012" s="758"/>
      <c r="K1012" s="758"/>
      <c r="L1012" s="758"/>
      <c r="M1012" s="758"/>
      <c r="N1012" s="758"/>
      <c r="O1012" s="758"/>
      <c r="P1012" s="758"/>
      <c r="Q1012" s="758"/>
      <c r="R1012" s="758"/>
      <c r="S1012" s="758"/>
      <c r="T1012" s="758"/>
      <c r="U1012" s="758"/>
      <c r="V1012" s="758"/>
      <c r="W1012" s="758"/>
      <c r="X1012" s="758"/>
      <c r="Y1012" s="758"/>
      <c r="Z1012" s="758"/>
      <c r="AA1012" s="758"/>
      <c r="AB1012" s="758"/>
      <c r="AC1012" s="758"/>
      <c r="AD1012" s="758"/>
      <c r="AE1012" s="758"/>
      <c r="AF1012" s="758"/>
      <c r="AG1012" s="758"/>
      <c r="AH1012" s="758"/>
      <c r="AI1012" s="758"/>
      <c r="AJ1012" s="758"/>
      <c r="AK1012" s="758"/>
      <c r="AL1012" s="758"/>
      <c r="AM1012" s="758"/>
      <c r="AN1012" s="758"/>
      <c r="AO1012" s="758"/>
      <c r="AP1012" s="758"/>
      <c r="AQ1012" s="758"/>
      <c r="AR1012" s="758"/>
      <c r="AS1012" s="758"/>
      <c r="AT1012" s="758"/>
      <c r="AU1012" s="758"/>
      <c r="AV1012" s="758"/>
      <c r="AW1012" s="758"/>
      <c r="AX1012" s="758"/>
      <c r="AY1012" s="758"/>
      <c r="AZ1012" s="758"/>
      <c r="BA1012" s="758"/>
      <c r="BB1012" s="758"/>
      <c r="BC1012" s="758"/>
      <c r="BD1012" s="758"/>
      <c r="BE1012" s="758"/>
      <c r="BF1012" s="812"/>
      <c r="BG1012" s="758"/>
      <c r="BH1012" s="758"/>
      <c r="BI1012" s="758"/>
      <c r="BJ1012" s="758"/>
      <c r="BK1012" s="758"/>
      <c r="BL1012" s="758"/>
      <c r="BM1012" s="758"/>
      <c r="BN1012" s="758"/>
      <c r="BO1012" s="758"/>
      <c r="BP1012" s="758"/>
      <c r="BQ1012" s="758"/>
      <c r="BR1012" s="758"/>
      <c r="BS1012" s="758"/>
      <c r="BT1012" s="758"/>
      <c r="BU1012" s="758"/>
      <c r="BV1012" s="758"/>
      <c r="BW1012" s="758"/>
      <c r="BX1012" s="758"/>
      <c r="BY1012" s="758"/>
      <c r="BZ1012" s="758"/>
      <c r="CA1012" s="758"/>
      <c r="CB1012" s="758"/>
      <c r="CC1012" s="758"/>
      <c r="CD1012" s="758"/>
      <c r="CE1012" s="758"/>
      <c r="CF1012" s="758"/>
      <c r="CG1012" s="758"/>
      <c r="CH1012" s="758"/>
      <c r="CI1012" s="758"/>
      <c r="CJ1012" s="758"/>
      <c r="CK1012" s="758"/>
      <c r="CL1012" s="758"/>
      <c r="CM1012" s="758"/>
      <c r="CN1012" s="758"/>
    </row>
    <row r="1013" spans="2:92" ht="15">
      <c r="B1013" s="758"/>
      <c r="C1013" s="758"/>
      <c r="D1013" s="758"/>
      <c r="E1013" s="758"/>
      <c r="F1013" s="758"/>
      <c r="G1013" s="758"/>
      <c r="H1013" s="758"/>
      <c r="I1013" s="758"/>
      <c r="J1013" s="758"/>
      <c r="K1013" s="758"/>
      <c r="L1013" s="758"/>
      <c r="M1013" s="758"/>
      <c r="N1013" s="758"/>
      <c r="O1013" s="758"/>
      <c r="P1013" s="758"/>
      <c r="Q1013" s="758"/>
      <c r="R1013" s="758"/>
      <c r="S1013" s="758"/>
      <c r="T1013" s="758"/>
      <c r="U1013" s="758"/>
      <c r="V1013" s="758"/>
      <c r="W1013" s="758"/>
      <c r="X1013" s="758"/>
      <c r="Y1013" s="758"/>
      <c r="Z1013" s="758"/>
      <c r="AA1013" s="758"/>
      <c r="AB1013" s="758"/>
      <c r="AC1013" s="758"/>
      <c r="AD1013" s="758"/>
      <c r="AE1013" s="758"/>
      <c r="AF1013" s="758"/>
      <c r="AG1013" s="758"/>
      <c r="AH1013" s="758"/>
      <c r="AI1013" s="758"/>
      <c r="AJ1013" s="758"/>
      <c r="AK1013" s="758"/>
      <c r="AL1013" s="758"/>
      <c r="AM1013" s="758"/>
      <c r="AN1013" s="758"/>
      <c r="AO1013" s="758"/>
      <c r="AP1013" s="758"/>
      <c r="AQ1013" s="758"/>
      <c r="AR1013" s="758"/>
      <c r="AS1013" s="758"/>
      <c r="AT1013" s="758"/>
      <c r="AU1013" s="758"/>
      <c r="AV1013" s="758"/>
      <c r="AW1013" s="758"/>
      <c r="AX1013" s="758"/>
      <c r="AY1013" s="758"/>
      <c r="AZ1013" s="758"/>
      <c r="BA1013" s="758"/>
      <c r="BB1013" s="758"/>
      <c r="BC1013" s="758"/>
      <c r="BD1013" s="758"/>
      <c r="BE1013" s="758"/>
      <c r="BF1013" s="812"/>
      <c r="BG1013" s="758"/>
      <c r="BH1013" s="758"/>
      <c r="BI1013" s="758"/>
      <c r="BJ1013" s="758"/>
      <c r="BK1013" s="758"/>
      <c r="BL1013" s="758"/>
      <c r="BM1013" s="758"/>
      <c r="BN1013" s="758"/>
      <c r="BO1013" s="758"/>
      <c r="BP1013" s="758"/>
      <c r="BQ1013" s="758"/>
      <c r="BR1013" s="758"/>
      <c r="BS1013" s="758"/>
      <c r="BT1013" s="758"/>
      <c r="BU1013" s="758"/>
      <c r="BV1013" s="758"/>
      <c r="BW1013" s="758"/>
      <c r="BX1013" s="758"/>
      <c r="BY1013" s="758"/>
      <c r="BZ1013" s="758"/>
      <c r="CA1013" s="758"/>
      <c r="CB1013" s="758"/>
      <c r="CC1013" s="758"/>
      <c r="CD1013" s="758"/>
      <c r="CE1013" s="758"/>
      <c r="CF1013" s="758"/>
      <c r="CG1013" s="758"/>
      <c r="CH1013" s="758"/>
      <c r="CI1013" s="758"/>
      <c r="CJ1013" s="758"/>
      <c r="CK1013" s="758"/>
      <c r="CL1013" s="758"/>
      <c r="CM1013" s="758"/>
      <c r="CN1013" s="758"/>
    </row>
    <row r="1014" spans="2:92" ht="15">
      <c r="B1014" s="758"/>
      <c r="C1014" s="758"/>
      <c r="D1014" s="758"/>
      <c r="E1014" s="758"/>
      <c r="F1014" s="758"/>
      <c r="G1014" s="758"/>
      <c r="H1014" s="758"/>
      <c r="I1014" s="758"/>
      <c r="J1014" s="758"/>
      <c r="K1014" s="758"/>
      <c r="L1014" s="758"/>
      <c r="M1014" s="758"/>
      <c r="N1014" s="758"/>
      <c r="O1014" s="758"/>
      <c r="P1014" s="758"/>
      <c r="Q1014" s="758"/>
      <c r="R1014" s="758"/>
      <c r="S1014" s="758"/>
      <c r="T1014" s="758"/>
      <c r="U1014" s="758"/>
      <c r="V1014" s="758"/>
      <c r="W1014" s="758"/>
      <c r="X1014" s="758"/>
      <c r="Y1014" s="758"/>
      <c r="Z1014" s="758"/>
      <c r="AA1014" s="758"/>
      <c r="AB1014" s="758"/>
      <c r="AC1014" s="758"/>
      <c r="AD1014" s="758"/>
      <c r="AE1014" s="758"/>
      <c r="AF1014" s="758"/>
      <c r="AG1014" s="758"/>
      <c r="AH1014" s="758"/>
      <c r="AI1014" s="758"/>
      <c r="AJ1014" s="758"/>
      <c r="AK1014" s="758"/>
      <c r="AL1014" s="758"/>
      <c r="AM1014" s="758"/>
      <c r="AN1014" s="758"/>
      <c r="AO1014" s="758"/>
      <c r="AP1014" s="758"/>
      <c r="AQ1014" s="758"/>
      <c r="AR1014" s="758"/>
      <c r="AS1014" s="758"/>
      <c r="AT1014" s="758"/>
      <c r="AU1014" s="758"/>
      <c r="AV1014" s="758"/>
      <c r="AW1014" s="758"/>
      <c r="AX1014" s="758"/>
      <c r="AY1014" s="758"/>
      <c r="AZ1014" s="758"/>
      <c r="BA1014" s="758"/>
      <c r="BB1014" s="758"/>
      <c r="BC1014" s="758"/>
      <c r="BD1014" s="758"/>
      <c r="BE1014" s="758"/>
      <c r="BF1014" s="812"/>
      <c r="BG1014" s="758"/>
      <c r="BH1014" s="758"/>
      <c r="BI1014" s="758"/>
      <c r="BJ1014" s="758"/>
      <c r="BK1014" s="758"/>
      <c r="BL1014" s="758"/>
      <c r="BM1014" s="758"/>
      <c r="BN1014" s="758"/>
      <c r="BO1014" s="758"/>
      <c r="BP1014" s="758"/>
      <c r="BQ1014" s="758"/>
      <c r="BR1014" s="758"/>
      <c r="BS1014" s="758"/>
      <c r="BT1014" s="758"/>
      <c r="BU1014" s="758"/>
      <c r="BV1014" s="758"/>
      <c r="BW1014" s="758"/>
      <c r="BX1014" s="758"/>
      <c r="BY1014" s="758"/>
      <c r="BZ1014" s="758"/>
      <c r="CA1014" s="758"/>
      <c r="CB1014" s="758"/>
      <c r="CC1014" s="758"/>
      <c r="CD1014" s="758"/>
      <c r="CE1014" s="758"/>
      <c r="CF1014" s="758"/>
      <c r="CG1014" s="758"/>
      <c r="CH1014" s="758"/>
      <c r="CI1014" s="758"/>
      <c r="CJ1014" s="758"/>
      <c r="CK1014" s="758"/>
      <c r="CL1014" s="758"/>
      <c r="CM1014" s="758"/>
      <c r="CN1014" s="758"/>
    </row>
    <row r="1015" spans="2:92" ht="15">
      <c r="B1015" s="758"/>
      <c r="C1015" s="758"/>
      <c r="D1015" s="758"/>
      <c r="E1015" s="758"/>
      <c r="F1015" s="758"/>
      <c r="G1015" s="758"/>
      <c r="H1015" s="758"/>
      <c r="I1015" s="758"/>
      <c r="J1015" s="758"/>
      <c r="K1015" s="758"/>
      <c r="L1015" s="758"/>
      <c r="M1015" s="758"/>
      <c r="N1015" s="758"/>
      <c r="O1015" s="758"/>
      <c r="P1015" s="758"/>
      <c r="Q1015" s="758"/>
      <c r="R1015" s="758"/>
      <c r="S1015" s="758"/>
      <c r="T1015" s="758"/>
      <c r="U1015" s="758"/>
      <c r="V1015" s="758"/>
      <c r="W1015" s="758"/>
      <c r="X1015" s="758"/>
      <c r="Y1015" s="758"/>
      <c r="Z1015" s="758"/>
      <c r="AA1015" s="758"/>
      <c r="AB1015" s="758"/>
      <c r="AC1015" s="758"/>
      <c r="AD1015" s="758"/>
      <c r="AE1015" s="758"/>
      <c r="AF1015" s="758"/>
      <c r="AG1015" s="758"/>
      <c r="AH1015" s="758"/>
      <c r="AI1015" s="758"/>
      <c r="AJ1015" s="758"/>
      <c r="AK1015" s="758"/>
      <c r="AL1015" s="758"/>
      <c r="AM1015" s="758"/>
      <c r="AN1015" s="758"/>
      <c r="AO1015" s="758"/>
      <c r="AP1015" s="758"/>
      <c r="AQ1015" s="758"/>
      <c r="AR1015" s="758"/>
      <c r="AS1015" s="758"/>
      <c r="AT1015" s="758"/>
      <c r="AU1015" s="758"/>
      <c r="AV1015" s="758"/>
      <c r="AW1015" s="758"/>
      <c r="AX1015" s="758"/>
      <c r="AY1015" s="758"/>
      <c r="AZ1015" s="758"/>
      <c r="BA1015" s="758"/>
      <c r="BB1015" s="758"/>
      <c r="BC1015" s="758"/>
      <c r="BD1015" s="758"/>
      <c r="BE1015" s="758"/>
      <c r="BF1015" s="812"/>
      <c r="BG1015" s="758"/>
      <c r="BH1015" s="758"/>
      <c r="BI1015" s="758"/>
      <c r="BJ1015" s="758"/>
      <c r="BK1015" s="758"/>
      <c r="BL1015" s="758"/>
      <c r="BM1015" s="758"/>
      <c r="BN1015" s="758"/>
      <c r="BO1015" s="758"/>
      <c r="BP1015" s="758"/>
      <c r="BQ1015" s="758"/>
      <c r="BR1015" s="758"/>
      <c r="BS1015" s="758"/>
      <c r="BT1015" s="758"/>
      <c r="BU1015" s="758"/>
      <c r="BV1015" s="758"/>
      <c r="BW1015" s="758"/>
      <c r="BX1015" s="758"/>
      <c r="BY1015" s="758"/>
      <c r="BZ1015" s="758"/>
      <c r="CA1015" s="758"/>
      <c r="CB1015" s="758"/>
      <c r="CC1015" s="758"/>
      <c r="CD1015" s="758"/>
      <c r="CE1015" s="758"/>
      <c r="CF1015" s="758"/>
      <c r="CG1015" s="758"/>
      <c r="CH1015" s="758"/>
      <c r="CI1015" s="758"/>
      <c r="CJ1015" s="758"/>
      <c r="CK1015" s="758"/>
      <c r="CL1015" s="758"/>
      <c r="CM1015" s="758"/>
      <c r="CN1015" s="758"/>
    </row>
    <row r="1016" spans="2:92" ht="15">
      <c r="B1016" s="758"/>
      <c r="C1016" s="758"/>
      <c r="D1016" s="758"/>
      <c r="E1016" s="758"/>
      <c r="F1016" s="758"/>
      <c r="G1016" s="758"/>
      <c r="H1016" s="758"/>
      <c r="I1016" s="758"/>
      <c r="J1016" s="758"/>
      <c r="K1016" s="758"/>
      <c r="L1016" s="758"/>
      <c r="M1016" s="758"/>
      <c r="N1016" s="758"/>
      <c r="O1016" s="758"/>
      <c r="P1016" s="758"/>
      <c r="Q1016" s="758"/>
      <c r="R1016" s="758"/>
      <c r="S1016" s="758"/>
      <c r="T1016" s="758"/>
      <c r="U1016" s="758"/>
      <c r="V1016" s="758"/>
      <c r="W1016" s="758"/>
      <c r="X1016" s="758"/>
      <c r="Y1016" s="758"/>
      <c r="Z1016" s="758"/>
      <c r="AA1016" s="758"/>
      <c r="AB1016" s="758"/>
      <c r="AC1016" s="758"/>
      <c r="AD1016" s="758"/>
      <c r="AE1016" s="758"/>
      <c r="AF1016" s="758"/>
      <c r="AG1016" s="758"/>
      <c r="AH1016" s="758"/>
      <c r="AI1016" s="758"/>
      <c r="AJ1016" s="758"/>
      <c r="AK1016" s="758"/>
      <c r="AL1016" s="758"/>
      <c r="AM1016" s="758"/>
      <c r="AN1016" s="758"/>
      <c r="AO1016" s="758"/>
      <c r="AP1016" s="758"/>
      <c r="AQ1016" s="758"/>
      <c r="AR1016" s="758"/>
      <c r="AS1016" s="758"/>
      <c r="AT1016" s="758"/>
      <c r="AU1016" s="758"/>
      <c r="AV1016" s="758"/>
      <c r="AW1016" s="758"/>
      <c r="AX1016" s="758"/>
      <c r="AY1016" s="758"/>
      <c r="AZ1016" s="758"/>
      <c r="BA1016" s="758"/>
      <c r="BB1016" s="758"/>
      <c r="BC1016" s="758"/>
      <c r="BD1016" s="758"/>
      <c r="BE1016" s="758"/>
      <c r="BF1016" s="812"/>
      <c r="BG1016" s="758"/>
      <c r="BH1016" s="758"/>
      <c r="BI1016" s="758"/>
      <c r="BJ1016" s="758"/>
      <c r="BK1016" s="758"/>
      <c r="BL1016" s="758"/>
      <c r="BM1016" s="758"/>
      <c r="BN1016" s="758"/>
      <c r="BO1016" s="758"/>
      <c r="BP1016" s="758"/>
      <c r="BQ1016" s="758"/>
      <c r="BR1016" s="758"/>
      <c r="BS1016" s="758"/>
      <c r="BT1016" s="758"/>
      <c r="BU1016" s="758"/>
      <c r="BV1016" s="758"/>
      <c r="BW1016" s="758"/>
      <c r="BX1016" s="758"/>
      <c r="BY1016" s="758"/>
      <c r="BZ1016" s="758"/>
      <c r="CA1016" s="758"/>
      <c r="CB1016" s="758"/>
      <c r="CC1016" s="758"/>
      <c r="CD1016" s="758"/>
      <c r="CE1016" s="758"/>
      <c r="CF1016" s="758"/>
      <c r="CG1016" s="758"/>
      <c r="CH1016" s="758"/>
      <c r="CI1016" s="758"/>
      <c r="CJ1016" s="758"/>
      <c r="CK1016" s="758"/>
      <c r="CL1016" s="758"/>
      <c r="CM1016" s="758"/>
      <c r="CN1016" s="758"/>
    </row>
    <row r="1017" spans="2:92" ht="15">
      <c r="B1017" s="758"/>
      <c r="C1017" s="758"/>
      <c r="D1017" s="758"/>
      <c r="E1017" s="758"/>
      <c r="F1017" s="758"/>
      <c r="G1017" s="758"/>
      <c r="H1017" s="758"/>
      <c r="I1017" s="758"/>
      <c r="J1017" s="758"/>
      <c r="K1017" s="758"/>
      <c r="L1017" s="758"/>
      <c r="M1017" s="758"/>
      <c r="N1017" s="758"/>
      <c r="O1017" s="758"/>
      <c r="P1017" s="758"/>
      <c r="Q1017" s="758"/>
      <c r="R1017" s="758"/>
      <c r="S1017" s="758"/>
      <c r="T1017" s="758"/>
      <c r="U1017" s="758"/>
      <c r="V1017" s="758"/>
      <c r="W1017" s="758"/>
      <c r="X1017" s="758"/>
      <c r="Y1017" s="758"/>
      <c r="Z1017" s="758"/>
      <c r="AA1017" s="758"/>
      <c r="AB1017" s="758"/>
      <c r="AC1017" s="758"/>
      <c r="AD1017" s="758"/>
      <c r="AE1017" s="758"/>
      <c r="AF1017" s="758"/>
      <c r="AG1017" s="758"/>
      <c r="AH1017" s="758"/>
      <c r="AI1017" s="758"/>
      <c r="AJ1017" s="758"/>
      <c r="AK1017" s="758"/>
      <c r="AL1017" s="758"/>
      <c r="AM1017" s="758"/>
      <c r="AN1017" s="758"/>
      <c r="AO1017" s="758"/>
      <c r="AP1017" s="758"/>
      <c r="AQ1017" s="758"/>
      <c r="AR1017" s="758"/>
      <c r="AS1017" s="758"/>
      <c r="AT1017" s="758"/>
      <c r="AU1017" s="758"/>
      <c r="AV1017" s="758"/>
      <c r="AW1017" s="758"/>
      <c r="AX1017" s="758"/>
      <c r="AY1017" s="758"/>
      <c r="AZ1017" s="758"/>
      <c r="BA1017" s="758"/>
      <c r="BB1017" s="758"/>
      <c r="BC1017" s="758"/>
      <c r="BD1017" s="758"/>
      <c r="BE1017" s="758"/>
      <c r="BF1017" s="812"/>
      <c r="BG1017" s="758"/>
      <c r="BH1017" s="758"/>
      <c r="BI1017" s="758"/>
      <c r="BJ1017" s="758"/>
      <c r="BK1017" s="758"/>
      <c r="BL1017" s="758"/>
      <c r="BM1017" s="758"/>
      <c r="BN1017" s="758"/>
      <c r="BO1017" s="758"/>
      <c r="BP1017" s="758"/>
      <c r="BQ1017" s="758"/>
      <c r="BR1017" s="758"/>
      <c r="BS1017" s="758"/>
      <c r="BT1017" s="758"/>
      <c r="BU1017" s="758"/>
      <c r="BV1017" s="758"/>
      <c r="BW1017" s="758"/>
      <c r="BX1017" s="758"/>
      <c r="BY1017" s="758"/>
      <c r="BZ1017" s="758"/>
      <c r="CA1017" s="758"/>
      <c r="CB1017" s="758"/>
      <c r="CC1017" s="758"/>
      <c r="CD1017" s="758"/>
      <c r="CE1017" s="758"/>
      <c r="CF1017" s="758"/>
      <c r="CG1017" s="758"/>
      <c r="CH1017" s="758"/>
      <c r="CI1017" s="758"/>
      <c r="CJ1017" s="758"/>
      <c r="CK1017" s="758"/>
      <c r="CL1017" s="758"/>
      <c r="CM1017" s="758"/>
      <c r="CN1017" s="758"/>
    </row>
    <row r="1018" spans="2:92" ht="15">
      <c r="B1018" s="758"/>
      <c r="C1018" s="758"/>
      <c r="D1018" s="758"/>
      <c r="E1018" s="758"/>
      <c r="F1018" s="758"/>
      <c r="G1018" s="758"/>
      <c r="H1018" s="758"/>
      <c r="I1018" s="758"/>
      <c r="J1018" s="758"/>
      <c r="K1018" s="758"/>
      <c r="L1018" s="758"/>
      <c r="M1018" s="758"/>
      <c r="N1018" s="758"/>
      <c r="O1018" s="758"/>
      <c r="P1018" s="758"/>
      <c r="Q1018" s="758"/>
      <c r="R1018" s="758"/>
      <c r="S1018" s="758"/>
      <c r="T1018" s="758"/>
      <c r="U1018" s="758"/>
      <c r="V1018" s="758"/>
      <c r="W1018" s="758"/>
      <c r="X1018" s="758"/>
      <c r="Y1018" s="758"/>
      <c r="Z1018" s="758"/>
      <c r="AA1018" s="758"/>
      <c r="AB1018" s="758"/>
      <c r="AC1018" s="758"/>
      <c r="AD1018" s="758"/>
      <c r="AE1018" s="758"/>
      <c r="AF1018" s="758"/>
      <c r="AG1018" s="758"/>
      <c r="AH1018" s="758"/>
      <c r="AI1018" s="758"/>
      <c r="AJ1018" s="758"/>
      <c r="AK1018" s="758"/>
      <c r="AL1018" s="758"/>
      <c r="AM1018" s="758"/>
      <c r="AN1018" s="758"/>
      <c r="AO1018" s="758"/>
      <c r="AP1018" s="758"/>
      <c r="AQ1018" s="758"/>
      <c r="AR1018" s="758"/>
      <c r="AS1018" s="758"/>
      <c r="AT1018" s="758"/>
      <c r="AU1018" s="758"/>
      <c r="AV1018" s="758"/>
      <c r="AW1018" s="758"/>
      <c r="AX1018" s="758"/>
      <c r="AY1018" s="758"/>
      <c r="AZ1018" s="758"/>
      <c r="BA1018" s="758"/>
      <c r="BB1018" s="758"/>
      <c r="BC1018" s="758"/>
      <c r="BD1018" s="758"/>
      <c r="BE1018" s="758"/>
      <c r="BF1018" s="812"/>
      <c r="BG1018" s="758"/>
      <c r="BH1018" s="758"/>
      <c r="BI1018" s="758"/>
      <c r="BJ1018" s="758"/>
      <c r="BK1018" s="758"/>
      <c r="BL1018" s="758"/>
      <c r="BM1018" s="758"/>
      <c r="BN1018" s="758"/>
      <c r="BO1018" s="758"/>
      <c r="BP1018" s="758"/>
      <c r="BQ1018" s="758"/>
      <c r="BR1018" s="758"/>
      <c r="BS1018" s="758"/>
      <c r="BT1018" s="758"/>
      <c r="BU1018" s="758"/>
      <c r="BV1018" s="758"/>
      <c r="BW1018" s="758"/>
      <c r="BX1018" s="758"/>
      <c r="BY1018" s="758"/>
      <c r="BZ1018" s="758"/>
      <c r="CA1018" s="758"/>
      <c r="CB1018" s="758"/>
      <c r="CC1018" s="758"/>
      <c r="CD1018" s="758"/>
      <c r="CE1018" s="758"/>
      <c r="CF1018" s="758"/>
      <c r="CG1018" s="758"/>
      <c r="CH1018" s="758"/>
      <c r="CI1018" s="758"/>
      <c r="CJ1018" s="758"/>
      <c r="CK1018" s="758"/>
      <c r="CL1018" s="758"/>
      <c r="CM1018" s="758"/>
      <c r="CN1018" s="758"/>
    </row>
    <row r="1019" spans="2:92" ht="15">
      <c r="B1019" s="758"/>
      <c r="C1019" s="758"/>
      <c r="D1019" s="758"/>
      <c r="E1019" s="758"/>
      <c r="F1019" s="758"/>
      <c r="G1019" s="758"/>
      <c r="H1019" s="758"/>
      <c r="I1019" s="758"/>
      <c r="J1019" s="758"/>
      <c r="K1019" s="758"/>
      <c r="L1019" s="758"/>
      <c r="M1019" s="758"/>
      <c r="N1019" s="758"/>
      <c r="O1019" s="758"/>
      <c r="P1019" s="758"/>
      <c r="Q1019" s="758"/>
      <c r="R1019" s="758"/>
      <c r="S1019" s="758"/>
      <c r="T1019" s="758"/>
      <c r="U1019" s="758"/>
      <c r="V1019" s="758"/>
      <c r="W1019" s="758"/>
      <c r="X1019" s="758"/>
      <c r="Y1019" s="758"/>
      <c r="Z1019" s="758"/>
      <c r="AA1019" s="758"/>
      <c r="AB1019" s="758"/>
      <c r="AC1019" s="758"/>
      <c r="AD1019" s="758"/>
      <c r="AE1019" s="758"/>
      <c r="AF1019" s="758"/>
      <c r="AG1019" s="758"/>
      <c r="AH1019" s="758"/>
      <c r="AI1019" s="758"/>
      <c r="AJ1019" s="758"/>
      <c r="AK1019" s="758"/>
      <c r="AL1019" s="758"/>
      <c r="AM1019" s="758"/>
      <c r="AN1019" s="758"/>
      <c r="AO1019" s="758"/>
      <c r="AP1019" s="758"/>
      <c r="AQ1019" s="758"/>
      <c r="AR1019" s="758"/>
      <c r="AS1019" s="758"/>
      <c r="AT1019" s="758"/>
      <c r="AU1019" s="758"/>
      <c r="AV1019" s="758"/>
      <c r="AW1019" s="758"/>
      <c r="AX1019" s="758"/>
      <c r="AY1019" s="758"/>
      <c r="AZ1019" s="758"/>
      <c r="BA1019" s="758"/>
      <c r="BB1019" s="758"/>
      <c r="BC1019" s="758"/>
      <c r="BD1019" s="758"/>
      <c r="BE1019" s="758"/>
      <c r="BF1019" s="812"/>
      <c r="BG1019" s="758"/>
      <c r="BH1019" s="758"/>
      <c r="BI1019" s="758"/>
      <c r="BJ1019" s="758"/>
      <c r="BK1019" s="758"/>
      <c r="BL1019" s="758"/>
      <c r="BM1019" s="758"/>
      <c r="BN1019" s="758"/>
      <c r="BO1019" s="758"/>
      <c r="BP1019" s="758"/>
      <c r="BQ1019" s="758"/>
      <c r="BR1019" s="758"/>
      <c r="BS1019" s="758"/>
      <c r="BT1019" s="758"/>
      <c r="BU1019" s="758"/>
      <c r="BV1019" s="758"/>
      <c r="BW1019" s="758"/>
      <c r="BX1019" s="758"/>
      <c r="BY1019" s="758"/>
      <c r="BZ1019" s="758"/>
      <c r="CA1019" s="758"/>
      <c r="CB1019" s="758"/>
      <c r="CC1019" s="758"/>
      <c r="CD1019" s="758"/>
      <c r="CE1019" s="758"/>
      <c r="CF1019" s="758"/>
      <c r="CG1019" s="758"/>
      <c r="CH1019" s="758"/>
      <c r="CI1019" s="758"/>
      <c r="CJ1019" s="758"/>
      <c r="CK1019" s="758"/>
      <c r="CL1019" s="758"/>
      <c r="CM1019" s="758"/>
      <c r="CN1019" s="758"/>
    </row>
    <row r="1020" spans="2:92" ht="15">
      <c r="B1020" s="758"/>
      <c r="C1020" s="758"/>
      <c r="D1020" s="758"/>
      <c r="E1020" s="758"/>
      <c r="F1020" s="758"/>
      <c r="G1020" s="758"/>
      <c r="H1020" s="758"/>
      <c r="I1020" s="758"/>
      <c r="J1020" s="758"/>
      <c r="K1020" s="758"/>
      <c r="L1020" s="758"/>
      <c r="M1020" s="758"/>
      <c r="N1020" s="758"/>
      <c r="O1020" s="758"/>
      <c r="P1020" s="758"/>
      <c r="Q1020" s="758"/>
      <c r="R1020" s="758"/>
      <c r="S1020" s="758"/>
      <c r="T1020" s="758"/>
      <c r="U1020" s="758"/>
      <c r="V1020" s="758"/>
      <c r="W1020" s="758"/>
      <c r="X1020" s="758"/>
      <c r="Y1020" s="758"/>
      <c r="Z1020" s="758"/>
      <c r="AA1020" s="758"/>
      <c r="AB1020" s="758"/>
      <c r="AC1020" s="758"/>
      <c r="AD1020" s="758"/>
      <c r="AE1020" s="758"/>
      <c r="AF1020" s="758"/>
      <c r="AG1020" s="758"/>
      <c r="AH1020" s="758"/>
      <c r="AI1020" s="758"/>
      <c r="AJ1020" s="758"/>
      <c r="AK1020" s="758"/>
      <c r="AL1020" s="758"/>
      <c r="AM1020" s="758"/>
      <c r="AN1020" s="758"/>
      <c r="AO1020" s="758"/>
      <c r="AP1020" s="758"/>
      <c r="AQ1020" s="758"/>
      <c r="AR1020" s="758"/>
      <c r="AS1020" s="758"/>
      <c r="AT1020" s="758"/>
      <c r="AU1020" s="758"/>
      <c r="AV1020" s="758"/>
      <c r="AW1020" s="758"/>
      <c r="AX1020" s="758"/>
      <c r="AY1020" s="758"/>
      <c r="AZ1020" s="758"/>
      <c r="BA1020" s="758"/>
      <c r="BB1020" s="758"/>
      <c r="BC1020" s="758"/>
      <c r="BD1020" s="758"/>
      <c r="BE1020" s="758"/>
      <c r="BF1020" s="812"/>
      <c r="BG1020" s="758"/>
      <c r="BH1020" s="758"/>
      <c r="BI1020" s="758"/>
      <c r="BJ1020" s="758"/>
      <c r="BK1020" s="758"/>
      <c r="BL1020" s="758"/>
      <c r="BM1020" s="758"/>
      <c r="BN1020" s="758"/>
      <c r="BO1020" s="758"/>
      <c r="BP1020" s="758"/>
      <c r="BQ1020" s="758"/>
      <c r="BR1020" s="758"/>
      <c r="BS1020" s="758"/>
      <c r="BT1020" s="758"/>
      <c r="BU1020" s="758"/>
      <c r="BV1020" s="758"/>
      <c r="BW1020" s="758"/>
      <c r="BX1020" s="758"/>
      <c r="BY1020" s="758"/>
      <c r="BZ1020" s="758"/>
      <c r="CA1020" s="758"/>
      <c r="CB1020" s="758"/>
      <c r="CC1020" s="758"/>
      <c r="CD1020" s="758"/>
      <c r="CE1020" s="758"/>
      <c r="CF1020" s="758"/>
      <c r="CG1020" s="758"/>
      <c r="CH1020" s="758"/>
      <c r="CI1020" s="758"/>
      <c r="CJ1020" s="758"/>
      <c r="CK1020" s="758"/>
      <c r="CL1020" s="758"/>
      <c r="CM1020" s="758"/>
      <c r="CN1020" s="758"/>
    </row>
    <row r="1021" spans="2:92" ht="15">
      <c r="B1021" s="758"/>
      <c r="C1021" s="758"/>
      <c r="D1021" s="758"/>
      <c r="E1021" s="758"/>
      <c r="F1021" s="758"/>
      <c r="G1021" s="758"/>
      <c r="H1021" s="758"/>
      <c r="I1021" s="758"/>
      <c r="J1021" s="758"/>
      <c r="K1021" s="758"/>
      <c r="L1021" s="758"/>
      <c r="M1021" s="758"/>
      <c r="N1021" s="758"/>
      <c r="O1021" s="758"/>
      <c r="P1021" s="758"/>
      <c r="Q1021" s="758"/>
      <c r="R1021" s="758"/>
      <c r="S1021" s="758"/>
      <c r="T1021" s="758"/>
      <c r="U1021" s="758"/>
      <c r="V1021" s="758"/>
      <c r="W1021" s="758"/>
      <c r="X1021" s="758"/>
      <c r="Y1021" s="758"/>
      <c r="Z1021" s="758"/>
      <c r="AA1021" s="758"/>
      <c r="AB1021" s="758"/>
      <c r="AC1021" s="758"/>
      <c r="AD1021" s="758"/>
      <c r="AE1021" s="758"/>
      <c r="AF1021" s="758"/>
      <c r="AG1021" s="758"/>
      <c r="AH1021" s="758"/>
      <c r="AI1021" s="758"/>
      <c r="AJ1021" s="758"/>
      <c r="AK1021" s="758"/>
      <c r="AL1021" s="758"/>
      <c r="AM1021" s="758"/>
      <c r="AN1021" s="758"/>
      <c r="AO1021" s="758"/>
      <c r="AP1021" s="758"/>
      <c r="AQ1021" s="758"/>
      <c r="AR1021" s="758"/>
      <c r="AS1021" s="758"/>
      <c r="AT1021" s="758"/>
      <c r="AU1021" s="758"/>
      <c r="AV1021" s="758"/>
      <c r="AW1021" s="758"/>
      <c r="AX1021" s="758"/>
      <c r="AY1021" s="758"/>
      <c r="AZ1021" s="758"/>
      <c r="BA1021" s="758"/>
      <c r="BB1021" s="758"/>
      <c r="BC1021" s="758"/>
      <c r="BD1021" s="758"/>
      <c r="BE1021" s="758"/>
      <c r="BF1021" s="812"/>
      <c r="BG1021" s="758"/>
      <c r="BH1021" s="758"/>
      <c r="BI1021" s="758"/>
      <c r="BJ1021" s="758"/>
      <c r="BK1021" s="758"/>
      <c r="BL1021" s="758"/>
      <c r="BM1021" s="758"/>
      <c r="BN1021" s="758"/>
      <c r="BO1021" s="758"/>
      <c r="BP1021" s="758"/>
      <c r="BQ1021" s="758"/>
      <c r="BR1021" s="758"/>
      <c r="BS1021" s="758"/>
      <c r="BT1021" s="758"/>
      <c r="BU1021" s="758"/>
      <c r="BV1021" s="758"/>
      <c r="BW1021" s="758"/>
      <c r="BX1021" s="758"/>
      <c r="BY1021" s="758"/>
      <c r="BZ1021" s="758"/>
      <c r="CA1021" s="758"/>
      <c r="CB1021" s="758"/>
      <c r="CC1021" s="758"/>
      <c r="CD1021" s="758"/>
      <c r="CE1021" s="758"/>
      <c r="CF1021" s="758"/>
      <c r="CG1021" s="758"/>
      <c r="CH1021" s="758"/>
      <c r="CI1021" s="758"/>
      <c r="CJ1021" s="758"/>
      <c r="CK1021" s="758"/>
      <c r="CL1021" s="758"/>
      <c r="CM1021" s="758"/>
      <c r="CN1021" s="758"/>
    </row>
    <row r="1022" spans="2:92" ht="15">
      <c r="B1022" s="758"/>
      <c r="C1022" s="758"/>
      <c r="D1022" s="758"/>
      <c r="E1022" s="758"/>
      <c r="F1022" s="758"/>
      <c r="G1022" s="758"/>
      <c r="H1022" s="758"/>
      <c r="I1022" s="758"/>
      <c r="J1022" s="758"/>
      <c r="K1022" s="758"/>
      <c r="L1022" s="758"/>
      <c r="M1022" s="758"/>
      <c r="N1022" s="758"/>
      <c r="O1022" s="758"/>
      <c r="P1022" s="758"/>
      <c r="Q1022" s="758"/>
      <c r="R1022" s="758"/>
      <c r="S1022" s="758"/>
      <c r="T1022" s="758"/>
      <c r="U1022" s="758"/>
      <c r="V1022" s="758"/>
      <c r="W1022" s="758"/>
      <c r="X1022" s="758"/>
      <c r="Y1022" s="758"/>
      <c r="Z1022" s="758"/>
      <c r="AA1022" s="758"/>
      <c r="AB1022" s="758"/>
      <c r="AC1022" s="758"/>
      <c r="AD1022" s="758"/>
      <c r="AE1022" s="758"/>
      <c r="AF1022" s="758"/>
      <c r="AG1022" s="758"/>
      <c r="AH1022" s="758"/>
      <c r="AI1022" s="758"/>
      <c r="AJ1022" s="758"/>
      <c r="AK1022" s="758"/>
      <c r="AL1022" s="758"/>
      <c r="AM1022" s="758"/>
      <c r="AN1022" s="758"/>
      <c r="AO1022" s="758"/>
      <c r="AP1022" s="758"/>
      <c r="AQ1022" s="758"/>
      <c r="AR1022" s="758"/>
      <c r="AS1022" s="758"/>
      <c r="AT1022" s="758"/>
      <c r="AU1022" s="758"/>
      <c r="AV1022" s="758"/>
      <c r="AW1022" s="758"/>
      <c r="AX1022" s="758"/>
      <c r="AY1022" s="758"/>
      <c r="AZ1022" s="758"/>
      <c r="BA1022" s="758"/>
      <c r="BB1022" s="758"/>
      <c r="BC1022" s="758"/>
      <c r="BD1022" s="758"/>
      <c r="BE1022" s="758"/>
      <c r="BF1022" s="812"/>
      <c r="BG1022" s="758"/>
      <c r="BH1022" s="758"/>
      <c r="BI1022" s="758"/>
      <c r="BJ1022" s="758"/>
      <c r="BK1022" s="758"/>
      <c r="BL1022" s="758"/>
      <c r="BM1022" s="758"/>
      <c r="BN1022" s="758"/>
      <c r="BO1022" s="758"/>
      <c r="BP1022" s="758"/>
      <c r="BQ1022" s="758"/>
      <c r="BR1022" s="758"/>
      <c r="BS1022" s="758"/>
      <c r="BT1022" s="758"/>
      <c r="BU1022" s="758"/>
      <c r="BV1022" s="758"/>
      <c r="BW1022" s="758"/>
      <c r="BX1022" s="758"/>
      <c r="BY1022" s="758"/>
      <c r="BZ1022" s="758"/>
      <c r="CA1022" s="758"/>
      <c r="CB1022" s="758"/>
      <c r="CC1022" s="758"/>
      <c r="CD1022" s="758"/>
      <c r="CE1022" s="758"/>
      <c r="CF1022" s="758"/>
      <c r="CG1022" s="758"/>
      <c r="CH1022" s="758"/>
      <c r="CI1022" s="758"/>
      <c r="CJ1022" s="758"/>
      <c r="CK1022" s="758"/>
      <c r="CL1022" s="758"/>
      <c r="CM1022" s="758"/>
      <c r="CN1022" s="758"/>
    </row>
    <row r="1023" spans="2:92" ht="15">
      <c r="B1023" s="758"/>
      <c r="C1023" s="758"/>
      <c r="D1023" s="758"/>
      <c r="E1023" s="758"/>
      <c r="F1023" s="758"/>
      <c r="G1023" s="758"/>
      <c r="H1023" s="758"/>
      <c r="I1023" s="758"/>
      <c r="J1023" s="758"/>
      <c r="K1023" s="758"/>
      <c r="L1023" s="758"/>
      <c r="M1023" s="758"/>
      <c r="N1023" s="758"/>
      <c r="O1023" s="758"/>
      <c r="P1023" s="758"/>
      <c r="Q1023" s="758"/>
      <c r="R1023" s="758"/>
      <c r="S1023" s="758"/>
      <c r="T1023" s="758"/>
      <c r="U1023" s="758"/>
      <c r="V1023" s="758"/>
      <c r="W1023" s="758"/>
      <c r="X1023" s="758"/>
      <c r="Y1023" s="758"/>
      <c r="Z1023" s="758"/>
      <c r="AA1023" s="758"/>
      <c r="AB1023" s="758"/>
      <c r="AC1023" s="758"/>
      <c r="AD1023" s="758"/>
      <c r="AE1023" s="758"/>
      <c r="AF1023" s="758"/>
      <c r="AG1023" s="758"/>
      <c r="AH1023" s="758"/>
      <c r="AI1023" s="758"/>
      <c r="AJ1023" s="758"/>
      <c r="AK1023" s="758"/>
      <c r="AL1023" s="758"/>
      <c r="AM1023" s="758"/>
      <c r="AN1023" s="758"/>
      <c r="AO1023" s="758"/>
      <c r="AP1023" s="758"/>
      <c r="AQ1023" s="758"/>
      <c r="AR1023" s="758"/>
      <c r="AS1023" s="758"/>
      <c r="AT1023" s="758"/>
      <c r="AU1023" s="758"/>
      <c r="AV1023" s="758"/>
      <c r="AW1023" s="758"/>
      <c r="AX1023" s="758"/>
      <c r="AY1023" s="758"/>
      <c r="AZ1023" s="758"/>
      <c r="BA1023" s="758"/>
      <c r="BB1023" s="758"/>
      <c r="BC1023" s="758"/>
      <c r="BD1023" s="758"/>
      <c r="BE1023" s="758"/>
      <c r="BF1023" s="812"/>
      <c r="BG1023" s="758"/>
      <c r="BH1023" s="758"/>
      <c r="BI1023" s="758"/>
      <c r="BJ1023" s="758"/>
      <c r="BK1023" s="758"/>
      <c r="BL1023" s="758"/>
      <c r="BM1023" s="758"/>
      <c r="BN1023" s="758"/>
      <c r="BO1023" s="758"/>
      <c r="BP1023" s="758"/>
      <c r="BQ1023" s="758"/>
      <c r="BR1023" s="758"/>
      <c r="BS1023" s="758"/>
      <c r="BT1023" s="758"/>
      <c r="BU1023" s="758"/>
      <c r="BV1023" s="758"/>
      <c r="BW1023" s="758"/>
      <c r="BX1023" s="758"/>
      <c r="BY1023" s="758"/>
      <c r="BZ1023" s="758"/>
      <c r="CA1023" s="758"/>
      <c r="CB1023" s="758"/>
      <c r="CC1023" s="758"/>
      <c r="CD1023" s="758"/>
      <c r="CE1023" s="758"/>
      <c r="CF1023" s="758"/>
      <c r="CG1023" s="758"/>
      <c r="CH1023" s="758"/>
      <c r="CI1023" s="758"/>
      <c r="CJ1023" s="758"/>
      <c r="CK1023" s="758"/>
      <c r="CL1023" s="758"/>
      <c r="CM1023" s="758"/>
      <c r="CN1023" s="758"/>
    </row>
    <row r="1024" spans="2:92" ht="15">
      <c r="B1024" s="758"/>
      <c r="C1024" s="758"/>
      <c r="D1024" s="758"/>
      <c r="E1024" s="758"/>
      <c r="F1024" s="758"/>
      <c r="G1024" s="758"/>
      <c r="H1024" s="758"/>
      <c r="I1024" s="758"/>
      <c r="J1024" s="758"/>
      <c r="K1024" s="758"/>
      <c r="L1024" s="758"/>
      <c r="M1024" s="758"/>
      <c r="N1024" s="758"/>
      <c r="O1024" s="758"/>
      <c r="P1024" s="758"/>
      <c r="Q1024" s="758"/>
      <c r="R1024" s="758"/>
      <c r="S1024" s="758"/>
      <c r="T1024" s="758"/>
      <c r="U1024" s="758"/>
      <c r="V1024" s="758"/>
      <c r="W1024" s="758"/>
      <c r="X1024" s="758"/>
      <c r="Y1024" s="758"/>
      <c r="Z1024" s="758"/>
      <c r="AA1024" s="758"/>
      <c r="AB1024" s="758"/>
      <c r="AC1024" s="758"/>
      <c r="AD1024" s="758"/>
      <c r="AE1024" s="758"/>
      <c r="AF1024" s="758"/>
      <c r="AG1024" s="758"/>
      <c r="AH1024" s="758"/>
      <c r="AI1024" s="758"/>
      <c r="AJ1024" s="758"/>
      <c r="AK1024" s="758"/>
      <c r="AL1024" s="758"/>
      <c r="AM1024" s="758"/>
      <c r="AN1024" s="758"/>
      <c r="AO1024" s="758"/>
      <c r="AP1024" s="758"/>
      <c r="AQ1024" s="758"/>
      <c r="AR1024" s="758"/>
      <c r="AS1024" s="758"/>
      <c r="AT1024" s="758"/>
      <c r="AU1024" s="758"/>
      <c r="AV1024" s="758"/>
      <c r="AW1024" s="758"/>
      <c r="AX1024" s="758"/>
      <c r="AY1024" s="758"/>
      <c r="AZ1024" s="758"/>
      <c r="BA1024" s="758"/>
      <c r="BB1024" s="758"/>
      <c r="BC1024" s="758"/>
      <c r="BD1024" s="758"/>
      <c r="BE1024" s="758"/>
      <c r="BF1024" s="812"/>
      <c r="BG1024" s="758"/>
      <c r="BH1024" s="758"/>
      <c r="BI1024" s="758"/>
      <c r="BJ1024" s="758"/>
      <c r="BK1024" s="758"/>
      <c r="BL1024" s="758"/>
      <c r="BM1024" s="758"/>
      <c r="BN1024" s="758"/>
      <c r="BO1024" s="758"/>
      <c r="BP1024" s="758"/>
      <c r="BQ1024" s="758"/>
      <c r="BR1024" s="758"/>
      <c r="BS1024" s="758"/>
      <c r="BT1024" s="758"/>
      <c r="BU1024" s="758"/>
      <c r="BV1024" s="758"/>
      <c r="BW1024" s="758"/>
      <c r="BX1024" s="758"/>
      <c r="BY1024" s="758"/>
      <c r="BZ1024" s="758"/>
      <c r="CA1024" s="758"/>
      <c r="CB1024" s="758"/>
      <c r="CC1024" s="758"/>
      <c r="CD1024" s="758"/>
      <c r="CE1024" s="758"/>
      <c r="CF1024" s="758"/>
      <c r="CG1024" s="758"/>
      <c r="CH1024" s="758"/>
      <c r="CI1024" s="758"/>
      <c r="CJ1024" s="758"/>
      <c r="CK1024" s="758"/>
      <c r="CL1024" s="758"/>
      <c r="CM1024" s="758"/>
      <c r="CN1024" s="758"/>
    </row>
    <row r="1025" spans="2:92" ht="15">
      <c r="B1025" s="758"/>
      <c r="C1025" s="758"/>
      <c r="D1025" s="758"/>
      <c r="E1025" s="758"/>
      <c r="F1025" s="758"/>
      <c r="G1025" s="758"/>
      <c r="H1025" s="758"/>
      <c r="I1025" s="758"/>
      <c r="J1025" s="758"/>
      <c r="K1025" s="758"/>
      <c r="L1025" s="758"/>
      <c r="M1025" s="758"/>
      <c r="N1025" s="758"/>
      <c r="O1025" s="758"/>
      <c r="P1025" s="758"/>
      <c r="Q1025" s="758"/>
      <c r="R1025" s="758"/>
      <c r="S1025" s="758"/>
      <c r="T1025" s="758"/>
      <c r="U1025" s="758"/>
      <c r="V1025" s="758"/>
      <c r="W1025" s="758"/>
      <c r="X1025" s="758"/>
      <c r="Y1025" s="758"/>
      <c r="Z1025" s="758"/>
      <c r="AA1025" s="758"/>
      <c r="AB1025" s="758"/>
      <c r="AC1025" s="758"/>
      <c r="AD1025" s="758"/>
      <c r="AE1025" s="758"/>
      <c r="AF1025" s="758"/>
      <c r="AG1025" s="758"/>
      <c r="AH1025" s="758"/>
      <c r="AI1025" s="758"/>
      <c r="AJ1025" s="758"/>
      <c r="AK1025" s="758"/>
      <c r="AL1025" s="758"/>
      <c r="AM1025" s="758"/>
      <c r="AN1025" s="758"/>
      <c r="AO1025" s="758"/>
      <c r="AP1025" s="758"/>
      <c r="AQ1025" s="758"/>
      <c r="AR1025" s="758"/>
      <c r="AS1025" s="758"/>
      <c r="AT1025" s="758"/>
      <c r="AU1025" s="758"/>
      <c r="AV1025" s="758"/>
      <c r="AW1025" s="758"/>
      <c r="AX1025" s="758"/>
      <c r="AY1025" s="758"/>
      <c r="AZ1025" s="758"/>
      <c r="BA1025" s="758"/>
      <c r="BB1025" s="758"/>
      <c r="BC1025" s="758"/>
      <c r="BD1025" s="758"/>
      <c r="BE1025" s="758"/>
      <c r="BF1025" s="812"/>
      <c r="BG1025" s="758"/>
      <c r="BH1025" s="758"/>
      <c r="BI1025" s="758"/>
      <c r="BJ1025" s="758"/>
      <c r="BK1025" s="758"/>
      <c r="BL1025" s="758"/>
      <c r="BM1025" s="758"/>
      <c r="BN1025" s="758"/>
      <c r="BO1025" s="758"/>
      <c r="BP1025" s="758"/>
      <c r="BQ1025" s="758"/>
      <c r="BR1025" s="758"/>
      <c r="BS1025" s="758"/>
      <c r="BT1025" s="758"/>
      <c r="BU1025" s="758"/>
      <c r="BV1025" s="758"/>
      <c r="BW1025" s="758"/>
      <c r="BX1025" s="758"/>
      <c r="BY1025" s="758"/>
      <c r="BZ1025" s="758"/>
      <c r="CA1025" s="758"/>
      <c r="CB1025" s="758"/>
      <c r="CC1025" s="758"/>
      <c r="CD1025" s="758"/>
      <c r="CE1025" s="758"/>
      <c r="CF1025" s="758"/>
      <c r="CG1025" s="758"/>
      <c r="CH1025" s="758"/>
      <c r="CI1025" s="758"/>
      <c r="CJ1025" s="758"/>
      <c r="CK1025" s="758"/>
      <c r="CL1025" s="758"/>
      <c r="CM1025" s="758"/>
      <c r="CN1025" s="758"/>
    </row>
    <row r="1026" spans="2:92" ht="15">
      <c r="B1026" s="758"/>
      <c r="C1026" s="758"/>
      <c r="D1026" s="758"/>
      <c r="E1026" s="758"/>
      <c r="F1026" s="758"/>
      <c r="G1026" s="758"/>
      <c r="H1026" s="758"/>
      <c r="I1026" s="758"/>
      <c r="J1026" s="758"/>
      <c r="K1026" s="758"/>
      <c r="L1026" s="758"/>
      <c r="M1026" s="758"/>
      <c r="N1026" s="758"/>
      <c r="O1026" s="758"/>
      <c r="P1026" s="758"/>
      <c r="Q1026" s="758"/>
      <c r="R1026" s="758"/>
      <c r="S1026" s="758"/>
      <c r="T1026" s="758"/>
      <c r="U1026" s="758"/>
      <c r="V1026" s="758"/>
      <c r="W1026" s="758"/>
      <c r="X1026" s="758"/>
      <c r="Y1026" s="758"/>
      <c r="Z1026" s="758"/>
      <c r="AA1026" s="758"/>
      <c r="AB1026" s="758"/>
      <c r="AC1026" s="758"/>
      <c r="AD1026" s="758"/>
      <c r="AE1026" s="758"/>
      <c r="AF1026" s="758"/>
      <c r="AG1026" s="758"/>
      <c r="AH1026" s="758"/>
      <c r="AI1026" s="758"/>
      <c r="AJ1026" s="758"/>
      <c r="AK1026" s="758"/>
      <c r="AL1026" s="758"/>
      <c r="AM1026" s="758"/>
      <c r="AN1026" s="758"/>
      <c r="AO1026" s="758"/>
      <c r="AP1026" s="758"/>
      <c r="AQ1026" s="758"/>
      <c r="AR1026" s="758"/>
      <c r="AS1026" s="758"/>
      <c r="AT1026" s="758"/>
      <c r="AU1026" s="758"/>
      <c r="AV1026" s="758"/>
      <c r="AW1026" s="758"/>
      <c r="AX1026" s="758"/>
      <c r="AY1026" s="758"/>
      <c r="AZ1026" s="758"/>
      <c r="BA1026" s="758"/>
      <c r="BB1026" s="758"/>
      <c r="BC1026" s="758"/>
      <c r="BD1026" s="758"/>
      <c r="BE1026" s="758"/>
      <c r="BF1026" s="812"/>
      <c r="BG1026" s="758"/>
      <c r="BH1026" s="758"/>
      <c r="BI1026" s="758"/>
      <c r="BJ1026" s="758"/>
      <c r="BK1026" s="758"/>
      <c r="BL1026" s="758"/>
      <c r="BM1026" s="758"/>
      <c r="BN1026" s="758"/>
      <c r="BO1026" s="758"/>
      <c r="BP1026" s="758"/>
      <c r="BQ1026" s="758"/>
      <c r="BR1026" s="758"/>
      <c r="BS1026" s="758"/>
      <c r="BT1026" s="758"/>
      <c r="BU1026" s="758"/>
      <c r="BV1026" s="758"/>
      <c r="BW1026" s="758"/>
      <c r="BX1026" s="758"/>
      <c r="BY1026" s="758"/>
      <c r="BZ1026" s="758"/>
      <c r="CA1026" s="758"/>
      <c r="CB1026" s="758"/>
      <c r="CC1026" s="758"/>
      <c r="CD1026" s="758"/>
      <c r="CE1026" s="758"/>
      <c r="CF1026" s="758"/>
      <c r="CG1026" s="758"/>
      <c r="CH1026" s="758"/>
      <c r="CI1026" s="758"/>
      <c r="CJ1026" s="758"/>
      <c r="CK1026" s="758"/>
      <c r="CL1026" s="758"/>
      <c r="CM1026" s="758"/>
      <c r="CN1026" s="758"/>
    </row>
    <row r="1027" spans="2:92" ht="15">
      <c r="B1027" s="758"/>
      <c r="C1027" s="758"/>
      <c r="D1027" s="758"/>
      <c r="E1027" s="758"/>
      <c r="F1027" s="758"/>
      <c r="G1027" s="758"/>
      <c r="H1027" s="758"/>
      <c r="I1027" s="758"/>
      <c r="J1027" s="758"/>
      <c r="K1027" s="758"/>
      <c r="L1027" s="758"/>
      <c r="M1027" s="758"/>
      <c r="N1027" s="758"/>
      <c r="O1027" s="758"/>
      <c r="P1027" s="758"/>
      <c r="Q1027" s="758"/>
      <c r="R1027" s="758"/>
      <c r="S1027" s="758"/>
      <c r="T1027" s="758"/>
      <c r="U1027" s="758"/>
      <c r="V1027" s="758"/>
      <c r="W1027" s="758"/>
      <c r="X1027" s="758"/>
      <c r="Y1027" s="758"/>
      <c r="Z1027" s="758"/>
      <c r="AA1027" s="758"/>
      <c r="AB1027" s="758"/>
      <c r="AC1027" s="758"/>
      <c r="AD1027" s="758"/>
      <c r="AE1027" s="758"/>
      <c r="AF1027" s="758"/>
      <c r="AG1027" s="758"/>
      <c r="AH1027" s="758"/>
      <c r="AI1027" s="758"/>
      <c r="AJ1027" s="758"/>
      <c r="AK1027" s="758"/>
      <c r="AL1027" s="758"/>
      <c r="AM1027" s="758"/>
      <c r="AN1027" s="758"/>
      <c r="AO1027" s="758"/>
      <c r="AP1027" s="758"/>
      <c r="AQ1027" s="758"/>
      <c r="AR1027" s="758"/>
      <c r="AS1027" s="758"/>
      <c r="AT1027" s="758"/>
      <c r="AU1027" s="758"/>
      <c r="AV1027" s="758"/>
      <c r="AW1027" s="758"/>
      <c r="AX1027" s="758"/>
      <c r="AY1027" s="758"/>
      <c r="AZ1027" s="758"/>
      <c r="BA1027" s="758"/>
      <c r="BB1027" s="758"/>
      <c r="BC1027" s="758"/>
      <c r="BD1027" s="758"/>
      <c r="BE1027" s="758"/>
      <c r="BF1027" s="812"/>
      <c r="BG1027" s="758"/>
      <c r="BH1027" s="758"/>
      <c r="BI1027" s="758"/>
      <c r="BJ1027" s="758"/>
      <c r="BK1027" s="758"/>
      <c r="BL1027" s="758"/>
      <c r="BM1027" s="758"/>
      <c r="BN1027" s="758"/>
      <c r="BO1027" s="758"/>
      <c r="BP1027" s="758"/>
      <c r="BQ1027" s="758"/>
      <c r="BR1027" s="758"/>
      <c r="BS1027" s="758"/>
      <c r="BT1027" s="758"/>
      <c r="BU1027" s="758"/>
      <c r="BV1027" s="758"/>
      <c r="BW1027" s="758"/>
      <c r="BX1027" s="758"/>
      <c r="BY1027" s="758"/>
      <c r="BZ1027" s="758"/>
      <c r="CA1027" s="758"/>
      <c r="CB1027" s="758"/>
      <c r="CC1027" s="758"/>
      <c r="CD1027" s="758"/>
      <c r="CE1027" s="758"/>
      <c r="CF1027" s="758"/>
      <c r="CG1027" s="758"/>
      <c r="CH1027" s="758"/>
      <c r="CI1027" s="758"/>
      <c r="CJ1027" s="758"/>
      <c r="CK1027" s="758"/>
      <c r="CL1027" s="758"/>
      <c r="CM1027" s="758"/>
      <c r="CN1027" s="758"/>
    </row>
    <row r="1028" spans="2:92" ht="15">
      <c r="B1028" s="758"/>
      <c r="C1028" s="758"/>
      <c r="D1028" s="758"/>
      <c r="E1028" s="758"/>
      <c r="F1028" s="758"/>
      <c r="G1028" s="758"/>
      <c r="H1028" s="758"/>
      <c r="I1028" s="758"/>
      <c r="J1028" s="758"/>
      <c r="K1028" s="758"/>
      <c r="L1028" s="758"/>
      <c r="M1028" s="758"/>
      <c r="N1028" s="758"/>
      <c r="O1028" s="758"/>
      <c r="P1028" s="758"/>
      <c r="Q1028" s="758"/>
      <c r="R1028" s="758"/>
      <c r="S1028" s="758"/>
      <c r="T1028" s="758"/>
      <c r="U1028" s="758"/>
      <c r="V1028" s="758"/>
      <c r="W1028" s="758"/>
      <c r="X1028" s="758"/>
      <c r="Y1028" s="758"/>
      <c r="Z1028" s="758"/>
      <c r="AA1028" s="758"/>
      <c r="AB1028" s="758"/>
      <c r="AC1028" s="758"/>
      <c r="AD1028" s="758"/>
      <c r="AE1028" s="758"/>
      <c r="AF1028" s="758"/>
      <c r="AG1028" s="758"/>
      <c r="AH1028" s="758"/>
      <c r="AI1028" s="758"/>
      <c r="AJ1028" s="758"/>
      <c r="AK1028" s="758"/>
      <c r="AL1028" s="758"/>
      <c r="AM1028" s="758"/>
      <c r="AN1028" s="758"/>
      <c r="AO1028" s="758"/>
      <c r="AP1028" s="758"/>
      <c r="AQ1028" s="758"/>
      <c r="AR1028" s="758"/>
      <c r="AS1028" s="758"/>
      <c r="AT1028" s="758"/>
      <c r="AU1028" s="758"/>
      <c r="AV1028" s="758"/>
      <c r="AW1028" s="758"/>
      <c r="AX1028" s="758"/>
      <c r="AY1028" s="758"/>
      <c r="AZ1028" s="758"/>
      <c r="BA1028" s="758"/>
      <c r="BB1028" s="758"/>
      <c r="BC1028" s="758"/>
      <c r="BD1028" s="758"/>
      <c r="BE1028" s="758"/>
      <c r="BF1028" s="812"/>
      <c r="BG1028" s="758"/>
      <c r="BH1028" s="758"/>
      <c r="BI1028" s="758"/>
      <c r="BJ1028" s="758"/>
      <c r="BK1028" s="758"/>
      <c r="BL1028" s="758"/>
      <c r="BM1028" s="758"/>
      <c r="BN1028" s="758"/>
      <c r="BO1028" s="758"/>
      <c r="BP1028" s="758"/>
      <c r="BQ1028" s="758"/>
      <c r="BR1028" s="758"/>
      <c r="BS1028" s="758"/>
      <c r="BT1028" s="758"/>
      <c r="BU1028" s="758"/>
      <c r="BV1028" s="758"/>
      <c r="BW1028" s="758"/>
      <c r="BX1028" s="758"/>
      <c r="BY1028" s="758"/>
      <c r="BZ1028" s="758"/>
      <c r="CA1028" s="758"/>
      <c r="CB1028" s="758"/>
      <c r="CC1028" s="758"/>
      <c r="CD1028" s="758"/>
      <c r="CE1028" s="758"/>
      <c r="CF1028" s="758"/>
      <c r="CG1028" s="758"/>
      <c r="CH1028" s="758"/>
      <c r="CI1028" s="758"/>
      <c r="CJ1028" s="758"/>
      <c r="CK1028" s="758"/>
      <c r="CL1028" s="758"/>
      <c r="CM1028" s="758"/>
      <c r="CN1028" s="758"/>
    </row>
    <row r="1029" spans="2:92" ht="15">
      <c r="B1029" s="758"/>
      <c r="C1029" s="758"/>
      <c r="D1029" s="758"/>
      <c r="E1029" s="758"/>
      <c r="F1029" s="758"/>
      <c r="G1029" s="758"/>
      <c r="H1029" s="758"/>
      <c r="I1029" s="758"/>
      <c r="J1029" s="758"/>
      <c r="K1029" s="758"/>
      <c r="L1029" s="758"/>
      <c r="M1029" s="758"/>
      <c r="N1029" s="758"/>
      <c r="O1029" s="758"/>
      <c r="P1029" s="758"/>
      <c r="Q1029" s="758"/>
      <c r="R1029" s="758"/>
      <c r="S1029" s="758"/>
      <c r="T1029" s="758"/>
      <c r="U1029" s="758"/>
      <c r="V1029" s="758"/>
      <c r="W1029" s="758"/>
      <c r="X1029" s="758"/>
      <c r="Y1029" s="758"/>
      <c r="Z1029" s="758"/>
      <c r="AA1029" s="758"/>
      <c r="AB1029" s="758"/>
      <c r="AC1029" s="758"/>
      <c r="AD1029" s="758"/>
      <c r="AE1029" s="758"/>
      <c r="AF1029" s="758"/>
      <c r="AG1029" s="758"/>
      <c r="AH1029" s="758"/>
      <c r="AI1029" s="758"/>
      <c r="AJ1029" s="758"/>
      <c r="AK1029" s="758"/>
      <c r="AL1029" s="758"/>
      <c r="AM1029" s="758"/>
      <c r="AN1029" s="758"/>
      <c r="AO1029" s="758"/>
      <c r="AP1029" s="758"/>
      <c r="AQ1029" s="758"/>
      <c r="AR1029" s="758"/>
      <c r="AS1029" s="758"/>
      <c r="AT1029" s="758"/>
      <c r="AU1029" s="758"/>
      <c r="AV1029" s="758"/>
      <c r="AW1029" s="758"/>
      <c r="AX1029" s="758"/>
      <c r="AY1029" s="758"/>
      <c r="AZ1029" s="758"/>
      <c r="BA1029" s="758"/>
      <c r="BB1029" s="758"/>
      <c r="BC1029" s="758"/>
      <c r="BD1029" s="758"/>
      <c r="BE1029" s="758"/>
      <c r="BF1029" s="812"/>
      <c r="BG1029" s="758"/>
      <c r="BH1029" s="758"/>
      <c r="BI1029" s="758"/>
      <c r="BJ1029" s="758"/>
      <c r="BK1029" s="758"/>
      <c r="BL1029" s="758"/>
      <c r="BM1029" s="758"/>
      <c r="BN1029" s="758"/>
      <c r="BO1029" s="758"/>
      <c r="BP1029" s="758"/>
      <c r="BQ1029" s="758"/>
      <c r="BR1029" s="758"/>
      <c r="BS1029" s="758"/>
      <c r="BT1029" s="758"/>
      <c r="BU1029" s="758"/>
      <c r="BV1029" s="758"/>
      <c r="BW1029" s="758"/>
      <c r="BX1029" s="758"/>
      <c r="BY1029" s="758"/>
      <c r="BZ1029" s="758"/>
      <c r="CA1029" s="758"/>
      <c r="CB1029" s="758"/>
      <c r="CC1029" s="758"/>
      <c r="CD1029" s="758"/>
      <c r="CE1029" s="758"/>
      <c r="CF1029" s="758"/>
      <c r="CG1029" s="758"/>
      <c r="CH1029" s="758"/>
      <c r="CI1029" s="758"/>
      <c r="CJ1029" s="758"/>
      <c r="CK1029" s="758"/>
      <c r="CL1029" s="758"/>
      <c r="CM1029" s="758"/>
      <c r="CN1029" s="758"/>
    </row>
    <row r="1030" spans="2:92" ht="15">
      <c r="B1030" s="758"/>
      <c r="C1030" s="758"/>
      <c r="D1030" s="758"/>
      <c r="E1030" s="758"/>
      <c r="F1030" s="758"/>
      <c r="G1030" s="758"/>
      <c r="H1030" s="758"/>
      <c r="I1030" s="758"/>
      <c r="J1030" s="758"/>
      <c r="K1030" s="758"/>
      <c r="L1030" s="758"/>
      <c r="M1030" s="758"/>
      <c r="N1030" s="758"/>
      <c r="O1030" s="758"/>
      <c r="P1030" s="758"/>
      <c r="Q1030" s="758"/>
      <c r="R1030" s="758"/>
      <c r="S1030" s="758"/>
      <c r="T1030" s="758"/>
      <c r="U1030" s="758"/>
      <c r="V1030" s="758"/>
      <c r="W1030" s="758"/>
      <c r="X1030" s="758"/>
      <c r="Y1030" s="758"/>
      <c r="Z1030" s="758"/>
      <c r="AA1030" s="758"/>
      <c r="AB1030" s="758"/>
      <c r="AC1030" s="758"/>
      <c r="AD1030" s="758"/>
      <c r="AE1030" s="758"/>
      <c r="AF1030" s="758"/>
      <c r="AG1030" s="758"/>
      <c r="AH1030" s="758"/>
      <c r="AI1030" s="758"/>
      <c r="AJ1030" s="758"/>
      <c r="AK1030" s="758"/>
      <c r="AL1030" s="758"/>
      <c r="AM1030" s="758"/>
      <c r="AN1030" s="758"/>
      <c r="AO1030" s="758"/>
      <c r="AP1030" s="758"/>
      <c r="AQ1030" s="758"/>
      <c r="AR1030" s="758"/>
      <c r="AS1030" s="758"/>
      <c r="AT1030" s="758"/>
      <c r="AU1030" s="758"/>
      <c r="AV1030" s="758"/>
      <c r="AW1030" s="758"/>
      <c r="AX1030" s="758"/>
      <c r="AY1030" s="758"/>
      <c r="AZ1030" s="758"/>
      <c r="BA1030" s="758"/>
      <c r="BB1030" s="758"/>
      <c r="BC1030" s="758"/>
      <c r="BD1030" s="758"/>
      <c r="BE1030" s="758"/>
      <c r="BF1030" s="812"/>
      <c r="BG1030" s="758"/>
      <c r="BH1030" s="758"/>
      <c r="BI1030" s="758"/>
      <c r="BJ1030" s="758"/>
      <c r="BK1030" s="758"/>
      <c r="BL1030" s="758"/>
      <c r="BM1030" s="758"/>
      <c r="BN1030" s="758"/>
      <c r="BO1030" s="758"/>
      <c r="BP1030" s="758"/>
      <c r="BQ1030" s="758"/>
      <c r="BR1030" s="758"/>
      <c r="BS1030" s="758"/>
      <c r="BT1030" s="758"/>
      <c r="BU1030" s="758"/>
      <c r="BV1030" s="758"/>
      <c r="BW1030" s="758"/>
      <c r="BX1030" s="758"/>
      <c r="BY1030" s="758"/>
      <c r="BZ1030" s="758"/>
      <c r="CA1030" s="758"/>
      <c r="CB1030" s="758"/>
      <c r="CC1030" s="758"/>
      <c r="CD1030" s="758"/>
      <c r="CE1030" s="758"/>
      <c r="CF1030" s="758"/>
      <c r="CG1030" s="758"/>
      <c r="CH1030" s="758"/>
      <c r="CI1030" s="758"/>
      <c r="CJ1030" s="758"/>
      <c r="CK1030" s="758"/>
      <c r="CL1030" s="758"/>
      <c r="CM1030" s="758"/>
      <c r="CN1030" s="758"/>
    </row>
    <row r="1031" spans="2:92" ht="15">
      <c r="B1031" s="758"/>
      <c r="C1031" s="758"/>
      <c r="D1031" s="758"/>
      <c r="E1031" s="758"/>
      <c r="F1031" s="758"/>
      <c r="G1031" s="758"/>
      <c r="H1031" s="758"/>
      <c r="I1031" s="758"/>
      <c r="J1031" s="758"/>
      <c r="K1031" s="758"/>
      <c r="L1031" s="758"/>
      <c r="M1031" s="758"/>
      <c r="N1031" s="758"/>
      <c r="O1031" s="758"/>
      <c r="P1031" s="758"/>
      <c r="Q1031" s="758"/>
      <c r="R1031" s="758"/>
      <c r="S1031" s="758"/>
      <c r="T1031" s="758"/>
      <c r="U1031" s="758"/>
      <c r="V1031" s="758"/>
      <c r="W1031" s="758"/>
      <c r="X1031" s="758"/>
      <c r="Y1031" s="758"/>
      <c r="Z1031" s="758"/>
      <c r="AA1031" s="758"/>
      <c r="AB1031" s="758"/>
      <c r="AC1031" s="758"/>
      <c r="AD1031" s="758"/>
      <c r="AE1031" s="758"/>
      <c r="AF1031" s="758"/>
      <c r="AG1031" s="758"/>
      <c r="AH1031" s="758"/>
      <c r="AI1031" s="758"/>
      <c r="AJ1031" s="758"/>
      <c r="AK1031" s="758"/>
      <c r="AL1031" s="758"/>
      <c r="AM1031" s="758"/>
      <c r="AN1031" s="758"/>
      <c r="AO1031" s="758"/>
      <c r="AP1031" s="758"/>
      <c r="AQ1031" s="758"/>
      <c r="AR1031" s="758"/>
      <c r="AS1031" s="758"/>
      <c r="AT1031" s="758"/>
      <c r="AU1031" s="758"/>
      <c r="AV1031" s="758"/>
      <c r="AW1031" s="758"/>
      <c r="AX1031" s="758"/>
      <c r="AY1031" s="758"/>
      <c r="AZ1031" s="758"/>
      <c r="BA1031" s="758"/>
      <c r="BB1031" s="758"/>
      <c r="BC1031" s="758"/>
      <c r="BD1031" s="758"/>
      <c r="BE1031" s="758"/>
      <c r="BF1031" s="812"/>
      <c r="BG1031" s="758"/>
      <c r="BH1031" s="758"/>
      <c r="BI1031" s="758"/>
      <c r="BJ1031" s="758"/>
      <c r="BK1031" s="758"/>
      <c r="BL1031" s="758"/>
      <c r="BM1031" s="758"/>
      <c r="BN1031" s="758"/>
      <c r="BO1031" s="758"/>
      <c r="BP1031" s="758"/>
      <c r="BQ1031" s="758"/>
      <c r="BR1031" s="758"/>
      <c r="BS1031" s="758"/>
      <c r="BT1031" s="758"/>
      <c r="BU1031" s="758"/>
      <c r="BV1031" s="758"/>
      <c r="BW1031" s="758"/>
      <c r="BX1031" s="758"/>
      <c r="BY1031" s="758"/>
      <c r="BZ1031" s="758"/>
      <c r="CA1031" s="758"/>
      <c r="CB1031" s="758"/>
      <c r="CC1031" s="758"/>
      <c r="CD1031" s="758"/>
      <c r="CE1031" s="758"/>
      <c r="CF1031" s="758"/>
      <c r="CG1031" s="758"/>
      <c r="CH1031" s="758"/>
      <c r="CI1031" s="758"/>
      <c r="CJ1031" s="758"/>
      <c r="CK1031" s="758"/>
      <c r="CL1031" s="758"/>
      <c r="CM1031" s="758"/>
      <c r="CN1031" s="758"/>
    </row>
    <row r="1032" spans="2:92" ht="15">
      <c r="B1032" s="758"/>
      <c r="C1032" s="758"/>
      <c r="D1032" s="758"/>
      <c r="E1032" s="758"/>
      <c r="F1032" s="758"/>
      <c r="G1032" s="758"/>
      <c r="H1032" s="758"/>
      <c r="I1032" s="758"/>
      <c r="J1032" s="758"/>
      <c r="K1032" s="758"/>
      <c r="L1032" s="758"/>
      <c r="M1032" s="758"/>
      <c r="N1032" s="758"/>
      <c r="O1032" s="758"/>
      <c r="P1032" s="758"/>
      <c r="Q1032" s="758"/>
      <c r="R1032" s="758"/>
      <c r="S1032" s="758"/>
      <c r="T1032" s="758"/>
      <c r="U1032" s="758"/>
      <c r="V1032" s="758"/>
      <c r="W1032" s="758"/>
      <c r="X1032" s="758"/>
      <c r="Y1032" s="758"/>
      <c r="Z1032" s="758"/>
      <c r="AA1032" s="758"/>
      <c r="AB1032" s="758"/>
      <c r="AC1032" s="758"/>
      <c r="AD1032" s="758"/>
      <c r="AE1032" s="758"/>
      <c r="AF1032" s="758"/>
      <c r="AG1032" s="758"/>
      <c r="AH1032" s="758"/>
      <c r="AI1032" s="758"/>
      <c r="AJ1032" s="758"/>
      <c r="AK1032" s="758"/>
      <c r="AL1032" s="758"/>
      <c r="AM1032" s="758"/>
      <c r="AN1032" s="758"/>
      <c r="AO1032" s="758"/>
      <c r="AP1032" s="758"/>
      <c r="AQ1032" s="758"/>
      <c r="AR1032" s="758"/>
      <c r="AS1032" s="758"/>
      <c r="AT1032" s="758"/>
      <c r="AU1032" s="758"/>
      <c r="AV1032" s="758"/>
      <c r="AW1032" s="758"/>
      <c r="AX1032" s="758"/>
      <c r="AY1032" s="758"/>
      <c r="AZ1032" s="758"/>
      <c r="BA1032" s="758"/>
      <c r="BB1032" s="758"/>
      <c r="BC1032" s="758"/>
      <c r="BD1032" s="758"/>
      <c r="BE1032" s="758"/>
      <c r="BF1032" s="812"/>
      <c r="BG1032" s="758"/>
      <c r="BH1032" s="758"/>
      <c r="BI1032" s="758"/>
      <c r="BJ1032" s="758"/>
      <c r="BK1032" s="758"/>
      <c r="BL1032" s="758"/>
      <c r="BM1032" s="758"/>
      <c r="BN1032" s="758"/>
      <c r="BO1032" s="758"/>
      <c r="BP1032" s="758"/>
      <c r="BQ1032" s="758"/>
      <c r="BR1032" s="758"/>
      <c r="BS1032" s="758"/>
      <c r="BT1032" s="758"/>
      <c r="BU1032" s="758"/>
      <c r="BV1032" s="758"/>
      <c r="BW1032" s="758"/>
      <c r="BX1032" s="758"/>
      <c r="BY1032" s="758"/>
      <c r="BZ1032" s="758"/>
      <c r="CA1032" s="758"/>
      <c r="CB1032" s="758"/>
      <c r="CC1032" s="758"/>
      <c r="CD1032" s="758"/>
      <c r="CE1032" s="758"/>
      <c r="CF1032" s="758"/>
      <c r="CG1032" s="758"/>
      <c r="CH1032" s="758"/>
      <c r="CI1032" s="758"/>
      <c r="CJ1032" s="758"/>
      <c r="CK1032" s="758"/>
      <c r="CL1032" s="758"/>
      <c r="CM1032" s="758"/>
      <c r="CN1032" s="758"/>
    </row>
    <row r="1033" spans="2:92" ht="15">
      <c r="B1033" s="758"/>
      <c r="C1033" s="758"/>
      <c r="D1033" s="758"/>
      <c r="E1033" s="758"/>
      <c r="F1033" s="758"/>
      <c r="G1033" s="758"/>
      <c r="H1033" s="758"/>
      <c r="I1033" s="758"/>
      <c r="J1033" s="758"/>
      <c r="K1033" s="758"/>
      <c r="L1033" s="758"/>
      <c r="M1033" s="758"/>
      <c r="N1033" s="758"/>
      <c r="O1033" s="758"/>
      <c r="P1033" s="758"/>
      <c r="Q1033" s="758"/>
      <c r="R1033" s="758"/>
      <c r="S1033" s="758"/>
      <c r="T1033" s="758"/>
      <c r="U1033" s="758"/>
      <c r="V1033" s="758"/>
      <c r="W1033" s="758"/>
      <c r="X1033" s="758"/>
      <c r="Y1033" s="758"/>
      <c r="Z1033" s="758"/>
      <c r="AA1033" s="758"/>
      <c r="AB1033" s="758"/>
      <c r="AC1033" s="758"/>
      <c r="AD1033" s="758"/>
      <c r="AE1033" s="758"/>
      <c r="AF1033" s="758"/>
      <c r="AG1033" s="758"/>
      <c r="AH1033" s="758"/>
      <c r="AI1033" s="758"/>
      <c r="AJ1033" s="758"/>
      <c r="AK1033" s="758"/>
      <c r="AL1033" s="758"/>
      <c r="AM1033" s="758"/>
      <c r="AN1033" s="758"/>
      <c r="AO1033" s="758"/>
      <c r="AP1033" s="758"/>
      <c r="AQ1033" s="758"/>
      <c r="AR1033" s="758"/>
      <c r="AS1033" s="758"/>
      <c r="AT1033" s="758"/>
      <c r="AU1033" s="758"/>
      <c r="AV1033" s="758"/>
      <c r="AW1033" s="758"/>
      <c r="AX1033" s="758"/>
      <c r="AY1033" s="758"/>
      <c r="AZ1033" s="758"/>
      <c r="BA1033" s="758"/>
      <c r="BB1033" s="758"/>
      <c r="BC1033" s="758"/>
      <c r="BD1033" s="758"/>
      <c r="BE1033" s="758"/>
      <c r="BF1033" s="812"/>
      <c r="BG1033" s="758"/>
      <c r="BH1033" s="758"/>
      <c r="BI1033" s="758"/>
      <c r="BJ1033" s="758"/>
      <c r="BK1033" s="758"/>
      <c r="BL1033" s="758"/>
      <c r="BM1033" s="758"/>
      <c r="BN1033" s="758"/>
      <c r="BO1033" s="758"/>
      <c r="BP1033" s="758"/>
      <c r="BQ1033" s="758"/>
      <c r="BR1033" s="758"/>
      <c r="BS1033" s="758"/>
      <c r="BT1033" s="758"/>
      <c r="BU1033" s="758"/>
      <c r="BV1033" s="758"/>
      <c r="BW1033" s="758"/>
      <c r="BX1033" s="758"/>
      <c r="BY1033" s="758"/>
      <c r="BZ1033" s="758"/>
      <c r="CA1033" s="758"/>
      <c r="CB1033" s="758"/>
      <c r="CC1033" s="758"/>
      <c r="CD1033" s="758"/>
      <c r="CE1033" s="758"/>
      <c r="CF1033" s="758"/>
      <c r="CG1033" s="758"/>
      <c r="CH1033" s="758"/>
      <c r="CI1033" s="758"/>
      <c r="CJ1033" s="758"/>
      <c r="CK1033" s="758"/>
      <c r="CL1033" s="758"/>
      <c r="CM1033" s="758"/>
      <c r="CN1033" s="758"/>
    </row>
    <row r="1034" spans="2:92" ht="15">
      <c r="B1034" s="758"/>
      <c r="C1034" s="758"/>
      <c r="D1034" s="758"/>
      <c r="E1034" s="758"/>
      <c r="F1034" s="758"/>
      <c r="G1034" s="758"/>
      <c r="H1034" s="758"/>
      <c r="I1034" s="758"/>
      <c r="J1034" s="758"/>
      <c r="K1034" s="758"/>
      <c r="L1034" s="758"/>
      <c r="M1034" s="758"/>
      <c r="N1034" s="758"/>
      <c r="O1034" s="758"/>
      <c r="P1034" s="758"/>
      <c r="Q1034" s="758"/>
      <c r="R1034" s="758"/>
      <c r="S1034" s="758"/>
      <c r="T1034" s="758"/>
      <c r="U1034" s="758"/>
      <c r="V1034" s="758"/>
      <c r="W1034" s="758"/>
      <c r="X1034" s="758"/>
      <c r="Y1034" s="758"/>
      <c r="Z1034" s="758"/>
      <c r="AA1034" s="758"/>
      <c r="AB1034" s="758"/>
      <c r="AC1034" s="758"/>
      <c r="AD1034" s="758"/>
      <c r="AE1034" s="758"/>
      <c r="AF1034" s="758"/>
      <c r="AG1034" s="758"/>
      <c r="AH1034" s="758"/>
      <c r="AI1034" s="758"/>
      <c r="AJ1034" s="758"/>
      <c r="AK1034" s="758"/>
      <c r="AL1034" s="758"/>
      <c r="AM1034" s="758"/>
      <c r="AN1034" s="758"/>
      <c r="AO1034" s="758"/>
      <c r="AP1034" s="758"/>
      <c r="AQ1034" s="758"/>
      <c r="AR1034" s="758"/>
      <c r="AS1034" s="758"/>
      <c r="AT1034" s="758"/>
      <c r="AU1034" s="758"/>
      <c r="AV1034" s="758"/>
      <c r="AW1034" s="758"/>
      <c r="AX1034" s="758"/>
      <c r="AY1034" s="758"/>
      <c r="AZ1034" s="758"/>
      <c r="BA1034" s="758"/>
      <c r="BB1034" s="758"/>
      <c r="BC1034" s="758"/>
      <c r="BD1034" s="758"/>
      <c r="BE1034" s="758"/>
      <c r="BF1034" s="812"/>
      <c r="BG1034" s="758"/>
      <c r="BH1034" s="758"/>
      <c r="BI1034" s="758"/>
      <c r="BJ1034" s="758"/>
      <c r="BK1034" s="758"/>
      <c r="BL1034" s="758"/>
      <c r="BM1034" s="758"/>
      <c r="BN1034" s="758"/>
      <c r="BO1034" s="758"/>
      <c r="BP1034" s="758"/>
      <c r="BQ1034" s="758"/>
      <c r="BR1034" s="758"/>
      <c r="BS1034" s="758"/>
      <c r="BT1034" s="758"/>
      <c r="BU1034" s="758"/>
      <c r="BV1034" s="758"/>
      <c r="BW1034" s="758"/>
      <c r="BX1034" s="758"/>
      <c r="BY1034" s="758"/>
      <c r="BZ1034" s="758"/>
      <c r="CA1034" s="758"/>
      <c r="CB1034" s="758"/>
      <c r="CC1034" s="758"/>
      <c r="CD1034" s="758"/>
      <c r="CE1034" s="758"/>
      <c r="CF1034" s="758"/>
      <c r="CG1034" s="758"/>
      <c r="CH1034" s="758"/>
      <c r="CI1034" s="758"/>
      <c r="CJ1034" s="758"/>
      <c r="CK1034" s="758"/>
      <c r="CL1034" s="758"/>
      <c r="CM1034" s="758"/>
      <c r="CN1034" s="758"/>
    </row>
    <row r="1035" spans="2:92" ht="15">
      <c r="B1035" s="758"/>
      <c r="C1035" s="758"/>
      <c r="D1035" s="758"/>
      <c r="E1035" s="758"/>
      <c r="F1035" s="758"/>
      <c r="G1035" s="758"/>
      <c r="H1035" s="758"/>
      <c r="I1035" s="758"/>
      <c r="J1035" s="758"/>
      <c r="K1035" s="758"/>
      <c r="L1035" s="758"/>
      <c r="M1035" s="758"/>
      <c r="N1035" s="758"/>
      <c r="O1035" s="758"/>
      <c r="P1035" s="758"/>
      <c r="Q1035" s="758"/>
      <c r="R1035" s="758"/>
      <c r="S1035" s="758"/>
      <c r="T1035" s="758"/>
      <c r="U1035" s="758"/>
      <c r="V1035" s="758"/>
      <c r="W1035" s="758"/>
      <c r="X1035" s="758"/>
      <c r="Y1035" s="758"/>
      <c r="Z1035" s="758"/>
      <c r="AA1035" s="758"/>
      <c r="AB1035" s="758"/>
      <c r="AC1035" s="758"/>
      <c r="AD1035" s="758"/>
      <c r="AE1035" s="758"/>
      <c r="AF1035" s="758"/>
      <c r="AG1035" s="758"/>
      <c r="AH1035" s="758"/>
      <c r="AI1035" s="758"/>
      <c r="AJ1035" s="758"/>
      <c r="AK1035" s="758"/>
      <c r="AL1035" s="758"/>
      <c r="AM1035" s="758"/>
      <c r="AN1035" s="758"/>
      <c r="AO1035" s="758"/>
      <c r="AP1035" s="758"/>
      <c r="AQ1035" s="758"/>
      <c r="AR1035" s="758"/>
      <c r="AS1035" s="758"/>
      <c r="AT1035" s="758"/>
      <c r="AU1035" s="758"/>
      <c r="AV1035" s="758"/>
      <c r="AW1035" s="758"/>
      <c r="AX1035" s="758"/>
      <c r="AY1035" s="758"/>
      <c r="AZ1035" s="758"/>
      <c r="BA1035" s="758"/>
      <c r="BB1035" s="758"/>
      <c r="BC1035" s="758"/>
      <c r="BD1035" s="758"/>
      <c r="BE1035" s="758"/>
      <c r="BF1035" s="812"/>
      <c r="BG1035" s="758"/>
      <c r="BH1035" s="758"/>
      <c r="BI1035" s="758"/>
      <c r="BJ1035" s="758"/>
      <c r="BK1035" s="758"/>
      <c r="BL1035" s="758"/>
      <c r="BM1035" s="758"/>
      <c r="BN1035" s="758"/>
      <c r="BO1035" s="758"/>
      <c r="BP1035" s="758"/>
      <c r="BQ1035" s="758"/>
      <c r="BR1035" s="758"/>
      <c r="BS1035" s="758"/>
      <c r="BT1035" s="758"/>
      <c r="BU1035" s="758"/>
      <c r="BV1035" s="758"/>
      <c r="BW1035" s="758"/>
      <c r="BX1035" s="758"/>
      <c r="BY1035" s="758"/>
      <c r="BZ1035" s="758"/>
      <c r="CA1035" s="758"/>
      <c r="CB1035" s="758"/>
      <c r="CC1035" s="758"/>
      <c r="CD1035" s="758"/>
      <c r="CE1035" s="758"/>
      <c r="CF1035" s="758"/>
      <c r="CG1035" s="758"/>
      <c r="CH1035" s="758"/>
      <c r="CI1035" s="758"/>
      <c r="CJ1035" s="758"/>
      <c r="CK1035" s="758"/>
      <c r="CL1035" s="758"/>
      <c r="CM1035" s="758"/>
      <c r="CN1035" s="758"/>
    </row>
    <row r="1036" spans="2:92" ht="15">
      <c r="B1036" s="758"/>
      <c r="C1036" s="758"/>
      <c r="D1036" s="758"/>
      <c r="E1036" s="758"/>
      <c r="F1036" s="758"/>
      <c r="G1036" s="758"/>
      <c r="H1036" s="758"/>
      <c r="I1036" s="758"/>
      <c r="J1036" s="758"/>
      <c r="K1036" s="758"/>
      <c r="L1036" s="758"/>
      <c r="M1036" s="758"/>
      <c r="N1036" s="758"/>
      <c r="O1036" s="758"/>
      <c r="P1036" s="758"/>
      <c r="Q1036" s="758"/>
      <c r="R1036" s="758"/>
      <c r="S1036" s="758"/>
      <c r="T1036" s="758"/>
      <c r="U1036" s="758"/>
      <c r="V1036" s="758"/>
      <c r="W1036" s="758"/>
      <c r="X1036" s="758"/>
      <c r="Y1036" s="758"/>
      <c r="Z1036" s="758"/>
      <c r="AA1036" s="758"/>
      <c r="AB1036" s="758"/>
      <c r="AC1036" s="758"/>
      <c r="AD1036" s="758"/>
      <c r="AE1036" s="758"/>
      <c r="AF1036" s="758"/>
      <c r="AG1036" s="758"/>
      <c r="AH1036" s="758"/>
      <c r="AI1036" s="758"/>
      <c r="AJ1036" s="758"/>
      <c r="AK1036" s="758"/>
      <c r="AL1036" s="758"/>
      <c r="AM1036" s="758"/>
      <c r="AN1036" s="758"/>
      <c r="AO1036" s="758"/>
      <c r="AP1036" s="758"/>
      <c r="AQ1036" s="758"/>
      <c r="AR1036" s="758"/>
      <c r="AS1036" s="758"/>
      <c r="AT1036" s="758"/>
      <c r="AU1036" s="758"/>
      <c r="AV1036" s="758"/>
      <c r="AW1036" s="758"/>
      <c r="AX1036" s="758"/>
      <c r="AY1036" s="758"/>
      <c r="AZ1036" s="758"/>
      <c r="BA1036" s="758"/>
      <c r="BB1036" s="758"/>
      <c r="BC1036" s="758"/>
      <c r="BD1036" s="758"/>
      <c r="BE1036" s="758"/>
      <c r="BF1036" s="812"/>
      <c r="BG1036" s="758"/>
      <c r="BH1036" s="758"/>
      <c r="BI1036" s="758"/>
      <c r="BJ1036" s="758"/>
      <c r="BK1036" s="758"/>
      <c r="BL1036" s="758"/>
      <c r="BM1036" s="758"/>
      <c r="BN1036" s="758"/>
      <c r="BO1036" s="758"/>
      <c r="BP1036" s="758"/>
      <c r="BQ1036" s="758"/>
      <c r="BR1036" s="758"/>
      <c r="BS1036" s="758"/>
      <c r="BT1036" s="758"/>
      <c r="BU1036" s="758"/>
      <c r="BV1036" s="758"/>
      <c r="BW1036" s="758"/>
      <c r="BX1036" s="758"/>
      <c r="BY1036" s="758"/>
      <c r="BZ1036" s="758"/>
      <c r="CA1036" s="758"/>
      <c r="CB1036" s="758"/>
      <c r="CC1036" s="758"/>
      <c r="CD1036" s="758"/>
      <c r="CE1036" s="758"/>
      <c r="CF1036" s="758"/>
      <c r="CG1036" s="758"/>
      <c r="CH1036" s="758"/>
      <c r="CI1036" s="758"/>
      <c r="CJ1036" s="758"/>
      <c r="CK1036" s="758"/>
      <c r="CL1036" s="758"/>
      <c r="CM1036" s="758"/>
      <c r="CN1036" s="758"/>
    </row>
    <row r="1037" spans="2:92" ht="15">
      <c r="B1037" s="758"/>
      <c r="C1037" s="758"/>
      <c r="D1037" s="758"/>
      <c r="E1037" s="758"/>
      <c r="F1037" s="758"/>
      <c r="G1037" s="758"/>
      <c r="H1037" s="758"/>
      <c r="I1037" s="758"/>
      <c r="J1037" s="758"/>
      <c r="K1037" s="758"/>
      <c r="L1037" s="758"/>
      <c r="M1037" s="758"/>
      <c r="N1037" s="758"/>
      <c r="O1037" s="758"/>
      <c r="P1037" s="758"/>
      <c r="Q1037" s="758"/>
      <c r="R1037" s="758"/>
      <c r="S1037" s="758"/>
      <c r="T1037" s="758"/>
      <c r="U1037" s="758"/>
      <c r="V1037" s="758"/>
      <c r="W1037" s="758"/>
      <c r="X1037" s="758"/>
      <c r="Y1037" s="758"/>
      <c r="Z1037" s="758"/>
      <c r="AA1037" s="758"/>
      <c r="AB1037" s="758"/>
      <c r="AC1037" s="758"/>
      <c r="AD1037" s="758"/>
      <c r="AE1037" s="758"/>
      <c r="AF1037" s="758"/>
      <c r="AG1037" s="758"/>
      <c r="AH1037" s="758"/>
      <c r="AI1037" s="758"/>
      <c r="AJ1037" s="758"/>
      <c r="AK1037" s="758"/>
      <c r="AL1037" s="758"/>
      <c r="AM1037" s="758"/>
      <c r="AN1037" s="758"/>
      <c r="AO1037" s="758"/>
      <c r="AP1037" s="758"/>
      <c r="AQ1037" s="758"/>
      <c r="AR1037" s="758"/>
      <c r="AS1037" s="758"/>
      <c r="AT1037" s="758"/>
      <c r="AU1037" s="758"/>
      <c r="AV1037" s="758"/>
      <c r="AW1037" s="758"/>
      <c r="AX1037" s="758"/>
      <c r="AY1037" s="758"/>
      <c r="AZ1037" s="758"/>
      <c r="BA1037" s="758"/>
      <c r="BB1037" s="758"/>
      <c r="BC1037" s="758"/>
      <c r="BD1037" s="758"/>
      <c r="BE1037" s="758"/>
      <c r="BF1037" s="812"/>
      <c r="BG1037" s="758"/>
      <c r="BH1037" s="758"/>
      <c r="BI1037" s="758"/>
      <c r="BJ1037" s="758"/>
      <c r="BK1037" s="758"/>
      <c r="BL1037" s="758"/>
      <c r="BM1037" s="758"/>
      <c r="BN1037" s="758"/>
      <c r="BO1037" s="758"/>
      <c r="BP1037" s="758"/>
      <c r="BQ1037" s="758"/>
      <c r="BR1037" s="758"/>
      <c r="BS1037" s="758"/>
      <c r="BT1037" s="758"/>
      <c r="BU1037" s="758"/>
      <c r="BV1037" s="758"/>
      <c r="BW1037" s="758"/>
      <c r="BX1037" s="758"/>
      <c r="BY1037" s="758"/>
      <c r="BZ1037" s="758"/>
      <c r="CA1037" s="758"/>
      <c r="CB1037" s="758"/>
      <c r="CC1037" s="758"/>
      <c r="CD1037" s="758"/>
      <c r="CE1037" s="758"/>
      <c r="CF1037" s="758"/>
      <c r="CG1037" s="758"/>
      <c r="CH1037" s="758"/>
      <c r="CI1037" s="758"/>
      <c r="CJ1037" s="758"/>
      <c r="CK1037" s="758"/>
      <c r="CL1037" s="758"/>
      <c r="CM1037" s="758"/>
      <c r="CN1037" s="758"/>
    </row>
    <row r="1038" spans="2:92" ht="15">
      <c r="B1038" s="758"/>
      <c r="C1038" s="758"/>
      <c r="D1038" s="758"/>
      <c r="E1038" s="758"/>
      <c r="F1038" s="758"/>
      <c r="G1038" s="758"/>
      <c r="H1038" s="758"/>
      <c r="I1038" s="758"/>
      <c r="J1038" s="758"/>
      <c r="K1038" s="758"/>
      <c r="L1038" s="758"/>
      <c r="M1038" s="758"/>
      <c r="N1038" s="758"/>
      <c r="O1038" s="758"/>
      <c r="P1038" s="758"/>
      <c r="Q1038" s="758"/>
      <c r="R1038" s="758"/>
      <c r="S1038" s="758"/>
      <c r="T1038" s="758"/>
      <c r="U1038" s="758"/>
      <c r="V1038" s="758"/>
      <c r="W1038" s="758"/>
      <c r="X1038" s="758"/>
      <c r="Y1038" s="758"/>
      <c r="Z1038" s="758"/>
      <c r="AA1038" s="758"/>
      <c r="AB1038" s="758"/>
      <c r="AC1038" s="758"/>
      <c r="AD1038" s="758"/>
      <c r="AE1038" s="758"/>
      <c r="AF1038" s="758"/>
      <c r="AG1038" s="758"/>
      <c r="AH1038" s="758"/>
      <c r="AI1038" s="758"/>
      <c r="AJ1038" s="758"/>
      <c r="AK1038" s="758"/>
      <c r="AL1038" s="758"/>
      <c r="AM1038" s="758"/>
      <c r="AN1038" s="758"/>
      <c r="AO1038" s="758"/>
      <c r="AP1038" s="758"/>
      <c r="AQ1038" s="758"/>
      <c r="AR1038" s="758"/>
      <c r="AS1038" s="758"/>
      <c r="AT1038" s="758"/>
      <c r="AU1038" s="758"/>
      <c r="AV1038" s="758"/>
      <c r="AW1038" s="758"/>
      <c r="AX1038" s="758"/>
      <c r="AY1038" s="758"/>
      <c r="AZ1038" s="758"/>
      <c r="BA1038" s="758"/>
      <c r="BB1038" s="758"/>
      <c r="BC1038" s="758"/>
      <c r="BD1038" s="758"/>
      <c r="BE1038" s="758"/>
      <c r="BF1038" s="812"/>
      <c r="BG1038" s="758"/>
      <c r="BH1038" s="758"/>
      <c r="BI1038" s="758"/>
      <c r="BJ1038" s="758"/>
      <c r="BK1038" s="758"/>
      <c r="BL1038" s="758"/>
      <c r="BM1038" s="758"/>
      <c r="BN1038" s="758"/>
      <c r="BO1038" s="758"/>
      <c r="BP1038" s="758"/>
      <c r="BQ1038" s="758"/>
      <c r="BR1038" s="758"/>
      <c r="BS1038" s="758"/>
      <c r="BT1038" s="758"/>
      <c r="BU1038" s="758"/>
      <c r="BV1038" s="758"/>
      <c r="BW1038" s="758"/>
      <c r="BX1038" s="758"/>
      <c r="BY1038" s="758"/>
      <c r="BZ1038" s="758"/>
      <c r="CA1038" s="758"/>
      <c r="CB1038" s="758"/>
      <c r="CC1038" s="758"/>
      <c r="CD1038" s="758"/>
      <c r="CE1038" s="758"/>
      <c r="CF1038" s="758"/>
      <c r="CG1038" s="758"/>
      <c r="CH1038" s="758"/>
      <c r="CI1038" s="758"/>
      <c r="CJ1038" s="758"/>
      <c r="CK1038" s="758"/>
      <c r="CL1038" s="758"/>
      <c r="CM1038" s="758"/>
      <c r="CN1038" s="758"/>
    </row>
    <row r="1039" spans="2:92" ht="15">
      <c r="B1039" s="758"/>
      <c r="C1039" s="758"/>
      <c r="D1039" s="758"/>
      <c r="E1039" s="758"/>
      <c r="F1039" s="758"/>
      <c r="G1039" s="758"/>
      <c r="H1039" s="758"/>
      <c r="I1039" s="758"/>
      <c r="J1039" s="758"/>
      <c r="K1039" s="758"/>
      <c r="L1039" s="758"/>
      <c r="M1039" s="758"/>
      <c r="N1039" s="758"/>
      <c r="O1039" s="758"/>
      <c r="P1039" s="758"/>
      <c r="Q1039" s="758"/>
      <c r="R1039" s="758"/>
      <c r="S1039" s="758"/>
      <c r="T1039" s="758"/>
      <c r="U1039" s="758"/>
      <c r="V1039" s="758"/>
      <c r="W1039" s="758"/>
      <c r="X1039" s="758"/>
      <c r="Y1039" s="758"/>
      <c r="Z1039" s="758"/>
      <c r="AA1039" s="758"/>
      <c r="AB1039" s="758"/>
      <c r="AC1039" s="758"/>
      <c r="AD1039" s="758"/>
      <c r="AE1039" s="758"/>
      <c r="AF1039" s="758"/>
      <c r="AG1039" s="758"/>
      <c r="AH1039" s="758"/>
      <c r="AI1039" s="758"/>
      <c r="AJ1039" s="758"/>
      <c r="AK1039" s="758"/>
      <c r="AL1039" s="758"/>
      <c r="AM1039" s="758"/>
      <c r="AN1039" s="758"/>
      <c r="AO1039" s="758"/>
      <c r="AP1039" s="758"/>
      <c r="AQ1039" s="758"/>
      <c r="AR1039" s="758"/>
      <c r="AS1039" s="758"/>
      <c r="AT1039" s="758"/>
      <c r="AU1039" s="758"/>
      <c r="AV1039" s="758"/>
      <c r="AW1039" s="758"/>
      <c r="AX1039" s="758"/>
      <c r="AY1039" s="758"/>
      <c r="AZ1039" s="758"/>
      <c r="BA1039" s="758"/>
      <c r="BB1039" s="758"/>
      <c r="BC1039" s="758"/>
      <c r="BD1039" s="758"/>
      <c r="BE1039" s="758"/>
      <c r="BF1039" s="812"/>
      <c r="BG1039" s="758"/>
      <c r="BH1039" s="758"/>
      <c r="BI1039" s="758"/>
      <c r="BJ1039" s="758"/>
      <c r="BK1039" s="758"/>
      <c r="BL1039" s="758"/>
      <c r="BM1039" s="758"/>
      <c r="BN1039" s="758"/>
      <c r="BO1039" s="758"/>
      <c r="BP1039" s="758"/>
      <c r="BQ1039" s="758"/>
      <c r="BR1039" s="758"/>
      <c r="BS1039" s="758"/>
      <c r="BT1039" s="758"/>
      <c r="BU1039" s="758"/>
      <c r="BV1039" s="758"/>
      <c r="BW1039" s="758"/>
      <c r="BX1039" s="758"/>
      <c r="BY1039" s="758"/>
      <c r="BZ1039" s="758"/>
      <c r="CA1039" s="758"/>
      <c r="CB1039" s="758"/>
      <c r="CC1039" s="758"/>
      <c r="CD1039" s="758"/>
      <c r="CE1039" s="758"/>
      <c r="CF1039" s="758"/>
      <c r="CG1039" s="758"/>
      <c r="CH1039" s="758"/>
      <c r="CI1039" s="758"/>
      <c r="CJ1039" s="758"/>
      <c r="CK1039" s="758"/>
      <c r="CL1039" s="758"/>
      <c r="CM1039" s="758"/>
      <c r="CN1039" s="758"/>
    </row>
    <row r="1040" spans="2:92" ht="15">
      <c r="B1040" s="758"/>
      <c r="C1040" s="758"/>
      <c r="D1040" s="758"/>
      <c r="E1040" s="758"/>
      <c r="F1040" s="758"/>
      <c r="G1040" s="758"/>
      <c r="H1040" s="758"/>
      <c r="I1040" s="758"/>
      <c r="J1040" s="758"/>
      <c r="K1040" s="758"/>
      <c r="L1040" s="758"/>
      <c r="M1040" s="758"/>
      <c r="N1040" s="758"/>
      <c r="O1040" s="758"/>
      <c r="P1040" s="758"/>
      <c r="Q1040" s="758"/>
      <c r="R1040" s="758"/>
      <c r="S1040" s="758"/>
      <c r="T1040" s="758"/>
      <c r="U1040" s="758"/>
      <c r="V1040" s="758"/>
      <c r="W1040" s="758"/>
      <c r="X1040" s="758"/>
      <c r="Y1040" s="758"/>
      <c r="Z1040" s="758"/>
      <c r="AA1040" s="758"/>
      <c r="AB1040" s="758"/>
      <c r="AC1040" s="758"/>
      <c r="AD1040" s="758"/>
      <c r="AE1040" s="758"/>
      <c r="AF1040" s="758"/>
      <c r="AG1040" s="758"/>
      <c r="AH1040" s="758"/>
      <c r="AI1040" s="758"/>
      <c r="AJ1040" s="758"/>
      <c r="AK1040" s="758"/>
      <c r="AL1040" s="758"/>
      <c r="AM1040" s="758"/>
      <c r="AN1040" s="758"/>
      <c r="AO1040" s="758"/>
      <c r="AP1040" s="758"/>
      <c r="AQ1040" s="758"/>
      <c r="AR1040" s="758"/>
      <c r="AS1040" s="758"/>
      <c r="AT1040" s="758"/>
      <c r="AU1040" s="758"/>
      <c r="AV1040" s="758"/>
      <c r="AW1040" s="758"/>
      <c r="AX1040" s="758"/>
      <c r="AY1040" s="758"/>
      <c r="AZ1040" s="758"/>
      <c r="BA1040" s="758"/>
      <c r="BB1040" s="758"/>
      <c r="BC1040" s="758"/>
      <c r="BD1040" s="758"/>
      <c r="BE1040" s="758"/>
      <c r="BF1040" s="812"/>
      <c r="BG1040" s="758"/>
      <c r="BH1040" s="758"/>
      <c r="BI1040" s="758"/>
      <c r="BJ1040" s="758"/>
      <c r="BK1040" s="758"/>
      <c r="BL1040" s="758"/>
      <c r="BM1040" s="758"/>
      <c r="BN1040" s="758"/>
      <c r="BO1040" s="758"/>
      <c r="BP1040" s="758"/>
      <c r="BQ1040" s="758"/>
      <c r="BR1040" s="758"/>
      <c r="BS1040" s="758"/>
      <c r="BT1040" s="758"/>
      <c r="BU1040" s="758"/>
      <c r="BV1040" s="758"/>
      <c r="BW1040" s="758"/>
      <c r="BX1040" s="758"/>
      <c r="BY1040" s="758"/>
      <c r="BZ1040" s="758"/>
      <c r="CA1040" s="758"/>
      <c r="CB1040" s="758"/>
      <c r="CC1040" s="758"/>
      <c r="CD1040" s="758"/>
      <c r="CE1040" s="758"/>
      <c r="CF1040" s="758"/>
      <c r="CG1040" s="758"/>
      <c r="CH1040" s="758"/>
      <c r="CI1040" s="758"/>
      <c r="CJ1040" s="758"/>
      <c r="CK1040" s="758"/>
      <c r="CL1040" s="758"/>
      <c r="CM1040" s="758"/>
      <c r="CN1040" s="758"/>
    </row>
    <row r="1041" spans="2:92" ht="15">
      <c r="B1041" s="758"/>
      <c r="C1041" s="758"/>
      <c r="D1041" s="758"/>
      <c r="E1041" s="758"/>
      <c r="F1041" s="758"/>
      <c r="G1041" s="758"/>
      <c r="H1041" s="758"/>
      <c r="I1041" s="758"/>
      <c r="J1041" s="758"/>
      <c r="K1041" s="758"/>
      <c r="L1041" s="758"/>
      <c r="M1041" s="758"/>
      <c r="N1041" s="758"/>
      <c r="O1041" s="758"/>
      <c r="P1041" s="758"/>
      <c r="Q1041" s="758"/>
      <c r="R1041" s="758"/>
      <c r="S1041" s="758"/>
      <c r="T1041" s="758"/>
      <c r="U1041" s="758"/>
      <c r="V1041" s="758"/>
      <c r="W1041" s="758"/>
      <c r="X1041" s="758"/>
      <c r="Y1041" s="758"/>
      <c r="Z1041" s="758"/>
      <c r="AA1041" s="758"/>
      <c r="AB1041" s="758"/>
      <c r="AC1041" s="758"/>
      <c r="AD1041" s="758"/>
      <c r="AE1041" s="758"/>
      <c r="AF1041" s="758"/>
      <c r="AG1041" s="758"/>
      <c r="AH1041" s="758"/>
      <c r="AI1041" s="758"/>
      <c r="AJ1041" s="758"/>
      <c r="AK1041" s="758"/>
      <c r="AL1041" s="758"/>
      <c r="AM1041" s="758"/>
      <c r="AN1041" s="758"/>
      <c r="AO1041" s="758"/>
      <c r="AP1041" s="758"/>
      <c r="AQ1041" s="758"/>
      <c r="AR1041" s="758"/>
      <c r="AS1041" s="758"/>
      <c r="AT1041" s="758"/>
      <c r="AU1041" s="758"/>
      <c r="AV1041" s="758"/>
      <c r="AW1041" s="758"/>
      <c r="AX1041" s="758"/>
      <c r="AY1041" s="758"/>
      <c r="AZ1041" s="758"/>
      <c r="BA1041" s="758"/>
      <c r="BB1041" s="758"/>
      <c r="BC1041" s="758"/>
      <c r="BD1041" s="758"/>
      <c r="BE1041" s="758"/>
      <c r="BF1041" s="812"/>
      <c r="BG1041" s="758"/>
      <c r="BH1041" s="758"/>
      <c r="BI1041" s="758"/>
      <c r="BJ1041" s="758"/>
      <c r="BK1041" s="758"/>
      <c r="BL1041" s="758"/>
      <c r="BM1041" s="758"/>
      <c r="BN1041" s="758"/>
      <c r="BO1041" s="758"/>
      <c r="BP1041" s="758"/>
      <c r="BQ1041" s="758"/>
      <c r="BR1041" s="758"/>
      <c r="BS1041" s="758"/>
      <c r="BT1041" s="758"/>
      <c r="BU1041" s="758"/>
      <c r="BV1041" s="758"/>
      <c r="BW1041" s="758"/>
      <c r="BX1041" s="758"/>
      <c r="BY1041" s="758"/>
      <c r="BZ1041" s="758"/>
      <c r="CA1041" s="758"/>
      <c r="CB1041" s="758"/>
      <c r="CC1041" s="758"/>
      <c r="CD1041" s="758"/>
      <c r="CE1041" s="758"/>
      <c r="CF1041" s="758"/>
      <c r="CG1041" s="758"/>
      <c r="CH1041" s="758"/>
      <c r="CI1041" s="758"/>
      <c r="CJ1041" s="758"/>
      <c r="CK1041" s="758"/>
      <c r="CL1041" s="758"/>
      <c r="CM1041" s="758"/>
      <c r="CN1041" s="758"/>
    </row>
    <row r="1042" spans="2:92" ht="15">
      <c r="B1042" s="758"/>
      <c r="C1042" s="758"/>
      <c r="D1042" s="758"/>
      <c r="E1042" s="758"/>
      <c r="F1042" s="758"/>
      <c r="G1042" s="758"/>
      <c r="H1042" s="758"/>
      <c r="I1042" s="758"/>
      <c r="J1042" s="758"/>
      <c r="K1042" s="758"/>
      <c r="L1042" s="758"/>
      <c r="M1042" s="758"/>
      <c r="N1042" s="758"/>
      <c r="O1042" s="758"/>
      <c r="P1042" s="758"/>
      <c r="Q1042" s="758"/>
      <c r="R1042" s="758"/>
      <c r="S1042" s="758"/>
      <c r="T1042" s="758"/>
      <c r="U1042" s="758"/>
      <c r="V1042" s="758"/>
      <c r="W1042" s="758"/>
      <c r="X1042" s="758"/>
      <c r="Y1042" s="758"/>
      <c r="Z1042" s="758"/>
      <c r="AA1042" s="758"/>
      <c r="AB1042" s="758"/>
      <c r="AC1042" s="758"/>
      <c r="AD1042" s="758"/>
      <c r="AE1042" s="758"/>
      <c r="AF1042" s="758"/>
      <c r="AG1042" s="758"/>
      <c r="AH1042" s="758"/>
      <c r="AI1042" s="758"/>
      <c r="AJ1042" s="758"/>
      <c r="AK1042" s="758"/>
      <c r="AL1042" s="758"/>
      <c r="AM1042" s="758"/>
      <c r="AN1042" s="758"/>
      <c r="AO1042" s="758"/>
      <c r="AP1042" s="758"/>
      <c r="AQ1042" s="758"/>
      <c r="AR1042" s="758"/>
      <c r="AS1042" s="758"/>
      <c r="AT1042" s="758"/>
      <c r="AU1042" s="758"/>
      <c r="AV1042" s="758"/>
      <c r="AW1042" s="758"/>
      <c r="AX1042" s="758"/>
      <c r="AY1042" s="758"/>
      <c r="AZ1042" s="758"/>
      <c r="BA1042" s="758"/>
      <c r="BB1042" s="758"/>
      <c r="BC1042" s="758"/>
      <c r="BD1042" s="758"/>
      <c r="BE1042" s="758"/>
      <c r="BF1042" s="812"/>
      <c r="BG1042" s="758"/>
      <c r="BH1042" s="758"/>
      <c r="BI1042" s="758"/>
      <c r="BJ1042" s="758"/>
      <c r="BK1042" s="758"/>
      <c r="BL1042" s="758"/>
      <c r="BM1042" s="758"/>
      <c r="BN1042" s="758"/>
      <c r="BO1042" s="758"/>
      <c r="BP1042" s="758"/>
      <c r="BQ1042" s="758"/>
      <c r="BR1042" s="758"/>
      <c r="BS1042" s="758"/>
      <c r="BT1042" s="758"/>
      <c r="BU1042" s="758"/>
      <c r="BV1042" s="758"/>
      <c r="BW1042" s="758"/>
      <c r="BX1042" s="758"/>
      <c r="BY1042" s="758"/>
      <c r="BZ1042" s="758"/>
      <c r="CA1042" s="758"/>
      <c r="CB1042" s="758"/>
      <c r="CC1042" s="758"/>
      <c r="CD1042" s="758"/>
      <c r="CE1042" s="758"/>
      <c r="CF1042" s="758"/>
      <c r="CG1042" s="758"/>
      <c r="CH1042" s="758"/>
      <c r="CI1042" s="758"/>
      <c r="CJ1042" s="758"/>
      <c r="CK1042" s="758"/>
      <c r="CL1042" s="758"/>
      <c r="CM1042" s="758"/>
      <c r="CN1042" s="758"/>
    </row>
    <row r="1043" spans="2:92" ht="15">
      <c r="B1043" s="758"/>
      <c r="C1043" s="758"/>
      <c r="D1043" s="758"/>
      <c r="E1043" s="758"/>
      <c r="F1043" s="758"/>
      <c r="G1043" s="758"/>
      <c r="H1043" s="758"/>
      <c r="I1043" s="758"/>
      <c r="J1043" s="758"/>
      <c r="K1043" s="758"/>
      <c r="L1043" s="758"/>
      <c r="M1043" s="758"/>
      <c r="N1043" s="758"/>
      <c r="O1043" s="758"/>
      <c r="P1043" s="758"/>
      <c r="Q1043" s="758"/>
      <c r="R1043" s="758"/>
      <c r="S1043" s="758"/>
      <c r="T1043" s="758"/>
      <c r="U1043" s="758"/>
      <c r="V1043" s="758"/>
      <c r="W1043" s="758"/>
      <c r="X1043" s="758"/>
      <c r="Y1043" s="758"/>
      <c r="Z1043" s="758"/>
      <c r="AA1043" s="758"/>
      <c r="AB1043" s="758"/>
      <c r="AC1043" s="758"/>
      <c r="AD1043" s="758"/>
      <c r="AE1043" s="758"/>
      <c r="AF1043" s="758"/>
      <c r="AG1043" s="758"/>
      <c r="AH1043" s="758"/>
      <c r="AI1043" s="758"/>
      <c r="AJ1043" s="758"/>
      <c r="AK1043" s="758"/>
      <c r="AL1043" s="758"/>
      <c r="AM1043" s="758"/>
      <c r="AN1043" s="758"/>
      <c r="AO1043" s="758"/>
      <c r="AP1043" s="758"/>
      <c r="AQ1043" s="758"/>
      <c r="AR1043" s="758"/>
      <c r="AS1043" s="758"/>
      <c r="AT1043" s="758"/>
      <c r="AU1043" s="758"/>
      <c r="AV1043" s="758"/>
      <c r="AW1043" s="758"/>
      <c r="AX1043" s="758"/>
      <c r="AY1043" s="758"/>
      <c r="AZ1043" s="758"/>
      <c r="BA1043" s="758"/>
      <c r="BB1043" s="758"/>
      <c r="BC1043" s="758"/>
      <c r="BD1043" s="758"/>
      <c r="BE1043" s="758"/>
      <c r="BF1043" s="812"/>
      <c r="BG1043" s="758"/>
      <c r="BH1043" s="758"/>
      <c r="BI1043" s="758"/>
      <c r="BJ1043" s="758"/>
      <c r="BK1043" s="758"/>
      <c r="BL1043" s="758"/>
      <c r="BM1043" s="758"/>
      <c r="BN1043" s="758"/>
      <c r="BO1043" s="758"/>
      <c r="BP1043" s="758"/>
      <c r="BQ1043" s="758"/>
      <c r="BR1043" s="758"/>
      <c r="BS1043" s="758"/>
      <c r="BT1043" s="758"/>
      <c r="BU1043" s="758"/>
      <c r="BV1043" s="758"/>
      <c r="BW1043" s="758"/>
      <c r="BX1043" s="758"/>
      <c r="BY1043" s="758"/>
      <c r="BZ1043" s="758"/>
      <c r="CA1043" s="758"/>
      <c r="CB1043" s="758"/>
      <c r="CC1043" s="758"/>
      <c r="CD1043" s="758"/>
      <c r="CE1043" s="758"/>
      <c r="CF1043" s="758"/>
      <c r="CG1043" s="758"/>
      <c r="CH1043" s="758"/>
      <c r="CI1043" s="758"/>
      <c r="CJ1043" s="758"/>
      <c r="CK1043" s="758"/>
      <c r="CL1043" s="758"/>
      <c r="CM1043" s="758"/>
      <c r="CN1043" s="758"/>
    </row>
    <row r="1044" spans="2:92" ht="15">
      <c r="B1044" s="758"/>
      <c r="C1044" s="758"/>
      <c r="D1044" s="758"/>
      <c r="E1044" s="758"/>
      <c r="F1044" s="758"/>
      <c r="G1044" s="758"/>
      <c r="H1044" s="758"/>
      <c r="I1044" s="758"/>
      <c r="J1044" s="758"/>
      <c r="K1044" s="758"/>
      <c r="L1044" s="758"/>
      <c r="M1044" s="758"/>
      <c r="N1044" s="758"/>
      <c r="O1044" s="758"/>
      <c r="P1044" s="758"/>
      <c r="Q1044" s="758"/>
      <c r="R1044" s="758"/>
      <c r="S1044" s="758"/>
      <c r="T1044" s="758"/>
      <c r="U1044" s="758"/>
      <c r="V1044" s="758"/>
      <c r="W1044" s="758"/>
      <c r="X1044" s="758"/>
      <c r="Y1044" s="758"/>
      <c r="Z1044" s="758"/>
      <c r="AA1044" s="758"/>
      <c r="AB1044" s="758"/>
      <c r="AC1044" s="758"/>
      <c r="AD1044" s="758"/>
      <c r="AE1044" s="758"/>
      <c r="AF1044" s="758"/>
      <c r="AG1044" s="758"/>
      <c r="AH1044" s="758"/>
      <c r="AI1044" s="758"/>
      <c r="AJ1044" s="758"/>
      <c r="AK1044" s="758"/>
      <c r="AL1044" s="758"/>
      <c r="AM1044" s="758"/>
      <c r="AN1044" s="758"/>
      <c r="AO1044" s="758"/>
      <c r="AP1044" s="758"/>
      <c r="AQ1044" s="758"/>
      <c r="AR1044" s="758"/>
      <c r="AS1044" s="758"/>
      <c r="AT1044" s="758"/>
      <c r="AU1044" s="758"/>
      <c r="AV1044" s="758"/>
      <c r="AW1044" s="758"/>
      <c r="AX1044" s="758"/>
      <c r="AY1044" s="758"/>
      <c r="AZ1044" s="758"/>
      <c r="BA1044" s="758"/>
      <c r="BB1044" s="758"/>
      <c r="BC1044" s="758"/>
      <c r="BD1044" s="758"/>
      <c r="BE1044" s="758"/>
      <c r="BF1044" s="812"/>
      <c r="BG1044" s="758"/>
      <c r="BH1044" s="758"/>
      <c r="BI1044" s="758"/>
      <c r="BJ1044" s="758"/>
      <c r="BK1044" s="758"/>
      <c r="BL1044" s="758"/>
      <c r="BM1044" s="758"/>
      <c r="BN1044" s="758"/>
      <c r="BO1044" s="758"/>
      <c r="BP1044" s="758"/>
      <c r="BQ1044" s="758"/>
      <c r="BR1044" s="758"/>
      <c r="BS1044" s="758"/>
      <c r="BT1044" s="758"/>
      <c r="BU1044" s="758"/>
      <c r="BV1044" s="758"/>
      <c r="BW1044" s="758"/>
      <c r="BX1044" s="758"/>
      <c r="BY1044" s="758"/>
      <c r="BZ1044" s="758"/>
      <c r="CA1044" s="758"/>
      <c r="CB1044" s="758"/>
      <c r="CC1044" s="758"/>
      <c r="CD1044" s="758"/>
      <c r="CE1044" s="758"/>
      <c r="CF1044" s="758"/>
      <c r="CG1044" s="758"/>
      <c r="CH1044" s="758"/>
      <c r="CI1044" s="758"/>
      <c r="CJ1044" s="758"/>
      <c r="CK1044" s="758"/>
      <c r="CL1044" s="758"/>
      <c r="CM1044" s="758"/>
      <c r="CN1044" s="758"/>
    </row>
    <row r="1045" spans="2:92" ht="15">
      <c r="B1045" s="758"/>
      <c r="C1045" s="758"/>
      <c r="D1045" s="758"/>
      <c r="E1045" s="758"/>
      <c r="F1045" s="758"/>
      <c r="G1045" s="758"/>
      <c r="H1045" s="758"/>
      <c r="I1045" s="758"/>
      <c r="J1045" s="758"/>
      <c r="K1045" s="758"/>
      <c r="L1045" s="758"/>
      <c r="M1045" s="758"/>
      <c r="N1045" s="758"/>
      <c r="O1045" s="758"/>
      <c r="P1045" s="758"/>
      <c r="Q1045" s="758"/>
      <c r="R1045" s="758"/>
      <c r="S1045" s="758"/>
      <c r="T1045" s="758"/>
      <c r="U1045" s="758"/>
      <c r="V1045" s="758"/>
      <c r="W1045" s="758"/>
      <c r="X1045" s="758"/>
      <c r="Y1045" s="758"/>
      <c r="Z1045" s="758"/>
      <c r="AA1045" s="758"/>
      <c r="AB1045" s="758"/>
      <c r="AC1045" s="758"/>
      <c r="AD1045" s="758"/>
      <c r="AE1045" s="758"/>
      <c r="AF1045" s="758"/>
      <c r="AG1045" s="758"/>
      <c r="AH1045" s="758"/>
      <c r="AI1045" s="758"/>
      <c r="AJ1045" s="758"/>
      <c r="AK1045" s="758"/>
      <c r="AL1045" s="758"/>
      <c r="AM1045" s="758"/>
      <c r="AN1045" s="758"/>
      <c r="AO1045" s="758"/>
      <c r="AP1045" s="758"/>
      <c r="AQ1045" s="758"/>
      <c r="AR1045" s="758"/>
      <c r="AS1045" s="758"/>
      <c r="AT1045" s="758"/>
      <c r="AU1045" s="758"/>
      <c r="AV1045" s="758"/>
      <c r="AW1045" s="758"/>
      <c r="AX1045" s="758"/>
      <c r="AY1045" s="758"/>
      <c r="AZ1045" s="758"/>
      <c r="BA1045" s="758"/>
      <c r="BB1045" s="758"/>
      <c r="BC1045" s="758"/>
      <c r="BD1045" s="758"/>
      <c r="BE1045" s="758"/>
      <c r="BF1045" s="812"/>
      <c r="BG1045" s="758"/>
      <c r="BH1045" s="758"/>
      <c r="BI1045" s="758"/>
      <c r="BJ1045" s="758"/>
      <c r="BK1045" s="758"/>
      <c r="BL1045" s="758"/>
      <c r="BM1045" s="758"/>
      <c r="BN1045" s="758"/>
      <c r="BO1045" s="758"/>
      <c r="BP1045" s="758"/>
      <c r="BQ1045" s="758"/>
      <c r="BR1045" s="758"/>
      <c r="BS1045" s="758"/>
      <c r="BT1045" s="758"/>
      <c r="BU1045" s="758"/>
      <c r="BV1045" s="758"/>
      <c r="BW1045" s="758"/>
      <c r="BX1045" s="758"/>
      <c r="BY1045" s="758"/>
      <c r="BZ1045" s="758"/>
      <c r="CA1045" s="758"/>
      <c r="CB1045" s="758"/>
      <c r="CC1045" s="758"/>
      <c r="CD1045" s="758"/>
      <c r="CE1045" s="758"/>
      <c r="CF1045" s="758"/>
      <c r="CG1045" s="758"/>
      <c r="CH1045" s="758"/>
      <c r="CI1045" s="758"/>
      <c r="CJ1045" s="758"/>
      <c r="CK1045" s="758"/>
      <c r="CL1045" s="758"/>
      <c r="CM1045" s="758"/>
      <c r="CN1045" s="758"/>
    </row>
    <row r="1046" spans="2:92" ht="15">
      <c r="B1046" s="758"/>
      <c r="C1046" s="758"/>
      <c r="D1046" s="758"/>
      <c r="E1046" s="758"/>
      <c r="F1046" s="758"/>
      <c r="G1046" s="758"/>
      <c r="H1046" s="758"/>
      <c r="I1046" s="758"/>
      <c r="J1046" s="758"/>
      <c r="K1046" s="758"/>
      <c r="L1046" s="758"/>
      <c r="M1046" s="758"/>
      <c r="N1046" s="758"/>
      <c r="O1046" s="758"/>
      <c r="P1046" s="758"/>
      <c r="Q1046" s="758"/>
      <c r="R1046" s="758"/>
      <c r="S1046" s="758"/>
      <c r="T1046" s="758"/>
      <c r="U1046" s="758"/>
      <c r="V1046" s="758"/>
      <c r="W1046" s="758"/>
      <c r="X1046" s="758"/>
      <c r="Y1046" s="758"/>
      <c r="Z1046" s="758"/>
      <c r="AA1046" s="758"/>
      <c r="AB1046" s="758"/>
      <c r="AC1046" s="758"/>
      <c r="AD1046" s="758"/>
      <c r="AE1046" s="758"/>
      <c r="AF1046" s="758"/>
      <c r="AG1046" s="758"/>
      <c r="AH1046" s="758"/>
      <c r="AI1046" s="758"/>
      <c r="AJ1046" s="758"/>
      <c r="AK1046" s="758"/>
      <c r="AL1046" s="758"/>
      <c r="AM1046" s="758"/>
      <c r="AN1046" s="758"/>
      <c r="AO1046" s="758"/>
      <c r="AP1046" s="758"/>
      <c r="AQ1046" s="758"/>
      <c r="AR1046" s="758"/>
      <c r="AS1046" s="758"/>
      <c r="AT1046" s="758"/>
      <c r="AU1046" s="758"/>
      <c r="AV1046" s="758"/>
      <c r="AW1046" s="758"/>
      <c r="AX1046" s="758"/>
      <c r="AY1046" s="758"/>
      <c r="AZ1046" s="758"/>
      <c r="BA1046" s="758"/>
      <c r="BB1046" s="758"/>
      <c r="BC1046" s="758"/>
      <c r="BD1046" s="758"/>
      <c r="BE1046" s="758"/>
      <c r="BF1046" s="812"/>
      <c r="BG1046" s="758"/>
      <c r="BH1046" s="758"/>
      <c r="BI1046" s="758"/>
      <c r="BJ1046" s="758"/>
      <c r="BK1046" s="758"/>
      <c r="BL1046" s="758"/>
      <c r="BM1046" s="758"/>
      <c r="BN1046" s="758"/>
      <c r="BO1046" s="758"/>
      <c r="BP1046" s="758"/>
      <c r="BQ1046" s="758"/>
      <c r="BR1046" s="758"/>
      <c r="BS1046" s="758"/>
      <c r="BT1046" s="758"/>
      <c r="BU1046" s="758"/>
      <c r="BV1046" s="758"/>
      <c r="BW1046" s="758"/>
      <c r="BX1046" s="758"/>
      <c r="BY1046" s="758"/>
      <c r="BZ1046" s="758"/>
      <c r="CA1046" s="758"/>
      <c r="CB1046" s="758"/>
      <c r="CC1046" s="758"/>
      <c r="CD1046" s="758"/>
      <c r="CE1046" s="758"/>
      <c r="CF1046" s="758"/>
      <c r="CG1046" s="758"/>
      <c r="CH1046" s="758"/>
      <c r="CI1046" s="758"/>
      <c r="CJ1046" s="758"/>
      <c r="CK1046" s="758"/>
      <c r="CL1046" s="758"/>
      <c r="CM1046" s="758"/>
      <c r="CN1046" s="758"/>
    </row>
    <row r="1047" spans="2:92" ht="15">
      <c r="B1047" s="758"/>
      <c r="C1047" s="758"/>
      <c r="D1047" s="758"/>
      <c r="E1047" s="758"/>
      <c r="F1047" s="758"/>
      <c r="G1047" s="758"/>
      <c r="H1047" s="758"/>
      <c r="I1047" s="758"/>
      <c r="J1047" s="758"/>
      <c r="K1047" s="758"/>
      <c r="L1047" s="758"/>
      <c r="M1047" s="758"/>
      <c r="N1047" s="758"/>
      <c r="O1047" s="758"/>
      <c r="P1047" s="758"/>
      <c r="Q1047" s="758"/>
      <c r="R1047" s="758"/>
      <c r="S1047" s="758"/>
      <c r="T1047" s="758"/>
      <c r="U1047" s="758"/>
      <c r="V1047" s="758"/>
      <c r="W1047" s="758"/>
      <c r="X1047" s="758"/>
      <c r="Y1047" s="758"/>
      <c r="Z1047" s="758"/>
      <c r="AA1047" s="758"/>
      <c r="AB1047" s="758"/>
      <c r="AC1047" s="758"/>
      <c r="AD1047" s="758"/>
      <c r="AE1047" s="758"/>
      <c r="AF1047" s="758"/>
      <c r="AG1047" s="758"/>
      <c r="AH1047" s="758"/>
      <c r="AI1047" s="758"/>
      <c r="AJ1047" s="758"/>
      <c r="AK1047" s="758"/>
      <c r="AL1047" s="758"/>
      <c r="AM1047" s="758"/>
      <c r="AN1047" s="758"/>
      <c r="AO1047" s="758"/>
      <c r="AP1047" s="758"/>
      <c r="AQ1047" s="758"/>
      <c r="AR1047" s="758"/>
      <c r="AS1047" s="758"/>
      <c r="AT1047" s="758"/>
      <c r="AU1047" s="758"/>
      <c r="AV1047" s="758"/>
      <c r="AW1047" s="758"/>
      <c r="AX1047" s="758"/>
      <c r="AY1047" s="758"/>
      <c r="AZ1047" s="758"/>
      <c r="BA1047" s="758"/>
      <c r="BB1047" s="758"/>
      <c r="BC1047" s="758"/>
      <c r="BD1047" s="758"/>
      <c r="BE1047" s="758"/>
      <c r="BF1047" s="812"/>
      <c r="BG1047" s="758"/>
      <c r="BH1047" s="758"/>
      <c r="BI1047" s="758"/>
      <c r="BJ1047" s="758"/>
      <c r="BK1047" s="758"/>
      <c r="BL1047" s="758"/>
      <c r="BM1047" s="758"/>
      <c r="BN1047" s="758"/>
      <c r="BO1047" s="758"/>
      <c r="BP1047" s="758"/>
      <c r="BQ1047" s="758"/>
      <c r="BR1047" s="758"/>
      <c r="BS1047" s="758"/>
      <c r="BT1047" s="758"/>
      <c r="BU1047" s="758"/>
      <c r="BV1047" s="758"/>
      <c r="BW1047" s="758"/>
      <c r="BX1047" s="758"/>
      <c r="BY1047" s="758"/>
      <c r="BZ1047" s="758"/>
      <c r="CA1047" s="758"/>
      <c r="CB1047" s="758"/>
      <c r="CC1047" s="758"/>
      <c r="CD1047" s="758"/>
      <c r="CE1047" s="758"/>
      <c r="CF1047" s="758"/>
      <c r="CG1047" s="758"/>
      <c r="CH1047" s="758"/>
      <c r="CI1047" s="758"/>
      <c r="CJ1047" s="758"/>
      <c r="CK1047" s="758"/>
      <c r="CL1047" s="758"/>
      <c r="CM1047" s="758"/>
      <c r="CN1047" s="758"/>
    </row>
    <row r="1048" spans="2:92" ht="15">
      <c r="B1048" s="758"/>
      <c r="C1048" s="758"/>
      <c r="D1048" s="758"/>
      <c r="E1048" s="758"/>
      <c r="F1048" s="758"/>
      <c r="G1048" s="758"/>
      <c r="H1048" s="758"/>
      <c r="I1048" s="758"/>
      <c r="J1048" s="758"/>
      <c r="K1048" s="758"/>
      <c r="L1048" s="758"/>
      <c r="M1048" s="758"/>
      <c r="N1048" s="758"/>
      <c r="O1048" s="758"/>
      <c r="P1048" s="758"/>
      <c r="Q1048" s="758"/>
      <c r="R1048" s="758"/>
      <c r="S1048" s="758"/>
      <c r="T1048" s="758"/>
      <c r="U1048" s="758"/>
      <c r="V1048" s="758"/>
      <c r="W1048" s="758"/>
      <c r="X1048" s="758"/>
      <c r="Y1048" s="758"/>
      <c r="Z1048" s="758"/>
      <c r="AA1048" s="758"/>
      <c r="AB1048" s="758"/>
      <c r="AC1048" s="758"/>
      <c r="AD1048" s="758"/>
      <c r="AE1048" s="758"/>
      <c r="AF1048" s="758"/>
      <c r="AG1048" s="758"/>
      <c r="AH1048" s="758"/>
      <c r="AI1048" s="758"/>
      <c r="AJ1048" s="758"/>
      <c r="AK1048" s="758"/>
      <c r="AL1048" s="758"/>
      <c r="AM1048" s="758"/>
      <c r="AN1048" s="758"/>
      <c r="AO1048" s="758"/>
      <c r="AP1048" s="758"/>
      <c r="AQ1048" s="758"/>
      <c r="AR1048" s="758"/>
      <c r="AS1048" s="758"/>
      <c r="AT1048" s="758"/>
      <c r="AU1048" s="758"/>
      <c r="AV1048" s="758"/>
      <c r="AW1048" s="758"/>
      <c r="AX1048" s="758"/>
      <c r="AY1048" s="758"/>
      <c r="AZ1048" s="758"/>
      <c r="BA1048" s="758"/>
      <c r="BB1048" s="758"/>
      <c r="BC1048" s="758"/>
      <c r="BD1048" s="758"/>
      <c r="BE1048" s="758"/>
      <c r="BF1048" s="812"/>
      <c r="BG1048" s="758"/>
      <c r="BH1048" s="758"/>
      <c r="BI1048" s="758"/>
      <c r="BJ1048" s="758"/>
      <c r="BK1048" s="758"/>
      <c r="BL1048" s="758"/>
      <c r="BM1048" s="758"/>
      <c r="BN1048" s="758"/>
      <c r="BO1048" s="758"/>
      <c r="BP1048" s="758"/>
      <c r="BQ1048" s="758"/>
      <c r="BR1048" s="758"/>
      <c r="BS1048" s="758"/>
      <c r="BT1048" s="758"/>
      <c r="BU1048" s="758"/>
      <c r="BV1048" s="758"/>
      <c r="BW1048" s="758"/>
      <c r="BX1048" s="758"/>
      <c r="BY1048" s="758"/>
      <c r="BZ1048" s="758"/>
      <c r="CA1048" s="758"/>
      <c r="CB1048" s="758"/>
      <c r="CC1048" s="758"/>
      <c r="CD1048" s="758"/>
      <c r="CE1048" s="758"/>
      <c r="CF1048" s="758"/>
      <c r="CG1048" s="758"/>
      <c r="CH1048" s="758"/>
      <c r="CI1048" s="758"/>
      <c r="CJ1048" s="758"/>
      <c r="CK1048" s="758"/>
      <c r="CL1048" s="758"/>
      <c r="CM1048" s="758"/>
      <c r="CN1048" s="758"/>
    </row>
    <row r="1049" spans="2:92" ht="15">
      <c r="B1049" s="758"/>
      <c r="C1049" s="758"/>
      <c r="D1049" s="758"/>
      <c r="E1049" s="758"/>
      <c r="F1049" s="758"/>
      <c r="G1049" s="758"/>
      <c r="H1049" s="758"/>
      <c r="I1049" s="758"/>
      <c r="J1049" s="758"/>
      <c r="K1049" s="758"/>
      <c r="L1049" s="758"/>
      <c r="M1049" s="758"/>
      <c r="N1049" s="758"/>
      <c r="O1049" s="758"/>
      <c r="P1049" s="758"/>
      <c r="Q1049" s="758"/>
      <c r="R1049" s="758"/>
      <c r="S1049" s="758"/>
      <c r="T1049" s="758"/>
      <c r="U1049" s="758"/>
      <c r="V1049" s="758"/>
      <c r="W1049" s="758"/>
      <c r="X1049" s="758"/>
      <c r="Y1049" s="758"/>
      <c r="Z1049" s="758"/>
      <c r="AA1049" s="758"/>
      <c r="AB1049" s="758"/>
      <c r="AC1049" s="758"/>
      <c r="AD1049" s="758"/>
      <c r="AE1049" s="758"/>
      <c r="AF1049" s="758"/>
      <c r="AG1049" s="758"/>
      <c r="AH1049" s="758"/>
      <c r="AI1049" s="758"/>
      <c r="AJ1049" s="758"/>
      <c r="AK1049" s="758"/>
      <c r="AL1049" s="758"/>
      <c r="AM1049" s="758"/>
      <c r="AN1049" s="758"/>
      <c r="AO1049" s="758"/>
      <c r="AP1049" s="758"/>
      <c r="AQ1049" s="758"/>
      <c r="AR1049" s="758"/>
      <c r="AS1049" s="758"/>
      <c r="AT1049" s="758"/>
      <c r="AU1049" s="758"/>
      <c r="AV1049" s="758"/>
      <c r="AW1049" s="758"/>
      <c r="AX1049" s="758"/>
      <c r="AY1049" s="758"/>
      <c r="AZ1049" s="758"/>
      <c r="BA1049" s="758"/>
      <c r="BB1049" s="758"/>
      <c r="BC1049" s="758"/>
      <c r="BD1049" s="758"/>
      <c r="BE1049" s="758"/>
      <c r="BF1049" s="812"/>
      <c r="BG1049" s="758"/>
      <c r="BH1049" s="758"/>
      <c r="BI1049" s="758"/>
      <c r="BJ1049" s="758"/>
      <c r="BK1049" s="758"/>
      <c r="BL1049" s="758"/>
      <c r="BM1049" s="758"/>
      <c r="BN1049" s="758"/>
      <c r="BO1049" s="758"/>
      <c r="BP1049" s="758"/>
      <c r="BQ1049" s="758"/>
      <c r="BR1049" s="758"/>
      <c r="BS1049" s="758"/>
      <c r="BT1049" s="758"/>
      <c r="BU1049" s="758"/>
      <c r="BV1049" s="758"/>
      <c r="BW1049" s="758"/>
      <c r="BX1049" s="758"/>
      <c r="BY1049" s="758"/>
      <c r="BZ1049" s="758"/>
      <c r="CA1049" s="758"/>
      <c r="CB1049" s="758"/>
      <c r="CC1049" s="758"/>
      <c r="CD1049" s="758"/>
      <c r="CE1049" s="758"/>
      <c r="CF1049" s="758"/>
      <c r="CG1049" s="758"/>
      <c r="CH1049" s="758"/>
      <c r="CI1049" s="758"/>
      <c r="CJ1049" s="758"/>
      <c r="CK1049" s="758"/>
      <c r="CL1049" s="758"/>
      <c r="CM1049" s="758"/>
      <c r="CN1049" s="758"/>
    </row>
    <row r="1050" spans="2:92" ht="15">
      <c r="B1050" s="758"/>
      <c r="C1050" s="758"/>
      <c r="D1050" s="758"/>
      <c r="E1050" s="758"/>
      <c r="F1050" s="758"/>
      <c r="G1050" s="758"/>
      <c r="H1050" s="758"/>
      <c r="I1050" s="758"/>
      <c r="J1050" s="758"/>
      <c r="K1050" s="758"/>
      <c r="L1050" s="758"/>
      <c r="M1050" s="758"/>
      <c r="N1050" s="758"/>
      <c r="O1050" s="758"/>
      <c r="P1050" s="758"/>
      <c r="Q1050" s="758"/>
      <c r="R1050" s="758"/>
      <c r="S1050" s="758"/>
      <c r="T1050" s="758"/>
      <c r="U1050" s="758"/>
      <c r="V1050" s="758"/>
      <c r="W1050" s="758"/>
      <c r="X1050" s="758"/>
      <c r="Y1050" s="758"/>
      <c r="Z1050" s="758"/>
      <c r="AA1050" s="758"/>
      <c r="AB1050" s="758"/>
      <c r="AC1050" s="758"/>
      <c r="AD1050" s="758"/>
      <c r="AE1050" s="758"/>
      <c r="AF1050" s="758"/>
      <c r="AG1050" s="758"/>
      <c r="AH1050" s="758"/>
      <c r="AI1050" s="758"/>
      <c r="AJ1050" s="758"/>
      <c r="AK1050" s="758"/>
      <c r="AL1050" s="758"/>
      <c r="AM1050" s="758"/>
      <c r="AN1050" s="758"/>
      <c r="AO1050" s="758"/>
      <c r="AP1050" s="758"/>
      <c r="AQ1050" s="758"/>
      <c r="AR1050" s="758"/>
      <c r="AS1050" s="758"/>
      <c r="AT1050" s="758"/>
      <c r="AU1050" s="758"/>
      <c r="AV1050" s="758"/>
      <c r="AW1050" s="758"/>
      <c r="AX1050" s="758"/>
      <c r="AY1050" s="758"/>
      <c r="AZ1050" s="758"/>
      <c r="BA1050" s="758"/>
      <c r="BB1050" s="758"/>
      <c r="BC1050" s="758"/>
      <c r="BD1050" s="758"/>
      <c r="BE1050" s="758"/>
      <c r="BF1050" s="812"/>
      <c r="BG1050" s="758"/>
      <c r="BH1050" s="758"/>
      <c r="BI1050" s="758"/>
      <c r="BJ1050" s="758"/>
      <c r="BK1050" s="758"/>
      <c r="BL1050" s="758"/>
      <c r="BM1050" s="758"/>
      <c r="BN1050" s="758"/>
      <c r="BO1050" s="758"/>
      <c r="BP1050" s="758"/>
      <c r="BQ1050" s="758"/>
      <c r="BR1050" s="758"/>
      <c r="BS1050" s="758"/>
      <c r="BT1050" s="758"/>
      <c r="BU1050" s="758"/>
      <c r="BV1050" s="758"/>
      <c r="BW1050" s="758"/>
      <c r="BX1050" s="758"/>
      <c r="BY1050" s="758"/>
      <c r="BZ1050" s="758"/>
      <c r="CA1050" s="758"/>
      <c r="CB1050" s="758"/>
      <c r="CC1050" s="758"/>
      <c r="CD1050" s="758"/>
      <c r="CE1050" s="758"/>
      <c r="CF1050" s="758"/>
      <c r="CG1050" s="758"/>
      <c r="CH1050" s="758"/>
      <c r="CI1050" s="758"/>
      <c r="CJ1050" s="758"/>
      <c r="CK1050" s="758"/>
      <c r="CL1050" s="758"/>
      <c r="CM1050" s="758"/>
      <c r="CN1050" s="758"/>
    </row>
    <row r="1051" spans="2:92" ht="15">
      <c r="B1051" s="758"/>
      <c r="C1051" s="758"/>
      <c r="D1051" s="758"/>
      <c r="E1051" s="758"/>
      <c r="F1051" s="758"/>
      <c r="G1051" s="758"/>
      <c r="H1051" s="758"/>
      <c r="I1051" s="758"/>
      <c r="J1051" s="758"/>
      <c r="K1051" s="758"/>
      <c r="L1051" s="758"/>
      <c r="M1051" s="758"/>
      <c r="N1051" s="758"/>
      <c r="O1051" s="758"/>
      <c r="P1051" s="758"/>
      <c r="Q1051" s="758"/>
      <c r="R1051" s="758"/>
      <c r="S1051" s="758"/>
      <c r="T1051" s="758"/>
      <c r="U1051" s="758"/>
      <c r="V1051" s="758"/>
      <c r="W1051" s="758"/>
      <c r="X1051" s="758"/>
      <c r="Y1051" s="758"/>
      <c r="Z1051" s="758"/>
      <c r="AA1051" s="758"/>
      <c r="AB1051" s="758"/>
      <c r="AC1051" s="758"/>
      <c r="AD1051" s="758"/>
      <c r="AE1051" s="758"/>
      <c r="AF1051" s="758"/>
      <c r="AG1051" s="758"/>
      <c r="AH1051" s="758"/>
      <c r="AI1051" s="758"/>
      <c r="AJ1051" s="758"/>
      <c r="AK1051" s="758"/>
      <c r="AL1051" s="758"/>
      <c r="AM1051" s="758"/>
      <c r="AN1051" s="758"/>
      <c r="AO1051" s="758"/>
      <c r="AP1051" s="758"/>
      <c r="AQ1051" s="758"/>
      <c r="AR1051" s="758"/>
      <c r="AS1051" s="758"/>
      <c r="AT1051" s="758"/>
      <c r="AU1051" s="758"/>
      <c r="AV1051" s="758"/>
      <c r="AW1051" s="758"/>
      <c r="AX1051" s="758"/>
      <c r="AY1051" s="758"/>
      <c r="AZ1051" s="758"/>
      <c r="BA1051" s="758"/>
      <c r="BB1051" s="758"/>
      <c r="BC1051" s="758"/>
      <c r="BD1051" s="758"/>
      <c r="BE1051" s="758"/>
      <c r="BF1051" s="812"/>
      <c r="BG1051" s="758"/>
      <c r="BH1051" s="758"/>
      <c r="BI1051" s="758"/>
      <c r="BJ1051" s="758"/>
      <c r="BK1051" s="758"/>
      <c r="BL1051" s="758"/>
      <c r="BM1051" s="758"/>
      <c r="BN1051" s="758"/>
      <c r="BO1051" s="758"/>
      <c r="BP1051" s="758"/>
      <c r="BQ1051" s="758"/>
      <c r="BR1051" s="758"/>
      <c r="BS1051" s="758"/>
      <c r="BT1051" s="758"/>
      <c r="BU1051" s="758"/>
      <c r="BV1051" s="758"/>
      <c r="BW1051" s="758"/>
      <c r="BX1051" s="758"/>
      <c r="BY1051" s="758"/>
      <c r="BZ1051" s="758"/>
      <c r="CA1051" s="758"/>
      <c r="CB1051" s="758"/>
      <c r="CC1051" s="758"/>
      <c r="CD1051" s="758"/>
      <c r="CE1051" s="758"/>
      <c r="CF1051" s="758"/>
      <c r="CG1051" s="758"/>
      <c r="CH1051" s="758"/>
      <c r="CI1051" s="758"/>
      <c r="CJ1051" s="758"/>
      <c r="CK1051" s="758"/>
      <c r="CL1051" s="758"/>
      <c r="CM1051" s="758"/>
      <c r="CN1051" s="758"/>
    </row>
    <row r="1052" spans="2:92" ht="15">
      <c r="B1052" s="758"/>
      <c r="C1052" s="758"/>
      <c r="D1052" s="758"/>
      <c r="E1052" s="758"/>
      <c r="F1052" s="758"/>
      <c r="G1052" s="758"/>
      <c r="H1052" s="758"/>
      <c r="I1052" s="758"/>
      <c r="J1052" s="758"/>
      <c r="K1052" s="758"/>
      <c r="L1052" s="758"/>
      <c r="M1052" s="758"/>
      <c r="N1052" s="758"/>
      <c r="O1052" s="758"/>
      <c r="P1052" s="758"/>
      <c r="Q1052" s="758"/>
      <c r="R1052" s="758"/>
      <c r="S1052" s="758"/>
      <c r="T1052" s="758"/>
      <c r="U1052" s="758"/>
      <c r="V1052" s="758"/>
      <c r="W1052" s="758"/>
      <c r="X1052" s="758"/>
      <c r="Y1052" s="758"/>
      <c r="Z1052" s="758"/>
      <c r="AA1052" s="758"/>
      <c r="AB1052" s="758"/>
      <c r="AC1052" s="758"/>
      <c r="AD1052" s="758"/>
      <c r="AE1052" s="758"/>
      <c r="AF1052" s="758"/>
      <c r="AG1052" s="758"/>
      <c r="AH1052" s="758"/>
      <c r="AI1052" s="758"/>
      <c r="AJ1052" s="758"/>
      <c r="AK1052" s="758"/>
      <c r="AL1052" s="758"/>
      <c r="AM1052" s="758"/>
      <c r="AN1052" s="758"/>
      <c r="AO1052" s="758"/>
      <c r="AP1052" s="758"/>
      <c r="AQ1052" s="758"/>
      <c r="AR1052" s="758"/>
      <c r="AS1052" s="758"/>
      <c r="AT1052" s="758"/>
      <c r="AU1052" s="758"/>
      <c r="AV1052" s="758"/>
      <c r="AW1052" s="758"/>
      <c r="AX1052" s="758"/>
      <c r="AY1052" s="758"/>
      <c r="AZ1052" s="758"/>
      <c r="BA1052" s="758"/>
      <c r="BB1052" s="758"/>
      <c r="BC1052" s="758"/>
      <c r="BD1052" s="758"/>
      <c r="BE1052" s="758"/>
      <c r="BF1052" s="812"/>
      <c r="BG1052" s="758"/>
      <c r="BH1052" s="758"/>
      <c r="BI1052" s="758"/>
      <c r="BJ1052" s="758"/>
      <c r="BK1052" s="758"/>
      <c r="BL1052" s="758"/>
      <c r="BM1052" s="758"/>
      <c r="BN1052" s="758"/>
      <c r="BO1052" s="758"/>
      <c r="BP1052" s="758"/>
      <c r="BQ1052" s="758"/>
      <c r="BR1052" s="758"/>
      <c r="BS1052" s="758"/>
      <c r="BT1052" s="758"/>
      <c r="BU1052" s="758"/>
      <c r="BV1052" s="758"/>
      <c r="BW1052" s="758"/>
      <c r="BX1052" s="758"/>
      <c r="BY1052" s="758"/>
      <c r="BZ1052" s="758"/>
      <c r="CA1052" s="758"/>
      <c r="CB1052" s="758"/>
      <c r="CC1052" s="758"/>
      <c r="CD1052" s="758"/>
      <c r="CE1052" s="758"/>
      <c r="CF1052" s="758"/>
      <c r="CG1052" s="758"/>
      <c r="CH1052" s="758"/>
      <c r="CI1052" s="758"/>
      <c r="CJ1052" s="758"/>
      <c r="CK1052" s="758"/>
      <c r="CL1052" s="758"/>
      <c r="CM1052" s="758"/>
      <c r="CN1052" s="758"/>
    </row>
    <row r="1053" spans="2:92" ht="15">
      <c r="B1053" s="758"/>
      <c r="C1053" s="758"/>
      <c r="D1053" s="758"/>
      <c r="E1053" s="758"/>
      <c r="F1053" s="758"/>
      <c r="G1053" s="758"/>
      <c r="H1053" s="758"/>
      <c r="I1053" s="758"/>
      <c r="J1053" s="758"/>
      <c r="K1053" s="758"/>
      <c r="L1053" s="758"/>
      <c r="M1053" s="758"/>
      <c r="N1053" s="758"/>
      <c r="O1053" s="758"/>
      <c r="P1053" s="758"/>
      <c r="Q1053" s="758"/>
      <c r="R1053" s="758"/>
      <c r="S1053" s="758"/>
      <c r="T1053" s="758"/>
      <c r="U1053" s="758"/>
      <c r="V1053" s="758"/>
      <c r="W1053" s="758"/>
      <c r="X1053" s="758"/>
      <c r="Y1053" s="758"/>
      <c r="Z1053" s="758"/>
      <c r="AA1053" s="758"/>
      <c r="AB1053" s="758"/>
      <c r="AC1053" s="758"/>
      <c r="AD1053" s="758"/>
      <c r="AE1053" s="758"/>
      <c r="AF1053" s="758"/>
      <c r="AG1053" s="758"/>
      <c r="AH1053" s="758"/>
      <c r="AI1053" s="758"/>
      <c r="AJ1053" s="758"/>
      <c r="AK1053" s="758"/>
      <c r="AL1053" s="758"/>
      <c r="AM1053" s="758"/>
      <c r="AN1053" s="758"/>
      <c r="AO1053" s="758"/>
      <c r="AP1053" s="758"/>
      <c r="AQ1053" s="758"/>
      <c r="AR1053" s="758"/>
      <c r="AS1053" s="758"/>
      <c r="AT1053" s="758"/>
      <c r="AU1053" s="758"/>
      <c r="AV1053" s="758"/>
      <c r="AW1053" s="758"/>
      <c r="AX1053" s="758"/>
      <c r="AY1053" s="758"/>
      <c r="AZ1053" s="758"/>
      <c r="BA1053" s="758"/>
      <c r="BB1053" s="758"/>
      <c r="BC1053" s="758"/>
      <c r="BD1053" s="758"/>
      <c r="BE1053" s="758"/>
      <c r="BF1053" s="812"/>
      <c r="BG1053" s="758"/>
      <c r="BH1053" s="758"/>
      <c r="BI1053" s="758"/>
      <c r="BJ1053" s="758"/>
      <c r="BK1053" s="758"/>
      <c r="BL1053" s="758"/>
      <c r="BM1053" s="758"/>
      <c r="BN1053" s="758"/>
      <c r="BO1053" s="758"/>
      <c r="BP1053" s="758"/>
      <c r="BQ1053" s="758"/>
      <c r="BR1053" s="758"/>
      <c r="BS1053" s="758"/>
      <c r="BT1053" s="758"/>
      <c r="BU1053" s="758"/>
      <c r="BV1053" s="758"/>
      <c r="BW1053" s="758"/>
      <c r="BX1053" s="758"/>
      <c r="BY1053" s="758"/>
      <c r="BZ1053" s="758"/>
      <c r="CA1053" s="758"/>
      <c r="CB1053" s="758"/>
      <c r="CC1053" s="758"/>
      <c r="CD1053" s="758"/>
      <c r="CE1053" s="758"/>
      <c r="CF1053" s="758"/>
      <c r="CG1053" s="758"/>
      <c r="CH1053" s="758"/>
      <c r="CI1053" s="758"/>
      <c r="CJ1053" s="758"/>
      <c r="CK1053" s="758"/>
      <c r="CL1053" s="758"/>
      <c r="CM1053" s="758"/>
      <c r="CN1053" s="758"/>
    </row>
    <row r="1054" spans="2:92" ht="15">
      <c r="B1054" s="758"/>
      <c r="C1054" s="758"/>
      <c r="D1054" s="758"/>
      <c r="E1054" s="758"/>
      <c r="F1054" s="758"/>
      <c r="G1054" s="758"/>
      <c r="H1054" s="758"/>
      <c r="I1054" s="758"/>
      <c r="J1054" s="758"/>
      <c r="K1054" s="758"/>
      <c r="L1054" s="758"/>
      <c r="M1054" s="758"/>
      <c r="N1054" s="758"/>
      <c r="O1054" s="758"/>
      <c r="P1054" s="758"/>
      <c r="Q1054" s="758"/>
      <c r="R1054" s="758"/>
      <c r="S1054" s="758"/>
      <c r="T1054" s="758"/>
      <c r="U1054" s="758"/>
      <c r="V1054" s="758"/>
      <c r="W1054" s="758"/>
      <c r="X1054" s="758"/>
      <c r="Y1054" s="758"/>
      <c r="Z1054" s="758"/>
      <c r="AA1054" s="758"/>
      <c r="AB1054" s="758"/>
      <c r="AC1054" s="758"/>
      <c r="AD1054" s="758"/>
      <c r="AE1054" s="758"/>
      <c r="AF1054" s="758"/>
      <c r="AG1054" s="758"/>
      <c r="AH1054" s="758"/>
      <c r="AI1054" s="758"/>
      <c r="AJ1054" s="758"/>
      <c r="AK1054" s="758"/>
      <c r="AL1054" s="758"/>
      <c r="AM1054" s="758"/>
      <c r="AN1054" s="758"/>
      <c r="AO1054" s="758"/>
      <c r="AP1054" s="758"/>
      <c r="AQ1054" s="758"/>
      <c r="AR1054" s="758"/>
      <c r="AS1054" s="758"/>
      <c r="AT1054" s="758"/>
      <c r="AU1054" s="758"/>
      <c r="AV1054" s="758"/>
      <c r="AW1054" s="758"/>
      <c r="AX1054" s="758"/>
      <c r="AY1054" s="758"/>
      <c r="AZ1054" s="758"/>
      <c r="BA1054" s="758"/>
      <c r="BB1054" s="758"/>
      <c r="BC1054" s="758"/>
      <c r="BD1054" s="758"/>
      <c r="BE1054" s="758"/>
      <c r="BF1054" s="812"/>
      <c r="BG1054" s="758"/>
      <c r="BH1054" s="758"/>
      <c r="BI1054" s="758"/>
      <c r="BJ1054" s="758"/>
      <c r="BK1054" s="758"/>
      <c r="BL1054" s="758"/>
      <c r="BM1054" s="758"/>
      <c r="BN1054" s="758"/>
      <c r="BO1054" s="758"/>
      <c r="BP1054" s="758"/>
      <c r="BQ1054" s="758"/>
      <c r="BR1054" s="758"/>
      <c r="BS1054" s="758"/>
      <c r="BT1054" s="758"/>
      <c r="BU1054" s="758"/>
      <c r="BV1054" s="758"/>
      <c r="BW1054" s="758"/>
      <c r="BX1054" s="758"/>
      <c r="BY1054" s="758"/>
      <c r="BZ1054" s="758"/>
      <c r="CA1054" s="758"/>
      <c r="CB1054" s="758"/>
      <c r="CC1054" s="758"/>
      <c r="CD1054" s="758"/>
      <c r="CE1054" s="758"/>
      <c r="CF1054" s="758"/>
      <c r="CG1054" s="758"/>
      <c r="CH1054" s="758"/>
      <c r="CI1054" s="758"/>
      <c r="CJ1054" s="758"/>
      <c r="CK1054" s="758"/>
      <c r="CL1054" s="758"/>
      <c r="CM1054" s="758"/>
      <c r="CN1054" s="758"/>
    </row>
    <row r="1055" spans="2:92" ht="15">
      <c r="B1055" s="758"/>
      <c r="C1055" s="758"/>
      <c r="D1055" s="758"/>
      <c r="E1055" s="758"/>
      <c r="F1055" s="758"/>
      <c r="G1055" s="758"/>
      <c r="H1055" s="758"/>
      <c r="I1055" s="758"/>
      <c r="J1055" s="758"/>
      <c r="K1055" s="758"/>
      <c r="L1055" s="758"/>
      <c r="M1055" s="758"/>
      <c r="N1055" s="758"/>
      <c r="O1055" s="758"/>
      <c r="P1055" s="758"/>
      <c r="Q1055" s="758"/>
      <c r="R1055" s="758"/>
      <c r="S1055" s="758"/>
      <c r="T1055" s="758"/>
      <c r="U1055" s="758"/>
      <c r="V1055" s="758"/>
      <c r="W1055" s="758"/>
      <c r="X1055" s="758"/>
      <c r="Y1055" s="758"/>
      <c r="Z1055" s="758"/>
      <c r="AA1055" s="758"/>
      <c r="AB1055" s="758"/>
      <c r="AC1055" s="758"/>
      <c r="AD1055" s="758"/>
      <c r="AE1055" s="758"/>
      <c r="AF1055" s="758"/>
      <c r="AG1055" s="758"/>
      <c r="AH1055" s="758"/>
      <c r="AI1055" s="758"/>
      <c r="AJ1055" s="758"/>
      <c r="AK1055" s="758"/>
      <c r="AL1055" s="758"/>
      <c r="AM1055" s="758"/>
      <c r="AN1055" s="758"/>
      <c r="AO1055" s="758"/>
      <c r="AP1055" s="758"/>
      <c r="AQ1055" s="758"/>
      <c r="AR1055" s="758"/>
      <c r="AS1055" s="758"/>
      <c r="AT1055" s="758"/>
      <c r="AU1055" s="758"/>
      <c r="AV1055" s="758"/>
      <c r="AW1055" s="758"/>
      <c r="AX1055" s="758"/>
      <c r="AY1055" s="758"/>
      <c r="AZ1055" s="758"/>
      <c r="BA1055" s="758"/>
      <c r="BB1055" s="758"/>
      <c r="BC1055" s="758"/>
      <c r="BD1055" s="758"/>
      <c r="BE1055" s="758"/>
      <c r="BF1055" s="812"/>
      <c r="BG1055" s="758"/>
      <c r="BH1055" s="758"/>
      <c r="BI1055" s="758"/>
      <c r="BJ1055" s="758"/>
      <c r="BK1055" s="758"/>
      <c r="BL1055" s="758"/>
      <c r="BM1055" s="758"/>
      <c r="BN1055" s="758"/>
      <c r="BO1055" s="758"/>
      <c r="BP1055" s="758"/>
      <c r="BQ1055" s="758"/>
      <c r="BR1055" s="758"/>
      <c r="BS1055" s="758"/>
      <c r="BT1055" s="758"/>
      <c r="BU1055" s="758"/>
      <c r="BV1055" s="758"/>
      <c r="BW1055" s="758"/>
      <c r="BX1055" s="758"/>
      <c r="BY1055" s="758"/>
      <c r="BZ1055" s="758"/>
      <c r="CA1055" s="758"/>
      <c r="CB1055" s="758"/>
      <c r="CC1055" s="758"/>
      <c r="CD1055" s="758"/>
      <c r="CE1055" s="758"/>
      <c r="CF1055" s="758"/>
      <c r="CG1055" s="758"/>
      <c r="CH1055" s="758"/>
      <c r="CI1055" s="758"/>
      <c r="CJ1055" s="758"/>
      <c r="CK1055" s="758"/>
      <c r="CL1055" s="758"/>
      <c r="CM1055" s="758"/>
      <c r="CN1055" s="758"/>
    </row>
    <row r="1056" spans="2:92" ht="15">
      <c r="B1056" s="758"/>
      <c r="C1056" s="758"/>
      <c r="D1056" s="758"/>
      <c r="E1056" s="758"/>
      <c r="F1056" s="758"/>
      <c r="G1056" s="758"/>
      <c r="H1056" s="758"/>
      <c r="I1056" s="758"/>
      <c r="J1056" s="758"/>
      <c r="K1056" s="758"/>
      <c r="L1056" s="758"/>
      <c r="M1056" s="758"/>
      <c r="N1056" s="758"/>
      <c r="O1056" s="758"/>
      <c r="P1056" s="758"/>
      <c r="Q1056" s="758"/>
      <c r="R1056" s="758"/>
      <c r="S1056" s="758"/>
      <c r="T1056" s="758"/>
      <c r="U1056" s="758"/>
      <c r="V1056" s="758"/>
      <c r="W1056" s="758"/>
      <c r="X1056" s="758"/>
      <c r="Y1056" s="758"/>
      <c r="Z1056" s="758"/>
      <c r="AA1056" s="758"/>
      <c r="AB1056" s="758"/>
      <c r="AC1056" s="758"/>
      <c r="AD1056" s="758"/>
      <c r="AE1056" s="758"/>
      <c r="AF1056" s="758"/>
      <c r="AG1056" s="758"/>
      <c r="AH1056" s="758"/>
      <c r="AI1056" s="758"/>
      <c r="AJ1056" s="758"/>
      <c r="AK1056" s="758"/>
      <c r="AL1056" s="758"/>
      <c r="AM1056" s="758"/>
      <c r="AN1056" s="758"/>
      <c r="AO1056" s="758"/>
      <c r="AP1056" s="758"/>
      <c r="AQ1056" s="758"/>
      <c r="AR1056" s="758"/>
      <c r="AS1056" s="758"/>
      <c r="AT1056" s="758"/>
      <c r="AU1056" s="758"/>
      <c r="AV1056" s="758"/>
      <c r="AW1056" s="758"/>
      <c r="AX1056" s="758"/>
      <c r="AY1056" s="758"/>
      <c r="AZ1056" s="758"/>
      <c r="BA1056" s="758"/>
      <c r="BB1056" s="758"/>
      <c r="BC1056" s="758"/>
      <c r="BD1056" s="758"/>
      <c r="BE1056" s="758"/>
      <c r="BF1056" s="812"/>
      <c r="BG1056" s="758"/>
      <c r="BH1056" s="758"/>
      <c r="BI1056" s="758"/>
      <c r="BJ1056" s="758"/>
      <c r="BK1056" s="758"/>
      <c r="BL1056" s="758"/>
      <c r="BM1056" s="758"/>
      <c r="BN1056" s="758"/>
      <c r="BO1056" s="758"/>
      <c r="BP1056" s="758"/>
      <c r="BQ1056" s="758"/>
      <c r="BR1056" s="758"/>
      <c r="BS1056" s="758"/>
      <c r="BT1056" s="758"/>
      <c r="BU1056" s="758"/>
      <c r="BV1056" s="758"/>
      <c r="BW1056" s="758"/>
      <c r="BX1056" s="758"/>
      <c r="BY1056" s="758"/>
      <c r="BZ1056" s="758"/>
      <c r="CA1056" s="758"/>
      <c r="CB1056" s="758"/>
      <c r="CC1056" s="758"/>
      <c r="CD1056" s="758"/>
      <c r="CE1056" s="758"/>
      <c r="CF1056" s="758"/>
      <c r="CG1056" s="758"/>
      <c r="CH1056" s="758"/>
      <c r="CI1056" s="758"/>
      <c r="CJ1056" s="758"/>
      <c r="CK1056" s="758"/>
      <c r="CL1056" s="758"/>
      <c r="CM1056" s="758"/>
      <c r="CN1056" s="758"/>
    </row>
    <row r="1057" spans="2:92" ht="15">
      <c r="B1057" s="758"/>
      <c r="C1057" s="758"/>
      <c r="D1057" s="758"/>
      <c r="E1057" s="758"/>
      <c r="F1057" s="758"/>
      <c r="G1057" s="758"/>
      <c r="H1057" s="758"/>
      <c r="I1057" s="758"/>
      <c r="J1057" s="758"/>
      <c r="K1057" s="758"/>
      <c r="L1057" s="758"/>
      <c r="M1057" s="758"/>
      <c r="N1057" s="758"/>
      <c r="O1057" s="758"/>
      <c r="P1057" s="758"/>
      <c r="Q1057" s="758"/>
      <c r="R1057" s="758"/>
      <c r="S1057" s="758"/>
      <c r="T1057" s="758"/>
      <c r="U1057" s="758"/>
      <c r="V1057" s="758"/>
      <c r="W1057" s="758"/>
      <c r="X1057" s="758"/>
      <c r="Y1057" s="758"/>
      <c r="Z1057" s="758"/>
      <c r="AA1057" s="758"/>
      <c r="AB1057" s="758"/>
      <c r="AC1057" s="758"/>
      <c r="AD1057" s="758"/>
      <c r="AE1057" s="758"/>
      <c r="AF1057" s="758"/>
      <c r="AG1057" s="758"/>
      <c r="AH1057" s="758"/>
      <c r="AI1057" s="758"/>
      <c r="AJ1057" s="758"/>
      <c r="AK1057" s="758"/>
      <c r="AL1057" s="758"/>
      <c r="AM1057" s="758"/>
      <c r="AN1057" s="758"/>
      <c r="AO1057" s="758"/>
      <c r="AP1057" s="758"/>
      <c r="AQ1057" s="758"/>
      <c r="AR1057" s="758"/>
      <c r="AS1057" s="758"/>
      <c r="AT1057" s="758"/>
      <c r="AU1057" s="758"/>
      <c r="AV1057" s="758"/>
      <c r="AW1057" s="758"/>
      <c r="AX1057" s="758"/>
      <c r="AY1057" s="758"/>
      <c r="AZ1057" s="758"/>
      <c r="BA1057" s="758"/>
      <c r="BB1057" s="758"/>
      <c r="BC1057" s="758"/>
      <c r="BD1057" s="758"/>
      <c r="BE1057" s="758"/>
      <c r="BF1057" s="812"/>
      <c r="BG1057" s="758"/>
      <c r="BH1057" s="758"/>
      <c r="BI1057" s="758"/>
      <c r="BJ1057" s="758"/>
      <c r="BK1057" s="758"/>
      <c r="BL1057" s="758"/>
      <c r="BM1057" s="758"/>
      <c r="BN1057" s="758"/>
      <c r="BO1057" s="758"/>
      <c r="BP1057" s="758"/>
      <c r="BQ1057" s="758"/>
      <c r="BR1057" s="758"/>
      <c r="BS1057" s="758"/>
      <c r="BT1057" s="758"/>
      <c r="BU1057" s="758"/>
      <c r="BV1057" s="758"/>
      <c r="BW1057" s="758"/>
      <c r="BX1057" s="758"/>
      <c r="BY1057" s="758"/>
      <c r="BZ1057" s="758"/>
      <c r="CA1057" s="758"/>
      <c r="CB1057" s="758"/>
      <c r="CC1057" s="758"/>
      <c r="CD1057" s="758"/>
      <c r="CE1057" s="758"/>
      <c r="CF1057" s="758"/>
      <c r="CG1057" s="758"/>
      <c r="CH1057" s="758"/>
      <c r="CI1057" s="758"/>
      <c r="CJ1057" s="758"/>
      <c r="CK1057" s="758"/>
      <c r="CL1057" s="758"/>
      <c r="CM1057" s="758"/>
      <c r="CN1057" s="758"/>
    </row>
    <row r="1058" spans="2:92" ht="15">
      <c r="B1058" s="758"/>
      <c r="C1058" s="758"/>
      <c r="D1058" s="758"/>
      <c r="E1058" s="758"/>
      <c r="F1058" s="758"/>
      <c r="G1058" s="758"/>
      <c r="H1058" s="758"/>
      <c r="I1058" s="758"/>
      <c r="J1058" s="758"/>
      <c r="K1058" s="758"/>
      <c r="L1058" s="758"/>
      <c r="M1058" s="758"/>
      <c r="N1058" s="758"/>
      <c r="O1058" s="758"/>
      <c r="P1058" s="758"/>
      <c r="Q1058" s="758"/>
      <c r="R1058" s="758"/>
      <c r="S1058" s="758"/>
      <c r="T1058" s="758"/>
      <c r="U1058" s="758"/>
      <c r="V1058" s="758"/>
      <c r="W1058" s="758"/>
      <c r="X1058" s="758"/>
      <c r="Y1058" s="758"/>
      <c r="Z1058" s="758"/>
      <c r="AA1058" s="758"/>
      <c r="AB1058" s="758"/>
      <c r="AC1058" s="758"/>
      <c r="AD1058" s="758"/>
      <c r="AE1058" s="758"/>
      <c r="AF1058" s="758"/>
      <c r="AG1058" s="758"/>
      <c r="AH1058" s="758"/>
      <c r="AI1058" s="758"/>
      <c r="AJ1058" s="758"/>
      <c r="AK1058" s="758"/>
      <c r="AL1058" s="758"/>
      <c r="AM1058" s="758"/>
      <c r="AN1058" s="758"/>
      <c r="AO1058" s="758"/>
      <c r="AP1058" s="758"/>
      <c r="AQ1058" s="758"/>
      <c r="AR1058" s="758"/>
      <c r="AS1058" s="758"/>
      <c r="AT1058" s="758"/>
      <c r="AU1058" s="758"/>
      <c r="AV1058" s="758"/>
      <c r="AW1058" s="758"/>
      <c r="AX1058" s="758"/>
      <c r="AY1058" s="758"/>
      <c r="AZ1058" s="758"/>
      <c r="BA1058" s="758"/>
      <c r="BB1058" s="758"/>
      <c r="BC1058" s="758"/>
      <c r="BD1058" s="758"/>
      <c r="BE1058" s="758"/>
      <c r="BF1058" s="812"/>
      <c r="BG1058" s="758"/>
      <c r="BH1058" s="758"/>
      <c r="BI1058" s="758"/>
      <c r="BJ1058" s="758"/>
      <c r="BK1058" s="758"/>
      <c r="BL1058" s="758"/>
      <c r="BM1058" s="758"/>
      <c r="BN1058" s="758"/>
      <c r="BO1058" s="758"/>
      <c r="BP1058" s="758"/>
      <c r="BQ1058" s="758"/>
      <c r="BR1058" s="758"/>
      <c r="BS1058" s="758"/>
      <c r="BT1058" s="758"/>
      <c r="BU1058" s="758"/>
      <c r="BV1058" s="758"/>
      <c r="BW1058" s="758"/>
      <c r="BX1058" s="758"/>
      <c r="BY1058" s="758"/>
      <c r="BZ1058" s="758"/>
      <c r="CA1058" s="758"/>
      <c r="CB1058" s="758"/>
      <c r="CC1058" s="758"/>
      <c r="CD1058" s="758"/>
      <c r="CE1058" s="758"/>
      <c r="CF1058" s="758"/>
      <c r="CG1058" s="758"/>
      <c r="CH1058" s="758"/>
      <c r="CI1058" s="758"/>
      <c r="CJ1058" s="758"/>
      <c r="CK1058" s="758"/>
      <c r="CL1058" s="758"/>
      <c r="CM1058" s="758"/>
      <c r="CN1058" s="758"/>
    </row>
    <row r="1059" spans="2:92" ht="15">
      <c r="B1059" s="758"/>
      <c r="C1059" s="758"/>
      <c r="D1059" s="758"/>
      <c r="E1059" s="758"/>
      <c r="F1059" s="758"/>
      <c r="G1059" s="758"/>
      <c r="H1059" s="758"/>
      <c r="I1059" s="758"/>
      <c r="J1059" s="758"/>
      <c r="K1059" s="758"/>
      <c r="L1059" s="758"/>
      <c r="M1059" s="758"/>
      <c r="N1059" s="758"/>
      <c r="O1059" s="758"/>
      <c r="P1059" s="758"/>
      <c r="Q1059" s="758"/>
      <c r="R1059" s="758"/>
      <c r="S1059" s="758"/>
      <c r="T1059" s="758"/>
      <c r="U1059" s="758"/>
      <c r="V1059" s="758"/>
      <c r="W1059" s="758"/>
      <c r="X1059" s="758"/>
      <c r="Y1059" s="758"/>
      <c r="Z1059" s="758"/>
      <c r="AA1059" s="758"/>
      <c r="AB1059" s="758"/>
      <c r="AC1059" s="758"/>
      <c r="AD1059" s="758"/>
      <c r="AE1059" s="758"/>
      <c r="AF1059" s="758"/>
      <c r="AG1059" s="758"/>
      <c r="AH1059" s="758"/>
      <c r="AI1059" s="758"/>
      <c r="AJ1059" s="758"/>
      <c r="AK1059" s="758"/>
      <c r="AL1059" s="758"/>
      <c r="AM1059" s="758"/>
      <c r="AN1059" s="758"/>
      <c r="AO1059" s="758"/>
      <c r="AP1059" s="758"/>
      <c r="AQ1059" s="758"/>
      <c r="AR1059" s="758"/>
      <c r="AS1059" s="758"/>
      <c r="AT1059" s="758"/>
      <c r="AU1059" s="758"/>
      <c r="AV1059" s="758"/>
      <c r="AW1059" s="758"/>
      <c r="AX1059" s="758"/>
      <c r="AY1059" s="758"/>
      <c r="AZ1059" s="758"/>
      <c r="BA1059" s="758"/>
      <c r="BB1059" s="758"/>
      <c r="BC1059" s="758"/>
      <c r="BD1059" s="758"/>
      <c r="BE1059" s="758"/>
      <c r="BF1059" s="812"/>
      <c r="BG1059" s="758"/>
      <c r="BH1059" s="758"/>
      <c r="BI1059" s="758"/>
      <c r="BJ1059" s="758"/>
      <c r="BK1059" s="758"/>
      <c r="BL1059" s="758"/>
      <c r="BM1059" s="758"/>
      <c r="BN1059" s="758"/>
      <c r="BO1059" s="758"/>
      <c r="BP1059" s="758"/>
      <c r="BQ1059" s="758"/>
      <c r="BR1059" s="758"/>
      <c r="BS1059" s="758"/>
      <c r="BT1059" s="758"/>
      <c r="BU1059" s="758"/>
      <c r="BV1059" s="758"/>
      <c r="BW1059" s="758"/>
      <c r="BX1059" s="758"/>
      <c r="BY1059" s="758"/>
      <c r="BZ1059" s="758"/>
      <c r="CA1059" s="758"/>
      <c r="CB1059" s="758"/>
      <c r="CC1059" s="758"/>
      <c r="CD1059" s="758"/>
      <c r="CE1059" s="758"/>
      <c r="CF1059" s="758"/>
      <c r="CG1059" s="758"/>
      <c r="CH1059" s="758"/>
      <c r="CI1059" s="758"/>
      <c r="CJ1059" s="758"/>
      <c r="CK1059" s="758"/>
      <c r="CL1059" s="758"/>
      <c r="CM1059" s="758"/>
      <c r="CN1059" s="758"/>
    </row>
    <row r="1060" spans="2:92" ht="15">
      <c r="B1060" s="758"/>
      <c r="C1060" s="758"/>
      <c r="D1060" s="758"/>
      <c r="E1060" s="758"/>
      <c r="F1060" s="758"/>
      <c r="G1060" s="758"/>
      <c r="H1060" s="758"/>
      <c r="I1060" s="758"/>
      <c r="J1060" s="758"/>
      <c r="K1060" s="758"/>
      <c r="L1060" s="758"/>
      <c r="M1060" s="758"/>
      <c r="N1060" s="758"/>
      <c r="O1060" s="758"/>
      <c r="P1060" s="758"/>
      <c r="Q1060" s="758"/>
      <c r="R1060" s="758"/>
      <c r="S1060" s="758"/>
      <c r="T1060" s="758"/>
      <c r="U1060" s="758"/>
      <c r="V1060" s="758"/>
      <c r="W1060" s="758"/>
      <c r="X1060" s="758"/>
      <c r="Y1060" s="758"/>
      <c r="Z1060" s="758"/>
      <c r="AA1060" s="758"/>
      <c r="AB1060" s="758"/>
      <c r="AC1060" s="758"/>
      <c r="AD1060" s="758"/>
      <c r="AE1060" s="758"/>
      <c r="AF1060" s="758"/>
      <c r="AG1060" s="758"/>
      <c r="AH1060" s="758"/>
      <c r="AI1060" s="758"/>
      <c r="AJ1060" s="758"/>
      <c r="AK1060" s="758"/>
      <c r="AL1060" s="758"/>
      <c r="AM1060" s="758"/>
      <c r="AN1060" s="758"/>
      <c r="AO1060" s="758"/>
      <c r="AP1060" s="758"/>
      <c r="AQ1060" s="758"/>
      <c r="AR1060" s="758"/>
      <c r="AS1060" s="758"/>
      <c r="AT1060" s="758"/>
      <c r="AU1060" s="758"/>
      <c r="AV1060" s="758"/>
      <c r="AW1060" s="758"/>
      <c r="AX1060" s="758"/>
      <c r="AY1060" s="758"/>
      <c r="AZ1060" s="758"/>
      <c r="BA1060" s="758"/>
      <c r="BB1060" s="758"/>
      <c r="BC1060" s="758"/>
      <c r="BD1060" s="758"/>
      <c r="BE1060" s="758"/>
      <c r="BF1060" s="812"/>
      <c r="BG1060" s="758"/>
      <c r="BH1060" s="758"/>
      <c r="BI1060" s="758"/>
      <c r="BJ1060" s="758"/>
      <c r="BK1060" s="758"/>
      <c r="BL1060" s="758"/>
      <c r="BM1060" s="758"/>
      <c r="BN1060" s="758"/>
      <c r="BO1060" s="758"/>
      <c r="BP1060" s="758"/>
      <c r="BQ1060" s="758"/>
      <c r="BR1060" s="758"/>
      <c r="BS1060" s="758"/>
      <c r="BT1060" s="758"/>
      <c r="BU1060" s="758"/>
      <c r="BV1060" s="758"/>
      <c r="BW1060" s="758"/>
      <c r="BX1060" s="758"/>
      <c r="BY1060" s="758"/>
      <c r="BZ1060" s="758"/>
      <c r="CA1060" s="758"/>
      <c r="CB1060" s="758"/>
      <c r="CC1060" s="758"/>
      <c r="CD1060" s="758"/>
      <c r="CE1060" s="758"/>
      <c r="CF1060" s="758"/>
      <c r="CG1060" s="758"/>
      <c r="CH1060" s="758"/>
      <c r="CI1060" s="758"/>
      <c r="CJ1060" s="758"/>
      <c r="CK1060" s="758"/>
      <c r="CL1060" s="758"/>
      <c r="CM1060" s="758"/>
      <c r="CN1060" s="758"/>
    </row>
    <row r="1061" spans="2:92" ht="15">
      <c r="B1061" s="758"/>
      <c r="C1061" s="758"/>
      <c r="D1061" s="758"/>
      <c r="E1061" s="758"/>
      <c r="F1061" s="758"/>
      <c r="G1061" s="758"/>
      <c r="H1061" s="758"/>
      <c r="I1061" s="758"/>
      <c r="J1061" s="758"/>
      <c r="K1061" s="758"/>
      <c r="L1061" s="758"/>
      <c r="M1061" s="758"/>
      <c r="N1061" s="758"/>
      <c r="O1061" s="758"/>
      <c r="P1061" s="758"/>
      <c r="Q1061" s="758"/>
      <c r="R1061" s="758"/>
      <c r="S1061" s="758"/>
      <c r="T1061" s="758"/>
      <c r="U1061" s="758"/>
      <c r="V1061" s="758"/>
      <c r="W1061" s="758"/>
      <c r="X1061" s="758"/>
      <c r="Y1061" s="758"/>
      <c r="Z1061" s="758"/>
      <c r="AA1061" s="758"/>
      <c r="AB1061" s="758"/>
      <c r="AC1061" s="758"/>
      <c r="AD1061" s="758"/>
      <c r="AE1061" s="758"/>
      <c r="AF1061" s="758"/>
      <c r="AG1061" s="758"/>
      <c r="AH1061" s="758"/>
      <c r="AI1061" s="758"/>
      <c r="AJ1061" s="758"/>
      <c r="AK1061" s="758"/>
      <c r="AL1061" s="758"/>
      <c r="AM1061" s="758"/>
      <c r="AN1061" s="758"/>
      <c r="AO1061" s="758"/>
      <c r="AP1061" s="758"/>
      <c r="AQ1061" s="758"/>
      <c r="AR1061" s="758"/>
      <c r="AS1061" s="758"/>
      <c r="AT1061" s="758"/>
      <c r="AU1061" s="758"/>
      <c r="AV1061" s="758"/>
      <c r="AW1061" s="758"/>
      <c r="AX1061" s="758"/>
      <c r="AY1061" s="758"/>
      <c r="AZ1061" s="758"/>
      <c r="BA1061" s="758"/>
      <c r="BB1061" s="758"/>
      <c r="BC1061" s="758"/>
      <c r="BD1061" s="758"/>
      <c r="BE1061" s="758"/>
      <c r="BF1061" s="812"/>
      <c r="BG1061" s="758"/>
      <c r="BH1061" s="758"/>
      <c r="BI1061" s="758"/>
      <c r="BJ1061" s="758"/>
      <c r="BK1061" s="758"/>
      <c r="BL1061" s="758"/>
      <c r="BM1061" s="758"/>
      <c r="BN1061" s="758"/>
      <c r="BO1061" s="758"/>
      <c r="BP1061" s="758"/>
      <c r="BQ1061" s="758"/>
      <c r="BR1061" s="758"/>
      <c r="BS1061" s="758"/>
      <c r="BT1061" s="758"/>
      <c r="BU1061" s="758"/>
      <c r="BV1061" s="758"/>
      <c r="BW1061" s="758"/>
      <c r="BX1061" s="758"/>
      <c r="BY1061" s="758"/>
      <c r="BZ1061" s="758"/>
      <c r="CA1061" s="758"/>
      <c r="CB1061" s="758"/>
      <c r="CC1061" s="758"/>
      <c r="CD1061" s="758"/>
      <c r="CE1061" s="758"/>
      <c r="CF1061" s="758"/>
      <c r="CG1061" s="758"/>
      <c r="CH1061" s="758"/>
      <c r="CI1061" s="758"/>
      <c r="CJ1061" s="758"/>
      <c r="CK1061" s="758"/>
      <c r="CL1061" s="758"/>
      <c r="CM1061" s="758"/>
      <c r="CN1061" s="758"/>
    </row>
    <row r="1062" spans="2:92" ht="15">
      <c r="B1062" s="758"/>
      <c r="C1062" s="758"/>
      <c r="D1062" s="758"/>
      <c r="E1062" s="758"/>
      <c r="F1062" s="758"/>
      <c r="G1062" s="758"/>
      <c r="H1062" s="758"/>
      <c r="I1062" s="758"/>
      <c r="J1062" s="758"/>
      <c r="K1062" s="758"/>
      <c r="L1062" s="758"/>
      <c r="M1062" s="758"/>
      <c r="N1062" s="758"/>
      <c r="O1062" s="758"/>
      <c r="P1062" s="758"/>
      <c r="Q1062" s="758"/>
      <c r="R1062" s="758"/>
      <c r="S1062" s="758"/>
      <c r="T1062" s="758"/>
      <c r="U1062" s="758"/>
      <c r="V1062" s="758"/>
      <c r="W1062" s="758"/>
      <c r="X1062" s="758"/>
      <c r="Y1062" s="758"/>
      <c r="Z1062" s="758"/>
      <c r="AA1062" s="758"/>
      <c r="AB1062" s="758"/>
      <c r="AC1062" s="758"/>
      <c r="AD1062" s="758"/>
      <c r="AE1062" s="758"/>
      <c r="AF1062" s="758"/>
      <c r="AG1062" s="758"/>
      <c r="AH1062" s="758"/>
      <c r="AI1062" s="758"/>
      <c r="AJ1062" s="758"/>
      <c r="AK1062" s="758"/>
      <c r="AL1062" s="758"/>
      <c r="AM1062" s="758"/>
      <c r="AN1062" s="758"/>
      <c r="AO1062" s="758"/>
      <c r="AP1062" s="758"/>
      <c r="AQ1062" s="758"/>
      <c r="AR1062" s="758"/>
      <c r="AS1062" s="758"/>
      <c r="AT1062" s="758"/>
      <c r="AU1062" s="758"/>
      <c r="AV1062" s="758"/>
      <c r="AW1062" s="758"/>
      <c r="AX1062" s="758"/>
      <c r="AY1062" s="758"/>
      <c r="AZ1062" s="758"/>
      <c r="BA1062" s="758"/>
      <c r="BB1062" s="758"/>
      <c r="BC1062" s="758"/>
      <c r="BD1062" s="758"/>
      <c r="BE1062" s="758"/>
      <c r="BF1062" s="812"/>
      <c r="BG1062" s="758"/>
      <c r="BH1062" s="758"/>
      <c r="BI1062" s="758"/>
      <c r="BJ1062" s="758"/>
      <c r="BK1062" s="758"/>
      <c r="BL1062" s="758"/>
      <c r="BM1062" s="758"/>
      <c r="BN1062" s="758"/>
      <c r="BO1062" s="758"/>
      <c r="BP1062" s="758"/>
      <c r="BQ1062" s="758"/>
      <c r="BR1062" s="758"/>
      <c r="BS1062" s="758"/>
      <c r="BT1062" s="758"/>
      <c r="BU1062" s="758"/>
      <c r="BV1062" s="758"/>
      <c r="BW1062" s="758"/>
      <c r="BX1062" s="758"/>
      <c r="BY1062" s="758"/>
      <c r="BZ1062" s="758"/>
      <c r="CA1062" s="758"/>
      <c r="CB1062" s="758"/>
      <c r="CC1062" s="758"/>
      <c r="CD1062" s="758"/>
      <c r="CE1062" s="758"/>
      <c r="CF1062" s="758"/>
      <c r="CG1062" s="758"/>
      <c r="CH1062" s="758"/>
      <c r="CI1062" s="758"/>
      <c r="CJ1062" s="758"/>
      <c r="CK1062" s="758"/>
      <c r="CL1062" s="758"/>
      <c r="CM1062" s="758"/>
      <c r="CN1062" s="758"/>
    </row>
    <row r="1063" spans="2:92" ht="15">
      <c r="B1063" s="758"/>
      <c r="C1063" s="758"/>
      <c r="D1063" s="758"/>
      <c r="E1063" s="758"/>
      <c r="F1063" s="758"/>
      <c r="G1063" s="758"/>
      <c r="H1063" s="758"/>
      <c r="I1063" s="758"/>
      <c r="J1063" s="758"/>
      <c r="K1063" s="758"/>
      <c r="L1063" s="758"/>
      <c r="M1063" s="758"/>
      <c r="N1063" s="758"/>
      <c r="O1063" s="758"/>
      <c r="P1063" s="758"/>
      <c r="Q1063" s="758"/>
      <c r="R1063" s="758"/>
      <c r="S1063" s="758"/>
      <c r="T1063" s="758"/>
      <c r="U1063" s="758"/>
      <c r="V1063" s="758"/>
      <c r="W1063" s="758"/>
      <c r="X1063" s="758"/>
      <c r="Y1063" s="758"/>
      <c r="Z1063" s="758"/>
      <c r="AA1063" s="758"/>
      <c r="AB1063" s="758"/>
      <c r="AC1063" s="758"/>
      <c r="AD1063" s="758"/>
      <c r="AE1063" s="758"/>
      <c r="AF1063" s="758"/>
      <c r="AG1063" s="758"/>
      <c r="AH1063" s="758"/>
      <c r="AI1063" s="758"/>
      <c r="AJ1063" s="758"/>
      <c r="AK1063" s="758"/>
      <c r="AL1063" s="758"/>
      <c r="AM1063" s="758"/>
      <c r="AN1063" s="758"/>
      <c r="AO1063" s="758"/>
      <c r="AP1063" s="758"/>
      <c r="AQ1063" s="758"/>
      <c r="AR1063" s="758"/>
      <c r="AS1063" s="758"/>
      <c r="AT1063" s="758"/>
      <c r="AU1063" s="758"/>
      <c r="AV1063" s="758"/>
      <c r="AW1063" s="758"/>
      <c r="AX1063" s="758"/>
      <c r="AY1063" s="758"/>
      <c r="AZ1063" s="758"/>
      <c r="BA1063" s="758"/>
      <c r="BB1063" s="758"/>
      <c r="BC1063" s="758"/>
      <c r="BD1063" s="758"/>
      <c r="BE1063" s="758"/>
      <c r="BF1063" s="812"/>
      <c r="BG1063" s="758"/>
      <c r="BH1063" s="758"/>
      <c r="BI1063" s="758"/>
      <c r="BJ1063" s="758"/>
      <c r="BK1063" s="758"/>
      <c r="BL1063" s="758"/>
      <c r="BM1063" s="758"/>
      <c r="BN1063" s="758"/>
      <c r="BO1063" s="758"/>
      <c r="BP1063" s="758"/>
      <c r="BQ1063" s="758"/>
      <c r="BR1063" s="758"/>
      <c r="BS1063" s="758"/>
      <c r="BT1063" s="758"/>
      <c r="BU1063" s="758"/>
      <c r="BV1063" s="758"/>
      <c r="BW1063" s="758"/>
      <c r="BX1063" s="758"/>
      <c r="BY1063" s="758"/>
      <c r="BZ1063" s="758"/>
      <c r="CA1063" s="758"/>
      <c r="CB1063" s="758"/>
      <c r="CC1063" s="758"/>
      <c r="CD1063" s="758"/>
      <c r="CE1063" s="758"/>
      <c r="CF1063" s="758"/>
      <c r="CG1063" s="758"/>
      <c r="CH1063" s="758"/>
      <c r="CI1063" s="758"/>
      <c r="CJ1063" s="758"/>
      <c r="CK1063" s="758"/>
      <c r="CL1063" s="758"/>
      <c r="CM1063" s="758"/>
      <c r="CN1063" s="758"/>
    </row>
    <row r="1064" spans="2:92" ht="15">
      <c r="B1064" s="758"/>
      <c r="C1064" s="758"/>
      <c r="D1064" s="758"/>
      <c r="E1064" s="758"/>
      <c r="F1064" s="758"/>
      <c r="G1064" s="758"/>
      <c r="H1064" s="758"/>
      <c r="I1064" s="758"/>
      <c r="J1064" s="758"/>
      <c r="K1064" s="758"/>
      <c r="L1064" s="758"/>
      <c r="M1064" s="758"/>
      <c r="N1064" s="758"/>
      <c r="O1064" s="758"/>
      <c r="P1064" s="758"/>
      <c r="Q1064" s="758"/>
      <c r="R1064" s="758"/>
      <c r="S1064" s="758"/>
      <c r="T1064" s="758"/>
      <c r="U1064" s="758"/>
      <c r="V1064" s="758"/>
      <c r="W1064" s="758"/>
      <c r="X1064" s="758"/>
      <c r="Y1064" s="758"/>
      <c r="Z1064" s="758"/>
      <c r="AA1064" s="758"/>
      <c r="AB1064" s="758"/>
      <c r="AC1064" s="758"/>
      <c r="AD1064" s="758"/>
      <c r="AE1064" s="758"/>
      <c r="AF1064" s="758"/>
      <c r="AG1064" s="758"/>
      <c r="AH1064" s="758"/>
      <c r="AI1064" s="758"/>
      <c r="AJ1064" s="758"/>
      <c r="AK1064" s="758"/>
      <c r="AL1064" s="758"/>
      <c r="AM1064" s="758"/>
      <c r="AN1064" s="758"/>
      <c r="AO1064" s="758"/>
      <c r="AP1064" s="758"/>
      <c r="AQ1064" s="758"/>
      <c r="AR1064" s="758"/>
      <c r="AS1064" s="758"/>
      <c r="AT1064" s="758"/>
      <c r="AU1064" s="758"/>
      <c r="AV1064" s="758"/>
      <c r="AW1064" s="758"/>
      <c r="AX1064" s="758"/>
      <c r="AY1064" s="758"/>
      <c r="AZ1064" s="758"/>
      <c r="BA1064" s="758"/>
      <c r="BB1064" s="758"/>
      <c r="BC1064" s="758"/>
      <c r="BD1064" s="758"/>
      <c r="BE1064" s="758"/>
      <c r="BF1064" s="812"/>
      <c r="BG1064" s="758"/>
      <c r="BH1064" s="758"/>
      <c r="BI1064" s="758"/>
      <c r="BJ1064" s="758"/>
      <c r="BK1064" s="758"/>
      <c r="BL1064" s="758"/>
      <c r="BM1064" s="758"/>
      <c r="BN1064" s="758"/>
      <c r="BO1064" s="758"/>
      <c r="BP1064" s="758"/>
      <c r="BQ1064" s="758"/>
      <c r="BR1064" s="758"/>
      <c r="BS1064" s="758"/>
      <c r="BT1064" s="758"/>
      <c r="BU1064" s="758"/>
      <c r="BV1064" s="758"/>
      <c r="BW1064" s="758"/>
      <c r="BX1064" s="758"/>
      <c r="BY1064" s="758"/>
      <c r="BZ1064" s="758"/>
      <c r="CA1064" s="758"/>
      <c r="CB1064" s="758"/>
      <c r="CC1064" s="758"/>
      <c r="CD1064" s="758"/>
      <c r="CE1064" s="758"/>
      <c r="CF1064" s="758"/>
      <c r="CG1064" s="758"/>
      <c r="CH1064" s="758"/>
      <c r="CI1064" s="758"/>
      <c r="CJ1064" s="758"/>
      <c r="CK1064" s="758"/>
      <c r="CL1064" s="758"/>
      <c r="CM1064" s="758"/>
      <c r="CN1064" s="758"/>
    </row>
    <row r="1065" spans="2:92" ht="15">
      <c r="B1065" s="758"/>
      <c r="C1065" s="758"/>
      <c r="D1065" s="758"/>
      <c r="E1065" s="758"/>
      <c r="F1065" s="758"/>
      <c r="G1065" s="758"/>
      <c r="H1065" s="758"/>
      <c r="I1065" s="758"/>
      <c r="J1065" s="758"/>
      <c r="K1065" s="758"/>
      <c r="L1065" s="758"/>
      <c r="M1065" s="758"/>
      <c r="N1065" s="758"/>
      <c r="O1065" s="758"/>
      <c r="P1065" s="758"/>
      <c r="Q1065" s="758"/>
      <c r="R1065" s="758"/>
      <c r="S1065" s="758"/>
      <c r="T1065" s="758"/>
      <c r="U1065" s="758"/>
      <c r="V1065" s="758"/>
      <c r="W1065" s="758"/>
      <c r="X1065" s="758"/>
      <c r="Y1065" s="758"/>
      <c r="Z1065" s="758"/>
      <c r="AA1065" s="758"/>
      <c r="AB1065" s="758"/>
      <c r="AC1065" s="758"/>
      <c r="AD1065" s="758"/>
      <c r="AE1065" s="758"/>
      <c r="AF1065" s="758"/>
      <c r="AG1065" s="758"/>
      <c r="AH1065" s="758"/>
      <c r="AI1065" s="758"/>
      <c r="AJ1065" s="758"/>
      <c r="AK1065" s="758"/>
      <c r="AL1065" s="758"/>
      <c r="AM1065" s="758"/>
      <c r="AN1065" s="758"/>
      <c r="AO1065" s="758"/>
      <c r="AP1065" s="758"/>
      <c r="AQ1065" s="758"/>
      <c r="AR1065" s="758"/>
      <c r="AS1065" s="758"/>
      <c r="AT1065" s="758"/>
      <c r="AU1065" s="758"/>
      <c r="AV1065" s="758"/>
      <c r="AW1065" s="758"/>
      <c r="AX1065" s="758"/>
      <c r="AY1065" s="758"/>
      <c r="AZ1065" s="758"/>
      <c r="BA1065" s="758"/>
      <c r="BB1065" s="758"/>
      <c r="BC1065" s="758"/>
      <c r="BD1065" s="758"/>
      <c r="BE1065" s="758"/>
      <c r="BF1065" s="812"/>
      <c r="BG1065" s="758"/>
      <c r="BH1065" s="758"/>
      <c r="BI1065" s="758"/>
      <c r="BJ1065" s="758"/>
      <c r="BK1065" s="758"/>
      <c r="BL1065" s="758"/>
      <c r="BM1065" s="758"/>
      <c r="BN1065" s="758"/>
      <c r="BO1065" s="758"/>
      <c r="BP1065" s="758"/>
      <c r="BQ1065" s="758"/>
      <c r="BR1065" s="758"/>
      <c r="BS1065" s="758"/>
      <c r="BT1065" s="758"/>
      <c r="BU1065" s="758"/>
      <c r="BV1065" s="758"/>
      <c r="BW1065" s="758"/>
      <c r="BX1065" s="758"/>
      <c r="BY1065" s="758"/>
      <c r="BZ1065" s="758"/>
      <c r="CA1065" s="758"/>
      <c r="CB1065" s="758"/>
      <c r="CC1065" s="758"/>
      <c r="CD1065" s="758"/>
      <c r="CE1065" s="758"/>
      <c r="CF1065" s="758"/>
      <c r="CG1065" s="758"/>
      <c r="CH1065" s="758"/>
      <c r="CI1065" s="758"/>
      <c r="CJ1065" s="758"/>
      <c r="CK1065" s="758"/>
      <c r="CL1065" s="758"/>
      <c r="CM1065" s="758"/>
      <c r="CN1065" s="758"/>
    </row>
    <row r="1066" spans="2:92" ht="15">
      <c r="B1066" s="758"/>
      <c r="C1066" s="758"/>
      <c r="D1066" s="758"/>
      <c r="E1066" s="758"/>
      <c r="F1066" s="758"/>
      <c r="G1066" s="758"/>
      <c r="H1066" s="758"/>
      <c r="I1066" s="758"/>
      <c r="J1066" s="758"/>
      <c r="K1066" s="758"/>
      <c r="L1066" s="758"/>
      <c r="M1066" s="758"/>
      <c r="N1066" s="758"/>
      <c r="O1066" s="758"/>
      <c r="P1066" s="758"/>
      <c r="Q1066" s="758"/>
      <c r="R1066" s="758"/>
      <c r="S1066" s="758"/>
      <c r="T1066" s="758"/>
      <c r="U1066" s="758"/>
      <c r="V1066" s="758"/>
      <c r="W1066" s="758"/>
      <c r="X1066" s="758"/>
      <c r="Y1066" s="758"/>
      <c r="Z1066" s="758"/>
      <c r="AA1066" s="758"/>
      <c r="AB1066" s="758"/>
      <c r="AC1066" s="758"/>
      <c r="AD1066" s="758"/>
      <c r="AE1066" s="758"/>
      <c r="AF1066" s="758"/>
      <c r="AG1066" s="758"/>
      <c r="AH1066" s="758"/>
      <c r="AI1066" s="758"/>
      <c r="AJ1066" s="758"/>
      <c r="AK1066" s="758"/>
      <c r="AL1066" s="758"/>
      <c r="AM1066" s="758"/>
      <c r="AN1066" s="758"/>
      <c r="AO1066" s="758"/>
      <c r="AP1066" s="758"/>
      <c r="AQ1066" s="758"/>
      <c r="AR1066" s="758"/>
      <c r="AS1066" s="758"/>
      <c r="AT1066" s="758"/>
      <c r="AU1066" s="758"/>
      <c r="AV1066" s="758"/>
      <c r="AW1066" s="758"/>
      <c r="AX1066" s="758"/>
      <c r="AY1066" s="758"/>
      <c r="AZ1066" s="758"/>
      <c r="BA1066" s="758"/>
      <c r="BB1066" s="758"/>
      <c r="BC1066" s="758"/>
      <c r="BD1066" s="758"/>
      <c r="BE1066" s="758"/>
      <c r="BF1066" s="812"/>
      <c r="BG1066" s="758"/>
      <c r="BH1066" s="758"/>
      <c r="BI1066" s="758"/>
      <c r="BJ1066" s="758"/>
      <c r="BK1066" s="758"/>
      <c r="BL1066" s="758"/>
      <c r="BM1066" s="758"/>
      <c r="BN1066" s="758"/>
      <c r="BO1066" s="758"/>
      <c r="BP1066" s="758"/>
      <c r="BQ1066" s="758"/>
      <c r="BR1066" s="758"/>
      <c r="BS1066" s="758"/>
      <c r="BT1066" s="758"/>
      <c r="BU1066" s="758"/>
      <c r="BV1066" s="758"/>
      <c r="BW1066" s="758"/>
      <c r="BX1066" s="758"/>
      <c r="BY1066" s="758"/>
      <c r="BZ1066" s="758"/>
      <c r="CA1066" s="758"/>
      <c r="CB1066" s="758"/>
      <c r="CC1066" s="758"/>
      <c r="CD1066" s="758"/>
      <c r="CE1066" s="758"/>
      <c r="CF1066" s="758"/>
      <c r="CG1066" s="758"/>
      <c r="CH1066" s="758"/>
      <c r="CI1066" s="758"/>
      <c r="CJ1066" s="758"/>
      <c r="CK1066" s="758"/>
      <c r="CL1066" s="758"/>
      <c r="CM1066" s="758"/>
      <c r="CN1066" s="758"/>
    </row>
    <row r="1067" spans="2:92" ht="15">
      <c r="B1067" s="758"/>
      <c r="C1067" s="758"/>
      <c r="D1067" s="758"/>
      <c r="E1067" s="758"/>
      <c r="F1067" s="758"/>
      <c r="G1067" s="758"/>
      <c r="H1067" s="758"/>
      <c r="I1067" s="758"/>
      <c r="J1067" s="758"/>
      <c r="K1067" s="758"/>
      <c r="L1067" s="758"/>
      <c r="M1067" s="758"/>
      <c r="N1067" s="758"/>
      <c r="O1067" s="758"/>
      <c r="P1067" s="758"/>
      <c r="Q1067" s="758"/>
      <c r="R1067" s="758"/>
      <c r="S1067" s="758"/>
      <c r="T1067" s="758"/>
      <c r="U1067" s="758"/>
      <c r="V1067" s="758"/>
      <c r="W1067" s="758"/>
      <c r="X1067" s="758"/>
      <c r="Y1067" s="758"/>
      <c r="Z1067" s="758"/>
      <c r="AA1067" s="758"/>
      <c r="AB1067" s="758"/>
      <c r="AC1067" s="758"/>
      <c r="AD1067" s="758"/>
      <c r="AE1067" s="758"/>
      <c r="AF1067" s="758"/>
      <c r="AG1067" s="758"/>
      <c r="AH1067" s="758"/>
      <c r="AI1067" s="758"/>
      <c r="AJ1067" s="758"/>
      <c r="AK1067" s="758"/>
      <c r="AL1067" s="758"/>
      <c r="AM1067" s="758"/>
      <c r="AN1067" s="758"/>
      <c r="AO1067" s="758"/>
      <c r="AP1067" s="758"/>
      <c r="AQ1067" s="758"/>
      <c r="AR1067" s="758"/>
      <c r="AS1067" s="758"/>
      <c r="AT1067" s="758"/>
      <c r="AU1067" s="758"/>
      <c r="AV1067" s="758"/>
      <c r="AW1067" s="758"/>
      <c r="AX1067" s="758"/>
      <c r="AY1067" s="758"/>
      <c r="AZ1067" s="758"/>
      <c r="BA1067" s="758"/>
      <c r="BB1067" s="758"/>
      <c r="BC1067" s="758"/>
      <c r="BD1067" s="758"/>
      <c r="BE1067" s="758"/>
      <c r="BF1067" s="812"/>
      <c r="BG1067" s="758"/>
      <c r="BH1067" s="758"/>
      <c r="BI1067" s="758"/>
      <c r="BJ1067" s="758"/>
      <c r="BK1067" s="758"/>
      <c r="BL1067" s="758"/>
      <c r="BM1067" s="758"/>
      <c r="BN1067" s="758"/>
      <c r="BO1067" s="758"/>
      <c r="BP1067" s="758"/>
      <c r="BQ1067" s="758"/>
      <c r="BR1067" s="758"/>
      <c r="BS1067" s="758"/>
      <c r="BT1067" s="758"/>
      <c r="BU1067" s="758"/>
      <c r="BV1067" s="758"/>
      <c r="BW1067" s="758"/>
      <c r="BX1067" s="758"/>
      <c r="BY1067" s="758"/>
      <c r="BZ1067" s="758"/>
      <c r="CA1067" s="758"/>
      <c r="CB1067" s="758"/>
      <c r="CC1067" s="758"/>
      <c r="CD1067" s="758"/>
      <c r="CE1067" s="758"/>
      <c r="CF1067" s="758"/>
      <c r="CG1067" s="758"/>
      <c r="CH1067" s="758"/>
      <c r="CI1067" s="758"/>
      <c r="CJ1067" s="758"/>
      <c r="CK1067" s="758"/>
      <c r="CL1067" s="758"/>
      <c r="CM1067" s="758"/>
      <c r="CN1067" s="758"/>
    </row>
    <row r="1068" spans="2:92" ht="15">
      <c r="B1068" s="758"/>
      <c r="C1068" s="758"/>
      <c r="D1068" s="758"/>
      <c r="E1068" s="758"/>
      <c r="F1068" s="758"/>
      <c r="G1068" s="758"/>
      <c r="H1068" s="758"/>
      <c r="I1068" s="758"/>
      <c r="J1068" s="758"/>
      <c r="K1068" s="758"/>
      <c r="L1068" s="758"/>
      <c r="M1068" s="758"/>
      <c r="N1068" s="758"/>
      <c r="O1068" s="758"/>
      <c r="P1068" s="758"/>
      <c r="Q1068" s="758"/>
      <c r="R1068" s="758"/>
      <c r="S1068" s="758"/>
      <c r="T1068" s="758"/>
      <c r="U1068" s="758"/>
      <c r="V1068" s="758"/>
      <c r="W1068" s="758"/>
      <c r="X1068" s="758"/>
      <c r="Y1068" s="758"/>
      <c r="Z1068" s="758"/>
      <c r="AA1068" s="758"/>
      <c r="AB1068" s="758"/>
      <c r="AC1068" s="758"/>
      <c r="AD1068" s="758"/>
      <c r="AE1068" s="758"/>
      <c r="AF1068" s="758"/>
      <c r="AG1068" s="758"/>
      <c r="AH1068" s="758"/>
      <c r="AI1068" s="758"/>
      <c r="AJ1068" s="758"/>
      <c r="AK1068" s="758"/>
      <c r="AL1068" s="758"/>
      <c r="AM1068" s="758"/>
      <c r="AN1068" s="758"/>
      <c r="AO1068" s="758"/>
      <c r="AP1068" s="758"/>
      <c r="AQ1068" s="758"/>
      <c r="AR1068" s="758"/>
      <c r="AS1068" s="758"/>
      <c r="AT1068" s="758"/>
      <c r="AU1068" s="758"/>
      <c r="AV1068" s="758"/>
      <c r="AW1068" s="758"/>
      <c r="AX1068" s="758"/>
      <c r="AY1068" s="758"/>
      <c r="AZ1068" s="758"/>
      <c r="BA1068" s="758"/>
      <c r="BB1068" s="758"/>
      <c r="BC1068" s="758"/>
      <c r="BD1068" s="758"/>
      <c r="BE1068" s="758"/>
      <c r="BF1068" s="812"/>
      <c r="BG1068" s="758"/>
      <c r="BH1068" s="758"/>
      <c r="BI1068" s="758"/>
      <c r="BJ1068" s="758"/>
      <c r="BK1068" s="758"/>
      <c r="BL1068" s="758"/>
      <c r="BM1068" s="758"/>
      <c r="BN1068" s="758"/>
      <c r="BO1068" s="758"/>
      <c r="BP1068" s="758"/>
      <c r="BQ1068" s="758"/>
      <c r="BR1068" s="758"/>
      <c r="BS1068" s="758"/>
      <c r="BT1068" s="758"/>
      <c r="BU1068" s="758"/>
      <c r="BV1068" s="758"/>
      <c r="BW1068" s="758"/>
      <c r="BX1068" s="758"/>
      <c r="BY1068" s="758"/>
      <c r="BZ1068" s="758"/>
      <c r="CA1068" s="758"/>
      <c r="CB1068" s="758"/>
      <c r="CC1068" s="758"/>
      <c r="CD1068" s="758"/>
      <c r="CE1068" s="758"/>
      <c r="CF1068" s="758"/>
      <c r="CG1068" s="758"/>
      <c r="CH1068" s="758"/>
      <c r="CI1068" s="758"/>
      <c r="CJ1068" s="758"/>
      <c r="CK1068" s="758"/>
      <c r="CL1068" s="758"/>
      <c r="CM1068" s="758"/>
      <c r="CN1068" s="758"/>
    </row>
    <row r="1069" spans="2:92" ht="15">
      <c r="B1069" s="758"/>
      <c r="C1069" s="758"/>
      <c r="D1069" s="758"/>
      <c r="E1069" s="758"/>
      <c r="F1069" s="758"/>
      <c r="G1069" s="758"/>
      <c r="H1069" s="758"/>
      <c r="I1069" s="758"/>
      <c r="J1069" s="758"/>
      <c r="K1069" s="758"/>
      <c r="L1069" s="758"/>
      <c r="M1069" s="758"/>
      <c r="N1069" s="758"/>
      <c r="O1069" s="758"/>
      <c r="P1069" s="758"/>
      <c r="Q1069" s="758"/>
      <c r="R1069" s="758"/>
      <c r="S1069" s="758"/>
      <c r="T1069" s="758"/>
      <c r="U1069" s="758"/>
      <c r="V1069" s="758"/>
      <c r="W1069" s="758"/>
      <c r="X1069" s="758"/>
      <c r="Y1069" s="758"/>
      <c r="Z1069" s="758"/>
      <c r="AA1069" s="758"/>
      <c r="AB1069" s="758"/>
      <c r="AC1069" s="758"/>
      <c r="AD1069" s="758"/>
      <c r="AE1069" s="758"/>
      <c r="AF1069" s="758"/>
      <c r="AG1069" s="758"/>
      <c r="AH1069" s="758"/>
      <c r="AI1069" s="758"/>
      <c r="AJ1069" s="758"/>
      <c r="AK1069" s="758"/>
      <c r="AL1069" s="758"/>
      <c r="AM1069" s="758"/>
      <c r="AN1069" s="758"/>
      <c r="AO1069" s="758"/>
      <c r="AP1069" s="758"/>
      <c r="AQ1069" s="758"/>
      <c r="AR1069" s="758"/>
      <c r="AS1069" s="758"/>
      <c r="AT1069" s="758"/>
      <c r="AU1069" s="758"/>
      <c r="AV1069" s="758"/>
      <c r="AW1069" s="758"/>
      <c r="AX1069" s="758"/>
      <c r="AY1069" s="758"/>
      <c r="AZ1069" s="758"/>
      <c r="BA1069" s="758"/>
      <c r="BB1069" s="758"/>
      <c r="BC1069" s="758"/>
      <c r="BD1069" s="758"/>
      <c r="BE1069" s="758"/>
      <c r="BF1069" s="812"/>
      <c r="BG1069" s="758"/>
      <c r="BH1069" s="758"/>
      <c r="BI1069" s="758"/>
      <c r="BJ1069" s="758"/>
      <c r="BK1069" s="758"/>
      <c r="BL1069" s="758"/>
      <c r="BM1069" s="758"/>
      <c r="BN1069" s="758"/>
      <c r="BO1069" s="758"/>
      <c r="BP1069" s="758"/>
      <c r="BQ1069" s="758"/>
      <c r="BR1069" s="758"/>
      <c r="BS1069" s="758"/>
      <c r="BT1069" s="758"/>
      <c r="BU1069" s="758"/>
      <c r="BV1069" s="758"/>
      <c r="BW1069" s="758"/>
      <c r="BX1069" s="758"/>
      <c r="BY1069" s="758"/>
      <c r="BZ1069" s="758"/>
      <c r="CA1069" s="758"/>
      <c r="CB1069" s="758"/>
      <c r="CC1069" s="758"/>
      <c r="CD1069" s="758"/>
      <c r="CE1069" s="758"/>
      <c r="CF1069" s="758"/>
      <c r="CG1069" s="758"/>
      <c r="CH1069" s="758"/>
      <c r="CI1069" s="758"/>
      <c r="CJ1069" s="758"/>
      <c r="CK1069" s="758"/>
      <c r="CL1069" s="758"/>
      <c r="CM1069" s="758"/>
      <c r="CN1069" s="758"/>
    </row>
    <row r="1070" spans="2:92" ht="15">
      <c r="B1070" s="758"/>
      <c r="C1070" s="758"/>
      <c r="D1070" s="758"/>
      <c r="E1070" s="758"/>
      <c r="F1070" s="758"/>
      <c r="G1070" s="758"/>
      <c r="H1070" s="758"/>
      <c r="I1070" s="758"/>
      <c r="J1070" s="758"/>
      <c r="K1070" s="758"/>
      <c r="L1070" s="758"/>
      <c r="M1070" s="758"/>
      <c r="N1070" s="758"/>
      <c r="O1070" s="758"/>
      <c r="P1070" s="758"/>
      <c r="Q1070" s="758"/>
      <c r="R1070" s="758"/>
      <c r="S1070" s="758"/>
      <c r="T1070" s="758"/>
      <c r="U1070" s="758"/>
      <c r="V1070" s="758"/>
      <c r="W1070" s="758"/>
      <c r="X1070" s="758"/>
      <c r="Y1070" s="758"/>
      <c r="Z1070" s="758"/>
      <c r="AA1070" s="758"/>
      <c r="AB1070" s="758"/>
      <c r="AC1070" s="758"/>
      <c r="AD1070" s="758"/>
      <c r="AE1070" s="758"/>
      <c r="AF1070" s="758"/>
      <c r="AG1070" s="758"/>
      <c r="AH1070" s="758"/>
      <c r="AI1070" s="758"/>
      <c r="AJ1070" s="758"/>
      <c r="AK1070" s="758"/>
      <c r="AL1070" s="758"/>
      <c r="AM1070" s="758"/>
      <c r="AN1070" s="758"/>
      <c r="AO1070" s="758"/>
      <c r="AP1070" s="758"/>
      <c r="AQ1070" s="758"/>
      <c r="AR1070" s="758"/>
      <c r="AS1070" s="758"/>
      <c r="AT1070" s="758"/>
      <c r="AU1070" s="758"/>
      <c r="AV1070" s="758"/>
      <c r="AW1070" s="758"/>
      <c r="AX1070" s="758"/>
      <c r="AY1070" s="758"/>
      <c r="AZ1070" s="758"/>
      <c r="BA1070" s="758"/>
      <c r="BB1070" s="758"/>
      <c r="BC1070" s="758"/>
      <c r="BD1070" s="758"/>
      <c r="BE1070" s="758"/>
      <c r="BF1070" s="812"/>
      <c r="BG1070" s="758"/>
      <c r="BH1070" s="758"/>
      <c r="BI1070" s="758"/>
      <c r="BJ1070" s="758"/>
      <c r="BK1070" s="758"/>
      <c r="BL1070" s="758"/>
      <c r="BM1070" s="758"/>
      <c r="BN1070" s="758"/>
      <c r="BO1070" s="758"/>
      <c r="BP1070" s="758"/>
      <c r="BQ1070" s="758"/>
      <c r="BR1070" s="758"/>
      <c r="BS1070" s="758"/>
      <c r="BT1070" s="758"/>
      <c r="BU1070" s="758"/>
      <c r="BV1070" s="758"/>
      <c r="BW1070" s="758"/>
      <c r="BX1070" s="758"/>
      <c r="BY1070" s="758"/>
      <c r="BZ1070" s="758"/>
      <c r="CA1070" s="758"/>
      <c r="CB1070" s="758"/>
      <c r="CC1070" s="758"/>
      <c r="CD1070" s="758"/>
      <c r="CE1070" s="758"/>
      <c r="CF1070" s="758"/>
      <c r="CG1070" s="758"/>
      <c r="CH1070" s="758"/>
      <c r="CI1070" s="758"/>
      <c r="CJ1070" s="758"/>
      <c r="CK1070" s="758"/>
      <c r="CL1070" s="758"/>
      <c r="CM1070" s="758"/>
      <c r="CN1070" s="758"/>
    </row>
    <row r="1071" spans="2:92" ht="15">
      <c r="B1071" s="758"/>
      <c r="C1071" s="758"/>
      <c r="D1071" s="758"/>
      <c r="E1071" s="758"/>
      <c r="F1071" s="758"/>
      <c r="G1071" s="758"/>
      <c r="H1071" s="758"/>
      <c r="I1071" s="758"/>
      <c r="J1071" s="758"/>
      <c r="K1071" s="758"/>
      <c r="L1071" s="758"/>
      <c r="M1071" s="758"/>
      <c r="N1071" s="758"/>
      <c r="O1071" s="758"/>
      <c r="P1071" s="758"/>
      <c r="Q1071" s="758"/>
      <c r="R1071" s="758"/>
      <c r="S1071" s="758"/>
      <c r="T1071" s="758"/>
      <c r="U1071" s="758"/>
      <c r="V1071" s="758"/>
      <c r="W1071" s="758"/>
      <c r="X1071" s="758"/>
      <c r="Y1071" s="758"/>
      <c r="Z1071" s="758"/>
      <c r="AA1071" s="758"/>
      <c r="AB1071" s="758"/>
      <c r="AC1071" s="758"/>
      <c r="AD1071" s="758"/>
      <c r="AE1071" s="758"/>
      <c r="AF1071" s="758"/>
      <c r="AG1071" s="758"/>
      <c r="AH1071" s="758"/>
      <c r="AI1071" s="758"/>
      <c r="AJ1071" s="758"/>
      <c r="AK1071" s="758"/>
      <c r="AL1071" s="758"/>
      <c r="AM1071" s="758"/>
      <c r="AN1071" s="758"/>
      <c r="AO1071" s="758"/>
      <c r="AP1071" s="758"/>
      <c r="AQ1071" s="758"/>
      <c r="AR1071" s="758"/>
      <c r="AS1071" s="758"/>
      <c r="AT1071" s="758"/>
      <c r="AU1071" s="758"/>
      <c r="AV1071" s="758"/>
      <c r="AW1071" s="758"/>
      <c r="AX1071" s="758"/>
      <c r="AY1071" s="758"/>
      <c r="AZ1071" s="758"/>
      <c r="BA1071" s="758"/>
      <c r="BB1071" s="758"/>
      <c r="BC1071" s="758"/>
      <c r="BD1071" s="758"/>
      <c r="BE1071" s="758"/>
      <c r="BF1071" s="812"/>
      <c r="BG1071" s="758"/>
      <c r="BH1071" s="758"/>
      <c r="BI1071" s="758"/>
      <c r="BJ1071" s="758"/>
      <c r="BK1071" s="758"/>
      <c r="BL1071" s="758"/>
      <c r="BM1071" s="758"/>
      <c r="BN1071" s="758"/>
      <c r="BO1071" s="758"/>
      <c r="BP1071" s="758"/>
      <c r="BQ1071" s="758"/>
      <c r="BR1071" s="758"/>
      <c r="BS1071" s="758"/>
      <c r="BT1071" s="758"/>
      <c r="BU1071" s="758"/>
      <c r="BV1071" s="758"/>
      <c r="BW1071" s="758"/>
      <c r="BX1071" s="758"/>
      <c r="BY1071" s="758"/>
      <c r="BZ1071" s="758"/>
      <c r="CA1071" s="758"/>
      <c r="CB1071" s="758"/>
      <c r="CC1071" s="758"/>
      <c r="CD1071" s="758"/>
      <c r="CE1071" s="758"/>
      <c r="CF1071" s="758"/>
      <c r="CG1071" s="758"/>
      <c r="CH1071" s="758"/>
      <c r="CI1071" s="758"/>
      <c r="CJ1071" s="758"/>
      <c r="CK1071" s="758"/>
      <c r="CL1071" s="758"/>
      <c r="CM1071" s="758"/>
      <c r="CN1071" s="758"/>
    </row>
    <row r="1072" spans="2:92" ht="15">
      <c r="B1072" s="758"/>
      <c r="C1072" s="758"/>
      <c r="D1072" s="758"/>
      <c r="E1072" s="758"/>
      <c r="F1072" s="758"/>
      <c r="G1072" s="758"/>
      <c r="H1072" s="758"/>
      <c r="I1072" s="758"/>
      <c r="J1072" s="758"/>
      <c r="K1072" s="758"/>
      <c r="L1072" s="758"/>
      <c r="M1072" s="758"/>
      <c r="N1072" s="758"/>
      <c r="O1072" s="758"/>
      <c r="P1072" s="758"/>
      <c r="Q1072" s="758"/>
      <c r="R1072" s="758"/>
      <c r="S1072" s="758"/>
      <c r="T1072" s="758"/>
      <c r="U1072" s="758"/>
      <c r="V1072" s="758"/>
      <c r="W1072" s="758"/>
      <c r="X1072" s="758"/>
      <c r="Y1072" s="758"/>
      <c r="Z1072" s="758"/>
      <c r="AA1072" s="758"/>
      <c r="AB1072" s="758"/>
      <c r="AC1072" s="758"/>
      <c r="AD1072" s="758"/>
      <c r="AE1072" s="758"/>
      <c r="AF1072" s="758"/>
      <c r="AG1072" s="758"/>
      <c r="AH1072" s="758"/>
      <c r="AI1072" s="758"/>
      <c r="AJ1072" s="758"/>
      <c r="AK1072" s="758"/>
      <c r="AL1072" s="758"/>
      <c r="AM1072" s="758"/>
      <c r="AN1072" s="758"/>
      <c r="AO1072" s="758"/>
      <c r="AP1072" s="758"/>
      <c r="AQ1072" s="758"/>
      <c r="AR1072" s="758"/>
      <c r="AS1072" s="758"/>
      <c r="AT1072" s="758"/>
      <c r="AU1072" s="758"/>
      <c r="AV1072" s="758"/>
      <c r="AW1072" s="758"/>
      <c r="AX1072" s="758"/>
      <c r="AY1072" s="758"/>
      <c r="AZ1072" s="758"/>
      <c r="BA1072" s="758"/>
      <c r="BB1072" s="758"/>
      <c r="BC1072" s="758"/>
      <c r="BD1072" s="758"/>
      <c r="BE1072" s="758"/>
      <c r="BF1072" s="812"/>
      <c r="BG1072" s="758"/>
      <c r="BH1072" s="758"/>
      <c r="BI1072" s="758"/>
      <c r="BJ1072" s="758"/>
      <c r="BK1072" s="758"/>
      <c r="BL1072" s="758"/>
      <c r="BM1072" s="758"/>
      <c r="BN1072" s="758"/>
      <c r="BO1072" s="758"/>
      <c r="BP1072" s="758"/>
      <c r="BQ1072" s="758"/>
      <c r="BR1072" s="758"/>
      <c r="BS1072" s="758"/>
      <c r="BT1072" s="758"/>
      <c r="BU1072" s="758"/>
      <c r="BV1072" s="758"/>
      <c r="BW1072" s="758"/>
      <c r="BX1072" s="758"/>
      <c r="BY1072" s="758"/>
      <c r="BZ1072" s="758"/>
      <c r="CA1072" s="758"/>
      <c r="CB1072" s="758"/>
      <c r="CC1072" s="758"/>
      <c r="CD1072" s="758"/>
      <c r="CE1072" s="758"/>
      <c r="CF1072" s="758"/>
      <c r="CG1072" s="758"/>
      <c r="CH1072" s="758"/>
      <c r="CI1072" s="758"/>
      <c r="CJ1072" s="758"/>
      <c r="CK1072" s="758"/>
      <c r="CL1072" s="758"/>
      <c r="CM1072" s="758"/>
      <c r="CN1072" s="758"/>
    </row>
    <row r="1073" spans="2:92" ht="15">
      <c r="B1073" s="758"/>
      <c r="C1073" s="758"/>
      <c r="D1073" s="758"/>
      <c r="E1073" s="758"/>
      <c r="F1073" s="758"/>
      <c r="G1073" s="758"/>
      <c r="H1073" s="758"/>
      <c r="I1073" s="758"/>
      <c r="J1073" s="758"/>
      <c r="K1073" s="758"/>
      <c r="L1073" s="758"/>
      <c r="M1073" s="758"/>
      <c r="N1073" s="758"/>
      <c r="O1073" s="758"/>
      <c r="P1073" s="758"/>
      <c r="Q1073" s="758"/>
      <c r="R1073" s="758"/>
      <c r="S1073" s="758"/>
      <c r="T1073" s="758"/>
      <c r="U1073" s="758"/>
      <c r="V1073" s="758"/>
      <c r="W1073" s="758"/>
      <c r="X1073" s="758"/>
      <c r="Y1073" s="758"/>
      <c r="Z1073" s="758"/>
      <c r="AA1073" s="758"/>
      <c r="AB1073" s="758"/>
      <c r="AC1073" s="758"/>
      <c r="AD1073" s="758"/>
      <c r="AE1073" s="758"/>
      <c r="AF1073" s="758"/>
      <c r="AG1073" s="758"/>
      <c r="AH1073" s="758"/>
      <c r="AI1073" s="758"/>
      <c r="AJ1073" s="758"/>
      <c r="AK1073" s="758"/>
      <c r="AL1073" s="758"/>
      <c r="AM1073" s="758"/>
      <c r="AN1073" s="758"/>
      <c r="AO1073" s="758"/>
      <c r="AP1073" s="758"/>
      <c r="AQ1073" s="758"/>
      <c r="AR1073" s="758"/>
      <c r="AS1073" s="758"/>
      <c r="AT1073" s="758"/>
      <c r="AU1073" s="758"/>
      <c r="AV1073" s="758"/>
      <c r="AW1073" s="758"/>
      <c r="AX1073" s="758"/>
      <c r="AY1073" s="758"/>
      <c r="AZ1073" s="758"/>
      <c r="BA1073" s="758"/>
      <c r="BB1073" s="758"/>
      <c r="BC1073" s="758"/>
      <c r="BD1073" s="758"/>
      <c r="BE1073" s="758"/>
      <c r="BF1073" s="812"/>
      <c r="BG1073" s="758"/>
      <c r="BH1073" s="758"/>
      <c r="BI1073" s="758"/>
      <c r="BJ1073" s="758"/>
      <c r="BK1073" s="758"/>
      <c r="BL1073" s="758"/>
      <c r="BM1073" s="758"/>
      <c r="BN1073" s="758"/>
      <c r="BO1073" s="758"/>
      <c r="BP1073" s="758"/>
      <c r="BQ1073" s="758"/>
      <c r="BR1073" s="758"/>
      <c r="BS1073" s="758"/>
      <c r="BT1073" s="758"/>
      <c r="BU1073" s="758"/>
      <c r="BV1073" s="758"/>
      <c r="BW1073" s="758"/>
      <c r="BX1073" s="758"/>
      <c r="BY1073" s="758"/>
      <c r="BZ1073" s="758"/>
      <c r="CA1073" s="758"/>
      <c r="CB1073" s="758"/>
      <c r="CC1073" s="758"/>
      <c r="CD1073" s="758"/>
      <c r="CE1073" s="758"/>
      <c r="CF1073" s="758"/>
      <c r="CG1073" s="758"/>
      <c r="CH1073" s="758"/>
      <c r="CI1073" s="758"/>
      <c r="CJ1073" s="758"/>
      <c r="CK1073" s="758"/>
      <c r="CL1073" s="758"/>
      <c r="CM1073" s="758"/>
      <c r="CN1073" s="758"/>
    </row>
    <row r="1074" spans="2:92" ht="15">
      <c r="B1074" s="758"/>
      <c r="C1074" s="758"/>
      <c r="D1074" s="758"/>
      <c r="E1074" s="758"/>
      <c r="F1074" s="758"/>
      <c r="G1074" s="758"/>
      <c r="H1074" s="758"/>
      <c r="I1074" s="758"/>
      <c r="J1074" s="758"/>
      <c r="K1074" s="758"/>
      <c r="L1074" s="758"/>
      <c r="M1074" s="758"/>
      <c r="N1074" s="758"/>
      <c r="O1074" s="758"/>
      <c r="P1074" s="758"/>
      <c r="Q1074" s="758"/>
      <c r="R1074" s="758"/>
      <c r="S1074" s="758"/>
      <c r="T1074" s="758"/>
      <c r="U1074" s="758"/>
      <c r="V1074" s="758"/>
      <c r="W1074" s="758"/>
      <c r="X1074" s="758"/>
      <c r="Y1074" s="758"/>
      <c r="Z1074" s="758"/>
      <c r="AA1074" s="758"/>
      <c r="AB1074" s="758"/>
      <c r="AC1074" s="758"/>
      <c r="AD1074" s="758"/>
      <c r="AE1074" s="758"/>
      <c r="AF1074" s="758"/>
      <c r="AG1074" s="758"/>
      <c r="AH1074" s="758"/>
      <c r="AI1074" s="758"/>
      <c r="AJ1074" s="758"/>
      <c r="AK1074" s="758"/>
      <c r="AL1074" s="758"/>
      <c r="AM1074" s="758"/>
      <c r="AN1074" s="758"/>
      <c r="AO1074" s="758"/>
      <c r="AP1074" s="758"/>
      <c r="AQ1074" s="758"/>
      <c r="AR1074" s="758"/>
      <c r="AS1074" s="758"/>
      <c r="AT1074" s="758"/>
      <c r="AU1074" s="758"/>
      <c r="AV1074" s="758"/>
      <c r="AW1074" s="758"/>
      <c r="AX1074" s="758"/>
      <c r="AY1074" s="758"/>
      <c r="AZ1074" s="758"/>
      <c r="BA1074" s="758"/>
      <c r="BB1074" s="758"/>
      <c r="BC1074" s="758"/>
      <c r="BD1074" s="758"/>
      <c r="BE1074" s="758"/>
      <c r="BF1074" s="812"/>
      <c r="BG1074" s="758"/>
      <c r="BH1074" s="758"/>
      <c r="BI1074" s="758"/>
      <c r="BJ1074" s="758"/>
      <c r="BK1074" s="758"/>
      <c r="BL1074" s="758"/>
      <c r="BM1074" s="758"/>
      <c r="BN1074" s="758"/>
      <c r="BO1074" s="758"/>
      <c r="BP1074" s="758"/>
      <c r="BQ1074" s="758"/>
      <c r="BR1074" s="758"/>
      <c r="BS1074" s="758"/>
      <c r="BT1074" s="758"/>
      <c r="BU1074" s="758"/>
      <c r="BV1074" s="758"/>
      <c r="BW1074" s="758"/>
      <c r="BX1074" s="758"/>
      <c r="BY1074" s="758"/>
      <c r="BZ1074" s="758"/>
      <c r="CA1074" s="758"/>
      <c r="CB1074" s="758"/>
      <c r="CC1074" s="758"/>
      <c r="CD1074" s="758"/>
      <c r="CE1074" s="758"/>
      <c r="CF1074" s="758"/>
      <c r="CG1074" s="758"/>
      <c r="CH1074" s="758"/>
      <c r="CI1074" s="758"/>
      <c r="CJ1074" s="758"/>
      <c r="CK1074" s="758"/>
      <c r="CL1074" s="758"/>
      <c r="CM1074" s="758"/>
      <c r="CN1074" s="758"/>
    </row>
    <row r="1075" spans="2:92" ht="15">
      <c r="B1075" s="758"/>
      <c r="C1075" s="758"/>
      <c r="D1075" s="758"/>
      <c r="E1075" s="758"/>
      <c r="F1075" s="758"/>
      <c r="G1075" s="758"/>
      <c r="H1075" s="758"/>
      <c r="I1075" s="758"/>
      <c r="J1075" s="758"/>
      <c r="K1075" s="758"/>
      <c r="L1075" s="758"/>
      <c r="M1075" s="758"/>
      <c r="N1075" s="758"/>
      <c r="O1075" s="758"/>
      <c r="P1075" s="758"/>
      <c r="Q1075" s="758"/>
      <c r="R1075" s="758"/>
      <c r="S1075" s="758"/>
      <c r="T1075" s="758"/>
      <c r="U1075" s="758"/>
      <c r="V1075" s="758"/>
      <c r="W1075" s="758"/>
      <c r="X1075" s="758"/>
      <c r="Y1075" s="758"/>
      <c r="Z1075" s="758"/>
      <c r="AA1075" s="758"/>
      <c r="AB1075" s="758"/>
      <c r="AC1075" s="758"/>
      <c r="AD1075" s="758"/>
      <c r="AE1075" s="758"/>
      <c r="AF1075" s="758"/>
      <c r="AG1075" s="758"/>
      <c r="AH1075" s="758"/>
      <c r="AI1075" s="758"/>
      <c r="AJ1075" s="758"/>
      <c r="AK1075" s="758"/>
      <c r="AL1075" s="758"/>
      <c r="AM1075" s="758"/>
      <c r="AN1075" s="758"/>
      <c r="AO1075" s="758"/>
      <c r="AP1075" s="758"/>
      <c r="AQ1075" s="758"/>
      <c r="AR1075" s="758"/>
      <c r="AS1075" s="758"/>
      <c r="AT1075" s="758"/>
      <c r="AU1075" s="758"/>
      <c r="AV1075" s="758"/>
      <c r="AW1075" s="758"/>
      <c r="AX1075" s="758"/>
      <c r="AY1075" s="758"/>
      <c r="AZ1075" s="758"/>
      <c r="BA1075" s="758"/>
      <c r="BB1075" s="758"/>
      <c r="BC1075" s="758"/>
      <c r="BD1075" s="758"/>
      <c r="BE1075" s="758"/>
      <c r="BF1075" s="812"/>
      <c r="BG1075" s="758"/>
      <c r="BH1075" s="758"/>
      <c r="BI1075" s="758"/>
      <c r="BJ1075" s="758"/>
      <c r="BK1075" s="758"/>
      <c r="BL1075" s="758"/>
      <c r="BM1075" s="758"/>
      <c r="BN1075" s="758"/>
      <c r="BO1075" s="758"/>
      <c r="BP1075" s="758"/>
      <c r="BQ1075" s="758"/>
      <c r="BR1075" s="758"/>
      <c r="BS1075" s="758"/>
      <c r="BT1075" s="758"/>
      <c r="BU1075" s="758"/>
      <c r="BV1075" s="758"/>
      <c r="BW1075" s="758"/>
      <c r="BX1075" s="758"/>
      <c r="BY1075" s="758"/>
      <c r="BZ1075" s="758"/>
      <c r="CA1075" s="758"/>
      <c r="CB1075" s="758"/>
      <c r="CC1075" s="758"/>
      <c r="CD1075" s="758"/>
      <c r="CE1075" s="758"/>
      <c r="CF1075" s="758"/>
      <c r="CG1075" s="758"/>
      <c r="CH1075" s="758"/>
      <c r="CI1075" s="758"/>
      <c r="CJ1075" s="758"/>
      <c r="CK1075" s="758"/>
      <c r="CL1075" s="758"/>
      <c r="CM1075" s="758"/>
      <c r="CN1075" s="758"/>
    </row>
    <row r="1076" spans="2:92" ht="15">
      <c r="B1076" s="758"/>
      <c r="C1076" s="758"/>
      <c r="D1076" s="758"/>
      <c r="E1076" s="758"/>
      <c r="F1076" s="758"/>
      <c r="G1076" s="758"/>
      <c r="H1076" s="758"/>
      <c r="I1076" s="758"/>
      <c r="J1076" s="758"/>
      <c r="K1076" s="758"/>
      <c r="L1076" s="758"/>
      <c r="M1076" s="758"/>
      <c r="N1076" s="758"/>
      <c r="O1076" s="758"/>
      <c r="P1076" s="758"/>
      <c r="Q1076" s="758"/>
      <c r="R1076" s="758"/>
      <c r="S1076" s="758"/>
      <c r="T1076" s="758"/>
      <c r="U1076" s="758"/>
      <c r="V1076" s="758"/>
      <c r="W1076" s="758"/>
      <c r="X1076" s="758"/>
      <c r="Y1076" s="758"/>
      <c r="Z1076" s="758"/>
      <c r="AA1076" s="758"/>
      <c r="AB1076" s="758"/>
      <c r="AC1076" s="758"/>
      <c r="AD1076" s="758"/>
      <c r="AE1076" s="758"/>
      <c r="AF1076" s="758"/>
      <c r="AG1076" s="758"/>
      <c r="AH1076" s="758"/>
      <c r="AI1076" s="758"/>
      <c r="AJ1076" s="758"/>
      <c r="AK1076" s="758"/>
      <c r="AL1076" s="758"/>
      <c r="AM1076" s="758"/>
      <c r="AN1076" s="758"/>
      <c r="AO1076" s="758"/>
      <c r="AP1076" s="758"/>
      <c r="AQ1076" s="758"/>
      <c r="AR1076" s="758"/>
      <c r="AS1076" s="758"/>
      <c r="AT1076" s="758"/>
      <c r="AU1076" s="758"/>
      <c r="AV1076" s="758"/>
      <c r="AW1076" s="758"/>
      <c r="AX1076" s="758"/>
      <c r="AY1076" s="758"/>
      <c r="AZ1076" s="758"/>
      <c r="BA1076" s="758"/>
      <c r="BB1076" s="758"/>
      <c r="BC1076" s="758"/>
      <c r="BD1076" s="758"/>
      <c r="BE1076" s="758"/>
      <c r="BF1076" s="812"/>
      <c r="BG1076" s="758"/>
      <c r="BH1076" s="758"/>
      <c r="BI1076" s="758"/>
      <c r="BJ1076" s="758"/>
      <c r="BK1076" s="758"/>
      <c r="BL1076" s="758"/>
      <c r="BM1076" s="758"/>
      <c r="BN1076" s="758"/>
      <c r="BO1076" s="758"/>
      <c r="BP1076" s="758"/>
      <c r="BQ1076" s="758"/>
      <c r="BR1076" s="758"/>
      <c r="BS1076" s="758"/>
      <c r="BT1076" s="758"/>
      <c r="BU1076" s="758"/>
      <c r="BV1076" s="758"/>
      <c r="BW1076" s="758"/>
      <c r="BX1076" s="758"/>
      <c r="BY1076" s="758"/>
      <c r="BZ1076" s="758"/>
      <c r="CA1076" s="758"/>
      <c r="CB1076" s="758"/>
      <c r="CC1076" s="758"/>
      <c r="CD1076" s="758"/>
      <c r="CE1076" s="758"/>
      <c r="CF1076" s="758"/>
      <c r="CG1076" s="758"/>
      <c r="CH1076" s="758"/>
      <c r="CI1076" s="758"/>
      <c r="CJ1076" s="758"/>
      <c r="CK1076" s="758"/>
      <c r="CL1076" s="758"/>
      <c r="CM1076" s="758"/>
      <c r="CN1076" s="758"/>
    </row>
    <row r="1077" spans="2:92" ht="15">
      <c r="B1077" s="758"/>
      <c r="C1077" s="758"/>
      <c r="D1077" s="758"/>
      <c r="E1077" s="758"/>
      <c r="F1077" s="758"/>
      <c r="G1077" s="758"/>
      <c r="H1077" s="758"/>
      <c r="I1077" s="758"/>
      <c r="J1077" s="758"/>
      <c r="K1077" s="758"/>
      <c r="L1077" s="758"/>
      <c r="M1077" s="758"/>
      <c r="N1077" s="758"/>
      <c r="O1077" s="758"/>
      <c r="P1077" s="758"/>
      <c r="Q1077" s="758"/>
      <c r="R1077" s="758"/>
      <c r="S1077" s="758"/>
      <c r="T1077" s="758"/>
      <c r="U1077" s="758"/>
      <c r="V1077" s="758"/>
      <c r="W1077" s="758"/>
      <c r="X1077" s="758"/>
      <c r="Y1077" s="758"/>
      <c r="Z1077" s="758"/>
      <c r="AA1077" s="758"/>
      <c r="AB1077" s="758"/>
      <c r="AC1077" s="758"/>
      <c r="AD1077" s="758"/>
      <c r="AE1077" s="758"/>
      <c r="AF1077" s="758"/>
      <c r="AG1077" s="758"/>
      <c r="AH1077" s="758"/>
      <c r="AI1077" s="758"/>
      <c r="AJ1077" s="758"/>
      <c r="AK1077" s="758"/>
      <c r="AL1077" s="758"/>
      <c r="AM1077" s="758"/>
      <c r="AN1077" s="758"/>
      <c r="AO1077" s="758"/>
      <c r="AP1077" s="758"/>
      <c r="AQ1077" s="758"/>
      <c r="AR1077" s="758"/>
      <c r="AS1077" s="758"/>
      <c r="AT1077" s="758"/>
      <c r="AU1077" s="758"/>
      <c r="AV1077" s="758"/>
      <c r="AW1077" s="758"/>
      <c r="AX1077" s="758"/>
      <c r="AY1077" s="758"/>
      <c r="AZ1077" s="758"/>
      <c r="BA1077" s="758"/>
      <c r="BB1077" s="758"/>
      <c r="BC1077" s="758"/>
      <c r="BD1077" s="758"/>
      <c r="BE1077" s="758"/>
      <c r="BF1077" s="812"/>
      <c r="BG1077" s="758"/>
      <c r="BH1077" s="758"/>
      <c r="BI1077" s="758"/>
      <c r="BJ1077" s="758"/>
      <c r="BK1077" s="758"/>
      <c r="BL1077" s="758"/>
      <c r="BM1077" s="758"/>
      <c r="BN1077" s="758"/>
      <c r="BO1077" s="758"/>
      <c r="BP1077" s="758"/>
      <c r="BQ1077" s="758"/>
      <c r="BR1077" s="758"/>
      <c r="BS1077" s="758"/>
      <c r="BT1077" s="758"/>
      <c r="BU1077" s="758"/>
      <c r="BV1077" s="758"/>
      <c r="BW1077" s="758"/>
      <c r="BX1077" s="758"/>
      <c r="BY1077" s="758"/>
      <c r="BZ1077" s="758"/>
      <c r="CA1077" s="758"/>
      <c r="CB1077" s="758"/>
      <c r="CC1077" s="758"/>
      <c r="CD1077" s="758"/>
      <c r="CE1077" s="758"/>
      <c r="CF1077" s="758"/>
      <c r="CG1077" s="758"/>
      <c r="CH1077" s="758"/>
      <c r="CI1077" s="758"/>
      <c r="CJ1077" s="758"/>
      <c r="CK1077" s="758"/>
      <c r="CL1077" s="758"/>
      <c r="CM1077" s="758"/>
      <c r="CN1077" s="758"/>
    </row>
    <row r="1078" spans="2:92" ht="15">
      <c r="B1078" s="758"/>
      <c r="C1078" s="758"/>
      <c r="D1078" s="758"/>
      <c r="E1078" s="758"/>
      <c r="F1078" s="758"/>
      <c r="G1078" s="758"/>
      <c r="H1078" s="758"/>
      <c r="I1078" s="758"/>
      <c r="J1078" s="758"/>
      <c r="K1078" s="758"/>
      <c r="L1078" s="758"/>
      <c r="M1078" s="758"/>
      <c r="N1078" s="758"/>
      <c r="O1078" s="758"/>
      <c r="P1078" s="758"/>
      <c r="Q1078" s="758"/>
      <c r="R1078" s="758"/>
      <c r="S1078" s="758"/>
      <c r="T1078" s="758"/>
      <c r="U1078" s="758"/>
      <c r="V1078" s="758"/>
      <c r="W1078" s="758"/>
      <c r="X1078" s="758"/>
      <c r="Y1078" s="758"/>
      <c r="Z1078" s="758"/>
      <c r="AA1078" s="758"/>
      <c r="AB1078" s="758"/>
      <c r="AC1078" s="758"/>
      <c r="AD1078" s="758"/>
      <c r="AE1078" s="758"/>
      <c r="AF1078" s="758"/>
      <c r="AG1078" s="758"/>
      <c r="AH1078" s="758"/>
      <c r="AI1078" s="758"/>
      <c r="AJ1078" s="758"/>
      <c r="AK1078" s="758"/>
      <c r="AL1078" s="758"/>
      <c r="AM1078" s="758"/>
      <c r="AN1078" s="758"/>
      <c r="AO1078" s="758"/>
      <c r="AP1078" s="758"/>
      <c r="AQ1078" s="758"/>
      <c r="AR1078" s="758"/>
      <c r="AS1078" s="758"/>
      <c r="AT1078" s="758"/>
      <c r="AU1078" s="758"/>
      <c r="AV1078" s="758"/>
      <c r="AW1078" s="758"/>
      <c r="AX1078" s="758"/>
      <c r="AY1078" s="758"/>
      <c r="AZ1078" s="758"/>
      <c r="BA1078" s="758"/>
      <c r="BB1078" s="758"/>
      <c r="BC1078" s="758"/>
      <c r="BD1078" s="758"/>
      <c r="BE1078" s="758"/>
      <c r="BF1078" s="812"/>
      <c r="BG1078" s="758"/>
      <c r="BH1078" s="758"/>
      <c r="BI1078" s="758"/>
      <c r="BJ1078" s="758"/>
      <c r="BK1078" s="758"/>
      <c r="BL1078" s="758"/>
      <c r="BM1078" s="758"/>
      <c r="BN1078" s="758"/>
      <c r="BO1078" s="758"/>
      <c r="BP1078" s="758"/>
      <c r="BQ1078" s="758"/>
      <c r="BR1078" s="758"/>
      <c r="BS1078" s="758"/>
      <c r="BT1078" s="758"/>
      <c r="BU1078" s="758"/>
      <c r="BV1078" s="758"/>
      <c r="BW1078" s="758"/>
      <c r="BX1078" s="758"/>
      <c r="BY1078" s="758"/>
      <c r="BZ1078" s="758"/>
      <c r="CA1078" s="758"/>
      <c r="CB1078" s="758"/>
      <c r="CC1078" s="758"/>
      <c r="CD1078" s="758"/>
      <c r="CE1078" s="758"/>
      <c r="CF1078" s="758"/>
      <c r="CG1078" s="758"/>
      <c r="CH1078" s="758"/>
      <c r="CI1078" s="758"/>
      <c r="CJ1078" s="758"/>
      <c r="CK1078" s="758"/>
      <c r="CL1078" s="758"/>
      <c r="CM1078" s="758"/>
      <c r="CN1078" s="758"/>
    </row>
    <row r="1079" spans="2:92" ht="15">
      <c r="B1079" s="758"/>
      <c r="C1079" s="758"/>
      <c r="D1079" s="758"/>
      <c r="E1079" s="758"/>
      <c r="F1079" s="758"/>
      <c r="G1079" s="758"/>
      <c r="H1079" s="758"/>
      <c r="I1079" s="758"/>
      <c r="J1079" s="758"/>
      <c r="K1079" s="758"/>
      <c r="L1079" s="758"/>
      <c r="M1079" s="758"/>
      <c r="N1079" s="758"/>
      <c r="O1079" s="758"/>
      <c r="P1079" s="758"/>
      <c r="Q1079" s="758"/>
      <c r="R1079" s="758"/>
      <c r="S1079" s="758"/>
      <c r="T1079" s="758"/>
      <c r="U1079" s="758"/>
      <c r="V1079" s="758"/>
      <c r="W1079" s="758"/>
      <c r="X1079" s="758"/>
      <c r="Y1079" s="758"/>
      <c r="Z1079" s="758"/>
      <c r="AA1079" s="758"/>
      <c r="AB1079" s="758"/>
      <c r="AC1079" s="758"/>
      <c r="AD1079" s="758"/>
      <c r="AE1079" s="758"/>
      <c r="AF1079" s="758"/>
      <c r="AG1079" s="758"/>
      <c r="AH1079" s="758"/>
      <c r="AI1079" s="758"/>
      <c r="AJ1079" s="758"/>
      <c r="AK1079" s="758"/>
      <c r="AL1079" s="758"/>
      <c r="AM1079" s="758"/>
      <c r="AN1079" s="758"/>
      <c r="AO1079" s="758"/>
      <c r="AP1079" s="758"/>
      <c r="AQ1079" s="758"/>
      <c r="AR1079" s="758"/>
      <c r="AS1079" s="758"/>
      <c r="AT1079" s="758"/>
      <c r="AU1079" s="758"/>
      <c r="AV1079" s="758"/>
      <c r="AW1079" s="758"/>
      <c r="AX1079" s="758"/>
      <c r="AY1079" s="758"/>
      <c r="AZ1079" s="758"/>
      <c r="BA1079" s="758"/>
      <c r="BB1079" s="758"/>
      <c r="BC1079" s="758"/>
      <c r="BD1079" s="758"/>
      <c r="BE1079" s="758"/>
      <c r="BF1079" s="812"/>
      <c r="BG1079" s="758"/>
      <c r="BH1079" s="758"/>
      <c r="BI1079" s="758"/>
      <c r="BJ1079" s="758"/>
      <c r="BK1079" s="758"/>
      <c r="BL1079" s="758"/>
      <c r="BM1079" s="758"/>
      <c r="BN1079" s="758"/>
      <c r="BO1079" s="758"/>
      <c r="BP1079" s="758"/>
      <c r="BQ1079" s="758"/>
      <c r="BR1079" s="758"/>
      <c r="BS1079" s="758"/>
      <c r="BT1079" s="758"/>
      <c r="BU1079" s="758"/>
      <c r="BV1079" s="758"/>
      <c r="BW1079" s="758"/>
      <c r="BX1079" s="758"/>
      <c r="BY1079" s="758"/>
      <c r="BZ1079" s="758"/>
      <c r="CA1079" s="758"/>
      <c r="CB1079" s="758"/>
      <c r="CC1079" s="758"/>
      <c r="CD1079" s="758"/>
      <c r="CE1079" s="758"/>
      <c r="CF1079" s="758"/>
      <c r="CG1079" s="758"/>
      <c r="CH1079" s="758"/>
      <c r="CI1079" s="758"/>
      <c r="CJ1079" s="758"/>
      <c r="CK1079" s="758"/>
      <c r="CL1079" s="758"/>
      <c r="CM1079" s="758"/>
      <c r="CN1079" s="758"/>
    </row>
    <row r="1080" spans="2:92" ht="15">
      <c r="B1080" s="758"/>
      <c r="C1080" s="758"/>
      <c r="D1080" s="758"/>
      <c r="E1080" s="758"/>
      <c r="F1080" s="758"/>
      <c r="G1080" s="758"/>
      <c r="H1080" s="758"/>
      <c r="I1080" s="758"/>
      <c r="J1080" s="758"/>
      <c r="K1080" s="758"/>
      <c r="L1080" s="758"/>
      <c r="M1080" s="758"/>
      <c r="N1080" s="758"/>
      <c r="O1080" s="758"/>
      <c r="P1080" s="758"/>
      <c r="Q1080" s="758"/>
      <c r="R1080" s="758"/>
      <c r="S1080" s="758"/>
      <c r="T1080" s="758"/>
      <c r="U1080" s="758"/>
      <c r="V1080" s="758"/>
      <c r="W1080" s="758"/>
      <c r="X1080" s="758"/>
      <c r="Y1080" s="758"/>
      <c r="Z1080" s="758"/>
      <c r="AA1080" s="758"/>
      <c r="AB1080" s="758"/>
      <c r="AC1080" s="758"/>
      <c r="AD1080" s="758"/>
      <c r="AE1080" s="758"/>
      <c r="AF1080" s="758"/>
      <c r="AG1080" s="758"/>
      <c r="AH1080" s="758"/>
      <c r="AI1080" s="758"/>
      <c r="AJ1080" s="758"/>
      <c r="AK1080" s="758"/>
      <c r="AL1080" s="758"/>
      <c r="AM1080" s="758"/>
      <c r="AN1080" s="758"/>
      <c r="AO1080" s="758"/>
      <c r="AP1080" s="758"/>
      <c r="AQ1080" s="758"/>
      <c r="AR1080" s="758"/>
      <c r="AS1080" s="758"/>
      <c r="AT1080" s="758"/>
      <c r="AU1080" s="758"/>
      <c r="AV1080" s="758"/>
      <c r="AW1080" s="758"/>
      <c r="AX1080" s="758"/>
      <c r="AY1080" s="758"/>
      <c r="AZ1080" s="758"/>
      <c r="BA1080" s="758"/>
      <c r="BB1080" s="758"/>
      <c r="BC1080" s="758"/>
      <c r="BD1080" s="758"/>
      <c r="BE1080" s="758"/>
      <c r="BF1080" s="812"/>
      <c r="BG1080" s="758"/>
      <c r="BH1080" s="758"/>
      <c r="BI1080" s="758"/>
      <c r="BJ1080" s="758"/>
      <c r="BK1080" s="758"/>
      <c r="BL1080" s="758"/>
      <c r="BM1080" s="758"/>
      <c r="BN1080" s="758"/>
      <c r="BO1080" s="758"/>
      <c r="BP1080" s="758"/>
      <c r="BQ1080" s="758"/>
      <c r="BR1080" s="758"/>
      <c r="BS1080" s="758"/>
      <c r="BT1080" s="758"/>
      <c r="BU1080" s="758"/>
      <c r="BV1080" s="758"/>
      <c r="BW1080" s="758"/>
      <c r="BX1080" s="758"/>
      <c r="BY1080" s="758"/>
      <c r="BZ1080" s="758"/>
      <c r="CA1080" s="758"/>
      <c r="CB1080" s="758"/>
      <c r="CC1080" s="758"/>
      <c r="CD1080" s="758"/>
      <c r="CE1080" s="758"/>
      <c r="CF1080" s="758"/>
      <c r="CG1080" s="758"/>
      <c r="CH1080" s="758"/>
      <c r="CI1080" s="758"/>
      <c r="CJ1080" s="758"/>
      <c r="CK1080" s="758"/>
      <c r="CL1080" s="758"/>
      <c r="CM1080" s="758"/>
      <c r="CN1080" s="758"/>
    </row>
    <row r="1081" spans="2:92" ht="15">
      <c r="B1081" s="758"/>
      <c r="C1081" s="758"/>
      <c r="D1081" s="758"/>
      <c r="E1081" s="758"/>
      <c r="F1081" s="758"/>
      <c r="G1081" s="758"/>
      <c r="H1081" s="758"/>
      <c r="I1081" s="758"/>
      <c r="J1081" s="758"/>
      <c r="K1081" s="758"/>
      <c r="L1081" s="758"/>
      <c r="M1081" s="758"/>
      <c r="N1081" s="758"/>
      <c r="O1081" s="758"/>
      <c r="P1081" s="758"/>
      <c r="Q1081" s="758"/>
      <c r="R1081" s="758"/>
      <c r="S1081" s="758"/>
      <c r="T1081" s="758"/>
      <c r="U1081" s="758"/>
      <c r="V1081" s="758"/>
      <c r="W1081" s="758"/>
      <c r="X1081" s="758"/>
      <c r="Y1081" s="758"/>
      <c r="Z1081" s="758"/>
      <c r="AA1081" s="758"/>
      <c r="AB1081" s="758"/>
      <c r="AC1081" s="758"/>
      <c r="AD1081" s="758"/>
      <c r="AE1081" s="758"/>
      <c r="AF1081" s="758"/>
      <c r="AG1081" s="758"/>
      <c r="AH1081" s="758"/>
      <c r="AI1081" s="758"/>
      <c r="AJ1081" s="758"/>
      <c r="AK1081" s="758"/>
      <c r="AL1081" s="758"/>
      <c r="AM1081" s="758"/>
      <c r="AN1081" s="758"/>
      <c r="AO1081" s="758"/>
      <c r="AP1081" s="758"/>
      <c r="AQ1081" s="758"/>
      <c r="AR1081" s="758"/>
      <c r="AS1081" s="758"/>
      <c r="AT1081" s="758"/>
      <c r="AU1081" s="758"/>
      <c r="AV1081" s="758"/>
      <c r="AW1081" s="758"/>
      <c r="AX1081" s="758"/>
      <c r="AY1081" s="758"/>
      <c r="AZ1081" s="758"/>
      <c r="BA1081" s="758"/>
      <c r="BB1081" s="758"/>
      <c r="BC1081" s="758"/>
      <c r="BD1081" s="758"/>
      <c r="BE1081" s="758"/>
      <c r="BF1081" s="812"/>
      <c r="BG1081" s="758"/>
      <c r="BH1081" s="758"/>
      <c r="BI1081" s="758"/>
      <c r="BJ1081" s="758"/>
      <c r="BK1081" s="758"/>
      <c r="BL1081" s="758"/>
      <c r="BM1081" s="758"/>
      <c r="BN1081" s="758"/>
      <c r="BO1081" s="758"/>
      <c r="BP1081" s="758"/>
      <c r="BQ1081" s="758"/>
      <c r="BR1081" s="758"/>
      <c r="BS1081" s="758"/>
      <c r="BT1081" s="758"/>
      <c r="BU1081" s="758"/>
      <c r="BV1081" s="758"/>
      <c r="BW1081" s="758"/>
      <c r="BX1081" s="758"/>
      <c r="BY1081" s="758"/>
      <c r="BZ1081" s="758"/>
      <c r="CA1081" s="758"/>
      <c r="CB1081" s="758"/>
      <c r="CC1081" s="758"/>
      <c r="CD1081" s="758"/>
      <c r="CE1081" s="758"/>
      <c r="CF1081" s="758"/>
      <c r="CG1081" s="758"/>
      <c r="CH1081" s="758"/>
      <c r="CI1081" s="758"/>
      <c r="CJ1081" s="758"/>
      <c r="CK1081" s="758"/>
      <c r="CL1081" s="758"/>
      <c r="CM1081" s="758"/>
      <c r="CN1081" s="758"/>
    </row>
    <row r="1082" spans="2:92" ht="15">
      <c r="B1082" s="758"/>
      <c r="C1082" s="758"/>
      <c r="D1082" s="758"/>
      <c r="E1082" s="758"/>
      <c r="F1082" s="758"/>
      <c r="G1082" s="758"/>
      <c r="H1082" s="758"/>
      <c r="I1082" s="758"/>
      <c r="J1082" s="758"/>
      <c r="K1082" s="758"/>
      <c r="L1082" s="758"/>
      <c r="M1082" s="758"/>
      <c r="N1082" s="758"/>
      <c r="O1082" s="758"/>
      <c r="P1082" s="758"/>
      <c r="Q1082" s="758"/>
      <c r="R1082" s="758"/>
      <c r="S1082" s="758"/>
      <c r="T1082" s="758"/>
      <c r="U1082" s="758"/>
      <c r="V1082" s="758"/>
      <c r="W1082" s="758"/>
      <c r="X1082" s="758"/>
      <c r="Y1082" s="758"/>
      <c r="Z1082" s="758"/>
      <c r="AA1082" s="758"/>
      <c r="AB1082" s="758"/>
      <c r="AC1082" s="758"/>
      <c r="AD1082" s="758"/>
      <c r="AE1082" s="758"/>
      <c r="AF1082" s="758"/>
      <c r="AG1082" s="758"/>
      <c r="AH1082" s="758"/>
      <c r="AI1082" s="758"/>
      <c r="AJ1082" s="758"/>
      <c r="AK1082" s="758"/>
      <c r="AL1082" s="758"/>
      <c r="AM1082" s="758"/>
      <c r="AN1082" s="758"/>
      <c r="AO1082" s="758"/>
      <c r="AP1082" s="758"/>
      <c r="AQ1082" s="758"/>
      <c r="AR1082" s="758"/>
      <c r="AS1082" s="758"/>
      <c r="AT1082" s="758"/>
      <c r="AU1082" s="758"/>
      <c r="AV1082" s="758"/>
      <c r="AW1082" s="758"/>
      <c r="AX1082" s="758"/>
      <c r="AY1082" s="758"/>
      <c r="AZ1082" s="758"/>
      <c r="BA1082" s="758"/>
      <c r="BB1082" s="758"/>
      <c r="BC1082" s="758"/>
      <c r="BD1082" s="758"/>
      <c r="BE1082" s="758"/>
      <c r="BF1082" s="812"/>
      <c r="BG1082" s="758"/>
      <c r="BH1082" s="758"/>
      <c r="BI1082" s="758"/>
      <c r="BJ1082" s="758"/>
      <c r="BK1082" s="758"/>
      <c r="BL1082" s="758"/>
      <c r="BM1082" s="758"/>
      <c r="BN1082" s="758"/>
      <c r="BO1082" s="758"/>
      <c r="BP1082" s="758"/>
      <c r="BQ1082" s="758"/>
      <c r="BR1082" s="758"/>
      <c r="BS1082" s="758"/>
      <c r="BT1082" s="758"/>
      <c r="BU1082" s="758"/>
      <c r="BV1082" s="758"/>
      <c r="BW1082" s="758"/>
      <c r="BX1082" s="758"/>
      <c r="BY1082" s="758"/>
      <c r="BZ1082" s="758"/>
      <c r="CA1082" s="758"/>
      <c r="CB1082" s="758"/>
      <c r="CC1082" s="758"/>
      <c r="CD1082" s="758"/>
      <c r="CE1082" s="758"/>
      <c r="CF1082" s="758"/>
      <c r="CG1082" s="758"/>
      <c r="CH1082" s="758"/>
      <c r="CI1082" s="758"/>
      <c r="CJ1082" s="758"/>
      <c r="CK1082" s="758"/>
      <c r="CL1082" s="758"/>
      <c r="CM1082" s="758"/>
      <c r="CN1082" s="758"/>
    </row>
    <row r="1083" spans="2:92" ht="15">
      <c r="B1083" s="758"/>
      <c r="C1083" s="758"/>
      <c r="D1083" s="758"/>
      <c r="E1083" s="758"/>
      <c r="F1083" s="758"/>
      <c r="G1083" s="758"/>
      <c r="H1083" s="758"/>
      <c r="I1083" s="758"/>
      <c r="J1083" s="758"/>
      <c r="K1083" s="758"/>
      <c r="L1083" s="758"/>
      <c r="M1083" s="758"/>
      <c r="N1083" s="758"/>
      <c r="O1083" s="758"/>
      <c r="P1083" s="758"/>
      <c r="Q1083" s="758"/>
      <c r="R1083" s="758"/>
      <c r="S1083" s="758"/>
      <c r="T1083" s="758"/>
      <c r="U1083" s="758"/>
      <c r="V1083" s="758"/>
      <c r="W1083" s="758"/>
      <c r="X1083" s="758"/>
      <c r="Y1083" s="758"/>
      <c r="Z1083" s="758"/>
      <c r="AA1083" s="758"/>
      <c r="AB1083" s="758"/>
      <c r="AC1083" s="758"/>
      <c r="AD1083" s="758"/>
      <c r="AE1083" s="758"/>
      <c r="AF1083" s="758"/>
      <c r="AG1083" s="758"/>
      <c r="AH1083" s="758"/>
      <c r="AI1083" s="758"/>
      <c r="AJ1083" s="758"/>
      <c r="AK1083" s="758"/>
      <c r="AL1083" s="758"/>
      <c r="AM1083" s="758"/>
      <c r="AN1083" s="758"/>
      <c r="AO1083" s="758"/>
      <c r="AP1083" s="758"/>
      <c r="AQ1083" s="758"/>
      <c r="AR1083" s="758"/>
      <c r="AS1083" s="758"/>
      <c r="AT1083" s="758"/>
      <c r="AU1083" s="758"/>
      <c r="AV1083" s="758"/>
      <c r="AW1083" s="758"/>
      <c r="AX1083" s="758"/>
      <c r="AY1083" s="758"/>
      <c r="AZ1083" s="758"/>
      <c r="BA1083" s="758"/>
      <c r="BB1083" s="758"/>
      <c r="BC1083" s="758"/>
      <c r="BD1083" s="758"/>
      <c r="BE1083" s="758"/>
      <c r="BF1083" s="812"/>
      <c r="BG1083" s="758"/>
      <c r="BH1083" s="758"/>
      <c r="BI1083" s="758"/>
      <c r="BJ1083" s="758"/>
      <c r="BK1083" s="758"/>
      <c r="BL1083" s="758"/>
      <c r="BM1083" s="758"/>
      <c r="BN1083" s="758"/>
      <c r="BO1083" s="758"/>
      <c r="BP1083" s="758"/>
      <c r="BQ1083" s="758"/>
      <c r="BR1083" s="758"/>
      <c r="BS1083" s="758"/>
      <c r="BT1083" s="758"/>
      <c r="BU1083" s="758"/>
      <c r="BV1083" s="758"/>
      <c r="BW1083" s="758"/>
      <c r="BX1083" s="758"/>
      <c r="BY1083" s="758"/>
      <c r="BZ1083" s="758"/>
      <c r="CA1083" s="758"/>
      <c r="CB1083" s="758"/>
      <c r="CC1083" s="758"/>
      <c r="CD1083" s="758"/>
      <c r="CE1083" s="758"/>
      <c r="CF1083" s="758"/>
      <c r="CG1083" s="758"/>
      <c r="CH1083" s="758"/>
      <c r="CI1083" s="758"/>
      <c r="CJ1083" s="758"/>
      <c r="CK1083" s="758"/>
      <c r="CL1083" s="758"/>
      <c r="CM1083" s="758"/>
      <c r="CN1083" s="758"/>
    </row>
    <row r="1084" spans="2:92" ht="15">
      <c r="B1084" s="758"/>
      <c r="C1084" s="758"/>
      <c r="D1084" s="758"/>
      <c r="E1084" s="758"/>
      <c r="F1084" s="758"/>
      <c r="G1084" s="758"/>
      <c r="H1084" s="758"/>
      <c r="I1084" s="758"/>
      <c r="J1084" s="758"/>
      <c r="K1084" s="758"/>
      <c r="L1084" s="758"/>
      <c r="M1084" s="758"/>
      <c r="N1084" s="758"/>
      <c r="O1084" s="758"/>
      <c r="P1084" s="758"/>
      <c r="Q1084" s="758"/>
      <c r="R1084" s="758"/>
      <c r="S1084" s="758"/>
      <c r="T1084" s="758"/>
      <c r="U1084" s="758"/>
      <c r="V1084" s="758"/>
      <c r="W1084" s="758"/>
      <c r="X1084" s="758"/>
      <c r="Y1084" s="758"/>
      <c r="Z1084" s="758"/>
      <c r="AA1084" s="758"/>
      <c r="AB1084" s="758"/>
      <c r="AC1084" s="758"/>
      <c r="AD1084" s="758"/>
      <c r="AE1084" s="758"/>
      <c r="AF1084" s="758"/>
      <c r="AG1084" s="758"/>
      <c r="AH1084" s="758"/>
      <c r="AI1084" s="758"/>
      <c r="AJ1084" s="758"/>
      <c r="AK1084" s="758"/>
      <c r="AL1084" s="758"/>
      <c r="AM1084" s="758"/>
      <c r="AN1084" s="758"/>
      <c r="AO1084" s="758"/>
      <c r="AP1084" s="758"/>
      <c r="AQ1084" s="758"/>
      <c r="AR1084" s="758"/>
      <c r="AS1084" s="758"/>
      <c r="AT1084" s="758"/>
      <c r="AU1084" s="758"/>
      <c r="AV1084" s="758"/>
      <c r="AW1084" s="758"/>
      <c r="AX1084" s="758"/>
      <c r="AY1084" s="758"/>
      <c r="AZ1084" s="758"/>
      <c r="BA1084" s="758"/>
      <c r="BB1084" s="758"/>
      <c r="BC1084" s="758"/>
      <c r="BD1084" s="758"/>
      <c r="BE1084" s="758"/>
      <c r="BF1084" s="812"/>
      <c r="BG1084" s="758"/>
      <c r="BH1084" s="758"/>
      <c r="BI1084" s="758"/>
      <c r="BJ1084" s="758"/>
      <c r="BK1084" s="758"/>
      <c r="BL1084" s="758"/>
      <c r="BM1084" s="758"/>
      <c r="BN1084" s="758"/>
      <c r="BO1084" s="758"/>
      <c r="BP1084" s="758"/>
      <c r="BQ1084" s="758"/>
      <c r="BR1084" s="758"/>
      <c r="BS1084" s="758"/>
      <c r="BT1084" s="758"/>
      <c r="BU1084" s="758"/>
      <c r="BV1084" s="758"/>
      <c r="BW1084" s="758"/>
      <c r="BX1084" s="758"/>
      <c r="BY1084" s="758"/>
      <c r="BZ1084" s="758"/>
      <c r="CA1084" s="758"/>
      <c r="CB1084" s="758"/>
      <c r="CC1084" s="758"/>
      <c r="CD1084" s="758"/>
      <c r="CE1084" s="758"/>
      <c r="CF1084" s="758"/>
      <c r="CG1084" s="758"/>
      <c r="CH1084" s="758"/>
      <c r="CI1084" s="758"/>
      <c r="CJ1084" s="758"/>
      <c r="CK1084" s="758"/>
      <c r="CL1084" s="758"/>
      <c r="CM1084" s="758"/>
      <c r="CN1084" s="758"/>
    </row>
    <row r="1085" spans="2:92" ht="15">
      <c r="B1085" s="758"/>
      <c r="C1085" s="758"/>
      <c r="D1085" s="758"/>
      <c r="E1085" s="758"/>
      <c r="F1085" s="758"/>
      <c r="G1085" s="758"/>
      <c r="H1085" s="758"/>
      <c r="I1085" s="758"/>
      <c r="J1085" s="758"/>
      <c r="K1085" s="758"/>
      <c r="L1085" s="758"/>
      <c r="M1085" s="758"/>
      <c r="N1085" s="758"/>
      <c r="O1085" s="758"/>
      <c r="P1085" s="758"/>
      <c r="Q1085" s="758"/>
      <c r="R1085" s="758"/>
      <c r="S1085" s="758"/>
      <c r="T1085" s="758"/>
      <c r="U1085" s="758"/>
      <c r="V1085" s="758"/>
      <c r="W1085" s="758"/>
      <c r="X1085" s="758"/>
      <c r="Y1085" s="758"/>
      <c r="Z1085" s="758"/>
      <c r="AA1085" s="758"/>
      <c r="AB1085" s="758"/>
      <c r="AC1085" s="758"/>
      <c r="AD1085" s="758"/>
      <c r="AE1085" s="758"/>
      <c r="AF1085" s="758"/>
      <c r="AG1085" s="758"/>
      <c r="AH1085" s="758"/>
      <c r="AI1085" s="758"/>
      <c r="AJ1085" s="758"/>
      <c r="AK1085" s="758"/>
      <c r="AL1085" s="758"/>
      <c r="AM1085" s="758"/>
      <c r="AN1085" s="758"/>
      <c r="AO1085" s="758"/>
      <c r="AP1085" s="758"/>
      <c r="AQ1085" s="758"/>
      <c r="AR1085" s="758"/>
      <c r="AS1085" s="758"/>
      <c r="AT1085" s="758"/>
      <c r="AU1085" s="758"/>
      <c r="AV1085" s="758"/>
      <c r="AW1085" s="758"/>
      <c r="AX1085" s="758"/>
      <c r="AY1085" s="758"/>
      <c r="AZ1085" s="758"/>
      <c r="BA1085" s="758"/>
      <c r="BB1085" s="758"/>
      <c r="BC1085" s="758"/>
      <c r="BD1085" s="758"/>
      <c r="BE1085" s="758"/>
      <c r="BF1085" s="812"/>
      <c r="BG1085" s="758"/>
      <c r="BH1085" s="758"/>
      <c r="BI1085" s="758"/>
      <c r="BJ1085" s="758"/>
      <c r="BK1085" s="758"/>
      <c r="BL1085" s="758"/>
      <c r="BM1085" s="758"/>
      <c r="BN1085" s="758"/>
      <c r="BO1085" s="758"/>
      <c r="BP1085" s="758"/>
      <c r="BQ1085" s="758"/>
      <c r="BR1085" s="758"/>
      <c r="BS1085" s="758"/>
      <c r="BT1085" s="758"/>
      <c r="BU1085" s="758"/>
      <c r="BV1085" s="758"/>
      <c r="BW1085" s="758"/>
      <c r="BX1085" s="758"/>
      <c r="BY1085" s="758"/>
      <c r="BZ1085" s="758"/>
      <c r="CA1085" s="758"/>
      <c r="CB1085" s="758"/>
      <c r="CC1085" s="758"/>
      <c r="CD1085" s="758"/>
      <c r="CE1085" s="758"/>
      <c r="CF1085" s="758"/>
      <c r="CG1085" s="758"/>
      <c r="CH1085" s="758"/>
      <c r="CI1085" s="758"/>
      <c r="CJ1085" s="758"/>
      <c r="CK1085" s="758"/>
      <c r="CL1085" s="758"/>
      <c r="CM1085" s="758"/>
      <c r="CN1085" s="758"/>
    </row>
    <row r="1086" spans="2:92" ht="15">
      <c r="B1086" s="758"/>
      <c r="C1086" s="758"/>
      <c r="D1086" s="758"/>
      <c r="E1086" s="758"/>
      <c r="F1086" s="758"/>
      <c r="G1086" s="758"/>
      <c r="H1086" s="758"/>
      <c r="I1086" s="758"/>
      <c r="J1086" s="758"/>
      <c r="K1086" s="758"/>
      <c r="L1086" s="758"/>
      <c r="M1086" s="758"/>
      <c r="N1086" s="758"/>
      <c r="O1086" s="758"/>
      <c r="P1086" s="758"/>
      <c r="Q1086" s="758"/>
      <c r="R1086" s="758"/>
      <c r="S1086" s="758"/>
      <c r="T1086" s="758"/>
      <c r="U1086" s="758"/>
      <c r="V1086" s="758"/>
      <c r="W1086" s="758"/>
      <c r="X1086" s="758"/>
      <c r="Y1086" s="758"/>
      <c r="Z1086" s="758"/>
      <c r="AA1086" s="758"/>
      <c r="AB1086" s="758"/>
      <c r="AC1086" s="758"/>
      <c r="AD1086" s="758"/>
      <c r="AE1086" s="758"/>
      <c r="AF1086" s="758"/>
      <c r="AG1086" s="758"/>
      <c r="AH1086" s="758"/>
      <c r="AI1086" s="758"/>
      <c r="AJ1086" s="758"/>
      <c r="AK1086" s="758"/>
      <c r="AL1086" s="758"/>
      <c r="AM1086" s="758"/>
      <c r="AN1086" s="758"/>
      <c r="AO1086" s="758"/>
      <c r="AP1086" s="758"/>
      <c r="AQ1086" s="758"/>
      <c r="AR1086" s="758"/>
      <c r="AS1086" s="758"/>
      <c r="AT1086" s="758"/>
      <c r="AU1086" s="758"/>
      <c r="AV1086" s="758"/>
      <c r="AW1086" s="758"/>
      <c r="AX1086" s="758"/>
      <c r="AY1086" s="758"/>
      <c r="AZ1086" s="758"/>
      <c r="BA1086" s="758"/>
      <c r="BB1086" s="758"/>
      <c r="BC1086" s="758"/>
      <c r="BD1086" s="758"/>
      <c r="BE1086" s="758"/>
      <c r="BF1086" s="812"/>
      <c r="BG1086" s="758"/>
      <c r="BH1086" s="758"/>
      <c r="BI1086" s="758"/>
      <c r="BJ1086" s="758"/>
      <c r="BK1086" s="758"/>
      <c r="BL1086" s="758"/>
      <c r="BM1086" s="758"/>
      <c r="BN1086" s="758"/>
      <c r="BO1086" s="758"/>
      <c r="BP1086" s="758"/>
      <c r="BQ1086" s="758"/>
      <c r="BR1086" s="758"/>
      <c r="BS1086" s="758"/>
      <c r="BT1086" s="758"/>
      <c r="BU1086" s="758"/>
      <c r="BV1086" s="758"/>
      <c r="BW1086" s="758"/>
      <c r="BX1086" s="758"/>
      <c r="BY1086" s="758"/>
      <c r="BZ1086" s="758"/>
      <c r="CA1086" s="758"/>
      <c r="CB1086" s="758"/>
      <c r="CC1086" s="758"/>
      <c r="CD1086" s="758"/>
      <c r="CE1086" s="758"/>
      <c r="CF1086" s="758"/>
      <c r="CG1086" s="758"/>
      <c r="CH1086" s="758"/>
      <c r="CI1086" s="758"/>
      <c r="CJ1086" s="758"/>
      <c r="CK1086" s="758"/>
      <c r="CL1086" s="758"/>
      <c r="CM1086" s="758"/>
      <c r="CN1086" s="758"/>
    </row>
    <row r="1087" spans="2:92" ht="15">
      <c r="B1087" s="758"/>
      <c r="C1087" s="758"/>
      <c r="D1087" s="758"/>
      <c r="E1087" s="758"/>
      <c r="F1087" s="758"/>
      <c r="G1087" s="758"/>
      <c r="H1087" s="758"/>
      <c r="I1087" s="758"/>
      <c r="J1087" s="758"/>
      <c r="K1087" s="758"/>
      <c r="L1087" s="758"/>
      <c r="M1087" s="758"/>
      <c r="N1087" s="758"/>
      <c r="O1087" s="758"/>
      <c r="P1087" s="758"/>
      <c r="Q1087" s="758"/>
      <c r="R1087" s="758"/>
      <c r="S1087" s="758"/>
      <c r="T1087" s="758"/>
      <c r="U1087" s="758"/>
      <c r="V1087" s="758"/>
      <c r="W1087" s="758"/>
      <c r="X1087" s="758"/>
      <c r="Y1087" s="758"/>
      <c r="Z1087" s="758"/>
      <c r="AA1087" s="758"/>
      <c r="AB1087" s="758"/>
      <c r="AC1087" s="758"/>
      <c r="AD1087" s="758"/>
      <c r="AE1087" s="758"/>
      <c r="AF1087" s="758"/>
      <c r="AG1087" s="758"/>
      <c r="AH1087" s="758"/>
      <c r="AI1087" s="758"/>
      <c r="AJ1087" s="758"/>
      <c r="AK1087" s="758"/>
      <c r="AL1087" s="758"/>
      <c r="AM1087" s="758"/>
      <c r="AN1087" s="758"/>
      <c r="AO1087" s="758"/>
      <c r="AP1087" s="758"/>
      <c r="AQ1087" s="758"/>
      <c r="AR1087" s="758"/>
      <c r="AS1087" s="758"/>
      <c r="AT1087" s="758"/>
      <c r="AU1087" s="758"/>
      <c r="AV1087" s="758"/>
      <c r="AW1087" s="758"/>
      <c r="AX1087" s="758"/>
      <c r="AY1087" s="758"/>
      <c r="AZ1087" s="758"/>
      <c r="BA1087" s="758"/>
      <c r="BB1087" s="758"/>
      <c r="BC1087" s="758"/>
      <c r="BD1087" s="758"/>
      <c r="BE1087" s="758"/>
      <c r="BF1087" s="812"/>
      <c r="BG1087" s="758"/>
      <c r="BH1087" s="758"/>
      <c r="BI1087" s="758"/>
      <c r="BJ1087" s="758"/>
      <c r="BK1087" s="758"/>
      <c r="BL1087" s="758"/>
      <c r="BM1087" s="758"/>
      <c r="BN1087" s="758"/>
      <c r="BO1087" s="758"/>
      <c r="BP1087" s="758"/>
      <c r="BQ1087" s="758"/>
      <c r="BR1087" s="758"/>
      <c r="BS1087" s="758"/>
      <c r="BT1087" s="758"/>
      <c r="BU1087" s="758"/>
      <c r="BV1087" s="758"/>
      <c r="BW1087" s="758"/>
      <c r="BX1087" s="758"/>
      <c r="BY1087" s="758"/>
      <c r="BZ1087" s="758"/>
      <c r="CA1087" s="758"/>
      <c r="CB1087" s="758"/>
      <c r="CC1087" s="758"/>
      <c r="CD1087" s="758"/>
      <c r="CE1087" s="758"/>
      <c r="CF1087" s="758"/>
      <c r="CG1087" s="758"/>
      <c r="CH1087" s="758"/>
      <c r="CI1087" s="758"/>
      <c r="CJ1087" s="758"/>
      <c r="CK1087" s="758"/>
      <c r="CL1087" s="758"/>
      <c r="CM1087" s="758"/>
      <c r="CN1087" s="758"/>
    </row>
    <row r="1088" spans="2:92" ht="15">
      <c r="B1088" s="758"/>
      <c r="C1088" s="758"/>
      <c r="D1088" s="758"/>
      <c r="E1088" s="758"/>
      <c r="F1088" s="758"/>
      <c r="G1088" s="758"/>
      <c r="H1088" s="758"/>
      <c r="I1088" s="758"/>
      <c r="J1088" s="758"/>
      <c r="K1088" s="758"/>
      <c r="L1088" s="758"/>
      <c r="M1088" s="758"/>
      <c r="N1088" s="758"/>
      <c r="O1088" s="758"/>
      <c r="P1088" s="758"/>
      <c r="Q1088" s="758"/>
      <c r="R1088" s="758"/>
      <c r="S1088" s="758"/>
      <c r="T1088" s="758"/>
      <c r="U1088" s="758"/>
      <c r="V1088" s="758"/>
      <c r="W1088" s="758"/>
      <c r="X1088" s="758"/>
      <c r="Y1088" s="758"/>
      <c r="Z1088" s="758"/>
      <c r="AA1088" s="758"/>
      <c r="AB1088" s="758"/>
      <c r="AC1088" s="758"/>
      <c r="AD1088" s="758"/>
      <c r="AE1088" s="758"/>
      <c r="AF1088" s="758"/>
      <c r="AG1088" s="758"/>
      <c r="AH1088" s="758"/>
      <c r="AI1088" s="758"/>
      <c r="AJ1088" s="758"/>
      <c r="AK1088" s="758"/>
      <c r="AL1088" s="758"/>
      <c r="AM1088" s="758"/>
      <c r="AN1088" s="758"/>
      <c r="AO1088" s="758"/>
      <c r="AP1088" s="758"/>
      <c r="AQ1088" s="758"/>
      <c r="AR1088" s="758"/>
      <c r="AS1088" s="758"/>
      <c r="AT1088" s="758"/>
      <c r="AU1088" s="758"/>
      <c r="AV1088" s="758"/>
      <c r="AW1088" s="758"/>
      <c r="AX1088" s="758"/>
      <c r="AY1088" s="758"/>
      <c r="AZ1088" s="758"/>
      <c r="BA1088" s="758"/>
      <c r="BB1088" s="758"/>
      <c r="BC1088" s="758"/>
      <c r="BD1088" s="758"/>
      <c r="BE1088" s="758"/>
      <c r="BF1088" s="812"/>
      <c r="BG1088" s="758"/>
      <c r="BH1088" s="758"/>
      <c r="BI1088" s="758"/>
      <c r="BJ1088" s="758"/>
      <c r="BK1088" s="758"/>
      <c r="BL1088" s="758"/>
      <c r="BM1088" s="758"/>
      <c r="BN1088" s="758"/>
      <c r="BO1088" s="758"/>
      <c r="BP1088" s="758"/>
      <c r="BQ1088" s="758"/>
      <c r="BR1088" s="758"/>
      <c r="BS1088" s="758"/>
      <c r="BT1088" s="758"/>
      <c r="BU1088" s="758"/>
      <c r="BV1088" s="758"/>
      <c r="BW1088" s="758"/>
      <c r="BX1088" s="758"/>
      <c r="BY1088" s="758"/>
      <c r="BZ1088" s="758"/>
      <c r="CA1088" s="758"/>
      <c r="CB1088" s="758"/>
      <c r="CC1088" s="758"/>
      <c r="CD1088" s="758"/>
      <c r="CE1088" s="758"/>
      <c r="CF1088" s="758"/>
      <c r="CG1088" s="758"/>
      <c r="CH1088" s="758"/>
      <c r="CI1088" s="758"/>
      <c r="CJ1088" s="758"/>
      <c r="CK1088" s="758"/>
      <c r="CL1088" s="758"/>
      <c r="CM1088" s="758"/>
      <c r="CN1088" s="758"/>
    </row>
    <row r="1089" spans="2:92" ht="15">
      <c r="B1089" s="758"/>
      <c r="C1089" s="758"/>
      <c r="D1089" s="758"/>
      <c r="E1089" s="758"/>
      <c r="F1089" s="758"/>
      <c r="G1089" s="758"/>
      <c r="H1089" s="758"/>
      <c r="I1089" s="758"/>
      <c r="J1089" s="758"/>
      <c r="K1089" s="758"/>
      <c r="L1089" s="758"/>
      <c r="M1089" s="758"/>
      <c r="N1089" s="758"/>
      <c r="O1089" s="758"/>
      <c r="P1089" s="758"/>
      <c r="Q1089" s="758"/>
      <c r="R1089" s="758"/>
      <c r="S1089" s="758"/>
      <c r="T1089" s="758"/>
      <c r="U1089" s="758"/>
      <c r="V1089" s="758"/>
      <c r="W1089" s="758"/>
      <c r="X1089" s="758"/>
      <c r="Y1089" s="758"/>
      <c r="Z1089" s="758"/>
      <c r="AA1089" s="758"/>
      <c r="AB1089" s="758"/>
      <c r="AC1089" s="758"/>
      <c r="AD1089" s="758"/>
      <c r="AE1089" s="758"/>
      <c r="AF1089" s="758"/>
      <c r="AG1089" s="758"/>
      <c r="AH1089" s="758"/>
      <c r="AI1089" s="758"/>
      <c r="AJ1089" s="758"/>
      <c r="AK1089" s="758"/>
      <c r="AL1089" s="758"/>
      <c r="AM1089" s="758"/>
      <c r="AN1089" s="758"/>
      <c r="AO1089" s="758"/>
      <c r="AP1089" s="758"/>
      <c r="AQ1089" s="758"/>
      <c r="AR1089" s="758"/>
      <c r="AS1089" s="758"/>
      <c r="AT1089" s="758"/>
      <c r="AU1089" s="758"/>
      <c r="AV1089" s="758"/>
      <c r="AW1089" s="758"/>
      <c r="AX1089" s="758"/>
      <c r="AY1089" s="758"/>
      <c r="AZ1089" s="758"/>
      <c r="BA1089" s="758"/>
      <c r="BB1089" s="758"/>
      <c r="BC1089" s="758"/>
      <c r="BD1089" s="758"/>
      <c r="BE1089" s="758"/>
      <c r="BF1089" s="812"/>
      <c r="BG1089" s="758"/>
      <c r="BH1089" s="758"/>
      <c r="BI1089" s="758"/>
      <c r="BJ1089" s="758"/>
      <c r="BK1089" s="758"/>
      <c r="BL1089" s="758"/>
      <c r="BM1089" s="758"/>
      <c r="BN1089" s="758"/>
      <c r="BO1089" s="758"/>
      <c r="BP1089" s="758"/>
      <c r="BQ1089" s="758"/>
      <c r="BR1089" s="758"/>
      <c r="BS1089" s="758"/>
      <c r="BT1089" s="758"/>
      <c r="BU1089" s="758"/>
      <c r="BV1089" s="758"/>
      <c r="BW1089" s="758"/>
      <c r="BX1089" s="758"/>
      <c r="BY1089" s="758"/>
      <c r="BZ1089" s="758"/>
      <c r="CA1089" s="758"/>
      <c r="CB1089" s="758"/>
      <c r="CC1089" s="758"/>
      <c r="CD1089" s="758"/>
      <c r="CE1089" s="758"/>
      <c r="CF1089" s="758"/>
      <c r="CG1089" s="758"/>
      <c r="CH1089" s="758"/>
      <c r="CI1089" s="758"/>
      <c r="CJ1089" s="758"/>
      <c r="CK1089" s="758"/>
      <c r="CL1089" s="758"/>
      <c r="CM1089" s="758"/>
      <c r="CN1089" s="758"/>
    </row>
    <row r="1090" spans="2:92" ht="15">
      <c r="B1090" s="758"/>
      <c r="C1090" s="758"/>
      <c r="D1090" s="758"/>
      <c r="E1090" s="758"/>
      <c r="F1090" s="758"/>
      <c r="G1090" s="758"/>
      <c r="H1090" s="758"/>
      <c r="I1090" s="758"/>
      <c r="J1090" s="758"/>
      <c r="K1090" s="758"/>
      <c r="L1090" s="758"/>
      <c r="M1090" s="758"/>
      <c r="N1090" s="758"/>
      <c r="O1090" s="758"/>
      <c r="P1090" s="758"/>
      <c r="Q1090" s="758"/>
      <c r="R1090" s="758"/>
      <c r="S1090" s="758"/>
      <c r="T1090" s="758"/>
      <c r="U1090" s="758"/>
      <c r="V1090" s="758"/>
      <c r="W1090" s="758"/>
      <c r="X1090" s="758"/>
      <c r="Y1090" s="758"/>
      <c r="Z1090" s="758"/>
      <c r="AA1090" s="758"/>
      <c r="AB1090" s="758"/>
      <c r="AC1090" s="758"/>
      <c r="AD1090" s="758"/>
      <c r="AE1090" s="758"/>
      <c r="AF1090" s="758"/>
      <c r="AG1090" s="758"/>
      <c r="AH1090" s="758"/>
      <c r="AI1090" s="758"/>
      <c r="AJ1090" s="758"/>
      <c r="AK1090" s="758"/>
      <c r="AL1090" s="758"/>
      <c r="AM1090" s="758"/>
      <c r="AN1090" s="758"/>
      <c r="AO1090" s="758"/>
      <c r="AP1090" s="758"/>
      <c r="AQ1090" s="758"/>
      <c r="AR1090" s="758"/>
      <c r="AS1090" s="758"/>
      <c r="AT1090" s="758"/>
      <c r="AU1090" s="758"/>
      <c r="AV1090" s="758"/>
      <c r="AW1090" s="758"/>
      <c r="AX1090" s="758"/>
      <c r="AY1090" s="758"/>
      <c r="AZ1090" s="758"/>
      <c r="BA1090" s="758"/>
      <c r="BB1090" s="758"/>
      <c r="BC1090" s="758"/>
      <c r="BD1090" s="758"/>
      <c r="BE1090" s="758"/>
      <c r="BF1090" s="812"/>
      <c r="BG1090" s="758"/>
      <c r="BH1090" s="758"/>
      <c r="BI1090" s="758"/>
      <c r="BJ1090" s="758"/>
      <c r="BK1090" s="758"/>
      <c r="BL1090" s="758"/>
      <c r="BM1090" s="758"/>
      <c r="BN1090" s="758"/>
      <c r="BO1090" s="758"/>
      <c r="BP1090" s="758"/>
      <c r="BQ1090" s="758"/>
      <c r="BR1090" s="758"/>
      <c r="BS1090" s="758"/>
      <c r="BT1090" s="758"/>
      <c r="BU1090" s="758"/>
      <c r="BV1090" s="758"/>
      <c r="BW1090" s="758"/>
      <c r="BX1090" s="758"/>
      <c r="BY1090" s="758"/>
      <c r="BZ1090" s="758"/>
      <c r="CA1090" s="758"/>
      <c r="CB1090" s="758"/>
      <c r="CC1090" s="758"/>
      <c r="CD1090" s="758"/>
      <c r="CE1090" s="758"/>
      <c r="CF1090" s="758"/>
      <c r="CG1090" s="758"/>
      <c r="CH1090" s="758"/>
      <c r="CI1090" s="758"/>
      <c r="CJ1090" s="758"/>
      <c r="CK1090" s="758"/>
      <c r="CL1090" s="758"/>
      <c r="CM1090" s="758"/>
      <c r="CN1090" s="758"/>
    </row>
    <row r="1091" spans="2:92" ht="15">
      <c r="B1091" s="758"/>
      <c r="C1091" s="758"/>
      <c r="D1091" s="758"/>
      <c r="E1091" s="758"/>
      <c r="F1091" s="758"/>
      <c r="G1091" s="758"/>
      <c r="H1091" s="758"/>
      <c r="I1091" s="758"/>
      <c r="J1091" s="758"/>
      <c r="K1091" s="758"/>
      <c r="L1091" s="758"/>
      <c r="M1091" s="758"/>
      <c r="N1091" s="758"/>
      <c r="O1091" s="758"/>
      <c r="P1091" s="758"/>
      <c r="Q1091" s="758"/>
      <c r="R1091" s="758"/>
      <c r="S1091" s="758"/>
      <c r="T1091" s="758"/>
      <c r="U1091" s="758"/>
      <c r="V1091" s="758"/>
      <c r="W1091" s="758"/>
      <c r="X1091" s="758"/>
      <c r="Y1091" s="758"/>
      <c r="Z1091" s="758"/>
      <c r="AA1091" s="758"/>
      <c r="AB1091" s="758"/>
      <c r="AC1091" s="758"/>
      <c r="AD1091" s="758"/>
      <c r="AE1091" s="758"/>
      <c r="AF1091" s="758"/>
      <c r="AG1091" s="758"/>
      <c r="AH1091" s="758"/>
      <c r="AI1091" s="758"/>
      <c r="AJ1091" s="758"/>
      <c r="AK1091" s="758"/>
      <c r="AL1091" s="758"/>
      <c r="AM1091" s="758"/>
      <c r="AN1091" s="758"/>
      <c r="AO1091" s="758"/>
      <c r="AP1091" s="758"/>
      <c r="AQ1091" s="758"/>
      <c r="AR1091" s="758"/>
      <c r="AS1091" s="758"/>
      <c r="AT1091" s="758"/>
      <c r="AU1091" s="758"/>
      <c r="AV1091" s="758"/>
      <c r="AW1091" s="758"/>
      <c r="AX1091" s="758"/>
      <c r="AY1091" s="758"/>
      <c r="AZ1091" s="758"/>
      <c r="BA1091" s="758"/>
      <c r="BB1091" s="758"/>
      <c r="BC1091" s="758"/>
      <c r="BD1091" s="758"/>
      <c r="BE1091" s="758"/>
      <c r="BF1091" s="812"/>
      <c r="BG1091" s="758"/>
      <c r="BH1091" s="758"/>
      <c r="BI1091" s="758"/>
      <c r="BJ1091" s="758"/>
      <c r="BK1091" s="758"/>
      <c r="BL1091" s="758"/>
      <c r="BM1091" s="758"/>
      <c r="BN1091" s="758"/>
      <c r="BO1091" s="758"/>
      <c r="BP1091" s="758"/>
      <c r="BQ1091" s="758"/>
      <c r="BR1091" s="758"/>
      <c r="BS1091" s="758"/>
      <c r="BT1091" s="758"/>
      <c r="BU1091" s="758"/>
      <c r="BV1091" s="758"/>
      <c r="BW1091" s="758"/>
      <c r="BX1091" s="758"/>
      <c r="BY1091" s="758"/>
      <c r="BZ1091" s="758"/>
      <c r="CA1091" s="758"/>
      <c r="CB1091" s="758"/>
      <c r="CC1091" s="758"/>
      <c r="CD1091" s="758"/>
      <c r="CE1091" s="758"/>
      <c r="CF1091" s="758"/>
      <c r="CG1091" s="758"/>
      <c r="CH1091" s="758"/>
      <c r="CI1091" s="758"/>
      <c r="CJ1091" s="758"/>
      <c r="CK1091" s="758"/>
      <c r="CL1091" s="758"/>
      <c r="CM1091" s="758"/>
      <c r="CN1091" s="758"/>
    </row>
    <row r="1092" spans="2:92" ht="15">
      <c r="B1092" s="758"/>
      <c r="C1092" s="758"/>
      <c r="D1092" s="758"/>
      <c r="E1092" s="758"/>
      <c r="F1092" s="758"/>
      <c r="G1092" s="758"/>
      <c r="H1092" s="758"/>
      <c r="I1092" s="758"/>
      <c r="J1092" s="758"/>
      <c r="K1092" s="758"/>
      <c r="L1092" s="758"/>
      <c r="M1092" s="758"/>
      <c r="N1092" s="758"/>
      <c r="O1092" s="758"/>
      <c r="P1092" s="758"/>
      <c r="Q1092" s="758"/>
      <c r="R1092" s="758"/>
      <c r="S1092" s="758"/>
      <c r="T1092" s="758"/>
      <c r="U1092" s="758"/>
      <c r="V1092" s="758"/>
      <c r="W1092" s="758"/>
      <c r="X1092" s="758"/>
      <c r="Y1092" s="758"/>
      <c r="Z1092" s="758"/>
      <c r="AA1092" s="758"/>
      <c r="AB1092" s="758"/>
      <c r="AC1092" s="758"/>
      <c r="AD1092" s="758"/>
      <c r="AE1092" s="758"/>
      <c r="AF1092" s="758"/>
      <c r="AG1092" s="758"/>
      <c r="AH1092" s="758"/>
      <c r="AI1092" s="758"/>
      <c r="AJ1092" s="758"/>
      <c r="AK1092" s="758"/>
      <c r="AL1092" s="758"/>
      <c r="AM1092" s="758"/>
      <c r="AN1092" s="758"/>
      <c r="AO1092" s="758"/>
      <c r="AP1092" s="758"/>
      <c r="AQ1092" s="758"/>
      <c r="AR1092" s="758"/>
      <c r="AS1092" s="758"/>
      <c r="AT1092" s="758"/>
      <c r="AU1092" s="758"/>
      <c r="AV1092" s="758"/>
      <c r="AW1092" s="758"/>
      <c r="AX1092" s="758"/>
      <c r="AY1092" s="758"/>
      <c r="AZ1092" s="758"/>
      <c r="BA1092" s="758"/>
      <c r="BB1092" s="758"/>
      <c r="BC1092" s="758"/>
      <c r="BD1092" s="758"/>
      <c r="BE1092" s="758"/>
      <c r="BF1092" s="812"/>
      <c r="BG1092" s="758"/>
      <c r="BH1092" s="758"/>
      <c r="BI1092" s="758"/>
      <c r="BJ1092" s="758"/>
      <c r="BK1092" s="758"/>
      <c r="BL1092" s="758"/>
      <c r="BM1092" s="758"/>
      <c r="BN1092" s="758"/>
      <c r="BO1092" s="758"/>
      <c r="BP1092" s="758"/>
      <c r="BQ1092" s="758"/>
      <c r="BR1092" s="758"/>
      <c r="BS1092" s="758"/>
      <c r="BT1092" s="758"/>
      <c r="BU1092" s="758"/>
      <c r="BV1092" s="758"/>
      <c r="BW1092" s="758"/>
      <c r="BX1092" s="758"/>
      <c r="BY1092" s="758"/>
      <c r="BZ1092" s="758"/>
      <c r="CA1092" s="758"/>
      <c r="CB1092" s="758"/>
      <c r="CC1092" s="758"/>
      <c r="CD1092" s="758"/>
      <c r="CE1092" s="758"/>
      <c r="CF1092" s="758"/>
      <c r="CG1092" s="758"/>
      <c r="CH1092" s="758"/>
      <c r="CI1092" s="758"/>
      <c r="CJ1092" s="758"/>
      <c r="CK1092" s="758"/>
      <c r="CL1092" s="758"/>
      <c r="CM1092" s="758"/>
      <c r="CN1092" s="758"/>
    </row>
    <row r="1093" spans="2:92" ht="15">
      <c r="B1093" s="758"/>
      <c r="C1093" s="758"/>
      <c r="D1093" s="758"/>
      <c r="E1093" s="758"/>
      <c r="F1093" s="758"/>
      <c r="G1093" s="758"/>
      <c r="H1093" s="758"/>
      <c r="I1093" s="758"/>
      <c r="J1093" s="758"/>
      <c r="K1093" s="758"/>
      <c r="L1093" s="758"/>
      <c r="M1093" s="758"/>
      <c r="N1093" s="758"/>
      <c r="O1093" s="758"/>
      <c r="P1093" s="758"/>
      <c r="Q1093" s="758"/>
      <c r="R1093" s="758"/>
      <c r="S1093" s="758"/>
      <c r="T1093" s="758"/>
      <c r="U1093" s="758"/>
      <c r="V1093" s="758"/>
      <c r="W1093" s="758"/>
      <c r="X1093" s="758"/>
      <c r="Y1093" s="758"/>
      <c r="Z1093" s="758"/>
      <c r="AA1093" s="758"/>
      <c r="AB1093" s="758"/>
      <c r="AC1093" s="758"/>
      <c r="AD1093" s="758"/>
      <c r="AE1093" s="758"/>
      <c r="AF1093" s="758"/>
      <c r="AG1093" s="758"/>
      <c r="AH1093" s="758"/>
      <c r="AI1093" s="758"/>
      <c r="AJ1093" s="758"/>
      <c r="AK1093" s="758"/>
      <c r="AL1093" s="758"/>
      <c r="AM1093" s="758"/>
      <c r="AN1093" s="758"/>
      <c r="AO1093" s="758"/>
      <c r="AP1093" s="758"/>
      <c r="AQ1093" s="758"/>
      <c r="AR1093" s="758"/>
      <c r="AS1093" s="758"/>
      <c r="AT1093" s="758"/>
      <c r="AU1093" s="758"/>
      <c r="AV1093" s="758"/>
      <c r="AW1093" s="758"/>
      <c r="AX1093" s="758"/>
      <c r="AY1093" s="758"/>
      <c r="AZ1093" s="758"/>
      <c r="BA1093" s="758"/>
      <c r="BB1093" s="758"/>
      <c r="BC1093" s="758"/>
      <c r="BD1093" s="758"/>
      <c r="BE1093" s="758"/>
      <c r="BF1093" s="812"/>
      <c r="BG1093" s="758"/>
      <c r="BH1093" s="758"/>
      <c r="BI1093" s="758"/>
      <c r="BJ1093" s="758"/>
      <c r="BK1093" s="758"/>
      <c r="BL1093" s="758"/>
      <c r="BM1093" s="758"/>
      <c r="BN1093" s="758"/>
      <c r="BO1093" s="758"/>
      <c r="BP1093" s="758"/>
      <c r="BQ1093" s="758"/>
      <c r="BR1093" s="758"/>
      <c r="BS1093" s="758"/>
      <c r="BT1093" s="758"/>
      <c r="BU1093" s="758"/>
      <c r="BV1093" s="758"/>
      <c r="BW1093" s="758"/>
      <c r="BX1093" s="758"/>
      <c r="BY1093" s="758"/>
      <c r="BZ1093" s="758"/>
      <c r="CA1093" s="758"/>
      <c r="CB1093" s="758"/>
      <c r="CC1093" s="758"/>
      <c r="CD1093" s="758"/>
      <c r="CE1093" s="758"/>
      <c r="CF1093" s="758"/>
      <c r="CG1093" s="758"/>
      <c r="CH1093" s="758"/>
      <c r="CI1093" s="758"/>
      <c r="CJ1093" s="758"/>
      <c r="CK1093" s="758"/>
      <c r="CL1093" s="758"/>
      <c r="CM1093" s="758"/>
      <c r="CN1093" s="758"/>
    </row>
    <row r="1094" spans="2:92" ht="15">
      <c r="B1094" s="758"/>
      <c r="C1094" s="758"/>
      <c r="D1094" s="758"/>
      <c r="E1094" s="758"/>
      <c r="F1094" s="758"/>
      <c r="G1094" s="758"/>
      <c r="H1094" s="758"/>
      <c r="I1094" s="758"/>
      <c r="J1094" s="758"/>
      <c r="K1094" s="758"/>
      <c r="L1094" s="758"/>
      <c r="M1094" s="758"/>
      <c r="N1094" s="758"/>
      <c r="O1094" s="758"/>
      <c r="P1094" s="758"/>
      <c r="Q1094" s="758"/>
      <c r="R1094" s="758"/>
      <c r="S1094" s="758"/>
      <c r="T1094" s="758"/>
      <c r="U1094" s="758"/>
      <c r="V1094" s="758"/>
      <c r="W1094" s="758"/>
      <c r="X1094" s="758"/>
      <c r="Y1094" s="758"/>
      <c r="Z1094" s="758"/>
      <c r="AA1094" s="758"/>
      <c r="AB1094" s="758"/>
      <c r="AC1094" s="758"/>
      <c r="AD1094" s="758"/>
      <c r="AE1094" s="758"/>
      <c r="AF1094" s="758"/>
      <c r="AG1094" s="758"/>
      <c r="AH1094" s="758"/>
      <c r="AI1094" s="758"/>
      <c r="AJ1094" s="758"/>
      <c r="AK1094" s="758"/>
      <c r="AL1094" s="758"/>
      <c r="AM1094" s="758"/>
      <c r="AN1094" s="758"/>
      <c r="AO1094" s="758"/>
      <c r="AP1094" s="758"/>
      <c r="AQ1094" s="758"/>
      <c r="AR1094" s="758"/>
      <c r="AS1094" s="758"/>
      <c r="AT1094" s="758"/>
      <c r="AU1094" s="758"/>
      <c r="AV1094" s="758"/>
      <c r="AW1094" s="758"/>
      <c r="AX1094" s="758"/>
      <c r="AY1094" s="758"/>
      <c r="AZ1094" s="758"/>
      <c r="BA1094" s="758"/>
      <c r="BB1094" s="758"/>
      <c r="BC1094" s="758"/>
      <c r="BD1094" s="758"/>
      <c r="BE1094" s="758"/>
      <c r="BF1094" s="812"/>
      <c r="BG1094" s="758"/>
      <c r="BH1094" s="758"/>
      <c r="BI1094" s="758"/>
      <c r="BJ1094" s="758"/>
      <c r="BK1094" s="758"/>
      <c r="BL1094" s="758"/>
      <c r="BM1094" s="758"/>
      <c r="BN1094" s="758"/>
      <c r="BO1094" s="758"/>
      <c r="BP1094" s="758"/>
      <c r="BQ1094" s="758"/>
      <c r="BR1094" s="758"/>
      <c r="BS1094" s="758"/>
      <c r="BT1094" s="758"/>
      <c r="BU1094" s="758"/>
      <c r="BV1094" s="758"/>
      <c r="BW1094" s="758"/>
      <c r="BX1094" s="758"/>
      <c r="BY1094" s="758"/>
      <c r="BZ1094" s="758"/>
      <c r="CA1094" s="758"/>
      <c r="CB1094" s="758"/>
      <c r="CC1094" s="758"/>
      <c r="CD1094" s="758"/>
      <c r="CE1094" s="758"/>
      <c r="CF1094" s="758"/>
      <c r="CG1094" s="758"/>
      <c r="CH1094" s="758"/>
      <c r="CI1094" s="758"/>
      <c r="CJ1094" s="758"/>
      <c r="CK1094" s="758"/>
      <c r="CL1094" s="758"/>
      <c r="CM1094" s="758"/>
      <c r="CN1094" s="758"/>
    </row>
    <row r="1095" spans="2:92" ht="15">
      <c r="B1095" s="758"/>
      <c r="C1095" s="758"/>
      <c r="D1095" s="758"/>
      <c r="E1095" s="758"/>
      <c r="F1095" s="758"/>
      <c r="G1095" s="758"/>
      <c r="H1095" s="758"/>
      <c r="I1095" s="758"/>
      <c r="J1095" s="758"/>
      <c r="K1095" s="758"/>
      <c r="L1095" s="758"/>
      <c r="M1095" s="758"/>
      <c r="N1095" s="758"/>
      <c r="O1095" s="758"/>
      <c r="P1095" s="758"/>
      <c r="Q1095" s="758"/>
      <c r="R1095" s="758"/>
      <c r="S1095" s="758"/>
      <c r="T1095" s="758"/>
      <c r="U1095" s="758"/>
      <c r="V1095" s="758"/>
      <c r="W1095" s="758"/>
      <c r="X1095" s="758"/>
      <c r="Y1095" s="758"/>
      <c r="Z1095" s="758"/>
      <c r="AA1095" s="758"/>
      <c r="AB1095" s="758"/>
      <c r="AC1095" s="758"/>
      <c r="AD1095" s="758"/>
      <c r="AE1095" s="758"/>
      <c r="AF1095" s="758"/>
      <c r="AG1095" s="758"/>
      <c r="AH1095" s="758"/>
      <c r="AI1095" s="758"/>
      <c r="AJ1095" s="758"/>
      <c r="AK1095" s="758"/>
      <c r="AL1095" s="758"/>
      <c r="AM1095" s="758"/>
      <c r="AN1095" s="758"/>
      <c r="AO1095" s="758"/>
      <c r="AP1095" s="758"/>
      <c r="AQ1095" s="758"/>
      <c r="AR1095" s="758"/>
      <c r="AS1095" s="758"/>
      <c r="AT1095" s="758"/>
      <c r="AU1095" s="758"/>
      <c r="AV1095" s="758"/>
      <c r="AW1095" s="758"/>
      <c r="AX1095" s="758"/>
      <c r="AY1095" s="758"/>
      <c r="AZ1095" s="758"/>
      <c r="BA1095" s="758"/>
      <c r="BB1095" s="758"/>
      <c r="BC1095" s="758"/>
      <c r="BD1095" s="758"/>
      <c r="BE1095" s="758"/>
      <c r="BF1095" s="812"/>
      <c r="BG1095" s="758"/>
      <c r="BH1095" s="758"/>
      <c r="BI1095" s="758"/>
      <c r="BJ1095" s="758"/>
      <c r="BK1095" s="758"/>
      <c r="BL1095" s="758"/>
      <c r="BM1095" s="758"/>
      <c r="BN1095" s="758"/>
      <c r="BO1095" s="758"/>
      <c r="BP1095" s="758"/>
      <c r="BQ1095" s="758"/>
      <c r="BR1095" s="758"/>
      <c r="BS1095" s="758"/>
      <c r="BT1095" s="758"/>
      <c r="BU1095" s="758"/>
      <c r="BV1095" s="758"/>
      <c r="BW1095" s="758"/>
      <c r="BX1095" s="758"/>
      <c r="BY1095" s="758"/>
      <c r="BZ1095" s="758"/>
      <c r="CA1095" s="758"/>
      <c r="CB1095" s="758"/>
      <c r="CC1095" s="758"/>
      <c r="CD1095" s="758"/>
      <c r="CE1095" s="758"/>
      <c r="CF1095" s="758"/>
      <c r="CG1095" s="758"/>
      <c r="CH1095" s="758"/>
      <c r="CI1095" s="758"/>
      <c r="CJ1095" s="758"/>
      <c r="CK1095" s="758"/>
      <c r="CL1095" s="758"/>
      <c r="CM1095" s="758"/>
      <c r="CN1095" s="758"/>
    </row>
    <row r="1096" spans="2:92" ht="15">
      <c r="B1096" s="758"/>
      <c r="C1096" s="758"/>
      <c r="D1096" s="758"/>
      <c r="E1096" s="758"/>
      <c r="F1096" s="758"/>
      <c r="G1096" s="758"/>
      <c r="H1096" s="758"/>
      <c r="I1096" s="758"/>
      <c r="J1096" s="758"/>
      <c r="K1096" s="758"/>
      <c r="L1096" s="758"/>
      <c r="M1096" s="758"/>
      <c r="N1096" s="758"/>
      <c r="O1096" s="758"/>
      <c r="P1096" s="758"/>
      <c r="Q1096" s="758"/>
      <c r="R1096" s="758"/>
      <c r="S1096" s="758"/>
      <c r="T1096" s="758"/>
      <c r="U1096" s="758"/>
      <c r="V1096" s="758"/>
      <c r="W1096" s="758"/>
      <c r="X1096" s="758"/>
      <c r="Y1096" s="758"/>
      <c r="Z1096" s="758"/>
      <c r="AA1096" s="758"/>
      <c r="AB1096" s="758"/>
      <c r="AC1096" s="758"/>
      <c r="AD1096" s="758"/>
      <c r="AE1096" s="758"/>
      <c r="AF1096" s="758"/>
      <c r="AG1096" s="758"/>
      <c r="AH1096" s="758"/>
      <c r="AI1096" s="758"/>
      <c r="AJ1096" s="758"/>
      <c r="AK1096" s="758"/>
      <c r="AL1096" s="758"/>
      <c r="AM1096" s="758"/>
      <c r="AN1096" s="758"/>
      <c r="AO1096" s="758"/>
      <c r="AP1096" s="758"/>
      <c r="AQ1096" s="758"/>
      <c r="AR1096" s="758"/>
      <c r="AS1096" s="758"/>
      <c r="AT1096" s="758"/>
      <c r="AU1096" s="758"/>
      <c r="AV1096" s="758"/>
      <c r="AW1096" s="758"/>
      <c r="AX1096" s="758"/>
      <c r="AY1096" s="758"/>
      <c r="AZ1096" s="758"/>
      <c r="BA1096" s="758"/>
      <c r="BB1096" s="758"/>
      <c r="BC1096" s="758"/>
      <c r="BD1096" s="758"/>
      <c r="BE1096" s="758"/>
      <c r="BF1096" s="812"/>
      <c r="BG1096" s="758"/>
      <c r="BH1096" s="758"/>
      <c r="BI1096" s="758"/>
      <c r="BJ1096" s="758"/>
      <c r="BK1096" s="758"/>
      <c r="BL1096" s="758"/>
      <c r="BM1096" s="758"/>
      <c r="BN1096" s="758"/>
      <c r="BO1096" s="758"/>
      <c r="BP1096" s="758"/>
      <c r="BQ1096" s="758"/>
      <c r="BR1096" s="758"/>
      <c r="BS1096" s="758"/>
      <c r="BT1096" s="758"/>
      <c r="BU1096" s="758"/>
      <c r="BV1096" s="758"/>
      <c r="BW1096" s="758"/>
      <c r="BX1096" s="758"/>
      <c r="BY1096" s="758"/>
      <c r="BZ1096" s="758"/>
      <c r="CA1096" s="758"/>
      <c r="CB1096" s="758"/>
      <c r="CC1096" s="758"/>
      <c r="CD1096" s="758"/>
      <c r="CE1096" s="758"/>
      <c r="CF1096" s="758"/>
      <c r="CG1096" s="758"/>
      <c r="CH1096" s="758"/>
      <c r="CI1096" s="758"/>
      <c r="CJ1096" s="758"/>
      <c r="CK1096" s="758"/>
      <c r="CL1096" s="758"/>
      <c r="CM1096" s="758"/>
      <c r="CN1096" s="758"/>
    </row>
    <row r="1097" spans="2:92" ht="15">
      <c r="B1097" s="758"/>
      <c r="C1097" s="758"/>
      <c r="D1097" s="758"/>
      <c r="E1097" s="758"/>
      <c r="F1097" s="758"/>
      <c r="G1097" s="758"/>
      <c r="H1097" s="758"/>
      <c r="I1097" s="758"/>
      <c r="J1097" s="758"/>
      <c r="K1097" s="758"/>
      <c r="L1097" s="758"/>
      <c r="M1097" s="758"/>
      <c r="N1097" s="758"/>
      <c r="O1097" s="758"/>
      <c r="P1097" s="758"/>
      <c r="Q1097" s="758"/>
      <c r="R1097" s="758"/>
      <c r="S1097" s="758"/>
      <c r="T1097" s="758"/>
      <c r="U1097" s="758"/>
      <c r="V1097" s="758"/>
      <c r="W1097" s="758"/>
      <c r="X1097" s="758"/>
      <c r="Y1097" s="758"/>
      <c r="Z1097" s="758"/>
      <c r="AA1097" s="758"/>
      <c r="AB1097" s="758"/>
      <c r="AC1097" s="758"/>
      <c r="AD1097" s="758"/>
      <c r="AE1097" s="758"/>
      <c r="AF1097" s="758"/>
      <c r="AG1097" s="758"/>
      <c r="AH1097" s="758"/>
      <c r="AI1097" s="758"/>
      <c r="AJ1097" s="758"/>
      <c r="AK1097" s="758"/>
      <c r="AL1097" s="758"/>
      <c r="AM1097" s="758"/>
      <c r="AN1097" s="758"/>
      <c r="AO1097" s="758"/>
      <c r="AP1097" s="758"/>
      <c r="AQ1097" s="758"/>
      <c r="AR1097" s="758"/>
      <c r="AS1097" s="758"/>
      <c r="AT1097" s="758"/>
      <c r="AU1097" s="758"/>
      <c r="AV1097" s="758"/>
      <c r="AW1097" s="758"/>
      <c r="AX1097" s="758"/>
      <c r="AY1097" s="758"/>
      <c r="AZ1097" s="758"/>
      <c r="BA1097" s="758"/>
      <c r="BB1097" s="758"/>
      <c r="BC1097" s="758"/>
      <c r="BD1097" s="758"/>
      <c r="BE1097" s="758"/>
      <c r="BF1097" s="812"/>
      <c r="BG1097" s="758"/>
      <c r="BH1097" s="758"/>
      <c r="BI1097" s="758"/>
      <c r="BJ1097" s="758"/>
      <c r="BK1097" s="758"/>
      <c r="BL1097" s="758"/>
      <c r="BM1097" s="758"/>
      <c r="BN1097" s="758"/>
      <c r="BO1097" s="758"/>
      <c r="BP1097" s="758"/>
      <c r="BQ1097" s="758"/>
      <c r="BR1097" s="758"/>
      <c r="BS1097" s="758"/>
      <c r="BT1097" s="758"/>
      <c r="BU1097" s="758"/>
      <c r="BV1097" s="758"/>
      <c r="BW1097" s="758"/>
      <c r="BX1097" s="758"/>
      <c r="BY1097" s="758"/>
      <c r="BZ1097" s="758"/>
      <c r="CA1097" s="758"/>
      <c r="CB1097" s="758"/>
      <c r="CC1097" s="758"/>
      <c r="CD1097" s="758"/>
      <c r="CE1097" s="758"/>
      <c r="CF1097" s="758"/>
      <c r="CG1097" s="758"/>
      <c r="CH1097" s="758"/>
      <c r="CI1097" s="758"/>
      <c r="CJ1097" s="758"/>
      <c r="CK1097" s="758"/>
      <c r="CL1097" s="758"/>
      <c r="CM1097" s="758"/>
      <c r="CN1097" s="758"/>
    </row>
    <row r="1098" spans="2:92" ht="15">
      <c r="B1098" s="758"/>
      <c r="C1098" s="758"/>
      <c r="D1098" s="758"/>
      <c r="E1098" s="758"/>
      <c r="F1098" s="758"/>
      <c r="G1098" s="758"/>
      <c r="H1098" s="758"/>
      <c r="I1098" s="758"/>
      <c r="J1098" s="758"/>
      <c r="K1098" s="758"/>
      <c r="L1098" s="758"/>
      <c r="M1098" s="758"/>
      <c r="N1098" s="758"/>
      <c r="O1098" s="758"/>
      <c r="P1098" s="758"/>
      <c r="Q1098" s="758"/>
      <c r="R1098" s="758"/>
      <c r="S1098" s="758"/>
      <c r="T1098" s="758"/>
      <c r="U1098" s="758"/>
      <c r="V1098" s="758"/>
      <c r="W1098" s="758"/>
      <c r="X1098" s="758"/>
      <c r="Y1098" s="758"/>
      <c r="Z1098" s="758"/>
      <c r="AA1098" s="758"/>
      <c r="AB1098" s="758"/>
      <c r="AC1098" s="758"/>
      <c r="AD1098" s="758"/>
      <c r="AE1098" s="758"/>
      <c r="AF1098" s="758"/>
      <c r="AG1098" s="758"/>
      <c r="AH1098" s="758"/>
      <c r="AI1098" s="758"/>
      <c r="AJ1098" s="758"/>
      <c r="AK1098" s="758"/>
      <c r="AL1098" s="758"/>
      <c r="AM1098" s="758"/>
      <c r="AN1098" s="758"/>
      <c r="AO1098" s="758"/>
      <c r="AP1098" s="758"/>
      <c r="AQ1098" s="758"/>
      <c r="AR1098" s="758"/>
      <c r="AS1098" s="758"/>
      <c r="AT1098" s="758"/>
      <c r="AU1098" s="758"/>
      <c r="AV1098" s="758"/>
      <c r="AW1098" s="758"/>
      <c r="AX1098" s="758"/>
      <c r="AY1098" s="758"/>
      <c r="AZ1098" s="758"/>
      <c r="BA1098" s="758"/>
      <c r="BB1098" s="758"/>
      <c r="BC1098" s="758"/>
      <c r="BD1098" s="758"/>
      <c r="BE1098" s="758"/>
      <c r="BF1098" s="812"/>
      <c r="BG1098" s="758"/>
      <c r="BH1098" s="758"/>
      <c r="BI1098" s="758"/>
      <c r="BJ1098" s="758"/>
      <c r="BK1098" s="758"/>
      <c r="BL1098" s="758"/>
      <c r="BM1098" s="758"/>
      <c r="BN1098" s="758"/>
      <c r="BO1098" s="758"/>
      <c r="BP1098" s="758"/>
      <c r="BQ1098" s="758"/>
      <c r="BR1098" s="758"/>
      <c r="BS1098" s="758"/>
      <c r="BT1098" s="758"/>
      <c r="BU1098" s="758"/>
      <c r="BV1098" s="758"/>
      <c r="BW1098" s="758"/>
      <c r="BX1098" s="758"/>
      <c r="BY1098" s="758"/>
      <c r="BZ1098" s="758"/>
      <c r="CA1098" s="758"/>
      <c r="CB1098" s="758"/>
      <c r="CC1098" s="758"/>
      <c r="CD1098" s="758"/>
      <c r="CE1098" s="758"/>
      <c r="CF1098" s="758"/>
      <c r="CG1098" s="758"/>
      <c r="CH1098" s="758"/>
      <c r="CI1098" s="758"/>
      <c r="CJ1098" s="758"/>
      <c r="CK1098" s="758"/>
      <c r="CL1098" s="758"/>
      <c r="CM1098" s="758"/>
      <c r="CN1098" s="758"/>
    </row>
    <row r="1099" spans="2:92" ht="15">
      <c r="B1099" s="758"/>
      <c r="C1099" s="758"/>
      <c r="D1099" s="758"/>
      <c r="E1099" s="758"/>
      <c r="F1099" s="758"/>
      <c r="G1099" s="758"/>
      <c r="H1099" s="758"/>
      <c r="I1099" s="758"/>
      <c r="J1099" s="758"/>
      <c r="K1099" s="758"/>
      <c r="L1099" s="758"/>
      <c r="M1099" s="758"/>
      <c r="N1099" s="758"/>
      <c r="O1099" s="758"/>
      <c r="P1099" s="758"/>
      <c r="Q1099" s="758"/>
      <c r="R1099" s="758"/>
      <c r="S1099" s="758"/>
      <c r="T1099" s="758"/>
      <c r="U1099" s="758"/>
      <c r="V1099" s="758"/>
      <c r="W1099" s="758"/>
      <c r="X1099" s="758"/>
      <c r="Y1099" s="758"/>
      <c r="Z1099" s="758"/>
      <c r="AA1099" s="758"/>
      <c r="AB1099" s="758"/>
      <c r="AC1099" s="758"/>
      <c r="AD1099" s="758"/>
      <c r="AE1099" s="758"/>
      <c r="AF1099" s="758"/>
      <c r="AG1099" s="758"/>
      <c r="AH1099" s="758"/>
      <c r="AI1099" s="758"/>
      <c r="AJ1099" s="758"/>
      <c r="AK1099" s="758"/>
      <c r="AL1099" s="758"/>
      <c r="AM1099" s="758"/>
      <c r="AN1099" s="758"/>
      <c r="AO1099" s="758"/>
      <c r="AP1099" s="758"/>
      <c r="AQ1099" s="758"/>
      <c r="AR1099" s="758"/>
      <c r="AS1099" s="758"/>
      <c r="AT1099" s="758"/>
      <c r="AU1099" s="758"/>
      <c r="AV1099" s="758"/>
      <c r="AW1099" s="758"/>
      <c r="AX1099" s="758"/>
      <c r="AY1099" s="758"/>
      <c r="AZ1099" s="758"/>
      <c r="BA1099" s="758"/>
      <c r="BB1099" s="758"/>
      <c r="BC1099" s="758"/>
      <c r="BD1099" s="758"/>
      <c r="BE1099" s="758"/>
      <c r="BF1099" s="812"/>
      <c r="BG1099" s="758"/>
      <c r="BH1099" s="758"/>
      <c r="BI1099" s="758"/>
      <c r="BJ1099" s="758"/>
      <c r="BK1099" s="758"/>
      <c r="BL1099" s="758"/>
      <c r="BM1099" s="758"/>
      <c r="BN1099" s="758"/>
      <c r="BO1099" s="758"/>
      <c r="BP1099" s="758"/>
      <c r="BQ1099" s="758"/>
      <c r="BR1099" s="758"/>
      <c r="BS1099" s="758"/>
      <c r="BT1099" s="758"/>
      <c r="BU1099" s="758"/>
      <c r="BV1099" s="758"/>
      <c r="BW1099" s="758"/>
      <c r="BX1099" s="758"/>
      <c r="BY1099" s="758"/>
      <c r="BZ1099" s="758"/>
      <c r="CA1099" s="758"/>
      <c r="CB1099" s="758"/>
      <c r="CC1099" s="758"/>
      <c r="CD1099" s="758"/>
      <c r="CE1099" s="758"/>
      <c r="CF1099" s="758"/>
      <c r="CG1099" s="758"/>
      <c r="CH1099" s="758"/>
      <c r="CI1099" s="758"/>
      <c r="CJ1099" s="758"/>
      <c r="CK1099" s="758"/>
      <c r="CL1099" s="758"/>
      <c r="CM1099" s="758"/>
      <c r="CN1099" s="758"/>
    </row>
    <row r="1100" spans="2:92" ht="15">
      <c r="B1100" s="758"/>
      <c r="C1100" s="758"/>
      <c r="D1100" s="758"/>
      <c r="E1100" s="758"/>
      <c r="F1100" s="758"/>
      <c r="G1100" s="758"/>
      <c r="H1100" s="758"/>
      <c r="I1100" s="758"/>
      <c r="J1100" s="758"/>
      <c r="K1100" s="758"/>
      <c r="L1100" s="758"/>
      <c r="M1100" s="758"/>
      <c r="N1100" s="758"/>
      <c r="O1100" s="758"/>
      <c r="P1100" s="758"/>
      <c r="Q1100" s="758"/>
      <c r="R1100" s="758"/>
      <c r="S1100" s="758"/>
      <c r="T1100" s="758"/>
      <c r="U1100" s="758"/>
      <c r="V1100" s="758"/>
      <c r="W1100" s="758"/>
      <c r="X1100" s="758"/>
      <c r="Y1100" s="758"/>
      <c r="Z1100" s="758"/>
      <c r="AA1100" s="758"/>
      <c r="AB1100" s="758"/>
      <c r="AC1100" s="758"/>
      <c r="AD1100" s="758"/>
      <c r="AE1100" s="758"/>
      <c r="AF1100" s="758"/>
      <c r="AG1100" s="758"/>
      <c r="AH1100" s="758"/>
      <c r="AI1100" s="758"/>
      <c r="AJ1100" s="758"/>
      <c r="AK1100" s="758"/>
      <c r="AL1100" s="758"/>
      <c r="AM1100" s="758"/>
      <c r="AN1100" s="758"/>
      <c r="AO1100" s="758"/>
      <c r="AP1100" s="758"/>
      <c r="AQ1100" s="758"/>
      <c r="AR1100" s="758"/>
      <c r="AS1100" s="758"/>
      <c r="AT1100" s="758"/>
      <c r="AU1100" s="758"/>
      <c r="AV1100" s="758"/>
      <c r="AW1100" s="758"/>
      <c r="AX1100" s="758"/>
      <c r="AY1100" s="758"/>
      <c r="AZ1100" s="758"/>
      <c r="BA1100" s="758"/>
      <c r="BB1100" s="758"/>
      <c r="BC1100" s="758"/>
      <c r="BD1100" s="758"/>
      <c r="BE1100" s="758"/>
      <c r="BF1100" s="812"/>
      <c r="BG1100" s="758"/>
      <c r="BH1100" s="758"/>
      <c r="BI1100" s="758"/>
      <c r="BJ1100" s="758"/>
      <c r="BK1100" s="758"/>
      <c r="BL1100" s="758"/>
      <c r="BM1100" s="758"/>
      <c r="BN1100" s="758"/>
      <c r="BO1100" s="758"/>
      <c r="BP1100" s="758"/>
      <c r="BQ1100" s="758"/>
      <c r="BR1100" s="758"/>
      <c r="BS1100" s="758"/>
      <c r="BT1100" s="758"/>
      <c r="BU1100" s="758"/>
      <c r="BV1100" s="758"/>
      <c r="BW1100" s="758"/>
      <c r="BX1100" s="758"/>
      <c r="BY1100" s="758"/>
      <c r="BZ1100" s="758"/>
      <c r="CA1100" s="758"/>
      <c r="CB1100" s="758"/>
      <c r="CC1100" s="758"/>
      <c r="CD1100" s="758"/>
      <c r="CE1100" s="758"/>
      <c r="CF1100" s="758"/>
      <c r="CG1100" s="758"/>
      <c r="CH1100" s="758"/>
      <c r="CI1100" s="758"/>
      <c r="CJ1100" s="758"/>
      <c r="CK1100" s="758"/>
      <c r="CL1100" s="758"/>
      <c r="CM1100" s="758"/>
      <c r="CN1100" s="758"/>
    </row>
    <row r="1101" spans="2:92" ht="15">
      <c r="B1101" s="758"/>
      <c r="C1101" s="758"/>
      <c r="D1101" s="758"/>
      <c r="E1101" s="758"/>
      <c r="F1101" s="758"/>
      <c r="G1101" s="758"/>
      <c r="H1101" s="758"/>
      <c r="I1101" s="758"/>
      <c r="J1101" s="758"/>
      <c r="K1101" s="758"/>
      <c r="L1101" s="758"/>
      <c r="M1101" s="758"/>
      <c r="N1101" s="758"/>
      <c r="O1101" s="758"/>
      <c r="P1101" s="758"/>
      <c r="Q1101" s="758"/>
      <c r="R1101" s="758"/>
      <c r="S1101" s="758"/>
      <c r="T1101" s="758"/>
      <c r="U1101" s="758"/>
      <c r="V1101" s="758"/>
      <c r="W1101" s="758"/>
      <c r="X1101" s="758"/>
      <c r="Y1101" s="758"/>
      <c r="Z1101" s="758"/>
      <c r="AA1101" s="758"/>
      <c r="AB1101" s="758"/>
      <c r="AC1101" s="758"/>
      <c r="AD1101" s="758"/>
      <c r="AE1101" s="758"/>
      <c r="AF1101" s="758"/>
      <c r="AG1101" s="758"/>
      <c r="AH1101" s="758"/>
      <c r="AI1101" s="758"/>
      <c r="AJ1101" s="758"/>
      <c r="AK1101" s="758"/>
      <c r="AL1101" s="758"/>
      <c r="AM1101" s="758"/>
      <c r="AN1101" s="758"/>
      <c r="AO1101" s="758"/>
      <c r="AP1101" s="758"/>
      <c r="AQ1101" s="758"/>
      <c r="AR1101" s="758"/>
      <c r="AS1101" s="758"/>
      <c r="AT1101" s="758"/>
      <c r="AU1101" s="758"/>
      <c r="AV1101" s="758"/>
      <c r="AW1101" s="758"/>
      <c r="AX1101" s="758"/>
      <c r="AY1101" s="758"/>
      <c r="AZ1101" s="758"/>
      <c r="BA1101" s="758"/>
      <c r="BB1101" s="758"/>
      <c r="BC1101" s="758"/>
      <c r="BD1101" s="758"/>
      <c r="BE1101" s="758"/>
      <c r="BF1101" s="812"/>
      <c r="BG1101" s="758"/>
      <c r="BH1101" s="758"/>
      <c r="BI1101" s="758"/>
      <c r="BJ1101" s="758"/>
      <c r="BK1101" s="758"/>
      <c r="BL1101" s="758"/>
      <c r="BM1101" s="758"/>
      <c r="BN1101" s="758"/>
      <c r="BO1101" s="758"/>
      <c r="BP1101" s="758"/>
      <c r="BQ1101" s="758"/>
      <c r="BR1101" s="758"/>
      <c r="BS1101" s="758"/>
      <c r="BT1101" s="758"/>
      <c r="BU1101" s="758"/>
      <c r="BV1101" s="758"/>
      <c r="BW1101" s="758"/>
      <c r="BX1101" s="758"/>
      <c r="BY1101" s="758"/>
      <c r="BZ1101" s="758"/>
      <c r="CA1101" s="758"/>
      <c r="CB1101" s="758"/>
      <c r="CC1101" s="758"/>
      <c r="CD1101" s="758"/>
      <c r="CE1101" s="758"/>
      <c r="CF1101" s="758"/>
      <c r="CG1101" s="758"/>
      <c r="CH1101" s="758"/>
      <c r="CI1101" s="758"/>
      <c r="CJ1101" s="758"/>
      <c r="CK1101" s="758"/>
      <c r="CL1101" s="758"/>
      <c r="CM1101" s="758"/>
      <c r="CN1101" s="758"/>
    </row>
    <row r="1102" spans="2:92" ht="15">
      <c r="B1102" s="758"/>
      <c r="C1102" s="758"/>
      <c r="D1102" s="758"/>
      <c r="E1102" s="758"/>
      <c r="F1102" s="758"/>
      <c r="G1102" s="758"/>
      <c r="H1102" s="758"/>
      <c r="I1102" s="758"/>
      <c r="J1102" s="758"/>
      <c r="K1102" s="758"/>
      <c r="L1102" s="758"/>
      <c r="M1102" s="758"/>
      <c r="N1102" s="758"/>
      <c r="O1102" s="758"/>
      <c r="P1102" s="758"/>
      <c r="Q1102" s="758"/>
      <c r="R1102" s="758"/>
      <c r="S1102" s="758"/>
      <c r="T1102" s="758"/>
      <c r="U1102" s="758"/>
      <c r="V1102" s="758"/>
      <c r="W1102" s="758"/>
      <c r="X1102" s="758"/>
      <c r="Y1102" s="758"/>
      <c r="Z1102" s="758"/>
      <c r="AA1102" s="758"/>
      <c r="AB1102" s="758"/>
      <c r="AC1102" s="758"/>
      <c r="AD1102" s="758"/>
      <c r="AE1102" s="758"/>
      <c r="AF1102" s="758"/>
      <c r="AG1102" s="758"/>
      <c r="AH1102" s="758"/>
      <c r="AI1102" s="758"/>
      <c r="AJ1102" s="758"/>
      <c r="AK1102" s="758"/>
      <c r="AL1102" s="758"/>
      <c r="AM1102" s="758"/>
      <c r="AN1102" s="758"/>
      <c r="AO1102" s="758"/>
      <c r="AP1102" s="758"/>
      <c r="AQ1102" s="758"/>
      <c r="AR1102" s="758"/>
      <c r="AS1102" s="758"/>
      <c r="AT1102" s="758"/>
      <c r="AU1102" s="758"/>
      <c r="AV1102" s="758"/>
      <c r="AW1102" s="758"/>
      <c r="AX1102" s="758"/>
      <c r="AY1102" s="758"/>
      <c r="AZ1102" s="758"/>
      <c r="BA1102" s="758"/>
      <c r="BB1102" s="758"/>
      <c r="BC1102" s="758"/>
      <c r="BD1102" s="758"/>
      <c r="BE1102" s="758"/>
      <c r="BF1102" s="812"/>
      <c r="BG1102" s="758"/>
      <c r="BH1102" s="758"/>
      <c r="BI1102" s="758"/>
      <c r="BJ1102" s="758"/>
      <c r="BK1102" s="758"/>
      <c r="BL1102" s="758"/>
      <c r="BM1102" s="758"/>
      <c r="BN1102" s="758"/>
      <c r="BO1102" s="758"/>
      <c r="BP1102" s="758"/>
      <c r="BQ1102" s="758"/>
      <c r="BR1102" s="758"/>
      <c r="BS1102" s="758"/>
      <c r="BT1102" s="758"/>
      <c r="BU1102" s="758"/>
      <c r="BV1102" s="758"/>
      <c r="BW1102" s="758"/>
      <c r="BX1102" s="758"/>
      <c r="BY1102" s="758"/>
      <c r="BZ1102" s="758"/>
      <c r="CA1102" s="758"/>
      <c r="CB1102" s="758"/>
      <c r="CC1102" s="758"/>
      <c r="CD1102" s="758"/>
      <c r="CE1102" s="758"/>
      <c r="CF1102" s="758"/>
      <c r="CG1102" s="758"/>
      <c r="CH1102" s="758"/>
      <c r="CI1102" s="758"/>
      <c r="CJ1102" s="758"/>
      <c r="CK1102" s="758"/>
      <c r="CL1102" s="758"/>
      <c r="CM1102" s="758"/>
      <c r="CN1102" s="758"/>
    </row>
    <row r="1103" spans="2:92" ht="15">
      <c r="B1103" s="758"/>
      <c r="C1103" s="758"/>
      <c r="D1103" s="758"/>
      <c r="E1103" s="758"/>
      <c r="F1103" s="758"/>
      <c r="G1103" s="758"/>
      <c r="H1103" s="758"/>
      <c r="I1103" s="758"/>
      <c r="J1103" s="758"/>
      <c r="K1103" s="758"/>
      <c r="L1103" s="758"/>
      <c r="M1103" s="758"/>
      <c r="N1103" s="758"/>
      <c r="O1103" s="758"/>
      <c r="P1103" s="758"/>
      <c r="Q1103" s="758"/>
      <c r="R1103" s="758"/>
      <c r="S1103" s="758"/>
      <c r="T1103" s="758"/>
      <c r="U1103" s="758"/>
      <c r="V1103" s="758"/>
      <c r="W1103" s="758"/>
      <c r="X1103" s="758"/>
      <c r="Y1103" s="758"/>
      <c r="Z1103" s="758"/>
      <c r="AA1103" s="758"/>
      <c r="AB1103" s="758"/>
      <c r="AC1103" s="758"/>
      <c r="AD1103" s="758"/>
      <c r="AE1103" s="758"/>
      <c r="AF1103" s="758"/>
      <c r="AG1103" s="758"/>
      <c r="AH1103" s="758"/>
      <c r="AI1103" s="758"/>
      <c r="AJ1103" s="758"/>
      <c r="AK1103" s="758"/>
      <c r="AL1103" s="758"/>
      <c r="AM1103" s="758"/>
      <c r="AN1103" s="758"/>
      <c r="AO1103" s="758"/>
      <c r="AP1103" s="758"/>
      <c r="AQ1103" s="758"/>
      <c r="AR1103" s="758"/>
      <c r="AS1103" s="758"/>
      <c r="AT1103" s="758"/>
      <c r="AU1103" s="758"/>
      <c r="AV1103" s="758"/>
      <c r="AW1103" s="758"/>
      <c r="AX1103" s="758"/>
      <c r="AY1103" s="758"/>
      <c r="AZ1103" s="758"/>
      <c r="BA1103" s="758"/>
      <c r="BB1103" s="758"/>
      <c r="BC1103" s="758"/>
      <c r="BD1103" s="758"/>
      <c r="BE1103" s="758"/>
      <c r="BF1103" s="812"/>
      <c r="BG1103" s="758"/>
      <c r="BH1103" s="758"/>
      <c r="BI1103" s="758"/>
      <c r="BJ1103" s="758"/>
      <c r="BK1103" s="758"/>
      <c r="BL1103" s="758"/>
      <c r="BM1103" s="758"/>
      <c r="BN1103" s="758"/>
      <c r="BO1103" s="758"/>
      <c r="BP1103" s="758"/>
      <c r="BQ1103" s="758"/>
      <c r="BR1103" s="758"/>
      <c r="BS1103" s="758"/>
      <c r="BT1103" s="758"/>
      <c r="BU1103" s="758"/>
      <c r="BV1103" s="758"/>
      <c r="BW1103" s="758"/>
      <c r="BX1103" s="758"/>
      <c r="BY1103" s="758"/>
      <c r="BZ1103" s="758"/>
      <c r="CA1103" s="758"/>
      <c r="CB1103" s="758"/>
      <c r="CC1103" s="758"/>
      <c r="CD1103" s="758"/>
      <c r="CE1103" s="758"/>
      <c r="CF1103" s="758"/>
      <c r="CG1103" s="758"/>
      <c r="CH1103" s="758"/>
      <c r="CI1103" s="758"/>
      <c r="CJ1103" s="758"/>
      <c r="CK1103" s="758"/>
      <c r="CL1103" s="758"/>
      <c r="CM1103" s="758"/>
      <c r="CN1103" s="758"/>
    </row>
    <row r="1104" spans="2:92" ht="15">
      <c r="B1104" s="758"/>
      <c r="C1104" s="758"/>
      <c r="D1104" s="758"/>
      <c r="E1104" s="758"/>
      <c r="F1104" s="758"/>
      <c r="G1104" s="758"/>
      <c r="H1104" s="758"/>
      <c r="I1104" s="758"/>
      <c r="J1104" s="758"/>
      <c r="K1104" s="758"/>
      <c r="L1104" s="758"/>
      <c r="M1104" s="758"/>
      <c r="N1104" s="758"/>
      <c r="O1104" s="758"/>
      <c r="P1104" s="758"/>
      <c r="Q1104" s="758"/>
      <c r="R1104" s="758"/>
      <c r="S1104" s="758"/>
      <c r="T1104" s="758"/>
      <c r="U1104" s="758"/>
      <c r="V1104" s="758"/>
      <c r="W1104" s="758"/>
      <c r="X1104" s="758"/>
      <c r="Y1104" s="758"/>
      <c r="Z1104" s="758"/>
      <c r="AA1104" s="758"/>
      <c r="AB1104" s="758"/>
      <c r="AC1104" s="758"/>
      <c r="AD1104" s="758"/>
      <c r="AE1104" s="758"/>
      <c r="AF1104" s="758"/>
      <c r="AG1104" s="758"/>
      <c r="AH1104" s="758"/>
      <c r="AI1104" s="758"/>
      <c r="AJ1104" s="758"/>
      <c r="AK1104" s="758"/>
      <c r="AL1104" s="758"/>
      <c r="AM1104" s="758"/>
      <c r="AN1104" s="758"/>
      <c r="AO1104" s="758"/>
      <c r="AP1104" s="758"/>
      <c r="AQ1104" s="758"/>
      <c r="AR1104" s="758"/>
      <c r="AS1104" s="758"/>
      <c r="AT1104" s="758"/>
      <c r="AU1104" s="758"/>
      <c r="AV1104" s="758"/>
      <c r="AW1104" s="758"/>
      <c r="AX1104" s="758"/>
      <c r="AY1104" s="758"/>
      <c r="AZ1104" s="758"/>
      <c r="BA1104" s="758"/>
      <c r="BB1104" s="758"/>
      <c r="BC1104" s="758"/>
      <c r="BD1104" s="758"/>
      <c r="BE1104" s="758"/>
      <c r="BF1104" s="812"/>
      <c r="BG1104" s="758"/>
      <c r="BH1104" s="758"/>
      <c r="BI1104" s="758"/>
      <c r="BJ1104" s="758"/>
      <c r="BK1104" s="758"/>
      <c r="BL1104" s="758"/>
      <c r="BM1104" s="758"/>
      <c r="BN1104" s="758"/>
      <c r="BO1104" s="758"/>
      <c r="BP1104" s="758"/>
      <c r="BQ1104" s="758"/>
      <c r="BR1104" s="758"/>
      <c r="BS1104" s="758"/>
      <c r="BT1104" s="758"/>
      <c r="BU1104" s="758"/>
      <c r="BV1104" s="758"/>
      <c r="BW1104" s="758"/>
      <c r="BX1104" s="758"/>
      <c r="BY1104" s="758"/>
      <c r="BZ1104" s="758"/>
      <c r="CA1104" s="758"/>
      <c r="CB1104" s="758"/>
      <c r="CC1104" s="758"/>
      <c r="CD1104" s="758"/>
      <c r="CE1104" s="758"/>
      <c r="CF1104" s="758"/>
      <c r="CG1104" s="758"/>
      <c r="CH1104" s="758"/>
      <c r="CI1104" s="758"/>
      <c r="CJ1104" s="758"/>
      <c r="CK1104" s="758"/>
      <c r="CL1104" s="758"/>
      <c r="CM1104" s="758"/>
      <c r="CN1104" s="758"/>
    </row>
    <row r="1105" spans="2:92" ht="15">
      <c r="B1105" s="758"/>
      <c r="C1105" s="758"/>
      <c r="D1105" s="758"/>
      <c r="E1105" s="758"/>
      <c r="F1105" s="758"/>
      <c r="G1105" s="758"/>
      <c r="H1105" s="758"/>
      <c r="I1105" s="758"/>
      <c r="J1105" s="758"/>
      <c r="K1105" s="758"/>
      <c r="L1105" s="758"/>
      <c r="M1105" s="758"/>
      <c r="N1105" s="758"/>
      <c r="O1105" s="758"/>
      <c r="P1105" s="758"/>
      <c r="Q1105" s="758"/>
      <c r="R1105" s="758"/>
      <c r="S1105" s="758"/>
      <c r="T1105" s="758"/>
      <c r="U1105" s="758"/>
      <c r="V1105" s="758"/>
      <c r="W1105" s="758"/>
      <c r="X1105" s="758"/>
      <c r="Y1105" s="758"/>
      <c r="Z1105" s="758"/>
      <c r="AA1105" s="758"/>
      <c r="AB1105" s="758"/>
      <c r="AC1105" s="758"/>
      <c r="AD1105" s="758"/>
      <c r="AE1105" s="758"/>
      <c r="AF1105" s="758"/>
      <c r="AG1105" s="758"/>
      <c r="AH1105" s="758"/>
      <c r="AI1105" s="758"/>
      <c r="AJ1105" s="758"/>
      <c r="AK1105" s="758"/>
      <c r="AL1105" s="758"/>
      <c r="AM1105" s="758"/>
      <c r="AN1105" s="758"/>
      <c r="AO1105" s="758"/>
      <c r="AP1105" s="758"/>
      <c r="AQ1105" s="758"/>
      <c r="AR1105" s="758"/>
      <c r="AS1105" s="758"/>
      <c r="AT1105" s="758"/>
      <c r="AU1105" s="758"/>
      <c r="AV1105" s="758"/>
      <c r="AW1105" s="758"/>
      <c r="AX1105" s="758"/>
      <c r="AY1105" s="758"/>
      <c r="AZ1105" s="758"/>
      <c r="BA1105" s="758"/>
      <c r="BB1105" s="758"/>
      <c r="BC1105" s="758"/>
      <c r="BD1105" s="758"/>
      <c r="BE1105" s="758"/>
      <c r="BF1105" s="812"/>
      <c r="BG1105" s="758"/>
      <c r="BH1105" s="758"/>
      <c r="BI1105" s="758"/>
      <c r="BJ1105" s="758"/>
      <c r="BK1105" s="758"/>
      <c r="BL1105" s="758"/>
      <c r="BM1105" s="758"/>
      <c r="BN1105" s="758"/>
      <c r="BO1105" s="758"/>
      <c r="BP1105" s="758"/>
      <c r="BQ1105" s="758"/>
      <c r="BR1105" s="758"/>
      <c r="BS1105" s="758"/>
      <c r="BT1105" s="758"/>
      <c r="BU1105" s="758"/>
      <c r="BV1105" s="758"/>
      <c r="BW1105" s="758"/>
      <c r="BX1105" s="758"/>
      <c r="BY1105" s="758"/>
      <c r="BZ1105" s="758"/>
      <c r="CA1105" s="758"/>
      <c r="CB1105" s="758"/>
      <c r="CC1105" s="758"/>
      <c r="CD1105" s="758"/>
      <c r="CE1105" s="758"/>
      <c r="CF1105" s="758"/>
      <c r="CG1105" s="758"/>
      <c r="CH1105" s="758"/>
      <c r="CI1105" s="758"/>
      <c r="CJ1105" s="758"/>
      <c r="CK1105" s="758"/>
      <c r="CL1105" s="758"/>
      <c r="CM1105" s="758"/>
      <c r="CN1105" s="758"/>
    </row>
    <row r="1106" spans="2:92" ht="15">
      <c r="B1106" s="758"/>
      <c r="C1106" s="758"/>
      <c r="D1106" s="758"/>
      <c r="E1106" s="758"/>
      <c r="F1106" s="758"/>
      <c r="G1106" s="758"/>
      <c r="H1106" s="758"/>
      <c r="I1106" s="758"/>
      <c r="J1106" s="758"/>
      <c r="K1106" s="758"/>
      <c r="L1106" s="758"/>
      <c r="M1106" s="758"/>
      <c r="N1106" s="758"/>
      <c r="O1106" s="758"/>
      <c r="P1106" s="758"/>
      <c r="Q1106" s="758"/>
      <c r="R1106" s="758"/>
      <c r="S1106" s="758"/>
      <c r="T1106" s="758"/>
      <c r="U1106" s="758"/>
      <c r="V1106" s="758"/>
      <c r="W1106" s="758"/>
      <c r="X1106" s="758"/>
      <c r="Y1106" s="758"/>
      <c r="Z1106" s="758"/>
      <c r="AA1106" s="758"/>
      <c r="AB1106" s="758"/>
      <c r="AC1106" s="758"/>
      <c r="AD1106" s="758"/>
      <c r="AE1106" s="758"/>
      <c r="AF1106" s="758"/>
      <c r="AG1106" s="758"/>
      <c r="AH1106" s="758"/>
      <c r="AI1106" s="758"/>
      <c r="AJ1106" s="758"/>
      <c r="AK1106" s="758"/>
      <c r="AL1106" s="758"/>
      <c r="AM1106" s="758"/>
      <c r="AN1106" s="758"/>
      <c r="AO1106" s="758"/>
      <c r="AP1106" s="758"/>
      <c r="AQ1106" s="758"/>
      <c r="AR1106" s="758"/>
      <c r="AS1106" s="758"/>
      <c r="AT1106" s="758"/>
      <c r="AU1106" s="758"/>
      <c r="AV1106" s="758"/>
      <c r="AW1106" s="758"/>
      <c r="AX1106" s="758"/>
      <c r="AY1106" s="758"/>
      <c r="AZ1106" s="758"/>
      <c r="BA1106" s="758"/>
      <c r="BB1106" s="758"/>
      <c r="BC1106" s="758"/>
      <c r="BD1106" s="758"/>
      <c r="BE1106" s="758"/>
      <c r="BF1106" s="812"/>
      <c r="BG1106" s="758"/>
      <c r="BH1106" s="758"/>
      <c r="BI1106" s="758"/>
      <c r="BJ1106" s="758"/>
      <c r="BK1106" s="758"/>
      <c r="BL1106" s="758"/>
      <c r="BM1106" s="758"/>
      <c r="BN1106" s="758"/>
      <c r="BO1106" s="758"/>
      <c r="BP1106" s="758"/>
      <c r="BQ1106" s="758"/>
      <c r="BR1106" s="758"/>
      <c r="BS1106" s="758"/>
      <c r="BT1106" s="758"/>
      <c r="BU1106" s="758"/>
      <c r="BV1106" s="758"/>
      <c r="BW1106" s="758"/>
      <c r="BX1106" s="758"/>
      <c r="BY1106" s="758"/>
      <c r="BZ1106" s="758"/>
      <c r="CA1106" s="758"/>
      <c r="CB1106" s="758"/>
      <c r="CC1106" s="758"/>
      <c r="CD1106" s="758"/>
      <c r="CE1106" s="758"/>
      <c r="CF1106" s="758"/>
      <c r="CG1106" s="758"/>
      <c r="CH1106" s="758"/>
      <c r="CI1106" s="758"/>
      <c r="CJ1106" s="758"/>
      <c r="CK1106" s="758"/>
      <c r="CL1106" s="758"/>
      <c r="CM1106" s="758"/>
      <c r="CN1106" s="758"/>
    </row>
    <row r="1107" spans="2:92" ht="15">
      <c r="B1107" s="758"/>
      <c r="C1107" s="758"/>
      <c r="D1107" s="758"/>
      <c r="E1107" s="758"/>
      <c r="F1107" s="758"/>
      <c r="G1107" s="758"/>
      <c r="H1107" s="758"/>
      <c r="I1107" s="758"/>
      <c r="J1107" s="758"/>
      <c r="K1107" s="758"/>
      <c r="L1107" s="758"/>
      <c r="M1107" s="758"/>
      <c r="N1107" s="758"/>
      <c r="O1107" s="758"/>
      <c r="P1107" s="758"/>
      <c r="Q1107" s="758"/>
      <c r="R1107" s="758"/>
      <c r="S1107" s="758"/>
      <c r="T1107" s="758"/>
      <c r="U1107" s="758"/>
      <c r="V1107" s="758"/>
      <c r="W1107" s="758"/>
      <c r="X1107" s="758"/>
      <c r="Y1107" s="758"/>
      <c r="Z1107" s="758"/>
      <c r="AA1107" s="758"/>
      <c r="AB1107" s="758"/>
      <c r="AC1107" s="758"/>
      <c r="AD1107" s="758"/>
      <c r="AE1107" s="758"/>
      <c r="AF1107" s="758"/>
      <c r="AG1107" s="758"/>
      <c r="AH1107" s="758"/>
      <c r="AI1107" s="758"/>
      <c r="AJ1107" s="758"/>
      <c r="AK1107" s="758"/>
      <c r="AL1107" s="758"/>
      <c r="AM1107" s="758"/>
      <c r="AN1107" s="758"/>
      <c r="AO1107" s="758"/>
      <c r="AP1107" s="758"/>
      <c r="AQ1107" s="758"/>
      <c r="AR1107" s="758"/>
      <c r="AS1107" s="758"/>
      <c r="AT1107" s="758"/>
      <c r="AU1107" s="758"/>
      <c r="AV1107" s="758"/>
      <c r="AW1107" s="758"/>
      <c r="AX1107" s="758"/>
      <c r="AY1107" s="758"/>
      <c r="AZ1107" s="758"/>
      <c r="BA1107" s="758"/>
      <c r="BB1107" s="758"/>
      <c r="BC1107" s="758"/>
      <c r="BD1107" s="758"/>
      <c r="BE1107" s="758"/>
      <c r="BF1107" s="812"/>
      <c r="BG1107" s="758"/>
      <c r="BH1107" s="758"/>
      <c r="BI1107" s="758"/>
      <c r="BJ1107" s="758"/>
      <c r="BK1107" s="758"/>
      <c r="BL1107" s="758"/>
      <c r="BM1107" s="758"/>
      <c r="BN1107" s="758"/>
      <c r="BO1107" s="758"/>
      <c r="BP1107" s="758"/>
      <c r="BQ1107" s="758"/>
      <c r="BR1107" s="758"/>
      <c r="BS1107" s="758"/>
      <c r="BT1107" s="758"/>
      <c r="BU1107" s="758"/>
      <c r="BV1107" s="758"/>
      <c r="BW1107" s="758"/>
      <c r="BX1107" s="758"/>
      <c r="BY1107" s="758"/>
      <c r="BZ1107" s="758"/>
      <c r="CA1107" s="758"/>
      <c r="CB1107" s="758"/>
      <c r="CC1107" s="758"/>
      <c r="CD1107" s="758"/>
      <c r="CE1107" s="758"/>
      <c r="CF1107" s="758"/>
      <c r="CG1107" s="758"/>
      <c r="CH1107" s="758"/>
      <c r="CI1107" s="758"/>
      <c r="CJ1107" s="758"/>
      <c r="CK1107" s="758"/>
      <c r="CL1107" s="758"/>
      <c r="CM1107" s="758"/>
      <c r="CN1107" s="758"/>
    </row>
    <row r="1108" spans="2:92" ht="15">
      <c r="B1108" s="758"/>
      <c r="C1108" s="758"/>
      <c r="D1108" s="758"/>
      <c r="E1108" s="758"/>
      <c r="F1108" s="758"/>
      <c r="G1108" s="758"/>
      <c r="H1108" s="758"/>
      <c r="I1108" s="758"/>
      <c r="J1108" s="758"/>
      <c r="K1108" s="758"/>
      <c r="L1108" s="758"/>
      <c r="M1108" s="758"/>
      <c r="N1108" s="758"/>
      <c r="O1108" s="758"/>
      <c r="P1108" s="758"/>
      <c r="Q1108" s="758"/>
      <c r="R1108" s="758"/>
      <c r="S1108" s="758"/>
      <c r="T1108" s="758"/>
      <c r="U1108" s="758"/>
      <c r="V1108" s="758"/>
      <c r="W1108" s="758"/>
      <c r="X1108" s="758"/>
      <c r="Y1108" s="758"/>
      <c r="Z1108" s="758"/>
      <c r="AA1108" s="758"/>
      <c r="AB1108" s="758"/>
      <c r="AC1108" s="758"/>
      <c r="AD1108" s="758"/>
      <c r="AE1108" s="758"/>
      <c r="AF1108" s="758"/>
      <c r="AG1108" s="758"/>
      <c r="AH1108" s="758"/>
      <c r="AI1108" s="758"/>
      <c r="AJ1108" s="758"/>
      <c r="AK1108" s="758"/>
      <c r="AL1108" s="758"/>
      <c r="AM1108" s="758"/>
      <c r="AN1108" s="758"/>
      <c r="AO1108" s="758"/>
      <c r="AP1108" s="758"/>
      <c r="AQ1108" s="758"/>
      <c r="AR1108" s="758"/>
      <c r="AS1108" s="758"/>
      <c r="AT1108" s="758"/>
      <c r="AU1108" s="758"/>
      <c r="AV1108" s="758"/>
      <c r="AW1108" s="758"/>
      <c r="AX1108" s="758"/>
      <c r="AY1108" s="758"/>
      <c r="AZ1108" s="758"/>
      <c r="BA1108" s="758"/>
      <c r="BB1108" s="758"/>
      <c r="BC1108" s="758"/>
      <c r="BD1108" s="758"/>
      <c r="BE1108" s="758"/>
      <c r="BF1108" s="812"/>
      <c r="BG1108" s="758"/>
      <c r="BH1108" s="758"/>
      <c r="BI1108" s="758"/>
      <c r="BJ1108" s="758"/>
      <c r="BK1108" s="758"/>
      <c r="BL1108" s="758"/>
      <c r="BM1108" s="758"/>
      <c r="BN1108" s="758"/>
      <c r="BO1108" s="758"/>
      <c r="BP1108" s="758"/>
      <c r="BQ1108" s="758"/>
      <c r="BR1108" s="758"/>
      <c r="BS1108" s="758"/>
      <c r="BT1108" s="758"/>
      <c r="BU1108" s="758"/>
      <c r="BV1108" s="758"/>
      <c r="BW1108" s="758"/>
      <c r="BX1108" s="758"/>
      <c r="BY1108" s="758"/>
      <c r="BZ1108" s="758"/>
      <c r="CA1108" s="758"/>
      <c r="CB1108" s="758"/>
      <c r="CC1108" s="758"/>
      <c r="CD1108" s="758"/>
      <c r="CE1108" s="758"/>
      <c r="CF1108" s="758"/>
      <c r="CG1108" s="758"/>
      <c r="CH1108" s="758"/>
      <c r="CI1108" s="758"/>
      <c r="CJ1108" s="758"/>
      <c r="CK1108" s="758"/>
      <c r="CL1108" s="758"/>
      <c r="CM1108" s="758"/>
      <c r="CN1108" s="758"/>
    </row>
    <row r="1109" spans="2:92" ht="15">
      <c r="B1109" s="758"/>
      <c r="C1109" s="758"/>
      <c r="D1109" s="758"/>
      <c r="E1109" s="758"/>
      <c r="F1109" s="758"/>
      <c r="G1109" s="758"/>
      <c r="H1109" s="758"/>
      <c r="I1109" s="758"/>
      <c r="J1109" s="758"/>
      <c r="K1109" s="758"/>
      <c r="L1109" s="758"/>
      <c r="M1109" s="758"/>
      <c r="N1109" s="758"/>
      <c r="O1109" s="758"/>
      <c r="P1109" s="758"/>
      <c r="Q1109" s="758"/>
      <c r="R1109" s="758"/>
      <c r="S1109" s="758"/>
      <c r="T1109" s="758"/>
      <c r="U1109" s="758"/>
      <c r="V1109" s="758"/>
      <c r="W1109" s="758"/>
      <c r="X1109" s="758"/>
      <c r="Y1109" s="758"/>
      <c r="Z1109" s="758"/>
      <c r="AA1109" s="758"/>
      <c r="AB1109" s="758"/>
      <c r="AC1109" s="758"/>
      <c r="AD1109" s="758"/>
      <c r="AE1109" s="758"/>
      <c r="AF1109" s="758"/>
      <c r="AG1109" s="758"/>
      <c r="AH1109" s="758"/>
      <c r="AI1109" s="758"/>
      <c r="AJ1109" s="758"/>
      <c r="AK1109" s="758"/>
      <c r="AL1109" s="758"/>
      <c r="AM1109" s="758"/>
      <c r="AN1109" s="758"/>
      <c r="AO1109" s="758"/>
      <c r="AP1109" s="758"/>
      <c r="AQ1109" s="758"/>
      <c r="AR1109" s="758"/>
      <c r="AS1109" s="758"/>
      <c r="AT1109" s="758"/>
      <c r="AU1109" s="758"/>
      <c r="AV1109" s="758"/>
      <c r="AW1109" s="758"/>
      <c r="AX1109" s="758"/>
      <c r="AY1109" s="758"/>
      <c r="AZ1109" s="758"/>
      <c r="BA1109" s="758"/>
      <c r="BB1109" s="758"/>
      <c r="BC1109" s="758"/>
      <c r="BD1109" s="758"/>
      <c r="BE1109" s="758"/>
      <c r="BF1109" s="812"/>
      <c r="BG1109" s="758"/>
      <c r="BH1109" s="758"/>
      <c r="BI1109" s="758"/>
      <c r="BJ1109" s="758"/>
      <c r="BK1109" s="758"/>
      <c r="BL1109" s="758"/>
      <c r="BM1109" s="758"/>
      <c r="BN1109" s="758"/>
      <c r="BO1109" s="758"/>
      <c r="BP1109" s="758"/>
      <c r="BQ1109" s="758"/>
      <c r="BR1109" s="758"/>
      <c r="BS1109" s="758"/>
      <c r="BT1109" s="758"/>
      <c r="BU1109" s="758"/>
      <c r="BV1109" s="758"/>
      <c r="BW1109" s="758"/>
      <c r="BX1109" s="758"/>
      <c r="BY1109" s="758"/>
      <c r="BZ1109" s="758"/>
      <c r="CA1109" s="758"/>
      <c r="CB1109" s="758"/>
      <c r="CC1109" s="758"/>
      <c r="CD1109" s="758"/>
      <c r="CE1109" s="758"/>
      <c r="CF1109" s="758"/>
      <c r="CG1109" s="758"/>
      <c r="CH1109" s="758"/>
      <c r="CI1109" s="758"/>
      <c r="CJ1109" s="758"/>
      <c r="CK1109" s="758"/>
      <c r="CL1109" s="758"/>
      <c r="CM1109" s="758"/>
      <c r="CN1109" s="758"/>
    </row>
    <row r="1110" spans="2:92" ht="15">
      <c r="B1110" s="758"/>
      <c r="C1110" s="758"/>
      <c r="D1110" s="758"/>
      <c r="E1110" s="758"/>
      <c r="F1110" s="758"/>
      <c r="G1110" s="758"/>
      <c r="H1110" s="758"/>
      <c r="I1110" s="758"/>
      <c r="J1110" s="758"/>
      <c r="K1110" s="758"/>
      <c r="L1110" s="758"/>
      <c r="M1110" s="758"/>
      <c r="N1110" s="758"/>
      <c r="O1110" s="758"/>
      <c r="P1110" s="758"/>
      <c r="Q1110" s="758"/>
      <c r="R1110" s="758"/>
      <c r="S1110" s="758"/>
      <c r="T1110" s="758"/>
      <c r="U1110" s="758"/>
      <c r="V1110" s="758"/>
      <c r="W1110" s="758"/>
      <c r="X1110" s="758"/>
      <c r="Y1110" s="758"/>
      <c r="Z1110" s="758"/>
      <c r="AA1110" s="758"/>
      <c r="AB1110" s="758"/>
      <c r="AC1110" s="758"/>
      <c r="AD1110" s="758"/>
      <c r="AE1110" s="758"/>
      <c r="AF1110" s="758"/>
      <c r="AG1110" s="758"/>
      <c r="AH1110" s="758"/>
      <c r="AI1110" s="758"/>
      <c r="AJ1110" s="758"/>
      <c r="AK1110" s="758"/>
      <c r="AL1110" s="758"/>
      <c r="AM1110" s="758"/>
      <c r="AN1110" s="758"/>
      <c r="AO1110" s="758"/>
      <c r="AP1110" s="758"/>
      <c r="AQ1110" s="758"/>
      <c r="AR1110" s="758"/>
      <c r="AS1110" s="758"/>
      <c r="AT1110" s="758"/>
      <c r="AU1110" s="758"/>
      <c r="AV1110" s="758"/>
      <c r="AW1110" s="758"/>
      <c r="AX1110" s="758"/>
      <c r="AY1110" s="758"/>
      <c r="AZ1110" s="758"/>
      <c r="BA1110" s="758"/>
      <c r="BB1110" s="758"/>
      <c r="BC1110" s="758"/>
      <c r="BD1110" s="758"/>
      <c r="BE1110" s="758"/>
      <c r="BF1110" s="812"/>
      <c r="BG1110" s="758"/>
      <c r="BH1110" s="758"/>
      <c r="BI1110" s="758"/>
      <c r="BJ1110" s="758"/>
      <c r="BK1110" s="758"/>
      <c r="BL1110" s="758"/>
      <c r="BM1110" s="758"/>
      <c r="BN1110" s="758"/>
      <c r="BO1110" s="758"/>
      <c r="BP1110" s="758"/>
      <c r="BQ1110" s="758"/>
      <c r="BR1110" s="758"/>
      <c r="BS1110" s="758"/>
      <c r="BT1110" s="758"/>
      <c r="BU1110" s="758"/>
      <c r="BV1110" s="758"/>
      <c r="BW1110" s="758"/>
      <c r="BX1110" s="758"/>
      <c r="BY1110" s="758"/>
      <c r="BZ1110" s="758"/>
      <c r="CA1110" s="758"/>
      <c r="CB1110" s="758"/>
      <c r="CC1110" s="758"/>
      <c r="CD1110" s="758"/>
      <c r="CE1110" s="758"/>
      <c r="CF1110" s="758"/>
      <c r="CG1110" s="758"/>
      <c r="CH1110" s="758"/>
      <c r="CI1110" s="758"/>
      <c r="CJ1110" s="758"/>
      <c r="CK1110" s="758"/>
      <c r="CL1110" s="758"/>
      <c r="CM1110" s="758"/>
      <c r="CN1110" s="758"/>
    </row>
    <row r="1111" spans="2:92" ht="15">
      <c r="B1111" s="758"/>
      <c r="C1111" s="758"/>
      <c r="D1111" s="758"/>
      <c r="E1111" s="758"/>
      <c r="F1111" s="758"/>
      <c r="G1111" s="758"/>
      <c r="H1111" s="758"/>
      <c r="I1111" s="758"/>
      <c r="J1111" s="758"/>
      <c r="K1111" s="758"/>
      <c r="L1111" s="758"/>
      <c r="M1111" s="758"/>
      <c r="N1111" s="758"/>
      <c r="O1111" s="758"/>
      <c r="P1111" s="758"/>
      <c r="Q1111" s="758"/>
      <c r="R1111" s="758"/>
      <c r="S1111" s="758"/>
      <c r="T1111" s="758"/>
      <c r="U1111" s="758"/>
      <c r="V1111" s="758"/>
      <c r="W1111" s="758"/>
      <c r="X1111" s="758"/>
      <c r="Y1111" s="758"/>
      <c r="Z1111" s="758"/>
      <c r="AA1111" s="758"/>
      <c r="AB1111" s="758"/>
      <c r="AC1111" s="758"/>
      <c r="AD1111" s="758"/>
      <c r="AE1111" s="758"/>
      <c r="AF1111" s="758"/>
      <c r="AG1111" s="758"/>
      <c r="AH1111" s="758"/>
      <c r="AI1111" s="758"/>
      <c r="AJ1111" s="758"/>
      <c r="AK1111" s="758"/>
      <c r="AL1111" s="758"/>
      <c r="AM1111" s="758"/>
      <c r="AN1111" s="758"/>
      <c r="AO1111" s="758"/>
      <c r="AP1111" s="758"/>
      <c r="AQ1111" s="758"/>
      <c r="AR1111" s="758"/>
      <c r="AS1111" s="758"/>
      <c r="AT1111" s="758"/>
      <c r="AU1111" s="758"/>
      <c r="AV1111" s="758"/>
      <c r="AW1111" s="758"/>
      <c r="AX1111" s="758"/>
      <c r="AY1111" s="758"/>
      <c r="AZ1111" s="758"/>
      <c r="BA1111" s="758"/>
      <c r="BB1111" s="758"/>
      <c r="BC1111" s="758"/>
      <c r="BD1111" s="758"/>
      <c r="BE1111" s="758"/>
      <c r="BF1111" s="812"/>
      <c r="BG1111" s="758"/>
      <c r="BH1111" s="758"/>
      <c r="BI1111" s="758"/>
      <c r="BJ1111" s="758"/>
      <c r="BK1111" s="758"/>
      <c r="BL1111" s="758"/>
      <c r="BM1111" s="758"/>
      <c r="BN1111" s="758"/>
      <c r="BO1111" s="758"/>
      <c r="BP1111" s="758"/>
      <c r="BQ1111" s="758"/>
      <c r="BR1111" s="758"/>
      <c r="BS1111" s="758"/>
      <c r="BT1111" s="758"/>
      <c r="BU1111" s="758"/>
      <c r="BV1111" s="758"/>
      <c r="BW1111" s="758"/>
      <c r="BX1111" s="758"/>
      <c r="BY1111" s="758"/>
      <c r="BZ1111" s="758"/>
      <c r="CA1111" s="758"/>
      <c r="CB1111" s="758"/>
      <c r="CC1111" s="758"/>
      <c r="CD1111" s="758"/>
      <c r="CE1111" s="758"/>
      <c r="CF1111" s="758"/>
      <c r="CG1111" s="758"/>
      <c r="CH1111" s="758"/>
      <c r="CI1111" s="758"/>
      <c r="CJ1111" s="758"/>
      <c r="CK1111" s="758"/>
      <c r="CL1111" s="758"/>
      <c r="CM1111" s="758"/>
      <c r="CN1111" s="758"/>
    </row>
    <row r="1112" spans="2:92" ht="15">
      <c r="B1112" s="758"/>
      <c r="C1112" s="758"/>
      <c r="D1112" s="758"/>
      <c r="E1112" s="758"/>
      <c r="F1112" s="758"/>
      <c r="G1112" s="758"/>
      <c r="H1112" s="758"/>
      <c r="I1112" s="758"/>
      <c r="J1112" s="758"/>
      <c r="K1112" s="758"/>
      <c r="L1112" s="758"/>
      <c r="M1112" s="758"/>
      <c r="N1112" s="758"/>
      <c r="O1112" s="758"/>
      <c r="P1112" s="758"/>
      <c r="Q1112" s="758"/>
      <c r="R1112" s="758"/>
      <c r="S1112" s="758"/>
      <c r="T1112" s="758"/>
      <c r="U1112" s="758"/>
      <c r="V1112" s="758"/>
      <c r="W1112" s="758"/>
      <c r="X1112" s="758"/>
      <c r="Y1112" s="758"/>
      <c r="Z1112" s="758"/>
      <c r="AA1112" s="758"/>
      <c r="AB1112" s="758"/>
      <c r="AC1112" s="758"/>
      <c r="AD1112" s="758"/>
      <c r="AE1112" s="758"/>
      <c r="AF1112" s="758"/>
      <c r="AG1112" s="758"/>
      <c r="AH1112" s="758"/>
      <c r="AI1112" s="758"/>
      <c r="AJ1112" s="758"/>
      <c r="AK1112" s="758"/>
      <c r="AL1112" s="758"/>
      <c r="AM1112" s="758"/>
      <c r="AN1112" s="758"/>
      <c r="AO1112" s="758"/>
      <c r="AP1112" s="758"/>
      <c r="AQ1112" s="758"/>
      <c r="AR1112" s="758"/>
      <c r="AS1112" s="758"/>
      <c r="AT1112" s="758"/>
      <c r="AU1112" s="758"/>
      <c r="AV1112" s="758"/>
      <c r="AW1112" s="758"/>
      <c r="AX1112" s="758"/>
      <c r="AY1112" s="758"/>
      <c r="AZ1112" s="758"/>
      <c r="BA1112" s="758"/>
      <c r="BB1112" s="758"/>
      <c r="BC1112" s="758"/>
      <c r="BD1112" s="758"/>
      <c r="BE1112" s="758"/>
      <c r="BF1112" s="812"/>
      <c r="BG1112" s="758"/>
      <c r="BH1112" s="758"/>
      <c r="BI1112" s="758"/>
      <c r="BJ1112" s="758"/>
      <c r="BK1112" s="758"/>
      <c r="BL1112" s="758"/>
      <c r="BM1112" s="758"/>
      <c r="BN1112" s="758"/>
      <c r="BO1112" s="758"/>
      <c r="BP1112" s="758"/>
      <c r="BQ1112" s="758"/>
      <c r="BR1112" s="758"/>
      <c r="BS1112" s="758"/>
      <c r="BT1112" s="758"/>
      <c r="BU1112" s="758"/>
      <c r="BV1112" s="758"/>
      <c r="BW1112" s="758"/>
      <c r="BX1112" s="758"/>
      <c r="BY1112" s="758"/>
      <c r="BZ1112" s="758"/>
      <c r="CA1112" s="758"/>
      <c r="CB1112" s="758"/>
      <c r="CC1112" s="758"/>
      <c r="CD1112" s="758"/>
      <c r="CE1112" s="758"/>
      <c r="CF1112" s="758"/>
      <c r="CG1112" s="758"/>
      <c r="CH1112" s="758"/>
      <c r="CI1112" s="758"/>
      <c r="CJ1112" s="758"/>
      <c r="CK1112" s="758"/>
      <c r="CL1112" s="758"/>
      <c r="CM1112" s="758"/>
      <c r="CN1112" s="758"/>
    </row>
    <row r="1113" spans="2:92" ht="15">
      <c r="B1113" s="758"/>
      <c r="C1113" s="758"/>
      <c r="D1113" s="758"/>
      <c r="E1113" s="758"/>
      <c r="F1113" s="758"/>
      <c r="G1113" s="758"/>
      <c r="H1113" s="758"/>
      <c r="I1113" s="758"/>
      <c r="J1113" s="758"/>
      <c r="K1113" s="758"/>
      <c r="L1113" s="758"/>
      <c r="M1113" s="758"/>
      <c r="N1113" s="758"/>
      <c r="O1113" s="758"/>
      <c r="P1113" s="758"/>
      <c r="Q1113" s="758"/>
      <c r="R1113" s="758"/>
      <c r="S1113" s="758"/>
      <c r="T1113" s="758"/>
      <c r="U1113" s="758"/>
      <c r="V1113" s="758"/>
      <c r="W1113" s="758"/>
      <c r="X1113" s="758"/>
      <c r="Y1113" s="758"/>
      <c r="Z1113" s="758"/>
      <c r="AA1113" s="758"/>
      <c r="AB1113" s="758"/>
      <c r="AC1113" s="758"/>
      <c r="AD1113" s="758"/>
      <c r="AE1113" s="758"/>
      <c r="AF1113" s="758"/>
      <c r="AG1113" s="758"/>
      <c r="AH1113" s="758"/>
      <c r="AI1113" s="758"/>
      <c r="AJ1113" s="758"/>
      <c r="AK1113" s="758"/>
      <c r="AL1113" s="758"/>
      <c r="AM1113" s="758"/>
      <c r="AN1113" s="758"/>
      <c r="AO1113" s="758"/>
      <c r="AP1113" s="758"/>
      <c r="AQ1113" s="758"/>
      <c r="AR1113" s="758"/>
      <c r="AS1113" s="758"/>
      <c r="AT1113" s="758"/>
      <c r="AU1113" s="758"/>
      <c r="AV1113" s="758"/>
      <c r="AW1113" s="758"/>
      <c r="AX1113" s="758"/>
      <c r="AY1113" s="758"/>
      <c r="AZ1113" s="758"/>
      <c r="BA1113" s="758"/>
      <c r="BB1113" s="758"/>
      <c r="BC1113" s="758"/>
      <c r="BD1113" s="758"/>
      <c r="BE1113" s="758"/>
      <c r="BF1113" s="812"/>
      <c r="BG1113" s="758"/>
      <c r="BH1113" s="758"/>
      <c r="BI1113" s="758"/>
      <c r="BJ1113" s="758"/>
      <c r="BK1113" s="758"/>
      <c r="BL1113" s="758"/>
      <c r="BM1113" s="758"/>
      <c r="BN1113" s="758"/>
      <c r="BO1113" s="758"/>
      <c r="BP1113" s="758"/>
      <c r="BQ1113" s="758"/>
      <c r="BR1113" s="758"/>
      <c r="BS1113" s="758"/>
      <c r="BT1113" s="758"/>
      <c r="BU1113" s="758"/>
      <c r="BV1113" s="758"/>
      <c r="BW1113" s="758"/>
      <c r="BX1113" s="758"/>
      <c r="BY1113" s="758"/>
      <c r="BZ1113" s="758"/>
      <c r="CA1113" s="758"/>
      <c r="CB1113" s="758"/>
      <c r="CC1113" s="758"/>
      <c r="CD1113" s="758"/>
      <c r="CE1113" s="758"/>
      <c r="CF1113" s="758"/>
      <c r="CG1113" s="758"/>
      <c r="CH1113" s="758"/>
      <c r="CI1113" s="758"/>
      <c r="CJ1113" s="758"/>
      <c r="CK1113" s="758"/>
      <c r="CL1113" s="758"/>
      <c r="CM1113" s="758"/>
      <c r="CN1113" s="758"/>
    </row>
    <row r="1114" spans="2:92" ht="15">
      <c r="B1114" s="758"/>
      <c r="C1114" s="758"/>
      <c r="D1114" s="758"/>
      <c r="E1114" s="758"/>
      <c r="F1114" s="758"/>
      <c r="G1114" s="758"/>
      <c r="H1114" s="758"/>
      <c r="I1114" s="758"/>
      <c r="J1114" s="758"/>
      <c r="K1114" s="758"/>
      <c r="L1114" s="758"/>
      <c r="M1114" s="758"/>
      <c r="N1114" s="758"/>
      <c r="O1114" s="758"/>
      <c r="P1114" s="758"/>
      <c r="Q1114" s="758"/>
      <c r="R1114" s="758"/>
      <c r="S1114" s="758"/>
      <c r="T1114" s="758"/>
      <c r="U1114" s="758"/>
      <c r="V1114" s="758"/>
      <c r="W1114" s="758"/>
      <c r="X1114" s="758"/>
      <c r="Y1114" s="758"/>
      <c r="Z1114" s="758"/>
      <c r="AA1114" s="758"/>
      <c r="AB1114" s="758"/>
      <c r="AC1114" s="758"/>
      <c r="AD1114" s="758"/>
      <c r="AE1114" s="758"/>
      <c r="AF1114" s="758"/>
      <c r="AG1114" s="758"/>
      <c r="AH1114" s="758"/>
      <c r="AI1114" s="758"/>
      <c r="AJ1114" s="758"/>
      <c r="AK1114" s="758"/>
      <c r="AL1114" s="758"/>
      <c r="AM1114" s="758"/>
      <c r="AN1114" s="758"/>
      <c r="AO1114" s="758"/>
      <c r="AP1114" s="758"/>
      <c r="AQ1114" s="758"/>
      <c r="AR1114" s="758"/>
      <c r="AS1114" s="758"/>
      <c r="AT1114" s="758"/>
      <c r="AU1114" s="758"/>
      <c r="AV1114" s="758"/>
      <c r="AW1114" s="758"/>
      <c r="AX1114" s="758"/>
      <c r="AY1114" s="758"/>
      <c r="AZ1114" s="758"/>
      <c r="BA1114" s="758"/>
      <c r="BB1114" s="758"/>
      <c r="BC1114" s="758"/>
      <c r="BD1114" s="758"/>
      <c r="BE1114" s="758"/>
      <c r="BF1114" s="812"/>
      <c r="BG1114" s="758"/>
      <c r="BH1114" s="758"/>
      <c r="BI1114" s="758"/>
      <c r="BJ1114" s="758"/>
      <c r="BK1114" s="758"/>
      <c r="BL1114" s="758"/>
      <c r="BM1114" s="758"/>
      <c r="BN1114" s="758"/>
      <c r="BO1114" s="758"/>
      <c r="BP1114" s="758"/>
      <c r="BQ1114" s="758"/>
      <c r="BR1114" s="758"/>
      <c r="BS1114" s="758"/>
      <c r="BT1114" s="758"/>
      <c r="BU1114" s="758"/>
      <c r="BV1114" s="758"/>
      <c r="BW1114" s="758"/>
      <c r="BX1114" s="758"/>
      <c r="BY1114" s="758"/>
      <c r="BZ1114" s="758"/>
      <c r="CA1114" s="758"/>
      <c r="CB1114" s="758"/>
      <c r="CC1114" s="758"/>
      <c r="CD1114" s="758"/>
      <c r="CE1114" s="758"/>
      <c r="CF1114" s="758"/>
      <c r="CG1114" s="758"/>
      <c r="CH1114" s="758"/>
      <c r="CI1114" s="758"/>
      <c r="CJ1114" s="758"/>
      <c r="CK1114" s="758"/>
      <c r="CL1114" s="758"/>
      <c r="CM1114" s="758"/>
      <c r="CN1114" s="758"/>
    </row>
    <row r="1115" spans="2:92" ht="15">
      <c r="B1115" s="758"/>
      <c r="C1115" s="758"/>
      <c r="D1115" s="758"/>
      <c r="E1115" s="758"/>
      <c r="F1115" s="758"/>
      <c r="G1115" s="758"/>
      <c r="H1115" s="758"/>
      <c r="I1115" s="758"/>
      <c r="J1115" s="758"/>
      <c r="K1115" s="758"/>
      <c r="L1115" s="758"/>
      <c r="M1115" s="758"/>
      <c r="N1115" s="758"/>
      <c r="O1115" s="758"/>
      <c r="P1115" s="758"/>
      <c r="Q1115" s="758"/>
      <c r="R1115" s="758"/>
      <c r="S1115" s="758"/>
      <c r="T1115" s="758"/>
      <c r="U1115" s="758"/>
      <c r="V1115" s="758"/>
      <c r="W1115" s="758"/>
      <c r="X1115" s="758"/>
      <c r="Y1115" s="758"/>
      <c r="Z1115" s="758"/>
      <c r="AA1115" s="758"/>
      <c r="AB1115" s="758"/>
      <c r="AC1115" s="758"/>
      <c r="AD1115" s="758"/>
      <c r="AE1115" s="758"/>
      <c r="AF1115" s="758"/>
      <c r="AG1115" s="758"/>
      <c r="AH1115" s="758"/>
      <c r="AI1115" s="758"/>
      <c r="AJ1115" s="758"/>
      <c r="AK1115" s="758"/>
      <c r="AL1115" s="758"/>
      <c r="AM1115" s="758"/>
      <c r="AN1115" s="758"/>
      <c r="AO1115" s="758"/>
      <c r="AP1115" s="758"/>
      <c r="AQ1115" s="758"/>
      <c r="AR1115" s="758"/>
      <c r="AS1115" s="758"/>
      <c r="AT1115" s="758"/>
      <c r="AU1115" s="758"/>
      <c r="AV1115" s="758"/>
      <c r="AW1115" s="758"/>
      <c r="AX1115" s="758"/>
      <c r="AY1115" s="758"/>
      <c r="AZ1115" s="758"/>
      <c r="BA1115" s="758"/>
      <c r="BB1115" s="758"/>
      <c r="BC1115" s="758"/>
      <c r="BD1115" s="758"/>
      <c r="BE1115" s="758"/>
      <c r="BF1115" s="812"/>
      <c r="BG1115" s="758"/>
      <c r="BH1115" s="758"/>
      <c r="BI1115" s="758"/>
      <c r="BJ1115" s="758"/>
      <c r="BK1115" s="758"/>
      <c r="BL1115" s="758"/>
      <c r="BM1115" s="758"/>
      <c r="BN1115" s="758"/>
      <c r="BO1115" s="758"/>
      <c r="BP1115" s="758"/>
      <c r="BQ1115" s="758"/>
      <c r="BR1115" s="758"/>
      <c r="BS1115" s="758"/>
      <c r="BT1115" s="758"/>
      <c r="BU1115" s="758"/>
      <c r="BV1115" s="758"/>
      <c r="BW1115" s="758"/>
      <c r="BX1115" s="758"/>
      <c r="BY1115" s="758"/>
      <c r="BZ1115" s="758"/>
      <c r="CA1115" s="758"/>
      <c r="CB1115" s="758"/>
      <c r="CC1115" s="758"/>
      <c r="CD1115" s="758"/>
      <c r="CE1115" s="758"/>
      <c r="CF1115" s="758"/>
      <c r="CG1115" s="758"/>
      <c r="CH1115" s="758"/>
      <c r="CI1115" s="758"/>
      <c r="CJ1115" s="758"/>
      <c r="CK1115" s="758"/>
      <c r="CL1115" s="758"/>
      <c r="CM1115" s="758"/>
      <c r="CN1115" s="758"/>
    </row>
    <row r="1116" spans="2:92" ht="15">
      <c r="B1116" s="758"/>
      <c r="C1116" s="758"/>
      <c r="D1116" s="758"/>
      <c r="E1116" s="758"/>
      <c r="F1116" s="758"/>
      <c r="G1116" s="758"/>
      <c r="H1116" s="758"/>
      <c r="I1116" s="758"/>
      <c r="J1116" s="758"/>
      <c r="K1116" s="758"/>
      <c r="L1116" s="758"/>
      <c r="M1116" s="758"/>
      <c r="N1116" s="758"/>
      <c r="O1116" s="758"/>
      <c r="P1116" s="758"/>
      <c r="Q1116" s="758"/>
      <c r="R1116" s="758"/>
      <c r="S1116" s="758"/>
      <c r="T1116" s="758"/>
      <c r="U1116" s="758"/>
      <c r="V1116" s="758"/>
      <c r="W1116" s="758"/>
      <c r="X1116" s="758"/>
      <c r="Y1116" s="758"/>
      <c r="Z1116" s="758"/>
      <c r="AA1116" s="758"/>
      <c r="AB1116" s="758"/>
      <c r="AC1116" s="758"/>
      <c r="AD1116" s="758"/>
      <c r="AE1116" s="758"/>
      <c r="AF1116" s="758"/>
      <c r="AG1116" s="758"/>
      <c r="AH1116" s="758"/>
      <c r="AI1116" s="758"/>
      <c r="AJ1116" s="758"/>
      <c r="AK1116" s="758"/>
      <c r="AL1116" s="758"/>
      <c r="AM1116" s="758"/>
      <c r="AN1116" s="758"/>
      <c r="AO1116" s="758"/>
      <c r="AP1116" s="758"/>
      <c r="AQ1116" s="758"/>
      <c r="AR1116" s="758"/>
      <c r="AS1116" s="758"/>
      <c r="AT1116" s="758"/>
      <c r="AU1116" s="758"/>
      <c r="AV1116" s="758"/>
      <c r="AW1116" s="758"/>
      <c r="AX1116" s="758"/>
      <c r="AY1116" s="758"/>
      <c r="AZ1116" s="758"/>
      <c r="BA1116" s="758"/>
      <c r="BB1116" s="758"/>
      <c r="BC1116" s="758"/>
      <c r="BD1116" s="758"/>
      <c r="BE1116" s="758"/>
      <c r="BF1116" s="812"/>
      <c r="BG1116" s="758"/>
      <c r="BH1116" s="758"/>
      <c r="BI1116" s="758"/>
      <c r="BJ1116" s="758"/>
      <c r="BK1116" s="758"/>
      <c r="BL1116" s="758"/>
      <c r="BM1116" s="758"/>
      <c r="BN1116" s="758"/>
      <c r="BO1116" s="758"/>
      <c r="BP1116" s="758"/>
      <c r="BQ1116" s="758"/>
      <c r="BR1116" s="758"/>
      <c r="BS1116" s="758"/>
      <c r="BT1116" s="758"/>
      <c r="BU1116" s="758"/>
      <c r="BV1116" s="758"/>
      <c r="BW1116" s="758"/>
      <c r="BX1116" s="758"/>
      <c r="BY1116" s="758"/>
      <c r="BZ1116" s="758"/>
      <c r="CA1116" s="758"/>
      <c r="CB1116" s="758"/>
      <c r="CC1116" s="758"/>
      <c r="CD1116" s="758"/>
      <c r="CE1116" s="758"/>
      <c r="CF1116" s="758"/>
      <c r="CG1116" s="758"/>
      <c r="CH1116" s="758"/>
      <c r="CI1116" s="758"/>
      <c r="CJ1116" s="758"/>
      <c r="CK1116" s="758"/>
      <c r="CL1116" s="758"/>
      <c r="CM1116" s="758"/>
      <c r="CN1116" s="758"/>
    </row>
    <row r="1117" spans="2:92" ht="15">
      <c r="B1117" s="758"/>
      <c r="C1117" s="758"/>
      <c r="D1117" s="758"/>
      <c r="E1117" s="758"/>
      <c r="F1117" s="758"/>
      <c r="G1117" s="758"/>
      <c r="H1117" s="758"/>
      <c r="I1117" s="758"/>
      <c r="J1117" s="758"/>
      <c r="K1117" s="758"/>
      <c r="L1117" s="758"/>
      <c r="M1117" s="758"/>
      <c r="N1117" s="758"/>
      <c r="O1117" s="758"/>
      <c r="P1117" s="758"/>
      <c r="Q1117" s="758"/>
      <c r="R1117" s="758"/>
      <c r="S1117" s="758"/>
      <c r="T1117" s="758"/>
      <c r="U1117" s="758"/>
      <c r="V1117" s="758"/>
      <c r="W1117" s="758"/>
      <c r="X1117" s="758"/>
      <c r="Y1117" s="758"/>
      <c r="Z1117" s="758"/>
      <c r="AA1117" s="758"/>
      <c r="AB1117" s="758"/>
      <c r="AC1117" s="758"/>
      <c r="AD1117" s="758"/>
      <c r="AE1117" s="758"/>
      <c r="AF1117" s="758"/>
      <c r="AG1117" s="758"/>
      <c r="AH1117" s="758"/>
      <c r="AI1117" s="758"/>
      <c r="AJ1117" s="758"/>
      <c r="AK1117" s="758"/>
      <c r="AL1117" s="758"/>
      <c r="AM1117" s="758"/>
      <c r="AN1117" s="758"/>
      <c r="AO1117" s="758"/>
      <c r="AP1117" s="758"/>
      <c r="AQ1117" s="758"/>
      <c r="AR1117" s="758"/>
      <c r="AS1117" s="758"/>
      <c r="AT1117" s="758"/>
      <c r="AU1117" s="758"/>
      <c r="AV1117" s="758"/>
      <c r="AW1117" s="758"/>
      <c r="AX1117" s="758"/>
      <c r="AY1117" s="758"/>
      <c r="AZ1117" s="758"/>
      <c r="BA1117" s="758"/>
      <c r="BB1117" s="758"/>
      <c r="BC1117" s="758"/>
      <c r="BD1117" s="758"/>
      <c r="BE1117" s="758"/>
      <c r="BF1117" s="812"/>
      <c r="BG1117" s="758"/>
      <c r="BH1117" s="758"/>
      <c r="BI1117" s="758"/>
      <c r="BJ1117" s="758"/>
      <c r="BK1117" s="758"/>
      <c r="BL1117" s="758"/>
      <c r="BM1117" s="758"/>
      <c r="BN1117" s="758"/>
      <c r="BO1117" s="758"/>
      <c r="BP1117" s="758"/>
      <c r="BQ1117" s="758"/>
      <c r="BR1117" s="758"/>
      <c r="BS1117" s="758"/>
      <c r="BT1117" s="758"/>
      <c r="BU1117" s="758"/>
      <c r="BV1117" s="758"/>
      <c r="BW1117" s="758"/>
      <c r="BX1117" s="758"/>
      <c r="BY1117" s="758"/>
      <c r="BZ1117" s="758"/>
      <c r="CA1117" s="758"/>
      <c r="CB1117" s="758"/>
      <c r="CC1117" s="758"/>
      <c r="CD1117" s="758"/>
      <c r="CE1117" s="758"/>
      <c r="CF1117" s="758"/>
      <c r="CG1117" s="758"/>
      <c r="CH1117" s="758"/>
      <c r="CI1117" s="758"/>
      <c r="CJ1117" s="758"/>
      <c r="CK1117" s="758"/>
      <c r="CL1117" s="758"/>
      <c r="CM1117" s="758"/>
      <c r="CN1117" s="758"/>
    </row>
    <row r="1118" spans="2:92" ht="15">
      <c r="B1118" s="758"/>
      <c r="C1118" s="758"/>
      <c r="D1118" s="758"/>
      <c r="E1118" s="758"/>
      <c r="F1118" s="758"/>
      <c r="G1118" s="758"/>
      <c r="H1118" s="758"/>
      <c r="I1118" s="758"/>
      <c r="J1118" s="758"/>
      <c r="K1118" s="758"/>
      <c r="L1118" s="758"/>
      <c r="M1118" s="758"/>
      <c r="N1118" s="758"/>
      <c r="O1118" s="758"/>
      <c r="P1118" s="758"/>
      <c r="Q1118" s="758"/>
      <c r="R1118" s="758"/>
      <c r="S1118" s="758"/>
      <c r="T1118" s="758"/>
      <c r="U1118" s="758"/>
      <c r="V1118" s="758"/>
      <c r="W1118" s="758"/>
      <c r="X1118" s="758"/>
      <c r="Y1118" s="758"/>
      <c r="Z1118" s="758"/>
      <c r="AA1118" s="758"/>
      <c r="AB1118" s="758"/>
      <c r="AC1118" s="758"/>
      <c r="AD1118" s="758"/>
      <c r="AE1118" s="758"/>
      <c r="AF1118" s="758"/>
      <c r="AG1118" s="758"/>
      <c r="AH1118" s="758"/>
      <c r="AI1118" s="758"/>
      <c r="AJ1118" s="758"/>
      <c r="AK1118" s="758"/>
      <c r="AL1118" s="758"/>
      <c r="AM1118" s="758"/>
      <c r="AN1118" s="758"/>
      <c r="AO1118" s="758"/>
      <c r="AP1118" s="758"/>
      <c r="AQ1118" s="758"/>
      <c r="AR1118" s="758"/>
      <c r="AS1118" s="758"/>
      <c r="AT1118" s="758"/>
      <c r="AU1118" s="758"/>
      <c r="AV1118" s="758"/>
      <c r="AW1118" s="758"/>
      <c r="AX1118" s="758"/>
      <c r="AY1118" s="758"/>
      <c r="AZ1118" s="758"/>
      <c r="BA1118" s="758"/>
      <c r="BB1118" s="758"/>
      <c r="BC1118" s="758"/>
      <c r="BD1118" s="758"/>
      <c r="BE1118" s="758"/>
      <c r="BF1118" s="812"/>
      <c r="BG1118" s="758"/>
      <c r="BH1118" s="758"/>
      <c r="BI1118" s="758"/>
      <c r="BJ1118" s="758"/>
      <c r="BK1118" s="758"/>
      <c r="BL1118" s="758"/>
      <c r="BM1118" s="758"/>
      <c r="BN1118" s="758"/>
      <c r="BO1118" s="758"/>
      <c r="BP1118" s="758"/>
      <c r="BQ1118" s="758"/>
      <c r="BR1118" s="758"/>
      <c r="BS1118" s="758"/>
      <c r="BT1118" s="758"/>
      <c r="BU1118" s="758"/>
      <c r="BV1118" s="758"/>
      <c r="BW1118" s="758"/>
      <c r="BX1118" s="758"/>
      <c r="BY1118" s="758"/>
      <c r="BZ1118" s="758"/>
      <c r="CA1118" s="758"/>
      <c r="CB1118" s="758"/>
      <c r="CC1118" s="758"/>
      <c r="CD1118" s="758"/>
      <c r="CE1118" s="758"/>
      <c r="CF1118" s="758"/>
      <c r="CG1118" s="758"/>
      <c r="CH1118" s="758"/>
      <c r="CI1118" s="758"/>
      <c r="CJ1118" s="758"/>
      <c r="CK1118" s="758"/>
      <c r="CL1118" s="758"/>
      <c r="CM1118" s="758"/>
      <c r="CN1118" s="758"/>
    </row>
    <row r="1119" spans="2:92" ht="15">
      <c r="B1119" s="758"/>
      <c r="C1119" s="758"/>
      <c r="D1119" s="758"/>
      <c r="E1119" s="758"/>
      <c r="F1119" s="758"/>
      <c r="G1119" s="758"/>
      <c r="H1119" s="758"/>
      <c r="I1119" s="758"/>
      <c r="J1119" s="758"/>
      <c r="K1119" s="758"/>
      <c r="L1119" s="758"/>
      <c r="M1119" s="758"/>
      <c r="N1119" s="758"/>
      <c r="O1119" s="758"/>
      <c r="P1119" s="758"/>
      <c r="Q1119" s="758"/>
      <c r="R1119" s="758"/>
      <c r="S1119" s="758"/>
      <c r="T1119" s="758"/>
      <c r="U1119" s="758"/>
      <c r="V1119" s="758"/>
      <c r="W1119" s="758"/>
      <c r="X1119" s="758"/>
      <c r="Y1119" s="758"/>
      <c r="Z1119" s="758"/>
      <c r="AA1119" s="758"/>
      <c r="AB1119" s="758"/>
      <c r="AC1119" s="758"/>
      <c r="AD1119" s="758"/>
      <c r="AE1119" s="758"/>
      <c r="AF1119" s="758"/>
      <c r="AG1119" s="758"/>
      <c r="AH1119" s="758"/>
      <c r="AI1119" s="758"/>
      <c r="AJ1119" s="758"/>
      <c r="AK1119" s="758"/>
      <c r="AL1119" s="758"/>
      <c r="AM1119" s="758"/>
      <c r="AN1119" s="758"/>
      <c r="AO1119" s="758"/>
      <c r="AP1119" s="758"/>
      <c r="AQ1119" s="758"/>
      <c r="AR1119" s="758"/>
      <c r="AS1119" s="758"/>
      <c r="AT1119" s="758"/>
      <c r="AU1119" s="758"/>
      <c r="AV1119" s="758"/>
      <c r="AW1119" s="758"/>
      <c r="AX1119" s="758"/>
      <c r="AY1119" s="758"/>
      <c r="AZ1119" s="758"/>
      <c r="BA1119" s="758"/>
      <c r="BB1119" s="758"/>
      <c r="BC1119" s="758"/>
      <c r="BD1119" s="758"/>
      <c r="BE1119" s="758"/>
      <c r="BF1119" s="812"/>
      <c r="BG1119" s="758"/>
      <c r="BH1119" s="758"/>
      <c r="BI1119" s="758"/>
      <c r="BJ1119" s="758"/>
      <c r="BK1119" s="758"/>
      <c r="BL1119" s="758"/>
      <c r="BM1119" s="758"/>
      <c r="BN1119" s="758"/>
      <c r="BO1119" s="758"/>
      <c r="BP1119" s="758"/>
      <c r="BQ1119" s="758"/>
      <c r="BR1119" s="758"/>
      <c r="BS1119" s="758"/>
      <c r="BT1119" s="758"/>
      <c r="BU1119" s="758"/>
      <c r="BV1119" s="758"/>
      <c r="BW1119" s="758"/>
      <c r="BX1119" s="758"/>
      <c r="BY1119" s="758"/>
      <c r="BZ1119" s="758"/>
      <c r="CA1119" s="758"/>
      <c r="CB1119" s="758"/>
      <c r="CC1119" s="758"/>
      <c r="CD1119" s="758"/>
      <c r="CE1119" s="758"/>
      <c r="CF1119" s="758"/>
      <c r="CG1119" s="758"/>
      <c r="CH1119" s="758"/>
      <c r="CI1119" s="758"/>
      <c r="CJ1119" s="758"/>
      <c r="CK1119" s="758"/>
      <c r="CL1119" s="758"/>
      <c r="CM1119" s="758"/>
      <c r="CN1119" s="758"/>
    </row>
    <row r="1120" spans="2:92" ht="15">
      <c r="B1120" s="758"/>
      <c r="C1120" s="758"/>
      <c r="D1120" s="758"/>
      <c r="E1120" s="758"/>
      <c r="F1120" s="758"/>
      <c r="G1120" s="758"/>
      <c r="H1120" s="758"/>
      <c r="I1120" s="758"/>
      <c r="J1120" s="758"/>
      <c r="K1120" s="758"/>
      <c r="L1120" s="758"/>
      <c r="M1120" s="758"/>
      <c r="N1120" s="758"/>
      <c r="O1120" s="758"/>
      <c r="P1120" s="758"/>
      <c r="Q1120" s="758"/>
      <c r="R1120" s="758"/>
      <c r="S1120" s="758"/>
      <c r="T1120" s="758"/>
      <c r="U1120" s="758"/>
      <c r="V1120" s="758"/>
      <c r="W1120" s="758"/>
      <c r="X1120" s="758"/>
      <c r="Y1120" s="758"/>
      <c r="Z1120" s="758"/>
      <c r="AA1120" s="758"/>
      <c r="AB1120" s="758"/>
      <c r="AC1120" s="758"/>
      <c r="AD1120" s="758"/>
      <c r="AE1120" s="758"/>
      <c r="AF1120" s="758"/>
      <c r="AG1120" s="758"/>
      <c r="AH1120" s="758"/>
      <c r="AI1120" s="758"/>
      <c r="AJ1120" s="758"/>
      <c r="AK1120" s="758"/>
      <c r="AL1120" s="758"/>
      <c r="AM1120" s="758"/>
      <c r="AN1120" s="758"/>
      <c r="AO1120" s="758"/>
      <c r="AP1120" s="758"/>
      <c r="AQ1120" s="758"/>
      <c r="AR1120" s="758"/>
      <c r="AS1120" s="758"/>
      <c r="AT1120" s="758"/>
      <c r="AU1120" s="758"/>
      <c r="AV1120" s="758"/>
      <c r="AW1120" s="758"/>
      <c r="AX1120" s="758"/>
      <c r="AY1120" s="758"/>
      <c r="AZ1120" s="758"/>
      <c r="BA1120" s="758"/>
      <c r="BB1120" s="758"/>
      <c r="BC1120" s="758"/>
      <c r="BD1120" s="758"/>
      <c r="BE1120" s="758"/>
      <c r="BF1120" s="812"/>
      <c r="BG1120" s="758"/>
      <c r="BH1120" s="758"/>
      <c r="BI1120" s="758"/>
      <c r="BJ1120" s="758"/>
      <c r="BK1120" s="758"/>
      <c r="BL1120" s="758"/>
      <c r="BM1120" s="758"/>
      <c r="BN1120" s="758"/>
      <c r="BO1120" s="758"/>
      <c r="BP1120" s="758"/>
      <c r="BQ1120" s="758"/>
      <c r="BR1120" s="758"/>
      <c r="BS1120" s="758"/>
      <c r="BT1120" s="758"/>
      <c r="BU1120" s="758"/>
      <c r="BV1120" s="758"/>
      <c r="BW1120" s="758"/>
      <c r="BX1120" s="758"/>
      <c r="BY1120" s="758"/>
      <c r="BZ1120" s="758"/>
      <c r="CA1120" s="758"/>
      <c r="CB1120" s="758"/>
      <c r="CC1120" s="758"/>
      <c r="CD1120" s="758"/>
      <c r="CE1120" s="758"/>
      <c r="CF1120" s="758"/>
      <c r="CG1120" s="758"/>
      <c r="CH1120" s="758"/>
      <c r="CI1120" s="758"/>
      <c r="CJ1120" s="758"/>
      <c r="CK1120" s="758"/>
      <c r="CL1120" s="758"/>
      <c r="CM1120" s="758"/>
      <c r="CN1120" s="758"/>
    </row>
    <row r="1121" spans="2:92" ht="15">
      <c r="B1121" s="758"/>
      <c r="C1121" s="758"/>
      <c r="D1121" s="758"/>
      <c r="E1121" s="758"/>
      <c r="F1121" s="758"/>
      <c r="G1121" s="758"/>
      <c r="H1121" s="758"/>
      <c r="I1121" s="758"/>
      <c r="J1121" s="758"/>
      <c r="K1121" s="758"/>
      <c r="L1121" s="758"/>
      <c r="M1121" s="758"/>
      <c r="N1121" s="758"/>
      <c r="O1121" s="758"/>
      <c r="P1121" s="758"/>
      <c r="Q1121" s="758"/>
      <c r="R1121" s="758"/>
      <c r="S1121" s="758"/>
      <c r="T1121" s="758"/>
      <c r="U1121" s="758"/>
      <c r="V1121" s="758"/>
      <c r="W1121" s="758"/>
      <c r="X1121" s="758"/>
      <c r="Y1121" s="758"/>
      <c r="Z1121" s="758"/>
      <c r="AA1121" s="758"/>
      <c r="AB1121" s="758"/>
      <c r="AC1121" s="758"/>
      <c r="AD1121" s="758"/>
      <c r="AE1121" s="758"/>
      <c r="AF1121" s="758"/>
      <c r="AG1121" s="758"/>
      <c r="AH1121" s="758"/>
      <c r="AI1121" s="758"/>
      <c r="AJ1121" s="758"/>
      <c r="AK1121" s="758"/>
      <c r="AL1121" s="758"/>
      <c r="AM1121" s="758"/>
      <c r="AN1121" s="758"/>
      <c r="AO1121" s="758"/>
      <c r="AP1121" s="758"/>
      <c r="AQ1121" s="758"/>
      <c r="AR1121" s="758"/>
      <c r="AS1121" s="758"/>
      <c r="AT1121" s="758"/>
      <c r="AU1121" s="758"/>
      <c r="AV1121" s="758"/>
      <c r="AW1121" s="758"/>
      <c r="AX1121" s="758"/>
      <c r="AY1121" s="758"/>
      <c r="AZ1121" s="758"/>
      <c r="BA1121" s="758"/>
      <c r="BB1121" s="758"/>
      <c r="BC1121" s="758"/>
      <c r="BD1121" s="758"/>
      <c r="BE1121" s="758"/>
      <c r="BF1121" s="812"/>
      <c r="BG1121" s="758"/>
      <c r="BH1121" s="758"/>
      <c r="BI1121" s="758"/>
      <c r="BJ1121" s="758"/>
      <c r="BK1121" s="758"/>
      <c r="BL1121" s="758"/>
      <c r="BM1121" s="758"/>
      <c r="BN1121" s="758"/>
      <c r="BO1121" s="758"/>
      <c r="BP1121" s="758"/>
      <c r="BQ1121" s="758"/>
      <c r="BR1121" s="758"/>
      <c r="BS1121" s="758"/>
      <c r="BT1121" s="758"/>
      <c r="BU1121" s="758"/>
      <c r="BV1121" s="758"/>
      <c r="BW1121" s="758"/>
      <c r="BX1121" s="758"/>
      <c r="BY1121" s="758"/>
      <c r="BZ1121" s="758"/>
      <c r="CA1121" s="758"/>
      <c r="CB1121" s="758"/>
      <c r="CC1121" s="758"/>
      <c r="CD1121" s="758"/>
      <c r="CE1121" s="758"/>
      <c r="CF1121" s="758"/>
      <c r="CG1121" s="758"/>
      <c r="CH1121" s="758"/>
      <c r="CI1121" s="758"/>
      <c r="CJ1121" s="758"/>
      <c r="CK1121" s="758"/>
      <c r="CL1121" s="758"/>
      <c r="CM1121" s="758"/>
      <c r="CN1121" s="758"/>
    </row>
    <row r="1122" spans="2:92" ht="15">
      <c r="B1122" s="758"/>
      <c r="C1122" s="758"/>
      <c r="D1122" s="758"/>
      <c r="E1122" s="758"/>
      <c r="F1122" s="758"/>
      <c r="G1122" s="758"/>
      <c r="H1122" s="758"/>
      <c r="I1122" s="758"/>
      <c r="J1122" s="758"/>
      <c r="K1122" s="758"/>
      <c r="L1122" s="758"/>
      <c r="M1122" s="758"/>
      <c r="N1122" s="758"/>
      <c r="O1122" s="758"/>
      <c r="P1122" s="758"/>
      <c r="Q1122" s="758"/>
      <c r="R1122" s="758"/>
      <c r="S1122" s="758"/>
      <c r="T1122" s="758"/>
      <c r="U1122" s="758"/>
      <c r="V1122" s="758"/>
      <c r="W1122" s="758"/>
      <c r="X1122" s="758"/>
      <c r="Y1122" s="758"/>
      <c r="Z1122" s="758"/>
      <c r="AA1122" s="758"/>
      <c r="AB1122" s="758"/>
      <c r="AC1122" s="758"/>
      <c r="AD1122" s="758"/>
      <c r="AE1122" s="758"/>
      <c r="AF1122" s="758"/>
      <c r="AG1122" s="758"/>
      <c r="AH1122" s="758"/>
      <c r="AI1122" s="758"/>
      <c r="AJ1122" s="758"/>
      <c r="AK1122" s="758"/>
      <c r="AL1122" s="758"/>
      <c r="AM1122" s="758"/>
      <c r="AN1122" s="758"/>
      <c r="AO1122" s="758"/>
      <c r="AP1122" s="758"/>
      <c r="AQ1122" s="758"/>
      <c r="AR1122" s="758"/>
      <c r="AS1122" s="758"/>
      <c r="AT1122" s="758"/>
      <c r="AU1122" s="758"/>
      <c r="AV1122" s="758"/>
      <c r="AW1122" s="758"/>
      <c r="AX1122" s="758"/>
      <c r="AY1122" s="758"/>
      <c r="AZ1122" s="758"/>
      <c r="BA1122" s="758"/>
      <c r="BB1122" s="758"/>
      <c r="BC1122" s="758"/>
      <c r="BD1122" s="758"/>
      <c r="BE1122" s="758"/>
      <c r="BF1122" s="812"/>
      <c r="BG1122" s="758"/>
      <c r="BH1122" s="758"/>
      <c r="BI1122" s="758"/>
      <c r="BJ1122" s="758"/>
      <c r="BK1122" s="758"/>
      <c r="BL1122" s="758"/>
      <c r="BM1122" s="758"/>
      <c r="BN1122" s="758"/>
      <c r="BO1122" s="758"/>
      <c r="BP1122" s="758"/>
      <c r="BQ1122" s="758"/>
      <c r="BR1122" s="758"/>
      <c r="BS1122" s="758"/>
      <c r="BT1122" s="758"/>
      <c r="BU1122" s="758"/>
      <c r="BV1122" s="758"/>
      <c r="BW1122" s="758"/>
      <c r="BX1122" s="758"/>
      <c r="BY1122" s="758"/>
      <c r="BZ1122" s="758"/>
      <c r="CA1122" s="758"/>
      <c r="CB1122" s="758"/>
      <c r="CC1122" s="758"/>
      <c r="CD1122" s="758"/>
      <c r="CE1122" s="758"/>
      <c r="CF1122" s="758"/>
      <c r="CG1122" s="758"/>
      <c r="CH1122" s="758"/>
      <c r="CI1122" s="758"/>
      <c r="CJ1122" s="758"/>
      <c r="CK1122" s="758"/>
      <c r="CL1122" s="758"/>
      <c r="CM1122" s="758"/>
      <c r="CN1122" s="758"/>
    </row>
    <row r="1123" spans="2:92" ht="15">
      <c r="B1123" s="758"/>
      <c r="C1123" s="758"/>
      <c r="D1123" s="758"/>
      <c r="E1123" s="758"/>
      <c r="F1123" s="758"/>
      <c r="G1123" s="758"/>
      <c r="H1123" s="758"/>
      <c r="I1123" s="758"/>
      <c r="J1123" s="758"/>
      <c r="K1123" s="758"/>
      <c r="L1123" s="758"/>
      <c r="M1123" s="758"/>
      <c r="N1123" s="758"/>
      <c r="O1123" s="758"/>
      <c r="P1123" s="758"/>
      <c r="Q1123" s="758"/>
      <c r="R1123" s="758"/>
      <c r="S1123" s="758"/>
      <c r="T1123" s="758"/>
      <c r="U1123" s="758"/>
      <c r="V1123" s="758"/>
      <c r="W1123" s="758"/>
      <c r="X1123" s="758"/>
      <c r="Y1123" s="758"/>
      <c r="Z1123" s="758"/>
      <c r="AA1123" s="758"/>
      <c r="AB1123" s="758"/>
      <c r="AC1123" s="758"/>
      <c r="AD1123" s="758"/>
      <c r="AE1123" s="758"/>
      <c r="AF1123" s="758"/>
      <c r="AG1123" s="758"/>
      <c r="AH1123" s="758"/>
      <c r="AI1123" s="758"/>
      <c r="AJ1123" s="758"/>
      <c r="AK1123" s="758"/>
      <c r="AL1123" s="758"/>
      <c r="AM1123" s="758"/>
      <c r="AN1123" s="758"/>
      <c r="AO1123" s="758"/>
      <c r="AP1123" s="758"/>
      <c r="AQ1123" s="758"/>
      <c r="AR1123" s="758"/>
      <c r="AS1123" s="758"/>
      <c r="AT1123" s="758"/>
      <c r="AU1123" s="758"/>
      <c r="AV1123" s="758"/>
      <c r="AW1123" s="758"/>
      <c r="AX1123" s="758"/>
      <c r="AY1123" s="758"/>
      <c r="AZ1123" s="758"/>
      <c r="BA1123" s="758"/>
      <c r="BB1123" s="758"/>
      <c r="BC1123" s="758"/>
      <c r="BD1123" s="758"/>
      <c r="BE1123" s="758"/>
      <c r="BF1123" s="812"/>
      <c r="BG1123" s="758"/>
      <c r="BH1123" s="758"/>
      <c r="BI1123" s="758"/>
      <c r="BJ1123" s="758"/>
      <c r="BK1123" s="758"/>
      <c r="BL1123" s="758"/>
      <c r="BM1123" s="758"/>
      <c r="BN1123" s="758"/>
      <c r="BO1123" s="758"/>
      <c r="BP1123" s="758"/>
      <c r="BQ1123" s="758"/>
      <c r="BR1123" s="758"/>
      <c r="BS1123" s="758"/>
      <c r="BT1123" s="758"/>
      <c r="BU1123" s="758"/>
      <c r="BV1123" s="758"/>
      <c r="BW1123" s="758"/>
      <c r="BX1123" s="758"/>
      <c r="BY1123" s="758"/>
      <c r="BZ1123" s="758"/>
      <c r="CA1123" s="758"/>
      <c r="CB1123" s="758"/>
      <c r="CC1123" s="758"/>
      <c r="CD1123" s="758"/>
      <c r="CE1123" s="758"/>
      <c r="CF1123" s="758"/>
      <c r="CG1123" s="758"/>
      <c r="CH1123" s="758"/>
      <c r="CI1123" s="758"/>
      <c r="CJ1123" s="758"/>
      <c r="CK1123" s="758"/>
      <c r="CL1123" s="758"/>
      <c r="CM1123" s="758"/>
      <c r="CN1123" s="758"/>
    </row>
    <row r="1124" spans="2:92" ht="15">
      <c r="B1124" s="758"/>
      <c r="C1124" s="758"/>
      <c r="D1124" s="758"/>
      <c r="E1124" s="758"/>
      <c r="F1124" s="758"/>
      <c r="G1124" s="758"/>
      <c r="H1124" s="758"/>
      <c r="I1124" s="758"/>
      <c r="J1124" s="758"/>
      <c r="K1124" s="758"/>
      <c r="L1124" s="758"/>
      <c r="M1124" s="758"/>
      <c r="N1124" s="758"/>
      <c r="O1124" s="758"/>
      <c r="P1124" s="758"/>
      <c r="Q1124" s="758"/>
      <c r="R1124" s="758"/>
      <c r="S1124" s="758"/>
      <c r="T1124" s="758"/>
      <c r="U1124" s="758"/>
      <c r="V1124" s="758"/>
      <c r="W1124" s="758"/>
      <c r="X1124" s="758"/>
      <c r="Y1124" s="758"/>
      <c r="Z1124" s="758"/>
      <c r="AA1124" s="758"/>
      <c r="AB1124" s="758"/>
      <c r="AC1124" s="758"/>
      <c r="AD1124" s="758"/>
      <c r="AE1124" s="758"/>
      <c r="AF1124" s="758"/>
      <c r="AG1124" s="758"/>
      <c r="AH1124" s="758"/>
      <c r="AI1124" s="758"/>
      <c r="AJ1124" s="758"/>
      <c r="AK1124" s="758"/>
      <c r="AL1124" s="758"/>
      <c r="AM1124" s="758"/>
      <c r="AN1124" s="758"/>
      <c r="AO1124" s="758"/>
      <c r="AP1124" s="758"/>
      <c r="AQ1124" s="758"/>
      <c r="AR1124" s="758"/>
      <c r="AS1124" s="758"/>
      <c r="AT1124" s="758"/>
      <c r="AU1124" s="758"/>
      <c r="AV1124" s="758"/>
      <c r="AW1124" s="758"/>
      <c r="AX1124" s="758"/>
      <c r="AY1124" s="758"/>
      <c r="AZ1124" s="758"/>
      <c r="BA1124" s="758"/>
      <c r="BB1124" s="758"/>
      <c r="BC1124" s="758"/>
      <c r="BD1124" s="758"/>
      <c r="BE1124" s="758"/>
      <c r="BF1124" s="812"/>
      <c r="BG1124" s="758"/>
      <c r="BH1124" s="758"/>
      <c r="BI1124" s="758"/>
      <c r="BJ1124" s="758"/>
      <c r="BK1124" s="758"/>
      <c r="BL1124" s="758"/>
      <c r="BM1124" s="758"/>
      <c r="BN1124" s="758"/>
      <c r="BO1124" s="758"/>
      <c r="BP1124" s="758"/>
      <c r="BQ1124" s="758"/>
      <c r="BR1124" s="758"/>
      <c r="BS1124" s="758"/>
      <c r="BT1124" s="758"/>
      <c r="BU1124" s="758"/>
      <c r="BV1124" s="758"/>
      <c r="BW1124" s="758"/>
      <c r="BX1124" s="758"/>
      <c r="BY1124" s="758"/>
      <c r="BZ1124" s="758"/>
      <c r="CA1124" s="758"/>
      <c r="CB1124" s="758"/>
      <c r="CC1124" s="758"/>
      <c r="CD1124" s="758"/>
      <c r="CE1124" s="758"/>
      <c r="CF1124" s="758"/>
      <c r="CG1124" s="758"/>
      <c r="CH1124" s="758"/>
      <c r="CI1124" s="758"/>
      <c r="CJ1124" s="758"/>
      <c r="CK1124" s="758"/>
      <c r="CL1124" s="758"/>
      <c r="CM1124" s="758"/>
      <c r="CN1124" s="758"/>
    </row>
    <row r="1125" spans="2:92" ht="15">
      <c r="B1125" s="758"/>
      <c r="C1125" s="758"/>
      <c r="D1125" s="758"/>
      <c r="E1125" s="758"/>
      <c r="F1125" s="758"/>
      <c r="G1125" s="758"/>
      <c r="H1125" s="758"/>
      <c r="I1125" s="758"/>
      <c r="J1125" s="758"/>
      <c r="K1125" s="758"/>
      <c r="L1125" s="758"/>
      <c r="M1125" s="758"/>
      <c r="N1125" s="758"/>
      <c r="O1125" s="758"/>
      <c r="P1125" s="758"/>
      <c r="Q1125" s="758"/>
      <c r="R1125" s="758"/>
      <c r="S1125" s="758"/>
      <c r="T1125" s="758"/>
      <c r="U1125" s="758"/>
      <c r="V1125" s="758"/>
      <c r="W1125" s="758"/>
      <c r="X1125" s="758"/>
      <c r="Y1125" s="758"/>
      <c r="Z1125" s="758"/>
      <c r="AA1125" s="758"/>
      <c r="AB1125" s="758"/>
      <c r="AC1125" s="758"/>
      <c r="AD1125" s="758"/>
      <c r="AE1125" s="758"/>
      <c r="AF1125" s="758"/>
      <c r="AG1125" s="758"/>
      <c r="AH1125" s="758"/>
      <c r="AI1125" s="758"/>
      <c r="AJ1125" s="758"/>
      <c r="AK1125" s="758"/>
      <c r="AL1125" s="758"/>
      <c r="AM1125" s="758"/>
      <c r="AN1125" s="758"/>
      <c r="AO1125" s="758"/>
      <c r="AP1125" s="758"/>
      <c r="AQ1125" s="758"/>
      <c r="AR1125" s="758"/>
      <c r="AS1125" s="758"/>
      <c r="AT1125" s="758"/>
      <c r="AU1125" s="758"/>
      <c r="AV1125" s="758"/>
      <c r="AW1125" s="758"/>
      <c r="AX1125" s="758"/>
      <c r="AY1125" s="758"/>
      <c r="AZ1125" s="758"/>
      <c r="BA1125" s="758"/>
      <c r="BB1125" s="758"/>
      <c r="BC1125" s="758"/>
      <c r="BD1125" s="758"/>
      <c r="BE1125" s="758"/>
      <c r="BF1125" s="812"/>
      <c r="BG1125" s="758"/>
      <c r="BH1125" s="758"/>
      <c r="BI1125" s="758"/>
      <c r="BJ1125" s="758"/>
      <c r="BK1125" s="758"/>
      <c r="BL1125" s="758"/>
      <c r="BM1125" s="758"/>
      <c r="BN1125" s="758"/>
      <c r="BO1125" s="758"/>
      <c r="BP1125" s="758"/>
      <c r="BQ1125" s="758"/>
      <c r="BR1125" s="758"/>
      <c r="BS1125" s="758"/>
      <c r="BT1125" s="758"/>
      <c r="BU1125" s="758"/>
      <c r="BV1125" s="758"/>
      <c r="BW1125" s="758"/>
      <c r="BX1125" s="758"/>
      <c r="BY1125" s="758"/>
      <c r="BZ1125" s="758"/>
      <c r="CA1125" s="758"/>
      <c r="CB1125" s="758"/>
      <c r="CC1125" s="758"/>
      <c r="CD1125" s="758"/>
      <c r="CE1125" s="758"/>
      <c r="CF1125" s="758"/>
      <c r="CG1125" s="758"/>
      <c r="CH1125" s="758"/>
      <c r="CI1125" s="758"/>
      <c r="CJ1125" s="758"/>
      <c r="CK1125" s="758"/>
      <c r="CL1125" s="758"/>
      <c r="CM1125" s="758"/>
      <c r="CN1125" s="758"/>
    </row>
    <row r="1126" spans="2:92" ht="15">
      <c r="B1126" s="758"/>
      <c r="C1126" s="758"/>
      <c r="D1126" s="758"/>
      <c r="E1126" s="758"/>
      <c r="F1126" s="758"/>
      <c r="G1126" s="758"/>
      <c r="H1126" s="758"/>
      <c r="I1126" s="758"/>
      <c r="J1126" s="758"/>
      <c r="K1126" s="758"/>
      <c r="L1126" s="758"/>
      <c r="M1126" s="758"/>
      <c r="N1126" s="758"/>
      <c r="O1126" s="758"/>
      <c r="P1126" s="758"/>
      <c r="Q1126" s="758"/>
      <c r="R1126" s="758"/>
      <c r="S1126" s="758"/>
      <c r="T1126" s="758"/>
      <c r="U1126" s="758"/>
      <c r="V1126" s="758"/>
      <c r="W1126" s="758"/>
      <c r="X1126" s="758"/>
      <c r="Y1126" s="758"/>
      <c r="Z1126" s="758"/>
      <c r="AA1126" s="758"/>
      <c r="AB1126" s="758"/>
      <c r="AC1126" s="758"/>
      <c r="AD1126" s="758"/>
      <c r="AE1126" s="758"/>
      <c r="AF1126" s="758"/>
      <c r="AG1126" s="758"/>
      <c r="AH1126" s="758"/>
      <c r="AI1126" s="758"/>
      <c r="AJ1126" s="758"/>
      <c r="AK1126" s="758"/>
      <c r="AL1126" s="758"/>
      <c r="AM1126" s="758"/>
      <c r="AN1126" s="758"/>
      <c r="AO1126" s="758"/>
      <c r="AP1126" s="758"/>
      <c r="AQ1126" s="758"/>
      <c r="AR1126" s="758"/>
      <c r="AS1126" s="758"/>
      <c r="AT1126" s="758"/>
      <c r="AU1126" s="758"/>
      <c r="AV1126" s="758"/>
      <c r="AW1126" s="758"/>
      <c r="AX1126" s="758"/>
      <c r="AY1126" s="758"/>
      <c r="AZ1126" s="758"/>
      <c r="BA1126" s="758"/>
      <c r="BB1126" s="758"/>
      <c r="BC1126" s="758"/>
      <c r="BD1126" s="758"/>
      <c r="BE1126" s="758"/>
      <c r="BF1126" s="812"/>
      <c r="BG1126" s="758"/>
      <c r="BH1126" s="758"/>
      <c r="BI1126" s="758"/>
      <c r="BJ1126" s="758"/>
      <c r="BK1126" s="758"/>
      <c r="BL1126" s="758"/>
      <c r="BM1126" s="758"/>
      <c r="BN1126" s="758"/>
      <c r="BO1126" s="758"/>
      <c r="BP1126" s="758"/>
      <c r="BQ1126" s="758"/>
      <c r="BR1126" s="758"/>
      <c r="BS1126" s="758"/>
      <c r="BT1126" s="758"/>
      <c r="BU1126" s="758"/>
      <c r="BV1126" s="758"/>
      <c r="BW1126" s="758"/>
      <c r="BX1126" s="758"/>
      <c r="BY1126" s="758"/>
      <c r="BZ1126" s="758"/>
      <c r="CA1126" s="758"/>
      <c r="CB1126" s="758"/>
      <c r="CC1126" s="758"/>
      <c r="CD1126" s="758"/>
      <c r="CE1126" s="758"/>
      <c r="CF1126" s="758"/>
      <c r="CG1126" s="758"/>
      <c r="CH1126" s="758"/>
      <c r="CI1126" s="758"/>
      <c r="CJ1126" s="758"/>
      <c r="CK1126" s="758"/>
      <c r="CL1126" s="758"/>
      <c r="CM1126" s="758"/>
      <c r="CN1126" s="758"/>
    </row>
    <row r="1127" spans="2:92" ht="15">
      <c r="B1127" s="758"/>
      <c r="C1127" s="758"/>
      <c r="D1127" s="758"/>
      <c r="E1127" s="758"/>
      <c r="F1127" s="758"/>
      <c r="G1127" s="758"/>
      <c r="H1127" s="758"/>
      <c r="I1127" s="758"/>
      <c r="J1127" s="758"/>
      <c r="K1127" s="758"/>
      <c r="L1127" s="758"/>
      <c r="M1127" s="758"/>
      <c r="N1127" s="758"/>
      <c r="O1127" s="758"/>
      <c r="P1127" s="758"/>
      <c r="Q1127" s="758"/>
      <c r="R1127" s="758"/>
      <c r="S1127" s="758"/>
      <c r="T1127" s="758"/>
      <c r="U1127" s="758"/>
      <c r="V1127" s="758"/>
      <c r="W1127" s="758"/>
      <c r="X1127" s="758"/>
      <c r="Y1127" s="758"/>
      <c r="Z1127" s="758"/>
      <c r="AA1127" s="758"/>
      <c r="AB1127" s="758"/>
      <c r="AC1127" s="758"/>
      <c r="AD1127" s="758"/>
      <c r="AE1127" s="758"/>
      <c r="AF1127" s="758"/>
      <c r="AG1127" s="758"/>
      <c r="AH1127" s="758"/>
      <c r="AI1127" s="758"/>
      <c r="AJ1127" s="758"/>
      <c r="AK1127" s="758"/>
      <c r="AL1127" s="758"/>
      <c r="AM1127" s="758"/>
      <c r="AN1127" s="758"/>
      <c r="AO1127" s="758"/>
      <c r="AP1127" s="758"/>
      <c r="AQ1127" s="758"/>
      <c r="AR1127" s="758"/>
      <c r="AS1127" s="758"/>
      <c r="AT1127" s="758"/>
      <c r="AU1127" s="758"/>
      <c r="AV1127" s="758"/>
      <c r="AW1127" s="758"/>
      <c r="AX1127" s="758"/>
      <c r="AY1127" s="758"/>
      <c r="AZ1127" s="758"/>
      <c r="BA1127" s="758"/>
      <c r="BB1127" s="758"/>
      <c r="BC1127" s="758"/>
      <c r="BD1127" s="758"/>
      <c r="BE1127" s="758"/>
      <c r="BF1127" s="812"/>
      <c r="BG1127" s="758"/>
      <c r="BH1127" s="758"/>
      <c r="BI1127" s="758"/>
      <c r="BJ1127" s="758"/>
      <c r="BK1127" s="758"/>
      <c r="BL1127" s="758"/>
      <c r="BM1127" s="758"/>
      <c r="BN1127" s="758"/>
      <c r="BO1127" s="758"/>
      <c r="BP1127" s="758"/>
      <c r="BQ1127" s="758"/>
      <c r="BR1127" s="758"/>
      <c r="BS1127" s="758"/>
      <c r="BT1127" s="758"/>
      <c r="BU1127" s="758"/>
      <c r="BV1127" s="758"/>
      <c r="BW1127" s="758"/>
      <c r="BX1127" s="758"/>
      <c r="BY1127" s="758"/>
      <c r="BZ1127" s="758"/>
      <c r="CA1127" s="758"/>
      <c r="CB1127" s="758"/>
      <c r="CC1127" s="758"/>
      <c r="CD1127" s="758"/>
      <c r="CE1127" s="758"/>
      <c r="CF1127" s="758"/>
      <c r="CG1127" s="758"/>
      <c r="CH1127" s="758"/>
      <c r="CI1127" s="758"/>
      <c r="CJ1127" s="758"/>
      <c r="CK1127" s="758"/>
      <c r="CL1127" s="758"/>
      <c r="CM1127" s="758"/>
      <c r="CN1127" s="758"/>
    </row>
    <row r="1128" spans="2:92" ht="15">
      <c r="B1128" s="758"/>
      <c r="C1128" s="758"/>
      <c r="D1128" s="758"/>
      <c r="E1128" s="758"/>
      <c r="F1128" s="758"/>
      <c r="G1128" s="758"/>
      <c r="H1128" s="758"/>
      <c r="I1128" s="758"/>
      <c r="J1128" s="758"/>
      <c r="K1128" s="758"/>
      <c r="L1128" s="758"/>
      <c r="M1128" s="758"/>
      <c r="N1128" s="758"/>
      <c r="O1128" s="758"/>
      <c r="P1128" s="758"/>
      <c r="Q1128" s="758"/>
      <c r="R1128" s="758"/>
      <c r="S1128" s="758"/>
      <c r="T1128" s="758"/>
      <c r="U1128" s="758"/>
      <c r="V1128" s="758"/>
      <c r="W1128" s="758"/>
      <c r="X1128" s="758"/>
      <c r="Y1128" s="758"/>
      <c r="Z1128" s="758"/>
      <c r="AA1128" s="758"/>
      <c r="AB1128" s="758"/>
      <c r="AC1128" s="758"/>
      <c r="AD1128" s="758"/>
      <c r="AE1128" s="758"/>
      <c r="AF1128" s="758"/>
      <c r="AG1128" s="758"/>
      <c r="AH1128" s="758"/>
      <c r="AI1128" s="758"/>
      <c r="AJ1128" s="758"/>
      <c r="AK1128" s="758"/>
      <c r="AL1128" s="758"/>
      <c r="AM1128" s="758"/>
      <c r="AN1128" s="758"/>
      <c r="AO1128" s="758"/>
      <c r="AP1128" s="758"/>
      <c r="AQ1128" s="758"/>
      <c r="AR1128" s="758"/>
      <c r="AS1128" s="758"/>
      <c r="AT1128" s="758"/>
      <c r="AU1128" s="758"/>
      <c r="AV1128" s="758"/>
      <c r="AW1128" s="758"/>
      <c r="AX1128" s="758"/>
      <c r="AY1128" s="758"/>
      <c r="AZ1128" s="758"/>
      <c r="BA1128" s="758"/>
      <c r="BB1128" s="758"/>
      <c r="BC1128" s="758"/>
      <c r="BD1128" s="758"/>
      <c r="BE1128" s="758"/>
      <c r="BF1128" s="812"/>
      <c r="BG1128" s="758"/>
      <c r="BH1128" s="758"/>
      <c r="BI1128" s="758"/>
      <c r="BJ1128" s="758"/>
      <c r="BK1128" s="758"/>
      <c r="BL1128" s="758"/>
      <c r="BM1128" s="758"/>
      <c r="BN1128" s="758"/>
      <c r="BO1128" s="758"/>
      <c r="BP1128" s="758"/>
      <c r="BQ1128" s="758"/>
      <c r="BR1128" s="758"/>
      <c r="BS1128" s="758"/>
      <c r="BT1128" s="758"/>
      <c r="BU1128" s="758"/>
      <c r="BV1128" s="758"/>
      <c r="BW1128" s="758"/>
      <c r="BX1128" s="758"/>
      <c r="BY1128" s="758"/>
      <c r="BZ1128" s="758"/>
      <c r="CA1128" s="758"/>
      <c r="CB1128" s="758"/>
      <c r="CC1128" s="758"/>
      <c r="CD1128" s="758"/>
      <c r="CE1128" s="758"/>
      <c r="CF1128" s="758"/>
      <c r="CG1128" s="758"/>
      <c r="CH1128" s="758"/>
      <c r="CI1128" s="758"/>
      <c r="CJ1128" s="758"/>
      <c r="CK1128" s="758"/>
      <c r="CL1128" s="758"/>
      <c r="CM1128" s="758"/>
      <c r="CN1128" s="758"/>
    </row>
    <row r="1129" spans="2:92" ht="15">
      <c r="B1129" s="758"/>
      <c r="C1129" s="758"/>
      <c r="D1129" s="758"/>
      <c r="E1129" s="758"/>
      <c r="F1129" s="758"/>
      <c r="G1129" s="758"/>
      <c r="H1129" s="758"/>
      <c r="I1129" s="758"/>
      <c r="J1129" s="758"/>
      <c r="K1129" s="758"/>
      <c r="L1129" s="758"/>
      <c r="M1129" s="758"/>
      <c r="N1129" s="758"/>
      <c r="O1129" s="758"/>
      <c r="P1129" s="758"/>
      <c r="Q1129" s="758"/>
      <c r="R1129" s="758"/>
      <c r="S1129" s="758"/>
      <c r="T1129" s="758"/>
      <c r="U1129" s="758"/>
      <c r="V1129" s="758"/>
      <c r="W1129" s="758"/>
      <c r="X1129" s="758"/>
      <c r="Y1129" s="758"/>
      <c r="Z1129" s="758"/>
      <c r="AA1129" s="758"/>
      <c r="AB1129" s="758"/>
      <c r="AC1129" s="758"/>
      <c r="AD1129" s="758"/>
      <c r="AE1129" s="758"/>
      <c r="AF1129" s="758"/>
      <c r="AG1129" s="758"/>
      <c r="AH1129" s="758"/>
      <c r="AI1129" s="758"/>
      <c r="AJ1129" s="758"/>
      <c r="AK1129" s="758"/>
      <c r="AL1129" s="758"/>
      <c r="AM1129" s="758"/>
      <c r="AN1129" s="758"/>
      <c r="AO1129" s="758"/>
      <c r="AP1129" s="758"/>
      <c r="AQ1129" s="758"/>
      <c r="AR1129" s="758"/>
      <c r="AS1129" s="758"/>
      <c r="AT1129" s="758"/>
      <c r="AU1129" s="758"/>
      <c r="AV1129" s="758"/>
      <c r="AW1129" s="758"/>
      <c r="AX1129" s="758"/>
      <c r="AY1129" s="758"/>
      <c r="AZ1129" s="758"/>
      <c r="BA1129" s="758"/>
      <c r="BB1129" s="758"/>
      <c r="BC1129" s="758"/>
      <c r="BD1129" s="758"/>
      <c r="BE1129" s="758"/>
      <c r="BF1129" s="812"/>
      <c r="BG1129" s="758"/>
      <c r="BH1129" s="758"/>
      <c r="BI1129" s="758"/>
      <c r="BJ1129" s="758"/>
      <c r="BK1129" s="758"/>
      <c r="BL1129" s="758"/>
      <c r="BM1129" s="758"/>
      <c r="BN1129" s="758"/>
      <c r="BO1129" s="758"/>
      <c r="BP1129" s="758"/>
      <c r="BQ1129" s="758"/>
      <c r="BR1129" s="758"/>
      <c r="BS1129" s="758"/>
      <c r="BT1129" s="758"/>
      <c r="BU1129" s="758"/>
      <c r="BV1129" s="758"/>
      <c r="BW1129" s="758"/>
      <c r="BX1129" s="758"/>
      <c r="BY1129" s="758"/>
      <c r="BZ1129" s="758"/>
      <c r="CA1129" s="758"/>
      <c r="CB1129" s="758"/>
      <c r="CC1129" s="758"/>
      <c r="CD1129" s="758"/>
      <c r="CE1129" s="758"/>
      <c r="CF1129" s="758"/>
      <c r="CG1129" s="758"/>
      <c r="CH1129" s="758"/>
      <c r="CI1129" s="758"/>
      <c r="CJ1129" s="758"/>
      <c r="CK1129" s="758"/>
      <c r="CL1129" s="758"/>
      <c r="CM1129" s="758"/>
      <c r="CN1129" s="758"/>
    </row>
    <row r="1130" spans="2:92" ht="15">
      <c r="B1130" s="758"/>
      <c r="C1130" s="758"/>
      <c r="D1130" s="758"/>
      <c r="E1130" s="758"/>
      <c r="F1130" s="758"/>
      <c r="G1130" s="758"/>
      <c r="H1130" s="758"/>
      <c r="I1130" s="758"/>
      <c r="J1130" s="758"/>
      <c r="K1130" s="758"/>
      <c r="L1130" s="758"/>
      <c r="M1130" s="758"/>
      <c r="N1130" s="758"/>
      <c r="O1130" s="758"/>
      <c r="P1130" s="758"/>
      <c r="Q1130" s="758"/>
      <c r="R1130" s="758"/>
      <c r="S1130" s="758"/>
      <c r="T1130" s="758"/>
      <c r="U1130" s="758"/>
      <c r="V1130" s="758"/>
      <c r="W1130" s="758"/>
      <c r="X1130" s="758"/>
      <c r="Y1130" s="758"/>
      <c r="Z1130" s="758"/>
      <c r="AA1130" s="758"/>
      <c r="AB1130" s="758"/>
      <c r="AC1130" s="758"/>
      <c r="AD1130" s="758"/>
      <c r="AE1130" s="758"/>
      <c r="AF1130" s="758"/>
      <c r="AG1130" s="758"/>
      <c r="AH1130" s="758"/>
      <c r="AI1130" s="758"/>
      <c r="AJ1130" s="758"/>
      <c r="AK1130" s="758"/>
      <c r="AL1130" s="758"/>
      <c r="AM1130" s="758"/>
      <c r="AN1130" s="758"/>
      <c r="AO1130" s="758"/>
      <c r="AP1130" s="758"/>
      <c r="AQ1130" s="758"/>
      <c r="AR1130" s="758"/>
      <c r="AS1130" s="758"/>
      <c r="AT1130" s="758"/>
      <c r="AU1130" s="758"/>
      <c r="AV1130" s="758"/>
      <c r="AW1130" s="758"/>
      <c r="AX1130" s="758"/>
      <c r="AY1130" s="758"/>
      <c r="AZ1130" s="758"/>
      <c r="BA1130" s="758"/>
      <c r="BB1130" s="758"/>
      <c r="BC1130" s="758"/>
      <c r="BD1130" s="758"/>
      <c r="BE1130" s="758"/>
      <c r="BF1130" s="812"/>
      <c r="BG1130" s="758"/>
      <c r="BH1130" s="758"/>
      <c r="BI1130" s="758"/>
      <c r="BJ1130" s="758"/>
      <c r="BK1130" s="758"/>
      <c r="BL1130" s="758"/>
      <c r="BM1130" s="758"/>
      <c r="BN1130" s="758"/>
      <c r="BO1130" s="758"/>
      <c r="BP1130" s="758"/>
      <c r="BQ1130" s="758"/>
      <c r="BR1130" s="758"/>
      <c r="BS1130" s="758"/>
      <c r="BT1130" s="758"/>
      <c r="BU1130" s="758"/>
      <c r="BV1130" s="758"/>
      <c r="BW1130" s="758"/>
      <c r="BX1130" s="758"/>
      <c r="BY1130" s="758"/>
      <c r="BZ1130" s="758"/>
      <c r="CA1130" s="758"/>
      <c r="CB1130" s="758"/>
      <c r="CC1130" s="758"/>
      <c r="CD1130" s="758"/>
      <c r="CE1130" s="758"/>
      <c r="CF1130" s="758"/>
      <c r="CG1130" s="758"/>
      <c r="CH1130" s="758"/>
      <c r="CI1130" s="758"/>
      <c r="CJ1130" s="758"/>
      <c r="CK1130" s="758"/>
      <c r="CL1130" s="758"/>
      <c r="CM1130" s="758"/>
      <c r="CN1130" s="758"/>
    </row>
    <row r="1131" spans="2:92" ht="15">
      <c r="B1131" s="758"/>
      <c r="C1131" s="758"/>
      <c r="D1131" s="758"/>
      <c r="E1131" s="758"/>
      <c r="F1131" s="758"/>
      <c r="G1131" s="758"/>
      <c r="H1131" s="758"/>
      <c r="I1131" s="758"/>
      <c r="J1131" s="758"/>
      <c r="K1131" s="758"/>
      <c r="L1131" s="758"/>
      <c r="M1131" s="758"/>
      <c r="N1131" s="758"/>
      <c r="O1131" s="758"/>
      <c r="P1131" s="758"/>
      <c r="Q1131" s="758"/>
      <c r="R1131" s="758"/>
      <c r="S1131" s="758"/>
      <c r="T1131" s="758"/>
      <c r="U1131" s="758"/>
      <c r="V1131" s="758"/>
      <c r="W1131" s="758"/>
      <c r="X1131" s="758"/>
      <c r="Y1131" s="758"/>
      <c r="Z1131" s="758"/>
      <c r="AA1131" s="758"/>
      <c r="AB1131" s="758"/>
      <c r="AC1131" s="758"/>
      <c r="AD1131" s="758"/>
      <c r="AE1131" s="758"/>
      <c r="AF1131" s="758"/>
      <c r="AG1131" s="758"/>
      <c r="AH1131" s="758"/>
      <c r="AI1131" s="758"/>
      <c r="AJ1131" s="758"/>
      <c r="AK1131" s="758"/>
      <c r="AL1131" s="758"/>
      <c r="AM1131" s="758"/>
      <c r="AN1131" s="758"/>
      <c r="AO1131" s="758"/>
      <c r="AP1131" s="758"/>
      <c r="AQ1131" s="758"/>
      <c r="AR1131" s="758"/>
      <c r="AS1131" s="758"/>
      <c r="AT1131" s="758"/>
      <c r="AU1131" s="758"/>
      <c r="AV1131" s="758"/>
      <c r="AW1131" s="758"/>
      <c r="AX1131" s="758"/>
      <c r="AY1131" s="758"/>
      <c r="AZ1131" s="758"/>
      <c r="BA1131" s="758"/>
      <c r="BB1131" s="758"/>
      <c r="BC1131" s="758"/>
      <c r="BD1131" s="758"/>
      <c r="BE1131" s="758"/>
      <c r="BF1131" s="812"/>
      <c r="BG1131" s="758"/>
      <c r="BH1131" s="758"/>
      <c r="BI1131" s="758"/>
      <c r="BJ1131" s="758"/>
      <c r="BK1131" s="758"/>
      <c r="BL1131" s="758"/>
      <c r="BM1131" s="758"/>
      <c r="BN1131" s="758"/>
      <c r="BO1131" s="758"/>
      <c r="BP1131" s="758"/>
      <c r="BQ1131" s="758"/>
      <c r="BR1131" s="758"/>
      <c r="BS1131" s="758"/>
      <c r="BT1131" s="758"/>
      <c r="BU1131" s="758"/>
      <c r="BV1131" s="758"/>
      <c r="BW1131" s="758"/>
      <c r="BX1131" s="758"/>
      <c r="BY1131" s="758"/>
      <c r="BZ1131" s="758"/>
      <c r="CA1131" s="758"/>
      <c r="CB1131" s="758"/>
      <c r="CC1131" s="758"/>
      <c r="CD1131" s="758"/>
      <c r="CE1131" s="758"/>
      <c r="CF1131" s="758"/>
      <c r="CG1131" s="758"/>
      <c r="CH1131" s="758"/>
      <c r="CI1131" s="758"/>
      <c r="CJ1131" s="758"/>
      <c r="CK1131" s="758"/>
      <c r="CL1131" s="758"/>
      <c r="CM1131" s="758"/>
      <c r="CN1131" s="758"/>
    </row>
    <row r="1132" spans="2:92" ht="15">
      <c r="B1132" s="758"/>
      <c r="C1132" s="758"/>
      <c r="D1132" s="758"/>
      <c r="E1132" s="758"/>
      <c r="F1132" s="758"/>
      <c r="G1132" s="758"/>
      <c r="H1132" s="758"/>
      <c r="I1132" s="758"/>
      <c r="J1132" s="758"/>
      <c r="K1132" s="758"/>
      <c r="L1132" s="758"/>
      <c r="M1132" s="758"/>
      <c r="N1132" s="758"/>
      <c r="O1132" s="758"/>
      <c r="P1132" s="758"/>
      <c r="Q1132" s="758"/>
      <c r="R1132" s="758"/>
      <c r="S1132" s="758"/>
      <c r="T1132" s="758"/>
      <c r="U1132" s="758"/>
      <c r="V1132" s="758"/>
      <c r="W1132" s="758"/>
      <c r="X1132" s="758"/>
      <c r="Y1132" s="758"/>
      <c r="Z1132" s="758"/>
      <c r="AA1132" s="758"/>
      <c r="AB1132" s="758"/>
      <c r="AC1132" s="758"/>
      <c r="AD1132" s="758"/>
      <c r="AE1132" s="758"/>
      <c r="AF1132" s="758"/>
      <c r="AG1132" s="758"/>
      <c r="AH1132" s="758"/>
      <c r="AI1132" s="758"/>
      <c r="AJ1132" s="758"/>
      <c r="AK1132" s="758"/>
      <c r="AL1132" s="758"/>
      <c r="AM1132" s="758"/>
      <c r="AN1132" s="758"/>
      <c r="AO1132" s="758"/>
      <c r="AP1132" s="758"/>
      <c r="AQ1132" s="758"/>
      <c r="AR1132" s="758"/>
      <c r="AS1132" s="758"/>
      <c r="AT1132" s="758"/>
      <c r="AU1132" s="758"/>
      <c r="AV1132" s="758"/>
      <c r="AW1132" s="758"/>
      <c r="AX1132" s="758"/>
      <c r="AY1132" s="758"/>
      <c r="AZ1132" s="758"/>
      <c r="BA1132" s="758"/>
      <c r="BB1132" s="758"/>
      <c r="BC1132" s="758"/>
      <c r="BD1132" s="758"/>
      <c r="BE1132" s="758"/>
      <c r="BF1132" s="812"/>
      <c r="BG1132" s="758"/>
      <c r="BH1132" s="758"/>
      <c r="BI1132" s="758"/>
      <c r="BJ1132" s="758"/>
      <c r="BK1132" s="758"/>
      <c r="BL1132" s="758"/>
      <c r="BM1132" s="758"/>
      <c r="BN1132" s="758"/>
      <c r="BO1132" s="758"/>
      <c r="BP1132" s="758"/>
      <c r="BQ1132" s="758"/>
      <c r="BR1132" s="758"/>
      <c r="BS1132" s="758"/>
      <c r="BT1132" s="758"/>
      <c r="BU1132" s="758"/>
      <c r="BV1132" s="758"/>
      <c r="BW1132" s="758"/>
      <c r="BX1132" s="758"/>
      <c r="BY1132" s="758"/>
      <c r="BZ1132" s="758"/>
      <c r="CA1132" s="758"/>
      <c r="CB1132" s="758"/>
      <c r="CC1132" s="758"/>
      <c r="CD1132" s="758"/>
      <c r="CE1132" s="758"/>
      <c r="CF1132" s="758"/>
      <c r="CG1132" s="758"/>
      <c r="CH1132" s="758"/>
      <c r="CI1132" s="758"/>
      <c r="CJ1132" s="758"/>
      <c r="CK1132" s="758"/>
      <c r="CL1132" s="758"/>
      <c r="CM1132" s="758"/>
      <c r="CN1132" s="758"/>
    </row>
    <row r="1133" spans="2:92" ht="15">
      <c r="B1133" s="758"/>
      <c r="C1133" s="758"/>
      <c r="D1133" s="758"/>
      <c r="E1133" s="758"/>
      <c r="F1133" s="758"/>
      <c r="G1133" s="758"/>
      <c r="H1133" s="758"/>
      <c r="I1133" s="758"/>
      <c r="J1133" s="758"/>
      <c r="K1133" s="758"/>
      <c r="L1133" s="758"/>
      <c r="M1133" s="758"/>
      <c r="N1133" s="758"/>
      <c r="O1133" s="758"/>
      <c r="P1133" s="758"/>
      <c r="Q1133" s="758"/>
      <c r="R1133" s="758"/>
      <c r="S1133" s="758"/>
      <c r="T1133" s="758"/>
      <c r="U1133" s="758"/>
      <c r="V1133" s="758"/>
      <c r="W1133" s="758"/>
      <c r="X1133" s="758"/>
      <c r="Y1133" s="758"/>
      <c r="Z1133" s="758"/>
      <c r="AA1133" s="758"/>
      <c r="AB1133" s="758"/>
      <c r="AC1133" s="758"/>
      <c r="AD1133" s="758"/>
      <c r="AE1133" s="758"/>
      <c r="AF1133" s="758"/>
      <c r="AG1133" s="758"/>
      <c r="AH1133" s="758"/>
      <c r="AI1133" s="758"/>
      <c r="AJ1133" s="758"/>
      <c r="AK1133" s="758"/>
      <c r="AL1133" s="758"/>
      <c r="AM1133" s="758"/>
      <c r="AN1133" s="758"/>
      <c r="AO1133" s="758"/>
      <c r="AP1133" s="758"/>
      <c r="AQ1133" s="758"/>
      <c r="AR1133" s="758"/>
      <c r="AS1133" s="758"/>
      <c r="AT1133" s="758"/>
      <c r="AU1133" s="758"/>
      <c r="AV1133" s="758"/>
      <c r="AW1133" s="758"/>
      <c r="AX1133" s="758"/>
      <c r="AY1133" s="758"/>
      <c r="AZ1133" s="758"/>
      <c r="BA1133" s="758"/>
      <c r="BB1133" s="758"/>
      <c r="BC1133" s="758"/>
      <c r="BD1133" s="758"/>
      <c r="BE1133" s="758"/>
      <c r="BF1133" s="812"/>
      <c r="BG1133" s="758"/>
      <c r="BH1133" s="758"/>
      <c r="BI1133" s="758"/>
      <c r="BJ1133" s="758"/>
      <c r="BK1133" s="758"/>
      <c r="BL1133" s="758"/>
      <c r="BM1133" s="758"/>
      <c r="BN1133" s="758"/>
      <c r="BO1133" s="758"/>
      <c r="BP1133" s="758"/>
      <c r="BQ1133" s="758"/>
      <c r="BR1133" s="758"/>
      <c r="BS1133" s="758"/>
      <c r="BT1133" s="758"/>
      <c r="BU1133" s="758"/>
      <c r="BV1133" s="758"/>
      <c r="BW1133" s="758"/>
      <c r="BX1133" s="758"/>
      <c r="BY1133" s="758"/>
      <c r="BZ1133" s="758"/>
      <c r="CA1133" s="758"/>
      <c r="CB1133" s="758"/>
      <c r="CC1133" s="758"/>
      <c r="CD1133" s="758"/>
      <c r="CE1133" s="758"/>
      <c r="CF1133" s="758"/>
      <c r="CG1133" s="758"/>
      <c r="CH1133" s="758"/>
      <c r="CI1133" s="758"/>
      <c r="CJ1133" s="758"/>
      <c r="CK1133" s="758"/>
      <c r="CL1133" s="758"/>
      <c r="CM1133" s="758"/>
      <c r="CN1133" s="758"/>
    </row>
    <row r="1134" spans="2:92" ht="15">
      <c r="B1134" s="758"/>
      <c r="C1134" s="758"/>
      <c r="D1134" s="758"/>
      <c r="E1134" s="758"/>
      <c r="F1134" s="758"/>
      <c r="G1134" s="758"/>
      <c r="H1134" s="758"/>
      <c r="I1134" s="758"/>
      <c r="J1134" s="758"/>
      <c r="K1134" s="758"/>
      <c r="L1134" s="758"/>
      <c r="M1134" s="758"/>
      <c r="N1134" s="758"/>
      <c r="O1134" s="758"/>
      <c r="P1134" s="758"/>
      <c r="Q1134" s="758"/>
      <c r="R1134" s="758"/>
      <c r="S1134" s="758"/>
      <c r="T1134" s="758"/>
      <c r="U1134" s="758"/>
      <c r="V1134" s="758"/>
      <c r="W1134" s="758"/>
      <c r="X1134" s="758"/>
      <c r="Y1134" s="758"/>
      <c r="Z1134" s="758"/>
      <c r="AA1134" s="758"/>
      <c r="AB1134" s="758"/>
      <c r="AC1134" s="758"/>
      <c r="AD1134" s="758"/>
      <c r="AE1134" s="758"/>
      <c r="AF1134" s="758"/>
      <c r="AG1134" s="758"/>
      <c r="AH1134" s="758"/>
      <c r="AI1134" s="758"/>
      <c r="AJ1134" s="758"/>
      <c r="AK1134" s="758"/>
      <c r="AL1134" s="758"/>
      <c r="AM1134" s="758"/>
      <c r="AN1134" s="758"/>
      <c r="AO1134" s="758"/>
      <c r="AP1134" s="758"/>
      <c r="AQ1134" s="758"/>
      <c r="AR1134" s="758"/>
      <c r="AS1134" s="758"/>
      <c r="AT1134" s="758"/>
      <c r="AU1134" s="758"/>
      <c r="AV1134" s="758"/>
      <c r="AW1134" s="758"/>
      <c r="AX1134" s="758"/>
      <c r="AY1134" s="758"/>
      <c r="AZ1134" s="758"/>
      <c r="BA1134" s="758"/>
      <c r="BB1134" s="758"/>
      <c r="BC1134" s="758"/>
      <c r="BD1134" s="758"/>
      <c r="BE1134" s="758"/>
      <c r="BF1134" s="812"/>
      <c r="BG1134" s="758"/>
      <c r="BH1134" s="758"/>
      <c r="BI1134" s="758"/>
      <c r="BJ1134" s="758"/>
      <c r="BK1134" s="758"/>
      <c r="BL1134" s="758"/>
      <c r="BM1134" s="758"/>
      <c r="BN1134" s="758"/>
      <c r="BO1134" s="758"/>
      <c r="BP1134" s="758"/>
      <c r="BQ1134" s="758"/>
      <c r="BR1134" s="758"/>
      <c r="BS1134" s="758"/>
      <c r="BT1134" s="758"/>
      <c r="BU1134" s="758"/>
      <c r="BV1134" s="758"/>
      <c r="BW1134" s="758"/>
      <c r="BX1134" s="758"/>
      <c r="BY1134" s="758"/>
      <c r="BZ1134" s="758"/>
      <c r="CA1134" s="758"/>
      <c r="CB1134" s="758"/>
      <c r="CC1134" s="758"/>
      <c r="CD1134" s="758"/>
      <c r="CE1134" s="758"/>
      <c r="CF1134" s="758"/>
      <c r="CG1134" s="758"/>
      <c r="CH1134" s="758"/>
      <c r="CI1134" s="758"/>
      <c r="CJ1134" s="758"/>
      <c r="CK1134" s="758"/>
      <c r="CL1134" s="758"/>
      <c r="CM1134" s="758"/>
      <c r="CN1134" s="758"/>
    </row>
    <row r="1135" spans="2:92" ht="15">
      <c r="B1135" s="758"/>
      <c r="C1135" s="758"/>
      <c r="D1135" s="758"/>
      <c r="E1135" s="758"/>
      <c r="F1135" s="758"/>
      <c r="G1135" s="758"/>
      <c r="H1135" s="758"/>
      <c r="I1135" s="758"/>
      <c r="J1135" s="758"/>
      <c r="K1135" s="758"/>
      <c r="L1135" s="758"/>
      <c r="M1135" s="758"/>
      <c r="N1135" s="758"/>
      <c r="O1135" s="758"/>
      <c r="P1135" s="758"/>
      <c r="Q1135" s="758"/>
      <c r="R1135" s="758"/>
      <c r="S1135" s="758"/>
      <c r="T1135" s="758"/>
      <c r="U1135" s="758"/>
      <c r="V1135" s="758"/>
      <c r="W1135" s="758"/>
      <c r="X1135" s="758"/>
      <c r="Y1135" s="758"/>
      <c r="Z1135" s="758"/>
      <c r="AA1135" s="758"/>
      <c r="AB1135" s="758"/>
      <c r="AC1135" s="758"/>
      <c r="AD1135" s="758"/>
      <c r="AE1135" s="758"/>
      <c r="AF1135" s="758"/>
      <c r="AG1135" s="758"/>
      <c r="AH1135" s="758"/>
      <c r="AI1135" s="758"/>
      <c r="AJ1135" s="758"/>
      <c r="AK1135" s="758"/>
      <c r="AL1135" s="758"/>
      <c r="AM1135" s="758"/>
      <c r="AN1135" s="758"/>
      <c r="AO1135" s="758"/>
      <c r="AP1135" s="758"/>
      <c r="AQ1135" s="758"/>
      <c r="AR1135" s="758"/>
      <c r="AS1135" s="758"/>
      <c r="AT1135" s="758"/>
      <c r="AU1135" s="758"/>
      <c r="AV1135" s="758"/>
      <c r="AW1135" s="758"/>
      <c r="AX1135" s="758"/>
      <c r="AY1135" s="758"/>
      <c r="AZ1135" s="758"/>
      <c r="BA1135" s="758"/>
      <c r="BB1135" s="758"/>
      <c r="BC1135" s="758"/>
      <c r="BD1135" s="758"/>
      <c r="BE1135" s="758"/>
      <c r="BF1135" s="812"/>
      <c r="BG1135" s="758"/>
      <c r="BH1135" s="758"/>
      <c r="BI1135" s="758"/>
      <c r="BJ1135" s="758"/>
      <c r="BK1135" s="758"/>
      <c r="BL1135" s="758"/>
      <c r="BM1135" s="758"/>
      <c r="BN1135" s="758"/>
      <c r="BO1135" s="758"/>
      <c r="BP1135" s="758"/>
      <c r="BQ1135" s="758"/>
      <c r="BR1135" s="758"/>
      <c r="BS1135" s="758"/>
      <c r="BT1135" s="758"/>
      <c r="BU1135" s="758"/>
      <c r="BV1135" s="758"/>
      <c r="BW1135" s="758"/>
      <c r="BX1135" s="758"/>
      <c r="BY1135" s="758"/>
      <c r="BZ1135" s="758"/>
      <c r="CA1135" s="758"/>
      <c r="CB1135" s="758"/>
      <c r="CC1135" s="758"/>
      <c r="CD1135" s="758"/>
      <c r="CE1135" s="758"/>
      <c r="CF1135" s="758"/>
      <c r="CG1135" s="758"/>
      <c r="CH1135" s="758"/>
      <c r="CI1135" s="758"/>
      <c r="CJ1135" s="758"/>
      <c r="CK1135" s="758"/>
      <c r="CL1135" s="758"/>
      <c r="CM1135" s="758"/>
      <c r="CN1135" s="758"/>
    </row>
    <row r="1136" spans="2:92" ht="15">
      <c r="B1136" s="758"/>
      <c r="C1136" s="758"/>
      <c r="D1136" s="758"/>
      <c r="E1136" s="758"/>
      <c r="F1136" s="758"/>
      <c r="G1136" s="758"/>
      <c r="H1136" s="758"/>
      <c r="I1136" s="758"/>
      <c r="J1136" s="758"/>
      <c r="K1136" s="758"/>
      <c r="L1136" s="758"/>
      <c r="M1136" s="758"/>
      <c r="N1136" s="758"/>
      <c r="O1136" s="758"/>
      <c r="P1136" s="758"/>
      <c r="Q1136" s="758"/>
      <c r="R1136" s="758"/>
      <c r="S1136" s="758"/>
      <c r="T1136" s="758"/>
      <c r="U1136" s="758"/>
      <c r="V1136" s="758"/>
      <c r="W1136" s="758"/>
      <c r="X1136" s="758"/>
      <c r="Y1136" s="758"/>
      <c r="Z1136" s="758"/>
      <c r="AA1136" s="758"/>
      <c r="AB1136" s="758"/>
      <c r="AC1136" s="758"/>
      <c r="AD1136" s="758"/>
      <c r="AE1136" s="758"/>
      <c r="AF1136" s="758"/>
      <c r="AG1136" s="758"/>
      <c r="AH1136" s="758"/>
      <c r="AI1136" s="758"/>
      <c r="AJ1136" s="758"/>
      <c r="AK1136" s="758"/>
      <c r="AL1136" s="758"/>
      <c r="AM1136" s="758"/>
      <c r="AN1136" s="758"/>
      <c r="AO1136" s="758"/>
      <c r="AP1136" s="758"/>
      <c r="AQ1136" s="758"/>
      <c r="AR1136" s="758"/>
      <c r="AS1136" s="758"/>
      <c r="AT1136" s="758"/>
      <c r="AU1136" s="758"/>
      <c r="AV1136" s="758"/>
      <c r="AW1136" s="758"/>
      <c r="AX1136" s="758"/>
      <c r="AY1136" s="758"/>
      <c r="AZ1136" s="758"/>
      <c r="BA1136" s="758"/>
      <c r="BB1136" s="758"/>
      <c r="BC1136" s="758"/>
      <c r="BD1136" s="758"/>
      <c r="BE1136" s="758"/>
      <c r="BF1136" s="812"/>
      <c r="BG1136" s="758"/>
      <c r="BH1136" s="758"/>
      <c r="BI1136" s="758"/>
      <c r="BJ1136" s="758"/>
      <c r="BK1136" s="758"/>
      <c r="BL1136" s="758"/>
      <c r="BM1136" s="758"/>
      <c r="BN1136" s="758"/>
      <c r="BO1136" s="758"/>
      <c r="BP1136" s="758"/>
      <c r="BQ1136" s="758"/>
      <c r="BR1136" s="758"/>
      <c r="BS1136" s="758"/>
      <c r="BT1136" s="758"/>
      <c r="BU1136" s="758"/>
      <c r="BV1136" s="758"/>
      <c r="BW1136" s="758"/>
      <c r="BX1136" s="758"/>
      <c r="BY1136" s="758"/>
      <c r="BZ1136" s="758"/>
      <c r="CA1136" s="758"/>
      <c r="CB1136" s="758"/>
      <c r="CC1136" s="758"/>
      <c r="CD1136" s="758"/>
      <c r="CE1136" s="758"/>
      <c r="CF1136" s="758"/>
      <c r="CG1136" s="758"/>
      <c r="CH1136" s="758"/>
      <c r="CI1136" s="758"/>
      <c r="CJ1136" s="758"/>
      <c r="CK1136" s="758"/>
      <c r="CL1136" s="758"/>
      <c r="CM1136" s="758"/>
      <c r="CN1136" s="758"/>
    </row>
    <row r="1137" spans="2:92" ht="15">
      <c r="B1137" s="758"/>
      <c r="C1137" s="758"/>
      <c r="D1137" s="758"/>
      <c r="E1137" s="758"/>
      <c r="F1137" s="758"/>
      <c r="G1137" s="758"/>
      <c r="H1137" s="758"/>
      <c r="I1137" s="758"/>
      <c r="J1137" s="758"/>
      <c r="K1137" s="758"/>
      <c r="L1137" s="758"/>
      <c r="M1137" s="758"/>
      <c r="N1137" s="758"/>
      <c r="O1137" s="758"/>
      <c r="P1137" s="758"/>
      <c r="Q1137" s="758"/>
      <c r="R1137" s="758"/>
      <c r="S1137" s="758"/>
      <c r="T1137" s="758"/>
      <c r="U1137" s="758"/>
      <c r="V1137" s="758"/>
      <c r="W1137" s="758"/>
      <c r="X1137" s="758"/>
      <c r="Y1137" s="758"/>
      <c r="Z1137" s="758"/>
      <c r="AA1137" s="758"/>
      <c r="AB1137" s="758"/>
      <c r="AC1137" s="758"/>
      <c r="AD1137" s="758"/>
      <c r="AE1137" s="758"/>
      <c r="AF1137" s="758"/>
      <c r="AG1137" s="758"/>
      <c r="AH1137" s="758"/>
      <c r="AI1137" s="758"/>
      <c r="AJ1137" s="758"/>
      <c r="AK1137" s="758"/>
      <c r="AL1137" s="758"/>
      <c r="AM1137" s="758"/>
      <c r="AN1137" s="758"/>
      <c r="AO1137" s="758"/>
      <c r="AP1137" s="758"/>
      <c r="AQ1137" s="758"/>
      <c r="AR1137" s="758"/>
      <c r="AS1137" s="758"/>
      <c r="AT1137" s="758"/>
      <c r="AU1137" s="758"/>
      <c r="AV1137" s="758"/>
      <c r="AW1137" s="758"/>
      <c r="AX1137" s="758"/>
      <c r="AY1137" s="758"/>
      <c r="AZ1137" s="758"/>
      <c r="BA1137" s="758"/>
      <c r="BB1137" s="758"/>
      <c r="BC1137" s="758"/>
      <c r="BD1137" s="758"/>
      <c r="BE1137" s="758"/>
      <c r="BF1137" s="812"/>
      <c r="BG1137" s="758"/>
      <c r="BH1137" s="758"/>
      <c r="BI1137" s="758"/>
      <c r="BJ1137" s="758"/>
      <c r="BK1137" s="758"/>
      <c r="BL1137" s="758"/>
      <c r="BM1137" s="758"/>
      <c r="BN1137" s="758"/>
      <c r="BO1137" s="758"/>
      <c r="BP1137" s="758"/>
      <c r="BQ1137" s="758"/>
      <c r="BR1137" s="758"/>
      <c r="BS1137" s="758"/>
      <c r="BT1137" s="758"/>
      <c r="BU1137" s="758"/>
      <c r="BV1137" s="758"/>
      <c r="BW1137" s="758"/>
      <c r="BX1137" s="758"/>
      <c r="BY1137" s="758"/>
      <c r="BZ1137" s="758"/>
      <c r="CA1137" s="758"/>
      <c r="CB1137" s="758"/>
      <c r="CC1137" s="758"/>
      <c r="CD1137" s="758"/>
      <c r="CE1137" s="758"/>
      <c r="CF1137" s="758"/>
      <c r="CG1137" s="758"/>
      <c r="CH1137" s="758"/>
      <c r="CI1137" s="758"/>
      <c r="CJ1137" s="758"/>
      <c r="CK1137" s="758"/>
      <c r="CL1137" s="758"/>
      <c r="CM1137" s="758"/>
      <c r="CN1137" s="758"/>
    </row>
    <row r="1138" spans="2:92" ht="15">
      <c r="B1138" s="758"/>
      <c r="C1138" s="758"/>
      <c r="D1138" s="758"/>
      <c r="E1138" s="758"/>
      <c r="F1138" s="758"/>
      <c r="G1138" s="758"/>
      <c r="H1138" s="758"/>
      <c r="I1138" s="758"/>
      <c r="J1138" s="758"/>
      <c r="K1138" s="758"/>
      <c r="L1138" s="758"/>
      <c r="M1138" s="758"/>
      <c r="N1138" s="758"/>
      <c r="O1138" s="758"/>
      <c r="P1138" s="758"/>
      <c r="Q1138" s="758"/>
      <c r="R1138" s="758"/>
      <c r="S1138" s="758"/>
      <c r="T1138" s="758"/>
      <c r="U1138" s="758"/>
      <c r="V1138" s="758"/>
      <c r="W1138" s="758"/>
      <c r="X1138" s="758"/>
      <c r="Y1138" s="758"/>
      <c r="Z1138" s="758"/>
      <c r="AA1138" s="758"/>
      <c r="AB1138" s="758"/>
      <c r="AC1138" s="758"/>
      <c r="AD1138" s="758"/>
      <c r="AE1138" s="758"/>
      <c r="AF1138" s="758"/>
      <c r="AG1138" s="758"/>
      <c r="AH1138" s="758"/>
      <c r="AI1138" s="758"/>
      <c r="AJ1138" s="758"/>
      <c r="AK1138" s="758"/>
      <c r="AL1138" s="758"/>
      <c r="AM1138" s="758"/>
      <c r="AN1138" s="758"/>
      <c r="AO1138" s="758"/>
      <c r="AP1138" s="758"/>
      <c r="AQ1138" s="758"/>
      <c r="AR1138" s="758"/>
      <c r="AS1138" s="758"/>
      <c r="AT1138" s="758"/>
      <c r="AU1138" s="758"/>
      <c r="AV1138" s="758"/>
      <c r="AW1138" s="758"/>
      <c r="AX1138" s="758"/>
      <c r="AY1138" s="758"/>
      <c r="AZ1138" s="758"/>
      <c r="BA1138" s="758"/>
      <c r="BB1138" s="758"/>
      <c r="BC1138" s="758"/>
      <c r="BD1138" s="758"/>
      <c r="BE1138" s="758"/>
      <c r="BF1138" s="812"/>
      <c r="BG1138" s="758"/>
      <c r="BH1138" s="758"/>
      <c r="BI1138" s="758"/>
      <c r="BJ1138" s="758"/>
      <c r="BK1138" s="758"/>
      <c r="BL1138" s="758"/>
      <c r="BM1138" s="758"/>
      <c r="BN1138" s="758"/>
      <c r="BO1138" s="758"/>
      <c r="BP1138" s="758"/>
      <c r="BQ1138" s="758"/>
      <c r="BR1138" s="758"/>
      <c r="BS1138" s="758"/>
      <c r="BT1138" s="758"/>
      <c r="BU1138" s="758"/>
      <c r="BV1138" s="758"/>
      <c r="BW1138" s="758"/>
      <c r="BX1138" s="758"/>
      <c r="BY1138" s="758"/>
      <c r="BZ1138" s="758"/>
      <c r="CA1138" s="758"/>
      <c r="CB1138" s="758"/>
      <c r="CC1138" s="758"/>
      <c r="CD1138" s="758"/>
      <c r="CE1138" s="758"/>
      <c r="CF1138" s="758"/>
      <c r="CG1138" s="758"/>
      <c r="CH1138" s="758"/>
      <c r="CI1138" s="758"/>
      <c r="CJ1138" s="758"/>
      <c r="CK1138" s="758"/>
      <c r="CL1138" s="758"/>
      <c r="CM1138" s="758"/>
      <c r="CN1138" s="758"/>
    </row>
    <row r="1139" spans="2:92" ht="15">
      <c r="B1139" s="758"/>
      <c r="C1139" s="758"/>
      <c r="D1139" s="758"/>
      <c r="E1139" s="758"/>
      <c r="F1139" s="758"/>
      <c r="G1139" s="758"/>
      <c r="H1139" s="758"/>
      <c r="I1139" s="758"/>
      <c r="J1139" s="758"/>
      <c r="K1139" s="758"/>
      <c r="L1139" s="758"/>
      <c r="M1139" s="758"/>
      <c r="N1139" s="758"/>
      <c r="O1139" s="758"/>
      <c r="P1139" s="758"/>
      <c r="Q1139" s="758"/>
      <c r="R1139" s="758"/>
      <c r="S1139" s="758"/>
      <c r="T1139" s="758"/>
      <c r="U1139" s="758"/>
      <c r="V1139" s="758"/>
      <c r="W1139" s="758"/>
      <c r="X1139" s="758"/>
      <c r="Y1139" s="758"/>
      <c r="Z1139" s="758"/>
      <c r="AA1139" s="758"/>
      <c r="AB1139" s="758"/>
      <c r="AC1139" s="758"/>
      <c r="AD1139" s="758"/>
      <c r="AE1139" s="758"/>
      <c r="AF1139" s="758"/>
      <c r="AG1139" s="758"/>
      <c r="AH1139" s="758"/>
      <c r="AI1139" s="758"/>
      <c r="AJ1139" s="758"/>
      <c r="AK1139" s="758"/>
      <c r="AL1139" s="758"/>
      <c r="AM1139" s="758"/>
      <c r="AN1139" s="758"/>
      <c r="AO1139" s="758"/>
      <c r="AP1139" s="758"/>
      <c r="AQ1139" s="758"/>
      <c r="AR1139" s="758"/>
      <c r="AS1139" s="758"/>
      <c r="AT1139" s="758"/>
      <c r="AU1139" s="758"/>
      <c r="AV1139" s="758"/>
      <c r="AW1139" s="758"/>
      <c r="AX1139" s="758"/>
      <c r="AY1139" s="758"/>
      <c r="AZ1139" s="758"/>
      <c r="BA1139" s="758"/>
      <c r="BB1139" s="758"/>
      <c r="BC1139" s="758"/>
      <c r="BD1139" s="758"/>
      <c r="BE1139" s="758"/>
      <c r="BF1139" s="812"/>
      <c r="BG1139" s="758"/>
      <c r="BH1139" s="758"/>
      <c r="BI1139" s="758"/>
      <c r="BJ1139" s="758"/>
      <c r="BK1139" s="758"/>
      <c r="BL1139" s="758"/>
      <c r="BM1139" s="758"/>
      <c r="BN1139" s="758"/>
      <c r="BO1139" s="758"/>
      <c r="BP1139" s="758"/>
      <c r="BQ1139" s="758"/>
      <c r="BR1139" s="758"/>
      <c r="BS1139" s="758"/>
      <c r="BT1139" s="758"/>
      <c r="BU1139" s="758"/>
      <c r="BV1139" s="758"/>
      <c r="BW1139" s="758"/>
      <c r="BX1139" s="758"/>
      <c r="BY1139" s="758"/>
      <c r="BZ1139" s="758"/>
      <c r="CA1139" s="758"/>
      <c r="CB1139" s="758"/>
      <c r="CC1139" s="758"/>
      <c r="CD1139" s="758"/>
      <c r="CE1139" s="758"/>
      <c r="CF1139" s="758"/>
      <c r="CG1139" s="758"/>
      <c r="CH1139" s="758"/>
      <c r="CI1139" s="758"/>
      <c r="CJ1139" s="758"/>
      <c r="CK1139" s="758"/>
      <c r="CL1139" s="758"/>
      <c r="CM1139" s="758"/>
      <c r="CN1139" s="758"/>
    </row>
    <row r="1140" spans="2:92" ht="15">
      <c r="B1140" s="758"/>
      <c r="C1140" s="758"/>
      <c r="D1140" s="758"/>
      <c r="E1140" s="758"/>
      <c r="F1140" s="758"/>
      <c r="G1140" s="758"/>
      <c r="H1140" s="758"/>
      <c r="I1140" s="758"/>
      <c r="J1140" s="758"/>
      <c r="K1140" s="758"/>
      <c r="L1140" s="758"/>
      <c r="M1140" s="758"/>
      <c r="N1140" s="758"/>
      <c r="O1140" s="758"/>
      <c r="P1140" s="758"/>
      <c r="Q1140" s="758"/>
      <c r="R1140" s="758"/>
      <c r="S1140" s="758"/>
      <c r="T1140" s="758"/>
      <c r="U1140" s="758"/>
      <c r="V1140" s="758"/>
      <c r="W1140" s="758"/>
      <c r="X1140" s="758"/>
      <c r="Y1140" s="758"/>
      <c r="Z1140" s="758"/>
      <c r="AA1140" s="758"/>
      <c r="AB1140" s="758"/>
      <c r="AC1140" s="758"/>
      <c r="AD1140" s="758"/>
      <c r="AE1140" s="758"/>
      <c r="AF1140" s="758"/>
      <c r="AG1140" s="758"/>
      <c r="AH1140" s="758"/>
      <c r="AI1140" s="758"/>
      <c r="AJ1140" s="758"/>
      <c r="AK1140" s="758"/>
      <c r="AL1140" s="758"/>
      <c r="AM1140" s="758"/>
      <c r="AN1140" s="758"/>
      <c r="AO1140" s="758"/>
      <c r="AP1140" s="758"/>
      <c r="AQ1140" s="758"/>
      <c r="AR1140" s="758"/>
      <c r="AS1140" s="758"/>
      <c r="AT1140" s="758"/>
      <c r="AU1140" s="758"/>
      <c r="AV1140" s="758"/>
      <c r="AW1140" s="758"/>
      <c r="AX1140" s="758"/>
      <c r="AY1140" s="758"/>
      <c r="AZ1140" s="758"/>
      <c r="BA1140" s="758"/>
      <c r="BB1140" s="758"/>
      <c r="BC1140" s="758"/>
      <c r="BD1140" s="758"/>
      <c r="BE1140" s="758"/>
      <c r="BF1140" s="812"/>
      <c r="BG1140" s="758"/>
      <c r="BH1140" s="758"/>
      <c r="BI1140" s="758"/>
      <c r="BJ1140" s="758"/>
      <c r="BK1140" s="758"/>
      <c r="BL1140" s="758"/>
      <c r="BM1140" s="758"/>
      <c r="BN1140" s="758"/>
      <c r="BO1140" s="758"/>
      <c r="BP1140" s="758"/>
      <c r="BQ1140" s="758"/>
      <c r="BR1140" s="758"/>
      <c r="BS1140" s="758"/>
      <c r="BT1140" s="758"/>
      <c r="BU1140" s="758"/>
      <c r="BV1140" s="758"/>
      <c r="BW1140" s="758"/>
      <c r="BX1140" s="758"/>
      <c r="BY1140" s="758"/>
      <c r="BZ1140" s="758"/>
      <c r="CA1140" s="758"/>
      <c r="CB1140" s="758"/>
      <c r="CC1140" s="758"/>
      <c r="CD1140" s="758"/>
      <c r="CE1140" s="758"/>
      <c r="CF1140" s="758"/>
      <c r="CG1140" s="758"/>
      <c r="CH1140" s="758"/>
      <c r="CI1140" s="758"/>
      <c r="CJ1140" s="758"/>
      <c r="CK1140" s="758"/>
      <c r="CL1140" s="758"/>
      <c r="CM1140" s="758"/>
      <c r="CN1140" s="758"/>
    </row>
    <row r="1141" spans="2:92" ht="15">
      <c r="B1141" s="758"/>
      <c r="C1141" s="758"/>
      <c r="D1141" s="758"/>
      <c r="E1141" s="758"/>
      <c r="F1141" s="758"/>
      <c r="G1141" s="758"/>
      <c r="H1141" s="758"/>
      <c r="I1141" s="758"/>
      <c r="J1141" s="758"/>
      <c r="K1141" s="758"/>
      <c r="L1141" s="758"/>
      <c r="M1141" s="758"/>
      <c r="N1141" s="758"/>
      <c r="O1141" s="758"/>
      <c r="P1141" s="758"/>
      <c r="Q1141" s="758"/>
      <c r="R1141" s="758"/>
      <c r="S1141" s="758"/>
      <c r="T1141" s="758"/>
      <c r="U1141" s="758"/>
      <c r="V1141" s="758"/>
      <c r="W1141" s="758"/>
      <c r="X1141" s="758"/>
      <c r="Y1141" s="758"/>
      <c r="Z1141" s="758"/>
      <c r="AA1141" s="758"/>
      <c r="AB1141" s="758"/>
      <c r="AC1141" s="758"/>
      <c r="AD1141" s="758"/>
      <c r="AE1141" s="758"/>
      <c r="AF1141" s="758"/>
      <c r="AG1141" s="758"/>
      <c r="AH1141" s="758"/>
      <c r="AI1141" s="758"/>
      <c r="AJ1141" s="758"/>
      <c r="AK1141" s="758"/>
      <c r="AL1141" s="758"/>
      <c r="AM1141" s="758"/>
      <c r="AN1141" s="758"/>
      <c r="AO1141" s="758"/>
      <c r="AP1141" s="758"/>
      <c r="AQ1141" s="758"/>
      <c r="AR1141" s="758"/>
      <c r="AS1141" s="758"/>
      <c r="AT1141" s="758"/>
      <c r="AU1141" s="758"/>
      <c r="AV1141" s="758"/>
      <c r="AW1141" s="758"/>
      <c r="AX1141" s="758"/>
      <c r="AY1141" s="758"/>
      <c r="AZ1141" s="758"/>
      <c r="BA1141" s="758"/>
      <c r="BB1141" s="758"/>
      <c r="BC1141" s="758"/>
      <c r="BD1141" s="758"/>
      <c r="BE1141" s="758"/>
      <c r="BF1141" s="812"/>
      <c r="BG1141" s="758"/>
      <c r="BH1141" s="758"/>
      <c r="BI1141" s="758"/>
      <c r="BJ1141" s="758"/>
      <c r="BK1141" s="758"/>
      <c r="BL1141" s="758"/>
      <c r="BM1141" s="758"/>
      <c r="BN1141" s="758"/>
      <c r="BO1141" s="758"/>
      <c r="BP1141" s="758"/>
      <c r="BQ1141" s="758"/>
      <c r="BR1141" s="758"/>
      <c r="BS1141" s="758"/>
      <c r="BT1141" s="758"/>
      <c r="BU1141" s="758"/>
      <c r="BV1141" s="758"/>
      <c r="BW1141" s="758"/>
      <c r="BX1141" s="758"/>
      <c r="BY1141" s="758"/>
      <c r="BZ1141" s="758"/>
      <c r="CA1141" s="758"/>
      <c r="CB1141" s="758"/>
      <c r="CC1141" s="758"/>
      <c r="CD1141" s="758"/>
      <c r="CE1141" s="758"/>
      <c r="CF1141" s="758"/>
      <c r="CG1141" s="758"/>
      <c r="CH1141" s="758"/>
      <c r="CI1141" s="758"/>
      <c r="CJ1141" s="758"/>
      <c r="CK1141" s="758"/>
      <c r="CL1141" s="758"/>
      <c r="CM1141" s="758"/>
      <c r="CN1141" s="758"/>
    </row>
    <row r="1142" spans="2:92" ht="15">
      <c r="B1142" s="758"/>
      <c r="C1142" s="758"/>
      <c r="D1142" s="758"/>
      <c r="E1142" s="758"/>
      <c r="F1142" s="758"/>
      <c r="G1142" s="758"/>
      <c r="H1142" s="758"/>
      <c r="I1142" s="758"/>
      <c r="J1142" s="758"/>
      <c r="K1142" s="758"/>
      <c r="L1142" s="758"/>
      <c r="M1142" s="758"/>
      <c r="N1142" s="758"/>
      <c r="O1142" s="758"/>
      <c r="P1142" s="758"/>
      <c r="Q1142" s="758"/>
      <c r="R1142" s="758"/>
      <c r="S1142" s="758"/>
      <c r="T1142" s="758"/>
      <c r="U1142" s="758"/>
      <c r="V1142" s="758"/>
      <c r="W1142" s="758"/>
      <c r="X1142" s="758"/>
      <c r="Y1142" s="758"/>
      <c r="Z1142" s="758"/>
      <c r="AA1142" s="758"/>
      <c r="AB1142" s="758"/>
      <c r="AC1142" s="758"/>
      <c r="AD1142" s="758"/>
      <c r="AE1142" s="758"/>
      <c r="AF1142" s="758"/>
      <c r="AG1142" s="758"/>
      <c r="AH1142" s="758"/>
      <c r="AI1142" s="758"/>
      <c r="AJ1142" s="758"/>
      <c r="AK1142" s="758"/>
      <c r="AL1142" s="758"/>
      <c r="AM1142" s="758"/>
      <c r="AN1142" s="758"/>
      <c r="AO1142" s="758"/>
      <c r="AP1142" s="758"/>
      <c r="AQ1142" s="758"/>
      <c r="AR1142" s="758"/>
      <c r="AS1142" s="758"/>
      <c r="AT1142" s="758"/>
      <c r="AU1142" s="758"/>
      <c r="AV1142" s="758"/>
      <c r="AW1142" s="758"/>
      <c r="AX1142" s="758"/>
      <c r="AY1142" s="758"/>
      <c r="AZ1142" s="758"/>
      <c r="BA1142" s="758"/>
      <c r="BB1142" s="758"/>
      <c r="BC1142" s="758"/>
      <c r="BD1142" s="758"/>
      <c r="BE1142" s="758"/>
      <c r="BF1142" s="812"/>
      <c r="BG1142" s="758"/>
      <c r="BH1142" s="758"/>
      <c r="BI1142" s="758"/>
      <c r="BJ1142" s="758"/>
      <c r="BK1142" s="758"/>
      <c r="BL1142" s="758"/>
      <c r="BM1142" s="758"/>
      <c r="BN1142" s="758"/>
      <c r="BO1142" s="758"/>
      <c r="BP1142" s="758"/>
      <c r="BQ1142" s="758"/>
      <c r="BR1142" s="758"/>
      <c r="BS1142" s="758"/>
      <c r="BT1142" s="758"/>
      <c r="BU1142" s="758"/>
      <c r="BV1142" s="758"/>
      <c r="BW1142" s="758"/>
      <c r="BX1142" s="758"/>
      <c r="BY1142" s="758"/>
      <c r="BZ1142" s="758"/>
      <c r="CA1142" s="758"/>
      <c r="CB1142" s="758"/>
      <c r="CC1142" s="758"/>
      <c r="CD1142" s="758"/>
      <c r="CE1142" s="758"/>
      <c r="CF1142" s="758"/>
      <c r="CG1142" s="758"/>
      <c r="CH1142" s="758"/>
      <c r="CI1142" s="758"/>
      <c r="CJ1142" s="758"/>
      <c r="CK1142" s="758"/>
      <c r="CL1142" s="758"/>
      <c r="CM1142" s="758"/>
      <c r="CN1142" s="758"/>
    </row>
    <row r="1143" spans="2:92" ht="15">
      <c r="B1143" s="758"/>
      <c r="C1143" s="758"/>
      <c r="D1143" s="758"/>
      <c r="E1143" s="758"/>
      <c r="F1143" s="758"/>
      <c r="G1143" s="758"/>
      <c r="H1143" s="758"/>
      <c r="I1143" s="758"/>
      <c r="J1143" s="758"/>
      <c r="K1143" s="758"/>
      <c r="L1143" s="758"/>
      <c r="M1143" s="758"/>
      <c r="N1143" s="758"/>
      <c r="O1143" s="758"/>
      <c r="P1143" s="758"/>
      <c r="Q1143" s="758"/>
      <c r="R1143" s="758"/>
      <c r="S1143" s="758"/>
      <c r="T1143" s="758"/>
      <c r="U1143" s="758"/>
      <c r="V1143" s="758"/>
      <c r="W1143" s="758"/>
      <c r="X1143" s="758"/>
      <c r="Y1143" s="758"/>
      <c r="Z1143" s="758"/>
      <c r="AA1143" s="758"/>
      <c r="AB1143" s="758"/>
      <c r="AC1143" s="758"/>
      <c r="AD1143" s="758"/>
      <c r="AE1143" s="758"/>
      <c r="AF1143" s="758"/>
      <c r="AG1143" s="758"/>
      <c r="AH1143" s="758"/>
      <c r="AI1143" s="758"/>
      <c r="AJ1143" s="758"/>
      <c r="AK1143" s="758"/>
      <c r="AL1143" s="758"/>
      <c r="AM1143" s="758"/>
      <c r="AN1143" s="758"/>
      <c r="AO1143" s="758"/>
      <c r="AP1143" s="758"/>
      <c r="AQ1143" s="758"/>
      <c r="AR1143" s="758"/>
      <c r="AS1143" s="758"/>
      <c r="AT1143" s="758"/>
      <c r="AU1143" s="758"/>
      <c r="AV1143" s="758"/>
      <c r="AW1143" s="758"/>
      <c r="AX1143" s="758"/>
      <c r="AY1143" s="758"/>
      <c r="AZ1143" s="758"/>
      <c r="BA1143" s="758"/>
      <c r="BB1143" s="758"/>
      <c r="BC1143" s="758"/>
      <c r="BD1143" s="758"/>
      <c r="BE1143" s="758"/>
      <c r="BF1143" s="812"/>
      <c r="BG1143" s="758"/>
      <c r="BH1143" s="758"/>
      <c r="BI1143" s="758"/>
      <c r="BJ1143" s="758"/>
      <c r="BK1143" s="758"/>
      <c r="BL1143" s="758"/>
      <c r="BM1143" s="758"/>
      <c r="BN1143" s="758"/>
      <c r="BO1143" s="758"/>
      <c r="BP1143" s="758"/>
      <c r="BQ1143" s="758"/>
      <c r="BR1143" s="758"/>
      <c r="BS1143" s="758"/>
      <c r="BT1143" s="758"/>
      <c r="BU1143" s="758"/>
      <c r="BV1143" s="758"/>
      <c r="BW1143" s="758"/>
      <c r="BX1143" s="758"/>
      <c r="BY1143" s="758"/>
      <c r="BZ1143" s="758"/>
      <c r="CA1143" s="758"/>
      <c r="CB1143" s="758"/>
      <c r="CC1143" s="758"/>
      <c r="CD1143" s="758"/>
      <c r="CE1143" s="758"/>
      <c r="CF1143" s="758"/>
      <c r="CG1143" s="758"/>
      <c r="CH1143" s="758"/>
      <c r="CI1143" s="758"/>
      <c r="CJ1143" s="758"/>
      <c r="CK1143" s="758"/>
      <c r="CL1143" s="758"/>
      <c r="CM1143" s="758"/>
      <c r="CN1143" s="758"/>
    </row>
    <row r="1144" spans="2:92" ht="15">
      <c r="B1144" s="758"/>
      <c r="C1144" s="758"/>
      <c r="D1144" s="758"/>
      <c r="E1144" s="758"/>
      <c r="F1144" s="758"/>
      <c r="G1144" s="758"/>
      <c r="H1144" s="758"/>
      <c r="I1144" s="758"/>
      <c r="J1144" s="758"/>
      <c r="K1144" s="758"/>
      <c r="L1144" s="758"/>
      <c r="M1144" s="758"/>
      <c r="N1144" s="758"/>
      <c r="O1144" s="758"/>
      <c r="P1144" s="758"/>
      <c r="Q1144" s="758"/>
      <c r="R1144" s="758"/>
      <c r="S1144" s="758"/>
      <c r="T1144" s="758"/>
      <c r="U1144" s="758"/>
      <c r="V1144" s="758"/>
      <c r="W1144" s="758"/>
      <c r="X1144" s="758"/>
      <c r="Y1144" s="758"/>
      <c r="Z1144" s="758"/>
      <c r="AA1144" s="758"/>
      <c r="AB1144" s="758"/>
      <c r="AC1144" s="758"/>
      <c r="AD1144" s="758"/>
      <c r="AE1144" s="758"/>
      <c r="AF1144" s="758"/>
      <c r="AG1144" s="758"/>
      <c r="AH1144" s="758"/>
      <c r="AI1144" s="758"/>
      <c r="AJ1144" s="758"/>
      <c r="AK1144" s="758"/>
      <c r="AL1144" s="758"/>
      <c r="AM1144" s="758"/>
      <c r="AN1144" s="758"/>
      <c r="AO1144" s="758"/>
      <c r="AP1144" s="758"/>
      <c r="AQ1144" s="758"/>
      <c r="AR1144" s="758"/>
      <c r="AS1144" s="758"/>
      <c r="AT1144" s="758"/>
      <c r="AU1144" s="758"/>
      <c r="AV1144" s="758"/>
      <c r="AW1144" s="758"/>
      <c r="AX1144" s="758"/>
      <c r="AY1144" s="758"/>
      <c r="AZ1144" s="758"/>
      <c r="BA1144" s="758"/>
      <c r="BB1144" s="758"/>
      <c r="BC1144" s="758"/>
      <c r="BD1144" s="758"/>
      <c r="BE1144" s="758"/>
      <c r="BF1144" s="812"/>
      <c r="BG1144" s="758"/>
      <c r="BH1144" s="758"/>
      <c r="BI1144" s="758"/>
      <c r="BJ1144" s="758"/>
      <c r="BK1144" s="758"/>
      <c r="BL1144" s="758"/>
      <c r="BM1144" s="758"/>
      <c r="BN1144" s="758"/>
      <c r="BO1144" s="758"/>
      <c r="BP1144" s="758"/>
      <c r="BQ1144" s="758"/>
      <c r="BR1144" s="758"/>
      <c r="BS1144" s="758"/>
      <c r="BT1144" s="758"/>
      <c r="BU1144" s="758"/>
      <c r="BV1144" s="758"/>
      <c r="BW1144" s="758"/>
      <c r="BX1144" s="758"/>
      <c r="BY1144" s="758"/>
      <c r="BZ1144" s="758"/>
      <c r="CA1144" s="758"/>
      <c r="CB1144" s="758"/>
      <c r="CC1144" s="758"/>
      <c r="CD1144" s="758"/>
      <c r="CE1144" s="758"/>
      <c r="CF1144" s="758"/>
      <c r="CG1144" s="758"/>
      <c r="CH1144" s="758"/>
      <c r="CI1144" s="758"/>
      <c r="CJ1144" s="758"/>
      <c r="CK1144" s="758"/>
      <c r="CL1144" s="758"/>
      <c r="CM1144" s="758"/>
      <c r="CN1144" s="758"/>
    </row>
    <row r="1145" spans="2:92" ht="15">
      <c r="B1145" s="758"/>
      <c r="C1145" s="758"/>
      <c r="D1145" s="758"/>
      <c r="E1145" s="758"/>
      <c r="F1145" s="758"/>
      <c r="G1145" s="758"/>
      <c r="H1145" s="758"/>
      <c r="I1145" s="758"/>
      <c r="J1145" s="758"/>
      <c r="K1145" s="758"/>
      <c r="L1145" s="758"/>
      <c r="M1145" s="758"/>
      <c r="N1145" s="758"/>
      <c r="O1145" s="758"/>
      <c r="P1145" s="758"/>
      <c r="Q1145" s="758"/>
      <c r="R1145" s="758"/>
      <c r="S1145" s="758"/>
      <c r="T1145" s="758"/>
      <c r="U1145" s="758"/>
      <c r="V1145" s="758"/>
      <c r="W1145" s="758"/>
      <c r="X1145" s="758"/>
      <c r="Y1145" s="758"/>
      <c r="Z1145" s="758"/>
      <c r="AA1145" s="758"/>
      <c r="AB1145" s="758"/>
      <c r="AC1145" s="758"/>
      <c r="AD1145" s="758"/>
      <c r="AE1145" s="758"/>
      <c r="AF1145" s="758"/>
      <c r="AG1145" s="758"/>
      <c r="AH1145" s="758"/>
      <c r="AI1145" s="758"/>
      <c r="AJ1145" s="758"/>
      <c r="AK1145" s="758"/>
      <c r="AL1145" s="758"/>
      <c r="AM1145" s="758"/>
      <c r="AN1145" s="758"/>
      <c r="AO1145" s="758"/>
      <c r="AP1145" s="758"/>
      <c r="AQ1145" s="758"/>
      <c r="AR1145" s="758"/>
      <c r="AS1145" s="758"/>
      <c r="AT1145" s="758"/>
      <c r="AU1145" s="758"/>
      <c r="AV1145" s="758"/>
      <c r="AW1145" s="758"/>
      <c r="AX1145" s="758"/>
      <c r="AY1145" s="758"/>
      <c r="AZ1145" s="758"/>
      <c r="BA1145" s="758"/>
      <c r="BB1145" s="758"/>
      <c r="BC1145" s="758"/>
      <c r="BD1145" s="758"/>
      <c r="BE1145" s="758"/>
      <c r="BF1145" s="812"/>
      <c r="BG1145" s="758"/>
      <c r="BH1145" s="758"/>
      <c r="BI1145" s="758"/>
      <c r="BJ1145" s="758"/>
      <c r="BK1145" s="758"/>
      <c r="BL1145" s="758"/>
      <c r="BM1145" s="758"/>
      <c r="BN1145" s="758"/>
      <c r="BO1145" s="758"/>
      <c r="BP1145" s="758"/>
      <c r="BQ1145" s="758"/>
      <c r="BR1145" s="758"/>
      <c r="BS1145" s="758"/>
      <c r="BT1145" s="758"/>
      <c r="BU1145" s="758"/>
      <c r="BV1145" s="758"/>
      <c r="BW1145" s="758"/>
      <c r="BX1145" s="758"/>
      <c r="BY1145" s="758"/>
      <c r="BZ1145" s="758"/>
      <c r="CA1145" s="758"/>
      <c r="CB1145" s="758"/>
      <c r="CC1145" s="758"/>
      <c r="CD1145" s="758"/>
      <c r="CE1145" s="758"/>
      <c r="CF1145" s="758"/>
      <c r="CG1145" s="758"/>
      <c r="CH1145" s="758"/>
      <c r="CI1145" s="758"/>
      <c r="CJ1145" s="758"/>
      <c r="CK1145" s="758"/>
      <c r="CL1145" s="758"/>
      <c r="CM1145" s="758"/>
      <c r="CN1145" s="758"/>
    </row>
    <row r="1146" spans="2:92" ht="15">
      <c r="B1146" s="758"/>
      <c r="C1146" s="758"/>
      <c r="D1146" s="758"/>
      <c r="E1146" s="758"/>
      <c r="F1146" s="758"/>
      <c r="G1146" s="758"/>
      <c r="H1146" s="758"/>
      <c r="I1146" s="758"/>
      <c r="J1146" s="758"/>
      <c r="K1146" s="758"/>
      <c r="L1146" s="758"/>
      <c r="M1146" s="758"/>
      <c r="N1146" s="758"/>
      <c r="O1146" s="758"/>
      <c r="P1146" s="758"/>
      <c r="Q1146" s="758"/>
      <c r="R1146" s="758"/>
      <c r="S1146" s="758"/>
      <c r="T1146" s="758"/>
      <c r="U1146" s="758"/>
      <c r="V1146" s="758"/>
      <c r="W1146" s="758"/>
      <c r="X1146" s="758"/>
      <c r="Y1146" s="758"/>
      <c r="Z1146" s="758"/>
      <c r="AA1146" s="758"/>
      <c r="AB1146" s="758"/>
      <c r="AC1146" s="758"/>
      <c r="AD1146" s="758"/>
      <c r="AE1146" s="758"/>
      <c r="AF1146" s="758"/>
      <c r="AG1146" s="758"/>
      <c r="AH1146" s="758"/>
      <c r="AI1146" s="758"/>
      <c r="AJ1146" s="758"/>
      <c r="AK1146" s="758"/>
      <c r="AL1146" s="758"/>
      <c r="AM1146" s="758"/>
      <c r="AN1146" s="758"/>
      <c r="AO1146" s="758"/>
      <c r="AP1146" s="758"/>
      <c r="AQ1146" s="758"/>
      <c r="AR1146" s="758"/>
      <c r="AS1146" s="758"/>
      <c r="AT1146" s="758"/>
      <c r="AU1146" s="758"/>
      <c r="AV1146" s="758"/>
      <c r="AW1146" s="758"/>
      <c r="AX1146" s="758"/>
      <c r="AY1146" s="758"/>
      <c r="AZ1146" s="758"/>
      <c r="BA1146" s="758"/>
      <c r="BB1146" s="758"/>
      <c r="BC1146" s="758"/>
      <c r="BD1146" s="758"/>
      <c r="BE1146" s="758"/>
      <c r="BF1146" s="812"/>
      <c r="BG1146" s="758"/>
      <c r="BH1146" s="758"/>
      <c r="BI1146" s="758"/>
      <c r="BJ1146" s="758"/>
      <c r="BK1146" s="758"/>
      <c r="BL1146" s="758"/>
      <c r="BM1146" s="758"/>
      <c r="BN1146" s="758"/>
      <c r="BO1146" s="758"/>
      <c r="BP1146" s="758"/>
      <c r="BQ1146" s="758"/>
      <c r="BR1146" s="758"/>
      <c r="BS1146" s="758"/>
      <c r="BT1146" s="758"/>
      <c r="BU1146" s="758"/>
      <c r="BV1146" s="758"/>
      <c r="BW1146" s="758"/>
      <c r="BX1146" s="758"/>
      <c r="BY1146" s="758"/>
      <c r="BZ1146" s="758"/>
      <c r="CA1146" s="758"/>
      <c r="CB1146" s="758"/>
      <c r="CC1146" s="758"/>
      <c r="CD1146" s="758"/>
      <c r="CE1146" s="758"/>
      <c r="CF1146" s="758"/>
      <c r="CG1146" s="758"/>
      <c r="CH1146" s="758"/>
      <c r="CI1146" s="758"/>
      <c r="CJ1146" s="758"/>
      <c r="CK1146" s="758"/>
      <c r="CL1146" s="758"/>
      <c r="CM1146" s="758"/>
      <c r="CN1146" s="758"/>
    </row>
    <row r="1147" spans="2:92" ht="15">
      <c r="B1147" s="758"/>
      <c r="C1147" s="758"/>
      <c r="D1147" s="758"/>
      <c r="E1147" s="758"/>
      <c r="F1147" s="758"/>
      <c r="G1147" s="758"/>
      <c r="H1147" s="758"/>
      <c r="I1147" s="758"/>
      <c r="J1147" s="758"/>
      <c r="K1147" s="758"/>
      <c r="L1147" s="758"/>
      <c r="M1147" s="758"/>
      <c r="N1147" s="758"/>
      <c r="O1147" s="758"/>
      <c r="P1147" s="758"/>
      <c r="Q1147" s="758"/>
      <c r="R1147" s="758"/>
      <c r="S1147" s="758"/>
      <c r="T1147" s="758"/>
      <c r="U1147" s="758"/>
      <c r="V1147" s="758"/>
      <c r="W1147" s="758"/>
      <c r="X1147" s="758"/>
      <c r="Y1147" s="758"/>
      <c r="Z1147" s="758"/>
      <c r="AA1147" s="758"/>
      <c r="AB1147" s="758"/>
      <c r="AC1147" s="758"/>
      <c r="AD1147" s="758"/>
      <c r="AE1147" s="758"/>
      <c r="AF1147" s="758"/>
      <c r="AG1147" s="758"/>
      <c r="AH1147" s="758"/>
      <c r="AI1147" s="758"/>
      <c r="AJ1147" s="758"/>
      <c r="AK1147" s="758"/>
      <c r="AL1147" s="758"/>
      <c r="AM1147" s="758"/>
      <c r="AN1147" s="758"/>
      <c r="AO1147" s="758"/>
      <c r="AP1147" s="758"/>
      <c r="AQ1147" s="758"/>
      <c r="AR1147" s="758"/>
      <c r="AS1147" s="758"/>
      <c r="AT1147" s="758"/>
      <c r="AU1147" s="758"/>
      <c r="AV1147" s="758"/>
      <c r="AW1147" s="758"/>
      <c r="AX1147" s="758"/>
      <c r="AY1147" s="758"/>
      <c r="AZ1147" s="758"/>
      <c r="BA1147" s="758"/>
      <c r="BB1147" s="758"/>
      <c r="BC1147" s="758"/>
      <c r="BD1147" s="758"/>
      <c r="BE1147" s="758"/>
      <c r="BF1147" s="812"/>
      <c r="BG1147" s="758"/>
      <c r="BH1147" s="758"/>
      <c r="BI1147" s="758"/>
      <c r="BJ1147" s="758"/>
      <c r="BK1147" s="758"/>
      <c r="BL1147" s="758"/>
      <c r="BM1147" s="758"/>
      <c r="BN1147" s="758"/>
      <c r="BO1147" s="758"/>
      <c r="BP1147" s="758"/>
      <c r="BQ1147" s="758"/>
      <c r="BR1147" s="758"/>
      <c r="BS1147" s="758"/>
      <c r="BT1147" s="758"/>
      <c r="BU1147" s="758"/>
      <c r="BV1147" s="758"/>
      <c r="BW1147" s="758"/>
      <c r="BX1147" s="758"/>
      <c r="BY1147" s="758"/>
      <c r="BZ1147" s="758"/>
      <c r="CA1147" s="758"/>
      <c r="CB1147" s="758"/>
      <c r="CC1147" s="758"/>
      <c r="CD1147" s="758"/>
      <c r="CE1147" s="758"/>
      <c r="CF1147" s="758"/>
      <c r="CG1147" s="758"/>
      <c r="CH1147" s="758"/>
      <c r="CI1147" s="758"/>
      <c r="CJ1147" s="758"/>
      <c r="CK1147" s="758"/>
      <c r="CL1147" s="758"/>
      <c r="CM1147" s="758"/>
      <c r="CN1147" s="758"/>
    </row>
    <row r="1148" spans="2:92" ht="15">
      <c r="B1148" s="758"/>
      <c r="C1148" s="758"/>
      <c r="D1148" s="758"/>
      <c r="E1148" s="758"/>
      <c r="F1148" s="758"/>
      <c r="G1148" s="758"/>
      <c r="H1148" s="758"/>
      <c r="I1148" s="758"/>
      <c r="J1148" s="758"/>
      <c r="K1148" s="758"/>
      <c r="L1148" s="758"/>
      <c r="M1148" s="758"/>
      <c r="N1148" s="758"/>
      <c r="O1148" s="758"/>
      <c r="P1148" s="758"/>
      <c r="Q1148" s="758"/>
      <c r="R1148" s="758"/>
      <c r="S1148" s="758"/>
      <c r="T1148" s="758"/>
      <c r="U1148" s="758"/>
      <c r="V1148" s="758"/>
      <c r="W1148" s="758"/>
      <c r="X1148" s="758"/>
      <c r="Y1148" s="758"/>
      <c r="Z1148" s="758"/>
      <c r="AA1148" s="758"/>
      <c r="AB1148" s="758"/>
      <c r="AC1148" s="758"/>
      <c r="AD1148" s="758"/>
      <c r="AE1148" s="758"/>
      <c r="AF1148" s="758"/>
      <c r="AG1148" s="758"/>
      <c r="AH1148" s="758"/>
      <c r="AI1148" s="758"/>
      <c r="AJ1148" s="758"/>
      <c r="AK1148" s="758"/>
      <c r="AL1148" s="758"/>
      <c r="AM1148" s="758"/>
      <c r="AN1148" s="758"/>
      <c r="AO1148" s="758"/>
      <c r="AP1148" s="758"/>
      <c r="AQ1148" s="758"/>
      <c r="AR1148" s="758"/>
      <c r="AS1148" s="758"/>
      <c r="AT1148" s="758"/>
      <c r="AU1148" s="758"/>
      <c r="AV1148" s="758"/>
      <c r="AW1148" s="758"/>
      <c r="AX1148" s="758"/>
      <c r="AY1148" s="758"/>
      <c r="AZ1148" s="758"/>
      <c r="BA1148" s="758"/>
      <c r="BB1148" s="758"/>
      <c r="BC1148" s="758"/>
      <c r="BD1148" s="758"/>
      <c r="BE1148" s="758"/>
      <c r="BF1148" s="812"/>
      <c r="BG1148" s="758"/>
      <c r="BH1148" s="758"/>
      <c r="BI1148" s="758"/>
      <c r="BJ1148" s="758"/>
      <c r="BK1148" s="758"/>
      <c r="BL1148" s="758"/>
      <c r="BM1148" s="758"/>
      <c r="BN1148" s="758"/>
      <c r="BO1148" s="758"/>
      <c r="BP1148" s="758"/>
      <c r="BQ1148" s="758"/>
      <c r="BR1148" s="758"/>
      <c r="BS1148" s="758"/>
      <c r="BT1148" s="758"/>
      <c r="BU1148" s="758"/>
      <c r="BV1148" s="758"/>
      <c r="BW1148" s="758"/>
      <c r="BX1148" s="758"/>
      <c r="BY1148" s="758"/>
      <c r="BZ1148" s="758"/>
      <c r="CA1148" s="758"/>
      <c r="CB1148" s="758"/>
      <c r="CC1148" s="758"/>
      <c r="CD1148" s="758"/>
      <c r="CE1148" s="758"/>
      <c r="CF1148" s="758"/>
      <c r="CG1148" s="758"/>
      <c r="CH1148" s="758"/>
      <c r="CI1148" s="758"/>
      <c r="CJ1148" s="758"/>
      <c r="CK1148" s="758"/>
      <c r="CL1148" s="758"/>
      <c r="CM1148" s="758"/>
      <c r="CN1148" s="758"/>
    </row>
    <row r="1149" spans="2:92" ht="15">
      <c r="B1149" s="758"/>
      <c r="C1149" s="758"/>
      <c r="D1149" s="758"/>
      <c r="E1149" s="758"/>
      <c r="F1149" s="758"/>
      <c r="G1149" s="758"/>
      <c r="H1149" s="758"/>
      <c r="I1149" s="758"/>
      <c r="J1149" s="758"/>
      <c r="K1149" s="758"/>
      <c r="L1149" s="758"/>
      <c r="M1149" s="758"/>
      <c r="N1149" s="758"/>
      <c r="O1149" s="758"/>
      <c r="P1149" s="758"/>
      <c r="Q1149" s="758"/>
      <c r="R1149" s="758"/>
      <c r="S1149" s="758"/>
      <c r="T1149" s="758"/>
      <c r="U1149" s="758"/>
      <c r="V1149" s="758"/>
      <c r="W1149" s="758"/>
      <c r="X1149" s="758"/>
      <c r="Y1149" s="758"/>
      <c r="Z1149" s="758"/>
      <c r="AA1149" s="758"/>
      <c r="AB1149" s="758"/>
      <c r="AC1149" s="758"/>
      <c r="AD1149" s="758"/>
      <c r="AE1149" s="758"/>
      <c r="AF1149" s="758"/>
      <c r="AG1149" s="758"/>
      <c r="AH1149" s="758"/>
      <c r="AI1149" s="758"/>
      <c r="AJ1149" s="758"/>
      <c r="AK1149" s="758"/>
      <c r="AL1149" s="758"/>
      <c r="AM1149" s="758"/>
      <c r="AN1149" s="758"/>
      <c r="AO1149" s="758"/>
      <c r="AP1149" s="758"/>
      <c r="AQ1149" s="758"/>
      <c r="AR1149" s="758"/>
      <c r="AS1149" s="758"/>
      <c r="AT1149" s="758"/>
      <c r="AU1149" s="758"/>
      <c r="AV1149" s="758"/>
      <c r="AW1149" s="758"/>
      <c r="AX1149" s="758"/>
      <c r="AY1149" s="758"/>
      <c r="AZ1149" s="758"/>
      <c r="BA1149" s="758"/>
      <c r="BB1149" s="758"/>
      <c r="BC1149" s="758"/>
      <c r="BD1149" s="758"/>
      <c r="BE1149" s="758"/>
      <c r="BF1149" s="812"/>
      <c r="BG1149" s="758"/>
      <c r="BH1149" s="758"/>
      <c r="BI1149" s="758"/>
      <c r="BJ1149" s="758"/>
      <c r="BK1149" s="758"/>
      <c r="BL1149" s="758"/>
      <c r="BM1149" s="758"/>
      <c r="BN1149" s="758"/>
      <c r="BO1149" s="758"/>
      <c r="BP1149" s="758"/>
      <c r="BQ1149" s="758"/>
      <c r="BR1149" s="758"/>
      <c r="BS1149" s="758"/>
      <c r="BT1149" s="758"/>
      <c r="BU1149" s="758"/>
      <c r="BV1149" s="758"/>
      <c r="BW1149" s="758"/>
      <c r="BX1149" s="758"/>
      <c r="BY1149" s="758"/>
      <c r="BZ1149" s="758"/>
      <c r="CA1149" s="758"/>
      <c r="CB1149" s="758"/>
      <c r="CC1149" s="758"/>
      <c r="CD1149" s="758"/>
      <c r="CE1149" s="758"/>
      <c r="CF1149" s="758"/>
      <c r="CG1149" s="758"/>
      <c r="CH1149" s="758"/>
      <c r="CI1149" s="758"/>
      <c r="CJ1149" s="758"/>
      <c r="CK1149" s="758"/>
      <c r="CL1149" s="758"/>
      <c r="CM1149" s="758"/>
      <c r="CN1149" s="758"/>
    </row>
    <row r="1150" spans="2:92" ht="15">
      <c r="B1150" s="758"/>
      <c r="C1150" s="758"/>
      <c r="D1150" s="758"/>
      <c r="E1150" s="758"/>
      <c r="F1150" s="758"/>
      <c r="G1150" s="758"/>
      <c r="H1150" s="758"/>
      <c r="I1150" s="758"/>
      <c r="J1150" s="758"/>
      <c r="K1150" s="758"/>
      <c r="L1150" s="758"/>
      <c r="M1150" s="758"/>
      <c r="N1150" s="758"/>
      <c r="O1150" s="758"/>
      <c r="P1150" s="758"/>
      <c r="Q1150" s="758"/>
      <c r="R1150" s="758"/>
      <c r="S1150" s="758"/>
      <c r="T1150" s="758"/>
      <c r="U1150" s="758"/>
      <c r="V1150" s="758"/>
      <c r="W1150" s="758"/>
      <c r="X1150" s="758"/>
      <c r="Y1150" s="758"/>
      <c r="Z1150" s="758"/>
      <c r="AA1150" s="758"/>
      <c r="AB1150" s="758"/>
      <c r="AC1150" s="758"/>
      <c r="AD1150" s="758"/>
      <c r="AE1150" s="758"/>
      <c r="AF1150" s="758"/>
      <c r="AG1150" s="758"/>
      <c r="AH1150" s="758"/>
      <c r="AI1150" s="758"/>
      <c r="AJ1150" s="758"/>
      <c r="AK1150" s="758"/>
      <c r="AL1150" s="758"/>
      <c r="AM1150" s="758"/>
      <c r="AN1150" s="758"/>
      <c r="AO1150" s="758"/>
      <c r="AP1150" s="758"/>
      <c r="AQ1150" s="758"/>
      <c r="AR1150" s="758"/>
      <c r="AS1150" s="758"/>
      <c r="AT1150" s="758"/>
      <c r="AU1150" s="758"/>
      <c r="AV1150" s="758"/>
      <c r="AW1150" s="758"/>
      <c r="AX1150" s="758"/>
      <c r="AY1150" s="758"/>
      <c r="AZ1150" s="758"/>
      <c r="BA1150" s="758"/>
      <c r="BB1150" s="758"/>
      <c r="BC1150" s="758"/>
      <c r="BD1150" s="758"/>
      <c r="BE1150" s="758"/>
      <c r="BF1150" s="812"/>
      <c r="BG1150" s="758"/>
      <c r="BH1150" s="758"/>
      <c r="BI1150" s="758"/>
      <c r="BJ1150" s="758"/>
      <c r="BK1150" s="758"/>
      <c r="BL1150" s="758"/>
      <c r="BM1150" s="758"/>
      <c r="BN1150" s="758"/>
      <c r="BO1150" s="758"/>
      <c r="BP1150" s="758"/>
      <c r="BQ1150" s="758"/>
      <c r="BR1150" s="758"/>
      <c r="BS1150" s="758"/>
      <c r="BT1150" s="758"/>
      <c r="BU1150" s="758"/>
      <c r="BV1150" s="758"/>
      <c r="BW1150" s="758"/>
      <c r="BX1150" s="758"/>
      <c r="BY1150" s="758"/>
      <c r="BZ1150" s="758"/>
      <c r="CA1150" s="758"/>
      <c r="CB1150" s="758"/>
      <c r="CC1150" s="758"/>
      <c r="CD1150" s="758"/>
      <c r="CE1150" s="758"/>
      <c r="CF1150" s="758"/>
      <c r="CG1150" s="758"/>
      <c r="CH1150" s="758"/>
      <c r="CI1150" s="758"/>
      <c r="CJ1150" s="758"/>
      <c r="CK1150" s="758"/>
      <c r="CL1150" s="758"/>
      <c r="CM1150" s="758"/>
      <c r="CN1150" s="758"/>
    </row>
    <row r="1151" spans="2:92" ht="15">
      <c r="B1151" s="758"/>
      <c r="C1151" s="758"/>
      <c r="D1151" s="758"/>
      <c r="E1151" s="758"/>
      <c r="F1151" s="758"/>
      <c r="G1151" s="758"/>
      <c r="H1151" s="758"/>
      <c r="I1151" s="758"/>
      <c r="J1151" s="758"/>
      <c r="K1151" s="758"/>
      <c r="L1151" s="758"/>
      <c r="M1151" s="758"/>
      <c r="N1151" s="758"/>
      <c r="O1151" s="758"/>
      <c r="P1151" s="758"/>
      <c r="Q1151" s="758"/>
      <c r="R1151" s="758"/>
      <c r="S1151" s="758"/>
      <c r="T1151" s="758"/>
      <c r="U1151" s="758"/>
      <c r="V1151" s="758"/>
      <c r="W1151" s="758"/>
      <c r="X1151" s="758"/>
      <c r="Y1151" s="758"/>
      <c r="Z1151" s="758"/>
      <c r="AA1151" s="758"/>
      <c r="AB1151" s="758"/>
      <c r="AC1151" s="758"/>
      <c r="AD1151" s="758"/>
      <c r="AE1151" s="758"/>
      <c r="AF1151" s="758"/>
      <c r="AG1151" s="758"/>
      <c r="AH1151" s="758"/>
      <c r="AI1151" s="758"/>
      <c r="AJ1151" s="758"/>
      <c r="AK1151" s="758"/>
      <c r="AL1151" s="758"/>
      <c r="AM1151" s="758"/>
      <c r="AN1151" s="758"/>
      <c r="AO1151" s="758"/>
      <c r="AP1151" s="758"/>
      <c r="AQ1151" s="758"/>
      <c r="AR1151" s="758"/>
      <c r="AS1151" s="758"/>
      <c r="AT1151" s="758"/>
      <c r="AU1151" s="758"/>
      <c r="AV1151" s="758"/>
      <c r="AW1151" s="758"/>
      <c r="AX1151" s="758"/>
      <c r="AY1151" s="758"/>
      <c r="AZ1151" s="758"/>
      <c r="BA1151" s="758"/>
      <c r="BB1151" s="758"/>
      <c r="BC1151" s="758"/>
      <c r="BD1151" s="758"/>
      <c r="BE1151" s="758"/>
      <c r="BF1151" s="812"/>
      <c r="BG1151" s="758"/>
      <c r="BH1151" s="758"/>
      <c r="BI1151" s="758"/>
      <c r="BJ1151" s="758"/>
      <c r="BK1151" s="758"/>
      <c r="BL1151" s="758"/>
      <c r="BM1151" s="758"/>
      <c r="BN1151" s="758"/>
      <c r="BO1151" s="758"/>
      <c r="BP1151" s="758"/>
      <c r="BQ1151" s="758"/>
      <c r="BR1151" s="758"/>
      <c r="BS1151" s="758"/>
      <c r="BT1151" s="758"/>
      <c r="BU1151" s="758"/>
      <c r="BV1151" s="758"/>
      <c r="BW1151" s="758"/>
      <c r="BX1151" s="758"/>
      <c r="BY1151" s="758"/>
      <c r="BZ1151" s="758"/>
      <c r="CA1151" s="758"/>
      <c r="CB1151" s="758"/>
      <c r="CC1151" s="758"/>
      <c r="CD1151" s="758"/>
      <c r="CE1151" s="758"/>
      <c r="CF1151" s="758"/>
      <c r="CG1151" s="758"/>
      <c r="CH1151" s="758"/>
      <c r="CI1151" s="758"/>
      <c r="CJ1151" s="758"/>
      <c r="CK1151" s="758"/>
      <c r="CL1151" s="758"/>
      <c r="CM1151" s="758"/>
      <c r="CN1151" s="758"/>
    </row>
    <row r="1152" spans="2:92" ht="15">
      <c r="B1152" s="758"/>
      <c r="C1152" s="758"/>
      <c r="D1152" s="758"/>
      <c r="E1152" s="758"/>
      <c r="F1152" s="758"/>
      <c r="G1152" s="758"/>
      <c r="H1152" s="758"/>
      <c r="I1152" s="758"/>
      <c r="J1152" s="758"/>
      <c r="K1152" s="758"/>
      <c r="L1152" s="758"/>
      <c r="M1152" s="758"/>
      <c r="N1152" s="758"/>
      <c r="O1152" s="758"/>
      <c r="P1152" s="758"/>
      <c r="Q1152" s="758"/>
      <c r="R1152" s="758"/>
      <c r="S1152" s="758"/>
      <c r="T1152" s="758"/>
      <c r="U1152" s="758"/>
      <c r="V1152" s="758"/>
      <c r="W1152" s="758"/>
      <c r="X1152" s="758"/>
      <c r="Y1152" s="758"/>
      <c r="Z1152" s="758"/>
      <c r="AA1152" s="758"/>
      <c r="AB1152" s="758"/>
      <c r="AC1152" s="758"/>
      <c r="AD1152" s="758"/>
      <c r="AE1152" s="758"/>
      <c r="AF1152" s="758"/>
      <c r="AG1152" s="758"/>
      <c r="AH1152" s="758"/>
      <c r="AI1152" s="758"/>
      <c r="AJ1152" s="758"/>
      <c r="AK1152" s="758"/>
      <c r="AL1152" s="758"/>
      <c r="AM1152" s="758"/>
      <c r="AN1152" s="758"/>
      <c r="AO1152" s="758"/>
      <c r="AP1152" s="758"/>
      <c r="AQ1152" s="758"/>
      <c r="AR1152" s="758"/>
      <c r="AS1152" s="758"/>
      <c r="AT1152" s="758"/>
      <c r="AU1152" s="758"/>
      <c r="AV1152" s="758"/>
      <c r="AW1152" s="758"/>
      <c r="AX1152" s="758"/>
      <c r="AY1152" s="758"/>
      <c r="AZ1152" s="758"/>
      <c r="BA1152" s="758"/>
      <c r="BB1152" s="758"/>
      <c r="BC1152" s="758"/>
      <c r="BD1152" s="758"/>
      <c r="BE1152" s="758"/>
      <c r="BF1152" s="812"/>
      <c r="BG1152" s="758"/>
      <c r="BH1152" s="758"/>
      <c r="BI1152" s="758"/>
      <c r="BJ1152" s="758"/>
      <c r="BK1152" s="758"/>
      <c r="BL1152" s="758"/>
      <c r="BM1152" s="758"/>
      <c r="BN1152" s="758"/>
      <c r="BO1152" s="758"/>
      <c r="BP1152" s="758"/>
      <c r="BQ1152" s="758"/>
      <c r="BR1152" s="758"/>
      <c r="BS1152" s="758"/>
      <c r="BT1152" s="758"/>
      <c r="BU1152" s="758"/>
      <c r="BV1152" s="758"/>
      <c r="BW1152" s="758"/>
      <c r="BX1152" s="758"/>
      <c r="BY1152" s="758"/>
      <c r="BZ1152" s="758"/>
      <c r="CA1152" s="758"/>
      <c r="CB1152" s="758"/>
      <c r="CC1152" s="758"/>
      <c r="CD1152" s="758"/>
      <c r="CE1152" s="758"/>
      <c r="CF1152" s="758"/>
      <c r="CG1152" s="758"/>
      <c r="CH1152" s="758"/>
      <c r="CI1152" s="758"/>
      <c r="CJ1152" s="758"/>
      <c r="CK1152" s="758"/>
      <c r="CL1152" s="758"/>
      <c r="CM1152" s="758"/>
      <c r="CN1152" s="758"/>
    </row>
    <row r="1153" spans="2:92" ht="15">
      <c r="B1153" s="758"/>
      <c r="C1153" s="758"/>
      <c r="D1153" s="758"/>
      <c r="E1153" s="758"/>
      <c r="F1153" s="758"/>
      <c r="G1153" s="758"/>
      <c r="H1153" s="758"/>
      <c r="I1153" s="758"/>
      <c r="J1153" s="758"/>
      <c r="K1153" s="758"/>
      <c r="L1153" s="758"/>
      <c r="M1153" s="758"/>
      <c r="N1153" s="758"/>
      <c r="O1153" s="758"/>
      <c r="P1153" s="758"/>
      <c r="Q1153" s="758"/>
      <c r="R1153" s="758"/>
      <c r="S1153" s="758"/>
      <c r="T1153" s="758"/>
      <c r="U1153" s="758"/>
      <c r="V1153" s="758"/>
      <c r="W1153" s="758"/>
      <c r="X1153" s="758"/>
      <c r="Y1153" s="758"/>
      <c r="Z1153" s="758"/>
      <c r="AA1153" s="758"/>
      <c r="AB1153" s="758"/>
      <c r="AC1153" s="758"/>
      <c r="AD1153" s="758"/>
      <c r="AE1153" s="758"/>
      <c r="AF1153" s="758"/>
      <c r="AG1153" s="758"/>
      <c r="AH1153" s="758"/>
      <c r="AI1153" s="758"/>
      <c r="AJ1153" s="758"/>
      <c r="AK1153" s="758"/>
      <c r="AL1153" s="758"/>
      <c r="AM1153" s="758"/>
      <c r="AN1153" s="758"/>
      <c r="AO1153" s="758"/>
      <c r="AP1153" s="758"/>
      <c r="AQ1153" s="758"/>
      <c r="AR1153" s="758"/>
      <c r="AS1153" s="758"/>
      <c r="AT1153" s="758"/>
      <c r="AU1153" s="758"/>
      <c r="AV1153" s="758"/>
      <c r="AW1153" s="758"/>
      <c r="AX1153" s="758"/>
      <c r="AY1153" s="758"/>
      <c r="AZ1153" s="758"/>
      <c r="BA1153" s="758"/>
      <c r="BB1153" s="758"/>
      <c r="BC1153" s="758"/>
      <c r="BD1153" s="758"/>
      <c r="BE1153" s="758"/>
      <c r="BF1153" s="812"/>
      <c r="BG1153" s="758"/>
      <c r="BH1153" s="758"/>
      <c r="BI1153" s="758"/>
      <c r="BJ1153" s="758"/>
      <c r="BK1153" s="758"/>
      <c r="BL1153" s="758"/>
      <c r="BM1153" s="758"/>
      <c r="BN1153" s="758"/>
      <c r="BO1153" s="758"/>
      <c r="BP1153" s="758"/>
      <c r="BQ1153" s="758"/>
      <c r="BR1153" s="758"/>
      <c r="BS1153" s="758"/>
      <c r="BT1153" s="758"/>
      <c r="BU1153" s="758"/>
      <c r="BV1153" s="758"/>
      <c r="BW1153" s="758"/>
      <c r="BX1153" s="758"/>
      <c r="BY1153" s="758"/>
      <c r="BZ1153" s="758"/>
      <c r="CA1153" s="758"/>
      <c r="CB1153" s="758"/>
      <c r="CC1153" s="758"/>
      <c r="CD1153" s="758"/>
      <c r="CE1153" s="758"/>
      <c r="CF1153" s="758"/>
      <c r="CG1153" s="758"/>
      <c r="CH1153" s="758"/>
      <c r="CI1153" s="758"/>
      <c r="CJ1153" s="758"/>
      <c r="CK1153" s="758"/>
      <c r="CL1153" s="758"/>
      <c r="CM1153" s="758"/>
      <c r="CN1153" s="758"/>
    </row>
    <row r="1154" spans="2:92" ht="15">
      <c r="B1154" s="758"/>
      <c r="C1154" s="758"/>
      <c r="D1154" s="758"/>
      <c r="E1154" s="758"/>
      <c r="F1154" s="758"/>
      <c r="G1154" s="758"/>
      <c r="H1154" s="758"/>
      <c r="I1154" s="758"/>
      <c r="J1154" s="758"/>
      <c r="K1154" s="758"/>
      <c r="L1154" s="758"/>
      <c r="M1154" s="758"/>
      <c r="N1154" s="758"/>
      <c r="O1154" s="758"/>
      <c r="P1154" s="758"/>
      <c r="Q1154" s="758"/>
      <c r="R1154" s="758"/>
      <c r="S1154" s="758"/>
      <c r="T1154" s="758"/>
      <c r="U1154" s="758"/>
      <c r="V1154" s="758"/>
      <c r="W1154" s="758"/>
      <c r="X1154" s="758"/>
      <c r="Y1154" s="758"/>
      <c r="Z1154" s="758"/>
      <c r="AA1154" s="758"/>
      <c r="AB1154" s="758"/>
      <c r="AC1154" s="758"/>
      <c r="AD1154" s="758"/>
      <c r="AE1154" s="758"/>
      <c r="AF1154" s="758"/>
      <c r="AG1154" s="758"/>
      <c r="AH1154" s="758"/>
      <c r="AI1154" s="758"/>
      <c r="AJ1154" s="758"/>
      <c r="AK1154" s="758"/>
      <c r="AL1154" s="758"/>
      <c r="AM1154" s="758"/>
      <c r="AN1154" s="758"/>
      <c r="AO1154" s="758"/>
      <c r="AP1154" s="758"/>
      <c r="AQ1154" s="758"/>
      <c r="AR1154" s="758"/>
      <c r="AS1154" s="758"/>
      <c r="AT1154" s="758"/>
      <c r="AU1154" s="758"/>
      <c r="AV1154" s="758"/>
      <c r="AW1154" s="758"/>
      <c r="AX1154" s="758"/>
      <c r="AY1154" s="758"/>
      <c r="AZ1154" s="758"/>
      <c r="BA1154" s="758"/>
      <c r="BB1154" s="758"/>
      <c r="BC1154" s="758"/>
      <c r="BD1154" s="758"/>
      <c r="BE1154" s="758"/>
      <c r="BF1154" s="812"/>
      <c r="BG1154" s="758"/>
      <c r="BH1154" s="758"/>
      <c r="BI1154" s="758"/>
      <c r="BJ1154" s="758"/>
      <c r="BK1154" s="758"/>
      <c r="BL1154" s="758"/>
      <c r="BM1154" s="758"/>
      <c r="BN1154" s="758"/>
      <c r="BO1154" s="758"/>
      <c r="BP1154" s="758"/>
      <c r="BQ1154" s="758"/>
      <c r="BR1154" s="758"/>
      <c r="BS1154" s="758"/>
      <c r="BT1154" s="758"/>
      <c r="BU1154" s="758"/>
      <c r="BV1154" s="758"/>
      <c r="BW1154" s="758"/>
      <c r="BX1154" s="758"/>
      <c r="BY1154" s="758"/>
      <c r="BZ1154" s="758"/>
      <c r="CA1154" s="758"/>
      <c r="CB1154" s="758"/>
      <c r="CC1154" s="758"/>
      <c r="CD1154" s="758"/>
      <c r="CE1154" s="758"/>
      <c r="CF1154" s="758"/>
      <c r="CG1154" s="758"/>
      <c r="CH1154" s="758"/>
      <c r="CI1154" s="758"/>
      <c r="CJ1154" s="758"/>
      <c r="CK1154" s="758"/>
      <c r="CL1154" s="758"/>
      <c r="CM1154" s="758"/>
      <c r="CN1154" s="758"/>
    </row>
    <row r="1155" spans="2:92" ht="15">
      <c r="B1155" s="758"/>
      <c r="C1155" s="758"/>
      <c r="D1155" s="758"/>
      <c r="E1155" s="758"/>
      <c r="F1155" s="758"/>
      <c r="G1155" s="758"/>
      <c r="H1155" s="758"/>
      <c r="I1155" s="758"/>
      <c r="J1155" s="758"/>
      <c r="K1155" s="758"/>
      <c r="L1155" s="758"/>
      <c r="M1155" s="758"/>
      <c r="N1155" s="758"/>
      <c r="O1155" s="758"/>
      <c r="P1155" s="758"/>
      <c r="Q1155" s="758"/>
      <c r="R1155" s="758"/>
      <c r="S1155" s="758"/>
      <c r="T1155" s="758"/>
      <c r="U1155" s="758"/>
      <c r="V1155" s="758"/>
      <c r="W1155" s="758"/>
      <c r="X1155" s="758"/>
      <c r="Y1155" s="758"/>
      <c r="Z1155" s="758"/>
      <c r="AA1155" s="758"/>
      <c r="AB1155" s="758"/>
      <c r="AC1155" s="758"/>
      <c r="AD1155" s="758"/>
      <c r="AE1155" s="758"/>
      <c r="AF1155" s="758"/>
      <c r="AG1155" s="758"/>
      <c r="AH1155" s="758"/>
      <c r="AI1155" s="758"/>
      <c r="AJ1155" s="758"/>
      <c r="AK1155" s="758"/>
      <c r="AL1155" s="758"/>
      <c r="AM1155" s="758"/>
      <c r="AN1155" s="758"/>
      <c r="AO1155" s="758"/>
      <c r="AP1155" s="758"/>
      <c r="AQ1155" s="758"/>
      <c r="AR1155" s="758"/>
      <c r="AS1155" s="758"/>
      <c r="AT1155" s="758"/>
      <c r="AU1155" s="758"/>
      <c r="AV1155" s="758"/>
      <c r="AW1155" s="758"/>
      <c r="AX1155" s="758"/>
      <c r="AY1155" s="758"/>
      <c r="AZ1155" s="758"/>
      <c r="BA1155" s="758"/>
      <c r="BB1155" s="758"/>
      <c r="BC1155" s="758"/>
      <c r="BD1155" s="758"/>
      <c r="BE1155" s="758"/>
      <c r="BF1155" s="812"/>
      <c r="BG1155" s="758"/>
      <c r="BH1155" s="758"/>
      <c r="BI1155" s="758"/>
      <c r="BJ1155" s="758"/>
      <c r="BK1155" s="758"/>
      <c r="BL1155" s="758"/>
      <c r="BM1155" s="758"/>
      <c r="BN1155" s="758"/>
      <c r="BO1155" s="758"/>
      <c r="BP1155" s="758"/>
      <c r="BQ1155" s="758"/>
      <c r="BR1155" s="758"/>
      <c r="BS1155" s="758"/>
      <c r="BT1155" s="758"/>
      <c r="BU1155" s="758"/>
      <c r="BV1155" s="758"/>
      <c r="BW1155" s="758"/>
      <c r="BX1155" s="758"/>
      <c r="BY1155" s="758"/>
      <c r="BZ1155" s="758"/>
      <c r="CA1155" s="758"/>
      <c r="CB1155" s="758"/>
      <c r="CC1155" s="758"/>
      <c r="CD1155" s="758"/>
      <c r="CE1155" s="758"/>
      <c r="CF1155" s="758"/>
      <c r="CG1155" s="758"/>
      <c r="CH1155" s="758"/>
      <c r="CI1155" s="758"/>
      <c r="CJ1155" s="758"/>
      <c r="CK1155" s="758"/>
      <c r="CL1155" s="758"/>
      <c r="CM1155" s="758"/>
      <c r="CN1155" s="758"/>
    </row>
    <row r="1156" spans="2:92" ht="15">
      <c r="B1156" s="758"/>
      <c r="C1156" s="758"/>
      <c r="D1156" s="758"/>
      <c r="E1156" s="758"/>
      <c r="F1156" s="758"/>
      <c r="G1156" s="758"/>
      <c r="H1156" s="758"/>
      <c r="I1156" s="758"/>
      <c r="J1156" s="758"/>
      <c r="K1156" s="758"/>
      <c r="L1156" s="758"/>
      <c r="M1156" s="758"/>
      <c r="N1156" s="758"/>
      <c r="O1156" s="758"/>
      <c r="P1156" s="758"/>
      <c r="Q1156" s="758"/>
      <c r="R1156" s="758"/>
      <c r="S1156" s="758"/>
      <c r="T1156" s="758"/>
      <c r="U1156" s="758"/>
      <c r="V1156" s="758"/>
      <c r="W1156" s="758"/>
      <c r="X1156" s="758"/>
      <c r="Y1156" s="758"/>
      <c r="Z1156" s="758"/>
      <c r="AA1156" s="758"/>
      <c r="AB1156" s="758"/>
      <c r="AC1156" s="758"/>
      <c r="AD1156" s="758"/>
      <c r="AE1156" s="758"/>
      <c r="AF1156" s="758"/>
      <c r="AG1156" s="758"/>
      <c r="AH1156" s="758"/>
      <c r="AI1156" s="758"/>
      <c r="AJ1156" s="758"/>
      <c r="AK1156" s="758"/>
      <c r="AL1156" s="758"/>
      <c r="AM1156" s="758"/>
      <c r="AN1156" s="758"/>
      <c r="AO1156" s="758"/>
      <c r="AP1156" s="758"/>
      <c r="AQ1156" s="758"/>
      <c r="AR1156" s="758"/>
      <c r="AS1156" s="758"/>
      <c r="AT1156" s="758"/>
      <c r="AU1156" s="758"/>
      <c r="AV1156" s="758"/>
      <c r="AW1156" s="758"/>
      <c r="AX1156" s="758"/>
      <c r="AY1156" s="758"/>
      <c r="AZ1156" s="758"/>
      <c r="BA1156" s="758"/>
      <c r="BB1156" s="758"/>
      <c r="BC1156" s="758"/>
      <c r="BD1156" s="758"/>
      <c r="BE1156" s="758"/>
      <c r="BF1156" s="812"/>
      <c r="BG1156" s="758"/>
      <c r="BH1156" s="758"/>
      <c r="BI1156" s="758"/>
      <c r="BJ1156" s="758"/>
      <c r="BK1156" s="758"/>
      <c r="BL1156" s="758"/>
      <c r="BM1156" s="758"/>
      <c r="BN1156" s="758"/>
      <c r="BO1156" s="758"/>
      <c r="BP1156" s="758"/>
      <c r="BQ1156" s="758"/>
      <c r="BR1156" s="758"/>
      <c r="BS1156" s="758"/>
      <c r="BT1156" s="758"/>
      <c r="BU1156" s="758"/>
      <c r="BV1156" s="758"/>
      <c r="BW1156" s="758"/>
      <c r="BX1156" s="758"/>
      <c r="BY1156" s="758"/>
      <c r="BZ1156" s="758"/>
      <c r="CA1156" s="758"/>
      <c r="CB1156" s="758"/>
      <c r="CC1156" s="758"/>
      <c r="CD1156" s="758"/>
      <c r="CE1156" s="758"/>
      <c r="CF1156" s="758"/>
      <c r="CG1156" s="758"/>
      <c r="CH1156" s="758"/>
      <c r="CI1156" s="758"/>
      <c r="CJ1156" s="758"/>
      <c r="CK1156" s="758"/>
      <c r="CL1156" s="758"/>
      <c r="CM1156" s="758"/>
      <c r="CN1156" s="758"/>
    </row>
    <row r="1157" spans="2:92" ht="15">
      <c r="B1157" s="758"/>
      <c r="C1157" s="758"/>
      <c r="D1157" s="758"/>
      <c r="E1157" s="758"/>
      <c r="F1157" s="758"/>
      <c r="G1157" s="758"/>
      <c r="H1157" s="758"/>
      <c r="I1157" s="758"/>
      <c r="J1157" s="758"/>
      <c r="K1157" s="758"/>
      <c r="L1157" s="758"/>
      <c r="M1157" s="758"/>
      <c r="N1157" s="758"/>
      <c r="O1157" s="758"/>
      <c r="P1157" s="758"/>
      <c r="Q1157" s="758"/>
      <c r="R1157" s="758"/>
      <c r="S1157" s="758"/>
      <c r="T1157" s="758"/>
      <c r="U1157" s="758"/>
      <c r="V1157" s="758"/>
      <c r="W1157" s="758"/>
      <c r="X1157" s="758"/>
      <c r="Y1157" s="758"/>
      <c r="Z1157" s="758"/>
      <c r="AA1157" s="758"/>
      <c r="AB1157" s="758"/>
      <c r="AC1157" s="758"/>
      <c r="AD1157" s="758"/>
      <c r="AE1157" s="758"/>
      <c r="AF1157" s="758"/>
      <c r="AG1157" s="758"/>
      <c r="AH1157" s="758"/>
      <c r="AI1157" s="758"/>
      <c r="AJ1157" s="758"/>
      <c r="AK1157" s="758"/>
      <c r="AL1157" s="758"/>
      <c r="AM1157" s="758"/>
      <c r="AN1157" s="758"/>
      <c r="AO1157" s="758"/>
      <c r="AP1157" s="758"/>
      <c r="AQ1157" s="758"/>
      <c r="AR1157" s="758"/>
      <c r="AS1157" s="758"/>
      <c r="AT1157" s="758"/>
      <c r="AU1157" s="758"/>
      <c r="AV1157" s="758"/>
      <c r="AW1157" s="758"/>
      <c r="AX1157" s="758"/>
      <c r="AY1157" s="758"/>
      <c r="AZ1157" s="758"/>
      <c r="BA1157" s="758"/>
      <c r="BB1157" s="758"/>
      <c r="BC1157" s="758"/>
      <c r="BD1157" s="758"/>
      <c r="BE1157" s="758"/>
      <c r="BF1157" s="812"/>
      <c r="BG1157" s="758"/>
      <c r="BH1157" s="758"/>
      <c r="BI1157" s="758"/>
      <c r="BJ1157" s="758"/>
      <c r="BK1157" s="758"/>
      <c r="BL1157" s="758"/>
      <c r="BM1157" s="758"/>
      <c r="BN1157" s="758"/>
      <c r="BO1157" s="758"/>
      <c r="BP1157" s="758"/>
      <c r="BQ1157" s="758"/>
      <c r="BR1157" s="758"/>
      <c r="BS1157" s="758"/>
      <c r="BT1157" s="758"/>
      <c r="BU1157" s="758"/>
      <c r="BV1157" s="758"/>
      <c r="BW1157" s="758"/>
      <c r="BX1157" s="758"/>
      <c r="BY1157" s="758"/>
      <c r="BZ1157" s="758"/>
      <c r="CA1157" s="758"/>
      <c r="CB1157" s="758"/>
      <c r="CC1157" s="758"/>
      <c r="CD1157" s="758"/>
      <c r="CE1157" s="758"/>
      <c r="CF1157" s="758"/>
      <c r="CG1157" s="758"/>
      <c r="CH1157" s="758"/>
      <c r="CI1157" s="758"/>
      <c r="CJ1157" s="758"/>
      <c r="CK1157" s="758"/>
      <c r="CL1157" s="758"/>
      <c r="CM1157" s="758"/>
      <c r="CN1157" s="758"/>
    </row>
    <row r="1158" spans="2:92" ht="15">
      <c r="B1158" s="758"/>
      <c r="C1158" s="758"/>
      <c r="D1158" s="758"/>
      <c r="E1158" s="758"/>
      <c r="F1158" s="758"/>
      <c r="G1158" s="758"/>
      <c r="H1158" s="758"/>
      <c r="I1158" s="758"/>
      <c r="J1158" s="758"/>
      <c r="K1158" s="758"/>
      <c r="L1158" s="758"/>
      <c r="M1158" s="758"/>
      <c r="N1158" s="758"/>
      <c r="O1158" s="758"/>
      <c r="P1158" s="758"/>
      <c r="Q1158" s="758"/>
      <c r="R1158" s="758"/>
      <c r="S1158" s="758"/>
      <c r="T1158" s="758"/>
      <c r="U1158" s="758"/>
      <c r="V1158" s="758"/>
      <c r="W1158" s="758"/>
      <c r="X1158" s="758"/>
      <c r="Y1158" s="758"/>
      <c r="Z1158" s="758"/>
      <c r="AA1158" s="758"/>
      <c r="AB1158" s="758"/>
      <c r="AC1158" s="758"/>
      <c r="AD1158" s="758"/>
      <c r="AE1158" s="758"/>
      <c r="AF1158" s="758"/>
      <c r="AG1158" s="758"/>
      <c r="AH1158" s="758"/>
      <c r="AI1158" s="758"/>
      <c r="AJ1158" s="758"/>
      <c r="AK1158" s="758"/>
      <c r="AL1158" s="758"/>
      <c r="AM1158" s="758"/>
      <c r="AN1158" s="758"/>
      <c r="AO1158" s="758"/>
      <c r="AP1158" s="758"/>
      <c r="AQ1158" s="758"/>
      <c r="AR1158" s="758"/>
      <c r="AS1158" s="758"/>
      <c r="AT1158" s="758"/>
      <c r="AU1158" s="758"/>
      <c r="AV1158" s="758"/>
      <c r="AW1158" s="758"/>
      <c r="AX1158" s="758"/>
      <c r="AY1158" s="758"/>
      <c r="AZ1158" s="758"/>
      <c r="BA1158" s="758"/>
      <c r="BB1158" s="758"/>
      <c r="BC1158" s="758"/>
      <c r="BD1158" s="758"/>
      <c r="BE1158" s="758"/>
      <c r="BF1158" s="812"/>
      <c r="BG1158" s="758"/>
      <c r="BH1158" s="758"/>
      <c r="BI1158" s="758"/>
      <c r="BJ1158" s="758"/>
      <c r="BK1158" s="758"/>
      <c r="BL1158" s="758"/>
      <c r="BM1158" s="758"/>
      <c r="BN1158" s="758"/>
      <c r="BO1158" s="758"/>
      <c r="BP1158" s="758"/>
      <c r="BQ1158" s="758"/>
      <c r="BR1158" s="758"/>
      <c r="BS1158" s="758"/>
      <c r="BT1158" s="758"/>
      <c r="BU1158" s="758"/>
      <c r="BV1158" s="758"/>
      <c r="BW1158" s="758"/>
      <c r="BX1158" s="758"/>
      <c r="BY1158" s="758"/>
      <c r="BZ1158" s="758"/>
      <c r="CA1158" s="758"/>
      <c r="CB1158" s="758"/>
      <c r="CC1158" s="758"/>
      <c r="CD1158" s="758"/>
      <c r="CE1158" s="758"/>
      <c r="CF1158" s="758"/>
      <c r="CG1158" s="758"/>
      <c r="CH1158" s="758"/>
      <c r="CI1158" s="758"/>
      <c r="CJ1158" s="758"/>
      <c r="CK1158" s="758"/>
      <c r="CL1158" s="758"/>
      <c r="CM1158" s="758"/>
      <c r="CN1158" s="758"/>
    </row>
    <row r="1159" spans="2:92" ht="15">
      <c r="B1159" s="758"/>
      <c r="C1159" s="758"/>
      <c r="D1159" s="758"/>
      <c r="E1159" s="758"/>
      <c r="F1159" s="758"/>
      <c r="G1159" s="758"/>
      <c r="H1159" s="758"/>
      <c r="I1159" s="758"/>
      <c r="J1159" s="758"/>
      <c r="K1159" s="758"/>
      <c r="L1159" s="758"/>
      <c r="M1159" s="758"/>
      <c r="N1159" s="758"/>
      <c r="O1159" s="758"/>
      <c r="P1159" s="758"/>
      <c r="Q1159" s="758"/>
      <c r="R1159" s="758"/>
      <c r="S1159" s="758"/>
      <c r="T1159" s="758"/>
      <c r="U1159" s="758"/>
      <c r="V1159" s="758"/>
      <c r="W1159" s="758"/>
      <c r="X1159" s="758"/>
      <c r="Y1159" s="758"/>
      <c r="Z1159" s="758"/>
      <c r="AA1159" s="758"/>
      <c r="AB1159" s="758"/>
      <c r="AC1159" s="758"/>
      <c r="AD1159" s="758"/>
      <c r="AE1159" s="758"/>
      <c r="AF1159" s="758"/>
      <c r="AG1159" s="758"/>
      <c r="AH1159" s="758"/>
      <c r="AI1159" s="758"/>
      <c r="AJ1159" s="758"/>
      <c r="AK1159" s="758"/>
      <c r="AL1159" s="758"/>
      <c r="AM1159" s="758"/>
      <c r="AN1159" s="758"/>
      <c r="AO1159" s="758"/>
      <c r="AP1159" s="758"/>
      <c r="AQ1159" s="758"/>
      <c r="AR1159" s="758"/>
      <c r="AS1159" s="758"/>
      <c r="AT1159" s="758"/>
      <c r="AU1159" s="758"/>
      <c r="AV1159" s="758"/>
      <c r="AW1159" s="758"/>
      <c r="AX1159" s="758"/>
      <c r="AY1159" s="758"/>
      <c r="AZ1159" s="758"/>
      <c r="BA1159" s="758"/>
      <c r="BB1159" s="758"/>
      <c r="BC1159" s="758"/>
      <c r="BD1159" s="758"/>
      <c r="BE1159" s="758"/>
      <c r="BF1159" s="812"/>
      <c r="BG1159" s="758"/>
      <c r="BH1159" s="758"/>
      <c r="BI1159" s="758"/>
      <c r="BJ1159" s="758"/>
      <c r="BK1159" s="758"/>
      <c r="BL1159" s="758"/>
      <c r="BM1159" s="758"/>
      <c r="BN1159" s="758"/>
      <c r="BO1159" s="758"/>
      <c r="BP1159" s="758"/>
      <c r="BQ1159" s="758"/>
      <c r="BR1159" s="758"/>
      <c r="BS1159" s="758"/>
      <c r="BT1159" s="758"/>
      <c r="BU1159" s="758"/>
      <c r="BV1159" s="758"/>
      <c r="BW1159" s="758"/>
      <c r="BX1159" s="758"/>
      <c r="BY1159" s="758"/>
      <c r="BZ1159" s="758"/>
      <c r="CA1159" s="758"/>
      <c r="CB1159" s="758"/>
      <c r="CC1159" s="758"/>
      <c r="CD1159" s="758"/>
      <c r="CE1159" s="758"/>
      <c r="CF1159" s="758"/>
      <c r="CG1159" s="758"/>
      <c r="CH1159" s="758"/>
      <c r="CI1159" s="758"/>
      <c r="CJ1159" s="758"/>
      <c r="CK1159" s="758"/>
      <c r="CL1159" s="758"/>
      <c r="CM1159" s="758"/>
      <c r="CN1159" s="758"/>
    </row>
    <row r="1160" spans="2:92" ht="15">
      <c r="B1160" s="758"/>
      <c r="C1160" s="758"/>
      <c r="D1160" s="758"/>
      <c r="E1160" s="758"/>
      <c r="F1160" s="758"/>
      <c r="G1160" s="758"/>
      <c r="H1160" s="758"/>
      <c r="I1160" s="758"/>
      <c r="J1160" s="758"/>
      <c r="K1160" s="758"/>
      <c r="L1160" s="758"/>
      <c r="M1160" s="758"/>
      <c r="N1160" s="758"/>
      <c r="O1160" s="758"/>
      <c r="P1160" s="758"/>
      <c r="Q1160" s="758"/>
      <c r="R1160" s="758"/>
      <c r="S1160" s="758"/>
      <c r="T1160" s="758"/>
      <c r="U1160" s="758"/>
      <c r="V1160" s="758"/>
      <c r="W1160" s="758"/>
      <c r="X1160" s="758"/>
      <c r="Y1160" s="758"/>
      <c r="Z1160" s="758"/>
      <c r="AA1160" s="758"/>
      <c r="AB1160" s="758"/>
      <c r="AC1160" s="758"/>
      <c r="AD1160" s="758"/>
      <c r="AE1160" s="758"/>
      <c r="AF1160" s="758"/>
      <c r="AG1160" s="758"/>
      <c r="AH1160" s="758"/>
      <c r="AI1160" s="758"/>
      <c r="AJ1160" s="758"/>
      <c r="AK1160" s="758"/>
      <c r="AL1160" s="758"/>
      <c r="AM1160" s="758"/>
      <c r="AN1160" s="758"/>
      <c r="AO1160" s="758"/>
      <c r="AP1160" s="758"/>
      <c r="AQ1160" s="758"/>
      <c r="AR1160" s="758"/>
      <c r="AS1160" s="758"/>
      <c r="AT1160" s="758"/>
      <c r="AU1160" s="758"/>
      <c r="AV1160" s="758"/>
      <c r="AW1160" s="758"/>
      <c r="AX1160" s="758"/>
      <c r="AY1160" s="758"/>
      <c r="AZ1160" s="758"/>
      <c r="BA1160" s="758"/>
      <c r="BB1160" s="758"/>
      <c r="BC1160" s="758"/>
      <c r="BD1160" s="758"/>
      <c r="BE1160" s="758"/>
      <c r="BF1160" s="812"/>
      <c r="BG1160" s="758"/>
      <c r="BH1160" s="758"/>
      <c r="BI1160" s="758"/>
      <c r="BJ1160" s="758"/>
      <c r="BK1160" s="758"/>
      <c r="BL1160" s="758"/>
      <c r="BM1160" s="758"/>
      <c r="BN1160" s="758"/>
      <c r="BO1160" s="758"/>
      <c r="BP1160" s="758"/>
      <c r="BQ1160" s="758"/>
      <c r="BR1160" s="758"/>
      <c r="BS1160" s="758"/>
      <c r="BT1160" s="758"/>
      <c r="BU1160" s="758"/>
      <c r="BV1160" s="758"/>
      <c r="BW1160" s="758"/>
      <c r="BX1160" s="758"/>
      <c r="BY1160" s="758"/>
      <c r="BZ1160" s="758"/>
      <c r="CA1160" s="758"/>
      <c r="CB1160" s="758"/>
      <c r="CC1160" s="758"/>
      <c r="CD1160" s="758"/>
      <c r="CE1160" s="758"/>
      <c r="CF1160" s="758"/>
      <c r="CG1160" s="758"/>
      <c r="CH1160" s="758"/>
      <c r="CI1160" s="758"/>
      <c r="CJ1160" s="758"/>
      <c r="CK1160" s="758"/>
      <c r="CL1160" s="758"/>
      <c r="CM1160" s="758"/>
      <c r="CN1160" s="758"/>
    </row>
    <row r="1161" spans="2:92" ht="15">
      <c r="B1161" s="758"/>
      <c r="C1161" s="758"/>
      <c r="D1161" s="758"/>
      <c r="E1161" s="758"/>
      <c r="F1161" s="758"/>
      <c r="G1161" s="758"/>
      <c r="H1161" s="758"/>
      <c r="I1161" s="758"/>
      <c r="J1161" s="758"/>
      <c r="K1161" s="758"/>
      <c r="L1161" s="758"/>
      <c r="M1161" s="758"/>
      <c r="N1161" s="758"/>
      <c r="O1161" s="758"/>
      <c r="P1161" s="758"/>
      <c r="Q1161" s="758"/>
      <c r="R1161" s="758"/>
      <c r="S1161" s="758"/>
      <c r="T1161" s="758"/>
      <c r="U1161" s="758"/>
      <c r="V1161" s="758"/>
      <c r="W1161" s="758"/>
      <c r="X1161" s="758"/>
      <c r="Y1161" s="758"/>
      <c r="Z1161" s="758"/>
      <c r="AA1161" s="758"/>
      <c r="AB1161" s="758"/>
      <c r="AC1161" s="758"/>
      <c r="AD1161" s="758"/>
      <c r="AE1161" s="758"/>
      <c r="AF1161" s="758"/>
      <c r="AG1161" s="758"/>
      <c r="AH1161" s="758"/>
      <c r="AI1161" s="758"/>
      <c r="AJ1161" s="758"/>
      <c r="AK1161" s="758"/>
      <c r="AL1161" s="758"/>
      <c r="AM1161" s="758"/>
      <c r="AN1161" s="758"/>
      <c r="AO1161" s="758"/>
      <c r="AP1161" s="758"/>
      <c r="AQ1161" s="758"/>
      <c r="AR1161" s="758"/>
      <c r="AS1161" s="758"/>
      <c r="AT1161" s="758"/>
      <c r="AU1161" s="758"/>
      <c r="AV1161" s="758"/>
      <c r="AW1161" s="758"/>
      <c r="AX1161" s="758"/>
      <c r="AY1161" s="758"/>
      <c r="AZ1161" s="758"/>
      <c r="BA1161" s="758"/>
      <c r="BB1161" s="758"/>
      <c r="BC1161" s="758"/>
      <c r="BD1161" s="758"/>
      <c r="BE1161" s="758"/>
      <c r="BF1161" s="812"/>
      <c r="BG1161" s="758"/>
      <c r="BH1161" s="758"/>
      <c r="BI1161" s="758"/>
      <c r="BJ1161" s="758"/>
      <c r="BK1161" s="758"/>
      <c r="BL1161" s="758"/>
      <c r="BM1161" s="758"/>
      <c r="BN1161" s="758"/>
      <c r="BO1161" s="758"/>
      <c r="BP1161" s="758"/>
      <c r="BQ1161" s="758"/>
      <c r="BR1161" s="758"/>
      <c r="BS1161" s="758"/>
      <c r="BT1161" s="758"/>
      <c r="BU1161" s="758"/>
      <c r="BV1161" s="758"/>
      <c r="BW1161" s="758"/>
      <c r="BX1161" s="758"/>
      <c r="BY1161" s="758"/>
      <c r="BZ1161" s="758"/>
      <c r="CA1161" s="758"/>
      <c r="CB1161" s="758"/>
      <c r="CC1161" s="758"/>
      <c r="CD1161" s="758"/>
      <c r="CE1161" s="758"/>
      <c r="CF1161" s="758"/>
      <c r="CG1161" s="758"/>
      <c r="CH1161" s="758"/>
      <c r="CI1161" s="758"/>
      <c r="CJ1161" s="758"/>
      <c r="CK1161" s="758"/>
      <c r="CL1161" s="758"/>
      <c r="CM1161" s="758"/>
      <c r="CN1161" s="758"/>
    </row>
    <row r="1162" spans="2:92" ht="15">
      <c r="B1162" s="758"/>
      <c r="C1162" s="758"/>
      <c r="D1162" s="758"/>
      <c r="E1162" s="758"/>
      <c r="F1162" s="758"/>
      <c r="G1162" s="758"/>
      <c r="H1162" s="758"/>
      <c r="I1162" s="758"/>
      <c r="J1162" s="758"/>
      <c r="K1162" s="758"/>
      <c r="L1162" s="758"/>
      <c r="M1162" s="758"/>
      <c r="N1162" s="758"/>
      <c r="O1162" s="758"/>
      <c r="P1162" s="758"/>
      <c r="Q1162" s="758"/>
      <c r="R1162" s="758"/>
      <c r="S1162" s="758"/>
      <c r="T1162" s="758"/>
      <c r="U1162" s="758"/>
      <c r="V1162" s="758"/>
      <c r="W1162" s="758"/>
      <c r="X1162" s="758"/>
      <c r="Y1162" s="758"/>
      <c r="Z1162" s="758"/>
      <c r="AA1162" s="758"/>
      <c r="AB1162" s="758"/>
      <c r="AC1162" s="758"/>
      <c r="AD1162" s="758"/>
      <c r="AE1162" s="758"/>
      <c r="AF1162" s="758"/>
      <c r="AG1162" s="758"/>
      <c r="AH1162" s="758"/>
      <c r="AI1162" s="758"/>
      <c r="AJ1162" s="758"/>
      <c r="AK1162" s="758"/>
      <c r="AL1162" s="758"/>
      <c r="AM1162" s="758"/>
      <c r="AN1162" s="758"/>
      <c r="AO1162" s="758"/>
      <c r="AP1162" s="758"/>
      <c r="AQ1162" s="758"/>
      <c r="AR1162" s="758"/>
      <c r="AS1162" s="758"/>
      <c r="AT1162" s="758"/>
      <c r="AU1162" s="758"/>
      <c r="AV1162" s="758"/>
      <c r="AW1162" s="758"/>
      <c r="AX1162" s="758"/>
      <c r="AY1162" s="758"/>
      <c r="AZ1162" s="758"/>
      <c r="BA1162" s="758"/>
      <c r="BB1162" s="758"/>
      <c r="BC1162" s="758"/>
      <c r="BD1162" s="758"/>
      <c r="BE1162" s="758"/>
      <c r="BF1162" s="812"/>
      <c r="BG1162" s="758"/>
      <c r="BH1162" s="758"/>
      <c r="BI1162" s="758"/>
      <c r="BJ1162" s="758"/>
      <c r="BK1162" s="758"/>
      <c r="BL1162" s="758"/>
      <c r="BM1162" s="758"/>
      <c r="BN1162" s="758"/>
      <c r="BO1162" s="758"/>
      <c r="BP1162" s="758"/>
      <c r="BQ1162" s="758"/>
      <c r="BR1162" s="758"/>
      <c r="BS1162" s="758"/>
      <c r="BT1162" s="758"/>
      <c r="BU1162" s="758"/>
      <c r="BV1162" s="758"/>
      <c r="BW1162" s="758"/>
      <c r="BX1162" s="758"/>
      <c r="BY1162" s="758"/>
      <c r="BZ1162" s="758"/>
      <c r="CA1162" s="758"/>
      <c r="CB1162" s="758"/>
      <c r="CC1162" s="758"/>
      <c r="CD1162" s="758"/>
      <c r="CE1162" s="758"/>
      <c r="CF1162" s="758"/>
      <c r="CG1162" s="758"/>
      <c r="CH1162" s="758"/>
      <c r="CI1162" s="758"/>
      <c r="CJ1162" s="758"/>
      <c r="CK1162" s="758"/>
      <c r="CL1162" s="758"/>
      <c r="CM1162" s="758"/>
      <c r="CN1162" s="758"/>
    </row>
    <row r="1163" spans="2:92" ht="15">
      <c r="B1163" s="758"/>
      <c r="C1163" s="758"/>
      <c r="D1163" s="758"/>
      <c r="E1163" s="758"/>
      <c r="F1163" s="758"/>
      <c r="G1163" s="758"/>
      <c r="H1163" s="758"/>
      <c r="I1163" s="758"/>
      <c r="J1163" s="758"/>
      <c r="K1163" s="758"/>
      <c r="L1163" s="758"/>
      <c r="M1163" s="758"/>
      <c r="N1163" s="758"/>
      <c r="O1163" s="758"/>
      <c r="P1163" s="758"/>
      <c r="Q1163" s="758"/>
      <c r="R1163" s="758"/>
      <c r="S1163" s="758"/>
      <c r="T1163" s="758"/>
      <c r="U1163" s="758"/>
      <c r="V1163" s="758"/>
      <c r="W1163" s="758"/>
      <c r="X1163" s="758"/>
      <c r="Y1163" s="758"/>
      <c r="Z1163" s="758"/>
      <c r="AA1163" s="758"/>
      <c r="AB1163" s="758"/>
      <c r="AC1163" s="758"/>
      <c r="AD1163" s="758"/>
      <c r="AE1163" s="758"/>
      <c r="AF1163" s="758"/>
      <c r="AG1163" s="758"/>
      <c r="AH1163" s="758"/>
      <c r="AI1163" s="758"/>
      <c r="AJ1163" s="758"/>
      <c r="AK1163" s="758"/>
      <c r="AL1163" s="758"/>
      <c r="AM1163" s="758"/>
      <c r="AN1163" s="758"/>
      <c r="AO1163" s="758"/>
      <c r="AP1163" s="758"/>
      <c r="AQ1163" s="758"/>
      <c r="AR1163" s="758"/>
      <c r="AS1163" s="758"/>
      <c r="AT1163" s="758"/>
      <c r="AU1163" s="758"/>
      <c r="AV1163" s="758"/>
      <c r="AW1163" s="758"/>
      <c r="AX1163" s="758"/>
      <c r="AY1163" s="758"/>
      <c r="AZ1163" s="758"/>
      <c r="BA1163" s="758"/>
      <c r="BB1163" s="758"/>
      <c r="BC1163" s="758"/>
      <c r="BD1163" s="758"/>
      <c r="BE1163" s="758"/>
      <c r="BF1163" s="812"/>
      <c r="BG1163" s="758"/>
      <c r="BH1163" s="758"/>
      <c r="BI1163" s="758"/>
      <c r="BJ1163" s="758"/>
      <c r="BK1163" s="758"/>
      <c r="BL1163" s="758"/>
      <c r="BM1163" s="758"/>
      <c r="BN1163" s="758"/>
      <c r="BO1163" s="758"/>
      <c r="BP1163" s="758"/>
      <c r="BQ1163" s="758"/>
      <c r="BR1163" s="758"/>
      <c r="BS1163" s="758"/>
      <c r="BT1163" s="758"/>
      <c r="BU1163" s="758"/>
      <c r="BV1163" s="758"/>
      <c r="BW1163" s="758"/>
      <c r="BX1163" s="758"/>
      <c r="BY1163" s="758"/>
      <c r="BZ1163" s="758"/>
      <c r="CA1163" s="758"/>
      <c r="CB1163" s="758"/>
      <c r="CC1163" s="758"/>
      <c r="CD1163" s="758"/>
      <c r="CE1163" s="758"/>
      <c r="CF1163" s="758"/>
      <c r="CG1163" s="758"/>
      <c r="CH1163" s="758"/>
      <c r="CI1163" s="758"/>
      <c r="CJ1163" s="758"/>
      <c r="CK1163" s="758"/>
      <c r="CL1163" s="758"/>
      <c r="CM1163" s="758"/>
      <c r="CN1163" s="758"/>
    </row>
    <row r="1164" spans="2:92" ht="15">
      <c r="B1164" s="758"/>
      <c r="C1164" s="758"/>
      <c r="D1164" s="758"/>
      <c r="E1164" s="758"/>
      <c r="F1164" s="758"/>
      <c r="G1164" s="758"/>
      <c r="H1164" s="758"/>
      <c r="I1164" s="758"/>
      <c r="J1164" s="758"/>
      <c r="K1164" s="758"/>
      <c r="L1164" s="758"/>
      <c r="M1164" s="758"/>
      <c r="N1164" s="758"/>
      <c r="O1164" s="758"/>
      <c r="P1164" s="758"/>
      <c r="Q1164" s="758"/>
      <c r="R1164" s="758"/>
      <c r="S1164" s="758"/>
      <c r="T1164" s="758"/>
      <c r="U1164" s="758"/>
      <c r="V1164" s="758"/>
      <c r="W1164" s="758"/>
      <c r="X1164" s="758"/>
      <c r="Y1164" s="758"/>
      <c r="Z1164" s="758"/>
      <c r="AA1164" s="758"/>
      <c r="AB1164" s="758"/>
      <c r="AC1164" s="758"/>
      <c r="AD1164" s="758"/>
      <c r="AE1164" s="758"/>
      <c r="AF1164" s="758"/>
      <c r="AG1164" s="758"/>
      <c r="AH1164" s="758"/>
      <c r="AI1164" s="758"/>
      <c r="AJ1164" s="758"/>
      <c r="AK1164" s="758"/>
      <c r="AL1164" s="758"/>
      <c r="AM1164" s="758"/>
      <c r="AN1164" s="758"/>
      <c r="AO1164" s="758"/>
      <c r="AP1164" s="758"/>
      <c r="AQ1164" s="758"/>
      <c r="AR1164" s="758"/>
      <c r="AS1164" s="758"/>
      <c r="AT1164" s="758"/>
      <c r="AU1164" s="758"/>
      <c r="AV1164" s="758"/>
      <c r="AW1164" s="758"/>
      <c r="AX1164" s="758"/>
      <c r="AY1164" s="758"/>
      <c r="AZ1164" s="758"/>
      <c r="BA1164" s="758"/>
      <c r="BB1164" s="758"/>
      <c r="BC1164" s="758"/>
      <c r="BD1164" s="758"/>
      <c r="BE1164" s="758"/>
      <c r="BF1164" s="812"/>
      <c r="BG1164" s="758"/>
      <c r="BH1164" s="758"/>
      <c r="BI1164" s="758"/>
      <c r="BJ1164" s="758"/>
      <c r="BK1164" s="758"/>
      <c r="BL1164" s="758"/>
      <c r="BM1164" s="758"/>
      <c r="BN1164" s="758"/>
      <c r="BO1164" s="758"/>
      <c r="BP1164" s="758"/>
      <c r="BQ1164" s="758"/>
      <c r="BR1164" s="758"/>
      <c r="BS1164" s="758"/>
      <c r="BT1164" s="758"/>
      <c r="BU1164" s="758"/>
      <c r="BV1164" s="758"/>
      <c r="BW1164" s="758"/>
      <c r="BX1164" s="758"/>
      <c r="BY1164" s="758"/>
      <c r="BZ1164" s="758"/>
      <c r="CA1164" s="758"/>
      <c r="CB1164" s="758"/>
      <c r="CC1164" s="758"/>
      <c r="CD1164" s="758"/>
      <c r="CE1164" s="758"/>
      <c r="CF1164" s="758"/>
      <c r="CG1164" s="758"/>
      <c r="CH1164" s="758"/>
      <c r="CI1164" s="758"/>
      <c r="CJ1164" s="758"/>
      <c r="CK1164" s="758"/>
      <c r="CL1164" s="758"/>
      <c r="CM1164" s="758"/>
      <c r="CN1164" s="758"/>
    </row>
    <row r="1165" spans="2:92" ht="15">
      <c r="B1165" s="758"/>
      <c r="C1165" s="758"/>
      <c r="D1165" s="758"/>
      <c r="E1165" s="758"/>
      <c r="F1165" s="758"/>
      <c r="G1165" s="758"/>
      <c r="H1165" s="758"/>
      <c r="I1165" s="758"/>
      <c r="J1165" s="758"/>
      <c r="K1165" s="758"/>
      <c r="L1165" s="758"/>
      <c r="M1165" s="758"/>
      <c r="N1165" s="758"/>
      <c r="O1165" s="758"/>
      <c r="P1165" s="758"/>
      <c r="Q1165" s="758"/>
      <c r="R1165" s="758"/>
      <c r="S1165" s="758"/>
      <c r="T1165" s="758"/>
      <c r="U1165" s="758"/>
      <c r="V1165" s="758"/>
      <c r="W1165" s="758"/>
      <c r="X1165" s="758"/>
      <c r="Y1165" s="758"/>
      <c r="Z1165" s="758"/>
      <c r="AA1165" s="758"/>
      <c r="AB1165" s="758"/>
      <c r="AC1165" s="758"/>
      <c r="AD1165" s="758"/>
      <c r="AE1165" s="758"/>
      <c r="AF1165" s="758"/>
      <c r="AG1165" s="758"/>
      <c r="AH1165" s="758"/>
      <c r="AI1165" s="758"/>
      <c r="AJ1165" s="758"/>
      <c r="AK1165" s="758"/>
      <c r="AL1165" s="758"/>
      <c r="AM1165" s="758"/>
      <c r="AN1165" s="758"/>
      <c r="AO1165" s="758"/>
      <c r="AP1165" s="758"/>
      <c r="AQ1165" s="758"/>
      <c r="AR1165" s="758"/>
      <c r="AS1165" s="758"/>
      <c r="AT1165" s="758"/>
      <c r="AU1165" s="758"/>
      <c r="AV1165" s="758"/>
      <c r="AW1165" s="758"/>
      <c r="AX1165" s="758"/>
      <c r="AY1165" s="758"/>
      <c r="AZ1165" s="758"/>
      <c r="BA1165" s="758"/>
      <c r="BB1165" s="758"/>
      <c r="BC1165" s="758"/>
      <c r="BD1165" s="758"/>
      <c r="BE1165" s="758"/>
      <c r="BF1165" s="812"/>
      <c r="BG1165" s="758"/>
      <c r="BH1165" s="758"/>
      <c r="BI1165" s="758"/>
      <c r="BJ1165" s="758"/>
      <c r="BK1165" s="758"/>
      <c r="BL1165" s="758"/>
      <c r="BM1165" s="758"/>
      <c r="BN1165" s="758"/>
      <c r="BO1165" s="758"/>
      <c r="BP1165" s="758"/>
      <c r="BQ1165" s="758"/>
      <c r="BR1165" s="758"/>
      <c r="BS1165" s="758"/>
      <c r="BT1165" s="758"/>
      <c r="BU1165" s="758"/>
      <c r="BV1165" s="758"/>
      <c r="BW1165" s="758"/>
      <c r="BX1165" s="758"/>
      <c r="BY1165" s="758"/>
      <c r="BZ1165" s="758"/>
      <c r="CA1165" s="758"/>
      <c r="CB1165" s="758"/>
      <c r="CC1165" s="758"/>
      <c r="CD1165" s="758"/>
      <c r="CE1165" s="758"/>
      <c r="CF1165" s="758"/>
      <c r="CG1165" s="758"/>
      <c r="CH1165" s="758"/>
      <c r="CI1165" s="758"/>
      <c r="CJ1165" s="758"/>
      <c r="CK1165" s="758"/>
      <c r="CL1165" s="758"/>
      <c r="CM1165" s="758"/>
      <c r="CN1165" s="758"/>
    </row>
    <row r="1166" spans="2:92" ht="15">
      <c r="B1166" s="758"/>
      <c r="C1166" s="758"/>
      <c r="D1166" s="758"/>
      <c r="E1166" s="758"/>
      <c r="F1166" s="758"/>
      <c r="G1166" s="758"/>
      <c r="H1166" s="758"/>
      <c r="I1166" s="758"/>
      <c r="J1166" s="758"/>
      <c r="K1166" s="758"/>
      <c r="L1166" s="758"/>
      <c r="M1166" s="758"/>
      <c r="N1166" s="758"/>
      <c r="O1166" s="758"/>
      <c r="P1166" s="758"/>
      <c r="Q1166" s="758"/>
      <c r="R1166" s="758"/>
      <c r="S1166" s="758"/>
      <c r="T1166" s="758"/>
      <c r="U1166" s="758"/>
      <c r="V1166" s="758"/>
      <c r="W1166" s="758"/>
      <c r="X1166" s="758"/>
      <c r="Y1166" s="758"/>
      <c r="Z1166" s="758"/>
      <c r="AA1166" s="758"/>
      <c r="AB1166" s="758"/>
      <c r="AC1166" s="758"/>
      <c r="AD1166" s="758"/>
      <c r="AE1166" s="758"/>
      <c r="AF1166" s="758"/>
      <c r="AG1166" s="758"/>
      <c r="AH1166" s="758"/>
      <c r="AI1166" s="758"/>
      <c r="AJ1166" s="758"/>
      <c r="AK1166" s="758"/>
      <c r="AL1166" s="758"/>
      <c r="AM1166" s="758"/>
      <c r="AN1166" s="758"/>
      <c r="AO1166" s="758"/>
      <c r="AP1166" s="758"/>
      <c r="AQ1166" s="758"/>
      <c r="AR1166" s="758"/>
      <c r="AS1166" s="758"/>
      <c r="AT1166" s="758"/>
      <c r="AU1166" s="758"/>
      <c r="AV1166" s="758"/>
      <c r="AW1166" s="758"/>
      <c r="AX1166" s="758"/>
      <c r="AY1166" s="758"/>
      <c r="AZ1166" s="758"/>
      <c r="BA1166" s="758"/>
      <c r="BB1166" s="758"/>
      <c r="BC1166" s="758"/>
      <c r="BD1166" s="758"/>
      <c r="BE1166" s="758"/>
      <c r="BF1166" s="812"/>
      <c r="BG1166" s="758"/>
      <c r="BH1166" s="758"/>
      <c r="BI1166" s="758"/>
      <c r="BJ1166" s="758"/>
      <c r="BK1166" s="758"/>
      <c r="BL1166" s="758"/>
      <c r="BM1166" s="758"/>
      <c r="BN1166" s="758"/>
      <c r="BO1166" s="758"/>
      <c r="BP1166" s="758"/>
      <c r="BQ1166" s="758"/>
      <c r="BR1166" s="758"/>
      <c r="BS1166" s="758"/>
      <c r="BT1166" s="758"/>
      <c r="BU1166" s="758"/>
      <c r="BV1166" s="758"/>
      <c r="BW1166" s="758"/>
      <c r="BX1166" s="758"/>
      <c r="BY1166" s="758"/>
      <c r="BZ1166" s="758"/>
      <c r="CA1166" s="758"/>
      <c r="CB1166" s="758"/>
      <c r="CC1166" s="758"/>
      <c r="CD1166" s="758"/>
      <c r="CE1166" s="758"/>
      <c r="CF1166" s="758"/>
      <c r="CG1166" s="758"/>
      <c r="CH1166" s="758"/>
      <c r="CI1166" s="758"/>
      <c r="CJ1166" s="758"/>
      <c r="CK1166" s="758"/>
      <c r="CL1166" s="758"/>
      <c r="CM1166" s="758"/>
      <c r="CN1166" s="758"/>
    </row>
    <row r="1167" spans="2:92" ht="15">
      <c r="B1167" s="758"/>
      <c r="C1167" s="758"/>
      <c r="D1167" s="758"/>
      <c r="E1167" s="758"/>
      <c r="F1167" s="758"/>
      <c r="G1167" s="758"/>
      <c r="H1167" s="758"/>
      <c r="I1167" s="758"/>
      <c r="J1167" s="758"/>
      <c r="K1167" s="758"/>
      <c r="L1167" s="758"/>
      <c r="M1167" s="758"/>
      <c r="N1167" s="758"/>
      <c r="O1167" s="758"/>
      <c r="P1167" s="758"/>
      <c r="Q1167" s="758"/>
      <c r="R1167" s="758"/>
      <c r="S1167" s="758"/>
      <c r="T1167" s="758"/>
      <c r="U1167" s="758"/>
      <c r="V1167" s="758"/>
      <c r="W1167" s="758"/>
      <c r="X1167" s="758"/>
      <c r="Y1167" s="758"/>
      <c r="Z1167" s="758"/>
      <c r="AA1167" s="758"/>
      <c r="AB1167" s="758"/>
      <c r="AC1167" s="758"/>
      <c r="AD1167" s="758"/>
      <c r="AE1167" s="758"/>
      <c r="AF1167" s="758"/>
      <c r="AG1167" s="758"/>
      <c r="AH1167" s="758"/>
      <c r="AI1167" s="758"/>
      <c r="AJ1167" s="758"/>
      <c r="AK1167" s="758"/>
      <c r="AL1167" s="758"/>
      <c r="AM1167" s="758"/>
      <c r="AN1167" s="758"/>
      <c r="AO1167" s="758"/>
      <c r="AP1167" s="758"/>
      <c r="AQ1167" s="758"/>
      <c r="AR1167" s="758"/>
      <c r="AS1167" s="758"/>
      <c r="AT1167" s="758"/>
      <c r="AU1167" s="758"/>
      <c r="AV1167" s="758"/>
      <c r="AW1167" s="758"/>
      <c r="AX1167" s="758"/>
      <c r="AY1167" s="758"/>
      <c r="AZ1167" s="758"/>
      <c r="BA1167" s="758"/>
      <c r="BB1167" s="758"/>
      <c r="BC1167" s="758"/>
      <c r="BD1167" s="758"/>
      <c r="BE1167" s="758"/>
      <c r="BF1167" s="812"/>
      <c r="BG1167" s="758"/>
      <c r="BH1167" s="758"/>
      <c r="BI1167" s="758"/>
      <c r="BJ1167" s="758"/>
      <c r="BK1167" s="758"/>
      <c r="BL1167" s="758"/>
      <c r="BM1167" s="758"/>
      <c r="BN1167" s="758"/>
      <c r="BO1167" s="758"/>
      <c r="BP1167" s="758"/>
      <c r="BQ1167" s="758"/>
      <c r="BR1167" s="758"/>
      <c r="BS1167" s="758"/>
      <c r="BT1167" s="758"/>
      <c r="BU1167" s="758"/>
      <c r="BV1167" s="758"/>
      <c r="BW1167" s="758"/>
      <c r="BX1167" s="758"/>
      <c r="BY1167" s="758"/>
      <c r="BZ1167" s="758"/>
      <c r="CA1167" s="758"/>
      <c r="CB1167" s="758"/>
      <c r="CC1167" s="758"/>
      <c r="CD1167" s="758"/>
      <c r="CE1167" s="758"/>
      <c r="CF1167" s="758"/>
      <c r="CG1167" s="758"/>
      <c r="CH1167" s="758"/>
      <c r="CI1167" s="758"/>
      <c r="CJ1167" s="758"/>
      <c r="CK1167" s="758"/>
      <c r="CL1167" s="758"/>
      <c r="CM1167" s="758"/>
      <c r="CN1167" s="758"/>
    </row>
    <row r="1168" spans="2:92" ht="15">
      <c r="B1168" s="758"/>
      <c r="C1168" s="758"/>
      <c r="D1168" s="758"/>
      <c r="E1168" s="758"/>
      <c r="F1168" s="758"/>
      <c r="G1168" s="758"/>
      <c r="H1168" s="758"/>
      <c r="I1168" s="758"/>
      <c r="J1168" s="758"/>
      <c r="K1168" s="758"/>
      <c r="L1168" s="758"/>
      <c r="M1168" s="758"/>
      <c r="N1168" s="758"/>
      <c r="O1168" s="758"/>
      <c r="P1168" s="758"/>
      <c r="Q1168" s="758"/>
      <c r="R1168" s="758"/>
      <c r="S1168" s="758"/>
      <c r="T1168" s="758"/>
      <c r="U1168" s="758"/>
      <c r="V1168" s="758"/>
      <c r="W1168" s="758"/>
      <c r="X1168" s="758"/>
      <c r="Y1168" s="758"/>
      <c r="Z1168" s="758"/>
      <c r="AA1168" s="758"/>
      <c r="AB1168" s="758"/>
      <c r="AC1168" s="758"/>
      <c r="AD1168" s="758"/>
      <c r="AE1168" s="758"/>
      <c r="AF1168" s="758"/>
      <c r="AG1168" s="758"/>
      <c r="AH1168" s="758"/>
      <c r="AI1168" s="758"/>
      <c r="AJ1168" s="758"/>
      <c r="AK1168" s="758"/>
      <c r="AL1168" s="758"/>
      <c r="AM1168" s="758"/>
      <c r="AN1168" s="758"/>
      <c r="AO1168" s="758"/>
      <c r="AP1168" s="758"/>
      <c r="AQ1168" s="758"/>
      <c r="AR1168" s="758"/>
      <c r="AS1168" s="758"/>
      <c r="AT1168" s="758"/>
      <c r="AU1168" s="758"/>
      <c r="AV1168" s="758"/>
      <c r="AW1168" s="758"/>
      <c r="AX1168" s="758"/>
      <c r="AY1168" s="758"/>
      <c r="AZ1168" s="758"/>
      <c r="BA1168" s="758"/>
      <c r="BB1168" s="758"/>
      <c r="BC1168" s="758"/>
      <c r="BD1168" s="758"/>
      <c r="BE1168" s="758"/>
      <c r="BF1168" s="812"/>
      <c r="BG1168" s="758"/>
      <c r="BH1168" s="758"/>
      <c r="BI1168" s="758"/>
      <c r="BJ1168" s="758"/>
      <c r="BK1168" s="758"/>
      <c r="BL1168" s="758"/>
      <c r="BM1168" s="758"/>
      <c r="BN1168" s="758"/>
      <c r="BO1168" s="758"/>
      <c r="BP1168" s="758"/>
      <c r="BQ1168" s="758"/>
      <c r="BR1168" s="758"/>
      <c r="BS1168" s="758"/>
      <c r="BT1168" s="758"/>
      <c r="BU1168" s="758"/>
      <c r="BV1168" s="758"/>
      <c r="BW1168" s="758"/>
      <c r="BX1168" s="758"/>
      <c r="BY1168" s="758"/>
      <c r="BZ1168" s="758"/>
      <c r="CA1168" s="758"/>
      <c r="CB1168" s="758"/>
      <c r="CC1168" s="758"/>
      <c r="CD1168" s="758"/>
      <c r="CE1168" s="758"/>
      <c r="CF1168" s="758"/>
      <c r="CG1168" s="758"/>
      <c r="CH1168" s="758"/>
      <c r="CI1168" s="758"/>
      <c r="CJ1168" s="758"/>
      <c r="CK1168" s="758"/>
      <c r="CL1168" s="758"/>
      <c r="CM1168" s="758"/>
      <c r="CN1168" s="758"/>
    </row>
    <row r="1169" spans="2:92" ht="15">
      <c r="B1169" s="758"/>
      <c r="C1169" s="758"/>
      <c r="D1169" s="758"/>
      <c r="E1169" s="758"/>
      <c r="F1169" s="758"/>
      <c r="G1169" s="758"/>
      <c r="H1169" s="758"/>
      <c r="I1169" s="758"/>
      <c r="J1169" s="758"/>
      <c r="K1169" s="758"/>
      <c r="L1169" s="758"/>
      <c r="M1169" s="758"/>
      <c r="N1169" s="758"/>
      <c r="O1169" s="758"/>
      <c r="P1169" s="758"/>
      <c r="Q1169" s="758"/>
      <c r="R1169" s="758"/>
      <c r="S1169" s="758"/>
      <c r="T1169" s="758"/>
      <c r="U1169" s="758"/>
      <c r="V1169" s="758"/>
      <c r="W1169" s="758"/>
      <c r="X1169" s="758"/>
      <c r="Y1169" s="758"/>
      <c r="Z1169" s="758"/>
      <c r="AA1169" s="758"/>
      <c r="AB1169" s="758"/>
      <c r="AC1169" s="758"/>
      <c r="AD1169" s="758"/>
      <c r="AE1169" s="758"/>
      <c r="AF1169" s="758"/>
      <c r="AG1169" s="758"/>
      <c r="AH1169" s="758"/>
      <c r="AI1169" s="758"/>
      <c r="AJ1169" s="758"/>
      <c r="AK1169" s="758"/>
      <c r="AL1169" s="758"/>
      <c r="AM1169" s="758"/>
      <c r="AN1169" s="758"/>
      <c r="AO1169" s="758"/>
      <c r="AP1169" s="758"/>
      <c r="AQ1169" s="758"/>
      <c r="AR1169" s="758"/>
      <c r="AS1169" s="758"/>
      <c r="AT1169" s="758"/>
      <c r="AU1169" s="758"/>
      <c r="AV1169" s="758"/>
      <c r="AW1169" s="758"/>
      <c r="AX1169" s="758"/>
      <c r="AY1169" s="758"/>
      <c r="AZ1169" s="758"/>
      <c r="BA1169" s="758"/>
      <c r="BB1169" s="758"/>
      <c r="BC1169" s="758"/>
      <c r="BD1169" s="758"/>
      <c r="BE1169" s="758"/>
      <c r="BF1169" s="812"/>
      <c r="BG1169" s="758"/>
      <c r="BH1169" s="758"/>
      <c r="BI1169" s="758"/>
      <c r="BJ1169" s="758"/>
      <c r="BK1169" s="758"/>
      <c r="BL1169" s="758"/>
      <c r="BM1169" s="758"/>
      <c r="BN1169" s="758"/>
      <c r="BO1169" s="758"/>
      <c r="BP1169" s="758"/>
      <c r="BQ1169" s="758"/>
      <c r="BR1169" s="758"/>
      <c r="BS1169" s="758"/>
      <c r="BT1169" s="758"/>
      <c r="BU1169" s="758"/>
      <c r="BV1169" s="758"/>
      <c r="BW1169" s="758"/>
      <c r="BX1169" s="758"/>
      <c r="BY1169" s="758"/>
      <c r="BZ1169" s="758"/>
      <c r="CA1169" s="758"/>
      <c r="CB1169" s="758"/>
      <c r="CC1169" s="758"/>
      <c r="CD1169" s="758"/>
      <c r="CE1169" s="758"/>
      <c r="CF1169" s="758"/>
      <c r="CG1169" s="758"/>
      <c r="CH1169" s="758"/>
      <c r="CI1169" s="758"/>
      <c r="CJ1169" s="758"/>
      <c r="CK1169" s="758"/>
      <c r="CL1169" s="758"/>
      <c r="CM1169" s="758"/>
      <c r="CN1169" s="758"/>
    </row>
    <row r="1170" spans="2:92" ht="15">
      <c r="B1170" s="758"/>
      <c r="C1170" s="758"/>
      <c r="D1170" s="758"/>
      <c r="E1170" s="758"/>
      <c r="F1170" s="758"/>
      <c r="G1170" s="758"/>
      <c r="H1170" s="758"/>
      <c r="I1170" s="758"/>
      <c r="J1170" s="758"/>
      <c r="K1170" s="758"/>
      <c r="L1170" s="758"/>
      <c r="M1170" s="758"/>
      <c r="N1170" s="758"/>
      <c r="O1170" s="758"/>
      <c r="P1170" s="758"/>
      <c r="Q1170" s="758"/>
      <c r="R1170" s="758"/>
      <c r="S1170" s="758"/>
      <c r="T1170" s="758"/>
      <c r="U1170" s="758"/>
      <c r="V1170" s="758"/>
      <c r="W1170" s="758"/>
      <c r="X1170" s="758"/>
      <c r="Y1170" s="758"/>
      <c r="Z1170" s="758"/>
      <c r="AA1170" s="758"/>
      <c r="AB1170" s="758"/>
      <c r="AC1170" s="758"/>
      <c r="AD1170" s="758"/>
      <c r="AE1170" s="758"/>
      <c r="AF1170" s="758"/>
      <c r="AG1170" s="758"/>
      <c r="AH1170" s="758"/>
      <c r="AI1170" s="758"/>
      <c r="AJ1170" s="758"/>
      <c r="AK1170" s="758"/>
      <c r="AL1170" s="758"/>
      <c r="AM1170" s="758"/>
      <c r="AN1170" s="758"/>
      <c r="AO1170" s="758"/>
      <c r="AP1170" s="758"/>
      <c r="AQ1170" s="758"/>
      <c r="AR1170" s="758"/>
      <c r="AS1170" s="758"/>
      <c r="AT1170" s="758"/>
      <c r="AU1170" s="758"/>
      <c r="AV1170" s="758"/>
      <c r="AW1170" s="758"/>
      <c r="AX1170" s="758"/>
      <c r="AY1170" s="758"/>
      <c r="AZ1170" s="758"/>
      <c r="BA1170" s="758"/>
      <c r="BB1170" s="758"/>
      <c r="BC1170" s="758"/>
      <c r="BD1170" s="758"/>
      <c r="BE1170" s="758"/>
      <c r="BF1170" s="812"/>
      <c r="BG1170" s="758"/>
      <c r="BH1170" s="758"/>
      <c r="BI1170" s="758"/>
      <c r="BJ1170" s="758"/>
      <c r="BK1170" s="758"/>
      <c r="BL1170" s="758"/>
      <c r="BM1170" s="758"/>
      <c r="BN1170" s="758"/>
      <c r="BO1170" s="758"/>
      <c r="BP1170" s="758"/>
      <c r="BQ1170" s="758"/>
      <c r="BR1170" s="758"/>
      <c r="BS1170" s="758"/>
      <c r="BT1170" s="758"/>
      <c r="BU1170" s="758"/>
      <c r="BV1170" s="758"/>
      <c r="BW1170" s="758"/>
      <c r="BX1170" s="758"/>
      <c r="BY1170" s="758"/>
      <c r="BZ1170" s="758"/>
      <c r="CA1170" s="758"/>
      <c r="CB1170" s="758"/>
      <c r="CC1170" s="758"/>
      <c r="CD1170" s="758"/>
      <c r="CE1170" s="758"/>
      <c r="CF1170" s="758"/>
      <c r="CG1170" s="758"/>
      <c r="CH1170" s="758"/>
      <c r="CI1170" s="758"/>
      <c r="CJ1170" s="758"/>
      <c r="CK1170" s="758"/>
      <c r="CL1170" s="758"/>
      <c r="CM1170" s="758"/>
      <c r="CN1170" s="758"/>
    </row>
    <row r="1171" spans="2:92" ht="15">
      <c r="B1171" s="758"/>
      <c r="C1171" s="758"/>
      <c r="D1171" s="758"/>
      <c r="E1171" s="758"/>
      <c r="F1171" s="758"/>
      <c r="G1171" s="758"/>
      <c r="H1171" s="758"/>
      <c r="I1171" s="758"/>
      <c r="J1171" s="758"/>
      <c r="K1171" s="758"/>
      <c r="L1171" s="758"/>
      <c r="M1171" s="758"/>
      <c r="N1171" s="758"/>
      <c r="O1171" s="758"/>
      <c r="P1171" s="758"/>
      <c r="Q1171" s="758"/>
      <c r="R1171" s="758"/>
      <c r="S1171" s="758"/>
      <c r="T1171" s="758"/>
      <c r="U1171" s="758"/>
      <c r="V1171" s="758"/>
      <c r="W1171" s="758"/>
      <c r="X1171" s="758"/>
      <c r="Y1171" s="758"/>
      <c r="Z1171" s="758"/>
      <c r="AA1171" s="758"/>
      <c r="AB1171" s="758"/>
      <c r="AC1171" s="758"/>
      <c r="AD1171" s="758"/>
      <c r="AE1171" s="758"/>
      <c r="AF1171" s="758"/>
      <c r="AG1171" s="758"/>
      <c r="AH1171" s="758"/>
      <c r="AI1171" s="758"/>
      <c r="AJ1171" s="758"/>
      <c r="AK1171" s="758"/>
      <c r="AL1171" s="758"/>
      <c r="AM1171" s="758"/>
      <c r="AN1171" s="758"/>
      <c r="AO1171" s="758"/>
      <c r="AP1171" s="758"/>
      <c r="AQ1171" s="758"/>
      <c r="AR1171" s="758"/>
      <c r="AS1171" s="758"/>
      <c r="AT1171" s="758"/>
      <c r="AU1171" s="758"/>
      <c r="AV1171" s="758"/>
      <c r="AW1171" s="758"/>
      <c r="AX1171" s="758"/>
      <c r="AY1171" s="758"/>
      <c r="AZ1171" s="758"/>
      <c r="BA1171" s="758"/>
      <c r="BB1171" s="758"/>
      <c r="BC1171" s="758"/>
      <c r="BD1171" s="758"/>
      <c r="BE1171" s="758"/>
      <c r="BF1171" s="812"/>
      <c r="BG1171" s="758"/>
      <c r="BH1171" s="758"/>
      <c r="BI1171" s="758"/>
      <c r="BJ1171" s="758"/>
      <c r="BK1171" s="758"/>
      <c r="BL1171" s="758"/>
      <c r="BM1171" s="758"/>
      <c r="BN1171" s="758"/>
      <c r="BO1171" s="758"/>
      <c r="BP1171" s="758"/>
      <c r="BQ1171" s="758"/>
      <c r="BR1171" s="758"/>
      <c r="BS1171" s="758"/>
      <c r="BT1171" s="758"/>
      <c r="BU1171" s="758"/>
      <c r="BV1171" s="758"/>
      <c r="BW1171" s="758"/>
      <c r="BX1171" s="758"/>
      <c r="BY1171" s="758"/>
      <c r="BZ1171" s="758"/>
      <c r="CA1171" s="758"/>
      <c r="CB1171" s="758"/>
      <c r="CC1171" s="758"/>
      <c r="CD1171" s="758"/>
      <c r="CE1171" s="758"/>
      <c r="CF1171" s="758"/>
      <c r="CG1171" s="758"/>
      <c r="CH1171" s="758"/>
      <c r="CI1171" s="758"/>
      <c r="CJ1171" s="758"/>
      <c r="CK1171" s="758"/>
      <c r="CL1171" s="758"/>
      <c r="CM1171" s="758"/>
      <c r="CN1171" s="758"/>
    </row>
    <row r="1172" spans="2:92" ht="15">
      <c r="B1172" s="758"/>
      <c r="C1172" s="758"/>
      <c r="D1172" s="758"/>
      <c r="E1172" s="758"/>
      <c r="F1172" s="758"/>
      <c r="G1172" s="758"/>
      <c r="H1172" s="758"/>
      <c r="I1172" s="758"/>
      <c r="J1172" s="758"/>
      <c r="K1172" s="758"/>
      <c r="L1172" s="758"/>
      <c r="M1172" s="758"/>
      <c r="N1172" s="758"/>
      <c r="O1172" s="758"/>
      <c r="P1172" s="758"/>
      <c r="Q1172" s="758"/>
      <c r="R1172" s="758"/>
      <c r="S1172" s="758"/>
      <c r="T1172" s="758"/>
      <c r="U1172" s="758"/>
      <c r="V1172" s="758"/>
      <c r="W1172" s="758"/>
      <c r="X1172" s="758"/>
      <c r="Y1172" s="758"/>
      <c r="Z1172" s="758"/>
      <c r="AA1172" s="758"/>
      <c r="AB1172" s="758"/>
      <c r="AC1172" s="758"/>
      <c r="AD1172" s="758"/>
      <c r="AE1172" s="758"/>
      <c r="AF1172" s="758"/>
      <c r="AG1172" s="758"/>
      <c r="AH1172" s="758"/>
      <c r="AI1172" s="758"/>
      <c r="AJ1172" s="758"/>
      <c r="AK1172" s="758"/>
      <c r="AL1172" s="758"/>
      <c r="AM1172" s="758"/>
      <c r="AN1172" s="758"/>
      <c r="AO1172" s="758"/>
      <c r="AP1172" s="758"/>
      <c r="AQ1172" s="758"/>
      <c r="AR1172" s="758"/>
      <c r="AS1172" s="758"/>
      <c r="AT1172" s="758"/>
      <c r="AU1172" s="758"/>
      <c r="AV1172" s="758"/>
      <c r="AW1172" s="758"/>
      <c r="AX1172" s="758"/>
      <c r="AY1172" s="758"/>
      <c r="AZ1172" s="758"/>
      <c r="BA1172" s="758"/>
      <c r="BB1172" s="758"/>
      <c r="BC1172" s="758"/>
      <c r="BD1172" s="758"/>
      <c r="BE1172" s="758"/>
      <c r="BF1172" s="812"/>
      <c r="BG1172" s="758"/>
      <c r="BH1172" s="758"/>
      <c r="BI1172" s="758"/>
      <c r="BJ1172" s="758"/>
      <c r="BK1172" s="758"/>
      <c r="BL1172" s="758"/>
      <c r="BM1172" s="758"/>
      <c r="BN1172" s="758"/>
      <c r="BO1172" s="758"/>
      <c r="BP1172" s="758"/>
      <c r="BQ1172" s="758"/>
      <c r="BR1172" s="758"/>
      <c r="BS1172" s="758"/>
      <c r="BT1172" s="758"/>
      <c r="BU1172" s="758"/>
      <c r="BV1172" s="758"/>
      <c r="BW1172" s="758"/>
      <c r="BX1172" s="758"/>
      <c r="BY1172" s="758"/>
      <c r="BZ1172" s="758"/>
      <c r="CA1172" s="758"/>
      <c r="CB1172" s="758"/>
      <c r="CC1172" s="758"/>
      <c r="CD1172" s="758"/>
      <c r="CE1172" s="758"/>
      <c r="CF1172" s="758"/>
      <c r="CG1172" s="758"/>
      <c r="CH1172" s="758"/>
      <c r="CI1172" s="758"/>
      <c r="CJ1172" s="758"/>
      <c r="CK1172" s="758"/>
      <c r="CL1172" s="758"/>
      <c r="CM1172" s="758"/>
      <c r="CN1172" s="758"/>
    </row>
    <row r="1173" spans="2:92" ht="15">
      <c r="B1173" s="758"/>
      <c r="C1173" s="758"/>
      <c r="D1173" s="758"/>
      <c r="E1173" s="758"/>
      <c r="F1173" s="758"/>
      <c r="G1173" s="758"/>
      <c r="H1173" s="758"/>
      <c r="I1173" s="758"/>
      <c r="J1173" s="758"/>
      <c r="K1173" s="758"/>
      <c r="L1173" s="758"/>
      <c r="M1173" s="758"/>
      <c r="N1173" s="758"/>
      <c r="O1173" s="758"/>
      <c r="P1173" s="758"/>
      <c r="Q1173" s="758"/>
      <c r="R1173" s="758"/>
      <c r="S1173" s="758"/>
      <c r="T1173" s="758"/>
      <c r="U1173" s="758"/>
      <c r="V1173" s="758"/>
      <c r="W1173" s="758"/>
      <c r="X1173" s="758"/>
      <c r="Y1173" s="758"/>
      <c r="Z1173" s="758"/>
      <c r="AA1173" s="758"/>
      <c r="AB1173" s="758"/>
      <c r="AC1173" s="758"/>
      <c r="AD1173" s="758"/>
      <c r="AE1173" s="758"/>
      <c r="AF1173" s="758"/>
      <c r="AG1173" s="758"/>
      <c r="AH1173" s="758"/>
      <c r="AI1173" s="758"/>
      <c r="AJ1173" s="758"/>
      <c r="AK1173" s="758"/>
      <c r="AL1173" s="758"/>
      <c r="AM1173" s="758"/>
      <c r="AN1173" s="758"/>
      <c r="AO1173" s="758"/>
      <c r="AP1173" s="758"/>
      <c r="AQ1173" s="758"/>
      <c r="AR1173" s="758"/>
      <c r="AS1173" s="758"/>
      <c r="AT1173" s="758"/>
      <c r="AU1173" s="758"/>
      <c r="AV1173" s="758"/>
      <c r="AW1173" s="758"/>
      <c r="AX1173" s="758"/>
      <c r="AY1173" s="758"/>
      <c r="AZ1173" s="758"/>
      <c r="BA1173" s="758"/>
      <c r="BB1173" s="758"/>
      <c r="BC1173" s="758"/>
      <c r="BD1173" s="758"/>
      <c r="BE1173" s="758"/>
      <c r="BF1173" s="812"/>
      <c r="BG1173" s="758"/>
      <c r="BH1173" s="758"/>
      <c r="BI1173" s="758"/>
      <c r="BJ1173" s="758"/>
      <c r="BK1173" s="758"/>
      <c r="BL1173" s="758"/>
      <c r="BM1173" s="758"/>
      <c r="BN1173" s="758"/>
      <c r="BO1173" s="758"/>
      <c r="BP1173" s="758"/>
      <c r="BQ1173" s="758"/>
      <c r="BR1173" s="758"/>
      <c r="BS1173" s="758"/>
      <c r="BT1173" s="758"/>
      <c r="BU1173" s="758"/>
      <c r="BV1173" s="758"/>
      <c r="BW1173" s="758"/>
      <c r="BX1173" s="758"/>
      <c r="BY1173" s="758"/>
      <c r="BZ1173" s="758"/>
      <c r="CA1173" s="758"/>
      <c r="CB1173" s="758"/>
      <c r="CC1173" s="758"/>
      <c r="CD1173" s="758"/>
      <c r="CE1173" s="758"/>
      <c r="CF1173" s="758"/>
      <c r="CG1173" s="758"/>
      <c r="CH1173" s="758"/>
      <c r="CI1173" s="758"/>
      <c r="CJ1173" s="758"/>
      <c r="CK1173" s="758"/>
      <c r="CL1173" s="758"/>
      <c r="CM1173" s="758"/>
      <c r="CN1173" s="758"/>
    </row>
    <row r="1174" spans="2:92" ht="15">
      <c r="B1174" s="758"/>
      <c r="C1174" s="758"/>
      <c r="D1174" s="758"/>
      <c r="E1174" s="758"/>
      <c r="F1174" s="758"/>
      <c r="G1174" s="758"/>
      <c r="H1174" s="758"/>
      <c r="I1174" s="758"/>
      <c r="J1174" s="758"/>
      <c r="K1174" s="758"/>
      <c r="L1174" s="758"/>
      <c r="M1174" s="758"/>
      <c r="N1174" s="758"/>
      <c r="O1174" s="758"/>
      <c r="P1174" s="758"/>
      <c r="Q1174" s="758"/>
      <c r="R1174" s="758"/>
      <c r="S1174" s="758"/>
      <c r="T1174" s="758"/>
      <c r="U1174" s="758"/>
      <c r="V1174" s="758"/>
      <c r="W1174" s="758"/>
      <c r="X1174" s="758"/>
      <c r="Y1174" s="758"/>
      <c r="Z1174" s="758"/>
      <c r="AA1174" s="758"/>
      <c r="AB1174" s="758"/>
      <c r="AC1174" s="758"/>
      <c r="AD1174" s="758"/>
      <c r="AE1174" s="758"/>
      <c r="AF1174" s="758"/>
      <c r="AG1174" s="758"/>
      <c r="AH1174" s="758"/>
      <c r="AI1174" s="758"/>
      <c r="AJ1174" s="758"/>
      <c r="AK1174" s="758"/>
      <c r="AL1174" s="758"/>
      <c r="AM1174" s="758"/>
      <c r="AN1174" s="758"/>
      <c r="AO1174" s="758"/>
      <c r="AP1174" s="758"/>
      <c r="AQ1174" s="758"/>
      <c r="AR1174" s="758"/>
      <c r="AS1174" s="758"/>
      <c r="AT1174" s="758"/>
      <c r="AU1174" s="758"/>
      <c r="AV1174" s="758"/>
      <c r="AW1174" s="758"/>
      <c r="AX1174" s="758"/>
      <c r="AY1174" s="758"/>
      <c r="AZ1174" s="758"/>
      <c r="BA1174" s="758"/>
      <c r="BB1174" s="758"/>
      <c r="BC1174" s="758"/>
      <c r="BD1174" s="758"/>
      <c r="BE1174" s="758"/>
      <c r="BF1174" s="812"/>
      <c r="BG1174" s="758"/>
      <c r="BH1174" s="758"/>
      <c r="BI1174" s="758"/>
      <c r="BJ1174" s="758"/>
      <c r="BK1174" s="758"/>
      <c r="BL1174" s="758"/>
      <c r="BM1174" s="758"/>
      <c r="BN1174" s="758"/>
      <c r="BO1174" s="758"/>
      <c r="BP1174" s="758"/>
      <c r="BQ1174" s="758"/>
      <c r="BR1174" s="758"/>
      <c r="BS1174" s="758"/>
      <c r="BT1174" s="758"/>
      <c r="BU1174" s="758"/>
      <c r="BV1174" s="758"/>
      <c r="BW1174" s="758"/>
      <c r="BX1174" s="758"/>
      <c r="BY1174" s="758"/>
      <c r="BZ1174" s="758"/>
      <c r="CA1174" s="758"/>
      <c r="CB1174" s="758"/>
      <c r="CC1174" s="758"/>
      <c r="CD1174" s="758"/>
      <c r="CE1174" s="758"/>
      <c r="CF1174" s="758"/>
      <c r="CG1174" s="758"/>
      <c r="CH1174" s="758"/>
      <c r="CI1174" s="758"/>
      <c r="CJ1174" s="758"/>
      <c r="CK1174" s="758"/>
      <c r="CL1174" s="758"/>
      <c r="CM1174" s="758"/>
      <c r="CN1174" s="758"/>
    </row>
    <row r="1175" spans="2:92" ht="15">
      <c r="B1175" s="758"/>
      <c r="C1175" s="758"/>
      <c r="D1175" s="758"/>
      <c r="E1175" s="758"/>
      <c r="F1175" s="758"/>
      <c r="G1175" s="758"/>
      <c r="H1175" s="758"/>
      <c r="I1175" s="758"/>
      <c r="J1175" s="758"/>
      <c r="K1175" s="758"/>
      <c r="L1175" s="758"/>
      <c r="M1175" s="758"/>
      <c r="N1175" s="758"/>
      <c r="O1175" s="758"/>
      <c r="P1175" s="758"/>
      <c r="Q1175" s="758"/>
      <c r="R1175" s="758"/>
      <c r="S1175" s="758"/>
      <c r="T1175" s="758"/>
      <c r="U1175" s="758"/>
      <c r="V1175" s="758"/>
      <c r="W1175" s="758"/>
      <c r="X1175" s="758"/>
      <c r="Y1175" s="758"/>
      <c r="Z1175" s="758"/>
      <c r="AA1175" s="758"/>
      <c r="AB1175" s="758"/>
      <c r="AC1175" s="758"/>
      <c r="AD1175" s="758"/>
      <c r="AE1175" s="758"/>
      <c r="AF1175" s="758"/>
      <c r="AG1175" s="758"/>
      <c r="AH1175" s="758"/>
      <c r="AI1175" s="758"/>
      <c r="AJ1175" s="758"/>
      <c r="AK1175" s="758"/>
      <c r="AL1175" s="758"/>
      <c r="AM1175" s="758"/>
      <c r="AN1175" s="758"/>
      <c r="AO1175" s="758"/>
      <c r="AP1175" s="758"/>
      <c r="AQ1175" s="758"/>
      <c r="AR1175" s="758"/>
      <c r="AS1175" s="758"/>
      <c r="AT1175" s="758"/>
      <c r="AU1175" s="758"/>
      <c r="AV1175" s="758"/>
      <c r="AW1175" s="758"/>
      <c r="AX1175" s="758"/>
      <c r="AY1175" s="758"/>
      <c r="AZ1175" s="758"/>
      <c r="BA1175" s="758"/>
      <c r="BB1175" s="758"/>
      <c r="BC1175" s="758"/>
      <c r="BD1175" s="758"/>
      <c r="BE1175" s="758"/>
      <c r="BF1175" s="812"/>
      <c r="BG1175" s="758"/>
      <c r="BH1175" s="758"/>
      <c r="BI1175" s="758"/>
      <c r="BJ1175" s="758"/>
      <c r="BK1175" s="758"/>
      <c r="BL1175" s="758"/>
      <c r="BM1175" s="758"/>
      <c r="BN1175" s="758"/>
      <c r="BO1175" s="758"/>
      <c r="BP1175" s="758"/>
      <c r="BQ1175" s="758"/>
      <c r="BR1175" s="758"/>
      <c r="BS1175" s="758"/>
      <c r="BT1175" s="758"/>
      <c r="BU1175" s="758"/>
      <c r="BV1175" s="758"/>
      <c r="BW1175" s="758"/>
      <c r="BX1175" s="758"/>
      <c r="BY1175" s="758"/>
      <c r="BZ1175" s="758"/>
      <c r="CA1175" s="758"/>
      <c r="CB1175" s="758"/>
      <c r="CC1175" s="758"/>
      <c r="CD1175" s="758"/>
      <c r="CE1175" s="758"/>
      <c r="CF1175" s="758"/>
      <c r="CG1175" s="758"/>
      <c r="CH1175" s="758"/>
      <c r="CI1175" s="758"/>
      <c r="CJ1175" s="758"/>
      <c r="CK1175" s="758"/>
      <c r="CL1175" s="758"/>
      <c r="CM1175" s="758"/>
      <c r="CN1175" s="758"/>
    </row>
    <row r="1176" spans="2:92" ht="15">
      <c r="B1176" s="758"/>
      <c r="C1176" s="758"/>
      <c r="D1176" s="758"/>
      <c r="E1176" s="758"/>
      <c r="F1176" s="758"/>
      <c r="G1176" s="758"/>
      <c r="H1176" s="758"/>
      <c r="I1176" s="758"/>
      <c r="J1176" s="758"/>
      <c r="K1176" s="758"/>
      <c r="L1176" s="758"/>
      <c r="M1176" s="758"/>
      <c r="N1176" s="758"/>
      <c r="O1176" s="758"/>
      <c r="P1176" s="758"/>
      <c r="Q1176" s="758"/>
      <c r="R1176" s="758"/>
      <c r="S1176" s="758"/>
      <c r="T1176" s="758"/>
      <c r="U1176" s="758"/>
      <c r="V1176" s="758"/>
      <c r="W1176" s="758"/>
      <c r="X1176" s="758"/>
      <c r="Y1176" s="758"/>
      <c r="Z1176" s="758"/>
      <c r="AA1176" s="758"/>
      <c r="AB1176" s="758"/>
      <c r="AC1176" s="758"/>
      <c r="AD1176" s="758"/>
      <c r="AE1176" s="758"/>
      <c r="AF1176" s="758"/>
      <c r="AG1176" s="758"/>
      <c r="AH1176" s="758"/>
      <c r="AI1176" s="758"/>
      <c r="AJ1176" s="758"/>
      <c r="AK1176" s="758"/>
      <c r="AL1176" s="758"/>
      <c r="AM1176" s="758"/>
      <c r="AN1176" s="758"/>
      <c r="AO1176" s="758"/>
      <c r="AP1176" s="758"/>
      <c r="AQ1176" s="758"/>
      <c r="AR1176" s="758"/>
      <c r="AS1176" s="758"/>
      <c r="AT1176" s="758"/>
      <c r="AU1176" s="758"/>
      <c r="AV1176" s="758"/>
      <c r="AW1176" s="758"/>
      <c r="AX1176" s="758"/>
      <c r="AY1176" s="758"/>
      <c r="AZ1176" s="758"/>
      <c r="BA1176" s="758"/>
      <c r="BB1176" s="758"/>
      <c r="BC1176" s="758"/>
      <c r="BD1176" s="758"/>
      <c r="BE1176" s="758"/>
      <c r="BF1176" s="812"/>
      <c r="BG1176" s="758"/>
      <c r="BH1176" s="758"/>
      <c r="BI1176" s="758"/>
      <c r="BJ1176" s="758"/>
      <c r="BK1176" s="758"/>
      <c r="BL1176" s="758"/>
      <c r="BM1176" s="758"/>
      <c r="BN1176" s="758"/>
      <c r="BO1176" s="758"/>
      <c r="BP1176" s="758"/>
      <c r="BQ1176" s="758"/>
      <c r="BR1176" s="758"/>
      <c r="BS1176" s="758"/>
      <c r="BT1176" s="758"/>
      <c r="BU1176" s="758"/>
      <c r="BV1176" s="758"/>
      <c r="BW1176" s="758"/>
      <c r="BX1176" s="758"/>
      <c r="BY1176" s="758"/>
      <c r="BZ1176" s="758"/>
      <c r="CA1176" s="758"/>
      <c r="CB1176" s="758"/>
      <c r="CC1176" s="758"/>
      <c r="CD1176" s="758"/>
      <c r="CE1176" s="758"/>
      <c r="CF1176" s="758"/>
      <c r="CG1176" s="758"/>
      <c r="CH1176" s="758"/>
      <c r="CI1176" s="758"/>
      <c r="CJ1176" s="758"/>
      <c r="CK1176" s="758"/>
      <c r="CL1176" s="758"/>
      <c r="CM1176" s="758"/>
      <c r="CN1176" s="758"/>
    </row>
    <row r="1177" spans="2:92" ht="15">
      <c r="B1177" s="758"/>
      <c r="C1177" s="758"/>
      <c r="D1177" s="758"/>
      <c r="E1177" s="758"/>
      <c r="F1177" s="758"/>
      <c r="G1177" s="758"/>
      <c r="H1177" s="758"/>
      <c r="I1177" s="758"/>
      <c r="J1177" s="758"/>
      <c r="K1177" s="758"/>
      <c r="L1177" s="758"/>
      <c r="M1177" s="758"/>
      <c r="N1177" s="758"/>
      <c r="O1177" s="758"/>
      <c r="P1177" s="758"/>
      <c r="Q1177" s="758"/>
      <c r="R1177" s="758"/>
      <c r="S1177" s="758"/>
      <c r="T1177" s="758"/>
      <c r="U1177" s="758"/>
      <c r="V1177" s="758"/>
      <c r="W1177" s="758"/>
      <c r="X1177" s="758"/>
      <c r="Y1177" s="758"/>
      <c r="Z1177" s="758"/>
      <c r="AA1177" s="758"/>
      <c r="AB1177" s="758"/>
      <c r="AC1177" s="758"/>
      <c r="AD1177" s="758"/>
      <c r="AE1177" s="758"/>
      <c r="AF1177" s="758"/>
      <c r="AG1177" s="758"/>
      <c r="AH1177" s="758"/>
      <c r="AI1177" s="758"/>
      <c r="AJ1177" s="758"/>
      <c r="AK1177" s="758"/>
      <c r="AL1177" s="758"/>
      <c r="AM1177" s="758"/>
      <c r="AN1177" s="758"/>
      <c r="AO1177" s="758"/>
      <c r="AP1177" s="758"/>
      <c r="AQ1177" s="758"/>
      <c r="AR1177" s="758"/>
      <c r="AS1177" s="758"/>
      <c r="AT1177" s="758"/>
      <c r="AU1177" s="758"/>
      <c r="AV1177" s="758"/>
      <c r="AW1177" s="758"/>
      <c r="AX1177" s="758"/>
      <c r="AY1177" s="758"/>
      <c r="AZ1177" s="758"/>
      <c r="BA1177" s="758"/>
      <c r="BB1177" s="758"/>
      <c r="BC1177" s="758"/>
      <c r="BD1177" s="758"/>
      <c r="BE1177" s="758"/>
      <c r="BF1177" s="812"/>
      <c r="BG1177" s="758"/>
      <c r="BH1177" s="758"/>
      <c r="BI1177" s="758"/>
      <c r="BJ1177" s="758"/>
      <c r="BK1177" s="758"/>
      <c r="BL1177" s="758"/>
      <c r="BM1177" s="758"/>
      <c r="BN1177" s="758"/>
      <c r="BO1177" s="758"/>
      <c r="BP1177" s="758"/>
      <c r="BQ1177" s="758"/>
      <c r="BR1177" s="758"/>
      <c r="BS1177" s="758"/>
      <c r="BT1177" s="758"/>
      <c r="BU1177" s="758"/>
      <c r="BV1177" s="758"/>
      <c r="BW1177" s="758"/>
      <c r="BX1177" s="758"/>
      <c r="BY1177" s="758"/>
      <c r="BZ1177" s="758"/>
      <c r="CA1177" s="758"/>
      <c r="CB1177" s="758"/>
      <c r="CC1177" s="758"/>
      <c r="CD1177" s="758"/>
      <c r="CE1177" s="758"/>
      <c r="CF1177" s="758"/>
      <c r="CG1177" s="758"/>
      <c r="CH1177" s="758"/>
      <c r="CI1177" s="758"/>
      <c r="CJ1177" s="758"/>
      <c r="CK1177" s="758"/>
      <c r="CL1177" s="758"/>
      <c r="CM1177" s="758"/>
      <c r="CN1177" s="758"/>
    </row>
    <row r="1178" spans="2:92" ht="15">
      <c r="B1178" s="758"/>
      <c r="C1178" s="758"/>
      <c r="D1178" s="758"/>
      <c r="E1178" s="758"/>
      <c r="F1178" s="758"/>
      <c r="G1178" s="758"/>
      <c r="H1178" s="758"/>
      <c r="I1178" s="758"/>
      <c r="J1178" s="758"/>
      <c r="K1178" s="758"/>
      <c r="L1178" s="758"/>
      <c r="M1178" s="758"/>
      <c r="N1178" s="758"/>
      <c r="O1178" s="758"/>
      <c r="P1178" s="758"/>
      <c r="Q1178" s="758"/>
      <c r="R1178" s="758"/>
      <c r="S1178" s="758"/>
      <c r="T1178" s="758"/>
      <c r="U1178" s="758"/>
      <c r="V1178" s="758"/>
      <c r="W1178" s="758"/>
      <c r="X1178" s="758"/>
      <c r="Y1178" s="758"/>
      <c r="Z1178" s="758"/>
      <c r="AA1178" s="758"/>
      <c r="AB1178" s="758"/>
      <c r="AC1178" s="758"/>
      <c r="AD1178" s="758"/>
      <c r="AE1178" s="758"/>
      <c r="AF1178" s="758"/>
      <c r="AG1178" s="758"/>
      <c r="AH1178" s="758"/>
      <c r="AI1178" s="758"/>
      <c r="AJ1178" s="758"/>
      <c r="AK1178" s="758"/>
      <c r="AL1178" s="758"/>
      <c r="AM1178" s="758"/>
      <c r="AN1178" s="758"/>
      <c r="AO1178" s="758"/>
      <c r="AP1178" s="758"/>
      <c r="AQ1178" s="758"/>
      <c r="AR1178" s="758"/>
      <c r="AS1178" s="758"/>
      <c r="AT1178" s="758"/>
      <c r="AU1178" s="758"/>
      <c r="AV1178" s="758"/>
      <c r="AW1178" s="758"/>
      <c r="AX1178" s="758"/>
      <c r="AY1178" s="758"/>
      <c r="AZ1178" s="758"/>
      <c r="BA1178" s="758"/>
      <c r="BB1178" s="758"/>
      <c r="BC1178" s="758"/>
      <c r="BD1178" s="758"/>
      <c r="BE1178" s="758"/>
      <c r="BF1178" s="812"/>
      <c r="BG1178" s="758"/>
      <c r="BH1178" s="758"/>
      <c r="BI1178" s="758"/>
      <c r="BJ1178" s="758"/>
      <c r="BK1178" s="758"/>
      <c r="BL1178" s="758"/>
      <c r="BM1178" s="758"/>
      <c r="BN1178" s="758"/>
      <c r="BO1178" s="758"/>
      <c r="BP1178" s="758"/>
      <c r="BQ1178" s="758"/>
      <c r="BR1178" s="758"/>
      <c r="BS1178" s="758"/>
      <c r="BT1178" s="758"/>
      <c r="BU1178" s="758"/>
      <c r="BV1178" s="758"/>
      <c r="BW1178" s="758"/>
      <c r="BX1178" s="758"/>
      <c r="BY1178" s="758"/>
      <c r="BZ1178" s="758"/>
      <c r="CA1178" s="758"/>
      <c r="CB1178" s="758"/>
      <c r="CC1178" s="758"/>
      <c r="CD1178" s="758"/>
      <c r="CE1178" s="758"/>
      <c r="CF1178" s="758"/>
      <c r="CG1178" s="758"/>
      <c r="CH1178" s="758"/>
      <c r="CI1178" s="758"/>
      <c r="CJ1178" s="758"/>
      <c r="CK1178" s="758"/>
      <c r="CL1178" s="758"/>
      <c r="CM1178" s="758"/>
      <c r="CN1178" s="758"/>
    </row>
    <row r="1179" spans="2:92" ht="15">
      <c r="B1179" s="758"/>
      <c r="C1179" s="758"/>
      <c r="D1179" s="758"/>
      <c r="E1179" s="758"/>
      <c r="F1179" s="758"/>
      <c r="G1179" s="758"/>
      <c r="H1179" s="758"/>
      <c r="I1179" s="758"/>
      <c r="J1179" s="758"/>
      <c r="K1179" s="758"/>
      <c r="L1179" s="758"/>
      <c r="M1179" s="758"/>
      <c r="N1179" s="758"/>
      <c r="O1179" s="758"/>
      <c r="P1179" s="758"/>
      <c r="Q1179" s="758"/>
      <c r="R1179" s="758"/>
      <c r="S1179" s="758"/>
      <c r="T1179" s="758"/>
      <c r="U1179" s="758"/>
      <c r="V1179" s="758"/>
      <c r="W1179" s="758"/>
      <c r="X1179" s="758"/>
      <c r="Y1179" s="758"/>
      <c r="Z1179" s="758"/>
      <c r="AA1179" s="758"/>
      <c r="AB1179" s="758"/>
      <c r="AC1179" s="758"/>
      <c r="AD1179" s="758"/>
      <c r="AE1179" s="758"/>
      <c r="AF1179" s="758"/>
      <c r="AG1179" s="758"/>
      <c r="AH1179" s="758"/>
      <c r="AI1179" s="758"/>
      <c r="AJ1179" s="758"/>
      <c r="AK1179" s="758"/>
      <c r="AL1179" s="758"/>
      <c r="AM1179" s="758"/>
      <c r="AN1179" s="758"/>
      <c r="AO1179" s="758"/>
      <c r="AP1179" s="758"/>
      <c r="AQ1179" s="758"/>
      <c r="AR1179" s="758"/>
      <c r="AS1179" s="758"/>
      <c r="AT1179" s="758"/>
      <c r="AU1179" s="758"/>
      <c r="AV1179" s="758"/>
      <c r="AW1179" s="758"/>
      <c r="AX1179" s="758"/>
      <c r="AY1179" s="758"/>
      <c r="AZ1179" s="758"/>
      <c r="BA1179" s="758"/>
      <c r="BB1179" s="758"/>
      <c r="BC1179" s="758"/>
      <c r="BD1179" s="758"/>
      <c r="BE1179" s="758"/>
      <c r="BF1179" s="812"/>
      <c r="BG1179" s="758"/>
      <c r="BH1179" s="758"/>
      <c r="BI1179" s="758"/>
      <c r="BJ1179" s="758"/>
      <c r="BK1179" s="758"/>
      <c r="BL1179" s="758"/>
      <c r="BM1179" s="758"/>
      <c r="BN1179" s="758"/>
      <c r="BO1179" s="758"/>
      <c r="BP1179" s="758"/>
      <c r="BQ1179" s="758"/>
      <c r="BR1179" s="758"/>
      <c r="BS1179" s="758"/>
      <c r="BT1179" s="758"/>
      <c r="BU1179" s="758"/>
      <c r="BV1179" s="758"/>
      <c r="BW1179" s="758"/>
      <c r="BX1179" s="758"/>
      <c r="BY1179" s="758"/>
      <c r="BZ1179" s="758"/>
      <c r="CA1179" s="758"/>
      <c r="CB1179" s="758"/>
      <c r="CC1179" s="758"/>
      <c r="CD1179" s="758"/>
      <c r="CE1179" s="758"/>
      <c r="CF1179" s="758"/>
      <c r="CG1179" s="758"/>
      <c r="CH1179" s="758"/>
      <c r="CI1179" s="758"/>
      <c r="CJ1179" s="758"/>
      <c r="CK1179" s="758"/>
      <c r="CL1179" s="758"/>
      <c r="CM1179" s="758"/>
      <c r="CN1179" s="758"/>
    </row>
    <row r="1180" spans="2:92" ht="15">
      <c r="B1180" s="758"/>
      <c r="C1180" s="758"/>
      <c r="D1180" s="758"/>
      <c r="E1180" s="758"/>
      <c r="F1180" s="758"/>
      <c r="G1180" s="758"/>
      <c r="H1180" s="758"/>
      <c r="I1180" s="758"/>
      <c r="J1180" s="758"/>
      <c r="K1180" s="758"/>
      <c r="L1180" s="758"/>
      <c r="M1180" s="758"/>
      <c r="N1180" s="758"/>
      <c r="O1180" s="758"/>
      <c r="P1180" s="758"/>
      <c r="Q1180" s="758"/>
      <c r="R1180" s="758"/>
      <c r="S1180" s="758"/>
      <c r="T1180" s="758"/>
      <c r="U1180" s="758"/>
      <c r="V1180" s="758"/>
      <c r="W1180" s="758"/>
      <c r="X1180" s="758"/>
      <c r="Y1180" s="758"/>
      <c r="Z1180" s="758"/>
      <c r="AA1180" s="758"/>
      <c r="AB1180" s="758"/>
      <c r="AC1180" s="758"/>
      <c r="AD1180" s="758"/>
      <c r="AE1180" s="758"/>
      <c r="AF1180" s="758"/>
      <c r="AG1180" s="758"/>
      <c r="AH1180" s="758"/>
      <c r="AI1180" s="758"/>
      <c r="AJ1180" s="758"/>
      <c r="AK1180" s="758"/>
      <c r="AL1180" s="758"/>
      <c r="AM1180" s="758"/>
      <c r="AN1180" s="758"/>
      <c r="AO1180" s="758"/>
      <c r="AP1180" s="758"/>
      <c r="AQ1180" s="758"/>
      <c r="AR1180" s="758"/>
      <c r="AS1180" s="758"/>
      <c r="AT1180" s="758"/>
      <c r="AU1180" s="758"/>
      <c r="AV1180" s="758"/>
      <c r="AW1180" s="758"/>
      <c r="AX1180" s="758"/>
      <c r="AY1180" s="758"/>
      <c r="AZ1180" s="758"/>
      <c r="BA1180" s="758"/>
      <c r="BB1180" s="758"/>
      <c r="BC1180" s="758"/>
      <c r="BD1180" s="758"/>
      <c r="BE1180" s="758"/>
      <c r="BF1180" s="812"/>
      <c r="BG1180" s="758"/>
      <c r="BH1180" s="758"/>
      <c r="BI1180" s="758"/>
      <c r="BJ1180" s="758"/>
      <c r="BK1180" s="758"/>
      <c r="BL1180" s="758"/>
      <c r="BM1180" s="758"/>
      <c r="BN1180" s="758"/>
      <c r="BO1180" s="758"/>
      <c r="BP1180" s="758"/>
      <c r="BQ1180" s="758"/>
      <c r="BR1180" s="758"/>
      <c r="BS1180" s="758"/>
      <c r="BT1180" s="758"/>
      <c r="BU1180" s="758"/>
      <c r="BV1180" s="758"/>
      <c r="BW1180" s="758"/>
      <c r="BX1180" s="758"/>
      <c r="BY1180" s="758"/>
      <c r="BZ1180" s="758"/>
      <c r="CA1180" s="758"/>
      <c r="CB1180" s="758"/>
      <c r="CC1180" s="758"/>
      <c r="CD1180" s="758"/>
      <c r="CE1180" s="758"/>
      <c r="CF1180" s="758"/>
      <c r="CG1180" s="758"/>
      <c r="CH1180" s="758"/>
      <c r="CI1180" s="758"/>
      <c r="CJ1180" s="758"/>
      <c r="CK1180" s="758"/>
      <c r="CL1180" s="758"/>
      <c r="CM1180" s="758"/>
      <c r="CN1180" s="758"/>
    </row>
    <row r="1181" spans="2:92" ht="15">
      <c r="B1181" s="758"/>
      <c r="C1181" s="758"/>
      <c r="D1181" s="758"/>
      <c r="E1181" s="758"/>
      <c r="F1181" s="758"/>
      <c r="G1181" s="758"/>
      <c r="H1181" s="758"/>
      <c r="I1181" s="758"/>
      <c r="J1181" s="758"/>
      <c r="K1181" s="758"/>
      <c r="L1181" s="758"/>
      <c r="M1181" s="758"/>
      <c r="N1181" s="758"/>
      <c r="O1181" s="758"/>
      <c r="P1181" s="758"/>
      <c r="Q1181" s="758"/>
      <c r="R1181" s="758"/>
      <c r="S1181" s="758"/>
      <c r="T1181" s="758"/>
      <c r="U1181" s="758"/>
      <c r="V1181" s="758"/>
      <c r="W1181" s="758"/>
      <c r="X1181" s="758"/>
      <c r="Y1181" s="758"/>
      <c r="Z1181" s="758"/>
      <c r="AA1181" s="758"/>
      <c r="AB1181" s="758"/>
      <c r="AC1181" s="758"/>
      <c r="AD1181" s="758"/>
      <c r="AE1181" s="758"/>
      <c r="AF1181" s="758"/>
      <c r="AG1181" s="758"/>
      <c r="AH1181" s="758"/>
      <c r="AI1181" s="758"/>
      <c r="AJ1181" s="758"/>
      <c r="AK1181" s="758"/>
      <c r="AL1181" s="758"/>
      <c r="AM1181" s="758"/>
      <c r="AN1181" s="758"/>
      <c r="AO1181" s="758"/>
      <c r="AP1181" s="758"/>
      <c r="AQ1181" s="758"/>
      <c r="AR1181" s="758"/>
      <c r="AS1181" s="758"/>
      <c r="AT1181" s="758"/>
      <c r="AU1181" s="758"/>
      <c r="AV1181" s="758"/>
      <c r="AW1181" s="758"/>
      <c r="AX1181" s="758"/>
      <c r="AY1181" s="758"/>
      <c r="AZ1181" s="758"/>
      <c r="BA1181" s="758"/>
      <c r="BB1181" s="758"/>
      <c r="BC1181" s="758"/>
      <c r="BD1181" s="758"/>
      <c r="BE1181" s="758"/>
      <c r="BF1181" s="812"/>
      <c r="BG1181" s="758"/>
      <c r="BH1181" s="758"/>
      <c r="BI1181" s="758"/>
      <c r="BJ1181" s="758"/>
      <c r="BK1181" s="758"/>
      <c r="BL1181" s="758"/>
      <c r="BM1181" s="758"/>
      <c r="BN1181" s="758"/>
      <c r="BO1181" s="758"/>
      <c r="BP1181" s="758"/>
      <c r="BQ1181" s="758"/>
      <c r="BR1181" s="758"/>
      <c r="BS1181" s="758"/>
      <c r="BT1181" s="758"/>
      <c r="BU1181" s="758"/>
      <c r="BV1181" s="758"/>
      <c r="BW1181" s="758"/>
      <c r="BX1181" s="758"/>
      <c r="BY1181" s="758"/>
      <c r="BZ1181" s="758"/>
      <c r="CA1181" s="758"/>
      <c r="CB1181" s="758"/>
      <c r="CC1181" s="758"/>
      <c r="CD1181" s="758"/>
      <c r="CE1181" s="758"/>
      <c r="CF1181" s="758"/>
      <c r="CG1181" s="758"/>
      <c r="CH1181" s="758"/>
      <c r="CI1181" s="758"/>
      <c r="CJ1181" s="758"/>
      <c r="CK1181" s="758"/>
      <c r="CL1181" s="758"/>
      <c r="CM1181" s="758"/>
      <c r="CN1181" s="758"/>
    </row>
    <row r="1182" spans="2:92" ht="15">
      <c r="B1182" s="758"/>
      <c r="C1182" s="758"/>
      <c r="D1182" s="758"/>
      <c r="E1182" s="758"/>
      <c r="F1182" s="758"/>
      <c r="G1182" s="758"/>
      <c r="H1182" s="758"/>
      <c r="I1182" s="758"/>
      <c r="J1182" s="758"/>
      <c r="K1182" s="758"/>
      <c r="L1182" s="758"/>
      <c r="M1182" s="758"/>
      <c r="N1182" s="758"/>
      <c r="O1182" s="758"/>
      <c r="P1182" s="758"/>
      <c r="Q1182" s="758"/>
      <c r="R1182" s="758"/>
      <c r="S1182" s="758"/>
      <c r="T1182" s="758"/>
      <c r="U1182" s="758"/>
      <c r="V1182" s="758"/>
      <c r="W1182" s="758"/>
      <c r="X1182" s="758"/>
      <c r="Y1182" s="758"/>
      <c r="Z1182" s="758"/>
      <c r="AA1182" s="758"/>
      <c r="AB1182" s="758"/>
      <c r="AC1182" s="758"/>
      <c r="AD1182" s="758"/>
      <c r="AE1182" s="758"/>
      <c r="AF1182" s="758"/>
      <c r="AG1182" s="758"/>
      <c r="AH1182" s="758"/>
      <c r="AI1182" s="758"/>
      <c r="AJ1182" s="758"/>
      <c r="AK1182" s="758"/>
      <c r="AL1182" s="758"/>
      <c r="AM1182" s="758"/>
      <c r="AN1182" s="758"/>
      <c r="AO1182" s="758"/>
      <c r="AP1182" s="758"/>
      <c r="AQ1182" s="758"/>
      <c r="AR1182" s="758"/>
      <c r="AS1182" s="758"/>
      <c r="AT1182" s="758"/>
      <c r="AU1182" s="758"/>
      <c r="AV1182" s="758"/>
      <c r="AW1182" s="758"/>
      <c r="AX1182" s="758"/>
      <c r="AY1182" s="758"/>
      <c r="AZ1182" s="758"/>
      <c r="BA1182" s="758"/>
      <c r="BB1182" s="758"/>
      <c r="BC1182" s="758"/>
      <c r="BD1182" s="758"/>
      <c r="BE1182" s="758"/>
      <c r="BF1182" s="812"/>
      <c r="BG1182" s="758"/>
      <c r="BH1182" s="758"/>
      <c r="BI1182" s="758"/>
      <c r="BJ1182" s="758"/>
      <c r="BK1182" s="758"/>
      <c r="BL1182" s="758"/>
      <c r="BM1182" s="758"/>
      <c r="BN1182" s="758"/>
      <c r="BO1182" s="758"/>
      <c r="BP1182" s="758"/>
      <c r="BQ1182" s="758"/>
      <c r="BR1182" s="758"/>
      <c r="BS1182" s="758"/>
      <c r="BT1182" s="758"/>
      <c r="BU1182" s="758"/>
      <c r="BV1182" s="758"/>
      <c r="BW1182" s="758"/>
      <c r="BX1182" s="758"/>
      <c r="BY1182" s="758"/>
      <c r="BZ1182" s="758"/>
      <c r="CA1182" s="758"/>
      <c r="CB1182" s="758"/>
      <c r="CC1182" s="758"/>
      <c r="CD1182" s="758"/>
      <c r="CE1182" s="758"/>
      <c r="CF1182" s="758"/>
      <c r="CG1182" s="758"/>
      <c r="CH1182" s="758"/>
      <c r="CI1182" s="758"/>
      <c r="CJ1182" s="758"/>
      <c r="CK1182" s="758"/>
      <c r="CL1182" s="758"/>
      <c r="CM1182" s="758"/>
      <c r="CN1182" s="758"/>
    </row>
    <row r="1183" spans="2:92" ht="15">
      <c r="B1183" s="758"/>
      <c r="C1183" s="758"/>
      <c r="D1183" s="758"/>
      <c r="E1183" s="758"/>
      <c r="F1183" s="758"/>
      <c r="G1183" s="758"/>
      <c r="H1183" s="758"/>
      <c r="I1183" s="758"/>
      <c r="J1183" s="758"/>
      <c r="K1183" s="758"/>
      <c r="L1183" s="758"/>
      <c r="M1183" s="758"/>
      <c r="N1183" s="758"/>
      <c r="O1183" s="758"/>
      <c r="P1183" s="758"/>
      <c r="Q1183" s="758"/>
      <c r="R1183" s="758"/>
      <c r="S1183" s="758"/>
      <c r="T1183" s="758"/>
      <c r="U1183" s="758"/>
      <c r="V1183" s="758"/>
      <c r="W1183" s="758"/>
      <c r="X1183" s="758"/>
      <c r="Y1183" s="758"/>
      <c r="Z1183" s="758"/>
      <c r="AA1183" s="758"/>
      <c r="AB1183" s="758"/>
      <c r="AC1183" s="758"/>
      <c r="AD1183" s="758"/>
      <c r="AE1183" s="758"/>
      <c r="AF1183" s="758"/>
      <c r="AG1183" s="758"/>
      <c r="AH1183" s="758"/>
      <c r="AI1183" s="758"/>
      <c r="AJ1183" s="758"/>
      <c r="AK1183" s="758"/>
      <c r="AL1183" s="758"/>
      <c r="AM1183" s="758"/>
      <c r="AN1183" s="758"/>
      <c r="AO1183" s="758"/>
      <c r="AP1183" s="758"/>
      <c r="AQ1183" s="758"/>
      <c r="AR1183" s="758"/>
      <c r="AS1183" s="758"/>
      <c r="AT1183" s="758"/>
      <c r="AU1183" s="758"/>
      <c r="AV1183" s="758"/>
      <c r="AW1183" s="758"/>
      <c r="AX1183" s="758"/>
      <c r="AY1183" s="758"/>
      <c r="AZ1183" s="758"/>
      <c r="BA1183" s="758"/>
      <c r="BB1183" s="758"/>
      <c r="BC1183" s="758"/>
      <c r="BD1183" s="758"/>
      <c r="BE1183" s="758"/>
      <c r="BF1183" s="812"/>
      <c r="BG1183" s="758"/>
      <c r="BH1183" s="758"/>
      <c r="BI1183" s="758"/>
      <c r="BJ1183" s="758"/>
      <c r="BK1183" s="758"/>
      <c r="BL1183" s="758"/>
      <c r="BM1183" s="758"/>
      <c r="BN1183" s="758"/>
      <c r="BO1183" s="758"/>
      <c r="BP1183" s="758"/>
      <c r="BQ1183" s="758"/>
      <c r="BR1183" s="758"/>
      <c r="BS1183" s="758"/>
      <c r="BT1183" s="758"/>
      <c r="BU1183" s="758"/>
      <c r="BV1183" s="758"/>
      <c r="BW1183" s="758"/>
      <c r="BX1183" s="758"/>
      <c r="BY1183" s="758"/>
      <c r="BZ1183" s="758"/>
      <c r="CA1183" s="758"/>
      <c r="CB1183" s="758"/>
      <c r="CC1183" s="758"/>
      <c r="CD1183" s="758"/>
      <c r="CE1183" s="758"/>
      <c r="CF1183" s="758"/>
      <c r="CG1183" s="758"/>
      <c r="CH1183" s="758"/>
      <c r="CI1183" s="758"/>
      <c r="CJ1183" s="758"/>
      <c r="CK1183" s="758"/>
      <c r="CL1183" s="758"/>
      <c r="CM1183" s="758"/>
      <c r="CN1183" s="758"/>
    </row>
    <row r="1184" spans="2:92" ht="15">
      <c r="B1184" s="758"/>
      <c r="C1184" s="758"/>
      <c r="D1184" s="758"/>
      <c r="E1184" s="758"/>
      <c r="F1184" s="758"/>
      <c r="G1184" s="758"/>
      <c r="H1184" s="758"/>
      <c r="I1184" s="758"/>
      <c r="J1184" s="758"/>
      <c r="K1184" s="758"/>
      <c r="L1184" s="758"/>
      <c r="M1184" s="758"/>
      <c r="N1184" s="758"/>
      <c r="O1184" s="758"/>
      <c r="P1184" s="758"/>
      <c r="Q1184" s="758"/>
      <c r="R1184" s="758"/>
      <c r="S1184" s="758"/>
      <c r="T1184" s="758"/>
      <c r="U1184" s="758"/>
      <c r="V1184" s="758"/>
      <c r="W1184" s="758"/>
      <c r="X1184" s="758"/>
      <c r="Y1184" s="758"/>
      <c r="Z1184" s="758"/>
      <c r="AA1184" s="758"/>
      <c r="AB1184" s="758"/>
      <c r="AC1184" s="758"/>
      <c r="AD1184" s="758"/>
      <c r="AE1184" s="758"/>
      <c r="AF1184" s="758"/>
      <c r="AG1184" s="758"/>
      <c r="AH1184" s="758"/>
      <c r="AI1184" s="758"/>
      <c r="AJ1184" s="758"/>
      <c r="AK1184" s="758"/>
      <c r="AL1184" s="758"/>
      <c r="AM1184" s="758"/>
      <c r="AN1184" s="758"/>
      <c r="AO1184" s="758"/>
      <c r="AP1184" s="758"/>
      <c r="AQ1184" s="758"/>
      <c r="AR1184" s="758"/>
      <c r="AS1184" s="758"/>
      <c r="AT1184" s="758"/>
      <c r="AU1184" s="758"/>
      <c r="AV1184" s="758"/>
      <c r="AW1184" s="758"/>
      <c r="AX1184" s="758"/>
      <c r="AY1184" s="758"/>
      <c r="AZ1184" s="758"/>
      <c r="BA1184" s="758"/>
      <c r="BB1184" s="758"/>
      <c r="BC1184" s="758"/>
      <c r="BD1184" s="758"/>
      <c r="BE1184" s="758"/>
      <c r="BF1184" s="812"/>
      <c r="BG1184" s="758"/>
      <c r="BH1184" s="758"/>
      <c r="BI1184" s="758"/>
      <c r="BJ1184" s="758"/>
      <c r="BK1184" s="758"/>
      <c r="BL1184" s="758"/>
      <c r="BM1184" s="758"/>
      <c r="BN1184" s="758"/>
      <c r="BO1184" s="758"/>
      <c r="BP1184" s="758"/>
      <c r="BQ1184" s="758"/>
      <c r="BR1184" s="758"/>
      <c r="BS1184" s="758"/>
      <c r="BT1184" s="758"/>
      <c r="BU1184" s="758"/>
      <c r="BV1184" s="758"/>
      <c r="BW1184" s="758"/>
      <c r="BX1184" s="758"/>
      <c r="BY1184" s="758"/>
      <c r="BZ1184" s="758"/>
      <c r="CA1184" s="758"/>
      <c r="CB1184" s="758"/>
      <c r="CC1184" s="758"/>
      <c r="CD1184" s="758"/>
      <c r="CE1184" s="758"/>
      <c r="CF1184" s="758"/>
      <c r="CG1184" s="758"/>
      <c r="CH1184" s="758"/>
      <c r="CI1184" s="758"/>
      <c r="CJ1184" s="758"/>
      <c r="CK1184" s="758"/>
      <c r="CL1184" s="758"/>
      <c r="CM1184" s="758"/>
      <c r="CN1184" s="758"/>
    </row>
    <row r="1185" spans="2:92" ht="15">
      <c r="B1185" s="758"/>
      <c r="C1185" s="758"/>
      <c r="D1185" s="758"/>
      <c r="E1185" s="758"/>
      <c r="F1185" s="758"/>
      <c r="G1185" s="758"/>
      <c r="H1185" s="758"/>
      <c r="I1185" s="758"/>
      <c r="J1185" s="758"/>
      <c r="K1185" s="758"/>
      <c r="L1185" s="758"/>
      <c r="M1185" s="758"/>
      <c r="N1185" s="758"/>
      <c r="O1185" s="758"/>
      <c r="P1185" s="758"/>
      <c r="Q1185" s="758"/>
      <c r="R1185" s="758"/>
      <c r="S1185" s="758"/>
      <c r="T1185" s="758"/>
      <c r="U1185" s="758"/>
      <c r="V1185" s="758"/>
      <c r="W1185" s="758"/>
      <c r="X1185" s="758"/>
      <c r="Y1185" s="758"/>
      <c r="Z1185" s="758"/>
      <c r="AA1185" s="758"/>
      <c r="AB1185" s="758"/>
      <c r="AC1185" s="758"/>
      <c r="AD1185" s="758"/>
      <c r="AE1185" s="758"/>
      <c r="AF1185" s="758"/>
      <c r="AG1185" s="758"/>
      <c r="AH1185" s="758"/>
      <c r="AI1185" s="758"/>
      <c r="AJ1185" s="758"/>
      <c r="AK1185" s="758"/>
      <c r="AL1185" s="758"/>
      <c r="AM1185" s="758"/>
      <c r="AN1185" s="758"/>
      <c r="AO1185" s="758"/>
      <c r="AP1185" s="758"/>
      <c r="AQ1185" s="758"/>
      <c r="AR1185" s="758"/>
      <c r="AS1185" s="758"/>
      <c r="AT1185" s="758"/>
      <c r="AU1185" s="758"/>
      <c r="AV1185" s="758"/>
      <c r="AW1185" s="758"/>
      <c r="AX1185" s="758"/>
      <c r="AY1185" s="758"/>
      <c r="AZ1185" s="758"/>
      <c r="BA1185" s="758"/>
      <c r="BB1185" s="758"/>
      <c r="BC1185" s="758"/>
      <c r="BD1185" s="758"/>
      <c r="BE1185" s="758"/>
      <c r="BF1185" s="812"/>
      <c r="BG1185" s="758"/>
      <c r="BH1185" s="758"/>
      <c r="BI1185" s="758"/>
      <c r="BJ1185" s="758"/>
      <c r="BK1185" s="758"/>
      <c r="BL1185" s="758"/>
      <c r="BM1185" s="758"/>
      <c r="BN1185" s="758"/>
      <c r="BO1185" s="758"/>
      <c r="BP1185" s="758"/>
      <c r="BQ1185" s="758"/>
      <c r="BR1185" s="758"/>
      <c r="BS1185" s="758"/>
      <c r="BT1185" s="758"/>
      <c r="BU1185" s="758"/>
      <c r="BV1185" s="758"/>
      <c r="BW1185" s="758"/>
      <c r="BX1185" s="758"/>
      <c r="BY1185" s="758"/>
      <c r="BZ1185" s="758"/>
      <c r="CA1185" s="758"/>
      <c r="CB1185" s="758"/>
      <c r="CC1185" s="758"/>
      <c r="CD1185" s="758"/>
      <c r="CE1185" s="758"/>
      <c r="CF1185" s="758"/>
      <c r="CG1185" s="758"/>
      <c r="CH1185" s="758"/>
      <c r="CI1185" s="758"/>
      <c r="CJ1185" s="758"/>
      <c r="CK1185" s="758"/>
      <c r="CL1185" s="758"/>
      <c r="CM1185" s="758"/>
      <c r="CN1185" s="758"/>
    </row>
    <row r="1186" spans="2:92" ht="15">
      <c r="B1186" s="758"/>
      <c r="C1186" s="758"/>
      <c r="D1186" s="758"/>
      <c r="E1186" s="758"/>
      <c r="F1186" s="758"/>
      <c r="G1186" s="758"/>
      <c r="H1186" s="758"/>
      <c r="I1186" s="758"/>
      <c r="J1186" s="758"/>
      <c r="K1186" s="758"/>
      <c r="L1186" s="758"/>
      <c r="M1186" s="758"/>
      <c r="N1186" s="758"/>
      <c r="O1186" s="758"/>
      <c r="P1186" s="758"/>
      <c r="Q1186" s="758"/>
      <c r="R1186" s="758"/>
      <c r="S1186" s="758"/>
      <c r="T1186" s="758"/>
      <c r="U1186" s="758"/>
      <c r="V1186" s="758"/>
      <c r="W1186" s="758"/>
      <c r="X1186" s="758"/>
      <c r="Y1186" s="758"/>
      <c r="Z1186" s="758"/>
      <c r="AA1186" s="758"/>
      <c r="AB1186" s="758"/>
      <c r="AC1186" s="758"/>
      <c r="AD1186" s="758"/>
      <c r="AE1186" s="758"/>
      <c r="AF1186" s="758"/>
      <c r="AG1186" s="758"/>
      <c r="AH1186" s="758"/>
      <c r="AI1186" s="758"/>
      <c r="AJ1186" s="758"/>
      <c r="AK1186" s="758"/>
      <c r="AL1186" s="758"/>
      <c r="AM1186" s="758"/>
      <c r="AN1186" s="758"/>
      <c r="AO1186" s="758"/>
      <c r="AP1186" s="758"/>
      <c r="AQ1186" s="758"/>
      <c r="AR1186" s="758"/>
      <c r="AS1186" s="758"/>
      <c r="AT1186" s="758"/>
      <c r="AU1186" s="758"/>
      <c r="AV1186" s="758"/>
      <c r="AW1186" s="758"/>
      <c r="AX1186" s="758"/>
      <c r="AY1186" s="758"/>
      <c r="AZ1186" s="758"/>
      <c r="BA1186" s="758"/>
      <c r="BB1186" s="758"/>
      <c r="BC1186" s="758"/>
      <c r="BD1186" s="758"/>
      <c r="BE1186" s="758"/>
      <c r="BF1186" s="812"/>
      <c r="BG1186" s="758"/>
      <c r="BH1186" s="758"/>
      <c r="BI1186" s="758"/>
      <c r="BJ1186" s="758"/>
      <c r="BK1186" s="758"/>
      <c r="BL1186" s="758"/>
      <c r="BM1186" s="758"/>
      <c r="BN1186" s="758"/>
      <c r="BO1186" s="758"/>
      <c r="BP1186" s="758"/>
      <c r="BQ1186" s="758"/>
      <c r="BR1186" s="758"/>
      <c r="BS1186" s="758"/>
      <c r="BT1186" s="758"/>
      <c r="BU1186" s="758"/>
      <c r="BV1186" s="758"/>
      <c r="BW1186" s="758"/>
      <c r="BX1186" s="758"/>
      <c r="BY1186" s="758"/>
      <c r="BZ1186" s="758"/>
      <c r="CA1186" s="758"/>
      <c r="CB1186" s="758"/>
      <c r="CC1186" s="758"/>
      <c r="CD1186" s="758"/>
      <c r="CE1186" s="758"/>
      <c r="CF1186" s="758"/>
      <c r="CG1186" s="758"/>
      <c r="CH1186" s="758"/>
      <c r="CI1186" s="758"/>
      <c r="CJ1186" s="758"/>
      <c r="CK1186" s="758"/>
      <c r="CL1186" s="758"/>
      <c r="CM1186" s="758"/>
      <c r="CN1186" s="758"/>
    </row>
    <row r="1187" spans="2:92" ht="15">
      <c r="B1187" s="758"/>
      <c r="C1187" s="758"/>
      <c r="D1187" s="758"/>
      <c r="E1187" s="758"/>
      <c r="F1187" s="758"/>
      <c r="G1187" s="758"/>
      <c r="H1187" s="758"/>
      <c r="I1187" s="758"/>
      <c r="J1187" s="758"/>
      <c r="K1187" s="758"/>
      <c r="L1187" s="758"/>
      <c r="M1187" s="758"/>
      <c r="N1187" s="758"/>
      <c r="O1187" s="758"/>
      <c r="P1187" s="758"/>
      <c r="Q1187" s="758"/>
      <c r="R1187" s="758"/>
      <c r="S1187" s="758"/>
      <c r="T1187" s="758"/>
      <c r="U1187" s="758"/>
      <c r="V1187" s="758"/>
      <c r="W1187" s="758"/>
      <c r="X1187" s="758"/>
      <c r="Y1187" s="758"/>
      <c r="Z1187" s="758"/>
      <c r="AA1187" s="758"/>
      <c r="AB1187" s="758"/>
      <c r="AC1187" s="758"/>
      <c r="AD1187" s="758"/>
      <c r="AE1187" s="758"/>
      <c r="AF1187" s="758"/>
      <c r="AG1187" s="758"/>
      <c r="AH1187" s="758"/>
      <c r="AI1187" s="758"/>
      <c r="AJ1187" s="758"/>
      <c r="AK1187" s="758"/>
      <c r="AL1187" s="758"/>
      <c r="AM1187" s="758"/>
      <c r="AN1187" s="758"/>
      <c r="AO1187" s="758"/>
      <c r="AP1187" s="758"/>
      <c r="AQ1187" s="758"/>
      <c r="AR1187" s="758"/>
      <c r="AS1187" s="758"/>
      <c r="AT1187" s="758"/>
      <c r="AU1187" s="758"/>
      <c r="AV1187" s="758"/>
      <c r="AW1187" s="758"/>
      <c r="AX1187" s="758"/>
      <c r="AY1187" s="758"/>
      <c r="AZ1187" s="758"/>
      <c r="BA1187" s="758"/>
      <c r="BB1187" s="758"/>
      <c r="BC1187" s="758"/>
      <c r="BD1187" s="758"/>
      <c r="BE1187" s="758"/>
      <c r="BF1187" s="812"/>
      <c r="BG1187" s="758"/>
      <c r="BH1187" s="758"/>
      <c r="BI1187" s="758"/>
      <c r="BJ1187" s="758"/>
      <c r="BK1187" s="758"/>
      <c r="BL1187" s="758"/>
      <c r="BM1187" s="758"/>
      <c r="BN1187" s="758"/>
      <c r="BO1187" s="758"/>
      <c r="BP1187" s="758"/>
      <c r="BQ1187" s="758"/>
      <c r="BR1187" s="758"/>
      <c r="BS1187" s="758"/>
      <c r="BT1187" s="758"/>
      <c r="BU1187" s="758"/>
      <c r="BV1187" s="758"/>
      <c r="BW1187" s="758"/>
      <c r="BX1187" s="758"/>
      <c r="BY1187" s="758"/>
      <c r="BZ1187" s="758"/>
      <c r="CA1187" s="758"/>
      <c r="CB1187" s="758"/>
      <c r="CC1187" s="758"/>
      <c r="CD1187" s="758"/>
      <c r="CE1187" s="758"/>
      <c r="CF1187" s="758"/>
      <c r="CG1187" s="758"/>
      <c r="CH1187" s="758"/>
      <c r="CI1187" s="758"/>
      <c r="CJ1187" s="758"/>
      <c r="CK1187" s="758"/>
      <c r="CL1187" s="758"/>
      <c r="CM1187" s="758"/>
      <c r="CN1187" s="758"/>
    </row>
    <row r="1188" spans="2:92" ht="15">
      <c r="B1188" s="758"/>
      <c r="C1188" s="758"/>
      <c r="D1188" s="758"/>
      <c r="E1188" s="758"/>
      <c r="F1188" s="758"/>
      <c r="G1188" s="758"/>
      <c r="H1188" s="758"/>
      <c r="I1188" s="758"/>
      <c r="J1188" s="758"/>
      <c r="K1188" s="758"/>
      <c r="L1188" s="758"/>
      <c r="M1188" s="758"/>
      <c r="N1188" s="758"/>
      <c r="O1188" s="758"/>
      <c r="P1188" s="758"/>
      <c r="Q1188" s="758"/>
      <c r="R1188" s="758"/>
      <c r="S1188" s="758"/>
      <c r="T1188" s="758"/>
      <c r="U1188" s="758"/>
      <c r="V1188" s="758"/>
      <c r="W1188" s="758"/>
      <c r="X1188" s="758"/>
      <c r="Y1188" s="758"/>
      <c r="Z1188" s="758"/>
      <c r="AA1188" s="758"/>
      <c r="AB1188" s="758"/>
      <c r="AC1188" s="758"/>
      <c r="AD1188" s="758"/>
      <c r="AE1188" s="758"/>
      <c r="AF1188" s="758"/>
      <c r="AG1188" s="758"/>
      <c r="AH1188" s="758"/>
      <c r="AI1188" s="758"/>
      <c r="AJ1188" s="758"/>
      <c r="AK1188" s="758"/>
      <c r="AL1188" s="758"/>
      <c r="AM1188" s="758"/>
      <c r="AN1188" s="758"/>
      <c r="AO1188" s="758"/>
      <c r="AP1188" s="758"/>
      <c r="AQ1188" s="758"/>
      <c r="AR1188" s="758"/>
      <c r="AS1188" s="758"/>
      <c r="AT1188" s="758"/>
      <c r="AU1188" s="758"/>
      <c r="AV1188" s="758"/>
      <c r="AW1188" s="758"/>
      <c r="AX1188" s="758"/>
      <c r="AY1188" s="758"/>
      <c r="AZ1188" s="758"/>
      <c r="BA1188" s="758"/>
      <c r="BB1188" s="758"/>
      <c r="BC1188" s="758"/>
      <c r="BD1188" s="758"/>
      <c r="BE1188" s="758"/>
      <c r="BF1188" s="812"/>
      <c r="BG1188" s="758"/>
      <c r="BH1188" s="758"/>
      <c r="BI1188" s="758"/>
      <c r="BJ1188" s="758"/>
      <c r="BK1188" s="758"/>
      <c r="BL1188" s="758"/>
      <c r="BM1188" s="758"/>
      <c r="BN1188" s="758"/>
      <c r="BO1188" s="758"/>
      <c r="BP1188" s="758"/>
      <c r="BQ1188" s="758"/>
      <c r="BR1188" s="758"/>
      <c r="BS1188" s="758"/>
      <c r="BT1188" s="758"/>
      <c r="BU1188" s="758"/>
      <c r="BV1188" s="758"/>
      <c r="BW1188" s="758"/>
      <c r="BX1188" s="758"/>
      <c r="BY1188" s="758"/>
      <c r="BZ1188" s="758"/>
      <c r="CA1188" s="758"/>
      <c r="CB1188" s="758"/>
      <c r="CC1188" s="758"/>
      <c r="CD1188" s="758"/>
      <c r="CE1188" s="758"/>
      <c r="CF1188" s="758"/>
      <c r="CG1188" s="758"/>
      <c r="CH1188" s="758"/>
      <c r="CI1188" s="758"/>
      <c r="CJ1188" s="758"/>
      <c r="CK1188" s="758"/>
      <c r="CL1188" s="758"/>
      <c r="CM1188" s="758"/>
      <c r="CN1188" s="758"/>
    </row>
    <row r="1189" spans="2:92" ht="15">
      <c r="B1189" s="758"/>
      <c r="C1189" s="758"/>
      <c r="D1189" s="758"/>
      <c r="E1189" s="758"/>
      <c r="F1189" s="758"/>
      <c r="G1189" s="758"/>
      <c r="H1189" s="758"/>
      <c r="I1189" s="758"/>
      <c r="J1189" s="758"/>
      <c r="K1189" s="758"/>
      <c r="L1189" s="758"/>
      <c r="M1189" s="758"/>
      <c r="N1189" s="758"/>
      <c r="O1189" s="758"/>
      <c r="P1189" s="758"/>
      <c r="Q1189" s="758"/>
      <c r="R1189" s="758"/>
      <c r="S1189" s="758"/>
      <c r="T1189" s="758"/>
      <c r="U1189" s="758"/>
      <c r="V1189" s="758"/>
      <c r="W1189" s="758"/>
      <c r="X1189" s="758"/>
      <c r="Y1189" s="758"/>
      <c r="Z1189" s="758"/>
      <c r="AA1189" s="758"/>
      <c r="AB1189" s="758"/>
      <c r="AC1189" s="758"/>
      <c r="AD1189" s="758"/>
      <c r="AE1189" s="758"/>
      <c r="AF1189" s="758"/>
      <c r="AG1189" s="758"/>
      <c r="AH1189" s="758"/>
      <c r="AI1189" s="758"/>
      <c r="AJ1189" s="758"/>
      <c r="AK1189" s="758"/>
      <c r="AL1189" s="758"/>
      <c r="AM1189" s="758"/>
      <c r="AN1189" s="758"/>
      <c r="AO1189" s="758"/>
      <c r="AP1189" s="758"/>
      <c r="AQ1189" s="758"/>
      <c r="AR1189" s="758"/>
      <c r="AS1189" s="758"/>
      <c r="AT1189" s="758"/>
      <c r="AU1189" s="758"/>
      <c r="AV1189" s="758"/>
      <c r="AW1189" s="758"/>
      <c r="AX1189" s="758"/>
      <c r="AY1189" s="758"/>
      <c r="AZ1189" s="758"/>
      <c r="BA1189" s="758"/>
      <c r="BB1189" s="758"/>
      <c r="BC1189" s="758"/>
      <c r="BD1189" s="758"/>
      <c r="BE1189" s="758"/>
      <c r="BF1189" s="812"/>
      <c r="BG1189" s="758"/>
      <c r="BH1189" s="758"/>
      <c r="BI1189" s="758"/>
      <c r="BJ1189" s="758"/>
      <c r="BK1189" s="758"/>
      <c r="BL1189" s="758"/>
      <c r="BM1189" s="758"/>
      <c r="BN1189" s="758"/>
      <c r="BO1189" s="758"/>
      <c r="BP1189" s="758"/>
      <c r="BQ1189" s="758"/>
      <c r="BR1189" s="758"/>
      <c r="BS1189" s="758"/>
      <c r="BT1189" s="758"/>
      <c r="BU1189" s="758"/>
      <c r="BV1189" s="758"/>
      <c r="BW1189" s="758"/>
      <c r="BX1189" s="758"/>
      <c r="BY1189" s="758"/>
      <c r="BZ1189" s="758"/>
      <c r="CA1189" s="758"/>
      <c r="CB1189" s="758"/>
      <c r="CC1189" s="758"/>
      <c r="CD1189" s="758"/>
      <c r="CE1189" s="758"/>
      <c r="CF1189" s="758"/>
      <c r="CG1189" s="758"/>
      <c r="CH1189" s="758"/>
      <c r="CI1189" s="758"/>
      <c r="CJ1189" s="758"/>
      <c r="CK1189" s="758"/>
      <c r="CL1189" s="758"/>
      <c r="CM1189" s="758"/>
      <c r="CN1189" s="758"/>
    </row>
    <row r="1190" spans="2:92" ht="15">
      <c r="B1190" s="758"/>
      <c r="C1190" s="758"/>
      <c r="D1190" s="758"/>
      <c r="E1190" s="758"/>
      <c r="F1190" s="758"/>
      <c r="G1190" s="758"/>
      <c r="H1190" s="758"/>
      <c r="I1190" s="758"/>
      <c r="J1190" s="758"/>
      <c r="K1190" s="758"/>
      <c r="L1190" s="758"/>
      <c r="M1190" s="758"/>
      <c r="N1190" s="758"/>
      <c r="O1190" s="758"/>
      <c r="P1190" s="758"/>
      <c r="Q1190" s="758"/>
      <c r="R1190" s="758"/>
      <c r="S1190" s="758"/>
      <c r="T1190" s="758"/>
      <c r="U1190" s="758"/>
      <c r="V1190" s="758"/>
      <c r="W1190" s="758"/>
      <c r="X1190" s="758"/>
      <c r="Y1190" s="758"/>
      <c r="Z1190" s="758"/>
      <c r="AA1190" s="758"/>
      <c r="AB1190" s="758"/>
      <c r="AC1190" s="758"/>
      <c r="AD1190" s="758"/>
      <c r="AE1190" s="758"/>
      <c r="AF1190" s="758"/>
      <c r="AG1190" s="758"/>
      <c r="AH1190" s="758"/>
      <c r="AI1190" s="758"/>
      <c r="AJ1190" s="758"/>
      <c r="AK1190" s="758"/>
      <c r="AL1190" s="758"/>
      <c r="AM1190" s="758"/>
      <c r="AN1190" s="758"/>
      <c r="AO1190" s="758"/>
      <c r="AP1190" s="758"/>
      <c r="AQ1190" s="758"/>
      <c r="AR1190" s="758"/>
      <c r="AS1190" s="758"/>
      <c r="AT1190" s="758"/>
      <c r="AU1190" s="758"/>
      <c r="AV1190" s="758"/>
      <c r="AW1190" s="758"/>
      <c r="AX1190" s="758"/>
      <c r="AY1190" s="758"/>
      <c r="AZ1190" s="758"/>
      <c r="BA1190" s="758"/>
      <c r="BB1190" s="758"/>
      <c r="BC1190" s="758"/>
      <c r="BD1190" s="758"/>
      <c r="BE1190" s="758"/>
      <c r="BF1190" s="812"/>
      <c r="BG1190" s="758"/>
      <c r="BH1190" s="758"/>
      <c r="BI1190" s="758"/>
      <c r="BJ1190" s="758"/>
      <c r="BK1190" s="758"/>
      <c r="BL1190" s="758"/>
      <c r="BM1190" s="758"/>
      <c r="BN1190" s="758"/>
      <c r="BO1190" s="758"/>
      <c r="BP1190" s="758"/>
      <c r="BQ1190" s="758"/>
      <c r="BR1190" s="758"/>
      <c r="BS1190" s="758"/>
      <c r="BT1190" s="758"/>
      <c r="BU1190" s="758"/>
      <c r="BV1190" s="758"/>
      <c r="BW1190" s="758"/>
      <c r="BX1190" s="758"/>
      <c r="BY1190" s="758"/>
      <c r="BZ1190" s="758"/>
      <c r="CA1190" s="758"/>
      <c r="CB1190" s="758"/>
      <c r="CC1190" s="758"/>
      <c r="CD1190" s="758"/>
      <c r="CE1190" s="758"/>
      <c r="CF1190" s="758"/>
      <c r="CG1190" s="758"/>
      <c r="CH1190" s="758"/>
      <c r="CI1190" s="758"/>
      <c r="CJ1190" s="758"/>
      <c r="CK1190" s="758"/>
      <c r="CL1190" s="758"/>
      <c r="CM1190" s="758"/>
      <c r="CN1190" s="758"/>
    </row>
    <row r="1191" spans="2:92" ht="15">
      <c r="B1191" s="758"/>
      <c r="C1191" s="758"/>
      <c r="D1191" s="758"/>
      <c r="E1191" s="758"/>
      <c r="F1191" s="758"/>
      <c r="G1191" s="758"/>
      <c r="H1191" s="758"/>
      <c r="I1191" s="758"/>
      <c r="J1191" s="758"/>
      <c r="K1191" s="758"/>
      <c r="L1191" s="758"/>
      <c r="M1191" s="758"/>
      <c r="N1191" s="758"/>
      <c r="O1191" s="758"/>
      <c r="P1191" s="758"/>
      <c r="Q1191" s="758"/>
      <c r="R1191" s="758"/>
      <c r="S1191" s="758"/>
      <c r="T1191" s="758"/>
      <c r="U1191" s="758"/>
      <c r="V1191" s="758"/>
      <c r="W1191" s="758"/>
      <c r="X1191" s="758"/>
      <c r="Y1191" s="758"/>
      <c r="Z1191" s="758"/>
      <c r="AA1191" s="758"/>
      <c r="AB1191" s="758"/>
      <c r="AC1191" s="758"/>
      <c r="AD1191" s="758"/>
      <c r="AE1191" s="758"/>
      <c r="AF1191" s="758"/>
      <c r="AG1191" s="758"/>
      <c r="AH1191" s="758"/>
      <c r="AI1191" s="758"/>
      <c r="AJ1191" s="758"/>
      <c r="AK1191" s="758"/>
      <c r="AL1191" s="758"/>
      <c r="AM1191" s="758"/>
      <c r="AN1191" s="758"/>
      <c r="AO1191" s="758"/>
      <c r="AP1191" s="758"/>
      <c r="AQ1191" s="758"/>
      <c r="AR1191" s="758"/>
      <c r="AS1191" s="758"/>
      <c r="AT1191" s="758"/>
      <c r="AU1191" s="758"/>
      <c r="AV1191" s="758"/>
      <c r="AW1191" s="758"/>
      <c r="AX1191" s="758"/>
      <c r="AY1191" s="758"/>
      <c r="AZ1191" s="758"/>
      <c r="BA1191" s="758"/>
      <c r="BB1191" s="758"/>
      <c r="BC1191" s="758"/>
      <c r="BD1191" s="758"/>
      <c r="BE1191" s="758"/>
      <c r="BF1191" s="812"/>
      <c r="BG1191" s="758"/>
      <c r="BH1191" s="758"/>
      <c r="BI1191" s="758"/>
      <c r="BJ1191" s="758"/>
      <c r="BK1191" s="758"/>
      <c r="BL1191" s="758"/>
      <c r="BM1191" s="758"/>
      <c r="BN1191" s="758"/>
      <c r="BO1191" s="758"/>
      <c r="BP1191" s="758"/>
      <c r="BQ1191" s="758"/>
      <c r="BR1191" s="758"/>
      <c r="BS1191" s="758"/>
      <c r="BT1191" s="758"/>
      <c r="BU1191" s="758"/>
      <c r="BV1191" s="758"/>
      <c r="BW1191" s="758"/>
      <c r="BX1191" s="758"/>
      <c r="BY1191" s="758"/>
      <c r="BZ1191" s="758"/>
      <c r="CA1191" s="758"/>
      <c r="CB1191" s="758"/>
      <c r="CC1191" s="758"/>
      <c r="CD1191" s="758"/>
      <c r="CE1191" s="758"/>
      <c r="CF1191" s="758"/>
      <c r="CG1191" s="758"/>
      <c r="CH1191" s="758"/>
      <c r="CI1191" s="758"/>
      <c r="CJ1191" s="758"/>
      <c r="CK1191" s="758"/>
      <c r="CL1191" s="758"/>
      <c r="CM1191" s="758"/>
      <c r="CN1191" s="758"/>
    </row>
    <row r="1192" spans="2:92" ht="15">
      <c r="B1192" s="758"/>
      <c r="C1192" s="758"/>
      <c r="D1192" s="758"/>
      <c r="E1192" s="758"/>
      <c r="F1192" s="758"/>
      <c r="G1192" s="758"/>
      <c r="H1192" s="758"/>
      <c r="I1192" s="758"/>
      <c r="J1192" s="758"/>
      <c r="K1192" s="758"/>
      <c r="L1192" s="758"/>
      <c r="M1192" s="758"/>
      <c r="N1192" s="758"/>
      <c r="O1192" s="758"/>
      <c r="P1192" s="758"/>
      <c r="Q1192" s="758"/>
      <c r="R1192" s="758"/>
      <c r="S1192" s="758"/>
      <c r="T1192" s="758"/>
      <c r="U1192" s="758"/>
      <c r="V1192" s="758"/>
      <c r="W1192" s="758"/>
      <c r="X1192" s="758"/>
      <c r="Y1192" s="758"/>
      <c r="Z1192" s="758"/>
      <c r="AA1192" s="758"/>
      <c r="AB1192" s="758"/>
      <c r="AC1192" s="758"/>
      <c r="AD1192" s="758"/>
      <c r="AE1192" s="758"/>
      <c r="AF1192" s="758"/>
      <c r="AG1192" s="758"/>
      <c r="AH1192" s="758"/>
      <c r="AI1192" s="758"/>
      <c r="AJ1192" s="758"/>
      <c r="AK1192" s="758"/>
      <c r="AL1192" s="758"/>
      <c r="AM1192" s="758"/>
      <c r="AN1192" s="758"/>
      <c r="AO1192" s="758"/>
      <c r="AP1192" s="758"/>
      <c r="AQ1192" s="758"/>
      <c r="AR1192" s="758"/>
      <c r="AS1192" s="758"/>
      <c r="AT1192" s="758"/>
      <c r="AU1192" s="758"/>
      <c r="AV1192" s="758"/>
      <c r="AW1192" s="758"/>
      <c r="AX1192" s="758"/>
      <c r="AY1192" s="758"/>
      <c r="AZ1192" s="758"/>
      <c r="BA1192" s="758"/>
      <c r="BB1192" s="758"/>
      <c r="BC1192" s="758"/>
      <c r="BD1192" s="758"/>
      <c r="BE1192" s="758"/>
      <c r="BF1192" s="812"/>
      <c r="BG1192" s="758"/>
      <c r="BH1192" s="758"/>
      <c r="BI1192" s="758"/>
      <c r="BJ1192" s="758"/>
      <c r="BK1192" s="758"/>
      <c r="BL1192" s="758"/>
      <c r="BM1192" s="758"/>
      <c r="BN1192" s="758"/>
      <c r="BO1192" s="758"/>
      <c r="BP1192" s="758"/>
      <c r="BQ1192" s="758"/>
      <c r="BR1192" s="758"/>
      <c r="BS1192" s="758"/>
      <c r="BT1192" s="758"/>
      <c r="BU1192" s="758"/>
      <c r="BV1192" s="758"/>
      <c r="BW1192" s="758"/>
      <c r="BX1192" s="758"/>
      <c r="BY1192" s="758"/>
      <c r="BZ1192" s="758"/>
      <c r="CA1192" s="758"/>
      <c r="CB1192" s="758"/>
      <c r="CC1192" s="758"/>
      <c r="CD1192" s="758"/>
      <c r="CE1192" s="758"/>
      <c r="CF1192" s="758"/>
      <c r="CG1192" s="758"/>
      <c r="CH1192" s="758"/>
      <c r="CI1192" s="758"/>
      <c r="CJ1192" s="758"/>
      <c r="CK1192" s="758"/>
      <c r="CL1192" s="758"/>
      <c r="CM1192" s="758"/>
      <c r="CN1192" s="758"/>
    </row>
    <row r="1193" spans="2:92" ht="15">
      <c r="B1193" s="758"/>
      <c r="C1193" s="758"/>
      <c r="D1193" s="758"/>
      <c r="E1193" s="758"/>
      <c r="F1193" s="758"/>
      <c r="G1193" s="758"/>
      <c r="H1193" s="758"/>
      <c r="I1193" s="758"/>
      <c r="J1193" s="758"/>
      <c r="K1193" s="758"/>
      <c r="L1193" s="758"/>
      <c r="M1193" s="758"/>
      <c r="N1193" s="758"/>
      <c r="O1193" s="758"/>
      <c r="P1193" s="758"/>
      <c r="Q1193" s="758"/>
      <c r="R1193" s="758"/>
      <c r="S1193" s="758"/>
      <c r="T1193" s="758"/>
      <c r="U1193" s="758"/>
      <c r="V1193" s="758"/>
      <c r="W1193" s="758"/>
      <c r="X1193" s="758"/>
      <c r="Y1193" s="758"/>
      <c r="Z1193" s="758"/>
      <c r="AA1193" s="758"/>
      <c r="AB1193" s="758"/>
      <c r="AC1193" s="758"/>
      <c r="AD1193" s="758"/>
      <c r="AE1193" s="758"/>
      <c r="AF1193" s="758"/>
      <c r="AG1193" s="758"/>
      <c r="AH1193" s="758"/>
      <c r="AI1193" s="758"/>
      <c r="AJ1193" s="758"/>
      <c r="AK1193" s="758"/>
      <c r="AL1193" s="758"/>
      <c r="AM1193" s="758"/>
      <c r="AN1193" s="758"/>
      <c r="AO1193" s="758"/>
      <c r="AP1193" s="758"/>
      <c r="AQ1193" s="758"/>
      <c r="AR1193" s="758"/>
      <c r="AS1193" s="758"/>
      <c r="AT1193" s="758"/>
      <c r="AU1193" s="758"/>
      <c r="AV1193" s="758"/>
      <c r="AW1193" s="758"/>
      <c r="AX1193" s="758"/>
      <c r="AY1193" s="758"/>
      <c r="AZ1193" s="758"/>
      <c r="BA1193" s="758"/>
      <c r="BB1193" s="758"/>
      <c r="BC1193" s="758"/>
      <c r="BD1193" s="758"/>
      <c r="BE1193" s="758"/>
      <c r="BF1193" s="812"/>
      <c r="BG1193" s="758"/>
      <c r="BH1193" s="758"/>
      <c r="BI1193" s="758"/>
      <c r="BJ1193" s="758"/>
      <c r="BK1193" s="758"/>
      <c r="BL1193" s="758"/>
      <c r="BM1193" s="758"/>
      <c r="BN1193" s="758"/>
      <c r="BO1193" s="758"/>
      <c r="BP1193" s="758"/>
      <c r="BQ1193" s="758"/>
      <c r="BR1193" s="758"/>
      <c r="BS1193" s="758"/>
      <c r="BT1193" s="758"/>
      <c r="BU1193" s="758"/>
      <c r="BV1193" s="758"/>
      <c r="BW1193" s="758"/>
      <c r="BX1193" s="758"/>
      <c r="BY1193" s="758"/>
      <c r="BZ1193" s="758"/>
      <c r="CA1193" s="758"/>
      <c r="CB1193" s="758"/>
      <c r="CC1193" s="758"/>
      <c r="CD1193" s="758"/>
      <c r="CE1193" s="758"/>
      <c r="CF1193" s="758"/>
      <c r="CG1193" s="758"/>
      <c r="CH1193" s="758"/>
      <c r="CI1193" s="758"/>
      <c r="CJ1193" s="758"/>
      <c r="CK1193" s="758"/>
      <c r="CL1193" s="758"/>
      <c r="CM1193" s="758"/>
      <c r="CN1193" s="758"/>
    </row>
    <row r="1194" spans="2:92" ht="15">
      <c r="B1194" s="758"/>
      <c r="C1194" s="758"/>
      <c r="D1194" s="758"/>
      <c r="E1194" s="758"/>
      <c r="F1194" s="758"/>
      <c r="G1194" s="758"/>
      <c r="H1194" s="758"/>
      <c r="I1194" s="758"/>
      <c r="J1194" s="758"/>
      <c r="K1194" s="758"/>
      <c r="L1194" s="758"/>
      <c r="M1194" s="758"/>
      <c r="N1194" s="758"/>
      <c r="O1194" s="758"/>
      <c r="P1194" s="758"/>
      <c r="Q1194" s="758"/>
      <c r="R1194" s="758"/>
      <c r="S1194" s="758"/>
      <c r="T1194" s="758"/>
      <c r="U1194" s="758"/>
      <c r="V1194" s="758"/>
      <c r="W1194" s="758"/>
      <c r="X1194" s="758"/>
      <c r="Y1194" s="758"/>
      <c r="Z1194" s="758"/>
      <c r="AA1194" s="758"/>
      <c r="AB1194" s="758"/>
      <c r="AC1194" s="758"/>
      <c r="AD1194" s="758"/>
      <c r="AE1194" s="758"/>
      <c r="AF1194" s="758"/>
      <c r="AG1194" s="758"/>
      <c r="AH1194" s="758"/>
      <c r="AI1194" s="758"/>
      <c r="AJ1194" s="758"/>
      <c r="AK1194" s="758"/>
      <c r="AL1194" s="758"/>
      <c r="AM1194" s="758"/>
      <c r="AN1194" s="758"/>
      <c r="AO1194" s="758"/>
      <c r="AP1194" s="758"/>
      <c r="AQ1194" s="758"/>
      <c r="AR1194" s="758"/>
      <c r="AS1194" s="758"/>
      <c r="AT1194" s="758"/>
      <c r="AU1194" s="758"/>
      <c r="AV1194" s="758"/>
      <c r="AW1194" s="758"/>
      <c r="AX1194" s="758"/>
      <c r="AY1194" s="758"/>
      <c r="AZ1194" s="758"/>
      <c r="BA1194" s="758"/>
      <c r="BB1194" s="758"/>
      <c r="BC1194" s="758"/>
      <c r="BD1194" s="758"/>
      <c r="BE1194" s="758"/>
      <c r="BF1194" s="812"/>
      <c r="BG1194" s="758"/>
      <c r="BH1194" s="758"/>
      <c r="BI1194" s="758"/>
      <c r="BJ1194" s="758"/>
      <c r="BK1194" s="758"/>
      <c r="BL1194" s="758"/>
      <c r="BM1194" s="758"/>
      <c r="BN1194" s="758"/>
      <c r="BO1194" s="758"/>
      <c r="BP1194" s="758"/>
      <c r="BQ1194" s="758"/>
      <c r="BR1194" s="758"/>
      <c r="BS1194" s="758"/>
      <c r="BT1194" s="758"/>
      <c r="BU1194" s="758"/>
      <c r="BV1194" s="758"/>
      <c r="BW1194" s="758"/>
      <c r="BX1194" s="758"/>
      <c r="BY1194" s="758"/>
      <c r="BZ1194" s="758"/>
      <c r="CA1194" s="758"/>
      <c r="CB1194" s="758"/>
      <c r="CC1194" s="758"/>
      <c r="CD1194" s="758"/>
      <c r="CE1194" s="758"/>
      <c r="CF1194" s="758"/>
      <c r="CG1194" s="758"/>
      <c r="CH1194" s="758"/>
      <c r="CI1194" s="758"/>
      <c r="CJ1194" s="758"/>
      <c r="CK1194" s="758"/>
      <c r="CL1194" s="758"/>
      <c r="CM1194" s="758"/>
      <c r="CN1194" s="758"/>
    </row>
    <row r="1195" spans="2:92" ht="15">
      <c r="B1195" s="758"/>
      <c r="C1195" s="758"/>
      <c r="D1195" s="758"/>
      <c r="E1195" s="758"/>
      <c r="F1195" s="758"/>
      <c r="G1195" s="758"/>
      <c r="H1195" s="758"/>
      <c r="I1195" s="758"/>
      <c r="J1195" s="758"/>
      <c r="K1195" s="758"/>
      <c r="L1195" s="758"/>
      <c r="M1195" s="758"/>
      <c r="N1195" s="758"/>
      <c r="O1195" s="758"/>
      <c r="P1195" s="758"/>
      <c r="Q1195" s="758"/>
      <c r="R1195" s="758"/>
      <c r="S1195" s="758"/>
      <c r="T1195" s="758"/>
      <c r="U1195" s="758"/>
      <c r="V1195" s="758"/>
      <c r="W1195" s="758"/>
      <c r="X1195" s="758"/>
      <c r="Y1195" s="758"/>
      <c r="Z1195" s="758"/>
      <c r="AA1195" s="758"/>
      <c r="AB1195" s="758"/>
      <c r="AC1195" s="758"/>
      <c r="AD1195" s="758"/>
      <c r="AE1195" s="758"/>
      <c r="AF1195" s="758"/>
      <c r="AG1195" s="758"/>
      <c r="AH1195" s="758"/>
      <c r="AI1195" s="758"/>
      <c r="AJ1195" s="758"/>
      <c r="AK1195" s="758"/>
      <c r="AL1195" s="758"/>
      <c r="AM1195" s="758"/>
      <c r="AN1195" s="758"/>
      <c r="AO1195" s="758"/>
      <c r="AP1195" s="758"/>
      <c r="AQ1195" s="758"/>
      <c r="AR1195" s="758"/>
      <c r="AS1195" s="758"/>
      <c r="AT1195" s="758"/>
      <c r="AU1195" s="758"/>
      <c r="AV1195" s="758"/>
      <c r="AW1195" s="758"/>
      <c r="AX1195" s="758"/>
      <c r="AY1195" s="758"/>
      <c r="AZ1195" s="758"/>
      <c r="BA1195" s="758"/>
      <c r="BB1195" s="758"/>
      <c r="BC1195" s="758"/>
      <c r="BD1195" s="758"/>
      <c r="BE1195" s="758"/>
      <c r="BF1195" s="812"/>
      <c r="BG1195" s="758"/>
      <c r="BH1195" s="758"/>
      <c r="BI1195" s="758"/>
      <c r="BJ1195" s="758"/>
      <c r="BK1195" s="758"/>
      <c r="BL1195" s="758"/>
      <c r="BM1195" s="758"/>
      <c r="BN1195" s="758"/>
      <c r="BO1195" s="758"/>
      <c r="BP1195" s="758"/>
      <c r="BQ1195" s="758"/>
      <c r="BR1195" s="758"/>
      <c r="BS1195" s="758"/>
      <c r="BT1195" s="758"/>
      <c r="BU1195" s="758"/>
      <c r="BV1195" s="758"/>
      <c r="BW1195" s="758"/>
      <c r="BX1195" s="758"/>
      <c r="BY1195" s="758"/>
      <c r="BZ1195" s="758"/>
      <c r="CA1195" s="758"/>
      <c r="CB1195" s="758"/>
      <c r="CC1195" s="758"/>
      <c r="CD1195" s="758"/>
      <c r="CE1195" s="758"/>
      <c r="CF1195" s="758"/>
      <c r="CG1195" s="758"/>
      <c r="CH1195" s="758"/>
      <c r="CI1195" s="758"/>
      <c r="CJ1195" s="758"/>
      <c r="CK1195" s="758"/>
      <c r="CL1195" s="758"/>
      <c r="CM1195" s="758"/>
      <c r="CN1195" s="758"/>
    </row>
    <row r="1196" spans="2:92" ht="15">
      <c r="B1196" s="758"/>
      <c r="C1196" s="758"/>
      <c r="D1196" s="758"/>
      <c r="E1196" s="758"/>
      <c r="F1196" s="758"/>
      <c r="G1196" s="758"/>
      <c r="H1196" s="758"/>
      <c r="I1196" s="758"/>
      <c r="J1196" s="758"/>
      <c r="K1196" s="758"/>
      <c r="L1196" s="758"/>
      <c r="M1196" s="758"/>
      <c r="N1196" s="758"/>
      <c r="O1196" s="758"/>
      <c r="P1196" s="758"/>
      <c r="Q1196" s="758"/>
      <c r="R1196" s="758"/>
      <c r="S1196" s="758"/>
      <c r="T1196" s="758"/>
      <c r="U1196" s="758"/>
      <c r="V1196" s="758"/>
      <c r="W1196" s="758"/>
      <c r="X1196" s="758"/>
      <c r="Y1196" s="758"/>
      <c r="Z1196" s="758"/>
      <c r="AA1196" s="758"/>
      <c r="AB1196" s="758"/>
      <c r="AC1196" s="758"/>
      <c r="AD1196" s="758"/>
      <c r="AE1196" s="758"/>
      <c r="AF1196" s="758"/>
      <c r="AG1196" s="758"/>
      <c r="AH1196" s="758"/>
      <c r="AI1196" s="758"/>
      <c r="AJ1196" s="758"/>
      <c r="AK1196" s="758"/>
      <c r="AL1196" s="758"/>
      <c r="AM1196" s="758"/>
      <c r="AN1196" s="758"/>
      <c r="AO1196" s="758"/>
      <c r="AP1196" s="758"/>
      <c r="AQ1196" s="758"/>
      <c r="AR1196" s="758"/>
      <c r="AS1196" s="758"/>
      <c r="AT1196" s="758"/>
      <c r="AU1196" s="758"/>
      <c r="AV1196" s="758"/>
      <c r="AW1196" s="758"/>
      <c r="AX1196" s="758"/>
      <c r="AY1196" s="758"/>
      <c r="AZ1196" s="758"/>
      <c r="BA1196" s="758"/>
      <c r="BB1196" s="758"/>
      <c r="BC1196" s="758"/>
      <c r="BD1196" s="758"/>
      <c r="BE1196" s="758"/>
      <c r="BF1196" s="812"/>
      <c r="BG1196" s="758"/>
      <c r="BH1196" s="758"/>
      <c r="BI1196" s="758"/>
      <c r="BJ1196" s="758"/>
      <c r="BK1196" s="758"/>
      <c r="BL1196" s="758"/>
      <c r="BM1196" s="758"/>
      <c r="BN1196" s="758"/>
      <c r="BO1196" s="758"/>
      <c r="BP1196" s="758"/>
      <c r="BQ1196" s="758"/>
      <c r="BR1196" s="758"/>
      <c r="BS1196" s="758"/>
      <c r="BT1196" s="758"/>
      <c r="BU1196" s="758"/>
      <c r="BV1196" s="758"/>
      <c r="BW1196" s="758"/>
      <c r="BX1196" s="758"/>
      <c r="BY1196" s="758"/>
      <c r="BZ1196" s="758"/>
      <c r="CA1196" s="758"/>
      <c r="CB1196" s="758"/>
      <c r="CC1196" s="758"/>
      <c r="CD1196" s="758"/>
      <c r="CE1196" s="758"/>
      <c r="CF1196" s="758"/>
      <c r="CG1196" s="758"/>
      <c r="CH1196" s="758"/>
      <c r="CI1196" s="758"/>
      <c r="CJ1196" s="758"/>
      <c r="CK1196" s="758"/>
      <c r="CL1196" s="758"/>
      <c r="CM1196" s="758"/>
      <c r="CN1196" s="758"/>
    </row>
    <row r="1197" spans="2:92" ht="15">
      <c r="B1197" s="758"/>
      <c r="C1197" s="758"/>
      <c r="D1197" s="758"/>
      <c r="E1197" s="758"/>
      <c r="F1197" s="758"/>
      <c r="G1197" s="758"/>
      <c r="H1197" s="758"/>
      <c r="I1197" s="758"/>
      <c r="J1197" s="758"/>
      <c r="K1197" s="758"/>
      <c r="L1197" s="758"/>
      <c r="M1197" s="758"/>
      <c r="N1197" s="758"/>
      <c r="O1197" s="758"/>
      <c r="P1197" s="758"/>
      <c r="Q1197" s="758"/>
      <c r="R1197" s="758"/>
      <c r="S1197" s="758"/>
      <c r="T1197" s="758"/>
      <c r="U1197" s="758"/>
      <c r="V1197" s="758"/>
      <c r="W1197" s="758"/>
      <c r="X1197" s="758"/>
      <c r="Y1197" s="758"/>
      <c r="Z1197" s="758"/>
      <c r="AA1197" s="758"/>
      <c r="AB1197" s="758"/>
      <c r="AC1197" s="758"/>
      <c r="AD1197" s="758"/>
      <c r="AE1197" s="758"/>
      <c r="AF1197" s="758"/>
      <c r="AG1197" s="758"/>
      <c r="AH1197" s="758"/>
      <c r="AI1197" s="758"/>
      <c r="AJ1197" s="758"/>
      <c r="AK1197" s="758"/>
      <c r="AL1197" s="758"/>
      <c r="AM1197" s="758"/>
      <c r="AN1197" s="758"/>
      <c r="AO1197" s="758"/>
      <c r="AP1197" s="758"/>
      <c r="AQ1197" s="758"/>
      <c r="AR1197" s="758"/>
      <c r="AS1197" s="758"/>
      <c r="AT1197" s="758"/>
      <c r="AU1197" s="758"/>
      <c r="AV1197" s="758"/>
      <c r="AW1197" s="758"/>
      <c r="AX1197" s="758"/>
      <c r="AY1197" s="758"/>
      <c r="AZ1197" s="758"/>
      <c r="BA1197" s="758"/>
      <c r="BB1197" s="758"/>
      <c r="BC1197" s="758"/>
      <c r="BD1197" s="758"/>
      <c r="BE1197" s="758"/>
      <c r="BF1197" s="812"/>
      <c r="BG1197" s="758"/>
      <c r="BH1197" s="758"/>
      <c r="BI1197" s="758"/>
      <c r="BJ1197" s="758"/>
      <c r="BK1197" s="758"/>
      <c r="BL1197" s="758"/>
      <c r="BM1197" s="758"/>
      <c r="BN1197" s="758"/>
      <c r="BO1197" s="758"/>
      <c r="BP1197" s="758"/>
      <c r="BQ1197" s="758"/>
      <c r="BR1197" s="758"/>
      <c r="BS1197" s="758"/>
      <c r="BT1197" s="758"/>
      <c r="BU1197" s="758"/>
      <c r="BV1197" s="758"/>
      <c r="BW1197" s="758"/>
      <c r="BX1197" s="758"/>
      <c r="BY1197" s="758"/>
      <c r="BZ1197" s="758"/>
      <c r="CA1197" s="758"/>
      <c r="CB1197" s="758"/>
      <c r="CC1197" s="758"/>
      <c r="CD1197" s="758"/>
      <c r="CE1197" s="758"/>
      <c r="CF1197" s="758"/>
      <c r="CG1197" s="758"/>
      <c r="CH1197" s="758"/>
      <c r="CI1197" s="758"/>
      <c r="CJ1197" s="758"/>
      <c r="CK1197" s="758"/>
      <c r="CL1197" s="758"/>
      <c r="CM1197" s="758"/>
      <c r="CN1197" s="758"/>
    </row>
    <row r="1198" spans="2:92" ht="15">
      <c r="B1198" s="758"/>
      <c r="C1198" s="758"/>
      <c r="D1198" s="758"/>
      <c r="E1198" s="758"/>
      <c r="F1198" s="758"/>
      <c r="G1198" s="758"/>
      <c r="H1198" s="758"/>
      <c r="I1198" s="758"/>
      <c r="J1198" s="758"/>
      <c r="K1198" s="758"/>
      <c r="L1198" s="758"/>
      <c r="M1198" s="758"/>
      <c r="N1198" s="758"/>
      <c r="O1198" s="758"/>
      <c r="P1198" s="758"/>
      <c r="Q1198" s="758"/>
      <c r="R1198" s="758"/>
      <c r="S1198" s="758"/>
      <c r="T1198" s="758"/>
      <c r="U1198" s="758"/>
      <c r="V1198" s="758"/>
      <c r="W1198" s="758"/>
      <c r="X1198" s="758"/>
      <c r="Y1198" s="758"/>
      <c r="Z1198" s="758"/>
      <c r="AA1198" s="758"/>
      <c r="AB1198" s="758"/>
      <c r="AC1198" s="758"/>
      <c r="AD1198" s="758"/>
      <c r="AE1198" s="758"/>
      <c r="AF1198" s="758"/>
      <c r="AG1198" s="758"/>
      <c r="AH1198" s="758"/>
      <c r="AI1198" s="758"/>
      <c r="AJ1198" s="758"/>
      <c r="AK1198" s="758"/>
      <c r="AL1198" s="758"/>
      <c r="AM1198" s="758"/>
      <c r="AN1198" s="758"/>
      <c r="AO1198" s="758"/>
      <c r="AP1198" s="758"/>
      <c r="AQ1198" s="758"/>
      <c r="AR1198" s="758"/>
      <c r="AS1198" s="758"/>
      <c r="AT1198" s="758"/>
      <c r="AU1198" s="758"/>
      <c r="AV1198" s="758"/>
      <c r="AW1198" s="758"/>
      <c r="AX1198" s="758"/>
      <c r="AY1198" s="758"/>
      <c r="AZ1198" s="758"/>
      <c r="BA1198" s="758"/>
      <c r="BB1198" s="758"/>
      <c r="BC1198" s="758"/>
      <c r="BD1198" s="758"/>
      <c r="BE1198" s="758"/>
      <c r="BF1198" s="812"/>
      <c r="BG1198" s="758"/>
      <c r="BH1198" s="758"/>
      <c r="BI1198" s="758"/>
      <c r="BJ1198" s="758"/>
      <c r="BK1198" s="758"/>
      <c r="BL1198" s="758"/>
      <c r="BM1198" s="758"/>
      <c r="BN1198" s="758"/>
      <c r="BO1198" s="758"/>
      <c r="BP1198" s="758"/>
      <c r="BQ1198" s="758"/>
      <c r="BR1198" s="758"/>
      <c r="BS1198" s="758"/>
      <c r="BT1198" s="758"/>
      <c r="BU1198" s="758"/>
      <c r="BV1198" s="758"/>
      <c r="BW1198" s="758"/>
      <c r="BX1198" s="758"/>
      <c r="BY1198" s="758"/>
      <c r="BZ1198" s="758"/>
      <c r="CA1198" s="758"/>
      <c r="CB1198" s="758"/>
      <c r="CC1198" s="758"/>
      <c r="CD1198" s="758"/>
      <c r="CE1198" s="758"/>
      <c r="CF1198" s="758"/>
      <c r="CG1198" s="758"/>
      <c r="CH1198" s="758"/>
      <c r="CI1198" s="758"/>
      <c r="CJ1198" s="758"/>
      <c r="CK1198" s="758"/>
      <c r="CL1198" s="758"/>
      <c r="CM1198" s="758"/>
      <c r="CN1198" s="758"/>
    </row>
    <row r="1199" spans="2:92" ht="15">
      <c r="B1199" s="758"/>
      <c r="C1199" s="758"/>
      <c r="D1199" s="758"/>
      <c r="E1199" s="758"/>
      <c r="F1199" s="758"/>
      <c r="G1199" s="758"/>
      <c r="H1199" s="758"/>
      <c r="I1199" s="758"/>
      <c r="J1199" s="758"/>
      <c r="K1199" s="758"/>
      <c r="L1199" s="758"/>
      <c r="M1199" s="758"/>
      <c r="N1199" s="758"/>
      <c r="O1199" s="758"/>
      <c r="P1199" s="758"/>
      <c r="Q1199" s="758"/>
      <c r="R1199" s="758"/>
      <c r="S1199" s="758"/>
      <c r="T1199" s="758"/>
      <c r="U1199" s="758"/>
      <c r="V1199" s="758"/>
      <c r="W1199" s="758"/>
      <c r="X1199" s="758"/>
      <c r="Y1199" s="758"/>
      <c r="Z1199" s="758"/>
      <c r="AA1199" s="758"/>
      <c r="AB1199" s="758"/>
      <c r="AC1199" s="758"/>
      <c r="AD1199" s="758"/>
      <c r="AE1199" s="758"/>
      <c r="AF1199" s="758"/>
      <c r="AG1199" s="758"/>
      <c r="AH1199" s="758"/>
      <c r="AI1199" s="758"/>
      <c r="AJ1199" s="758"/>
      <c r="AK1199" s="758"/>
      <c r="AL1199" s="758"/>
      <c r="AM1199" s="758"/>
      <c r="AN1199" s="758"/>
      <c r="AO1199" s="758"/>
      <c r="AP1199" s="758"/>
      <c r="AQ1199" s="758"/>
      <c r="AR1199" s="758"/>
      <c r="AS1199" s="758"/>
      <c r="AT1199" s="758"/>
      <c r="AU1199" s="758"/>
      <c r="AV1199" s="758"/>
      <c r="AW1199" s="758"/>
      <c r="AX1199" s="758"/>
      <c r="AY1199" s="758"/>
      <c r="AZ1199" s="758"/>
      <c r="BA1199" s="758"/>
      <c r="BB1199" s="758"/>
      <c r="BC1199" s="758"/>
      <c r="BD1199" s="758"/>
      <c r="BE1199" s="758"/>
      <c r="BF1199" s="812"/>
      <c r="BG1199" s="758"/>
      <c r="BH1199" s="758"/>
      <c r="BI1199" s="758"/>
      <c r="BJ1199" s="758"/>
      <c r="BK1199" s="758"/>
      <c r="BL1199" s="758"/>
      <c r="BM1199" s="758"/>
      <c r="BN1199" s="758"/>
      <c r="BO1199" s="758"/>
      <c r="BP1199" s="758"/>
      <c r="BQ1199" s="758"/>
      <c r="BR1199" s="758"/>
      <c r="BS1199" s="758"/>
      <c r="BT1199" s="758"/>
      <c r="BU1199" s="758"/>
      <c r="BV1199" s="758"/>
      <c r="BW1199" s="758"/>
      <c r="BX1199" s="758"/>
      <c r="BY1199" s="758"/>
      <c r="BZ1199" s="758"/>
      <c r="CA1199" s="758"/>
      <c r="CB1199" s="758"/>
      <c r="CC1199" s="758"/>
      <c r="CD1199" s="758"/>
      <c r="CE1199" s="758"/>
      <c r="CF1199" s="758"/>
      <c r="CG1199" s="758"/>
      <c r="CH1199" s="758"/>
      <c r="CI1199" s="758"/>
      <c r="CJ1199" s="758"/>
      <c r="CK1199" s="758"/>
      <c r="CL1199" s="758"/>
      <c r="CM1199" s="758"/>
      <c r="CN1199" s="758"/>
    </row>
    <row r="1200" spans="2:92" ht="15">
      <c r="B1200" s="758"/>
      <c r="C1200" s="758"/>
      <c r="D1200" s="758"/>
      <c r="E1200" s="758"/>
      <c r="F1200" s="758"/>
      <c r="G1200" s="758"/>
      <c r="H1200" s="758"/>
      <c r="I1200" s="758"/>
      <c r="J1200" s="758"/>
      <c r="K1200" s="758"/>
      <c r="L1200" s="758"/>
      <c r="M1200" s="758"/>
      <c r="N1200" s="758"/>
      <c r="O1200" s="758"/>
      <c r="P1200" s="758"/>
      <c r="Q1200" s="758"/>
      <c r="R1200" s="758"/>
      <c r="S1200" s="758"/>
      <c r="T1200" s="758"/>
      <c r="U1200" s="758"/>
      <c r="V1200" s="758"/>
      <c r="W1200" s="758"/>
      <c r="X1200" s="758"/>
      <c r="Y1200" s="758"/>
      <c r="Z1200" s="758"/>
      <c r="AA1200" s="758"/>
      <c r="AB1200" s="758"/>
      <c r="AC1200" s="758"/>
      <c r="AD1200" s="758"/>
      <c r="AE1200" s="758"/>
      <c r="AF1200" s="758"/>
      <c r="AG1200" s="758"/>
      <c r="AH1200" s="758"/>
      <c r="AI1200" s="758"/>
      <c r="AJ1200" s="758"/>
      <c r="AK1200" s="758"/>
      <c r="AL1200" s="758"/>
      <c r="AM1200" s="758"/>
      <c r="AN1200" s="758"/>
      <c r="AO1200" s="758"/>
      <c r="AP1200" s="758"/>
      <c r="AQ1200" s="758"/>
      <c r="AR1200" s="758"/>
      <c r="AS1200" s="758"/>
      <c r="AT1200" s="758"/>
      <c r="AU1200" s="758"/>
      <c r="AV1200" s="758"/>
      <c r="AW1200" s="758"/>
      <c r="AX1200" s="758"/>
      <c r="AY1200" s="758"/>
      <c r="AZ1200" s="758"/>
      <c r="BA1200" s="758"/>
      <c r="BB1200" s="758"/>
      <c r="BC1200" s="758"/>
      <c r="BD1200" s="758"/>
      <c r="BE1200" s="758"/>
      <c r="BF1200" s="812"/>
      <c r="BG1200" s="758"/>
      <c r="BH1200" s="758"/>
      <c r="BI1200" s="758"/>
      <c r="BJ1200" s="758"/>
      <c r="BK1200" s="758"/>
      <c r="BL1200" s="758"/>
      <c r="BM1200" s="758"/>
      <c r="BN1200" s="758"/>
      <c r="BO1200" s="758"/>
      <c r="BP1200" s="758"/>
      <c r="BQ1200" s="758"/>
      <c r="BR1200" s="758"/>
      <c r="BS1200" s="758"/>
      <c r="BT1200" s="758"/>
      <c r="BU1200" s="758"/>
      <c r="BV1200" s="758"/>
      <c r="BW1200" s="758"/>
      <c r="BX1200" s="758"/>
      <c r="BY1200" s="758"/>
      <c r="BZ1200" s="758"/>
      <c r="CA1200" s="758"/>
      <c r="CB1200" s="758"/>
      <c r="CC1200" s="758"/>
      <c r="CD1200" s="758"/>
      <c r="CE1200" s="758"/>
      <c r="CF1200" s="758"/>
      <c r="CG1200" s="758"/>
      <c r="CH1200" s="758"/>
      <c r="CI1200" s="758"/>
      <c r="CJ1200" s="758"/>
      <c r="CK1200" s="758"/>
      <c r="CL1200" s="758"/>
      <c r="CM1200" s="758"/>
      <c r="CN1200" s="758"/>
    </row>
    <row r="1201" spans="2:92" ht="15">
      <c r="B1201" s="758"/>
      <c r="C1201" s="758"/>
      <c r="D1201" s="758"/>
      <c r="E1201" s="758"/>
      <c r="F1201" s="758"/>
      <c r="G1201" s="758"/>
      <c r="H1201" s="758"/>
      <c r="I1201" s="758"/>
      <c r="J1201" s="758"/>
      <c r="K1201" s="758"/>
      <c r="L1201" s="758"/>
      <c r="M1201" s="758"/>
      <c r="N1201" s="758"/>
      <c r="O1201" s="758"/>
      <c r="P1201" s="758"/>
      <c r="Q1201" s="758"/>
      <c r="R1201" s="758"/>
      <c r="S1201" s="758"/>
      <c r="T1201" s="758"/>
      <c r="U1201" s="758"/>
      <c r="V1201" s="758"/>
      <c r="W1201" s="758"/>
      <c r="X1201" s="758"/>
      <c r="Y1201" s="758"/>
      <c r="Z1201" s="758"/>
      <c r="AA1201" s="758"/>
      <c r="AB1201" s="758"/>
      <c r="AC1201" s="758"/>
      <c r="AD1201" s="758"/>
      <c r="AE1201" s="758"/>
      <c r="AF1201" s="758"/>
      <c r="AG1201" s="758"/>
      <c r="AH1201" s="758"/>
      <c r="AI1201" s="758"/>
      <c r="AJ1201" s="758"/>
      <c r="AK1201" s="758"/>
      <c r="AL1201" s="758"/>
      <c r="AM1201" s="758"/>
      <c r="AN1201" s="758"/>
      <c r="AO1201" s="758"/>
      <c r="AP1201" s="758"/>
      <c r="AQ1201" s="758"/>
      <c r="AR1201" s="758"/>
      <c r="AS1201" s="758"/>
      <c r="AT1201" s="758"/>
      <c r="AU1201" s="758"/>
      <c r="AV1201" s="758"/>
      <c r="AW1201" s="758"/>
      <c r="AX1201" s="758"/>
      <c r="AY1201" s="758"/>
      <c r="AZ1201" s="758"/>
      <c r="BA1201" s="758"/>
      <c r="BB1201" s="758"/>
      <c r="BC1201" s="758"/>
      <c r="BD1201" s="758"/>
      <c r="BE1201" s="758"/>
      <c r="BF1201" s="812"/>
      <c r="BG1201" s="758"/>
      <c r="BH1201" s="758"/>
      <c r="BI1201" s="758"/>
      <c r="BJ1201" s="758"/>
      <c r="BK1201" s="758"/>
      <c r="BL1201" s="758"/>
      <c r="BM1201" s="758"/>
      <c r="BN1201" s="758"/>
      <c r="BO1201" s="758"/>
      <c r="BP1201" s="758"/>
      <c r="BQ1201" s="758"/>
      <c r="BR1201" s="758"/>
      <c r="BS1201" s="758"/>
      <c r="BT1201" s="758"/>
      <c r="BU1201" s="758"/>
      <c r="BV1201" s="758"/>
      <c r="BW1201" s="758"/>
      <c r="BX1201" s="758"/>
      <c r="BY1201" s="758"/>
      <c r="BZ1201" s="758"/>
      <c r="CA1201" s="758"/>
      <c r="CB1201" s="758"/>
      <c r="CC1201" s="758"/>
      <c r="CD1201" s="758"/>
      <c r="CE1201" s="758"/>
      <c r="CF1201" s="758"/>
      <c r="CG1201" s="758"/>
      <c r="CH1201" s="758"/>
      <c r="CI1201" s="758"/>
      <c r="CJ1201" s="758"/>
      <c r="CK1201" s="758"/>
      <c r="CL1201" s="758"/>
      <c r="CM1201" s="758"/>
      <c r="CN1201" s="758"/>
    </row>
    <row r="1202" spans="2:92" ht="15">
      <c r="B1202" s="758"/>
      <c r="C1202" s="758"/>
      <c r="D1202" s="758"/>
      <c r="E1202" s="758"/>
      <c r="F1202" s="758"/>
      <c r="G1202" s="758"/>
      <c r="H1202" s="758"/>
      <c r="I1202" s="758"/>
      <c r="J1202" s="758"/>
      <c r="K1202" s="758"/>
      <c r="L1202" s="758"/>
      <c r="M1202" s="758"/>
      <c r="N1202" s="758"/>
      <c r="O1202" s="758"/>
      <c r="P1202" s="758"/>
      <c r="Q1202" s="758"/>
      <c r="R1202" s="758"/>
      <c r="S1202" s="758"/>
      <c r="T1202" s="758"/>
      <c r="U1202" s="758"/>
      <c r="V1202" s="758"/>
      <c r="W1202" s="758"/>
      <c r="X1202" s="758"/>
      <c r="Y1202" s="758"/>
      <c r="Z1202" s="758"/>
      <c r="AA1202" s="758"/>
      <c r="AB1202" s="758"/>
      <c r="AC1202" s="758"/>
      <c r="AD1202" s="758"/>
      <c r="AE1202" s="758"/>
      <c r="AF1202" s="758"/>
      <c r="AG1202" s="758"/>
      <c r="AH1202" s="758"/>
      <c r="AI1202" s="758"/>
      <c r="AJ1202" s="758"/>
      <c r="AK1202" s="758"/>
      <c r="AL1202" s="758"/>
      <c r="AM1202" s="758"/>
      <c r="AN1202" s="758"/>
      <c r="AO1202" s="758"/>
      <c r="AP1202" s="758"/>
      <c r="AQ1202" s="758"/>
      <c r="AR1202" s="758"/>
      <c r="AS1202" s="758"/>
      <c r="AT1202" s="758"/>
      <c r="AU1202" s="758"/>
      <c r="AV1202" s="758"/>
      <c r="AW1202" s="758"/>
      <c r="AX1202" s="758"/>
      <c r="AY1202" s="758"/>
      <c r="AZ1202" s="758"/>
      <c r="BA1202" s="758"/>
      <c r="BB1202" s="758"/>
      <c r="BC1202" s="758"/>
      <c r="BD1202" s="758"/>
      <c r="BE1202" s="758"/>
      <c r="BF1202" s="812"/>
      <c r="BG1202" s="758"/>
      <c r="BH1202" s="758"/>
      <c r="BI1202" s="758"/>
      <c r="BJ1202" s="758"/>
      <c r="BK1202" s="758"/>
      <c r="BL1202" s="758"/>
      <c r="BM1202" s="758"/>
      <c r="BN1202" s="758"/>
      <c r="BO1202" s="758"/>
      <c r="BP1202" s="758"/>
      <c r="BQ1202" s="758"/>
      <c r="BR1202" s="758"/>
      <c r="BS1202" s="758"/>
      <c r="BT1202" s="758"/>
      <c r="BU1202" s="758"/>
      <c r="BV1202" s="758"/>
      <c r="BW1202" s="758"/>
      <c r="BX1202" s="758"/>
      <c r="BY1202" s="758"/>
      <c r="BZ1202" s="758"/>
      <c r="CA1202" s="758"/>
      <c r="CB1202" s="758"/>
      <c r="CC1202" s="758"/>
      <c r="CD1202" s="758"/>
      <c r="CE1202" s="758"/>
      <c r="CF1202" s="758"/>
      <c r="CG1202" s="758"/>
      <c r="CH1202" s="758"/>
      <c r="CI1202" s="758"/>
      <c r="CJ1202" s="758"/>
      <c r="CK1202" s="758"/>
      <c r="CL1202" s="758"/>
      <c r="CM1202" s="758"/>
      <c r="CN1202" s="758"/>
    </row>
    <row r="1203" spans="2:92" ht="15">
      <c r="B1203" s="758"/>
      <c r="C1203" s="758"/>
      <c r="D1203" s="758"/>
      <c r="E1203" s="758"/>
      <c r="F1203" s="758"/>
      <c r="G1203" s="758"/>
      <c r="H1203" s="758"/>
      <c r="I1203" s="758"/>
      <c r="J1203" s="758"/>
      <c r="K1203" s="758"/>
      <c r="L1203" s="758"/>
      <c r="M1203" s="758"/>
      <c r="N1203" s="758"/>
      <c r="O1203" s="758"/>
      <c r="P1203" s="758"/>
      <c r="Q1203" s="758"/>
      <c r="R1203" s="758"/>
      <c r="S1203" s="758"/>
      <c r="T1203" s="758"/>
      <c r="U1203" s="758"/>
      <c r="V1203" s="758"/>
      <c r="W1203" s="758"/>
      <c r="X1203" s="758"/>
      <c r="Y1203" s="758"/>
      <c r="Z1203" s="758"/>
      <c r="AA1203" s="758"/>
      <c r="AB1203" s="758"/>
      <c r="AC1203" s="758"/>
      <c r="AD1203" s="758"/>
      <c r="AE1203" s="758"/>
      <c r="AF1203" s="758"/>
      <c r="AG1203" s="758"/>
      <c r="AH1203" s="758"/>
      <c r="AI1203" s="758"/>
      <c r="AJ1203" s="758"/>
      <c r="AK1203" s="758"/>
      <c r="AL1203" s="758"/>
      <c r="AM1203" s="758"/>
      <c r="AN1203" s="758"/>
      <c r="AO1203" s="758"/>
      <c r="AP1203" s="758"/>
      <c r="AQ1203" s="758"/>
      <c r="AR1203" s="758"/>
      <c r="AS1203" s="758"/>
      <c r="AT1203" s="758"/>
      <c r="AU1203" s="758"/>
      <c r="AV1203" s="758"/>
      <c r="AW1203" s="758"/>
      <c r="AX1203" s="758"/>
      <c r="AY1203" s="758"/>
      <c r="AZ1203" s="758"/>
      <c r="BA1203" s="758"/>
      <c r="BB1203" s="758"/>
      <c r="BC1203" s="758"/>
      <c r="BD1203" s="758"/>
      <c r="BE1203" s="758"/>
      <c r="BF1203" s="812"/>
      <c r="BG1203" s="758"/>
      <c r="BH1203" s="758"/>
      <c r="BI1203" s="758"/>
      <c r="BJ1203" s="758"/>
      <c r="BK1203" s="758"/>
      <c r="BL1203" s="758"/>
      <c r="BM1203" s="758"/>
      <c r="BN1203" s="758"/>
      <c r="BO1203" s="758"/>
      <c r="BP1203" s="758"/>
      <c r="BQ1203" s="758"/>
      <c r="BR1203" s="758"/>
      <c r="BS1203" s="758"/>
      <c r="BT1203" s="758"/>
      <c r="BU1203" s="758"/>
      <c r="BV1203" s="758"/>
      <c r="BW1203" s="758"/>
      <c r="BX1203" s="758"/>
      <c r="BY1203" s="758"/>
      <c r="BZ1203" s="758"/>
      <c r="CA1203" s="758"/>
      <c r="CB1203" s="758"/>
      <c r="CC1203" s="758"/>
      <c r="CD1203" s="758"/>
      <c r="CE1203" s="758"/>
      <c r="CF1203" s="758"/>
      <c r="CG1203" s="758"/>
      <c r="CH1203" s="758"/>
      <c r="CI1203" s="758"/>
      <c r="CJ1203" s="758"/>
      <c r="CK1203" s="758"/>
      <c r="CL1203" s="758"/>
      <c r="CM1203" s="758"/>
      <c r="CN1203" s="758"/>
    </row>
    <row r="1204" spans="2:92" ht="15">
      <c r="B1204" s="758"/>
      <c r="C1204" s="758"/>
      <c r="D1204" s="758"/>
      <c r="E1204" s="758"/>
      <c r="F1204" s="758"/>
      <c r="G1204" s="758"/>
      <c r="H1204" s="758"/>
      <c r="I1204" s="758"/>
      <c r="J1204" s="758"/>
      <c r="K1204" s="758"/>
      <c r="L1204" s="758"/>
      <c r="M1204" s="758"/>
      <c r="N1204" s="758"/>
      <c r="O1204" s="758"/>
      <c r="P1204" s="758"/>
      <c r="Q1204" s="758"/>
      <c r="R1204" s="758"/>
      <c r="S1204" s="758"/>
      <c r="T1204" s="758"/>
      <c r="U1204" s="758"/>
      <c r="V1204" s="758"/>
      <c r="W1204" s="758"/>
      <c r="X1204" s="758"/>
      <c r="Y1204" s="758"/>
      <c r="Z1204" s="758"/>
      <c r="AA1204" s="758"/>
      <c r="AB1204" s="758"/>
      <c r="AC1204" s="758"/>
      <c r="AD1204" s="758"/>
      <c r="AE1204" s="758"/>
      <c r="AF1204" s="758"/>
      <c r="AG1204" s="758"/>
      <c r="AH1204" s="758"/>
      <c r="AI1204" s="758"/>
      <c r="AJ1204" s="758"/>
      <c r="AK1204" s="758"/>
      <c r="AL1204" s="758"/>
      <c r="AM1204" s="758"/>
      <c r="AN1204" s="758"/>
      <c r="AO1204" s="758"/>
      <c r="AP1204" s="758"/>
      <c r="AQ1204" s="758"/>
      <c r="AR1204" s="758"/>
      <c r="AS1204" s="758"/>
      <c r="AT1204" s="758"/>
      <c r="AU1204" s="758"/>
      <c r="AV1204" s="758"/>
      <c r="AW1204" s="758"/>
      <c r="AX1204" s="758"/>
      <c r="AY1204" s="758"/>
      <c r="AZ1204" s="758"/>
      <c r="BA1204" s="758"/>
      <c r="BB1204" s="758"/>
      <c r="BC1204" s="758"/>
      <c r="BD1204" s="758"/>
      <c r="BE1204" s="758"/>
      <c r="BF1204" s="812"/>
      <c r="BG1204" s="758"/>
      <c r="BH1204" s="758"/>
      <c r="BI1204" s="758"/>
      <c r="BJ1204" s="758"/>
      <c r="BK1204" s="758"/>
      <c r="BL1204" s="758"/>
      <c r="BM1204" s="758"/>
      <c r="BN1204" s="758"/>
      <c r="BO1204" s="758"/>
      <c r="BP1204" s="758"/>
      <c r="BQ1204" s="758"/>
      <c r="BR1204" s="758"/>
      <c r="BS1204" s="758"/>
      <c r="BT1204" s="758"/>
      <c r="BU1204" s="758"/>
      <c r="BV1204" s="758"/>
      <c r="BW1204" s="758"/>
      <c r="BX1204" s="758"/>
      <c r="BY1204" s="758"/>
      <c r="BZ1204" s="758"/>
      <c r="CA1204" s="758"/>
      <c r="CB1204" s="758"/>
      <c r="CC1204" s="758"/>
      <c r="CD1204" s="758"/>
      <c r="CE1204" s="758"/>
      <c r="CF1204" s="758"/>
      <c r="CG1204" s="758"/>
      <c r="CH1204" s="758"/>
      <c r="CI1204" s="758"/>
      <c r="CJ1204" s="758"/>
      <c r="CK1204" s="758"/>
      <c r="CL1204" s="758"/>
      <c r="CM1204" s="758"/>
      <c r="CN1204" s="758"/>
    </row>
    <row r="1205" spans="2:92" ht="15">
      <c r="B1205" s="758"/>
      <c r="C1205" s="758"/>
      <c r="D1205" s="758"/>
      <c r="E1205" s="758"/>
      <c r="F1205" s="758"/>
      <c r="G1205" s="758"/>
      <c r="H1205" s="758"/>
      <c r="I1205" s="758"/>
      <c r="J1205" s="758"/>
      <c r="K1205" s="758"/>
      <c r="L1205" s="758"/>
      <c r="M1205" s="758"/>
      <c r="N1205" s="758"/>
      <c r="O1205" s="758"/>
      <c r="P1205" s="758"/>
      <c r="Q1205" s="758"/>
      <c r="R1205" s="758"/>
      <c r="S1205" s="758"/>
      <c r="T1205" s="758"/>
      <c r="U1205" s="758"/>
      <c r="V1205" s="758"/>
      <c r="W1205" s="758"/>
      <c r="X1205" s="758"/>
      <c r="Y1205" s="758"/>
      <c r="Z1205" s="758"/>
      <c r="AA1205" s="758"/>
      <c r="AB1205" s="758"/>
      <c r="AC1205" s="758"/>
      <c r="AD1205" s="758"/>
      <c r="AE1205" s="758"/>
      <c r="AF1205" s="758"/>
      <c r="AG1205" s="758"/>
      <c r="AH1205" s="758"/>
      <c r="AI1205" s="758"/>
      <c r="AJ1205" s="758"/>
      <c r="AK1205" s="758"/>
      <c r="AL1205" s="758"/>
      <c r="AM1205" s="758"/>
      <c r="AN1205" s="758"/>
      <c r="AO1205" s="758"/>
      <c r="AP1205" s="758"/>
      <c r="AQ1205" s="758"/>
      <c r="AR1205" s="758"/>
      <c r="AS1205" s="758"/>
      <c r="AT1205" s="758"/>
      <c r="AU1205" s="758"/>
      <c r="AV1205" s="758"/>
      <c r="AW1205" s="758"/>
      <c r="AX1205" s="758"/>
      <c r="AY1205" s="758"/>
      <c r="AZ1205" s="758"/>
      <c r="BA1205" s="758"/>
      <c r="BB1205" s="758"/>
      <c r="BC1205" s="758"/>
      <c r="BD1205" s="758"/>
      <c r="BE1205" s="758"/>
      <c r="BF1205" s="812"/>
      <c r="BG1205" s="758"/>
      <c r="BH1205" s="758"/>
      <c r="BI1205" s="758"/>
      <c r="BJ1205" s="758"/>
      <c r="BK1205" s="758"/>
      <c r="BL1205" s="758"/>
      <c r="BM1205" s="758"/>
      <c r="BN1205" s="758"/>
      <c r="BO1205" s="758"/>
      <c r="BP1205" s="758"/>
      <c r="BQ1205" s="758"/>
      <c r="BR1205" s="758"/>
      <c r="BS1205" s="758"/>
      <c r="BT1205" s="758"/>
      <c r="BU1205" s="758"/>
      <c r="BV1205" s="758"/>
      <c r="BW1205" s="758"/>
      <c r="BX1205" s="758"/>
      <c r="BY1205" s="758"/>
      <c r="BZ1205" s="758"/>
      <c r="CA1205" s="758"/>
      <c r="CB1205" s="758"/>
      <c r="CC1205" s="758"/>
      <c r="CD1205" s="758"/>
      <c r="CE1205" s="758"/>
      <c r="CF1205" s="758"/>
      <c r="CG1205" s="758"/>
      <c r="CH1205" s="758"/>
      <c r="CI1205" s="758"/>
      <c r="CJ1205" s="758"/>
      <c r="CK1205" s="758"/>
      <c r="CL1205" s="758"/>
      <c r="CM1205" s="758"/>
      <c r="CN1205" s="758"/>
    </row>
    <row r="1206" spans="2:92" ht="15">
      <c r="B1206" s="758"/>
      <c r="C1206" s="758"/>
      <c r="D1206" s="758"/>
      <c r="E1206" s="758"/>
      <c r="F1206" s="758"/>
      <c r="G1206" s="758"/>
      <c r="H1206" s="758"/>
      <c r="I1206" s="758"/>
      <c r="J1206" s="758"/>
      <c r="K1206" s="758"/>
      <c r="L1206" s="758"/>
      <c r="M1206" s="758"/>
      <c r="N1206" s="758"/>
      <c r="O1206" s="758"/>
      <c r="P1206" s="758"/>
      <c r="Q1206" s="758"/>
      <c r="R1206" s="758"/>
      <c r="S1206" s="758"/>
      <c r="T1206" s="758"/>
      <c r="U1206" s="758"/>
      <c r="V1206" s="758"/>
      <c r="W1206" s="758"/>
      <c r="X1206" s="758"/>
      <c r="Y1206" s="758"/>
      <c r="Z1206" s="758"/>
      <c r="AA1206" s="758"/>
      <c r="AB1206" s="758"/>
      <c r="AC1206" s="758"/>
      <c r="AD1206" s="758"/>
      <c r="AE1206" s="758"/>
      <c r="AF1206" s="758"/>
      <c r="AG1206" s="758"/>
      <c r="AH1206" s="758"/>
      <c r="AI1206" s="758"/>
      <c r="AJ1206" s="758"/>
      <c r="AK1206" s="758"/>
      <c r="AL1206" s="758"/>
      <c r="AM1206" s="758"/>
      <c r="AN1206" s="758"/>
      <c r="AO1206" s="758"/>
      <c r="AP1206" s="758"/>
      <c r="AQ1206" s="758"/>
      <c r="AR1206" s="758"/>
      <c r="AS1206" s="758"/>
      <c r="AT1206" s="758"/>
      <c r="AU1206" s="758"/>
      <c r="AV1206" s="758"/>
      <c r="AW1206" s="758"/>
      <c r="AX1206" s="758"/>
      <c r="AY1206" s="758"/>
      <c r="AZ1206" s="758"/>
      <c r="BA1206" s="758"/>
      <c r="BB1206" s="758"/>
      <c r="BC1206" s="758"/>
      <c r="BD1206" s="758"/>
      <c r="BE1206" s="758"/>
      <c r="BF1206" s="812"/>
      <c r="BG1206" s="758"/>
      <c r="BH1206" s="758"/>
      <c r="BI1206" s="758"/>
      <c r="BJ1206" s="758"/>
      <c r="BK1206" s="758"/>
      <c r="BL1206" s="758"/>
      <c r="BM1206" s="758"/>
      <c r="BN1206" s="758"/>
      <c r="BO1206" s="758"/>
      <c r="BP1206" s="758"/>
      <c r="BQ1206" s="758"/>
      <c r="BR1206" s="758"/>
      <c r="BS1206" s="758"/>
      <c r="BT1206" s="758"/>
      <c r="BU1206" s="758"/>
      <c r="BV1206" s="758"/>
      <c r="BW1206" s="758"/>
      <c r="BX1206" s="758"/>
      <c r="BY1206" s="758"/>
      <c r="BZ1206" s="758"/>
      <c r="CA1206" s="758"/>
      <c r="CB1206" s="758"/>
      <c r="CC1206" s="758"/>
      <c r="CD1206" s="758"/>
      <c r="CE1206" s="758"/>
      <c r="CF1206" s="758"/>
      <c r="CG1206" s="758"/>
      <c r="CH1206" s="758"/>
      <c r="CI1206" s="758"/>
      <c r="CJ1206" s="758"/>
      <c r="CK1206" s="758"/>
      <c r="CL1206" s="758"/>
      <c r="CM1206" s="758"/>
      <c r="CN1206" s="758"/>
    </row>
    <row r="1207" spans="2:92" ht="15">
      <c r="B1207" s="758"/>
      <c r="C1207" s="758"/>
      <c r="D1207" s="758"/>
      <c r="E1207" s="758"/>
      <c r="F1207" s="758"/>
      <c r="G1207" s="758"/>
      <c r="H1207" s="758"/>
      <c r="I1207" s="758"/>
      <c r="J1207" s="758"/>
      <c r="K1207" s="758"/>
      <c r="L1207" s="758"/>
      <c r="M1207" s="758"/>
      <c r="N1207" s="758"/>
      <c r="O1207" s="758"/>
      <c r="P1207" s="758"/>
      <c r="Q1207" s="758"/>
      <c r="R1207" s="758"/>
      <c r="S1207" s="758"/>
      <c r="T1207" s="758"/>
      <c r="U1207" s="758"/>
      <c r="V1207" s="758"/>
      <c r="W1207" s="758"/>
      <c r="X1207" s="758"/>
      <c r="Y1207" s="758"/>
      <c r="Z1207" s="758"/>
      <c r="AA1207" s="758"/>
      <c r="AB1207" s="758"/>
      <c r="AC1207" s="758"/>
      <c r="AD1207" s="758"/>
      <c r="AE1207" s="758"/>
      <c r="AF1207" s="758"/>
      <c r="AG1207" s="758"/>
      <c r="AH1207" s="758"/>
      <c r="AI1207" s="758"/>
      <c r="AJ1207" s="758"/>
      <c r="AK1207" s="758"/>
      <c r="AL1207" s="758"/>
      <c r="AM1207" s="758"/>
      <c r="AN1207" s="758"/>
      <c r="AO1207" s="758"/>
      <c r="AP1207" s="758"/>
      <c r="AQ1207" s="758"/>
      <c r="AR1207" s="758"/>
      <c r="AS1207" s="758"/>
      <c r="AT1207" s="758"/>
      <c r="AU1207" s="758"/>
      <c r="AV1207" s="758"/>
      <c r="AW1207" s="758"/>
      <c r="AX1207" s="758"/>
      <c r="AY1207" s="758"/>
      <c r="AZ1207" s="758"/>
      <c r="BA1207" s="758"/>
      <c r="BB1207" s="758"/>
      <c r="BC1207" s="758"/>
      <c r="BD1207" s="758"/>
      <c r="BE1207" s="758"/>
      <c r="BF1207" s="812"/>
      <c r="BG1207" s="758"/>
      <c r="BH1207" s="758"/>
      <c r="BI1207" s="758"/>
      <c r="BJ1207" s="758"/>
      <c r="BK1207" s="758"/>
      <c r="BL1207" s="758"/>
      <c r="BM1207" s="758"/>
      <c r="BN1207" s="758"/>
      <c r="BO1207" s="758"/>
      <c r="BP1207" s="758"/>
      <c r="BQ1207" s="758"/>
      <c r="BR1207" s="758"/>
      <c r="BS1207" s="758"/>
      <c r="BT1207" s="758"/>
      <c r="BU1207" s="758"/>
      <c r="BV1207" s="758"/>
      <c r="BW1207" s="758"/>
      <c r="BX1207" s="758"/>
      <c r="BY1207" s="758"/>
      <c r="BZ1207" s="758"/>
      <c r="CA1207" s="758"/>
      <c r="CB1207" s="758"/>
      <c r="CC1207" s="758"/>
      <c r="CD1207" s="758"/>
      <c r="CE1207" s="758"/>
      <c r="CF1207" s="758"/>
      <c r="CG1207" s="758"/>
      <c r="CH1207" s="758"/>
      <c r="CI1207" s="758"/>
      <c r="CJ1207" s="758"/>
      <c r="CK1207" s="758"/>
      <c r="CL1207" s="758"/>
      <c r="CM1207" s="758"/>
      <c r="CN1207" s="758"/>
    </row>
    <row r="1208" spans="2:92" ht="15">
      <c r="B1208" s="758"/>
      <c r="C1208" s="758"/>
      <c r="D1208" s="758"/>
      <c r="E1208" s="758"/>
      <c r="F1208" s="758"/>
      <c r="G1208" s="758"/>
      <c r="H1208" s="758"/>
      <c r="I1208" s="758"/>
      <c r="J1208" s="758"/>
      <c r="K1208" s="758"/>
      <c r="L1208" s="758"/>
      <c r="M1208" s="758"/>
      <c r="N1208" s="758"/>
      <c r="O1208" s="758"/>
      <c r="P1208" s="758"/>
      <c r="Q1208" s="758"/>
      <c r="R1208" s="758"/>
      <c r="S1208" s="758"/>
      <c r="T1208" s="758"/>
      <c r="U1208" s="758"/>
      <c r="V1208" s="758"/>
      <c r="W1208" s="758"/>
      <c r="X1208" s="758"/>
      <c r="Y1208" s="758"/>
      <c r="Z1208" s="758"/>
      <c r="AA1208" s="758"/>
      <c r="AB1208" s="758"/>
      <c r="AC1208" s="758"/>
      <c r="AD1208" s="758"/>
      <c r="AE1208" s="758"/>
      <c r="AF1208" s="758"/>
      <c r="AG1208" s="758"/>
      <c r="AH1208" s="758"/>
      <c r="AI1208" s="758"/>
      <c r="AJ1208" s="758"/>
      <c r="AK1208" s="758"/>
      <c r="AL1208" s="758"/>
      <c r="AM1208" s="758"/>
      <c r="AN1208" s="758"/>
      <c r="AO1208" s="758"/>
      <c r="AP1208" s="758"/>
      <c r="AQ1208" s="758"/>
      <c r="AR1208" s="758"/>
      <c r="AS1208" s="758"/>
      <c r="AT1208" s="758"/>
      <c r="AU1208" s="758"/>
      <c r="AV1208" s="758"/>
      <c r="AW1208" s="758"/>
      <c r="AX1208" s="758"/>
      <c r="AY1208" s="758"/>
      <c r="AZ1208" s="758"/>
      <c r="BA1208" s="758"/>
      <c r="BB1208" s="758"/>
      <c r="BC1208" s="758"/>
      <c r="BD1208" s="758"/>
      <c r="BE1208" s="758"/>
      <c r="BF1208" s="812"/>
      <c r="BG1208" s="758"/>
      <c r="BH1208" s="758"/>
      <c r="BI1208" s="758"/>
      <c r="BJ1208" s="758"/>
      <c r="BK1208" s="758"/>
      <c r="BL1208" s="758"/>
      <c r="BM1208" s="758"/>
      <c r="BN1208" s="758"/>
      <c r="BO1208" s="758"/>
      <c r="BP1208" s="758"/>
      <c r="BQ1208" s="758"/>
      <c r="BR1208" s="758"/>
      <c r="BS1208" s="758"/>
      <c r="BT1208" s="758"/>
      <c r="BU1208" s="758"/>
      <c r="BV1208" s="758"/>
      <c r="BW1208" s="758"/>
      <c r="BX1208" s="758"/>
      <c r="BY1208" s="758"/>
      <c r="BZ1208" s="758"/>
      <c r="CA1208" s="758"/>
      <c r="CB1208" s="758"/>
      <c r="CC1208" s="758"/>
      <c r="CD1208" s="758"/>
      <c r="CE1208" s="758"/>
      <c r="CF1208" s="758"/>
      <c r="CG1208" s="758"/>
      <c r="CH1208" s="758"/>
      <c r="CI1208" s="758"/>
      <c r="CJ1208" s="758"/>
      <c r="CK1208" s="758"/>
      <c r="CL1208" s="758"/>
      <c r="CM1208" s="758"/>
      <c r="CN1208" s="758"/>
    </row>
    <row r="1209" spans="2:92" ht="15">
      <c r="B1209" s="758"/>
      <c r="C1209" s="758"/>
      <c r="D1209" s="758"/>
      <c r="E1209" s="758"/>
      <c r="F1209" s="758"/>
      <c r="G1209" s="758"/>
      <c r="H1209" s="758"/>
      <c r="I1209" s="758"/>
      <c r="J1209" s="758"/>
      <c r="K1209" s="758"/>
      <c r="L1209" s="758"/>
      <c r="M1209" s="758"/>
      <c r="N1209" s="758"/>
      <c r="O1209" s="758"/>
      <c r="P1209" s="758"/>
      <c r="Q1209" s="758"/>
      <c r="R1209" s="758"/>
      <c r="S1209" s="758"/>
      <c r="T1209" s="758"/>
      <c r="U1209" s="758"/>
      <c r="V1209" s="758"/>
      <c r="W1209" s="758"/>
      <c r="X1209" s="758"/>
      <c r="Y1209" s="758"/>
      <c r="Z1209" s="758"/>
      <c r="AA1209" s="758"/>
      <c r="AB1209" s="758"/>
      <c r="AC1209" s="758"/>
      <c r="AD1209" s="758"/>
      <c r="AE1209" s="758"/>
      <c r="AF1209" s="758"/>
      <c r="AG1209" s="758"/>
      <c r="AH1209" s="758"/>
      <c r="AI1209" s="758"/>
      <c r="AJ1209" s="758"/>
      <c r="AK1209" s="758"/>
      <c r="AL1209" s="758"/>
      <c r="AM1209" s="758"/>
      <c r="AN1209" s="758"/>
      <c r="AO1209" s="758"/>
      <c r="AP1209" s="758"/>
      <c r="AQ1209" s="758"/>
      <c r="AR1209" s="758"/>
      <c r="AS1209" s="758"/>
      <c r="AT1209" s="758"/>
      <c r="AU1209" s="758"/>
      <c r="AV1209" s="758"/>
      <c r="AW1209" s="758"/>
      <c r="AX1209" s="758"/>
      <c r="AY1209" s="758"/>
      <c r="AZ1209" s="758"/>
      <c r="BA1209" s="758"/>
      <c r="BB1209" s="758"/>
      <c r="BC1209" s="758"/>
      <c r="BD1209" s="758"/>
      <c r="BE1209" s="758"/>
      <c r="BF1209" s="812"/>
      <c r="BG1209" s="758"/>
      <c r="BH1209" s="758"/>
      <c r="BI1209" s="758"/>
      <c r="BJ1209" s="758"/>
      <c r="BK1209" s="758"/>
      <c r="BL1209" s="758"/>
      <c r="BM1209" s="758"/>
      <c r="BN1209" s="758"/>
      <c r="BO1209" s="758"/>
      <c r="BP1209" s="758"/>
      <c r="BQ1209" s="758"/>
      <c r="BR1209" s="758"/>
      <c r="BS1209" s="758"/>
      <c r="BT1209" s="758"/>
      <c r="BU1209" s="758"/>
      <c r="BV1209" s="758"/>
      <c r="BW1209" s="758"/>
      <c r="BX1209" s="758"/>
      <c r="BY1209" s="758"/>
      <c r="BZ1209" s="758"/>
      <c r="CA1209" s="758"/>
      <c r="CB1209" s="758"/>
      <c r="CC1209" s="758"/>
      <c r="CD1209" s="758"/>
      <c r="CE1209" s="758"/>
      <c r="CF1209" s="758"/>
      <c r="CG1209" s="758"/>
      <c r="CH1209" s="758"/>
      <c r="CI1209" s="758"/>
      <c r="CJ1209" s="758"/>
      <c r="CK1209" s="758"/>
      <c r="CL1209" s="758"/>
      <c r="CM1209" s="758"/>
      <c r="CN1209" s="758"/>
    </row>
    <row r="1210" spans="2:92" ht="15">
      <c r="B1210" s="758"/>
      <c r="C1210" s="758"/>
      <c r="D1210" s="758"/>
      <c r="E1210" s="758"/>
      <c r="F1210" s="758"/>
      <c r="G1210" s="758"/>
      <c r="H1210" s="758"/>
      <c r="I1210" s="758"/>
      <c r="J1210" s="758"/>
      <c r="K1210" s="758"/>
      <c r="L1210" s="758"/>
      <c r="M1210" s="758"/>
      <c r="N1210" s="758"/>
      <c r="O1210" s="758"/>
      <c r="P1210" s="758"/>
      <c r="Q1210" s="758"/>
      <c r="R1210" s="758"/>
      <c r="S1210" s="758"/>
      <c r="T1210" s="758"/>
      <c r="U1210" s="758"/>
      <c r="V1210" s="758"/>
      <c r="W1210" s="758"/>
      <c r="X1210" s="758"/>
      <c r="Y1210" s="758"/>
      <c r="Z1210" s="758"/>
      <c r="AA1210" s="758"/>
      <c r="AB1210" s="758"/>
      <c r="AC1210" s="758"/>
      <c r="AD1210" s="758"/>
      <c r="AE1210" s="758"/>
      <c r="AF1210" s="758"/>
      <c r="AG1210" s="758"/>
      <c r="AH1210" s="758"/>
      <c r="AI1210" s="758"/>
      <c r="AJ1210" s="758"/>
      <c r="AK1210" s="758"/>
      <c r="AL1210" s="758"/>
      <c r="AM1210" s="758"/>
      <c r="AN1210" s="758"/>
      <c r="AO1210" s="758"/>
      <c r="AP1210" s="758"/>
      <c r="AQ1210" s="758"/>
      <c r="AR1210" s="758"/>
      <c r="AS1210" s="758"/>
      <c r="AT1210" s="758"/>
      <c r="AU1210" s="758"/>
      <c r="AV1210" s="758"/>
      <c r="AW1210" s="758"/>
      <c r="AX1210" s="758"/>
      <c r="AY1210" s="758"/>
      <c r="AZ1210" s="758"/>
      <c r="BA1210" s="758"/>
      <c r="BB1210" s="758"/>
      <c r="BC1210" s="758"/>
      <c r="BD1210" s="758"/>
      <c r="BE1210" s="758"/>
      <c r="BF1210" s="812"/>
      <c r="BG1210" s="758"/>
      <c r="BH1210" s="758"/>
      <c r="BI1210" s="758"/>
      <c r="BJ1210" s="758"/>
      <c r="BK1210" s="758"/>
      <c r="BL1210" s="758"/>
      <c r="BM1210" s="758"/>
      <c r="BN1210" s="758"/>
      <c r="BO1210" s="758"/>
      <c r="BP1210" s="758"/>
      <c r="BQ1210" s="758"/>
      <c r="BR1210" s="758"/>
      <c r="BS1210" s="758"/>
      <c r="BT1210" s="758"/>
      <c r="BU1210" s="758"/>
      <c r="BV1210" s="758"/>
      <c r="BW1210" s="758"/>
      <c r="BX1210" s="758"/>
      <c r="BY1210" s="758"/>
      <c r="BZ1210" s="758"/>
      <c r="CA1210" s="758"/>
      <c r="CB1210" s="758"/>
      <c r="CC1210" s="758"/>
      <c r="CD1210" s="758"/>
      <c r="CE1210" s="758"/>
      <c r="CF1210" s="758"/>
      <c r="CG1210" s="758"/>
      <c r="CH1210" s="758"/>
      <c r="CI1210" s="758"/>
      <c r="CJ1210" s="758"/>
      <c r="CK1210" s="758"/>
      <c r="CL1210" s="758"/>
      <c r="CM1210" s="758"/>
      <c r="CN1210" s="758"/>
    </row>
    <row r="1211" spans="2:92" ht="15">
      <c r="B1211" s="758"/>
      <c r="C1211" s="758"/>
      <c r="D1211" s="758"/>
      <c r="E1211" s="758"/>
      <c r="F1211" s="758"/>
      <c r="G1211" s="758"/>
      <c r="H1211" s="758"/>
      <c r="I1211" s="758"/>
      <c r="J1211" s="758"/>
      <c r="K1211" s="758"/>
      <c r="L1211" s="758"/>
      <c r="M1211" s="758"/>
      <c r="N1211" s="758"/>
      <c r="O1211" s="758"/>
      <c r="P1211" s="758"/>
      <c r="Q1211" s="758"/>
      <c r="R1211" s="758"/>
      <c r="S1211" s="758"/>
      <c r="T1211" s="758"/>
      <c r="U1211" s="758"/>
      <c r="V1211" s="758"/>
      <c r="W1211" s="758"/>
      <c r="X1211" s="758"/>
      <c r="Y1211" s="758"/>
      <c r="Z1211" s="758"/>
      <c r="AA1211" s="758"/>
      <c r="AB1211" s="758"/>
      <c r="AC1211" s="758"/>
      <c r="AD1211" s="758"/>
      <c r="AE1211" s="758"/>
      <c r="AF1211" s="758"/>
      <c r="AG1211" s="758"/>
      <c r="AH1211" s="758"/>
      <c r="AI1211" s="758"/>
      <c r="AJ1211" s="758"/>
      <c r="AK1211" s="758"/>
      <c r="AL1211" s="758"/>
      <c r="AM1211" s="758"/>
      <c r="AN1211" s="758"/>
      <c r="AO1211" s="758"/>
      <c r="AP1211" s="758"/>
      <c r="AQ1211" s="758"/>
      <c r="AR1211" s="758"/>
      <c r="AS1211" s="758"/>
      <c r="AT1211" s="758"/>
      <c r="AU1211" s="758"/>
      <c r="AV1211" s="758"/>
      <c r="AW1211" s="758"/>
      <c r="AX1211" s="758"/>
      <c r="AY1211" s="758"/>
      <c r="AZ1211" s="758"/>
      <c r="BA1211" s="758"/>
      <c r="BB1211" s="758"/>
      <c r="BC1211" s="758"/>
      <c r="BD1211" s="758"/>
      <c r="BE1211" s="758"/>
      <c r="BF1211" s="812"/>
      <c r="BG1211" s="758"/>
      <c r="BH1211" s="758"/>
      <c r="BI1211" s="758"/>
      <c r="BJ1211" s="758"/>
      <c r="BK1211" s="758"/>
      <c r="BL1211" s="758"/>
      <c r="BM1211" s="758"/>
      <c r="BN1211" s="758"/>
      <c r="BO1211" s="758"/>
      <c r="BP1211" s="758"/>
      <c r="BQ1211" s="758"/>
      <c r="BR1211" s="758"/>
      <c r="BS1211" s="758"/>
      <c r="BT1211" s="758"/>
      <c r="BU1211" s="758"/>
      <c r="BV1211" s="758"/>
      <c r="BW1211" s="758"/>
      <c r="BX1211" s="758"/>
      <c r="BY1211" s="758"/>
      <c r="BZ1211" s="758"/>
      <c r="CA1211" s="758"/>
      <c r="CB1211" s="758"/>
      <c r="CC1211" s="758"/>
      <c r="CD1211" s="758"/>
      <c r="CE1211" s="758"/>
      <c r="CF1211" s="758"/>
      <c r="CG1211" s="758"/>
      <c r="CH1211" s="758"/>
      <c r="CI1211" s="758"/>
      <c r="CJ1211" s="758"/>
      <c r="CK1211" s="758"/>
      <c r="CL1211" s="758"/>
      <c r="CM1211" s="758"/>
      <c r="CN1211" s="758"/>
    </row>
    <row r="1212" spans="2:92" ht="15">
      <c r="B1212" s="758"/>
      <c r="C1212" s="758"/>
      <c r="D1212" s="758"/>
      <c r="E1212" s="758"/>
      <c r="F1212" s="758"/>
      <c r="G1212" s="758"/>
      <c r="H1212" s="758"/>
      <c r="I1212" s="758"/>
      <c r="J1212" s="758"/>
      <c r="K1212" s="758"/>
      <c r="L1212" s="758"/>
      <c r="M1212" s="758"/>
      <c r="N1212" s="758"/>
      <c r="O1212" s="758"/>
      <c r="P1212" s="758"/>
      <c r="Q1212" s="758"/>
      <c r="R1212" s="758"/>
      <c r="S1212" s="758"/>
      <c r="T1212" s="758"/>
      <c r="U1212" s="758"/>
      <c r="V1212" s="758"/>
      <c r="W1212" s="758"/>
      <c r="X1212" s="758"/>
      <c r="Y1212" s="758"/>
      <c r="Z1212" s="758"/>
      <c r="AA1212" s="758"/>
      <c r="AB1212" s="758"/>
      <c r="AC1212" s="758"/>
      <c r="AD1212" s="758"/>
      <c r="AE1212" s="758"/>
      <c r="AF1212" s="758"/>
      <c r="AG1212" s="758"/>
      <c r="AH1212" s="758"/>
      <c r="AI1212" s="758"/>
      <c r="AJ1212" s="758"/>
      <c r="AK1212" s="758"/>
      <c r="AL1212" s="758"/>
      <c r="AM1212" s="758"/>
      <c r="AN1212" s="758"/>
      <c r="AO1212" s="758"/>
      <c r="AP1212" s="758"/>
      <c r="AQ1212" s="758"/>
      <c r="AR1212" s="758"/>
      <c r="AS1212" s="758"/>
      <c r="AT1212" s="758"/>
      <c r="AU1212" s="758"/>
      <c r="AV1212" s="758"/>
      <c r="AW1212" s="758"/>
      <c r="AX1212" s="758"/>
      <c r="AY1212" s="758"/>
      <c r="AZ1212" s="758"/>
      <c r="BA1212" s="758"/>
      <c r="BB1212" s="758"/>
      <c r="BC1212" s="758"/>
      <c r="BD1212" s="758"/>
      <c r="BE1212" s="758"/>
      <c r="BF1212" s="812"/>
      <c r="BG1212" s="758"/>
      <c r="BH1212" s="758"/>
      <c r="BI1212" s="758"/>
      <c r="BJ1212" s="758"/>
      <c r="BK1212" s="758"/>
      <c r="BL1212" s="758"/>
      <c r="BM1212" s="758"/>
      <c r="BN1212" s="758"/>
      <c r="BO1212" s="758"/>
      <c r="BP1212" s="758"/>
      <c r="BQ1212" s="758"/>
      <c r="BR1212" s="758"/>
      <c r="BS1212" s="758"/>
      <c r="BT1212" s="758"/>
      <c r="BU1212" s="758"/>
      <c r="BV1212" s="758"/>
      <c r="BW1212" s="758"/>
      <c r="BX1212" s="758"/>
      <c r="BY1212" s="758"/>
      <c r="BZ1212" s="758"/>
      <c r="CA1212" s="758"/>
      <c r="CB1212" s="758"/>
      <c r="CC1212" s="758"/>
      <c r="CD1212" s="758"/>
      <c r="CE1212" s="758"/>
      <c r="CF1212" s="758"/>
      <c r="CG1212" s="758"/>
      <c r="CH1212" s="758"/>
      <c r="CI1212" s="758"/>
      <c r="CJ1212" s="758"/>
      <c r="CK1212" s="758"/>
      <c r="CL1212" s="758"/>
      <c r="CM1212" s="758"/>
      <c r="CN1212" s="758"/>
    </row>
    <row r="1213" spans="2:92" ht="15">
      <c r="B1213" s="758"/>
      <c r="C1213" s="758"/>
      <c r="D1213" s="758"/>
      <c r="E1213" s="758"/>
      <c r="F1213" s="758"/>
      <c r="G1213" s="758"/>
      <c r="H1213" s="758"/>
      <c r="I1213" s="758"/>
      <c r="J1213" s="758"/>
      <c r="K1213" s="758"/>
      <c r="L1213" s="758"/>
      <c r="M1213" s="758"/>
      <c r="N1213" s="758"/>
      <c r="O1213" s="758"/>
      <c r="P1213" s="758"/>
      <c r="Q1213" s="758"/>
      <c r="R1213" s="758"/>
      <c r="S1213" s="758"/>
      <c r="T1213" s="758"/>
      <c r="U1213" s="758"/>
      <c r="V1213" s="758"/>
      <c r="W1213" s="758"/>
      <c r="X1213" s="758"/>
      <c r="Y1213" s="758"/>
      <c r="Z1213" s="758"/>
      <c r="AA1213" s="758"/>
      <c r="AB1213" s="758"/>
      <c r="AC1213" s="758"/>
      <c r="AD1213" s="758"/>
      <c r="AE1213" s="758"/>
      <c r="AF1213" s="758"/>
      <c r="AG1213" s="758"/>
      <c r="AH1213" s="758"/>
      <c r="AI1213" s="758"/>
      <c r="AJ1213" s="758"/>
      <c r="AK1213" s="758"/>
      <c r="AL1213" s="758"/>
      <c r="AM1213" s="758"/>
      <c r="AN1213" s="758"/>
      <c r="AO1213" s="758"/>
      <c r="AP1213" s="758"/>
      <c r="AQ1213" s="758"/>
      <c r="AR1213" s="758"/>
      <c r="AS1213" s="758"/>
      <c r="AT1213" s="758"/>
      <c r="AU1213" s="758"/>
      <c r="AV1213" s="758"/>
      <c r="AW1213" s="758"/>
      <c r="AX1213" s="758"/>
      <c r="AY1213" s="758"/>
      <c r="AZ1213" s="758"/>
      <c r="BA1213" s="758"/>
      <c r="BB1213" s="758"/>
      <c r="BC1213" s="758"/>
      <c r="BD1213" s="758"/>
      <c r="BE1213" s="758"/>
      <c r="BF1213" s="812"/>
      <c r="BG1213" s="758"/>
      <c r="BH1213" s="758"/>
      <c r="BI1213" s="758"/>
      <c r="BJ1213" s="758"/>
      <c r="BK1213" s="758"/>
      <c r="BL1213" s="758"/>
      <c r="BM1213" s="758"/>
      <c r="BN1213" s="758"/>
      <c r="BO1213" s="758"/>
      <c r="BP1213" s="758"/>
      <c r="BQ1213" s="758"/>
      <c r="BR1213" s="758"/>
      <c r="BS1213" s="758"/>
      <c r="BT1213" s="758"/>
      <c r="BU1213" s="758"/>
      <c r="BV1213" s="758"/>
      <c r="BW1213" s="758"/>
      <c r="BX1213" s="758"/>
      <c r="BY1213" s="758"/>
      <c r="BZ1213" s="758"/>
      <c r="CA1213" s="758"/>
      <c r="CB1213" s="758"/>
      <c r="CC1213" s="758"/>
      <c r="CD1213" s="758"/>
      <c r="CE1213" s="758"/>
      <c r="CF1213" s="758"/>
      <c r="CG1213" s="758"/>
      <c r="CH1213" s="758"/>
      <c r="CI1213" s="758"/>
      <c r="CJ1213" s="758"/>
      <c r="CK1213" s="758"/>
      <c r="CL1213" s="758"/>
      <c r="CM1213" s="758"/>
      <c r="CN1213" s="758"/>
    </row>
    <row r="1214" spans="2:92" ht="15">
      <c r="B1214" s="758"/>
      <c r="C1214" s="758"/>
      <c r="D1214" s="758"/>
      <c r="E1214" s="758"/>
      <c r="F1214" s="758"/>
      <c r="G1214" s="758"/>
      <c r="H1214" s="758"/>
      <c r="I1214" s="758"/>
      <c r="J1214" s="758"/>
      <c r="K1214" s="758"/>
      <c r="L1214" s="758"/>
      <c r="M1214" s="758"/>
      <c r="N1214" s="758"/>
      <c r="O1214" s="758"/>
      <c r="P1214" s="758"/>
      <c r="Q1214" s="758"/>
      <c r="R1214" s="758"/>
      <c r="S1214" s="758"/>
      <c r="T1214" s="758"/>
      <c r="U1214" s="758"/>
      <c r="V1214" s="758"/>
      <c r="W1214" s="758"/>
      <c r="X1214" s="758"/>
      <c r="Y1214" s="758"/>
      <c r="Z1214" s="758"/>
      <c r="AA1214" s="758"/>
      <c r="AB1214" s="758"/>
      <c r="AC1214" s="758"/>
      <c r="AD1214" s="758"/>
      <c r="AE1214" s="758"/>
      <c r="AF1214" s="758"/>
      <c r="AG1214" s="758"/>
      <c r="AH1214" s="758"/>
      <c r="AI1214" s="758"/>
      <c r="AJ1214" s="758"/>
      <c r="AK1214" s="758"/>
      <c r="AL1214" s="758"/>
      <c r="AM1214" s="758"/>
      <c r="AN1214" s="758"/>
      <c r="AO1214" s="758"/>
      <c r="AP1214" s="758"/>
      <c r="AQ1214" s="758"/>
      <c r="AR1214" s="758"/>
      <c r="AS1214" s="758"/>
      <c r="AT1214" s="758"/>
      <c r="AU1214" s="758"/>
      <c r="AV1214" s="758"/>
      <c r="AW1214" s="758"/>
      <c r="AX1214" s="758"/>
      <c r="AY1214" s="758"/>
      <c r="AZ1214" s="758"/>
      <c r="BA1214" s="758"/>
      <c r="BB1214" s="758"/>
      <c r="BC1214" s="758"/>
      <c r="BD1214" s="758"/>
      <c r="BE1214" s="758"/>
      <c r="BF1214" s="812"/>
      <c r="BG1214" s="758"/>
      <c r="BH1214" s="758"/>
      <c r="BI1214" s="758"/>
      <c r="BJ1214" s="758"/>
      <c r="BK1214" s="758"/>
      <c r="BL1214" s="758"/>
      <c r="BM1214" s="758"/>
      <c r="BN1214" s="758"/>
      <c r="BO1214" s="758"/>
      <c r="BP1214" s="758"/>
      <c r="BQ1214" s="758"/>
      <c r="BR1214" s="758"/>
      <c r="BS1214" s="758"/>
      <c r="BT1214" s="758"/>
      <c r="BU1214" s="758"/>
      <c r="BV1214" s="758"/>
      <c r="BW1214" s="758"/>
      <c r="BX1214" s="758"/>
      <c r="BY1214" s="758"/>
      <c r="BZ1214" s="758"/>
      <c r="CA1214" s="758"/>
      <c r="CB1214" s="758"/>
      <c r="CC1214" s="758"/>
      <c r="CD1214" s="758"/>
      <c r="CE1214" s="758"/>
      <c r="CF1214" s="758"/>
      <c r="CG1214" s="758"/>
      <c r="CH1214" s="758"/>
      <c r="CI1214" s="758"/>
      <c r="CJ1214" s="758"/>
      <c r="CK1214" s="758"/>
      <c r="CL1214" s="758"/>
      <c r="CM1214" s="758"/>
      <c r="CN1214" s="758"/>
    </row>
    <row r="1215" spans="2:92" ht="15">
      <c r="B1215" s="758"/>
      <c r="C1215" s="758"/>
      <c r="D1215" s="758"/>
      <c r="E1215" s="758"/>
      <c r="F1215" s="758"/>
      <c r="G1215" s="758"/>
      <c r="H1215" s="758"/>
      <c r="I1215" s="758"/>
      <c r="J1215" s="758"/>
      <c r="K1215" s="758"/>
      <c r="L1215" s="758"/>
      <c r="M1215" s="758"/>
      <c r="N1215" s="758"/>
      <c r="O1215" s="758"/>
      <c r="P1215" s="758"/>
      <c r="Q1215" s="758"/>
      <c r="R1215" s="758"/>
      <c r="S1215" s="758"/>
      <c r="T1215" s="758"/>
      <c r="U1215" s="758"/>
      <c r="V1215" s="758"/>
      <c r="W1215" s="758"/>
      <c r="X1215" s="758"/>
      <c r="Y1215" s="758"/>
      <c r="Z1215" s="758"/>
      <c r="AA1215" s="758"/>
      <c r="AB1215" s="758"/>
      <c r="AC1215" s="758"/>
      <c r="AD1215" s="758"/>
      <c r="AE1215" s="758"/>
      <c r="AF1215" s="758"/>
      <c r="AG1215" s="758"/>
      <c r="AH1215" s="758"/>
      <c r="AI1215" s="758"/>
      <c r="AJ1215" s="758"/>
      <c r="AK1215" s="758"/>
      <c r="AL1215" s="758"/>
      <c r="AM1215" s="758"/>
      <c r="AN1215" s="758"/>
      <c r="AO1215" s="758"/>
      <c r="AP1215" s="758"/>
      <c r="AQ1215" s="758"/>
      <c r="AR1215" s="758"/>
      <c r="AS1215" s="758"/>
      <c r="AT1215" s="758"/>
      <c r="AU1215" s="758"/>
      <c r="AV1215" s="758"/>
      <c r="AW1215" s="758"/>
      <c r="AX1215" s="758"/>
      <c r="AY1215" s="758"/>
      <c r="AZ1215" s="758"/>
      <c r="BA1215" s="758"/>
      <c r="BB1215" s="758"/>
      <c r="BC1215" s="758"/>
      <c r="BD1215" s="758"/>
      <c r="BE1215" s="758"/>
      <c r="BF1215" s="812"/>
      <c r="BG1215" s="758"/>
      <c r="BH1215" s="758"/>
      <c r="BI1215" s="758"/>
      <c r="BJ1215" s="758"/>
      <c r="BK1215" s="758"/>
      <c r="BL1215" s="758"/>
      <c r="BM1215" s="758"/>
      <c r="BN1215" s="758"/>
      <c r="BO1215" s="758"/>
      <c r="BP1215" s="758"/>
      <c r="BQ1215" s="758"/>
      <c r="BR1215" s="758"/>
      <c r="BS1215" s="758"/>
      <c r="BT1215" s="758"/>
      <c r="BU1215" s="758"/>
      <c r="BV1215" s="758"/>
      <c r="BW1215" s="758"/>
      <c r="BX1215" s="758"/>
      <c r="BY1215" s="758"/>
      <c r="BZ1215" s="758"/>
      <c r="CA1215" s="758"/>
      <c r="CB1215" s="758"/>
      <c r="CC1215" s="758"/>
      <c r="CD1215" s="758"/>
      <c r="CE1215" s="758"/>
      <c r="CF1215" s="758"/>
      <c r="CG1215" s="758"/>
      <c r="CH1215" s="758"/>
      <c r="CI1215" s="758"/>
      <c r="CJ1215" s="758"/>
      <c r="CK1215" s="758"/>
      <c r="CL1215" s="758"/>
      <c r="CM1215" s="758"/>
      <c r="CN1215" s="758"/>
    </row>
    <row r="1216" spans="2:92" ht="15">
      <c r="B1216" s="758"/>
      <c r="C1216" s="758"/>
      <c r="D1216" s="758"/>
      <c r="E1216" s="758"/>
      <c r="F1216" s="758"/>
      <c r="G1216" s="758"/>
      <c r="H1216" s="758"/>
      <c r="I1216" s="758"/>
      <c r="J1216" s="758"/>
      <c r="K1216" s="758"/>
      <c r="L1216" s="758"/>
      <c r="M1216" s="758"/>
      <c r="N1216" s="758"/>
      <c r="O1216" s="758"/>
      <c r="P1216" s="758"/>
      <c r="Q1216" s="758"/>
      <c r="R1216" s="758"/>
      <c r="S1216" s="758"/>
      <c r="T1216" s="758"/>
      <c r="U1216" s="758"/>
      <c r="V1216" s="758"/>
      <c r="W1216" s="758"/>
      <c r="X1216" s="758"/>
      <c r="Y1216" s="758"/>
      <c r="Z1216" s="758"/>
      <c r="AA1216" s="758"/>
      <c r="AB1216" s="758"/>
      <c r="AC1216" s="758"/>
      <c r="AD1216" s="758"/>
      <c r="AE1216" s="758"/>
      <c r="AF1216" s="758"/>
      <c r="AG1216" s="758"/>
      <c r="AH1216" s="758"/>
      <c r="AI1216" s="758"/>
      <c r="AJ1216" s="758"/>
      <c r="AK1216" s="758"/>
      <c r="AL1216" s="758"/>
      <c r="AM1216" s="758"/>
      <c r="AN1216" s="758"/>
      <c r="AO1216" s="758"/>
      <c r="AP1216" s="758"/>
      <c r="AQ1216" s="758"/>
      <c r="AR1216" s="758"/>
      <c r="AS1216" s="758"/>
      <c r="AT1216" s="758"/>
      <c r="AU1216" s="758"/>
      <c r="AV1216" s="758"/>
      <c r="AW1216" s="758"/>
      <c r="AX1216" s="758"/>
      <c r="AY1216" s="758"/>
      <c r="AZ1216" s="758"/>
      <c r="BA1216" s="758"/>
      <c r="BB1216" s="758"/>
      <c r="BC1216" s="758"/>
      <c r="BD1216" s="758"/>
      <c r="BE1216" s="758"/>
      <c r="BF1216" s="812"/>
      <c r="BG1216" s="758"/>
      <c r="BH1216" s="758"/>
      <c r="BI1216" s="758"/>
      <c r="BJ1216" s="758"/>
      <c r="BK1216" s="758"/>
      <c r="BL1216" s="758"/>
      <c r="BM1216" s="758"/>
      <c r="BN1216" s="758"/>
      <c r="BO1216" s="758"/>
      <c r="BP1216" s="758"/>
      <c r="BQ1216" s="758"/>
      <c r="BR1216" s="758"/>
      <c r="BS1216" s="758"/>
      <c r="BT1216" s="758"/>
      <c r="BU1216" s="758"/>
      <c r="BV1216" s="758"/>
      <c r="BW1216" s="758"/>
      <c r="BX1216" s="758"/>
      <c r="BY1216" s="758"/>
      <c r="BZ1216" s="758"/>
      <c r="CA1216" s="758"/>
      <c r="CB1216" s="758"/>
      <c r="CC1216" s="758"/>
      <c r="CD1216" s="758"/>
      <c r="CE1216" s="758"/>
      <c r="CF1216" s="758"/>
      <c r="CG1216" s="758"/>
      <c r="CH1216" s="758"/>
      <c r="CI1216" s="758"/>
      <c r="CJ1216" s="758"/>
      <c r="CK1216" s="758"/>
      <c r="CL1216" s="758"/>
      <c r="CM1216" s="758"/>
      <c r="CN1216" s="758"/>
    </row>
    <row r="1217" spans="2:92" ht="15">
      <c r="B1217" s="758"/>
      <c r="C1217" s="758"/>
      <c r="D1217" s="758"/>
      <c r="E1217" s="758"/>
      <c r="F1217" s="758"/>
      <c r="G1217" s="758"/>
      <c r="H1217" s="758"/>
      <c r="I1217" s="758"/>
      <c r="J1217" s="758"/>
      <c r="K1217" s="758"/>
      <c r="L1217" s="758"/>
      <c r="M1217" s="758"/>
      <c r="N1217" s="758"/>
      <c r="O1217" s="758"/>
      <c r="P1217" s="758"/>
      <c r="Q1217" s="758"/>
      <c r="R1217" s="758"/>
      <c r="S1217" s="758"/>
      <c r="T1217" s="758"/>
      <c r="U1217" s="758"/>
      <c r="V1217" s="758"/>
      <c r="W1217" s="758"/>
      <c r="X1217" s="758"/>
      <c r="Y1217" s="758"/>
      <c r="Z1217" s="758"/>
      <c r="AA1217" s="758"/>
      <c r="AB1217" s="758"/>
      <c r="AC1217" s="758"/>
      <c r="AD1217" s="758"/>
      <c r="AE1217" s="758"/>
      <c r="AF1217" s="758"/>
      <c r="AG1217" s="758"/>
      <c r="AH1217" s="758"/>
      <c r="AI1217" s="758"/>
      <c r="AJ1217" s="758"/>
      <c r="AK1217" s="758"/>
      <c r="AL1217" s="758"/>
      <c r="AM1217" s="758"/>
      <c r="AN1217" s="758"/>
      <c r="AO1217" s="758"/>
      <c r="AP1217" s="758"/>
      <c r="AQ1217" s="758"/>
      <c r="AR1217" s="758"/>
      <c r="AS1217" s="758"/>
      <c r="AT1217" s="758"/>
      <c r="AU1217" s="758"/>
      <c r="AV1217" s="758"/>
      <c r="AW1217" s="758"/>
      <c r="AX1217" s="758"/>
      <c r="AY1217" s="758"/>
      <c r="AZ1217" s="758"/>
      <c r="BA1217" s="758"/>
      <c r="BB1217" s="758"/>
      <c r="BC1217" s="758"/>
      <c r="BD1217" s="758"/>
      <c r="BE1217" s="758"/>
      <c r="BF1217" s="812"/>
      <c r="BG1217" s="758"/>
      <c r="BH1217" s="758"/>
      <c r="BI1217" s="758"/>
      <c r="BJ1217" s="758"/>
      <c r="BK1217" s="758"/>
      <c r="BL1217" s="758"/>
      <c r="BM1217" s="758"/>
      <c r="BN1217" s="758"/>
      <c r="BO1217" s="758"/>
      <c r="BP1217" s="758"/>
      <c r="BQ1217" s="758"/>
      <c r="BR1217" s="758"/>
      <c r="BS1217" s="758"/>
      <c r="BT1217" s="758"/>
      <c r="BU1217" s="758"/>
      <c r="BV1217" s="758"/>
      <c r="BW1217" s="758"/>
      <c r="BX1217" s="758"/>
      <c r="BY1217" s="758"/>
      <c r="BZ1217" s="758"/>
      <c r="CA1217" s="758"/>
      <c r="CB1217" s="758"/>
      <c r="CC1217" s="758"/>
      <c r="CD1217" s="758"/>
      <c r="CE1217" s="758"/>
      <c r="CF1217" s="758"/>
      <c r="CG1217" s="758"/>
      <c r="CH1217" s="758"/>
      <c r="CI1217" s="758"/>
      <c r="CJ1217" s="758"/>
      <c r="CK1217" s="758"/>
      <c r="CL1217" s="758"/>
      <c r="CM1217" s="758"/>
      <c r="CN1217" s="758"/>
    </row>
    <row r="1218" spans="2:92" ht="15">
      <c r="B1218" s="758"/>
      <c r="C1218" s="758"/>
      <c r="D1218" s="758"/>
      <c r="E1218" s="758"/>
      <c r="F1218" s="758"/>
      <c r="G1218" s="758"/>
      <c r="H1218" s="758"/>
      <c r="I1218" s="758"/>
      <c r="J1218" s="758"/>
      <c r="K1218" s="758"/>
      <c r="L1218" s="758"/>
      <c r="M1218" s="758"/>
      <c r="N1218" s="758"/>
      <c r="O1218" s="758"/>
      <c r="P1218" s="758"/>
      <c r="Q1218" s="758"/>
      <c r="R1218" s="758"/>
      <c r="S1218" s="758"/>
      <c r="T1218" s="758"/>
      <c r="U1218" s="758"/>
      <c r="V1218" s="758"/>
      <c r="W1218" s="758"/>
      <c r="X1218" s="758"/>
      <c r="Y1218" s="758"/>
      <c r="Z1218" s="758"/>
      <c r="AA1218" s="758"/>
      <c r="AB1218" s="758"/>
      <c r="AC1218" s="758"/>
      <c r="AD1218" s="758"/>
      <c r="AE1218" s="758"/>
      <c r="AF1218" s="758"/>
      <c r="AG1218" s="758"/>
      <c r="AH1218" s="758"/>
      <c r="AI1218" s="758"/>
      <c r="AJ1218" s="758"/>
      <c r="AK1218" s="758"/>
      <c r="AL1218" s="758"/>
      <c r="AM1218" s="758"/>
      <c r="AN1218" s="758"/>
      <c r="AO1218" s="758"/>
      <c r="AP1218" s="758"/>
      <c r="AQ1218" s="758"/>
      <c r="AR1218" s="758"/>
      <c r="AS1218" s="758"/>
      <c r="AT1218" s="758"/>
      <c r="AU1218" s="758"/>
      <c r="AV1218" s="758"/>
      <c r="AW1218" s="758"/>
      <c r="AX1218" s="758"/>
      <c r="AY1218" s="758"/>
      <c r="AZ1218" s="758"/>
      <c r="BA1218" s="758"/>
      <c r="BB1218" s="758"/>
      <c r="BC1218" s="758"/>
      <c r="BD1218" s="758"/>
      <c r="BE1218" s="758"/>
      <c r="BF1218" s="812"/>
      <c r="BG1218" s="758"/>
      <c r="BH1218" s="758"/>
      <c r="BI1218" s="758"/>
      <c r="BJ1218" s="758"/>
      <c r="BK1218" s="758"/>
      <c r="BL1218" s="758"/>
      <c r="BM1218" s="758"/>
      <c r="BN1218" s="758"/>
      <c r="BO1218" s="758"/>
      <c r="BP1218" s="758"/>
      <c r="BQ1218" s="758"/>
      <c r="BR1218" s="758"/>
      <c r="BS1218" s="758"/>
      <c r="BT1218" s="758"/>
      <c r="BU1218" s="758"/>
      <c r="BV1218" s="758"/>
      <c r="BW1218" s="758"/>
      <c r="BX1218" s="758"/>
      <c r="BY1218" s="758"/>
      <c r="BZ1218" s="758"/>
      <c r="CA1218" s="758"/>
      <c r="CB1218" s="758"/>
      <c r="CC1218" s="758"/>
      <c r="CD1218" s="758"/>
      <c r="CE1218" s="758"/>
      <c r="CF1218" s="758"/>
      <c r="CG1218" s="758"/>
      <c r="CH1218" s="758"/>
      <c r="CI1218" s="758"/>
      <c r="CJ1218" s="758"/>
      <c r="CK1218" s="758"/>
      <c r="CL1218" s="758"/>
      <c r="CM1218" s="758"/>
      <c r="CN1218" s="758"/>
    </row>
    <row r="1219" spans="2:92" ht="15">
      <c r="B1219" s="758"/>
      <c r="C1219" s="758"/>
      <c r="D1219" s="758"/>
      <c r="E1219" s="758"/>
      <c r="F1219" s="758"/>
      <c r="G1219" s="758"/>
      <c r="H1219" s="758"/>
      <c r="I1219" s="758"/>
      <c r="J1219" s="758"/>
      <c r="K1219" s="758"/>
      <c r="L1219" s="758"/>
      <c r="M1219" s="758"/>
      <c r="N1219" s="758"/>
      <c r="O1219" s="758"/>
      <c r="P1219" s="758"/>
      <c r="Q1219" s="758"/>
      <c r="R1219" s="758"/>
      <c r="S1219" s="758"/>
      <c r="T1219" s="758"/>
      <c r="U1219" s="758"/>
      <c r="V1219" s="758"/>
      <c r="W1219" s="758"/>
      <c r="X1219" s="758"/>
      <c r="Y1219" s="758"/>
      <c r="Z1219" s="758"/>
      <c r="AA1219" s="758"/>
      <c r="AB1219" s="758"/>
      <c r="AC1219" s="758"/>
      <c r="AD1219" s="758"/>
      <c r="AE1219" s="758"/>
      <c r="AF1219" s="758"/>
      <c r="AG1219" s="758"/>
      <c r="AH1219" s="758"/>
      <c r="AI1219" s="758"/>
      <c r="AJ1219" s="758"/>
      <c r="AK1219" s="758"/>
      <c r="AL1219" s="758"/>
      <c r="AM1219" s="758"/>
      <c r="AN1219" s="758"/>
      <c r="AO1219" s="758"/>
      <c r="AP1219" s="758"/>
      <c r="AQ1219" s="758"/>
      <c r="AR1219" s="758"/>
      <c r="AS1219" s="758"/>
      <c r="AT1219" s="758"/>
      <c r="AU1219" s="758"/>
      <c r="AV1219" s="758"/>
      <c r="AW1219" s="758"/>
      <c r="AX1219" s="758"/>
      <c r="AY1219" s="758"/>
      <c r="AZ1219" s="758"/>
      <c r="BA1219" s="758"/>
      <c r="BB1219" s="758"/>
      <c r="BC1219" s="758"/>
      <c r="BD1219" s="758"/>
      <c r="BE1219" s="758"/>
      <c r="BF1219" s="812"/>
      <c r="BG1219" s="758"/>
      <c r="BH1219" s="758"/>
      <c r="BI1219" s="758"/>
      <c r="BJ1219" s="758"/>
      <c r="BK1219" s="758"/>
      <c r="BL1219" s="758"/>
      <c r="BM1219" s="758"/>
      <c r="BN1219" s="758"/>
      <c r="BO1219" s="758"/>
      <c r="BP1219" s="758"/>
      <c r="BQ1219" s="758"/>
      <c r="BR1219" s="758"/>
      <c r="BS1219" s="758"/>
      <c r="BT1219" s="758"/>
      <c r="BU1219" s="758"/>
      <c r="BV1219" s="758"/>
      <c r="BW1219" s="758"/>
      <c r="BX1219" s="758"/>
      <c r="BY1219" s="758"/>
      <c r="BZ1219" s="758"/>
      <c r="CA1219" s="758"/>
      <c r="CB1219" s="758"/>
      <c r="CC1219" s="758"/>
      <c r="CD1219" s="758"/>
      <c r="CE1219" s="758"/>
      <c r="CF1219" s="758"/>
      <c r="CG1219" s="758"/>
      <c r="CH1219" s="758"/>
      <c r="CI1219" s="758"/>
      <c r="CJ1219" s="758"/>
      <c r="CK1219" s="758"/>
      <c r="CL1219" s="758"/>
      <c r="CM1219" s="758"/>
      <c r="CN1219" s="758"/>
    </row>
    <row r="1220" spans="2:92" ht="15">
      <c r="B1220" s="758"/>
      <c r="C1220" s="758"/>
      <c r="D1220" s="758"/>
      <c r="E1220" s="758"/>
      <c r="F1220" s="758"/>
      <c r="G1220" s="758"/>
      <c r="H1220" s="758"/>
      <c r="I1220" s="758"/>
      <c r="J1220" s="758"/>
      <c r="K1220" s="758"/>
      <c r="L1220" s="758"/>
      <c r="M1220" s="758"/>
      <c r="N1220" s="758"/>
      <c r="O1220" s="758"/>
      <c r="P1220" s="758"/>
      <c r="Q1220" s="758"/>
      <c r="R1220" s="758"/>
      <c r="S1220" s="758"/>
      <c r="T1220" s="758"/>
      <c r="U1220" s="758"/>
      <c r="V1220" s="758"/>
      <c r="W1220" s="758"/>
      <c r="X1220" s="758"/>
      <c r="Y1220" s="758"/>
      <c r="Z1220" s="758"/>
      <c r="AA1220" s="758"/>
      <c r="AB1220" s="758"/>
      <c r="AC1220" s="758"/>
      <c r="AD1220" s="758"/>
      <c r="AE1220" s="758"/>
      <c r="AF1220" s="758"/>
      <c r="AG1220" s="758"/>
      <c r="AH1220" s="758"/>
      <c r="AI1220" s="758"/>
      <c r="AJ1220" s="758"/>
      <c r="AK1220" s="758"/>
      <c r="AL1220" s="758"/>
      <c r="AM1220" s="758"/>
      <c r="AN1220" s="758"/>
      <c r="AO1220" s="758"/>
      <c r="AP1220" s="758"/>
      <c r="AQ1220" s="758"/>
      <c r="AR1220" s="758"/>
      <c r="AS1220" s="758"/>
      <c r="AT1220" s="758"/>
      <c r="AU1220" s="758"/>
      <c r="AV1220" s="758"/>
      <c r="AW1220" s="758"/>
      <c r="AX1220" s="758"/>
      <c r="AY1220" s="758"/>
      <c r="AZ1220" s="758"/>
      <c r="BA1220" s="758"/>
      <c r="BB1220" s="758"/>
      <c r="BC1220" s="758"/>
      <c r="BD1220" s="758"/>
      <c r="BE1220" s="758"/>
      <c r="BF1220" s="812"/>
      <c r="BG1220" s="758"/>
      <c r="BH1220" s="758"/>
      <c r="BI1220" s="758"/>
      <c r="BJ1220" s="758"/>
      <c r="BK1220" s="758"/>
      <c r="BL1220" s="758"/>
      <c r="BM1220" s="758"/>
      <c r="BN1220" s="758"/>
      <c r="BO1220" s="758"/>
      <c r="BP1220" s="758"/>
      <c r="BQ1220" s="758"/>
      <c r="BR1220" s="758"/>
      <c r="BS1220" s="758"/>
      <c r="BT1220" s="758"/>
      <c r="BU1220" s="758"/>
      <c r="BV1220" s="758"/>
      <c r="BW1220" s="758"/>
      <c r="BX1220" s="758"/>
      <c r="BY1220" s="758"/>
      <c r="BZ1220" s="758"/>
      <c r="CA1220" s="758"/>
      <c r="CB1220" s="758"/>
      <c r="CC1220" s="758"/>
      <c r="CD1220" s="758"/>
      <c r="CE1220" s="758"/>
      <c r="CF1220" s="758"/>
      <c r="CG1220" s="758"/>
      <c r="CH1220" s="758"/>
      <c r="CI1220" s="758"/>
      <c r="CJ1220" s="758"/>
      <c r="CK1220" s="758"/>
      <c r="CL1220" s="758"/>
      <c r="CM1220" s="758"/>
      <c r="CN1220" s="758"/>
    </row>
    <row r="1221" spans="2:92" ht="15">
      <c r="B1221" s="758"/>
      <c r="C1221" s="758"/>
      <c r="D1221" s="758"/>
      <c r="E1221" s="758"/>
      <c r="F1221" s="758"/>
      <c r="G1221" s="758"/>
      <c r="H1221" s="758"/>
      <c r="I1221" s="758"/>
      <c r="J1221" s="758"/>
      <c r="K1221" s="758"/>
      <c r="L1221" s="758"/>
      <c r="M1221" s="758"/>
      <c r="N1221" s="758"/>
      <c r="O1221" s="758"/>
      <c r="P1221" s="758"/>
      <c r="Q1221" s="758"/>
      <c r="R1221" s="758"/>
      <c r="S1221" s="758"/>
      <c r="T1221" s="758"/>
      <c r="U1221" s="758"/>
      <c r="V1221" s="758"/>
      <c r="W1221" s="758"/>
      <c r="X1221" s="758"/>
      <c r="Y1221" s="758"/>
      <c r="Z1221" s="758"/>
      <c r="AA1221" s="758"/>
      <c r="AB1221" s="758"/>
      <c r="AC1221" s="758"/>
      <c r="AD1221" s="758"/>
      <c r="AE1221" s="758"/>
      <c r="AF1221" s="758"/>
      <c r="AG1221" s="758"/>
      <c r="AH1221" s="758"/>
      <c r="AI1221" s="758"/>
      <c r="AJ1221" s="758"/>
      <c r="AK1221" s="758"/>
      <c r="AL1221" s="758"/>
      <c r="AM1221" s="758"/>
      <c r="AN1221" s="758"/>
      <c r="AO1221" s="758"/>
      <c r="AP1221" s="758"/>
      <c r="AQ1221" s="758"/>
      <c r="AR1221" s="758"/>
      <c r="AS1221" s="758"/>
      <c r="AT1221" s="758"/>
      <c r="AU1221" s="758"/>
      <c r="AV1221" s="758"/>
      <c r="AW1221" s="758"/>
      <c r="AX1221" s="758"/>
      <c r="AY1221" s="758"/>
      <c r="AZ1221" s="758"/>
      <c r="BA1221" s="758"/>
      <c r="BB1221" s="758"/>
      <c r="BC1221" s="758"/>
      <c r="BD1221" s="758"/>
      <c r="BE1221" s="758"/>
      <c r="BF1221" s="812"/>
      <c r="BG1221" s="758"/>
      <c r="BH1221" s="758"/>
      <c r="BI1221" s="758"/>
      <c r="BJ1221" s="758"/>
      <c r="BK1221" s="758"/>
      <c r="BL1221" s="758"/>
      <c r="BM1221" s="758"/>
      <c r="BN1221" s="758"/>
      <c r="BO1221" s="758"/>
      <c r="BP1221" s="758"/>
      <c r="BQ1221" s="758"/>
      <c r="BR1221" s="758"/>
      <c r="BS1221" s="758"/>
      <c r="BT1221" s="758"/>
      <c r="BU1221" s="758"/>
      <c r="BV1221" s="758"/>
      <c r="BW1221" s="758"/>
      <c r="BX1221" s="758"/>
      <c r="BY1221" s="758"/>
      <c r="BZ1221" s="758"/>
      <c r="CA1221" s="758"/>
      <c r="CB1221" s="758"/>
      <c r="CC1221" s="758"/>
      <c r="CD1221" s="758"/>
      <c r="CE1221" s="758"/>
      <c r="CF1221" s="758"/>
      <c r="CG1221" s="758"/>
      <c r="CH1221" s="758"/>
      <c r="CI1221" s="758"/>
      <c r="CJ1221" s="758"/>
      <c r="CK1221" s="758"/>
      <c r="CL1221" s="758"/>
      <c r="CM1221" s="758"/>
      <c r="CN1221" s="758"/>
    </row>
    <row r="1222" spans="2:92" ht="15">
      <c r="B1222" s="758"/>
      <c r="C1222" s="758"/>
      <c r="D1222" s="758"/>
      <c r="E1222" s="758"/>
      <c r="F1222" s="758"/>
      <c r="G1222" s="758"/>
      <c r="H1222" s="758"/>
      <c r="I1222" s="758"/>
      <c r="J1222" s="758"/>
      <c r="K1222" s="758"/>
      <c r="L1222" s="758"/>
      <c r="M1222" s="758"/>
      <c r="N1222" s="758"/>
      <c r="O1222" s="758"/>
      <c r="P1222" s="758"/>
      <c r="Q1222" s="758"/>
      <c r="R1222" s="758"/>
      <c r="S1222" s="758"/>
      <c r="T1222" s="758"/>
      <c r="U1222" s="758"/>
      <c r="V1222" s="758"/>
      <c r="W1222" s="758"/>
      <c r="X1222" s="758"/>
      <c r="Y1222" s="758"/>
      <c r="Z1222" s="758"/>
      <c r="AA1222" s="758"/>
      <c r="AB1222" s="758"/>
      <c r="AC1222" s="758"/>
      <c r="AD1222" s="758"/>
      <c r="AE1222" s="758"/>
      <c r="AF1222" s="758"/>
      <c r="AG1222" s="758"/>
      <c r="AH1222" s="758"/>
      <c r="AI1222" s="758"/>
      <c r="AJ1222" s="758"/>
      <c r="AK1222" s="758"/>
      <c r="AL1222" s="758"/>
      <c r="AM1222" s="758"/>
      <c r="AN1222" s="758"/>
      <c r="AO1222" s="758"/>
      <c r="AP1222" s="758"/>
      <c r="AQ1222" s="758"/>
      <c r="AR1222" s="758"/>
      <c r="AS1222" s="758"/>
      <c r="AT1222" s="758"/>
      <c r="AU1222" s="758"/>
      <c r="AV1222" s="758"/>
      <c r="AW1222" s="758"/>
      <c r="AX1222" s="758"/>
      <c r="AY1222" s="758"/>
      <c r="AZ1222" s="758"/>
      <c r="BA1222" s="758"/>
      <c r="BB1222" s="758"/>
      <c r="BC1222" s="758"/>
      <c r="BD1222" s="758"/>
      <c r="BE1222" s="758"/>
      <c r="BF1222" s="812"/>
      <c r="BG1222" s="758"/>
      <c r="BH1222" s="758"/>
      <c r="BI1222" s="758"/>
      <c r="BJ1222" s="758"/>
      <c r="BK1222" s="758"/>
      <c r="BL1222" s="758"/>
      <c r="BM1222" s="758"/>
      <c r="BN1222" s="758"/>
      <c r="BO1222" s="758"/>
      <c r="BP1222" s="758"/>
      <c r="BQ1222" s="758"/>
      <c r="BR1222" s="758"/>
      <c r="BS1222" s="758"/>
      <c r="BT1222" s="758"/>
      <c r="BU1222" s="758"/>
      <c r="BV1222" s="758"/>
      <c r="BW1222" s="758"/>
      <c r="BX1222" s="758"/>
      <c r="BY1222" s="758"/>
      <c r="BZ1222" s="758"/>
      <c r="CA1222" s="758"/>
      <c r="CB1222" s="758"/>
      <c r="CC1222" s="758"/>
      <c r="CD1222" s="758"/>
      <c r="CE1222" s="758"/>
      <c r="CF1222" s="758"/>
      <c r="CG1222" s="758"/>
      <c r="CH1222" s="758"/>
      <c r="CI1222" s="758"/>
      <c r="CJ1222" s="758"/>
      <c r="CK1222" s="758"/>
      <c r="CL1222" s="758"/>
      <c r="CM1222" s="758"/>
      <c r="CN1222" s="758"/>
    </row>
    <row r="1223" spans="2:92" ht="15">
      <c r="B1223" s="758"/>
      <c r="C1223" s="758"/>
      <c r="D1223" s="758"/>
      <c r="E1223" s="758"/>
      <c r="F1223" s="758"/>
      <c r="G1223" s="758"/>
      <c r="H1223" s="758"/>
      <c r="I1223" s="758"/>
      <c r="J1223" s="758"/>
      <c r="K1223" s="758"/>
      <c r="L1223" s="758"/>
      <c r="M1223" s="758"/>
      <c r="N1223" s="758"/>
      <c r="O1223" s="758"/>
      <c r="P1223" s="758"/>
      <c r="Q1223" s="758"/>
      <c r="R1223" s="758"/>
      <c r="S1223" s="758"/>
      <c r="T1223" s="758"/>
      <c r="U1223" s="758"/>
      <c r="V1223" s="758"/>
      <c r="W1223" s="758"/>
      <c r="X1223" s="758"/>
      <c r="Y1223" s="758"/>
      <c r="Z1223" s="758"/>
      <c r="AA1223" s="758"/>
      <c r="AB1223" s="758"/>
      <c r="AC1223" s="758"/>
      <c r="AD1223" s="758"/>
      <c r="AE1223" s="758"/>
      <c r="AF1223" s="758"/>
      <c r="AG1223" s="758"/>
      <c r="AH1223" s="758"/>
      <c r="AI1223" s="758"/>
      <c r="AJ1223" s="758"/>
      <c r="AK1223" s="758"/>
      <c r="AL1223" s="758"/>
      <c r="AM1223" s="758"/>
      <c r="AN1223" s="758"/>
      <c r="AO1223" s="758"/>
      <c r="AP1223" s="758"/>
      <c r="AQ1223" s="758"/>
      <c r="AR1223" s="758"/>
      <c r="AS1223" s="758"/>
      <c r="AT1223" s="758"/>
      <c r="AU1223" s="758"/>
      <c r="AV1223" s="758"/>
      <c r="AW1223" s="758"/>
      <c r="AX1223" s="758"/>
      <c r="AY1223" s="758"/>
      <c r="AZ1223" s="758"/>
      <c r="BA1223" s="758"/>
      <c r="BB1223" s="758"/>
      <c r="BC1223" s="758"/>
      <c r="BD1223" s="758"/>
      <c r="BE1223" s="758"/>
      <c r="BF1223" s="812"/>
      <c r="BG1223" s="758"/>
      <c r="BH1223" s="758"/>
      <c r="BI1223" s="758"/>
      <c r="BJ1223" s="758"/>
      <c r="BK1223" s="758"/>
      <c r="BL1223" s="758"/>
      <c r="BM1223" s="758"/>
      <c r="BN1223" s="758"/>
      <c r="BO1223" s="758"/>
      <c r="BP1223" s="758"/>
      <c r="BQ1223" s="758"/>
      <c r="BR1223" s="758"/>
      <c r="BS1223" s="758"/>
      <c r="BT1223" s="758"/>
      <c r="BU1223" s="758"/>
      <c r="BV1223" s="758"/>
      <c r="BW1223" s="758"/>
      <c r="BX1223" s="758"/>
      <c r="BY1223" s="758"/>
      <c r="BZ1223" s="758"/>
      <c r="CA1223" s="758"/>
      <c r="CB1223" s="758"/>
      <c r="CC1223" s="758"/>
      <c r="CD1223" s="758"/>
      <c r="CE1223" s="758"/>
      <c r="CF1223" s="758"/>
      <c r="CG1223" s="758"/>
      <c r="CH1223" s="758"/>
      <c r="CI1223" s="758"/>
      <c r="CJ1223" s="758"/>
      <c r="CK1223" s="758"/>
      <c r="CL1223" s="758"/>
      <c r="CM1223" s="758"/>
      <c r="CN1223" s="758"/>
    </row>
    <row r="1224" spans="2:92" ht="15">
      <c r="B1224" s="758"/>
      <c r="C1224" s="758"/>
      <c r="D1224" s="758"/>
      <c r="E1224" s="758"/>
      <c r="F1224" s="758"/>
      <c r="G1224" s="758"/>
      <c r="H1224" s="758"/>
      <c r="I1224" s="758"/>
      <c r="J1224" s="758"/>
      <c r="K1224" s="758"/>
      <c r="L1224" s="758"/>
      <c r="M1224" s="758"/>
      <c r="N1224" s="758"/>
      <c r="O1224" s="758"/>
      <c r="P1224" s="758"/>
      <c r="Q1224" s="758"/>
      <c r="R1224" s="758"/>
      <c r="S1224" s="758"/>
      <c r="T1224" s="758"/>
      <c r="U1224" s="758"/>
      <c r="V1224" s="758"/>
      <c r="W1224" s="758"/>
      <c r="X1224" s="758"/>
      <c r="Y1224" s="758"/>
      <c r="Z1224" s="758"/>
      <c r="AA1224" s="758"/>
      <c r="AB1224" s="758"/>
      <c r="AC1224" s="758"/>
      <c r="AD1224" s="758"/>
      <c r="AE1224" s="758"/>
      <c r="AF1224" s="758"/>
      <c r="AG1224" s="758"/>
      <c r="AH1224" s="758"/>
      <c r="AI1224" s="758"/>
      <c r="AJ1224" s="758"/>
      <c r="AK1224" s="758"/>
      <c r="AL1224" s="758"/>
      <c r="AM1224" s="758"/>
      <c r="AN1224" s="758"/>
      <c r="AO1224" s="758"/>
      <c r="AP1224" s="758"/>
      <c r="AQ1224" s="758"/>
      <c r="AR1224" s="758"/>
      <c r="AS1224" s="758"/>
      <c r="AT1224" s="758"/>
      <c r="AU1224" s="758"/>
      <c r="AV1224" s="758"/>
      <c r="AW1224" s="758"/>
      <c r="AX1224" s="758"/>
      <c r="AY1224" s="758"/>
      <c r="AZ1224" s="758"/>
      <c r="BA1224" s="758"/>
      <c r="BB1224" s="758"/>
      <c r="BC1224" s="758"/>
      <c r="BD1224" s="758"/>
      <c r="BE1224" s="758"/>
      <c r="BF1224" s="812"/>
      <c r="BG1224" s="758"/>
      <c r="BH1224" s="758"/>
      <c r="BI1224" s="758"/>
      <c r="BJ1224" s="758"/>
      <c r="BK1224" s="758"/>
      <c r="BL1224" s="758"/>
      <c r="BM1224" s="758"/>
      <c r="BN1224" s="758"/>
      <c r="BO1224" s="758"/>
      <c r="BP1224" s="758"/>
      <c r="BQ1224" s="758"/>
      <c r="BR1224" s="758"/>
      <c r="BS1224" s="758"/>
      <c r="BT1224" s="758"/>
      <c r="BU1224" s="758"/>
      <c r="BV1224" s="758"/>
      <c r="BW1224" s="758"/>
      <c r="BX1224" s="758"/>
      <c r="BY1224" s="758"/>
      <c r="BZ1224" s="758"/>
      <c r="CA1224" s="758"/>
      <c r="CB1224" s="758"/>
      <c r="CC1224" s="758"/>
      <c r="CD1224" s="758"/>
      <c r="CE1224" s="758"/>
      <c r="CF1224" s="758"/>
      <c r="CG1224" s="758"/>
      <c r="CH1224" s="758"/>
      <c r="CI1224" s="758"/>
      <c r="CJ1224" s="758"/>
      <c r="CK1224" s="758"/>
      <c r="CL1224" s="758"/>
      <c r="CM1224" s="758"/>
      <c r="CN1224" s="758"/>
    </row>
    <row r="1225" spans="2:92" ht="15">
      <c r="B1225" s="758"/>
      <c r="C1225" s="758"/>
      <c r="D1225" s="758"/>
      <c r="E1225" s="758"/>
      <c r="F1225" s="758"/>
      <c r="G1225" s="758"/>
      <c r="H1225" s="758"/>
      <c r="I1225" s="758"/>
      <c r="J1225" s="758"/>
      <c r="K1225" s="758"/>
      <c r="L1225" s="758"/>
      <c r="M1225" s="758"/>
      <c r="N1225" s="758"/>
      <c r="O1225" s="758"/>
      <c r="P1225" s="758"/>
      <c r="Q1225" s="758"/>
      <c r="R1225" s="758"/>
      <c r="S1225" s="758"/>
      <c r="T1225" s="758"/>
      <c r="U1225" s="758"/>
      <c r="V1225" s="758"/>
      <c r="W1225" s="758"/>
      <c r="X1225" s="758"/>
      <c r="Y1225" s="758"/>
      <c r="Z1225" s="758"/>
      <c r="AA1225" s="758"/>
      <c r="AB1225" s="758"/>
      <c r="AC1225" s="758"/>
      <c r="AD1225" s="758"/>
      <c r="AE1225" s="758"/>
      <c r="AF1225" s="758"/>
      <c r="AG1225" s="758"/>
      <c r="AH1225" s="758"/>
      <c r="AI1225" s="758"/>
      <c r="AJ1225" s="758"/>
      <c r="AK1225" s="758"/>
      <c r="AL1225" s="758"/>
      <c r="AM1225" s="758"/>
      <c r="AN1225" s="758"/>
      <c r="AO1225" s="758"/>
      <c r="AP1225" s="758"/>
      <c r="AQ1225" s="758"/>
      <c r="AR1225" s="758"/>
      <c r="AS1225" s="758"/>
      <c r="AT1225" s="758"/>
      <c r="AU1225" s="758"/>
      <c r="AV1225" s="758"/>
      <c r="AW1225" s="758"/>
      <c r="AX1225" s="758"/>
      <c r="AY1225" s="758"/>
      <c r="AZ1225" s="758"/>
      <c r="BA1225" s="758"/>
      <c r="BB1225" s="758"/>
      <c r="BC1225" s="758"/>
      <c r="BD1225" s="758"/>
      <c r="BE1225" s="758"/>
      <c r="BF1225" s="812"/>
      <c r="BG1225" s="758"/>
      <c r="BH1225" s="758"/>
      <c r="BI1225" s="758"/>
      <c r="BJ1225" s="758"/>
      <c r="BK1225" s="758"/>
      <c r="BL1225" s="758"/>
      <c r="BM1225" s="758"/>
      <c r="BN1225" s="758"/>
      <c r="BO1225" s="758"/>
      <c r="BP1225" s="758"/>
      <c r="BQ1225" s="758"/>
      <c r="BR1225" s="758"/>
      <c r="BS1225" s="758"/>
      <c r="BT1225" s="758"/>
      <c r="BU1225" s="758"/>
      <c r="BV1225" s="758"/>
      <c r="BW1225" s="758"/>
      <c r="BX1225" s="758"/>
      <c r="BY1225" s="758"/>
      <c r="BZ1225" s="758"/>
      <c r="CA1225" s="758"/>
      <c r="CB1225" s="758"/>
      <c r="CC1225" s="758"/>
      <c r="CD1225" s="758"/>
      <c r="CE1225" s="758"/>
      <c r="CF1225" s="758"/>
      <c r="CG1225" s="758"/>
      <c r="CH1225" s="758"/>
      <c r="CI1225" s="758"/>
      <c r="CJ1225" s="758"/>
      <c r="CK1225" s="758"/>
      <c r="CL1225" s="758"/>
      <c r="CM1225" s="758"/>
      <c r="CN1225" s="758"/>
    </row>
    <row r="1226" spans="2:92" ht="15">
      <c r="B1226" s="758"/>
      <c r="C1226" s="758"/>
      <c r="D1226" s="758"/>
      <c r="E1226" s="758"/>
      <c r="F1226" s="758"/>
      <c r="G1226" s="758"/>
      <c r="H1226" s="758"/>
      <c r="I1226" s="758"/>
      <c r="J1226" s="758"/>
      <c r="K1226" s="758"/>
      <c r="L1226" s="758"/>
      <c r="M1226" s="758"/>
      <c r="N1226" s="758"/>
      <c r="O1226" s="758"/>
      <c r="P1226" s="758"/>
      <c r="Q1226" s="758"/>
      <c r="R1226" s="758"/>
      <c r="S1226" s="758"/>
      <c r="T1226" s="758"/>
      <c r="U1226" s="758"/>
      <c r="V1226" s="758"/>
      <c r="W1226" s="758"/>
      <c r="X1226" s="758"/>
      <c r="Y1226" s="758"/>
      <c r="Z1226" s="758"/>
      <c r="AA1226" s="758"/>
      <c r="AB1226" s="758"/>
      <c r="AC1226" s="758"/>
      <c r="AD1226" s="758"/>
      <c r="AE1226" s="758"/>
      <c r="AF1226" s="758"/>
      <c r="AG1226" s="758"/>
      <c r="AH1226" s="758"/>
      <c r="AI1226" s="758"/>
      <c r="AJ1226" s="758"/>
      <c r="AK1226" s="758"/>
      <c r="AL1226" s="758"/>
      <c r="AM1226" s="758"/>
      <c r="AN1226" s="758"/>
      <c r="AO1226" s="758"/>
      <c r="AP1226" s="758"/>
      <c r="AQ1226" s="758"/>
      <c r="AR1226" s="758"/>
      <c r="AS1226" s="758"/>
      <c r="AT1226" s="758"/>
      <c r="AU1226" s="758"/>
      <c r="AV1226" s="758"/>
      <c r="AW1226" s="758"/>
      <c r="AX1226" s="758"/>
      <c r="AY1226" s="758"/>
      <c r="AZ1226" s="758"/>
      <c r="BA1226" s="758"/>
      <c r="BB1226" s="758"/>
      <c r="BC1226" s="758"/>
      <c r="BD1226" s="758"/>
      <c r="BE1226" s="758"/>
      <c r="BF1226" s="812"/>
      <c r="BG1226" s="758"/>
      <c r="BH1226" s="758"/>
      <c r="BI1226" s="758"/>
      <c r="BJ1226" s="758"/>
      <c r="BK1226" s="758"/>
      <c r="BL1226" s="758"/>
      <c r="BM1226" s="758"/>
      <c r="BN1226" s="758"/>
      <c r="BO1226" s="758"/>
      <c r="BP1226" s="758"/>
      <c r="BQ1226" s="758"/>
      <c r="BR1226" s="758"/>
      <c r="BS1226" s="758"/>
      <c r="BT1226" s="758"/>
      <c r="BU1226" s="758"/>
      <c r="BV1226" s="758"/>
      <c r="BW1226" s="758"/>
      <c r="BX1226" s="758"/>
      <c r="BY1226" s="758"/>
      <c r="BZ1226" s="758"/>
      <c r="CA1226" s="758"/>
      <c r="CB1226" s="758"/>
      <c r="CC1226" s="758"/>
      <c r="CD1226" s="758"/>
      <c r="CE1226" s="758"/>
      <c r="CF1226" s="758"/>
      <c r="CG1226" s="758"/>
      <c r="CH1226" s="758"/>
      <c r="CI1226" s="758"/>
      <c r="CJ1226" s="758"/>
      <c r="CK1226" s="758"/>
      <c r="CL1226" s="758"/>
      <c r="CM1226" s="758"/>
      <c r="CN1226" s="758"/>
    </row>
    <row r="1227" spans="2:92" ht="15">
      <c r="B1227" s="758"/>
      <c r="C1227" s="758"/>
      <c r="D1227" s="758"/>
      <c r="E1227" s="758"/>
      <c r="F1227" s="758"/>
      <c r="G1227" s="758"/>
      <c r="H1227" s="758"/>
      <c r="I1227" s="758"/>
      <c r="J1227" s="758"/>
      <c r="K1227" s="758"/>
      <c r="L1227" s="758"/>
      <c r="M1227" s="758"/>
      <c r="N1227" s="758"/>
      <c r="O1227" s="758"/>
      <c r="P1227" s="758"/>
      <c r="Q1227" s="758"/>
      <c r="R1227" s="758"/>
      <c r="S1227" s="758"/>
      <c r="T1227" s="758"/>
      <c r="U1227" s="758"/>
      <c r="V1227" s="758"/>
      <c r="W1227" s="758"/>
      <c r="X1227" s="758"/>
      <c r="Y1227" s="758"/>
      <c r="Z1227" s="758"/>
      <c r="AA1227" s="758"/>
      <c r="AB1227" s="758"/>
      <c r="AC1227" s="758"/>
      <c r="AD1227" s="758"/>
      <c r="AE1227" s="758"/>
      <c r="AF1227" s="758"/>
      <c r="AG1227" s="758"/>
      <c r="AH1227" s="758"/>
      <c r="AI1227" s="758"/>
      <c r="AJ1227" s="758"/>
      <c r="AK1227" s="758"/>
      <c r="AL1227" s="758"/>
      <c r="AM1227" s="758"/>
      <c r="AN1227" s="758"/>
      <c r="AO1227" s="758"/>
      <c r="AP1227" s="758"/>
      <c r="AQ1227" s="758"/>
      <c r="AR1227" s="758"/>
      <c r="AS1227" s="758"/>
      <c r="AT1227" s="758"/>
      <c r="AU1227" s="758"/>
      <c r="AV1227" s="758"/>
      <c r="AW1227" s="758"/>
      <c r="AX1227" s="758"/>
      <c r="AY1227" s="758"/>
      <c r="AZ1227" s="758"/>
      <c r="BA1227" s="758"/>
      <c r="BB1227" s="758"/>
      <c r="BC1227" s="758"/>
      <c r="BD1227" s="758"/>
      <c r="BE1227" s="758"/>
      <c r="BF1227" s="812"/>
      <c r="BG1227" s="758"/>
      <c r="BH1227" s="758"/>
      <c r="BI1227" s="758"/>
      <c r="BJ1227" s="758"/>
      <c r="BK1227" s="758"/>
      <c r="BL1227" s="758"/>
      <c r="BM1227" s="758"/>
      <c r="BN1227" s="758"/>
      <c r="BO1227" s="758"/>
      <c r="BP1227" s="758"/>
      <c r="BQ1227" s="758"/>
      <c r="BR1227" s="758"/>
      <c r="BS1227" s="758"/>
      <c r="BT1227" s="758"/>
      <c r="BU1227" s="758"/>
      <c r="BV1227" s="758"/>
      <c r="BW1227" s="758"/>
      <c r="BX1227" s="758"/>
      <c r="BY1227" s="758"/>
      <c r="BZ1227" s="758"/>
      <c r="CA1227" s="758"/>
      <c r="CB1227" s="758"/>
      <c r="CC1227" s="758"/>
      <c r="CD1227" s="758"/>
      <c r="CE1227" s="758"/>
      <c r="CF1227" s="758"/>
      <c r="CG1227" s="758"/>
      <c r="CH1227" s="758"/>
      <c r="CI1227" s="758"/>
      <c r="CJ1227" s="758"/>
      <c r="CK1227" s="758"/>
      <c r="CL1227" s="758"/>
      <c r="CM1227" s="758"/>
      <c r="CN1227" s="758"/>
    </row>
    <row r="1228" spans="2:92" ht="15">
      <c r="B1228" s="758"/>
      <c r="C1228" s="758"/>
      <c r="D1228" s="758"/>
      <c r="E1228" s="758"/>
      <c r="F1228" s="758"/>
      <c r="G1228" s="758"/>
      <c r="H1228" s="758"/>
      <c r="I1228" s="758"/>
      <c r="J1228" s="758"/>
      <c r="K1228" s="758"/>
      <c r="L1228" s="758"/>
      <c r="M1228" s="758"/>
      <c r="N1228" s="758"/>
      <c r="O1228" s="758"/>
      <c r="P1228" s="758"/>
      <c r="Q1228" s="758"/>
      <c r="R1228" s="758"/>
      <c r="S1228" s="758"/>
      <c r="T1228" s="758"/>
      <c r="U1228" s="758"/>
      <c r="V1228" s="758"/>
      <c r="W1228" s="758"/>
      <c r="X1228" s="758"/>
      <c r="Y1228" s="758"/>
      <c r="Z1228" s="758"/>
      <c r="AA1228" s="758"/>
      <c r="AB1228" s="758"/>
      <c r="AC1228" s="758"/>
      <c r="AD1228" s="758"/>
      <c r="AE1228" s="758"/>
      <c r="AF1228" s="758"/>
      <c r="AG1228" s="758"/>
      <c r="AH1228" s="758"/>
      <c r="AI1228" s="758"/>
      <c r="AJ1228" s="758"/>
      <c r="AK1228" s="758"/>
      <c r="AL1228" s="758"/>
      <c r="AM1228" s="758"/>
      <c r="AN1228" s="758"/>
      <c r="AO1228" s="758"/>
      <c r="AP1228" s="758"/>
      <c r="AQ1228" s="758"/>
      <c r="AR1228" s="758"/>
      <c r="AS1228" s="758"/>
      <c r="AT1228" s="758"/>
      <c r="AU1228" s="758"/>
      <c r="AV1228" s="758"/>
      <c r="AW1228" s="758"/>
      <c r="AX1228" s="758"/>
      <c r="AY1228" s="758"/>
      <c r="AZ1228" s="758"/>
      <c r="BA1228" s="758"/>
      <c r="BB1228" s="758"/>
      <c r="BC1228" s="758"/>
      <c r="BD1228" s="758"/>
      <c r="BE1228" s="758"/>
      <c r="BF1228" s="812"/>
      <c r="BG1228" s="758"/>
      <c r="BH1228" s="758"/>
      <c r="BI1228" s="758"/>
      <c r="BJ1228" s="758"/>
      <c r="BK1228" s="758"/>
      <c r="BL1228" s="758"/>
      <c r="BM1228" s="758"/>
      <c r="BN1228" s="758"/>
      <c r="BO1228" s="758"/>
      <c r="BP1228" s="758"/>
      <c r="BQ1228" s="758"/>
      <c r="BR1228" s="758"/>
      <c r="BS1228" s="758"/>
      <c r="BT1228" s="758"/>
      <c r="BU1228" s="758"/>
      <c r="BV1228" s="758"/>
      <c r="BW1228" s="758"/>
      <c r="BX1228" s="758"/>
      <c r="BY1228" s="758"/>
      <c r="BZ1228" s="758"/>
      <c r="CA1228" s="758"/>
      <c r="CB1228" s="758"/>
      <c r="CC1228" s="758"/>
      <c r="CD1228" s="758"/>
      <c r="CE1228" s="758"/>
      <c r="CF1228" s="758"/>
      <c r="CG1228" s="758"/>
      <c r="CH1228" s="758"/>
      <c r="CI1228" s="758"/>
      <c r="CJ1228" s="758"/>
      <c r="CK1228" s="758"/>
      <c r="CL1228" s="758"/>
      <c r="CM1228" s="758"/>
      <c r="CN1228" s="758"/>
    </row>
    <row r="1229" spans="2:92" ht="15">
      <c r="B1229" s="758"/>
      <c r="C1229" s="758"/>
      <c r="D1229" s="758"/>
      <c r="E1229" s="758"/>
      <c r="F1229" s="758"/>
      <c r="G1229" s="758"/>
      <c r="H1229" s="758"/>
      <c r="I1229" s="758"/>
      <c r="J1229" s="758"/>
      <c r="K1229" s="758"/>
      <c r="L1229" s="758"/>
      <c r="M1229" s="758"/>
      <c r="N1229" s="758"/>
      <c r="O1229" s="758"/>
      <c r="P1229" s="758"/>
      <c r="Q1229" s="758"/>
      <c r="R1229" s="758"/>
      <c r="S1229" s="758"/>
      <c r="T1229" s="758"/>
      <c r="U1229" s="758"/>
      <c r="V1229" s="758"/>
      <c r="W1229" s="758"/>
      <c r="X1229" s="758"/>
      <c r="Y1229" s="758"/>
      <c r="Z1229" s="758"/>
      <c r="AA1229" s="758"/>
      <c r="AB1229" s="758"/>
      <c r="AC1229" s="758"/>
      <c r="AD1229" s="758"/>
      <c r="AE1229" s="758"/>
      <c r="AF1229" s="758"/>
      <c r="AG1229" s="758"/>
      <c r="AH1229" s="758"/>
      <c r="AI1229" s="758"/>
      <c r="AJ1229" s="758"/>
      <c r="AK1229" s="758"/>
      <c r="AL1229" s="758"/>
      <c r="AM1229" s="758"/>
      <c r="AN1229" s="758"/>
      <c r="AO1229" s="758"/>
      <c r="AP1229" s="758"/>
      <c r="AQ1229" s="758"/>
      <c r="AR1229" s="758"/>
      <c r="AS1229" s="758"/>
      <c r="AT1229" s="758"/>
      <c r="AU1229" s="758"/>
      <c r="AV1229" s="758"/>
      <c r="AW1229" s="758"/>
      <c r="AX1229" s="758"/>
      <c r="AY1229" s="758"/>
      <c r="AZ1229" s="758"/>
      <c r="BA1229" s="758"/>
      <c r="BB1229" s="758"/>
      <c r="BC1229" s="758"/>
      <c r="BD1229" s="758"/>
      <c r="BE1229" s="758"/>
      <c r="BF1229" s="812"/>
      <c r="BG1229" s="758"/>
      <c r="BH1229" s="758"/>
      <c r="BI1229" s="758"/>
      <c r="BJ1229" s="758"/>
      <c r="BK1229" s="758"/>
      <c r="BL1229" s="758"/>
      <c r="BM1229" s="758"/>
      <c r="BN1229" s="758"/>
      <c r="BO1229" s="758"/>
      <c r="BP1229" s="758"/>
      <c r="BQ1229" s="758"/>
      <c r="BR1229" s="758"/>
      <c r="BS1229" s="758"/>
      <c r="BT1229" s="758"/>
      <c r="BU1229" s="758"/>
      <c r="BV1229" s="758"/>
      <c r="BW1229" s="758"/>
      <c r="BX1229" s="758"/>
      <c r="BY1229" s="758"/>
      <c r="BZ1229" s="758"/>
      <c r="CA1229" s="758"/>
      <c r="CB1229" s="758"/>
      <c r="CC1229" s="758"/>
      <c r="CD1229" s="758"/>
      <c r="CE1229" s="758"/>
      <c r="CF1229" s="758"/>
      <c r="CG1229" s="758"/>
      <c r="CH1229" s="758"/>
      <c r="CI1229" s="758"/>
      <c r="CJ1229" s="758"/>
      <c r="CK1229" s="758"/>
      <c r="CL1229" s="758"/>
      <c r="CM1229" s="758"/>
      <c r="CN1229" s="758"/>
    </row>
    <row r="1230" spans="2:92" ht="15">
      <c r="B1230" s="758"/>
      <c r="C1230" s="758"/>
      <c r="D1230" s="758"/>
      <c r="E1230" s="758"/>
      <c r="F1230" s="758"/>
      <c r="G1230" s="758"/>
      <c r="H1230" s="758"/>
      <c r="I1230" s="758"/>
      <c r="J1230" s="758"/>
      <c r="K1230" s="758"/>
      <c r="L1230" s="758"/>
      <c r="M1230" s="758"/>
      <c r="N1230" s="758"/>
      <c r="O1230" s="758"/>
      <c r="P1230" s="758"/>
      <c r="Q1230" s="758"/>
      <c r="R1230" s="758"/>
      <c r="S1230" s="758"/>
      <c r="T1230" s="758"/>
      <c r="U1230" s="758"/>
      <c r="V1230" s="758"/>
      <c r="W1230" s="758"/>
      <c r="X1230" s="758"/>
      <c r="Y1230" s="758"/>
      <c r="Z1230" s="758"/>
      <c r="AA1230" s="758"/>
      <c r="AB1230" s="758"/>
      <c r="AC1230" s="758"/>
      <c r="AD1230" s="758"/>
      <c r="AE1230" s="758"/>
      <c r="AF1230" s="758"/>
      <c r="AG1230" s="758"/>
      <c r="AH1230" s="758"/>
      <c r="AI1230" s="758"/>
      <c r="AJ1230" s="758"/>
      <c r="AK1230" s="758"/>
      <c r="AL1230" s="758"/>
      <c r="AM1230" s="758"/>
      <c r="AN1230" s="758"/>
      <c r="AO1230" s="758"/>
      <c r="AP1230" s="758"/>
      <c r="AQ1230" s="758"/>
      <c r="AR1230" s="758"/>
      <c r="AS1230" s="758"/>
      <c r="AT1230" s="758"/>
      <c r="AU1230" s="758"/>
      <c r="AV1230" s="758"/>
      <c r="AW1230" s="758"/>
      <c r="AX1230" s="758"/>
      <c r="AY1230" s="758"/>
      <c r="AZ1230" s="758"/>
      <c r="BA1230" s="758"/>
      <c r="BB1230" s="758"/>
      <c r="BC1230" s="758"/>
      <c r="BD1230" s="758"/>
      <c r="BE1230" s="758"/>
      <c r="BF1230" s="812"/>
      <c r="BG1230" s="758"/>
      <c r="BH1230" s="758"/>
      <c r="BI1230" s="758"/>
      <c r="BJ1230" s="758"/>
      <c r="BK1230" s="758"/>
      <c r="BL1230" s="758"/>
      <c r="BM1230" s="758"/>
      <c r="BN1230" s="758"/>
      <c r="BO1230" s="758"/>
      <c r="BP1230" s="758"/>
      <c r="BQ1230" s="758"/>
      <c r="BR1230" s="758"/>
      <c r="BS1230" s="758"/>
      <c r="BT1230" s="758"/>
      <c r="BU1230" s="758"/>
      <c r="BV1230" s="758"/>
      <c r="BW1230" s="758"/>
      <c r="BX1230" s="758"/>
      <c r="BY1230" s="758"/>
      <c r="BZ1230" s="758"/>
      <c r="CA1230" s="758"/>
      <c r="CB1230" s="758"/>
      <c r="CC1230" s="758"/>
      <c r="CD1230" s="758"/>
      <c r="CE1230" s="758"/>
      <c r="CF1230" s="758"/>
      <c r="CG1230" s="758"/>
      <c r="CH1230" s="758"/>
      <c r="CI1230" s="758"/>
      <c r="CJ1230" s="758"/>
      <c r="CK1230" s="758"/>
      <c r="CL1230" s="758"/>
      <c r="CM1230" s="758"/>
      <c r="CN1230" s="758"/>
    </row>
    <row r="1231" spans="2:92" ht="15">
      <c r="B1231" s="758"/>
      <c r="C1231" s="758"/>
      <c r="D1231" s="758"/>
      <c r="E1231" s="758"/>
      <c r="F1231" s="758"/>
      <c r="G1231" s="758"/>
      <c r="H1231" s="758"/>
      <c r="I1231" s="758"/>
      <c r="J1231" s="758"/>
      <c r="K1231" s="758"/>
      <c r="L1231" s="758"/>
      <c r="M1231" s="758"/>
      <c r="N1231" s="758"/>
      <c r="O1231" s="758"/>
      <c r="P1231" s="758"/>
      <c r="Q1231" s="758"/>
      <c r="R1231" s="758"/>
      <c r="S1231" s="758"/>
      <c r="T1231" s="758"/>
      <c r="U1231" s="758"/>
      <c r="V1231" s="758"/>
      <c r="W1231" s="758"/>
      <c r="X1231" s="758"/>
      <c r="Y1231" s="758"/>
      <c r="Z1231" s="758"/>
      <c r="AA1231" s="758"/>
      <c r="AB1231" s="758"/>
      <c r="AC1231" s="758"/>
      <c r="AD1231" s="758"/>
      <c r="AE1231" s="758"/>
      <c r="AF1231" s="758"/>
      <c r="AG1231" s="758"/>
      <c r="AH1231" s="758"/>
      <c r="AI1231" s="758"/>
      <c r="AJ1231" s="758"/>
      <c r="AK1231" s="758"/>
      <c r="AL1231" s="758"/>
      <c r="AM1231" s="758"/>
      <c r="AN1231" s="758"/>
      <c r="AO1231" s="758"/>
      <c r="AP1231" s="758"/>
      <c r="AQ1231" s="758"/>
      <c r="AR1231" s="758"/>
      <c r="AS1231" s="758"/>
      <c r="AT1231" s="758"/>
      <c r="AU1231" s="758"/>
      <c r="AV1231" s="758"/>
      <c r="AW1231" s="758"/>
      <c r="AX1231" s="758"/>
      <c r="AY1231" s="758"/>
      <c r="AZ1231" s="758"/>
      <c r="BA1231" s="758"/>
      <c r="BB1231" s="758"/>
      <c r="BC1231" s="758"/>
      <c r="BD1231" s="758"/>
      <c r="BE1231" s="758"/>
      <c r="BF1231" s="812"/>
      <c r="BG1231" s="758"/>
      <c r="BH1231" s="758"/>
      <c r="BI1231" s="758"/>
      <c r="BJ1231" s="758"/>
      <c r="BK1231" s="758"/>
      <c r="BL1231" s="758"/>
      <c r="BM1231" s="758"/>
      <c r="BN1231" s="758"/>
      <c r="BO1231" s="758"/>
      <c r="BP1231" s="758"/>
      <c r="BQ1231" s="758"/>
      <c r="BR1231" s="758"/>
      <c r="BS1231" s="758"/>
      <c r="BT1231" s="758"/>
      <c r="BU1231" s="758"/>
      <c r="BV1231" s="758"/>
      <c r="BW1231" s="758"/>
      <c r="BX1231" s="758"/>
      <c r="BY1231" s="758"/>
      <c r="BZ1231" s="758"/>
      <c r="CA1231" s="758"/>
      <c r="CB1231" s="758"/>
      <c r="CC1231" s="758"/>
      <c r="CD1231" s="758"/>
      <c r="CE1231" s="758"/>
      <c r="CF1231" s="758"/>
      <c r="CG1231" s="758"/>
      <c r="CH1231" s="758"/>
      <c r="CI1231" s="758"/>
      <c r="CJ1231" s="758"/>
      <c r="CK1231" s="758"/>
      <c r="CL1231" s="758"/>
      <c r="CM1231" s="758"/>
      <c r="CN1231" s="758"/>
    </row>
    <row r="1232" spans="2:92" ht="15">
      <c r="B1232" s="758"/>
      <c r="C1232" s="758"/>
      <c r="D1232" s="758"/>
      <c r="E1232" s="758"/>
      <c r="F1232" s="758"/>
      <c r="G1232" s="758"/>
      <c r="H1232" s="758"/>
      <c r="I1232" s="758"/>
      <c r="J1232" s="758"/>
      <c r="K1232" s="758"/>
      <c r="L1232" s="758"/>
      <c r="M1232" s="758"/>
      <c r="N1232" s="758"/>
      <c r="O1232" s="758"/>
      <c r="P1232" s="758"/>
      <c r="Q1232" s="758"/>
      <c r="R1232" s="758"/>
      <c r="S1232" s="758"/>
      <c r="T1232" s="758"/>
      <c r="U1232" s="758"/>
      <c r="V1232" s="758"/>
      <c r="W1232" s="758"/>
      <c r="X1232" s="758"/>
      <c r="Y1232" s="758"/>
      <c r="Z1232" s="758"/>
      <c r="AA1232" s="758"/>
      <c r="AB1232" s="758"/>
      <c r="AC1232" s="758"/>
      <c r="AD1232" s="758"/>
      <c r="AE1232" s="758"/>
      <c r="AF1232" s="758"/>
      <c r="AG1232" s="758"/>
      <c r="AH1232" s="758"/>
      <c r="AI1232" s="758"/>
      <c r="AJ1232" s="758"/>
      <c r="AK1232" s="758"/>
      <c r="AL1232" s="758"/>
      <c r="AM1232" s="758"/>
      <c r="AN1232" s="758"/>
      <c r="AO1232" s="758"/>
      <c r="AP1232" s="758"/>
      <c r="AQ1232" s="758"/>
      <c r="AR1232" s="758"/>
      <c r="AS1232" s="758"/>
      <c r="AT1232" s="758"/>
      <c r="AU1232" s="758"/>
      <c r="AV1232" s="758"/>
      <c r="AW1232" s="758"/>
      <c r="AX1232" s="758"/>
      <c r="AY1232" s="758"/>
      <c r="AZ1232" s="758"/>
      <c r="BA1232" s="758"/>
      <c r="BB1232" s="758"/>
      <c r="BC1232" s="758"/>
      <c r="BD1232" s="758"/>
      <c r="BE1232" s="758"/>
      <c r="BF1232" s="812"/>
      <c r="BG1232" s="758"/>
      <c r="BH1232" s="758"/>
      <c r="BI1232" s="758"/>
      <c r="BJ1232" s="758"/>
      <c r="BK1232" s="758"/>
      <c r="BL1232" s="758"/>
      <c r="BM1232" s="758"/>
      <c r="BN1232" s="758"/>
      <c r="BO1232" s="758"/>
      <c r="BP1232" s="758"/>
      <c r="BQ1232" s="758"/>
      <c r="BR1232" s="758"/>
      <c r="BS1232" s="758"/>
      <c r="BT1232" s="758"/>
      <c r="BU1232" s="758"/>
      <c r="BV1232" s="758"/>
      <c r="BW1232" s="758"/>
      <c r="BX1232" s="758"/>
      <c r="BY1232" s="758"/>
      <c r="BZ1232" s="758"/>
      <c r="CA1232" s="758"/>
      <c r="CB1232" s="758"/>
      <c r="CC1232" s="758"/>
      <c r="CD1232" s="758"/>
      <c r="CE1232" s="758"/>
      <c r="CF1232" s="758"/>
      <c r="CG1232" s="758"/>
      <c r="CH1232" s="758"/>
      <c r="CI1232" s="758"/>
      <c r="CJ1232" s="758"/>
      <c r="CK1232" s="758"/>
      <c r="CL1232" s="758"/>
      <c r="CM1232" s="758"/>
      <c r="CN1232" s="758"/>
    </row>
    <row r="1233" spans="2:92" ht="15">
      <c r="B1233" s="758"/>
      <c r="C1233" s="758"/>
      <c r="D1233" s="758"/>
      <c r="E1233" s="758"/>
      <c r="F1233" s="758"/>
      <c r="G1233" s="758"/>
      <c r="H1233" s="758"/>
      <c r="I1233" s="758"/>
      <c r="J1233" s="758"/>
      <c r="K1233" s="758"/>
      <c r="L1233" s="758"/>
      <c r="M1233" s="758"/>
      <c r="N1233" s="758"/>
      <c r="O1233" s="758"/>
      <c r="P1233" s="758"/>
      <c r="Q1233" s="758"/>
      <c r="R1233" s="758"/>
      <c r="S1233" s="758"/>
      <c r="T1233" s="758"/>
      <c r="U1233" s="758"/>
      <c r="V1233" s="758"/>
      <c r="W1233" s="758"/>
      <c r="X1233" s="758"/>
      <c r="Y1233" s="758"/>
      <c r="Z1233" s="758"/>
      <c r="AA1233" s="758"/>
      <c r="AB1233" s="758"/>
      <c r="AC1233" s="758"/>
      <c r="AD1233" s="758"/>
      <c r="AE1233" s="758"/>
      <c r="AF1233" s="758"/>
      <c r="AG1233" s="758"/>
      <c r="AH1233" s="758"/>
      <c r="AI1233" s="758"/>
      <c r="AJ1233" s="758"/>
      <c r="AK1233" s="758"/>
      <c r="AL1233" s="758"/>
      <c r="AM1233" s="758"/>
      <c r="AN1233" s="758"/>
      <c r="AO1233" s="758"/>
      <c r="AP1233" s="758"/>
      <c r="AQ1233" s="758"/>
      <c r="AR1233" s="758"/>
      <c r="AS1233" s="758"/>
      <c r="AT1233" s="758"/>
      <c r="AU1233" s="758"/>
      <c r="AV1233" s="758"/>
      <c r="AW1233" s="758"/>
      <c r="AX1233" s="758"/>
      <c r="AY1233" s="758"/>
      <c r="AZ1233" s="758"/>
      <c r="BA1233" s="758"/>
      <c r="BB1233" s="758"/>
      <c r="BC1233" s="758"/>
      <c r="BD1233" s="758"/>
      <c r="BE1233" s="758"/>
      <c r="BF1233" s="812"/>
      <c r="BG1233" s="758"/>
      <c r="BH1233" s="758"/>
      <c r="BI1233" s="758"/>
      <c r="BJ1233" s="758"/>
      <c r="BK1233" s="758"/>
      <c r="BL1233" s="758"/>
      <c r="BM1233" s="758"/>
      <c r="BN1233" s="758"/>
      <c r="BO1233" s="758"/>
      <c r="BP1233" s="758"/>
      <c r="BQ1233" s="758"/>
      <c r="BR1233" s="758"/>
      <c r="BS1233" s="758"/>
      <c r="BT1233" s="758"/>
      <c r="BU1233" s="758"/>
      <c r="BV1233" s="758"/>
      <c r="BW1233" s="758"/>
      <c r="BX1233" s="758"/>
      <c r="BY1233" s="758"/>
      <c r="BZ1233" s="758"/>
      <c r="CA1233" s="758"/>
      <c r="CB1233" s="758"/>
      <c r="CC1233" s="758"/>
      <c r="CD1233" s="758"/>
      <c r="CE1233" s="758"/>
      <c r="CF1233" s="758"/>
      <c r="CG1233" s="758"/>
      <c r="CH1233" s="758"/>
      <c r="CI1233" s="758"/>
      <c r="CJ1233" s="758"/>
      <c r="CK1233" s="758"/>
      <c r="CL1233" s="758"/>
      <c r="CM1233" s="758"/>
      <c r="CN1233" s="758"/>
    </row>
    <row r="1234" spans="2:92" ht="15">
      <c r="B1234" s="758"/>
      <c r="C1234" s="758"/>
      <c r="D1234" s="758"/>
      <c r="E1234" s="758"/>
      <c r="F1234" s="758"/>
      <c r="G1234" s="758"/>
      <c r="H1234" s="758"/>
      <c r="I1234" s="758"/>
      <c r="J1234" s="758"/>
      <c r="K1234" s="758"/>
      <c r="L1234" s="758"/>
      <c r="M1234" s="758"/>
      <c r="N1234" s="758"/>
      <c r="O1234" s="758"/>
      <c r="P1234" s="758"/>
      <c r="Q1234" s="758"/>
      <c r="R1234" s="758"/>
      <c r="S1234" s="758"/>
      <c r="T1234" s="758"/>
      <c r="U1234" s="758"/>
      <c r="V1234" s="758"/>
      <c r="W1234" s="758"/>
      <c r="X1234" s="758"/>
      <c r="Y1234" s="758"/>
      <c r="Z1234" s="758"/>
      <c r="AA1234" s="758"/>
      <c r="AB1234" s="758"/>
      <c r="AC1234" s="758"/>
      <c r="AD1234" s="758"/>
      <c r="AE1234" s="758"/>
      <c r="AF1234" s="758"/>
      <c r="AG1234" s="758"/>
      <c r="AH1234" s="758"/>
      <c r="AI1234" s="758"/>
      <c r="AJ1234" s="758"/>
      <c r="AK1234" s="758"/>
      <c r="AL1234" s="758"/>
      <c r="AM1234" s="758"/>
      <c r="AN1234" s="758"/>
      <c r="AO1234" s="758"/>
      <c r="AP1234" s="758"/>
      <c r="AQ1234" s="758"/>
      <c r="AR1234" s="758"/>
      <c r="AS1234" s="758"/>
      <c r="AT1234" s="758"/>
      <c r="AU1234" s="758"/>
      <c r="AV1234" s="758"/>
      <c r="AW1234" s="758"/>
      <c r="AX1234" s="758"/>
      <c r="AY1234" s="758"/>
      <c r="AZ1234" s="758"/>
      <c r="BA1234" s="758"/>
      <c r="BB1234" s="758"/>
      <c r="BC1234" s="758"/>
      <c r="BD1234" s="758"/>
      <c r="BE1234" s="758"/>
      <c r="BF1234" s="812"/>
      <c r="BG1234" s="758"/>
      <c r="BH1234" s="758"/>
      <c r="BI1234" s="758"/>
      <c r="BJ1234" s="758"/>
      <c r="BK1234" s="758"/>
      <c r="BL1234" s="758"/>
      <c r="BM1234" s="758"/>
      <c r="BN1234" s="758"/>
      <c r="BO1234" s="758"/>
      <c r="BP1234" s="758"/>
      <c r="BQ1234" s="758"/>
      <c r="BR1234" s="758"/>
      <c r="BS1234" s="758"/>
      <c r="BT1234" s="758"/>
      <c r="BU1234" s="758"/>
      <c r="BV1234" s="758"/>
      <c r="BW1234" s="758"/>
      <c r="BX1234" s="758"/>
      <c r="BY1234" s="758"/>
      <c r="BZ1234" s="758"/>
      <c r="CA1234" s="758"/>
      <c r="CB1234" s="758"/>
      <c r="CC1234" s="758"/>
      <c r="CD1234" s="758"/>
      <c r="CE1234" s="758"/>
      <c r="CF1234" s="758"/>
      <c r="CG1234" s="758"/>
      <c r="CH1234" s="758"/>
      <c r="CI1234" s="758"/>
      <c r="CJ1234" s="758"/>
      <c r="CK1234" s="758"/>
      <c r="CL1234" s="758"/>
      <c r="CM1234" s="758"/>
      <c r="CN1234" s="758"/>
    </row>
    <row r="1235" spans="2:92" ht="15">
      <c r="B1235" s="758"/>
      <c r="C1235" s="758"/>
      <c r="D1235" s="758"/>
      <c r="E1235" s="758"/>
      <c r="F1235" s="758"/>
      <c r="G1235" s="758"/>
      <c r="H1235" s="758"/>
      <c r="I1235" s="758"/>
      <c r="J1235" s="758"/>
      <c r="K1235" s="758"/>
      <c r="L1235" s="758"/>
      <c r="M1235" s="758"/>
      <c r="N1235" s="758"/>
      <c r="O1235" s="758"/>
      <c r="P1235" s="758"/>
      <c r="Q1235" s="758"/>
      <c r="R1235" s="758"/>
      <c r="S1235" s="758"/>
      <c r="T1235" s="758"/>
      <c r="U1235" s="758"/>
      <c r="V1235" s="758"/>
      <c r="W1235" s="758"/>
      <c r="X1235" s="758"/>
      <c r="Y1235" s="758"/>
      <c r="Z1235" s="758"/>
      <c r="AA1235" s="758"/>
      <c r="AB1235" s="758"/>
      <c r="AC1235" s="758"/>
      <c r="AD1235" s="758"/>
      <c r="AE1235" s="758"/>
      <c r="AF1235" s="758"/>
      <c r="AG1235" s="758"/>
      <c r="AH1235" s="758"/>
      <c r="AI1235" s="758"/>
      <c r="AJ1235" s="758"/>
      <c r="AK1235" s="758"/>
      <c r="AL1235" s="758"/>
      <c r="AM1235" s="758"/>
      <c r="AN1235" s="758"/>
      <c r="AO1235" s="758"/>
      <c r="AP1235" s="758"/>
      <c r="AQ1235" s="758"/>
      <c r="AR1235" s="758"/>
      <c r="AS1235" s="758"/>
      <c r="AT1235" s="758"/>
      <c r="AU1235" s="758"/>
      <c r="AV1235" s="758"/>
      <c r="AW1235" s="758"/>
      <c r="AX1235" s="758"/>
      <c r="AY1235" s="758"/>
      <c r="AZ1235" s="758"/>
      <c r="BA1235" s="758"/>
      <c r="BB1235" s="758"/>
      <c r="BC1235" s="758"/>
      <c r="BD1235" s="758"/>
      <c r="BE1235" s="758"/>
      <c r="BF1235" s="812"/>
      <c r="BG1235" s="758"/>
      <c r="BH1235" s="758"/>
      <c r="BI1235" s="758"/>
      <c r="BJ1235" s="758"/>
      <c r="BK1235" s="758"/>
      <c r="BL1235" s="758"/>
      <c r="BM1235" s="758"/>
      <c r="BN1235" s="758"/>
      <c r="BO1235" s="758"/>
      <c r="BP1235" s="758"/>
      <c r="BQ1235" s="758"/>
      <c r="BR1235" s="758"/>
      <c r="BS1235" s="758"/>
      <c r="BT1235" s="758"/>
      <c r="BU1235" s="758"/>
      <c r="BV1235" s="758"/>
      <c r="BW1235" s="758"/>
      <c r="BX1235" s="758"/>
      <c r="BY1235" s="758"/>
      <c r="BZ1235" s="758"/>
      <c r="CA1235" s="758"/>
      <c r="CB1235" s="758"/>
      <c r="CC1235" s="758"/>
      <c r="CD1235" s="758"/>
      <c r="CE1235" s="758"/>
      <c r="CF1235" s="758"/>
      <c r="CG1235" s="758"/>
      <c r="CH1235" s="758"/>
      <c r="CI1235" s="758"/>
      <c r="CJ1235" s="758"/>
      <c r="CK1235" s="758"/>
      <c r="CL1235" s="758"/>
      <c r="CM1235" s="758"/>
      <c r="CN1235" s="758"/>
    </row>
    <row r="1236" spans="2:92" ht="15">
      <c r="B1236" s="758"/>
      <c r="C1236" s="758"/>
      <c r="D1236" s="758"/>
      <c r="E1236" s="758"/>
      <c r="F1236" s="758"/>
      <c r="G1236" s="758"/>
      <c r="H1236" s="758"/>
      <c r="I1236" s="758"/>
      <c r="J1236" s="758"/>
      <c r="K1236" s="758"/>
      <c r="L1236" s="758"/>
      <c r="M1236" s="758"/>
      <c r="N1236" s="758"/>
      <c r="O1236" s="758"/>
      <c r="P1236" s="758"/>
      <c r="Q1236" s="758"/>
      <c r="R1236" s="758"/>
      <c r="S1236" s="758"/>
      <c r="T1236" s="758"/>
      <c r="U1236" s="758"/>
      <c r="V1236" s="758"/>
      <c r="W1236" s="758"/>
      <c r="X1236" s="758"/>
      <c r="Y1236" s="758"/>
      <c r="Z1236" s="758"/>
      <c r="AA1236" s="758"/>
      <c r="AB1236" s="758"/>
      <c r="AC1236" s="758"/>
      <c r="AD1236" s="758"/>
      <c r="AE1236" s="758"/>
      <c r="AF1236" s="758"/>
      <c r="AG1236" s="758"/>
      <c r="AH1236" s="758"/>
      <c r="AI1236" s="758"/>
      <c r="AJ1236" s="758"/>
      <c r="AK1236" s="758"/>
      <c r="AL1236" s="758"/>
      <c r="AM1236" s="758"/>
      <c r="AN1236" s="758"/>
      <c r="AO1236" s="758"/>
      <c r="AP1236" s="758"/>
      <c r="AQ1236" s="758"/>
      <c r="AR1236" s="758"/>
      <c r="AS1236" s="758"/>
      <c r="AT1236" s="758"/>
      <c r="AU1236" s="758"/>
      <c r="AV1236" s="758"/>
      <c r="AW1236" s="758"/>
      <c r="AX1236" s="758"/>
      <c r="AY1236" s="758"/>
      <c r="AZ1236" s="758"/>
      <c r="BA1236" s="758"/>
      <c r="BB1236" s="758"/>
      <c r="BC1236" s="758"/>
      <c r="BD1236" s="758"/>
      <c r="BE1236" s="758"/>
      <c r="BF1236" s="812"/>
      <c r="BG1236" s="758"/>
      <c r="BH1236" s="758"/>
      <c r="BI1236" s="758"/>
      <c r="BJ1236" s="758"/>
      <c r="BK1236" s="758"/>
      <c r="BL1236" s="758"/>
      <c r="BM1236" s="758"/>
      <c r="BN1236" s="758"/>
      <c r="BO1236" s="758"/>
      <c r="BP1236" s="758"/>
      <c r="BQ1236" s="758"/>
      <c r="BR1236" s="758"/>
      <c r="BS1236" s="758"/>
      <c r="BT1236" s="758"/>
      <c r="BU1236" s="758"/>
      <c r="BV1236" s="758"/>
      <c r="BW1236" s="758"/>
      <c r="BX1236" s="758"/>
      <c r="BY1236" s="758"/>
      <c r="BZ1236" s="758"/>
      <c r="CA1236" s="758"/>
      <c r="CB1236" s="758"/>
      <c r="CC1236" s="758"/>
      <c r="CD1236" s="758"/>
      <c r="CE1236" s="758"/>
      <c r="CF1236" s="758"/>
      <c r="CG1236" s="758"/>
      <c r="CH1236" s="758"/>
      <c r="CI1236" s="758"/>
      <c r="CJ1236" s="758"/>
      <c r="CK1236" s="758"/>
      <c r="CL1236" s="758"/>
      <c r="CM1236" s="758"/>
      <c r="CN1236" s="758"/>
    </row>
    <row r="1237" spans="2:92" ht="15">
      <c r="B1237" s="758"/>
      <c r="C1237" s="758"/>
      <c r="D1237" s="758"/>
      <c r="E1237" s="758"/>
      <c r="F1237" s="758"/>
      <c r="G1237" s="758"/>
      <c r="H1237" s="758"/>
      <c r="I1237" s="758"/>
      <c r="J1237" s="758"/>
      <c r="K1237" s="758"/>
      <c r="L1237" s="758"/>
      <c r="M1237" s="758"/>
      <c r="N1237" s="758"/>
      <c r="O1237" s="758"/>
      <c r="P1237" s="758"/>
      <c r="Q1237" s="758"/>
      <c r="R1237" s="758"/>
      <c r="S1237" s="758"/>
      <c r="T1237" s="758"/>
      <c r="U1237" s="758"/>
      <c r="V1237" s="758"/>
      <c r="W1237" s="758"/>
      <c r="X1237" s="758"/>
      <c r="Y1237" s="758"/>
      <c r="Z1237" s="758"/>
      <c r="AA1237" s="758"/>
      <c r="AB1237" s="758"/>
      <c r="AC1237" s="758"/>
      <c r="AD1237" s="758"/>
      <c r="AE1237" s="758"/>
      <c r="AF1237" s="758"/>
      <c r="AG1237" s="758"/>
      <c r="AH1237" s="758"/>
      <c r="AI1237" s="758"/>
      <c r="AJ1237" s="758"/>
      <c r="AK1237" s="758"/>
      <c r="AL1237" s="758"/>
      <c r="AM1237" s="758"/>
      <c r="AN1237" s="758"/>
      <c r="AO1237" s="758"/>
      <c r="AP1237" s="758"/>
      <c r="AQ1237" s="758"/>
      <c r="AR1237" s="758"/>
      <c r="AS1237" s="758"/>
      <c r="AT1237" s="758"/>
      <c r="AU1237" s="758"/>
      <c r="AV1237" s="758"/>
      <c r="AW1237" s="758"/>
      <c r="AX1237" s="758"/>
      <c r="AY1237" s="758"/>
      <c r="AZ1237" s="758"/>
      <c r="BA1237" s="758"/>
      <c r="BB1237" s="758"/>
      <c r="BC1237" s="758"/>
      <c r="BD1237" s="758"/>
      <c r="BE1237" s="758"/>
      <c r="BF1237" s="812"/>
      <c r="BG1237" s="758"/>
      <c r="BH1237" s="758"/>
      <c r="BI1237" s="758"/>
      <c r="BJ1237" s="758"/>
      <c r="BK1237" s="758"/>
      <c r="BL1237" s="758"/>
      <c r="BM1237" s="758"/>
      <c r="BN1237" s="758"/>
      <c r="BO1237" s="758"/>
      <c r="BP1237" s="758"/>
      <c r="BQ1237" s="758"/>
      <c r="BR1237" s="758"/>
      <c r="BS1237" s="758"/>
      <c r="BT1237" s="758"/>
      <c r="BU1237" s="758"/>
      <c r="BV1237" s="758"/>
      <c r="BW1237" s="758"/>
      <c r="BX1237" s="758"/>
      <c r="BY1237" s="758"/>
      <c r="BZ1237" s="758"/>
      <c r="CA1237" s="758"/>
      <c r="CB1237" s="758"/>
      <c r="CC1237" s="758"/>
      <c r="CD1237" s="758"/>
      <c r="CE1237" s="758"/>
      <c r="CF1237" s="758"/>
      <c r="CG1237" s="758"/>
      <c r="CH1237" s="758"/>
      <c r="CI1237" s="758"/>
      <c r="CJ1237" s="758"/>
      <c r="CK1237" s="758"/>
      <c r="CL1237" s="758"/>
      <c r="CM1237" s="758"/>
      <c r="CN1237" s="758"/>
    </row>
    <row r="1238" spans="2:92" ht="15">
      <c r="B1238" s="758"/>
      <c r="C1238" s="758"/>
      <c r="D1238" s="758"/>
      <c r="E1238" s="758"/>
      <c r="F1238" s="758"/>
      <c r="G1238" s="758"/>
      <c r="H1238" s="758"/>
      <c r="I1238" s="758"/>
      <c r="J1238" s="758"/>
      <c r="K1238" s="758"/>
      <c r="L1238" s="758"/>
      <c r="M1238" s="758"/>
      <c r="N1238" s="758"/>
      <c r="O1238" s="758"/>
      <c r="P1238" s="758"/>
      <c r="Q1238" s="758"/>
      <c r="R1238" s="758"/>
      <c r="S1238" s="758"/>
      <c r="T1238" s="758"/>
      <c r="U1238" s="758"/>
      <c r="V1238" s="758"/>
      <c r="W1238" s="758"/>
      <c r="X1238" s="758"/>
      <c r="Y1238" s="758"/>
      <c r="Z1238" s="758"/>
      <c r="AA1238" s="758"/>
      <c r="AB1238" s="758"/>
      <c r="AC1238" s="758"/>
      <c r="AD1238" s="758"/>
      <c r="AE1238" s="758"/>
      <c r="AF1238" s="758"/>
      <c r="AG1238" s="758"/>
      <c r="AH1238" s="758"/>
      <c r="AI1238" s="758"/>
      <c r="AJ1238" s="758"/>
      <c r="AK1238" s="758"/>
      <c r="AL1238" s="758"/>
      <c r="AM1238" s="758"/>
      <c r="AN1238" s="758"/>
      <c r="AO1238" s="758"/>
      <c r="AP1238" s="758"/>
      <c r="AQ1238" s="758"/>
      <c r="AR1238" s="758"/>
      <c r="AS1238" s="758"/>
      <c r="AT1238" s="758"/>
      <c r="AU1238" s="758"/>
      <c r="AV1238" s="758"/>
      <c r="AW1238" s="758"/>
      <c r="AX1238" s="758"/>
      <c r="AY1238" s="758"/>
      <c r="AZ1238" s="758"/>
      <c r="BA1238" s="758"/>
      <c r="BB1238" s="758"/>
      <c r="BC1238" s="758"/>
      <c r="BD1238" s="758"/>
      <c r="BE1238" s="758"/>
      <c r="BF1238" s="812"/>
      <c r="BG1238" s="758"/>
      <c r="BH1238" s="758"/>
      <c r="BI1238" s="758"/>
      <c r="BJ1238" s="758"/>
      <c r="BK1238" s="758"/>
      <c r="BL1238" s="758"/>
      <c r="BM1238" s="758"/>
      <c r="BN1238" s="758"/>
      <c r="BO1238" s="758"/>
      <c r="BP1238" s="758"/>
      <c r="BQ1238" s="758"/>
      <c r="BR1238" s="758"/>
      <c r="BS1238" s="758"/>
      <c r="BT1238" s="758"/>
      <c r="BU1238" s="758"/>
      <c r="BV1238" s="758"/>
      <c r="BW1238" s="758"/>
      <c r="BX1238" s="758"/>
      <c r="BY1238" s="758"/>
      <c r="BZ1238" s="758"/>
      <c r="CA1238" s="758"/>
      <c r="CB1238" s="758"/>
      <c r="CC1238" s="758"/>
      <c r="CD1238" s="758"/>
      <c r="CE1238" s="758"/>
      <c r="CF1238" s="758"/>
      <c r="CG1238" s="758"/>
      <c r="CH1238" s="758"/>
      <c r="CI1238" s="758"/>
      <c r="CJ1238" s="758"/>
      <c r="CK1238" s="758"/>
      <c r="CL1238" s="758"/>
      <c r="CM1238" s="758"/>
      <c r="CN1238" s="758"/>
    </row>
    <row r="1239" spans="2:92" ht="15">
      <c r="B1239" s="758"/>
      <c r="C1239" s="758"/>
      <c r="D1239" s="758"/>
      <c r="E1239" s="758"/>
      <c r="F1239" s="758"/>
      <c r="G1239" s="758"/>
      <c r="H1239" s="758"/>
      <c r="I1239" s="758"/>
      <c r="J1239" s="758"/>
      <c r="K1239" s="758"/>
      <c r="L1239" s="758"/>
      <c r="M1239" s="758"/>
      <c r="N1239" s="758"/>
      <c r="O1239" s="758"/>
      <c r="P1239" s="758"/>
      <c r="Q1239" s="758"/>
      <c r="R1239" s="758"/>
      <c r="S1239" s="758"/>
      <c r="T1239" s="758"/>
      <c r="U1239" s="758"/>
      <c r="V1239" s="758"/>
      <c r="W1239" s="758"/>
      <c r="X1239" s="758"/>
      <c r="Y1239" s="758"/>
      <c r="Z1239" s="758"/>
      <c r="AA1239" s="758"/>
      <c r="AB1239" s="758"/>
      <c r="AC1239" s="758"/>
      <c r="AD1239" s="758"/>
      <c r="AE1239" s="758"/>
      <c r="AF1239" s="758"/>
      <c r="AG1239" s="758"/>
      <c r="AH1239" s="758"/>
      <c r="AI1239" s="758"/>
      <c r="AJ1239" s="758"/>
      <c r="AK1239" s="758"/>
      <c r="AL1239" s="758"/>
      <c r="AM1239" s="758"/>
      <c r="AN1239" s="758"/>
      <c r="AO1239" s="758"/>
      <c r="AP1239" s="758"/>
      <c r="AQ1239" s="758"/>
      <c r="AR1239" s="758"/>
      <c r="AS1239" s="758"/>
      <c r="AT1239" s="758"/>
      <c r="AU1239" s="758"/>
      <c r="AV1239" s="758"/>
      <c r="AW1239" s="758"/>
      <c r="AX1239" s="758"/>
      <c r="AY1239" s="758"/>
      <c r="AZ1239" s="758"/>
      <c r="BA1239" s="758"/>
      <c r="BB1239" s="758"/>
      <c r="BC1239" s="758"/>
      <c r="BD1239" s="758"/>
      <c r="BE1239" s="758"/>
      <c r="BF1239" s="812"/>
      <c r="BG1239" s="758"/>
      <c r="BH1239" s="758"/>
      <c r="BI1239" s="758"/>
      <c r="BJ1239" s="758"/>
      <c r="BK1239" s="758"/>
      <c r="BL1239" s="758"/>
      <c r="BM1239" s="758"/>
      <c r="BN1239" s="758"/>
      <c r="BO1239" s="758"/>
      <c r="BP1239" s="758"/>
      <c r="BQ1239" s="758"/>
      <c r="BR1239" s="758"/>
      <c r="BS1239" s="758"/>
      <c r="BT1239" s="758"/>
      <c r="BU1239" s="758"/>
      <c r="BV1239" s="758"/>
      <c r="BW1239" s="758"/>
      <c r="BX1239" s="758"/>
      <c r="BY1239" s="758"/>
      <c r="BZ1239" s="758"/>
      <c r="CA1239" s="758"/>
      <c r="CB1239" s="758"/>
      <c r="CC1239" s="758"/>
      <c r="CD1239" s="758"/>
      <c r="CE1239" s="758"/>
      <c r="CF1239" s="758"/>
      <c r="CG1239" s="758"/>
      <c r="CH1239" s="758"/>
      <c r="CI1239" s="758"/>
      <c r="CJ1239" s="758"/>
      <c r="CK1239" s="758"/>
      <c r="CL1239" s="758"/>
      <c r="CM1239" s="758"/>
      <c r="CN1239" s="758"/>
    </row>
    <row r="1240" spans="2:92" ht="15">
      <c r="B1240" s="758"/>
      <c r="C1240" s="758"/>
      <c r="D1240" s="758"/>
      <c r="E1240" s="758"/>
      <c r="F1240" s="758"/>
      <c r="G1240" s="758"/>
      <c r="H1240" s="758"/>
      <c r="I1240" s="758"/>
      <c r="J1240" s="758"/>
      <c r="K1240" s="758"/>
      <c r="L1240" s="758"/>
      <c r="M1240" s="758"/>
      <c r="N1240" s="758"/>
      <c r="O1240" s="758"/>
      <c r="P1240" s="758"/>
      <c r="Q1240" s="758"/>
      <c r="R1240" s="758"/>
      <c r="S1240" s="758"/>
      <c r="T1240" s="758"/>
      <c r="U1240" s="758"/>
      <c r="V1240" s="758"/>
      <c r="W1240" s="758"/>
      <c r="X1240" s="758"/>
      <c r="Y1240" s="758"/>
      <c r="Z1240" s="758"/>
      <c r="AA1240" s="758"/>
      <c r="AB1240" s="758"/>
      <c r="AC1240" s="758"/>
      <c r="AD1240" s="758"/>
      <c r="AE1240" s="758"/>
      <c r="AF1240" s="758"/>
      <c r="AG1240" s="758"/>
      <c r="AH1240" s="758"/>
      <c r="AI1240" s="758"/>
      <c r="AJ1240" s="758"/>
      <c r="AK1240" s="758"/>
      <c r="AL1240" s="758"/>
      <c r="AM1240" s="758"/>
      <c r="AN1240" s="758"/>
      <c r="AO1240" s="758"/>
      <c r="AP1240" s="758"/>
      <c r="AQ1240" s="758"/>
      <c r="AR1240" s="758"/>
      <c r="AS1240" s="758"/>
      <c r="AT1240" s="758"/>
      <c r="AU1240" s="758"/>
      <c r="AV1240" s="758"/>
      <c r="AW1240" s="758"/>
      <c r="AX1240" s="758"/>
      <c r="AY1240" s="758"/>
      <c r="AZ1240" s="758"/>
      <c r="BA1240" s="758"/>
      <c r="BB1240" s="758"/>
      <c r="BC1240" s="758"/>
      <c r="BD1240" s="758"/>
      <c r="BE1240" s="758"/>
      <c r="BF1240" s="812"/>
      <c r="BG1240" s="758"/>
      <c r="BH1240" s="758"/>
      <c r="BI1240" s="758"/>
      <c r="BJ1240" s="758"/>
      <c r="BK1240" s="758"/>
      <c r="BL1240" s="758"/>
      <c r="BM1240" s="758"/>
      <c r="BN1240" s="758"/>
      <c r="BO1240" s="758"/>
      <c r="BP1240" s="758"/>
      <c r="BQ1240" s="758"/>
      <c r="BR1240" s="758"/>
      <c r="BS1240" s="758"/>
      <c r="BT1240" s="758"/>
      <c r="BU1240" s="758"/>
      <c r="BV1240" s="758"/>
      <c r="BW1240" s="758"/>
      <c r="BX1240" s="758"/>
      <c r="BY1240" s="758"/>
      <c r="BZ1240" s="758"/>
      <c r="CA1240" s="758"/>
      <c r="CB1240" s="758"/>
      <c r="CC1240" s="758"/>
      <c r="CD1240" s="758"/>
      <c r="CE1240" s="758"/>
      <c r="CF1240" s="758"/>
      <c r="CG1240" s="758"/>
      <c r="CH1240" s="758"/>
      <c r="CI1240" s="758"/>
      <c r="CJ1240" s="758"/>
      <c r="CK1240" s="758"/>
      <c r="CL1240" s="758"/>
      <c r="CM1240" s="758"/>
      <c r="CN1240" s="758"/>
    </row>
    <row r="1241" spans="2:92" ht="15">
      <c r="B1241" s="758"/>
      <c r="C1241" s="758"/>
      <c r="D1241" s="758"/>
      <c r="E1241" s="758"/>
      <c r="F1241" s="758"/>
      <c r="G1241" s="758"/>
      <c r="H1241" s="758"/>
      <c r="I1241" s="758"/>
      <c r="J1241" s="758"/>
      <c r="K1241" s="758"/>
      <c r="L1241" s="758"/>
      <c r="M1241" s="758"/>
      <c r="N1241" s="758"/>
      <c r="O1241" s="758"/>
      <c r="P1241" s="758"/>
      <c r="Q1241" s="758"/>
      <c r="R1241" s="758"/>
      <c r="S1241" s="758"/>
      <c r="T1241" s="758"/>
      <c r="U1241" s="758"/>
      <c r="V1241" s="758"/>
      <c r="W1241" s="758"/>
      <c r="X1241" s="758"/>
      <c r="Y1241" s="758"/>
      <c r="Z1241" s="758"/>
      <c r="AA1241" s="758"/>
      <c r="AB1241" s="758"/>
      <c r="AC1241" s="758"/>
      <c r="AD1241" s="758"/>
      <c r="AE1241" s="758"/>
      <c r="AF1241" s="758"/>
      <c r="AG1241" s="758"/>
      <c r="AH1241" s="758"/>
      <c r="AI1241" s="758"/>
      <c r="AJ1241" s="758"/>
      <c r="AK1241" s="758"/>
      <c r="AL1241" s="758"/>
      <c r="AM1241" s="758"/>
      <c r="AN1241" s="758"/>
      <c r="AO1241" s="758"/>
      <c r="AP1241" s="758"/>
      <c r="AQ1241" s="758"/>
      <c r="AR1241" s="758"/>
      <c r="AS1241" s="758"/>
      <c r="AT1241" s="758"/>
      <c r="AU1241" s="758"/>
      <c r="AV1241" s="758"/>
      <c r="AW1241" s="758"/>
      <c r="AX1241" s="758"/>
      <c r="AY1241" s="758"/>
      <c r="AZ1241" s="758"/>
      <c r="BA1241" s="758"/>
      <c r="BB1241" s="758"/>
      <c r="BC1241" s="758"/>
      <c r="BD1241" s="758"/>
      <c r="BE1241" s="758"/>
      <c r="BF1241" s="812"/>
      <c r="BG1241" s="758"/>
      <c r="BH1241" s="758"/>
      <c r="BI1241" s="758"/>
      <c r="BJ1241" s="758"/>
      <c r="BK1241" s="758"/>
      <c r="BL1241" s="758"/>
      <c r="BM1241" s="758"/>
      <c r="BN1241" s="758"/>
      <c r="BO1241" s="758"/>
      <c r="BP1241" s="758"/>
      <c r="BQ1241" s="758"/>
      <c r="BR1241" s="758"/>
      <c r="BS1241" s="758"/>
      <c r="BT1241" s="758"/>
      <c r="BU1241" s="758"/>
      <c r="BV1241" s="758"/>
      <c r="BW1241" s="758"/>
      <c r="BX1241" s="758"/>
      <c r="BY1241" s="758"/>
      <c r="BZ1241" s="758"/>
      <c r="CA1241" s="758"/>
      <c r="CB1241" s="758"/>
      <c r="CC1241" s="758"/>
      <c r="CD1241" s="758"/>
      <c r="CE1241" s="758"/>
      <c r="CF1241" s="758"/>
      <c r="CG1241" s="758"/>
      <c r="CH1241" s="758"/>
      <c r="CI1241" s="758"/>
      <c r="CJ1241" s="758"/>
      <c r="CK1241" s="758"/>
      <c r="CL1241" s="758"/>
      <c r="CM1241" s="758"/>
      <c r="CN1241" s="758"/>
    </row>
    <row r="1242" spans="2:92" ht="15">
      <c r="B1242" s="758"/>
      <c r="C1242" s="758"/>
      <c r="D1242" s="758"/>
      <c r="E1242" s="758"/>
      <c r="F1242" s="758"/>
      <c r="G1242" s="758"/>
      <c r="H1242" s="758"/>
      <c r="I1242" s="758"/>
      <c r="J1242" s="758"/>
      <c r="K1242" s="758"/>
      <c r="L1242" s="758"/>
      <c r="M1242" s="758"/>
      <c r="N1242" s="758"/>
      <c r="O1242" s="758"/>
      <c r="P1242" s="758"/>
      <c r="Q1242" s="758"/>
      <c r="R1242" s="758"/>
      <c r="S1242" s="758"/>
      <c r="T1242" s="758"/>
      <c r="U1242" s="758"/>
      <c r="V1242" s="758"/>
      <c r="W1242" s="758"/>
      <c r="X1242" s="758"/>
      <c r="Y1242" s="758"/>
      <c r="Z1242" s="758"/>
      <c r="AA1242" s="758"/>
      <c r="AB1242" s="758"/>
      <c r="AC1242" s="758"/>
      <c r="AD1242" s="758"/>
      <c r="AE1242" s="758"/>
      <c r="AF1242" s="758"/>
      <c r="AG1242" s="758"/>
      <c r="AH1242" s="758"/>
      <c r="AI1242" s="758"/>
      <c r="AJ1242" s="758"/>
      <c r="AK1242" s="758"/>
      <c r="AL1242" s="758"/>
      <c r="AM1242" s="758"/>
      <c r="AN1242" s="758"/>
      <c r="AO1242" s="758"/>
      <c r="AP1242" s="758"/>
      <c r="AQ1242" s="758"/>
      <c r="AR1242" s="758"/>
      <c r="AS1242" s="758"/>
      <c r="AT1242" s="758"/>
      <c r="AU1242" s="758"/>
      <c r="AV1242" s="758"/>
      <c r="AW1242" s="758"/>
      <c r="AX1242" s="758"/>
      <c r="AY1242" s="758"/>
      <c r="AZ1242" s="758"/>
      <c r="BA1242" s="758"/>
      <c r="BB1242" s="758"/>
      <c r="BC1242" s="758"/>
      <c r="BD1242" s="758"/>
      <c r="BE1242" s="758"/>
      <c r="BF1242" s="812"/>
      <c r="BG1242" s="758"/>
      <c r="BH1242" s="758"/>
      <c r="BI1242" s="758"/>
      <c r="BJ1242" s="758"/>
      <c r="BK1242" s="758"/>
      <c r="BL1242" s="758"/>
      <c r="BM1242" s="758"/>
      <c r="BN1242" s="758"/>
      <c r="BO1242" s="758"/>
      <c r="BP1242" s="758"/>
      <c r="BQ1242" s="758"/>
      <c r="BR1242" s="758"/>
      <c r="BS1242" s="758"/>
      <c r="BT1242" s="758"/>
      <c r="BU1242" s="758"/>
      <c r="BV1242" s="758"/>
      <c r="BW1242" s="758"/>
      <c r="BX1242" s="758"/>
      <c r="BY1242" s="758"/>
      <c r="BZ1242" s="758"/>
      <c r="CA1242" s="758"/>
      <c r="CB1242" s="758"/>
      <c r="CC1242" s="758"/>
      <c r="CD1242" s="758"/>
      <c r="CE1242" s="758"/>
      <c r="CF1242" s="758"/>
      <c r="CG1242" s="758"/>
      <c r="CH1242" s="758"/>
      <c r="CI1242" s="758"/>
      <c r="CJ1242" s="758"/>
      <c r="CK1242" s="758"/>
      <c r="CL1242" s="758"/>
      <c r="CM1242" s="758"/>
      <c r="CN1242" s="758"/>
    </row>
    <row r="1243" spans="2:92" ht="15">
      <c r="B1243" s="758"/>
      <c r="C1243" s="758"/>
      <c r="D1243" s="758"/>
      <c r="E1243" s="758"/>
      <c r="F1243" s="758"/>
      <c r="G1243" s="758"/>
      <c r="H1243" s="758"/>
      <c r="I1243" s="758"/>
      <c r="J1243" s="758"/>
      <c r="K1243" s="758"/>
      <c r="L1243" s="758"/>
      <c r="M1243" s="758"/>
      <c r="N1243" s="758"/>
      <c r="O1243" s="758"/>
      <c r="P1243" s="758"/>
      <c r="Q1243" s="758"/>
      <c r="R1243" s="758"/>
      <c r="S1243" s="758"/>
      <c r="T1243" s="758"/>
      <c r="U1243" s="758"/>
      <c r="V1243" s="758"/>
      <c r="W1243" s="758"/>
      <c r="X1243" s="758"/>
      <c r="Y1243" s="758"/>
      <c r="Z1243" s="758"/>
      <c r="AA1243" s="758"/>
      <c r="AB1243" s="758"/>
      <c r="AC1243" s="758"/>
      <c r="AD1243" s="758"/>
      <c r="AE1243" s="758"/>
      <c r="AF1243" s="758"/>
      <c r="AG1243" s="758"/>
      <c r="AH1243" s="758"/>
      <c r="AI1243" s="758"/>
      <c r="AJ1243" s="758"/>
      <c r="AK1243" s="758"/>
      <c r="AL1243" s="758"/>
      <c r="AM1243" s="758"/>
      <c r="AN1243" s="758"/>
      <c r="AO1243" s="758"/>
      <c r="AP1243" s="758"/>
      <c r="AQ1243" s="758"/>
      <c r="AR1243" s="758"/>
      <c r="AS1243" s="758"/>
      <c r="AT1243" s="758"/>
      <c r="AU1243" s="758"/>
      <c r="AV1243" s="758"/>
      <c r="AW1243" s="758"/>
      <c r="AX1243" s="758"/>
      <c r="AY1243" s="758"/>
      <c r="AZ1243" s="758"/>
      <c r="BA1243" s="758"/>
      <c r="BB1243" s="758"/>
      <c r="BC1243" s="758"/>
      <c r="BD1243" s="758"/>
      <c r="BE1243" s="758"/>
      <c r="BF1243" s="812"/>
      <c r="BG1243" s="758"/>
      <c r="BH1243" s="758"/>
      <c r="BI1243" s="758"/>
      <c r="BJ1243" s="758"/>
      <c r="BK1243" s="758"/>
      <c r="BL1243" s="758"/>
      <c r="BM1243" s="758"/>
      <c r="BN1243" s="758"/>
      <c r="BO1243" s="758"/>
      <c r="BP1243" s="758"/>
      <c r="BQ1243" s="758"/>
      <c r="BR1243" s="758"/>
      <c r="BS1243" s="758"/>
      <c r="BT1243" s="758"/>
      <c r="BU1243" s="758"/>
      <c r="BV1243" s="758"/>
      <c r="BW1243" s="758"/>
      <c r="BX1243" s="758"/>
      <c r="BY1243" s="758"/>
      <c r="BZ1243" s="758"/>
      <c r="CA1243" s="758"/>
      <c r="CB1243" s="758"/>
      <c r="CC1243" s="758"/>
      <c r="CD1243" s="758"/>
      <c r="CE1243" s="758"/>
      <c r="CF1243" s="758"/>
      <c r="CG1243" s="758"/>
      <c r="CH1243" s="758"/>
      <c r="CI1243" s="758"/>
      <c r="CJ1243" s="758"/>
      <c r="CK1243" s="758"/>
      <c r="CL1243" s="758"/>
      <c r="CM1243" s="758"/>
      <c r="CN1243" s="758"/>
    </row>
    <row r="1244" spans="2:92" ht="15">
      <c r="B1244" s="758"/>
      <c r="C1244" s="758"/>
      <c r="D1244" s="758"/>
      <c r="E1244" s="758"/>
      <c r="F1244" s="758"/>
      <c r="G1244" s="758"/>
      <c r="H1244" s="758"/>
      <c r="I1244" s="758"/>
      <c r="J1244" s="758"/>
      <c r="K1244" s="758"/>
      <c r="L1244" s="758"/>
      <c r="M1244" s="758"/>
      <c r="N1244" s="758"/>
      <c r="O1244" s="758"/>
      <c r="P1244" s="758"/>
      <c r="Q1244" s="758"/>
      <c r="R1244" s="758"/>
      <c r="S1244" s="758"/>
      <c r="T1244" s="758"/>
      <c r="U1244" s="758"/>
      <c r="V1244" s="758"/>
      <c r="W1244" s="758"/>
      <c r="X1244" s="758"/>
      <c r="Y1244" s="758"/>
      <c r="Z1244" s="758"/>
      <c r="AA1244" s="758"/>
      <c r="AB1244" s="758"/>
      <c r="AC1244" s="758"/>
      <c r="AD1244" s="758"/>
      <c r="AE1244" s="758"/>
      <c r="AF1244" s="758"/>
      <c r="AG1244" s="758"/>
      <c r="AH1244" s="758"/>
      <c r="AI1244" s="758"/>
      <c r="AJ1244" s="758"/>
      <c r="AK1244" s="758"/>
      <c r="AL1244" s="758"/>
      <c r="AM1244" s="758"/>
      <c r="AN1244" s="758"/>
      <c r="AO1244" s="758"/>
      <c r="AP1244" s="758"/>
      <c r="AQ1244" s="758"/>
      <c r="AR1244" s="758"/>
      <c r="AS1244" s="758"/>
      <c r="AT1244" s="758"/>
      <c r="AU1244" s="758"/>
      <c r="AV1244" s="758"/>
      <c r="AW1244" s="758"/>
      <c r="AX1244" s="758"/>
      <c r="AY1244" s="758"/>
      <c r="AZ1244" s="758"/>
      <c r="BA1244" s="758"/>
      <c r="BB1244" s="758"/>
      <c r="BC1244" s="758"/>
      <c r="BD1244" s="758"/>
      <c r="BE1244" s="758"/>
      <c r="BF1244" s="812"/>
      <c r="BG1244" s="758"/>
      <c r="BH1244" s="758"/>
      <c r="BI1244" s="758"/>
      <c r="BJ1244" s="758"/>
      <c r="BK1244" s="758"/>
      <c r="BL1244" s="758"/>
      <c r="BM1244" s="758"/>
      <c r="BN1244" s="758"/>
      <c r="BO1244" s="758"/>
      <c r="BP1244" s="758"/>
      <c r="BQ1244" s="758"/>
      <c r="BR1244" s="758"/>
      <c r="BS1244" s="758"/>
      <c r="BT1244" s="758"/>
      <c r="BU1244" s="758"/>
      <c r="BV1244" s="758"/>
      <c r="BW1244" s="758"/>
      <c r="BX1244" s="758"/>
      <c r="BY1244" s="758"/>
      <c r="BZ1244" s="758"/>
      <c r="CA1244" s="758"/>
      <c r="CB1244" s="758"/>
      <c r="CC1244" s="758"/>
      <c r="CD1244" s="758"/>
      <c r="CE1244" s="758"/>
      <c r="CF1244" s="758"/>
      <c r="CG1244" s="758"/>
      <c r="CH1244" s="758"/>
      <c r="CI1244" s="758"/>
      <c r="CJ1244" s="758"/>
      <c r="CK1244" s="758"/>
      <c r="CL1244" s="758"/>
      <c r="CM1244" s="758"/>
      <c r="CN1244" s="758"/>
    </row>
    <row r="1245" spans="2:92" ht="15">
      <c r="B1245" s="758"/>
      <c r="C1245" s="758"/>
      <c r="D1245" s="758"/>
      <c r="E1245" s="758"/>
      <c r="F1245" s="758"/>
      <c r="G1245" s="758"/>
      <c r="H1245" s="758"/>
      <c r="I1245" s="758"/>
      <c r="J1245" s="758"/>
      <c r="K1245" s="758"/>
      <c r="L1245" s="758"/>
      <c r="M1245" s="758"/>
      <c r="N1245" s="758"/>
      <c r="O1245" s="758"/>
      <c r="P1245" s="758"/>
      <c r="Q1245" s="758"/>
      <c r="R1245" s="758"/>
      <c r="S1245" s="758"/>
      <c r="T1245" s="758"/>
      <c r="U1245" s="758"/>
      <c r="V1245" s="758"/>
      <c r="W1245" s="758"/>
      <c r="X1245" s="758"/>
      <c r="Y1245" s="758"/>
      <c r="Z1245" s="758"/>
      <c r="AA1245" s="758"/>
      <c r="AB1245" s="758"/>
      <c r="AC1245" s="758"/>
      <c r="AD1245" s="758"/>
      <c r="AE1245" s="758"/>
      <c r="AF1245" s="758"/>
      <c r="AG1245" s="758"/>
      <c r="AH1245" s="758"/>
      <c r="AI1245" s="758"/>
      <c r="AJ1245" s="758"/>
      <c r="AK1245" s="758"/>
      <c r="AL1245" s="758"/>
      <c r="AM1245" s="758"/>
      <c r="AN1245" s="758"/>
      <c r="AO1245" s="758"/>
      <c r="AP1245" s="758"/>
      <c r="AQ1245" s="758"/>
      <c r="AR1245" s="758"/>
      <c r="AS1245" s="758"/>
      <c r="AT1245" s="758"/>
      <c r="AU1245" s="758"/>
      <c r="AV1245" s="758"/>
      <c r="AW1245" s="758"/>
      <c r="AX1245" s="758"/>
      <c r="AY1245" s="758"/>
      <c r="AZ1245" s="758"/>
      <c r="BA1245" s="758"/>
      <c r="BB1245" s="758"/>
      <c r="BC1245" s="758"/>
      <c r="BD1245" s="758"/>
      <c r="BE1245" s="758"/>
      <c r="BF1245" s="812"/>
      <c r="BG1245" s="758"/>
      <c r="BH1245" s="758"/>
      <c r="BI1245" s="758"/>
      <c r="BJ1245" s="758"/>
      <c r="BK1245" s="758"/>
      <c r="BL1245" s="758"/>
      <c r="BM1245" s="758"/>
      <c r="BN1245" s="758"/>
      <c r="BO1245" s="758"/>
      <c r="BP1245" s="758"/>
      <c r="BQ1245" s="758"/>
      <c r="BR1245" s="758"/>
      <c r="BS1245" s="758"/>
      <c r="BT1245" s="758"/>
      <c r="BU1245" s="758"/>
      <c r="BV1245" s="758"/>
      <c r="BW1245" s="758"/>
      <c r="BX1245" s="758"/>
      <c r="BY1245" s="758"/>
      <c r="BZ1245" s="758"/>
      <c r="CA1245" s="758"/>
      <c r="CB1245" s="758"/>
      <c r="CC1245" s="758"/>
      <c r="CD1245" s="758"/>
      <c r="CE1245" s="758"/>
      <c r="CF1245" s="758"/>
      <c r="CG1245" s="758"/>
      <c r="CH1245" s="758"/>
      <c r="CI1245" s="758"/>
      <c r="CJ1245" s="758"/>
      <c r="CK1245" s="758"/>
      <c r="CL1245" s="758"/>
      <c r="CM1245" s="758"/>
      <c r="CN1245" s="758"/>
    </row>
    <row r="1246" spans="2:92" ht="15">
      <c r="B1246" s="758"/>
      <c r="C1246" s="758"/>
      <c r="D1246" s="758"/>
      <c r="E1246" s="758"/>
      <c r="F1246" s="758"/>
      <c r="G1246" s="758"/>
      <c r="H1246" s="758"/>
      <c r="I1246" s="758"/>
      <c r="J1246" s="758"/>
      <c r="K1246" s="758"/>
      <c r="L1246" s="758"/>
      <c r="M1246" s="758"/>
      <c r="N1246" s="758"/>
      <c r="O1246" s="758"/>
      <c r="P1246" s="758"/>
      <c r="Q1246" s="758"/>
      <c r="R1246" s="758"/>
      <c r="S1246" s="758"/>
      <c r="T1246" s="758"/>
      <c r="U1246" s="758"/>
      <c r="V1246" s="758"/>
      <c r="W1246" s="758"/>
      <c r="X1246" s="758"/>
      <c r="Y1246" s="758"/>
      <c r="Z1246" s="758"/>
      <c r="AA1246" s="758"/>
      <c r="AB1246" s="758"/>
      <c r="AC1246" s="758"/>
      <c r="AD1246" s="758"/>
      <c r="AE1246" s="758"/>
      <c r="AF1246" s="758"/>
      <c r="AG1246" s="758"/>
      <c r="AH1246" s="758"/>
      <c r="AI1246" s="758"/>
      <c r="AJ1246" s="758"/>
      <c r="AK1246" s="758"/>
      <c r="AL1246" s="758"/>
      <c r="AM1246" s="758"/>
      <c r="AN1246" s="758"/>
      <c r="AO1246" s="758"/>
      <c r="AP1246" s="758"/>
      <c r="AQ1246" s="758"/>
      <c r="AR1246" s="758"/>
      <c r="AS1246" s="758"/>
      <c r="AT1246" s="758"/>
      <c r="AU1246" s="758"/>
      <c r="AV1246" s="758"/>
      <c r="AW1246" s="758"/>
      <c r="AX1246" s="758"/>
      <c r="AY1246" s="758"/>
      <c r="AZ1246" s="758"/>
      <c r="BA1246" s="758"/>
      <c r="BB1246" s="758"/>
      <c r="BC1246" s="758"/>
      <c r="BD1246" s="758"/>
      <c r="BE1246" s="758"/>
      <c r="BF1246" s="812"/>
      <c r="BG1246" s="758"/>
      <c r="BH1246" s="758"/>
      <c r="BI1246" s="758"/>
      <c r="BJ1246" s="758"/>
      <c r="BK1246" s="758"/>
      <c r="BL1246" s="758"/>
      <c r="BM1246" s="758"/>
      <c r="BN1246" s="758"/>
      <c r="BO1246" s="758"/>
      <c r="BP1246" s="758"/>
      <c r="BQ1246" s="758"/>
      <c r="BR1246" s="758"/>
      <c r="BS1246" s="758"/>
      <c r="BT1246" s="758"/>
      <c r="BU1246" s="758"/>
      <c r="BV1246" s="758"/>
      <c r="BW1246" s="758"/>
      <c r="BX1246" s="758"/>
      <c r="BY1246" s="758"/>
      <c r="BZ1246" s="758"/>
      <c r="CA1246" s="758"/>
      <c r="CB1246" s="758"/>
      <c r="CC1246" s="758"/>
      <c r="CD1246" s="758"/>
      <c r="CE1246" s="758"/>
      <c r="CF1246" s="758"/>
      <c r="CG1246" s="758"/>
      <c r="CH1246" s="758"/>
      <c r="CI1246" s="758"/>
      <c r="CJ1246" s="758"/>
      <c r="CK1246" s="758"/>
      <c r="CL1246" s="758"/>
      <c r="CM1246" s="758"/>
      <c r="CN1246" s="758"/>
    </row>
    <row r="1247" spans="2:92" ht="15">
      <c r="B1247" s="758"/>
      <c r="C1247" s="758"/>
      <c r="D1247" s="758"/>
      <c r="E1247" s="758"/>
      <c r="F1247" s="758"/>
      <c r="G1247" s="758"/>
      <c r="H1247" s="758"/>
      <c r="I1247" s="758"/>
      <c r="J1247" s="758"/>
      <c r="K1247" s="758"/>
      <c r="L1247" s="758"/>
      <c r="M1247" s="758"/>
      <c r="N1247" s="758"/>
      <c r="O1247" s="758"/>
      <c r="P1247" s="758"/>
      <c r="Q1247" s="758"/>
      <c r="R1247" s="758"/>
      <c r="S1247" s="758"/>
      <c r="T1247" s="758"/>
      <c r="U1247" s="758"/>
      <c r="V1247" s="758"/>
      <c r="W1247" s="758"/>
      <c r="X1247" s="758"/>
      <c r="Y1247" s="758"/>
      <c r="Z1247" s="758"/>
      <c r="AA1247" s="758"/>
      <c r="AB1247" s="758"/>
      <c r="AC1247" s="758"/>
      <c r="AD1247" s="758"/>
      <c r="AE1247" s="758"/>
      <c r="AF1247" s="758"/>
      <c r="AG1247" s="758"/>
      <c r="AH1247" s="758"/>
      <c r="AI1247" s="758"/>
      <c r="AJ1247" s="758"/>
      <c r="AK1247" s="758"/>
      <c r="AL1247" s="758"/>
      <c r="AM1247" s="758"/>
      <c r="AN1247" s="758"/>
      <c r="AO1247" s="758"/>
      <c r="AP1247" s="758"/>
      <c r="AQ1247" s="758"/>
      <c r="AR1247" s="758"/>
      <c r="AS1247" s="758"/>
      <c r="AT1247" s="758"/>
      <c r="AU1247" s="758"/>
      <c r="AV1247" s="758"/>
      <c r="AW1247" s="758"/>
      <c r="AX1247" s="758"/>
      <c r="AY1247" s="758"/>
      <c r="AZ1247" s="758"/>
      <c r="BA1247" s="758"/>
      <c r="BB1247" s="758"/>
      <c r="BC1247" s="758"/>
      <c r="BD1247" s="758"/>
      <c r="BE1247" s="758"/>
      <c r="BF1247" s="812"/>
      <c r="BG1247" s="758"/>
      <c r="BH1247" s="758"/>
      <c r="BI1247" s="758"/>
      <c r="BJ1247" s="758"/>
      <c r="BK1247" s="758"/>
      <c r="BL1247" s="758"/>
      <c r="BM1247" s="758"/>
      <c r="BN1247" s="758"/>
      <c r="BO1247" s="758"/>
      <c r="BP1247" s="758"/>
      <c r="BQ1247" s="758"/>
      <c r="BR1247" s="758"/>
      <c r="BS1247" s="758"/>
      <c r="BT1247" s="758"/>
      <c r="BU1247" s="758"/>
      <c r="BV1247" s="758"/>
      <c r="BW1247" s="758"/>
      <c r="BX1247" s="758"/>
      <c r="BY1247" s="758"/>
      <c r="BZ1247" s="758"/>
      <c r="CA1247" s="758"/>
      <c r="CB1247" s="758"/>
      <c r="CC1247" s="758"/>
      <c r="CD1247" s="758"/>
      <c r="CE1247" s="758"/>
      <c r="CF1247" s="758"/>
      <c r="CG1247" s="758"/>
      <c r="CH1247" s="758"/>
      <c r="CI1247" s="758"/>
      <c r="CJ1247" s="758"/>
      <c r="CK1247" s="758"/>
      <c r="CL1247" s="758"/>
      <c r="CM1247" s="758"/>
      <c r="CN1247" s="758"/>
    </row>
    <row r="1248" spans="2:92" ht="15">
      <c r="B1248" s="758"/>
      <c r="C1248" s="758"/>
      <c r="D1248" s="758"/>
      <c r="E1248" s="758"/>
      <c r="F1248" s="758"/>
      <c r="G1248" s="758"/>
      <c r="H1248" s="758"/>
      <c r="I1248" s="758"/>
      <c r="J1248" s="758"/>
      <c r="K1248" s="758"/>
      <c r="L1248" s="758"/>
      <c r="M1248" s="758"/>
      <c r="N1248" s="758"/>
      <c r="O1248" s="758"/>
      <c r="P1248" s="758"/>
      <c r="Q1248" s="758"/>
      <c r="R1248" s="758"/>
      <c r="S1248" s="758"/>
      <c r="T1248" s="758"/>
      <c r="U1248" s="758"/>
      <c r="V1248" s="758"/>
      <c r="W1248" s="758"/>
      <c r="X1248" s="758"/>
      <c r="Y1248" s="758"/>
      <c r="Z1248" s="758"/>
      <c r="AA1248" s="758"/>
      <c r="AB1248" s="758"/>
      <c r="AC1248" s="758"/>
      <c r="AD1248" s="758"/>
      <c r="AE1248" s="758"/>
      <c r="AF1248" s="758"/>
      <c r="AG1248" s="758"/>
      <c r="AH1248" s="758"/>
      <c r="AI1248" s="758"/>
      <c r="AJ1248" s="758"/>
      <c r="AK1248" s="758"/>
      <c r="AL1248" s="758"/>
      <c r="AM1248" s="758"/>
      <c r="AN1248" s="758"/>
      <c r="AO1248" s="758"/>
      <c r="AP1248" s="758"/>
      <c r="AQ1248" s="758"/>
      <c r="AR1248" s="758"/>
      <c r="AS1248" s="758"/>
      <c r="AT1248" s="758"/>
      <c r="AU1248" s="758"/>
      <c r="AV1248" s="758"/>
      <c r="AW1248" s="758"/>
      <c r="AX1248" s="758"/>
      <c r="AY1248" s="758"/>
      <c r="AZ1248" s="758"/>
      <c r="BA1248" s="758"/>
      <c r="BB1248" s="758"/>
      <c r="BC1248" s="758"/>
      <c r="BD1248" s="758"/>
      <c r="BE1248" s="758"/>
      <c r="BF1248" s="812"/>
      <c r="BG1248" s="758"/>
      <c r="BH1248" s="758"/>
      <c r="BI1248" s="758"/>
      <c r="BJ1248" s="758"/>
      <c r="BK1248" s="758"/>
      <c r="BL1248" s="758"/>
      <c r="BM1248" s="758"/>
      <c r="BN1248" s="758"/>
      <c r="BO1248" s="758"/>
      <c r="BP1248" s="758"/>
      <c r="BQ1248" s="758"/>
      <c r="BR1248" s="758"/>
      <c r="BS1248" s="758"/>
      <c r="BT1248" s="758"/>
      <c r="BU1248" s="758"/>
      <c r="BV1248" s="758"/>
      <c r="BW1248" s="758"/>
      <c r="BX1248" s="758"/>
      <c r="BY1248" s="758"/>
      <c r="BZ1248" s="758"/>
      <c r="CA1248" s="758"/>
      <c r="CB1248" s="758"/>
      <c r="CC1248" s="758"/>
      <c r="CD1248" s="758"/>
      <c r="CE1248" s="758"/>
      <c r="CF1248" s="758"/>
      <c r="CG1248" s="758"/>
      <c r="CH1248" s="758"/>
      <c r="CI1248" s="758"/>
      <c r="CJ1248" s="758"/>
      <c r="CK1248" s="758"/>
      <c r="CL1248" s="758"/>
      <c r="CM1248" s="758"/>
      <c r="CN1248" s="758"/>
    </row>
    <row r="1249" spans="2:92" ht="15">
      <c r="B1249" s="758"/>
      <c r="C1249" s="758"/>
      <c r="D1249" s="758"/>
      <c r="E1249" s="758"/>
      <c r="F1249" s="758"/>
      <c r="G1249" s="758"/>
      <c r="H1249" s="758"/>
      <c r="I1249" s="758"/>
      <c r="J1249" s="758"/>
      <c r="K1249" s="758"/>
      <c r="L1249" s="758"/>
      <c r="M1249" s="758"/>
      <c r="N1249" s="758"/>
      <c r="O1249" s="758"/>
      <c r="P1249" s="758"/>
      <c r="Q1249" s="758"/>
      <c r="R1249" s="758"/>
      <c r="S1249" s="758"/>
      <c r="T1249" s="758"/>
      <c r="U1249" s="758"/>
      <c r="V1249" s="758"/>
      <c r="W1249" s="758"/>
      <c r="X1249" s="758"/>
      <c r="Y1249" s="758"/>
      <c r="Z1249" s="758"/>
      <c r="AA1249" s="758"/>
      <c r="AB1249" s="758"/>
      <c r="AC1249" s="758"/>
      <c r="AD1249" s="758"/>
      <c r="AE1249" s="758"/>
      <c r="AF1249" s="758"/>
      <c r="AG1249" s="758"/>
      <c r="AH1249" s="758"/>
      <c r="AI1249" s="758"/>
      <c r="AJ1249" s="758"/>
      <c r="AK1249" s="758"/>
      <c r="AL1249" s="758"/>
      <c r="AM1249" s="758"/>
      <c r="AN1249" s="758"/>
      <c r="AO1249" s="758"/>
      <c r="AP1249" s="758"/>
      <c r="AQ1249" s="758"/>
      <c r="AR1249" s="758"/>
      <c r="AS1249" s="758"/>
      <c r="AT1249" s="758"/>
      <c r="AU1249" s="758"/>
      <c r="AV1249" s="758"/>
      <c r="AW1249" s="758"/>
      <c r="AX1249" s="758"/>
      <c r="AY1249" s="758"/>
      <c r="AZ1249" s="758"/>
      <c r="BA1249" s="758"/>
      <c r="BB1249" s="758"/>
      <c r="BC1249" s="758"/>
      <c r="BD1249" s="758"/>
      <c r="BE1249" s="758"/>
      <c r="BF1249" s="812"/>
      <c r="BG1249" s="758"/>
      <c r="BH1249" s="758"/>
      <c r="BI1249" s="758"/>
      <c r="BJ1249" s="758"/>
      <c r="BK1249" s="758"/>
      <c r="BL1249" s="758"/>
      <c r="BM1249" s="758"/>
      <c r="BN1249" s="758"/>
      <c r="BO1249" s="758"/>
      <c r="BP1249" s="758"/>
      <c r="BQ1249" s="758"/>
      <c r="BR1249" s="758"/>
      <c r="BS1249" s="758"/>
      <c r="BT1249" s="758"/>
      <c r="BU1249" s="758"/>
      <c r="BV1249" s="758"/>
      <c r="BW1249" s="758"/>
      <c r="BX1249" s="758"/>
      <c r="BY1249" s="758"/>
      <c r="BZ1249" s="758"/>
      <c r="CA1249" s="758"/>
      <c r="CB1249" s="758"/>
      <c r="CC1249" s="758"/>
      <c r="CD1249" s="758"/>
      <c r="CE1249" s="758"/>
      <c r="CF1249" s="758"/>
      <c r="CG1249" s="758"/>
      <c r="CH1249" s="758"/>
      <c r="CI1249" s="758"/>
      <c r="CJ1249" s="758"/>
      <c r="CK1249" s="758"/>
      <c r="CL1249" s="758"/>
      <c r="CM1249" s="758"/>
      <c r="CN1249" s="758"/>
    </row>
    <row r="1250" spans="2:92" ht="15">
      <c r="B1250" s="758"/>
      <c r="C1250" s="758"/>
      <c r="D1250" s="758"/>
      <c r="E1250" s="758"/>
      <c r="F1250" s="758"/>
      <c r="G1250" s="758"/>
      <c r="H1250" s="758"/>
      <c r="I1250" s="758"/>
      <c r="J1250" s="758"/>
      <c r="K1250" s="758"/>
      <c r="L1250" s="758"/>
      <c r="M1250" s="758"/>
      <c r="N1250" s="758"/>
      <c r="O1250" s="758"/>
      <c r="P1250" s="758"/>
      <c r="Q1250" s="758"/>
      <c r="R1250" s="758"/>
      <c r="S1250" s="758"/>
      <c r="T1250" s="758"/>
      <c r="U1250" s="758"/>
      <c r="V1250" s="758"/>
      <c r="W1250" s="758"/>
      <c r="X1250" s="758"/>
      <c r="Y1250" s="758"/>
      <c r="Z1250" s="758"/>
      <c r="AA1250" s="758"/>
      <c r="AB1250" s="758"/>
      <c r="AC1250" s="758"/>
      <c r="AD1250" s="758"/>
      <c r="AE1250" s="758"/>
      <c r="AF1250" s="758"/>
      <c r="AG1250" s="758"/>
      <c r="AH1250" s="758"/>
      <c r="AI1250" s="758"/>
      <c r="AJ1250" s="758"/>
      <c r="AK1250" s="758"/>
      <c r="AL1250" s="758"/>
      <c r="AM1250" s="758"/>
      <c r="AN1250" s="758"/>
      <c r="AO1250" s="758"/>
      <c r="AP1250" s="758"/>
      <c r="AQ1250" s="758"/>
      <c r="AR1250" s="758"/>
      <c r="AS1250" s="758"/>
      <c r="AT1250" s="758"/>
      <c r="AU1250" s="758"/>
      <c r="AV1250" s="758"/>
      <c r="AW1250" s="758"/>
      <c r="AX1250" s="758"/>
      <c r="AY1250" s="758"/>
      <c r="AZ1250" s="758"/>
      <c r="BA1250" s="758"/>
      <c r="BB1250" s="758"/>
      <c r="BC1250" s="758"/>
      <c r="BD1250" s="758"/>
      <c r="BE1250" s="758"/>
      <c r="BF1250" s="812"/>
      <c r="BG1250" s="758"/>
      <c r="BH1250" s="758"/>
      <c r="BI1250" s="758"/>
      <c r="BJ1250" s="758"/>
      <c r="BK1250" s="758"/>
      <c r="BL1250" s="758"/>
      <c r="BM1250" s="758"/>
      <c r="BN1250" s="758"/>
      <c r="BO1250" s="758"/>
      <c r="BP1250" s="758"/>
      <c r="BQ1250" s="758"/>
      <c r="BR1250" s="758"/>
      <c r="BS1250" s="758"/>
      <c r="BT1250" s="758"/>
      <c r="BU1250" s="758"/>
      <c r="BV1250" s="758"/>
      <c r="BW1250" s="758"/>
      <c r="BX1250" s="758"/>
      <c r="BY1250" s="758"/>
      <c r="BZ1250" s="758"/>
      <c r="CA1250" s="758"/>
      <c r="CB1250" s="758"/>
      <c r="CC1250" s="758"/>
      <c r="CD1250" s="758"/>
      <c r="CE1250" s="758"/>
      <c r="CF1250" s="758"/>
      <c r="CG1250" s="758"/>
      <c r="CH1250" s="758"/>
      <c r="CI1250" s="758"/>
      <c r="CJ1250" s="758"/>
      <c r="CK1250" s="758"/>
      <c r="CL1250" s="758"/>
      <c r="CM1250" s="758"/>
      <c r="CN1250" s="758"/>
    </row>
    <row r="1251" spans="2:92" ht="15">
      <c r="B1251" s="758"/>
      <c r="C1251" s="758"/>
      <c r="D1251" s="758"/>
      <c r="E1251" s="758"/>
      <c r="F1251" s="758"/>
      <c r="G1251" s="758"/>
      <c r="H1251" s="758"/>
      <c r="I1251" s="758"/>
      <c r="J1251" s="758"/>
      <c r="K1251" s="758"/>
      <c r="L1251" s="758"/>
      <c r="M1251" s="758"/>
      <c r="N1251" s="758"/>
      <c r="O1251" s="758"/>
      <c r="P1251" s="758"/>
      <c r="Q1251" s="758"/>
      <c r="R1251" s="758"/>
      <c r="S1251" s="758"/>
      <c r="T1251" s="758"/>
      <c r="U1251" s="758"/>
      <c r="V1251" s="758"/>
      <c r="W1251" s="758"/>
      <c r="X1251" s="758"/>
      <c r="Y1251" s="758"/>
      <c r="Z1251" s="758"/>
      <c r="AA1251" s="758"/>
      <c r="AB1251" s="758"/>
      <c r="AC1251" s="758"/>
      <c r="AD1251" s="758"/>
      <c r="AE1251" s="758"/>
      <c r="AF1251" s="758"/>
      <c r="AG1251" s="758"/>
      <c r="AH1251" s="758"/>
      <c r="AI1251" s="758"/>
      <c r="AJ1251" s="758"/>
      <c r="AK1251" s="758"/>
      <c r="AL1251" s="758"/>
      <c r="AM1251" s="758"/>
      <c r="AN1251" s="758"/>
      <c r="AO1251" s="758"/>
      <c r="AP1251" s="758"/>
      <c r="AQ1251" s="758"/>
      <c r="AR1251" s="758"/>
      <c r="AS1251" s="758"/>
      <c r="AT1251" s="758"/>
      <c r="AU1251" s="758"/>
      <c r="AV1251" s="758"/>
      <c r="AW1251" s="758"/>
      <c r="AX1251" s="758"/>
      <c r="AY1251" s="758"/>
      <c r="AZ1251" s="758"/>
      <c r="BA1251" s="758"/>
      <c r="BB1251" s="758"/>
      <c r="BC1251" s="758"/>
      <c r="BD1251" s="758"/>
      <c r="BE1251" s="758"/>
      <c r="BF1251" s="812"/>
      <c r="BG1251" s="758"/>
      <c r="BH1251" s="758"/>
      <c r="BI1251" s="758"/>
      <c r="BJ1251" s="758"/>
      <c r="BK1251" s="758"/>
      <c r="BL1251" s="758"/>
      <c r="BM1251" s="758"/>
      <c r="BN1251" s="758"/>
      <c r="BO1251" s="758"/>
      <c r="BP1251" s="758"/>
      <c r="BQ1251" s="758"/>
      <c r="BR1251" s="758"/>
      <c r="BS1251" s="758"/>
      <c r="BT1251" s="758"/>
      <c r="BU1251" s="758"/>
      <c r="BV1251" s="758"/>
      <c r="BW1251" s="758"/>
      <c r="BX1251" s="758"/>
      <c r="BY1251" s="758"/>
      <c r="BZ1251" s="758"/>
      <c r="CA1251" s="758"/>
      <c r="CB1251" s="758"/>
      <c r="CC1251" s="758"/>
      <c r="CD1251" s="758"/>
      <c r="CE1251" s="758"/>
      <c r="CF1251" s="758"/>
      <c r="CG1251" s="758"/>
      <c r="CH1251" s="758"/>
      <c r="CI1251" s="758"/>
      <c r="CJ1251" s="758"/>
      <c r="CK1251" s="758"/>
      <c r="CL1251" s="758"/>
      <c r="CM1251" s="758"/>
      <c r="CN1251" s="758"/>
    </row>
    <row r="1252" spans="2:92" ht="15">
      <c r="B1252" s="758"/>
      <c r="C1252" s="758"/>
      <c r="D1252" s="758"/>
      <c r="E1252" s="758"/>
      <c r="F1252" s="758"/>
      <c r="G1252" s="758"/>
      <c r="H1252" s="758"/>
      <c r="I1252" s="758"/>
      <c r="J1252" s="758"/>
      <c r="K1252" s="758"/>
      <c r="L1252" s="758"/>
      <c r="M1252" s="758"/>
      <c r="N1252" s="758"/>
      <c r="O1252" s="758"/>
      <c r="P1252" s="758"/>
      <c r="Q1252" s="758"/>
      <c r="R1252" s="758"/>
      <c r="S1252" s="758"/>
      <c r="T1252" s="758"/>
      <c r="U1252" s="758"/>
      <c r="V1252" s="758"/>
      <c r="W1252" s="758"/>
      <c r="X1252" s="758"/>
      <c r="Y1252" s="758"/>
      <c r="Z1252" s="758"/>
      <c r="AA1252" s="758"/>
      <c r="AB1252" s="758"/>
      <c r="AC1252" s="758"/>
      <c r="AD1252" s="758"/>
      <c r="AE1252" s="758"/>
      <c r="AF1252" s="758"/>
      <c r="AG1252" s="758"/>
      <c r="AH1252" s="758"/>
      <c r="AI1252" s="758"/>
      <c r="AJ1252" s="758"/>
      <c r="AK1252" s="758"/>
      <c r="AL1252" s="758"/>
      <c r="AM1252" s="758"/>
      <c r="AN1252" s="758"/>
      <c r="AO1252" s="758"/>
      <c r="AP1252" s="758"/>
      <c r="AQ1252" s="758"/>
      <c r="AR1252" s="758"/>
      <c r="AS1252" s="758"/>
      <c r="AT1252" s="758"/>
      <c r="AU1252" s="758"/>
      <c r="AV1252" s="758"/>
      <c r="AW1252" s="758"/>
      <c r="AX1252" s="758"/>
      <c r="AY1252" s="758"/>
      <c r="AZ1252" s="758"/>
      <c r="BA1252" s="758"/>
      <c r="BB1252" s="758"/>
      <c r="BC1252" s="758"/>
      <c r="BD1252" s="758"/>
      <c r="BE1252" s="758"/>
      <c r="BF1252" s="812"/>
      <c r="BG1252" s="758"/>
      <c r="BH1252" s="758"/>
      <c r="BI1252" s="758"/>
      <c r="BJ1252" s="758"/>
      <c r="BK1252" s="758"/>
      <c r="BL1252" s="758"/>
      <c r="BM1252" s="758"/>
      <c r="BN1252" s="758"/>
      <c r="BO1252" s="758"/>
      <c r="BP1252" s="758"/>
      <c r="BQ1252" s="758"/>
      <c r="BR1252" s="758"/>
      <c r="BS1252" s="758"/>
      <c r="BT1252" s="758"/>
      <c r="BU1252" s="758"/>
      <c r="BV1252" s="758"/>
      <c r="BW1252" s="758"/>
      <c r="BX1252" s="758"/>
      <c r="BY1252" s="758"/>
      <c r="BZ1252" s="758"/>
      <c r="CA1252" s="758"/>
      <c r="CB1252" s="758"/>
      <c r="CC1252" s="758"/>
      <c r="CD1252" s="758"/>
      <c r="CE1252" s="758"/>
      <c r="CF1252" s="758"/>
      <c r="CG1252" s="758"/>
      <c r="CH1252" s="758"/>
      <c r="CI1252" s="758"/>
      <c r="CJ1252" s="758"/>
      <c r="CK1252" s="758"/>
      <c r="CL1252" s="758"/>
      <c r="CM1252" s="758"/>
      <c r="CN1252" s="758"/>
    </row>
    <row r="1253" spans="2:92" ht="15">
      <c r="B1253" s="758"/>
      <c r="C1253" s="758"/>
      <c r="D1253" s="758"/>
      <c r="E1253" s="758"/>
      <c r="F1253" s="758"/>
      <c r="G1253" s="758"/>
      <c r="H1253" s="758"/>
      <c r="I1253" s="758"/>
      <c r="J1253" s="758"/>
      <c r="K1253" s="758"/>
      <c r="L1253" s="758"/>
      <c r="M1253" s="758"/>
      <c r="N1253" s="758"/>
      <c r="O1253" s="758"/>
      <c r="P1253" s="758"/>
      <c r="Q1253" s="758"/>
      <c r="R1253" s="758"/>
      <c r="S1253" s="758"/>
      <c r="T1253" s="758"/>
      <c r="U1253" s="758"/>
      <c r="V1253" s="758"/>
      <c r="W1253" s="758"/>
      <c r="X1253" s="758"/>
      <c r="Y1253" s="758"/>
      <c r="Z1253" s="758"/>
      <c r="AA1253" s="758"/>
      <c r="AB1253" s="758"/>
      <c r="AC1253" s="758"/>
      <c r="AD1253" s="758"/>
      <c r="AE1253" s="758"/>
      <c r="AF1253" s="758"/>
      <c r="AG1253" s="758"/>
      <c r="AH1253" s="758"/>
      <c r="AI1253" s="758"/>
      <c r="AJ1253" s="758"/>
      <c r="AK1253" s="758"/>
      <c r="AL1253" s="758"/>
      <c r="AM1253" s="758"/>
      <c r="AN1253" s="758"/>
      <c r="AO1253" s="758"/>
      <c r="AP1253" s="758"/>
      <c r="AQ1253" s="758"/>
      <c r="AR1253" s="758"/>
      <c r="AS1253" s="758"/>
      <c r="AT1253" s="758"/>
      <c r="AU1253" s="758"/>
      <c r="AV1253" s="758"/>
      <c r="AW1253" s="758"/>
      <c r="AX1253" s="758"/>
      <c r="AY1253" s="758"/>
      <c r="AZ1253" s="758"/>
      <c r="BA1253" s="758"/>
      <c r="BB1253" s="758"/>
      <c r="BC1253" s="758"/>
      <c r="BD1253" s="758"/>
      <c r="BE1253" s="758"/>
      <c r="BF1253" s="812"/>
      <c r="BG1253" s="758"/>
      <c r="BH1253" s="758"/>
      <c r="BI1253" s="758"/>
      <c r="BJ1253" s="758"/>
      <c r="BK1253" s="758"/>
      <c r="BL1253" s="758"/>
      <c r="BM1253" s="758"/>
      <c r="BN1253" s="758"/>
      <c r="BO1253" s="758"/>
      <c r="BP1253" s="758"/>
      <c r="BQ1253" s="758"/>
      <c r="BR1253" s="758"/>
      <c r="BS1253" s="758"/>
      <c r="BT1253" s="758"/>
      <c r="BU1253" s="758"/>
      <c r="BV1253" s="758"/>
      <c r="BW1253" s="758"/>
      <c r="BX1253" s="758"/>
      <c r="BY1253" s="758"/>
      <c r="BZ1253" s="758"/>
      <c r="CA1253" s="758"/>
      <c r="CB1253" s="758"/>
      <c r="CC1253" s="758"/>
      <c r="CD1253" s="758"/>
      <c r="CE1253" s="758"/>
      <c r="CF1253" s="758"/>
      <c r="CG1253" s="758"/>
      <c r="CH1253" s="758"/>
      <c r="CI1253" s="758"/>
      <c r="CJ1253" s="758"/>
      <c r="CK1253" s="758"/>
      <c r="CL1253" s="758"/>
      <c r="CM1253" s="758"/>
      <c r="CN1253" s="758"/>
    </row>
    <row r="1254" spans="2:92" ht="15">
      <c r="B1254" s="758"/>
      <c r="C1254" s="758"/>
      <c r="D1254" s="758"/>
      <c r="E1254" s="758"/>
      <c r="F1254" s="758"/>
      <c r="G1254" s="758"/>
      <c r="H1254" s="758"/>
      <c r="I1254" s="758"/>
      <c r="J1254" s="758"/>
      <c r="K1254" s="758"/>
      <c r="L1254" s="758"/>
      <c r="M1254" s="758"/>
      <c r="N1254" s="758"/>
      <c r="O1254" s="758"/>
      <c r="P1254" s="758"/>
      <c r="Q1254" s="758"/>
      <c r="R1254" s="758"/>
      <c r="S1254" s="758"/>
      <c r="T1254" s="758"/>
      <c r="U1254" s="758"/>
      <c r="V1254" s="758"/>
      <c r="W1254" s="758"/>
      <c r="X1254" s="758"/>
      <c r="Y1254" s="758"/>
      <c r="Z1254" s="758"/>
      <c r="AA1254" s="758"/>
      <c r="AB1254" s="758"/>
      <c r="AC1254" s="758"/>
      <c r="AD1254" s="758"/>
      <c r="AE1254" s="758"/>
      <c r="AF1254" s="758"/>
      <c r="AG1254" s="758"/>
      <c r="AH1254" s="758"/>
      <c r="AI1254" s="758"/>
      <c r="AJ1254" s="758"/>
      <c r="AK1254" s="758"/>
      <c r="AL1254" s="758"/>
      <c r="AM1254" s="758"/>
      <c r="AN1254" s="758"/>
      <c r="AO1254" s="758"/>
      <c r="AP1254" s="758"/>
      <c r="AQ1254" s="758"/>
      <c r="AR1254" s="758"/>
      <c r="AS1254" s="758"/>
      <c r="AT1254" s="758"/>
      <c r="AU1254" s="758"/>
      <c r="AV1254" s="758"/>
      <c r="AW1254" s="758"/>
      <c r="AX1254" s="758"/>
      <c r="AY1254" s="758"/>
      <c r="AZ1254" s="758"/>
      <c r="BA1254" s="758"/>
      <c r="BB1254" s="758"/>
      <c r="BC1254" s="758"/>
      <c r="BD1254" s="758"/>
      <c r="BE1254" s="758"/>
      <c r="BF1254" s="812"/>
      <c r="BG1254" s="758"/>
      <c r="BH1254" s="758"/>
      <c r="BI1254" s="758"/>
      <c r="BJ1254" s="758"/>
      <c r="BK1254" s="758"/>
      <c r="BL1254" s="758"/>
      <c r="BM1254" s="758"/>
      <c r="BN1254" s="758"/>
      <c r="BO1254" s="758"/>
      <c r="BP1254" s="758"/>
      <c r="BQ1254" s="758"/>
      <c r="BR1254" s="758"/>
      <c r="BS1254" s="758"/>
      <c r="BT1254" s="758"/>
      <c r="BU1254" s="758"/>
      <c r="BV1254" s="758"/>
      <c r="BW1254" s="758"/>
      <c r="BX1254" s="758"/>
      <c r="BY1254" s="758"/>
      <c r="BZ1254" s="758"/>
      <c r="CA1254" s="758"/>
      <c r="CB1254" s="758"/>
      <c r="CC1254" s="758"/>
      <c r="CD1254" s="758"/>
      <c r="CE1254" s="758"/>
      <c r="CF1254" s="758"/>
      <c r="CG1254" s="758"/>
      <c r="CH1254" s="758"/>
      <c r="CI1254" s="758"/>
      <c r="CJ1254" s="758"/>
      <c r="CK1254" s="758"/>
      <c r="CL1254" s="758"/>
      <c r="CM1254" s="758"/>
      <c r="CN1254" s="758"/>
    </row>
    <row r="1255" spans="2:92" ht="15">
      <c r="B1255" s="758"/>
      <c r="C1255" s="758"/>
      <c r="D1255" s="758"/>
      <c r="E1255" s="758"/>
      <c r="F1255" s="758"/>
      <c r="G1255" s="758"/>
      <c r="H1255" s="758"/>
      <c r="I1255" s="758"/>
      <c r="J1255" s="758"/>
      <c r="K1255" s="758"/>
      <c r="L1255" s="758"/>
      <c r="M1255" s="758"/>
      <c r="N1255" s="758"/>
      <c r="O1255" s="758"/>
      <c r="P1255" s="758"/>
      <c r="Q1255" s="758"/>
      <c r="R1255" s="758"/>
      <c r="S1255" s="758"/>
      <c r="T1255" s="758"/>
      <c r="U1255" s="758"/>
      <c r="V1255" s="758"/>
      <c r="W1255" s="758"/>
      <c r="X1255" s="758"/>
      <c r="Y1255" s="758"/>
      <c r="Z1255" s="758"/>
      <c r="AA1255" s="758"/>
      <c r="AB1255" s="758"/>
      <c r="AC1255" s="758"/>
      <c r="AD1255" s="758"/>
      <c r="AE1255" s="758"/>
      <c r="AF1255" s="758"/>
      <c r="AG1255" s="758"/>
      <c r="AH1255" s="758"/>
      <c r="AI1255" s="758"/>
      <c r="AJ1255" s="758"/>
      <c r="AK1255" s="758"/>
      <c r="AL1255" s="758"/>
      <c r="AM1255" s="758"/>
      <c r="AN1255" s="758"/>
      <c r="AO1255" s="758"/>
      <c r="AP1255" s="758"/>
      <c r="AQ1255" s="758"/>
      <c r="AR1255" s="758"/>
      <c r="AS1255" s="758"/>
      <c r="AT1255" s="758"/>
      <c r="AU1255" s="758"/>
      <c r="AV1255" s="758"/>
      <c r="AW1255" s="758"/>
      <c r="AX1255" s="758"/>
      <c r="AY1255" s="758"/>
      <c r="AZ1255" s="758"/>
      <c r="BA1255" s="758"/>
      <c r="BB1255" s="758"/>
      <c r="BC1255" s="758"/>
      <c r="BD1255" s="758"/>
      <c r="BE1255" s="758"/>
      <c r="BF1255" s="812"/>
      <c r="BG1255" s="758"/>
      <c r="BH1255" s="758"/>
      <c r="BI1255" s="758"/>
      <c r="BJ1255" s="758"/>
      <c r="BK1255" s="758"/>
      <c r="BL1255" s="758"/>
      <c r="BM1255" s="758"/>
      <c r="BN1255" s="758"/>
      <c r="BO1255" s="758"/>
      <c r="BP1255" s="758"/>
      <c r="BQ1255" s="758"/>
      <c r="BR1255" s="758"/>
      <c r="BS1255" s="758"/>
      <c r="BT1255" s="758"/>
      <c r="BU1255" s="758"/>
      <c r="BV1255" s="758"/>
      <c r="BW1255" s="758"/>
      <c r="BX1255" s="758"/>
      <c r="BY1255" s="758"/>
      <c r="BZ1255" s="758"/>
      <c r="CA1255" s="758"/>
      <c r="CB1255" s="758"/>
      <c r="CC1255" s="758"/>
      <c r="CD1255" s="758"/>
      <c r="CE1255" s="758"/>
      <c r="CF1255" s="758"/>
      <c r="CG1255" s="758"/>
      <c r="CH1255" s="758"/>
      <c r="CI1255" s="758"/>
      <c r="CJ1255" s="758"/>
      <c r="CK1255" s="758"/>
      <c r="CL1255" s="758"/>
      <c r="CM1255" s="758"/>
      <c r="CN1255" s="758"/>
    </row>
    <row r="1256" spans="2:92" ht="15">
      <c r="B1256" s="758"/>
      <c r="C1256" s="758"/>
      <c r="D1256" s="758"/>
      <c r="E1256" s="758"/>
      <c r="F1256" s="758"/>
      <c r="G1256" s="758"/>
      <c r="H1256" s="758"/>
      <c r="I1256" s="758"/>
      <c r="J1256" s="758"/>
      <c r="K1256" s="758"/>
      <c r="L1256" s="758"/>
      <c r="M1256" s="758"/>
      <c r="N1256" s="758"/>
      <c r="O1256" s="758"/>
      <c r="P1256" s="758"/>
      <c r="Q1256" s="758"/>
      <c r="R1256" s="758"/>
      <c r="S1256" s="758"/>
      <c r="T1256" s="758"/>
      <c r="U1256" s="758"/>
      <c r="V1256" s="758"/>
      <c r="W1256" s="758"/>
      <c r="X1256" s="758"/>
      <c r="Y1256" s="758"/>
      <c r="Z1256" s="758"/>
      <c r="AA1256" s="758"/>
      <c r="AB1256" s="758"/>
      <c r="AC1256" s="758"/>
      <c r="AD1256" s="758"/>
      <c r="AE1256" s="758"/>
      <c r="AF1256" s="758"/>
      <c r="AG1256" s="758"/>
      <c r="AH1256" s="758"/>
      <c r="AI1256" s="758"/>
      <c r="AJ1256" s="758"/>
      <c r="AK1256" s="758"/>
      <c r="AL1256" s="758"/>
      <c r="AM1256" s="758"/>
      <c r="AN1256" s="758"/>
      <c r="AO1256" s="758"/>
      <c r="AP1256" s="758"/>
      <c r="AQ1256" s="758"/>
      <c r="AR1256" s="758"/>
      <c r="AS1256" s="758"/>
      <c r="AT1256" s="758"/>
      <c r="AU1256" s="758"/>
      <c r="AV1256" s="758"/>
      <c r="AW1256" s="758"/>
      <c r="AX1256" s="758"/>
      <c r="AY1256" s="758"/>
      <c r="AZ1256" s="758"/>
      <c r="BA1256" s="758"/>
      <c r="BB1256" s="758"/>
      <c r="BC1256" s="758"/>
      <c r="BD1256" s="758"/>
      <c r="BE1256" s="758"/>
      <c r="BF1256" s="812"/>
      <c r="BG1256" s="758"/>
      <c r="BH1256" s="758"/>
      <c r="BI1256" s="758"/>
      <c r="BJ1256" s="758"/>
      <c r="BK1256" s="758"/>
      <c r="BL1256" s="758"/>
      <c r="BM1256" s="758"/>
      <c r="BN1256" s="758"/>
      <c r="BO1256" s="758"/>
      <c r="BP1256" s="758"/>
      <c r="BQ1256" s="758"/>
      <c r="BR1256" s="758"/>
      <c r="BS1256" s="758"/>
      <c r="BT1256" s="758"/>
      <c r="BU1256" s="758"/>
      <c r="BV1256" s="758"/>
      <c r="BW1256" s="758"/>
      <c r="BX1256" s="758"/>
      <c r="BY1256" s="758"/>
      <c r="BZ1256" s="758"/>
      <c r="CA1256" s="758"/>
      <c r="CB1256" s="758"/>
      <c r="CC1256" s="758"/>
      <c r="CD1256" s="758"/>
      <c r="CE1256" s="758"/>
      <c r="CF1256" s="758"/>
      <c r="CG1256" s="758"/>
      <c r="CH1256" s="758"/>
      <c r="CI1256" s="758"/>
      <c r="CJ1256" s="758"/>
      <c r="CK1256" s="758"/>
      <c r="CL1256" s="758"/>
      <c r="CM1256" s="758"/>
      <c r="CN1256" s="758"/>
    </row>
    <row r="1257" spans="2:92" ht="15">
      <c r="B1257" s="758"/>
      <c r="C1257" s="758"/>
      <c r="D1257" s="758"/>
      <c r="E1257" s="758"/>
      <c r="F1257" s="758"/>
      <c r="G1257" s="758"/>
      <c r="H1257" s="758"/>
      <c r="I1257" s="758"/>
      <c r="J1257" s="758"/>
      <c r="K1257" s="758"/>
      <c r="L1257" s="758"/>
      <c r="M1257" s="758"/>
      <c r="N1257" s="758"/>
      <c r="O1257" s="758"/>
      <c r="P1257" s="758"/>
      <c r="Q1257" s="758"/>
      <c r="R1257" s="758"/>
      <c r="S1257" s="758"/>
      <c r="T1257" s="758"/>
      <c r="U1257" s="758"/>
      <c r="V1257" s="758"/>
      <c r="W1257" s="758"/>
      <c r="X1257" s="758"/>
      <c r="Y1257" s="758"/>
      <c r="Z1257" s="758"/>
      <c r="AA1257" s="758"/>
      <c r="AB1257" s="758"/>
      <c r="AC1257" s="758"/>
      <c r="AD1257" s="758"/>
      <c r="AE1257" s="758"/>
      <c r="AF1257" s="758"/>
      <c r="AG1257" s="758"/>
      <c r="AH1257" s="758"/>
      <c r="AI1257" s="758"/>
      <c r="AJ1257" s="758"/>
      <c r="AK1257" s="758"/>
      <c r="AL1257" s="758"/>
      <c r="AM1257" s="758"/>
      <c r="AN1257" s="758"/>
      <c r="AO1257" s="758"/>
      <c r="AP1257" s="758"/>
      <c r="AQ1257" s="758"/>
      <c r="AR1257" s="758"/>
      <c r="AS1257" s="758"/>
      <c r="AT1257" s="758"/>
      <c r="AU1257" s="758"/>
      <c r="AV1257" s="758"/>
      <c r="AW1257" s="758"/>
      <c r="AX1257" s="758"/>
      <c r="AY1257" s="758"/>
      <c r="AZ1257" s="758"/>
      <c r="BA1257" s="758"/>
      <c r="BB1257" s="758"/>
      <c r="BC1257" s="758"/>
      <c r="BD1257" s="758"/>
      <c r="BE1257" s="758"/>
      <c r="BF1257" s="812"/>
      <c r="BG1257" s="758"/>
      <c r="BH1257" s="758"/>
      <c r="BI1257" s="758"/>
      <c r="BJ1257" s="758"/>
      <c r="BK1257" s="758"/>
      <c r="BL1257" s="758"/>
      <c r="BM1257" s="758"/>
      <c r="BN1257" s="758"/>
      <c r="BO1257" s="758"/>
      <c r="BP1257" s="758"/>
      <c r="BQ1257" s="758"/>
      <c r="BR1257" s="758"/>
      <c r="BS1257" s="758"/>
      <c r="BT1257" s="758"/>
      <c r="BU1257" s="758"/>
      <c r="BV1257" s="758"/>
      <c r="BW1257" s="758"/>
      <c r="BX1257" s="758"/>
      <c r="BY1257" s="758"/>
      <c r="BZ1257" s="758"/>
      <c r="CA1257" s="758"/>
      <c r="CB1257" s="758"/>
      <c r="CC1257" s="758"/>
      <c r="CD1257" s="758"/>
      <c r="CE1257" s="758"/>
      <c r="CF1257" s="758"/>
      <c r="CG1257" s="758"/>
      <c r="CH1257" s="758"/>
      <c r="CI1257" s="758"/>
      <c r="CJ1257" s="758"/>
      <c r="CK1257" s="758"/>
      <c r="CL1257" s="758"/>
      <c r="CM1257" s="758"/>
      <c r="CN1257" s="758"/>
    </row>
    <row r="1258" spans="2:92" ht="15">
      <c r="B1258" s="758"/>
      <c r="C1258" s="758"/>
      <c r="D1258" s="758"/>
      <c r="E1258" s="758"/>
      <c r="F1258" s="758"/>
      <c r="G1258" s="758"/>
      <c r="H1258" s="758"/>
      <c r="I1258" s="758"/>
      <c r="J1258" s="758"/>
      <c r="K1258" s="758"/>
      <c r="L1258" s="758"/>
      <c r="M1258" s="758"/>
      <c r="N1258" s="758"/>
      <c r="O1258" s="758"/>
      <c r="P1258" s="758"/>
      <c r="Q1258" s="758"/>
      <c r="R1258" s="758"/>
      <c r="S1258" s="758"/>
      <c r="T1258" s="758"/>
      <c r="U1258" s="758"/>
      <c r="V1258" s="758"/>
      <c r="W1258" s="758"/>
      <c r="X1258" s="758"/>
      <c r="Y1258" s="758"/>
      <c r="Z1258" s="758"/>
      <c r="AA1258" s="758"/>
      <c r="AB1258" s="758"/>
      <c r="AC1258" s="758"/>
      <c r="AD1258" s="758"/>
      <c r="AE1258" s="758"/>
      <c r="AF1258" s="758"/>
      <c r="AG1258" s="758"/>
      <c r="AH1258" s="758"/>
      <c r="AI1258" s="758"/>
      <c r="AJ1258" s="758"/>
      <c r="AK1258" s="758"/>
      <c r="AL1258" s="758"/>
      <c r="AM1258" s="758"/>
      <c r="AN1258" s="758"/>
      <c r="AO1258" s="758"/>
      <c r="AP1258" s="758"/>
      <c r="AQ1258" s="758"/>
      <c r="AR1258" s="758"/>
      <c r="AS1258" s="758"/>
      <c r="AT1258" s="758"/>
      <c r="AU1258" s="758"/>
      <c r="AV1258" s="758"/>
      <c r="AW1258" s="758"/>
      <c r="AX1258" s="758"/>
      <c r="AY1258" s="758"/>
      <c r="AZ1258" s="758"/>
      <c r="BA1258" s="758"/>
      <c r="BB1258" s="758"/>
      <c r="BC1258" s="758"/>
      <c r="BD1258" s="758"/>
      <c r="BE1258" s="758"/>
      <c r="BF1258" s="812"/>
      <c r="BG1258" s="758"/>
      <c r="BH1258" s="758"/>
      <c r="BI1258" s="758"/>
      <c r="BJ1258" s="758"/>
      <c r="BK1258" s="758"/>
      <c r="BL1258" s="758"/>
      <c r="BM1258" s="758"/>
      <c r="BN1258" s="758"/>
      <c r="BO1258" s="758"/>
      <c r="BP1258" s="758"/>
      <c r="BQ1258" s="758"/>
      <c r="BR1258" s="758"/>
      <c r="BS1258" s="758"/>
      <c r="BT1258" s="758"/>
      <c r="BU1258" s="758"/>
      <c r="BV1258" s="758"/>
      <c r="BW1258" s="758"/>
      <c r="BX1258" s="758"/>
      <c r="BY1258" s="758"/>
      <c r="BZ1258" s="758"/>
      <c r="CA1258" s="758"/>
      <c r="CB1258" s="758"/>
      <c r="CC1258" s="758"/>
      <c r="CD1258" s="758"/>
      <c r="CE1258" s="758"/>
      <c r="CF1258" s="758"/>
      <c r="CG1258" s="758"/>
      <c r="CH1258" s="758"/>
      <c r="CI1258" s="758"/>
      <c r="CJ1258" s="758"/>
      <c r="CK1258" s="758"/>
      <c r="CL1258" s="758"/>
      <c r="CM1258" s="758"/>
      <c r="CN1258" s="758"/>
    </row>
    <row r="1259" spans="2:92" ht="15">
      <c r="B1259" s="758"/>
      <c r="C1259" s="758"/>
      <c r="D1259" s="758"/>
      <c r="E1259" s="758"/>
      <c r="F1259" s="758"/>
      <c r="G1259" s="758"/>
      <c r="H1259" s="758"/>
      <c r="I1259" s="758"/>
      <c r="J1259" s="758"/>
      <c r="K1259" s="758"/>
      <c r="L1259" s="758"/>
      <c r="M1259" s="758"/>
      <c r="N1259" s="758"/>
      <c r="O1259" s="758"/>
      <c r="P1259" s="758"/>
      <c r="Q1259" s="758"/>
      <c r="R1259" s="758"/>
      <c r="S1259" s="758"/>
      <c r="T1259" s="758"/>
      <c r="U1259" s="758"/>
      <c r="V1259" s="758"/>
      <c r="W1259" s="758"/>
      <c r="X1259" s="758"/>
      <c r="Y1259" s="758"/>
      <c r="Z1259" s="758"/>
      <c r="AA1259" s="758"/>
      <c r="AB1259" s="758"/>
      <c r="AC1259" s="758"/>
      <c r="AD1259" s="758"/>
      <c r="AE1259" s="758"/>
      <c r="AF1259" s="758"/>
      <c r="AG1259" s="758"/>
      <c r="AH1259" s="758"/>
      <c r="AI1259" s="758"/>
      <c r="AJ1259" s="758"/>
      <c r="AK1259" s="758"/>
      <c r="AL1259" s="758"/>
      <c r="AM1259" s="758"/>
      <c r="AN1259" s="758"/>
      <c r="AO1259" s="758"/>
      <c r="AP1259" s="758"/>
      <c r="AQ1259" s="758"/>
      <c r="AR1259" s="758"/>
      <c r="AS1259" s="758"/>
      <c r="AT1259" s="758"/>
      <c r="AU1259" s="758"/>
      <c r="AV1259" s="758"/>
      <c r="AW1259" s="758"/>
      <c r="AX1259" s="758"/>
      <c r="AY1259" s="758"/>
      <c r="AZ1259" s="758"/>
      <c r="BA1259" s="758"/>
      <c r="BB1259" s="758"/>
      <c r="BC1259" s="758"/>
      <c r="BD1259" s="758"/>
      <c r="BE1259" s="758"/>
      <c r="BF1259" s="812"/>
      <c r="BG1259" s="758"/>
      <c r="BH1259" s="758"/>
      <c r="BI1259" s="758"/>
      <c r="BJ1259" s="758"/>
      <c r="BK1259" s="758"/>
      <c r="BL1259" s="758"/>
      <c r="BM1259" s="758"/>
      <c r="BN1259" s="758"/>
      <c r="BO1259" s="758"/>
      <c r="BP1259" s="758"/>
      <c r="BQ1259" s="758"/>
      <c r="BR1259" s="758"/>
      <c r="BS1259" s="758"/>
      <c r="BT1259" s="758"/>
      <c r="BU1259" s="758"/>
      <c r="BV1259" s="758"/>
      <c r="BW1259" s="758"/>
      <c r="BX1259" s="758"/>
      <c r="BY1259" s="758"/>
      <c r="BZ1259" s="758"/>
      <c r="CA1259" s="758"/>
      <c r="CB1259" s="758"/>
      <c r="CC1259" s="758"/>
      <c r="CD1259" s="758"/>
      <c r="CE1259" s="758"/>
      <c r="CF1259" s="758"/>
      <c r="CG1259" s="758"/>
      <c r="CH1259" s="758"/>
      <c r="CI1259" s="758"/>
      <c r="CJ1259" s="758"/>
      <c r="CK1259" s="758"/>
      <c r="CL1259" s="758"/>
      <c r="CM1259" s="758"/>
      <c r="CN1259" s="758"/>
    </row>
    <row r="1260" spans="2:92" ht="15">
      <c r="B1260" s="758"/>
      <c r="C1260" s="758"/>
      <c r="D1260" s="758"/>
      <c r="E1260" s="758"/>
      <c r="F1260" s="758"/>
      <c r="G1260" s="758"/>
      <c r="H1260" s="758"/>
      <c r="I1260" s="758"/>
      <c r="J1260" s="758"/>
      <c r="K1260" s="758"/>
      <c r="L1260" s="758"/>
      <c r="M1260" s="758"/>
      <c r="N1260" s="758"/>
      <c r="O1260" s="758"/>
      <c r="P1260" s="758"/>
      <c r="Q1260" s="758"/>
      <c r="R1260" s="758"/>
      <c r="S1260" s="758"/>
      <c r="T1260" s="758"/>
      <c r="U1260" s="758"/>
      <c r="V1260" s="758"/>
      <c r="W1260" s="758"/>
      <c r="X1260" s="758"/>
      <c r="Y1260" s="758"/>
      <c r="Z1260" s="758"/>
      <c r="AA1260" s="758"/>
      <c r="AB1260" s="758"/>
      <c r="AC1260" s="758"/>
      <c r="AD1260" s="758"/>
      <c r="AE1260" s="758"/>
      <c r="AF1260" s="758"/>
      <c r="AG1260" s="758"/>
      <c r="AH1260" s="758"/>
      <c r="AI1260" s="758"/>
      <c r="AJ1260" s="758"/>
      <c r="AK1260" s="758"/>
      <c r="AL1260" s="758"/>
      <c r="AM1260" s="758"/>
      <c r="AN1260" s="758"/>
      <c r="AO1260" s="758"/>
      <c r="AP1260" s="758"/>
      <c r="AQ1260" s="758"/>
      <c r="AR1260" s="758"/>
      <c r="AS1260" s="758"/>
      <c r="AT1260" s="758"/>
      <c r="AU1260" s="758"/>
      <c r="AV1260" s="758"/>
      <c r="AW1260" s="758"/>
      <c r="AX1260" s="758"/>
      <c r="AY1260" s="758"/>
      <c r="AZ1260" s="758"/>
      <c r="BA1260" s="758"/>
      <c r="BB1260" s="758"/>
      <c r="BC1260" s="758"/>
      <c r="BD1260" s="758"/>
      <c r="BE1260" s="758"/>
      <c r="BF1260" s="812"/>
      <c r="BG1260" s="758"/>
      <c r="BH1260" s="758"/>
      <c r="BI1260" s="758"/>
      <c r="BJ1260" s="758"/>
      <c r="BK1260" s="758"/>
      <c r="BL1260" s="758"/>
      <c r="BM1260" s="758"/>
      <c r="BN1260" s="758"/>
      <c r="BO1260" s="758"/>
      <c r="BP1260" s="758"/>
      <c r="BQ1260" s="758"/>
      <c r="BR1260" s="758"/>
      <c r="BS1260" s="758"/>
      <c r="BT1260" s="758"/>
      <c r="BU1260" s="758"/>
      <c r="BV1260" s="758"/>
      <c r="BW1260" s="758"/>
      <c r="BX1260" s="758"/>
      <c r="BY1260" s="758"/>
      <c r="BZ1260" s="758"/>
      <c r="CA1260" s="758"/>
      <c r="CB1260" s="758"/>
      <c r="CC1260" s="758"/>
      <c r="CD1260" s="758"/>
      <c r="CE1260" s="758"/>
      <c r="CF1260" s="758"/>
      <c r="CG1260" s="758"/>
      <c r="CH1260" s="758"/>
      <c r="CI1260" s="758"/>
      <c r="CJ1260" s="758"/>
      <c r="CK1260" s="758"/>
      <c r="CL1260" s="758"/>
      <c r="CM1260" s="758"/>
      <c r="CN1260" s="758"/>
    </row>
    <row r="1261" spans="2:92" ht="15">
      <c r="B1261" s="758"/>
      <c r="C1261" s="758"/>
      <c r="D1261" s="758"/>
      <c r="E1261" s="758"/>
      <c r="F1261" s="758"/>
      <c r="G1261" s="758"/>
      <c r="H1261" s="758"/>
      <c r="I1261" s="758"/>
      <c r="J1261" s="758"/>
      <c r="K1261" s="758"/>
      <c r="L1261" s="758"/>
      <c r="M1261" s="758"/>
      <c r="N1261" s="758"/>
      <c r="O1261" s="758"/>
      <c r="P1261" s="758"/>
      <c r="Q1261" s="758"/>
      <c r="R1261" s="758"/>
      <c r="S1261" s="758"/>
      <c r="T1261" s="758"/>
      <c r="U1261" s="758"/>
      <c r="V1261" s="758"/>
      <c r="W1261" s="758"/>
      <c r="X1261" s="758"/>
      <c r="Y1261" s="758"/>
      <c r="Z1261" s="758"/>
      <c r="AA1261" s="758"/>
      <c r="AB1261" s="758"/>
      <c r="AC1261" s="758"/>
      <c r="AD1261" s="758"/>
      <c r="AE1261" s="758"/>
      <c r="AF1261" s="758"/>
      <c r="AG1261" s="758"/>
      <c r="AH1261" s="758"/>
      <c r="AI1261" s="758"/>
      <c r="AJ1261" s="758"/>
      <c r="AK1261" s="758"/>
      <c r="AL1261" s="758"/>
      <c r="AM1261" s="758"/>
      <c r="AN1261" s="758"/>
      <c r="AO1261" s="758"/>
      <c r="AP1261" s="758"/>
      <c r="AQ1261" s="758"/>
      <c r="AR1261" s="758"/>
      <c r="AS1261" s="758"/>
      <c r="AT1261" s="758"/>
      <c r="AU1261" s="758"/>
      <c r="AV1261" s="758"/>
      <c r="AW1261" s="758"/>
      <c r="AX1261" s="758"/>
      <c r="AY1261" s="758"/>
      <c r="AZ1261" s="758"/>
      <c r="BA1261" s="758"/>
      <c r="BB1261" s="758"/>
      <c r="BC1261" s="758"/>
      <c r="BD1261" s="758"/>
      <c r="BE1261" s="758"/>
      <c r="BF1261" s="812"/>
      <c r="BG1261" s="758"/>
      <c r="BH1261" s="758"/>
      <c r="BI1261" s="758"/>
      <c r="BJ1261" s="758"/>
      <c r="BK1261" s="758"/>
      <c r="BL1261" s="758"/>
      <c r="BM1261" s="758"/>
      <c r="BN1261" s="758"/>
      <c r="BO1261" s="758"/>
      <c r="BP1261" s="758"/>
      <c r="BQ1261" s="758"/>
      <c r="BR1261" s="758"/>
      <c r="BS1261" s="758"/>
      <c r="BT1261" s="758"/>
      <c r="BU1261" s="758"/>
      <c r="BV1261" s="758"/>
      <c r="BW1261" s="758"/>
      <c r="BX1261" s="758"/>
      <c r="BY1261" s="758"/>
      <c r="BZ1261" s="758"/>
      <c r="CA1261" s="758"/>
      <c r="CB1261" s="758"/>
      <c r="CC1261" s="758"/>
      <c r="CD1261" s="758"/>
      <c r="CE1261" s="758"/>
      <c r="CF1261" s="758"/>
      <c r="CG1261" s="758"/>
      <c r="CH1261" s="758"/>
      <c r="CI1261" s="758"/>
      <c r="CJ1261" s="758"/>
      <c r="CK1261" s="758"/>
      <c r="CL1261" s="758"/>
      <c r="CM1261" s="758"/>
      <c r="CN1261" s="758"/>
    </row>
    <row r="1262" spans="2:92" ht="15">
      <c r="B1262" s="758"/>
      <c r="C1262" s="758"/>
      <c r="D1262" s="758"/>
      <c r="E1262" s="758"/>
      <c r="F1262" s="758"/>
      <c r="G1262" s="758"/>
      <c r="H1262" s="758"/>
      <c r="I1262" s="758"/>
      <c r="J1262" s="758"/>
      <c r="K1262" s="758"/>
      <c r="L1262" s="758"/>
      <c r="M1262" s="758"/>
      <c r="N1262" s="758"/>
      <c r="O1262" s="758"/>
      <c r="P1262" s="758"/>
      <c r="Q1262" s="758"/>
      <c r="R1262" s="758"/>
      <c r="S1262" s="758"/>
      <c r="T1262" s="758"/>
      <c r="U1262" s="758"/>
      <c r="V1262" s="758"/>
      <c r="W1262" s="758"/>
      <c r="X1262" s="758"/>
      <c r="Y1262" s="758"/>
      <c r="Z1262" s="758"/>
      <c r="AA1262" s="758"/>
      <c r="AB1262" s="758"/>
      <c r="AC1262" s="758"/>
      <c r="AD1262" s="758"/>
      <c r="AE1262" s="758"/>
      <c r="AF1262" s="758"/>
      <c r="AG1262" s="758"/>
      <c r="AH1262" s="758"/>
      <c r="AI1262" s="758"/>
      <c r="AJ1262" s="758"/>
      <c r="AK1262" s="758"/>
      <c r="AL1262" s="758"/>
      <c r="AM1262" s="758"/>
      <c r="AN1262" s="758"/>
      <c r="AO1262" s="758"/>
      <c r="AP1262" s="758"/>
      <c r="AQ1262" s="758"/>
      <c r="AR1262" s="758"/>
      <c r="AS1262" s="758"/>
      <c r="AT1262" s="758"/>
      <c r="AU1262" s="758"/>
      <c r="AV1262" s="758"/>
      <c r="AW1262" s="758"/>
      <c r="AX1262" s="758"/>
      <c r="AY1262" s="758"/>
      <c r="AZ1262" s="758"/>
      <c r="BA1262" s="758"/>
      <c r="BB1262" s="758"/>
      <c r="BC1262" s="758"/>
      <c r="BD1262" s="758"/>
      <c r="BE1262" s="758"/>
      <c r="BF1262" s="812"/>
      <c r="BG1262" s="758"/>
      <c r="BH1262" s="758"/>
      <c r="BI1262" s="758"/>
      <c r="BJ1262" s="758"/>
      <c r="BK1262" s="758"/>
      <c r="BL1262" s="758"/>
      <c r="BM1262" s="758"/>
      <c r="BN1262" s="758"/>
      <c r="BO1262" s="758"/>
      <c r="BP1262" s="758"/>
      <c r="BQ1262" s="758"/>
      <c r="BR1262" s="758"/>
      <c r="BS1262" s="758"/>
      <c r="BT1262" s="758"/>
      <c r="BU1262" s="758"/>
      <c r="BV1262" s="758"/>
      <c r="BW1262" s="758"/>
      <c r="BX1262" s="758"/>
      <c r="BY1262" s="758"/>
      <c r="BZ1262" s="758"/>
      <c r="CA1262" s="758"/>
      <c r="CB1262" s="758"/>
      <c r="CC1262" s="758"/>
      <c r="CD1262" s="758"/>
      <c r="CE1262" s="758"/>
      <c r="CF1262" s="758"/>
      <c r="CG1262" s="758"/>
      <c r="CH1262" s="758"/>
      <c r="CI1262" s="758"/>
      <c r="CJ1262" s="758"/>
      <c r="CK1262" s="758"/>
      <c r="CL1262" s="758"/>
      <c r="CM1262" s="758"/>
      <c r="CN1262" s="758"/>
    </row>
    <row r="1263" spans="2:92" ht="15">
      <c r="B1263" s="758"/>
      <c r="C1263" s="758"/>
      <c r="D1263" s="758"/>
      <c r="E1263" s="758"/>
      <c r="F1263" s="758"/>
      <c r="G1263" s="758"/>
      <c r="H1263" s="758"/>
      <c r="I1263" s="758"/>
      <c r="J1263" s="758"/>
      <c r="K1263" s="758"/>
      <c r="L1263" s="758"/>
      <c r="M1263" s="758"/>
      <c r="N1263" s="758"/>
      <c r="O1263" s="758"/>
      <c r="P1263" s="758"/>
      <c r="Q1263" s="758"/>
      <c r="R1263" s="758"/>
      <c r="S1263" s="758"/>
      <c r="T1263" s="758"/>
      <c r="U1263" s="758"/>
      <c r="V1263" s="758"/>
      <c r="W1263" s="758"/>
      <c r="X1263" s="758"/>
      <c r="Y1263" s="758"/>
      <c r="Z1263" s="758"/>
      <c r="AA1263" s="758"/>
      <c r="AB1263" s="758"/>
      <c r="AC1263" s="758"/>
      <c r="AD1263" s="758"/>
      <c r="AE1263" s="758"/>
      <c r="AF1263" s="758"/>
      <c r="AG1263" s="758"/>
      <c r="AH1263" s="758"/>
      <c r="AI1263" s="758"/>
      <c r="AJ1263" s="758"/>
      <c r="AK1263" s="758"/>
      <c r="AL1263" s="758"/>
      <c r="AM1263" s="758"/>
      <c r="AN1263" s="758"/>
      <c r="AO1263" s="758"/>
      <c r="AP1263" s="758"/>
      <c r="AQ1263" s="758"/>
      <c r="AR1263" s="758"/>
      <c r="AS1263" s="758"/>
      <c r="AT1263" s="758"/>
      <c r="AU1263" s="758"/>
      <c r="AV1263" s="758"/>
      <c r="AW1263" s="758"/>
      <c r="AX1263" s="758"/>
      <c r="AY1263" s="758"/>
      <c r="AZ1263" s="758"/>
      <c r="BA1263" s="758"/>
      <c r="BB1263" s="758"/>
      <c r="BC1263" s="758"/>
      <c r="BD1263" s="758"/>
      <c r="BE1263" s="758"/>
      <c r="BF1263" s="812"/>
      <c r="BG1263" s="758"/>
      <c r="BH1263" s="758"/>
      <c r="BI1263" s="758"/>
      <c r="BJ1263" s="758"/>
      <c r="BK1263" s="758"/>
      <c r="BL1263" s="758"/>
      <c r="BM1263" s="758"/>
      <c r="BN1263" s="758"/>
      <c r="BO1263" s="758"/>
      <c r="BP1263" s="758"/>
      <c r="BQ1263" s="758"/>
      <c r="BR1263" s="758"/>
      <c r="BS1263" s="758"/>
      <c r="BT1263" s="758"/>
      <c r="BU1263" s="758"/>
      <c r="BV1263" s="758"/>
      <c r="BW1263" s="758"/>
      <c r="BX1263" s="758"/>
      <c r="BY1263" s="758"/>
      <c r="BZ1263" s="758"/>
      <c r="CA1263" s="758"/>
      <c r="CB1263" s="758"/>
      <c r="CC1263" s="758"/>
      <c r="CD1263" s="758"/>
      <c r="CE1263" s="758"/>
      <c r="CF1263" s="758"/>
      <c r="CG1263" s="758"/>
      <c r="CH1263" s="758"/>
      <c r="CI1263" s="758"/>
      <c r="CJ1263" s="758"/>
      <c r="CK1263" s="758"/>
      <c r="CL1263" s="758"/>
      <c r="CM1263" s="758"/>
      <c r="CN1263" s="758"/>
    </row>
    <row r="1264" spans="2:92" ht="15">
      <c r="B1264" s="758"/>
      <c r="C1264" s="758"/>
      <c r="D1264" s="758"/>
      <c r="E1264" s="758"/>
      <c r="F1264" s="758"/>
      <c r="G1264" s="758"/>
      <c r="H1264" s="758"/>
      <c r="I1264" s="758"/>
      <c r="J1264" s="758"/>
      <c r="K1264" s="758"/>
      <c r="L1264" s="758"/>
      <c r="M1264" s="758"/>
      <c r="N1264" s="758"/>
      <c r="O1264" s="758"/>
      <c r="P1264" s="758"/>
      <c r="Q1264" s="758"/>
      <c r="R1264" s="758"/>
      <c r="S1264" s="758"/>
      <c r="T1264" s="758"/>
      <c r="U1264" s="758"/>
      <c r="V1264" s="758"/>
      <c r="W1264" s="758"/>
      <c r="X1264" s="758"/>
      <c r="Y1264" s="758"/>
      <c r="Z1264" s="758"/>
      <c r="AA1264" s="758"/>
      <c r="AB1264" s="758"/>
      <c r="AC1264" s="758"/>
      <c r="AD1264" s="758"/>
      <c r="AE1264" s="758"/>
      <c r="AF1264" s="758"/>
      <c r="AG1264" s="758"/>
      <c r="AH1264" s="758"/>
      <c r="AI1264" s="758"/>
      <c r="AJ1264" s="758"/>
      <c r="AK1264" s="758"/>
      <c r="AL1264" s="758"/>
      <c r="AM1264" s="758"/>
      <c r="AN1264" s="758"/>
      <c r="AO1264" s="758"/>
      <c r="AP1264" s="758"/>
      <c r="AQ1264" s="758"/>
      <c r="AR1264" s="758"/>
      <c r="AS1264" s="758"/>
      <c r="AT1264" s="758"/>
      <c r="AU1264" s="758"/>
      <c r="AV1264" s="758"/>
      <c r="AW1264" s="758"/>
      <c r="AX1264" s="758"/>
      <c r="AY1264" s="758"/>
      <c r="AZ1264" s="758"/>
      <c r="BA1264" s="758"/>
      <c r="BB1264" s="758"/>
      <c r="BC1264" s="758"/>
      <c r="BD1264" s="758"/>
      <c r="BE1264" s="758"/>
      <c r="BF1264" s="812"/>
      <c r="BG1264" s="758"/>
      <c r="BH1264" s="758"/>
      <c r="BI1264" s="758"/>
      <c r="BJ1264" s="758"/>
      <c r="BK1264" s="758"/>
      <c r="BL1264" s="758"/>
      <c r="BM1264" s="758"/>
      <c r="BN1264" s="758"/>
      <c r="BO1264" s="758"/>
      <c r="BP1264" s="758"/>
      <c r="BQ1264" s="758"/>
      <c r="BR1264" s="758"/>
      <c r="BS1264" s="758"/>
      <c r="BT1264" s="758"/>
      <c r="BU1264" s="758"/>
      <c r="BV1264" s="758"/>
      <c r="BW1264" s="758"/>
      <c r="BX1264" s="758"/>
      <c r="BY1264" s="758"/>
      <c r="BZ1264" s="758"/>
      <c r="CA1264" s="758"/>
      <c r="CB1264" s="758"/>
      <c r="CC1264" s="758"/>
      <c r="CD1264" s="758"/>
      <c r="CE1264" s="758"/>
      <c r="CF1264" s="758"/>
      <c r="CG1264" s="758"/>
      <c r="CH1264" s="758"/>
      <c r="CI1264" s="758"/>
      <c r="CJ1264" s="758"/>
      <c r="CK1264" s="758"/>
      <c r="CL1264" s="758"/>
      <c r="CM1264" s="758"/>
      <c r="CN1264" s="758"/>
    </row>
    <row r="1265" spans="2:92" ht="15">
      <c r="B1265" s="758"/>
      <c r="C1265" s="758"/>
      <c r="D1265" s="758"/>
      <c r="E1265" s="758"/>
      <c r="F1265" s="758"/>
      <c r="G1265" s="758"/>
      <c r="H1265" s="758"/>
      <c r="I1265" s="758"/>
      <c r="J1265" s="758"/>
      <c r="K1265" s="758"/>
      <c r="L1265" s="758"/>
      <c r="M1265" s="758"/>
      <c r="N1265" s="758"/>
      <c r="O1265" s="758"/>
      <c r="P1265" s="758"/>
      <c r="Q1265" s="758"/>
      <c r="R1265" s="758"/>
      <c r="S1265" s="758"/>
      <c r="T1265" s="758"/>
      <c r="U1265" s="758"/>
      <c r="V1265" s="758"/>
      <c r="W1265" s="758"/>
      <c r="X1265" s="758"/>
      <c r="Y1265" s="758"/>
      <c r="Z1265" s="758"/>
      <c r="AA1265" s="758"/>
      <c r="AB1265" s="758"/>
      <c r="AC1265" s="758"/>
      <c r="AD1265" s="758"/>
      <c r="AE1265" s="758"/>
      <c r="AF1265" s="758"/>
      <c r="AG1265" s="758"/>
      <c r="AH1265" s="758"/>
      <c r="AI1265" s="758"/>
      <c r="AJ1265" s="758"/>
      <c r="AK1265" s="758"/>
      <c r="AL1265" s="758"/>
      <c r="AM1265" s="758"/>
      <c r="AN1265" s="758"/>
      <c r="AO1265" s="758"/>
      <c r="AP1265" s="758"/>
      <c r="AQ1265" s="758"/>
      <c r="AR1265" s="758"/>
      <c r="AS1265" s="758"/>
      <c r="AT1265" s="758"/>
      <c r="AU1265" s="758"/>
      <c r="AV1265" s="758"/>
      <c r="AW1265" s="758"/>
      <c r="AX1265" s="758"/>
      <c r="AY1265" s="758"/>
      <c r="AZ1265" s="758"/>
      <c r="BA1265" s="758"/>
      <c r="BB1265" s="758"/>
      <c r="BC1265" s="758"/>
      <c r="BD1265" s="758"/>
      <c r="BE1265" s="758"/>
      <c r="BF1265" s="812"/>
      <c r="BG1265" s="758"/>
      <c r="BH1265" s="758"/>
      <c r="BI1265" s="758"/>
      <c r="BJ1265" s="758"/>
      <c r="BK1265" s="758"/>
      <c r="BL1265" s="758"/>
      <c r="BM1265" s="758"/>
      <c r="BN1265" s="758"/>
      <c r="BO1265" s="758"/>
      <c r="BP1265" s="758"/>
      <c r="BQ1265" s="758"/>
      <c r="BR1265" s="758"/>
      <c r="BS1265" s="758"/>
      <c r="BT1265" s="758"/>
      <c r="BU1265" s="758"/>
      <c r="BV1265" s="758"/>
      <c r="BW1265" s="758"/>
      <c r="BX1265" s="758"/>
      <c r="BY1265" s="758"/>
      <c r="BZ1265" s="758"/>
      <c r="CA1265" s="758"/>
      <c r="CB1265" s="758"/>
      <c r="CC1265" s="758"/>
      <c r="CD1265" s="758"/>
      <c r="CE1265" s="758"/>
      <c r="CF1265" s="758"/>
      <c r="CG1265" s="758"/>
      <c r="CH1265" s="758"/>
      <c r="CI1265" s="758"/>
      <c r="CJ1265" s="758"/>
      <c r="CK1265" s="758"/>
      <c r="CL1265" s="758"/>
      <c r="CM1265" s="758"/>
      <c r="CN1265" s="758"/>
    </row>
    <row r="1266" spans="2:92" ht="15">
      <c r="B1266" s="758"/>
      <c r="C1266" s="758"/>
      <c r="D1266" s="758"/>
      <c r="E1266" s="758"/>
      <c r="F1266" s="758"/>
      <c r="G1266" s="758"/>
      <c r="H1266" s="758"/>
      <c r="I1266" s="758"/>
      <c r="J1266" s="758"/>
      <c r="K1266" s="758"/>
      <c r="L1266" s="758"/>
      <c r="M1266" s="758"/>
      <c r="N1266" s="758"/>
      <c r="O1266" s="758"/>
      <c r="P1266" s="758"/>
      <c r="Q1266" s="758"/>
      <c r="R1266" s="758"/>
      <c r="S1266" s="758"/>
      <c r="T1266" s="758"/>
      <c r="U1266" s="758"/>
      <c r="V1266" s="758"/>
      <c r="W1266" s="758"/>
      <c r="X1266" s="758"/>
      <c r="Y1266" s="758"/>
      <c r="Z1266" s="758"/>
      <c r="AA1266" s="758"/>
      <c r="AB1266" s="758"/>
      <c r="AC1266" s="758"/>
      <c r="AD1266" s="758"/>
      <c r="AE1266" s="758"/>
      <c r="AF1266" s="758"/>
      <c r="AG1266" s="758"/>
      <c r="AH1266" s="758"/>
      <c r="AI1266" s="758"/>
      <c r="AJ1266" s="758"/>
      <c r="AK1266" s="758"/>
      <c r="AL1266" s="758"/>
      <c r="AM1266" s="758"/>
      <c r="AN1266" s="758"/>
      <c r="AO1266" s="758"/>
      <c r="AP1266" s="758"/>
      <c r="AQ1266" s="758"/>
      <c r="AR1266" s="758"/>
      <c r="AS1266" s="758"/>
      <c r="AT1266" s="758"/>
      <c r="AU1266" s="758"/>
      <c r="AV1266" s="758"/>
      <c r="AW1266" s="758"/>
      <c r="AX1266" s="758"/>
      <c r="AY1266" s="758"/>
      <c r="AZ1266" s="758"/>
      <c r="BA1266" s="758"/>
      <c r="BB1266" s="758"/>
      <c r="BC1266" s="758"/>
      <c r="BD1266" s="758"/>
      <c r="BE1266" s="758"/>
      <c r="BF1266" s="812"/>
      <c r="BG1266" s="758"/>
      <c r="BH1266" s="758"/>
      <c r="BI1266" s="758"/>
      <c r="BJ1266" s="758"/>
      <c r="BK1266" s="758"/>
      <c r="BL1266" s="758"/>
      <c r="BM1266" s="758"/>
      <c r="BN1266" s="758"/>
      <c r="BO1266" s="758"/>
      <c r="BP1266" s="758"/>
      <c r="BQ1266" s="758"/>
      <c r="BR1266" s="758"/>
      <c r="BS1266" s="758"/>
      <c r="BT1266" s="758"/>
      <c r="BU1266" s="758"/>
      <c r="BV1266" s="758"/>
      <c r="BW1266" s="758"/>
      <c r="BX1266" s="758"/>
      <c r="BY1266" s="758"/>
      <c r="BZ1266" s="758"/>
      <c r="CA1266" s="758"/>
      <c r="CB1266" s="758"/>
      <c r="CC1266" s="758"/>
      <c r="CD1266" s="758"/>
      <c r="CE1266" s="758"/>
      <c r="CF1266" s="758"/>
      <c r="CG1266" s="758"/>
      <c r="CH1266" s="758"/>
      <c r="CI1266" s="758"/>
      <c r="CJ1266" s="758"/>
      <c r="CK1266" s="758"/>
      <c r="CL1266" s="758"/>
      <c r="CM1266" s="758"/>
      <c r="CN1266" s="758"/>
    </row>
    <row r="1267" spans="2:92" ht="15">
      <c r="B1267" s="758"/>
      <c r="C1267" s="758"/>
      <c r="D1267" s="758"/>
      <c r="E1267" s="758"/>
      <c r="F1267" s="758"/>
      <c r="G1267" s="758"/>
      <c r="H1267" s="758"/>
      <c r="I1267" s="758"/>
      <c r="J1267" s="758"/>
      <c r="K1267" s="758"/>
      <c r="L1267" s="758"/>
      <c r="M1267" s="758"/>
      <c r="N1267" s="758"/>
      <c r="O1267" s="758"/>
      <c r="P1267" s="758"/>
      <c r="Q1267" s="758"/>
      <c r="R1267" s="758"/>
      <c r="S1267" s="758"/>
      <c r="T1267" s="758"/>
      <c r="U1267" s="758"/>
      <c r="V1267" s="758"/>
      <c r="W1267" s="758"/>
      <c r="X1267" s="758"/>
      <c r="Y1267" s="758"/>
      <c r="Z1267" s="758"/>
      <c r="AA1267" s="758"/>
      <c r="AB1267" s="758"/>
      <c r="AC1267" s="758"/>
      <c r="AD1267" s="758"/>
      <c r="AE1267" s="758"/>
      <c r="AF1267" s="758"/>
      <c r="AG1267" s="758"/>
      <c r="AH1267" s="758"/>
      <c r="AI1267" s="758"/>
      <c r="AJ1267" s="758"/>
      <c r="AK1267" s="758"/>
      <c r="AL1267" s="758"/>
      <c r="AM1267" s="758"/>
      <c r="AN1267" s="758"/>
      <c r="AO1267" s="758"/>
      <c r="AP1267" s="758"/>
      <c r="AQ1267" s="758"/>
      <c r="AR1267" s="758"/>
      <c r="AS1267" s="758"/>
      <c r="AT1267" s="758"/>
      <c r="AU1267" s="758"/>
      <c r="AV1267" s="758"/>
      <c r="AW1267" s="758"/>
      <c r="AX1267" s="758"/>
      <c r="AY1267" s="758"/>
      <c r="AZ1267" s="758"/>
      <c r="BA1267" s="758"/>
      <c r="BB1267" s="758"/>
      <c r="BC1267" s="758"/>
      <c r="BD1267" s="758"/>
      <c r="BE1267" s="758"/>
      <c r="BF1267" s="812"/>
      <c r="BG1267" s="758"/>
      <c r="BH1267" s="758"/>
      <c r="BI1267" s="758"/>
      <c r="BJ1267" s="758"/>
      <c r="BK1267" s="758"/>
      <c r="BL1267" s="758"/>
      <c r="BM1267" s="758"/>
      <c r="BN1267" s="758"/>
      <c r="BO1267" s="758"/>
      <c r="BP1267" s="758"/>
      <c r="BQ1267" s="758"/>
      <c r="BR1267" s="758"/>
      <c r="BS1267" s="758"/>
      <c r="BT1267" s="758"/>
      <c r="BU1267" s="758"/>
      <c r="BV1267" s="758"/>
      <c r="BW1267" s="758"/>
      <c r="BX1267" s="758"/>
      <c r="BY1267" s="758"/>
      <c r="BZ1267" s="758"/>
      <c r="CA1267" s="758"/>
      <c r="CB1267" s="758"/>
      <c r="CC1267" s="758"/>
      <c r="CD1267" s="758"/>
      <c r="CE1267" s="758"/>
      <c r="CF1267" s="758"/>
      <c r="CG1267" s="758"/>
      <c r="CH1267" s="758"/>
      <c r="CI1267" s="758"/>
      <c r="CJ1267" s="758"/>
      <c r="CK1267" s="758"/>
      <c r="CL1267" s="758"/>
      <c r="CM1267" s="758"/>
      <c r="CN1267" s="758"/>
    </row>
    <row r="1268" spans="2:92" ht="15">
      <c r="B1268" s="758"/>
      <c r="C1268" s="758"/>
      <c r="D1268" s="758"/>
      <c r="E1268" s="758"/>
      <c r="F1268" s="758"/>
      <c r="G1268" s="758"/>
      <c r="H1268" s="758"/>
      <c r="I1268" s="758"/>
      <c r="J1268" s="758"/>
      <c r="K1268" s="758"/>
      <c r="L1268" s="758"/>
      <c r="M1268" s="758"/>
      <c r="N1268" s="758"/>
      <c r="O1268" s="758"/>
      <c r="P1268" s="758"/>
      <c r="Q1268" s="758"/>
      <c r="R1268" s="758"/>
      <c r="S1268" s="758"/>
      <c r="T1268" s="758"/>
      <c r="U1268" s="758"/>
      <c r="V1268" s="758"/>
      <c r="W1268" s="758"/>
      <c r="X1268" s="758"/>
      <c r="Y1268" s="758"/>
      <c r="Z1268" s="758"/>
      <c r="AA1268" s="758"/>
      <c r="AB1268" s="758"/>
      <c r="AC1268" s="758"/>
      <c r="AD1268" s="758"/>
      <c r="AE1268" s="758"/>
      <c r="AF1268" s="758"/>
      <c r="AG1268" s="758"/>
      <c r="AH1268" s="758"/>
      <c r="AI1268" s="758"/>
      <c r="AJ1268" s="758"/>
      <c r="AK1268" s="758"/>
      <c r="AL1268" s="758"/>
      <c r="AM1268" s="758"/>
      <c r="AN1268" s="758"/>
      <c r="AO1268" s="758"/>
      <c r="AP1268" s="758"/>
      <c r="AQ1268" s="758"/>
      <c r="AR1268" s="758"/>
      <c r="AS1268" s="758"/>
      <c r="AT1268" s="758"/>
      <c r="AU1268" s="758"/>
      <c r="AV1268" s="758"/>
      <c r="AW1268" s="758"/>
      <c r="AX1268" s="758"/>
      <c r="AY1268" s="758"/>
      <c r="AZ1268" s="758"/>
      <c r="BA1268" s="758"/>
      <c r="BB1268" s="758"/>
      <c r="BC1268" s="758"/>
      <c r="BD1268" s="758"/>
      <c r="BE1268" s="758"/>
      <c r="BF1268" s="812"/>
      <c r="BG1268" s="758"/>
      <c r="BH1268" s="758"/>
      <c r="BI1268" s="758"/>
      <c r="BJ1268" s="758"/>
      <c r="BK1268" s="758"/>
      <c r="BL1268" s="758"/>
      <c r="BM1268" s="758"/>
      <c r="BN1268" s="758"/>
      <c r="BO1268" s="758"/>
      <c r="BP1268" s="758"/>
      <c r="BQ1268" s="758"/>
      <c r="BR1268" s="758"/>
      <c r="BS1268" s="758"/>
      <c r="BT1268" s="758"/>
      <c r="BU1268" s="758"/>
      <c r="BV1268" s="758"/>
      <c r="BW1268" s="758"/>
      <c r="BX1268" s="758"/>
      <c r="BY1268" s="758"/>
      <c r="BZ1268" s="758"/>
      <c r="CA1268" s="758"/>
      <c r="CB1268" s="758"/>
      <c r="CC1268" s="758"/>
      <c r="CD1268" s="758"/>
      <c r="CE1268" s="758"/>
      <c r="CF1268" s="758"/>
      <c r="CG1268" s="758"/>
      <c r="CH1268" s="758"/>
      <c r="CI1268" s="758"/>
      <c r="CJ1268" s="758"/>
      <c r="CK1268" s="758"/>
      <c r="CL1268" s="758"/>
      <c r="CM1268" s="758"/>
      <c r="CN1268" s="758"/>
    </row>
    <row r="1269" spans="2:92" ht="15">
      <c r="B1269" s="758"/>
      <c r="C1269" s="758"/>
      <c r="D1269" s="758"/>
      <c r="E1269" s="758"/>
      <c r="F1269" s="758"/>
      <c r="G1269" s="758"/>
      <c r="H1269" s="758"/>
      <c r="I1269" s="758"/>
      <c r="J1269" s="758"/>
      <c r="K1269" s="758"/>
      <c r="L1269" s="758"/>
      <c r="M1269" s="758"/>
      <c r="N1269" s="758"/>
      <c r="O1269" s="758"/>
      <c r="P1269" s="758"/>
      <c r="Q1269" s="758"/>
      <c r="R1269" s="758"/>
      <c r="S1269" s="758"/>
      <c r="T1269" s="758"/>
      <c r="U1269" s="758"/>
      <c r="V1269" s="758"/>
      <c r="W1269" s="758"/>
      <c r="X1269" s="758"/>
      <c r="Y1269" s="758"/>
      <c r="Z1269" s="758"/>
      <c r="AA1269" s="758"/>
      <c r="AB1269" s="758"/>
      <c r="AC1269" s="758"/>
      <c r="AD1269" s="758"/>
      <c r="AE1269" s="758"/>
      <c r="AF1269" s="758"/>
      <c r="AG1269" s="758"/>
      <c r="AH1269" s="758"/>
      <c r="AI1269" s="758"/>
      <c r="AJ1269" s="758"/>
      <c r="AK1269" s="758"/>
      <c r="AL1269" s="758"/>
      <c r="AM1269" s="758"/>
      <c r="AN1269" s="758"/>
      <c r="AO1269" s="758"/>
      <c r="AP1269" s="758"/>
      <c r="AQ1269" s="758"/>
      <c r="AR1269" s="758"/>
      <c r="AS1269" s="758"/>
      <c r="AT1269" s="758"/>
      <c r="AU1269" s="758"/>
      <c r="AV1269" s="758"/>
      <c r="AW1269" s="758"/>
      <c r="AX1269" s="758"/>
      <c r="AY1269" s="758"/>
      <c r="AZ1269" s="758"/>
      <c r="BA1269" s="758"/>
      <c r="BB1269" s="758"/>
      <c r="BC1269" s="758"/>
      <c r="BD1269" s="758"/>
      <c r="BE1269" s="758"/>
      <c r="BF1269" s="812"/>
      <c r="BG1269" s="758"/>
      <c r="BH1269" s="758"/>
      <c r="BI1269" s="758"/>
      <c r="BJ1269" s="758"/>
      <c r="BK1269" s="758"/>
      <c r="BL1269" s="758"/>
      <c r="BM1269" s="758"/>
      <c r="BN1269" s="758"/>
      <c r="BO1269" s="758"/>
      <c r="BP1269" s="758"/>
      <c r="BQ1269" s="758"/>
      <c r="BR1269" s="758"/>
      <c r="BS1269" s="758"/>
      <c r="BT1269" s="758"/>
      <c r="BU1269" s="758"/>
      <c r="BV1269" s="758"/>
      <c r="BW1269" s="758"/>
      <c r="BX1269" s="758"/>
      <c r="BY1269" s="758"/>
      <c r="BZ1269" s="758"/>
      <c r="CA1269" s="758"/>
      <c r="CB1269" s="758"/>
      <c r="CC1269" s="758"/>
      <c r="CD1269" s="758"/>
      <c r="CE1269" s="758"/>
      <c r="CF1269" s="758"/>
      <c r="CG1269" s="758"/>
      <c r="CH1269" s="758"/>
      <c r="CI1269" s="758"/>
      <c r="CJ1269" s="758"/>
      <c r="CK1269" s="758"/>
      <c r="CL1269" s="758"/>
      <c r="CM1269" s="758"/>
      <c r="CN1269" s="758"/>
    </row>
    <row r="1270" spans="2:92" ht="15">
      <c r="B1270" s="758"/>
      <c r="C1270" s="758"/>
      <c r="D1270" s="758"/>
      <c r="E1270" s="758"/>
      <c r="F1270" s="758"/>
      <c r="G1270" s="758"/>
      <c r="H1270" s="758"/>
      <c r="I1270" s="758"/>
      <c r="J1270" s="758"/>
      <c r="K1270" s="758"/>
      <c r="L1270" s="758"/>
      <c r="M1270" s="758"/>
      <c r="N1270" s="758"/>
      <c r="O1270" s="758"/>
      <c r="P1270" s="758"/>
      <c r="Q1270" s="758"/>
      <c r="R1270" s="758"/>
      <c r="S1270" s="758"/>
      <c r="T1270" s="758"/>
      <c r="U1270" s="758"/>
      <c r="V1270" s="758"/>
      <c r="W1270" s="758"/>
      <c r="X1270" s="758"/>
      <c r="Y1270" s="758"/>
      <c r="Z1270" s="758"/>
      <c r="AA1270" s="758"/>
      <c r="AB1270" s="758"/>
      <c r="AC1270" s="758"/>
      <c r="AD1270" s="758"/>
      <c r="AE1270" s="758"/>
      <c r="AF1270" s="758"/>
      <c r="AG1270" s="758"/>
      <c r="AH1270" s="758"/>
      <c r="AI1270" s="758"/>
      <c r="AJ1270" s="758"/>
      <c r="AK1270" s="758"/>
      <c r="AL1270" s="758"/>
      <c r="AM1270" s="758"/>
      <c r="AN1270" s="758"/>
      <c r="AO1270" s="758"/>
      <c r="AP1270" s="758"/>
      <c r="AQ1270" s="758"/>
      <c r="AR1270" s="758"/>
      <c r="AS1270" s="758"/>
      <c r="AT1270" s="758"/>
      <c r="AU1270" s="758"/>
      <c r="AV1270" s="758"/>
      <c r="AW1270" s="758"/>
      <c r="AX1270" s="758"/>
      <c r="AY1270" s="758"/>
      <c r="AZ1270" s="758"/>
      <c r="BA1270" s="758"/>
      <c r="BB1270" s="758"/>
      <c r="BC1270" s="758"/>
      <c r="BD1270" s="758"/>
      <c r="BE1270" s="758"/>
      <c r="BF1270" s="812"/>
      <c r="BG1270" s="758"/>
      <c r="BH1270" s="758"/>
      <c r="BI1270" s="758"/>
      <c r="BJ1270" s="758"/>
      <c r="BK1270" s="758"/>
      <c r="BL1270" s="758"/>
      <c r="BM1270" s="758"/>
      <c r="BN1270" s="758"/>
      <c r="BO1270" s="758"/>
      <c r="BP1270" s="758"/>
      <c r="BQ1270" s="758"/>
      <c r="BR1270" s="758"/>
      <c r="BS1270" s="758"/>
      <c r="BT1270" s="758"/>
      <c r="BU1270" s="758"/>
      <c r="BV1270" s="758"/>
      <c r="BW1270" s="758"/>
      <c r="BX1270" s="758"/>
      <c r="BY1270" s="758"/>
      <c r="BZ1270" s="758"/>
      <c r="CA1270" s="758"/>
      <c r="CB1270" s="758"/>
      <c r="CC1270" s="758"/>
      <c r="CD1270" s="758"/>
      <c r="CE1270" s="758"/>
      <c r="CF1270" s="758"/>
      <c r="CG1270" s="758"/>
      <c r="CH1270" s="758"/>
      <c r="CI1270" s="758"/>
      <c r="CJ1270" s="758"/>
      <c r="CK1270" s="758"/>
      <c r="CL1270" s="758"/>
      <c r="CM1270" s="758"/>
      <c r="CN1270" s="758"/>
    </row>
    <row r="1271" spans="2:92" ht="15">
      <c r="B1271" s="758"/>
      <c r="C1271" s="758"/>
      <c r="D1271" s="758"/>
      <c r="E1271" s="758"/>
      <c r="F1271" s="758"/>
      <c r="G1271" s="758"/>
      <c r="H1271" s="758"/>
      <c r="I1271" s="758"/>
      <c r="J1271" s="758"/>
      <c r="K1271" s="758"/>
      <c r="L1271" s="758"/>
      <c r="M1271" s="758"/>
      <c r="N1271" s="758"/>
      <c r="O1271" s="758"/>
      <c r="P1271" s="758"/>
      <c r="Q1271" s="758"/>
      <c r="R1271" s="758"/>
      <c r="S1271" s="758"/>
      <c r="T1271" s="758"/>
      <c r="U1271" s="758"/>
      <c r="V1271" s="758"/>
      <c r="W1271" s="758"/>
      <c r="X1271" s="758"/>
      <c r="Y1271" s="758"/>
      <c r="Z1271" s="758"/>
      <c r="AA1271" s="758"/>
      <c r="AB1271" s="758"/>
      <c r="AC1271" s="758"/>
      <c r="AD1271" s="758"/>
      <c r="AE1271" s="758"/>
      <c r="AF1271" s="758"/>
      <c r="AG1271" s="758"/>
      <c r="AH1271" s="758"/>
      <c r="AI1271" s="758"/>
      <c r="AJ1271" s="758"/>
      <c r="AK1271" s="758"/>
      <c r="AL1271" s="758"/>
      <c r="AM1271" s="758"/>
      <c r="AN1271" s="758"/>
      <c r="AO1271" s="758"/>
      <c r="AP1271" s="758"/>
      <c r="AQ1271" s="758"/>
      <c r="AR1271" s="758"/>
      <c r="AS1271" s="758"/>
      <c r="AT1271" s="758"/>
      <c r="AU1271" s="758"/>
      <c r="AV1271" s="758"/>
      <c r="AW1271" s="758"/>
      <c r="AX1271" s="758"/>
      <c r="AY1271" s="758"/>
      <c r="AZ1271" s="758"/>
      <c r="BA1271" s="758"/>
      <c r="BB1271" s="758"/>
      <c r="BC1271" s="758"/>
      <c r="BD1271" s="758"/>
      <c r="BE1271" s="758"/>
      <c r="BF1271" s="812"/>
      <c r="BG1271" s="758"/>
      <c r="BH1271" s="758"/>
      <c r="BI1271" s="758"/>
      <c r="BJ1271" s="758"/>
      <c r="BK1271" s="758"/>
      <c r="BL1271" s="758"/>
      <c r="BM1271" s="758"/>
      <c r="BN1271" s="758"/>
      <c r="BO1271" s="758"/>
      <c r="BP1271" s="758"/>
      <c r="BQ1271" s="758"/>
      <c r="BR1271" s="758"/>
      <c r="BS1271" s="758"/>
      <c r="BT1271" s="758"/>
      <c r="BU1271" s="758"/>
      <c r="BV1271" s="758"/>
      <c r="BW1271" s="758"/>
      <c r="BX1271" s="758"/>
      <c r="BY1271" s="758"/>
      <c r="BZ1271" s="758"/>
      <c r="CA1271" s="758"/>
      <c r="CB1271" s="758"/>
      <c r="CC1271" s="758"/>
      <c r="CD1271" s="758"/>
      <c r="CE1271" s="758"/>
      <c r="CF1271" s="758"/>
      <c r="CG1271" s="758"/>
      <c r="CH1271" s="758"/>
      <c r="CI1271" s="758"/>
      <c r="CJ1271" s="758"/>
      <c r="CK1271" s="758"/>
      <c r="CL1271" s="758"/>
      <c r="CM1271" s="758"/>
      <c r="CN1271" s="758"/>
    </row>
    <row r="1272" spans="2:92" ht="15">
      <c r="B1272" s="758"/>
      <c r="C1272" s="758"/>
      <c r="D1272" s="758"/>
      <c r="E1272" s="758"/>
      <c r="F1272" s="758"/>
      <c r="G1272" s="758"/>
      <c r="H1272" s="758"/>
      <c r="I1272" s="758"/>
      <c r="J1272" s="758"/>
      <c r="K1272" s="758"/>
      <c r="L1272" s="758"/>
      <c r="M1272" s="758"/>
      <c r="N1272" s="758"/>
      <c r="O1272" s="758"/>
      <c r="P1272" s="758"/>
      <c r="Q1272" s="758"/>
      <c r="R1272" s="758"/>
      <c r="S1272" s="758"/>
      <c r="T1272" s="758"/>
      <c r="U1272" s="758"/>
      <c r="V1272" s="758"/>
      <c r="W1272" s="758"/>
      <c r="X1272" s="758"/>
      <c r="Y1272" s="758"/>
      <c r="Z1272" s="758"/>
      <c r="AA1272" s="758"/>
      <c r="AB1272" s="758"/>
      <c r="AC1272" s="758"/>
      <c r="AD1272" s="758"/>
      <c r="AE1272" s="758"/>
      <c r="AF1272" s="758"/>
      <c r="AG1272" s="758"/>
      <c r="AH1272" s="758"/>
      <c r="AI1272" s="758"/>
      <c r="AJ1272" s="758"/>
      <c r="AK1272" s="758"/>
      <c r="AL1272" s="758"/>
      <c r="AM1272" s="758"/>
      <c r="AN1272" s="758"/>
      <c r="AO1272" s="758"/>
      <c r="AP1272" s="758"/>
      <c r="AQ1272" s="758"/>
      <c r="AR1272" s="758"/>
      <c r="AS1272" s="758"/>
      <c r="AT1272" s="758"/>
      <c r="AU1272" s="758"/>
      <c r="AV1272" s="758"/>
      <c r="AW1272" s="758"/>
      <c r="AX1272" s="758"/>
      <c r="AY1272" s="758"/>
      <c r="AZ1272" s="758"/>
      <c r="BA1272" s="758"/>
      <c r="BB1272" s="758"/>
      <c r="BC1272" s="758"/>
      <c r="BD1272" s="758"/>
      <c r="BE1272" s="758"/>
      <c r="BF1272" s="812"/>
      <c r="BG1272" s="758"/>
      <c r="BH1272" s="758"/>
      <c r="BI1272" s="758"/>
      <c r="BJ1272" s="758"/>
      <c r="BK1272" s="758"/>
      <c r="BL1272" s="758"/>
      <c r="BM1272" s="758"/>
      <c r="BN1272" s="758"/>
      <c r="BO1272" s="758"/>
      <c r="BP1272" s="758"/>
      <c r="BQ1272" s="758"/>
      <c r="BR1272" s="758"/>
      <c r="BS1272" s="758"/>
      <c r="BT1272" s="758"/>
      <c r="BU1272" s="758"/>
      <c r="BV1272" s="758"/>
      <c r="BW1272" s="758"/>
      <c r="BX1272" s="758"/>
      <c r="BY1272" s="758"/>
      <c r="BZ1272" s="758"/>
      <c r="CA1272" s="758"/>
      <c r="CB1272" s="758"/>
      <c r="CC1272" s="758"/>
      <c r="CD1272" s="758"/>
      <c r="CE1272" s="758"/>
      <c r="CF1272" s="758"/>
      <c r="CG1272" s="758"/>
      <c r="CH1272" s="758"/>
      <c r="CI1272" s="758"/>
      <c r="CJ1272" s="758"/>
      <c r="CK1272" s="758"/>
      <c r="CL1272" s="758"/>
      <c r="CM1272" s="758"/>
      <c r="CN1272" s="758"/>
    </row>
    <row r="1273" spans="2:92" ht="15">
      <c r="B1273" s="758"/>
      <c r="C1273" s="758"/>
      <c r="D1273" s="758"/>
      <c r="E1273" s="758"/>
      <c r="F1273" s="758"/>
      <c r="G1273" s="758"/>
      <c r="H1273" s="758"/>
      <c r="I1273" s="758"/>
      <c r="J1273" s="758"/>
      <c r="K1273" s="758"/>
      <c r="L1273" s="758"/>
      <c r="M1273" s="758"/>
      <c r="N1273" s="758"/>
      <c r="O1273" s="758"/>
      <c r="P1273" s="758"/>
      <c r="Q1273" s="758"/>
      <c r="R1273" s="758"/>
      <c r="S1273" s="758"/>
      <c r="T1273" s="758"/>
      <c r="U1273" s="758"/>
      <c r="V1273" s="758"/>
      <c r="W1273" s="758"/>
      <c r="X1273" s="758"/>
      <c r="Y1273" s="758"/>
      <c r="Z1273" s="758"/>
      <c r="AA1273" s="758"/>
      <c r="AB1273" s="758"/>
      <c r="AC1273" s="758"/>
      <c r="AD1273" s="758"/>
      <c r="AE1273" s="758"/>
      <c r="AF1273" s="758"/>
      <c r="AG1273" s="758"/>
      <c r="AH1273" s="758"/>
      <c r="AI1273" s="758"/>
      <c r="AJ1273" s="758"/>
      <c r="AK1273" s="758"/>
      <c r="AL1273" s="758"/>
      <c r="AM1273" s="758"/>
      <c r="AN1273" s="758"/>
      <c r="AO1273" s="758"/>
      <c r="AP1273" s="758"/>
      <c r="AQ1273" s="758"/>
      <c r="AR1273" s="758"/>
      <c r="AS1273" s="758"/>
      <c r="AT1273" s="758"/>
      <c r="AU1273" s="758"/>
      <c r="AV1273" s="758"/>
      <c r="AW1273" s="758"/>
      <c r="AX1273" s="758"/>
      <c r="AY1273" s="758"/>
      <c r="AZ1273" s="758"/>
      <c r="BA1273" s="758"/>
      <c r="BB1273" s="758"/>
      <c r="BC1273" s="758"/>
      <c r="BD1273" s="758"/>
      <c r="BE1273" s="758"/>
      <c r="BF1273" s="812"/>
      <c r="BG1273" s="758"/>
      <c r="BH1273" s="758"/>
      <c r="BI1273" s="758"/>
      <c r="BJ1273" s="758"/>
      <c r="BK1273" s="758"/>
      <c r="BL1273" s="758"/>
      <c r="BM1273" s="758"/>
      <c r="BN1273" s="758"/>
      <c r="BO1273" s="758"/>
      <c r="BP1273" s="758"/>
      <c r="BQ1273" s="758"/>
      <c r="BR1273" s="758"/>
      <c r="BS1273" s="758"/>
      <c r="BT1273" s="758"/>
      <c r="BU1273" s="758"/>
      <c r="BV1273" s="758"/>
      <c r="BW1273" s="758"/>
      <c r="BX1273" s="758"/>
      <c r="BY1273" s="758"/>
      <c r="BZ1273" s="758"/>
      <c r="CA1273" s="758"/>
      <c r="CB1273" s="758"/>
      <c r="CC1273" s="758"/>
      <c r="CD1273" s="758"/>
      <c r="CE1273" s="758"/>
      <c r="CF1273" s="758"/>
      <c r="CG1273" s="758"/>
      <c r="CH1273" s="758"/>
      <c r="CI1273" s="758"/>
      <c r="CJ1273" s="758"/>
      <c r="CK1273" s="758"/>
      <c r="CL1273" s="758"/>
      <c r="CM1273" s="758"/>
      <c r="CN1273" s="758"/>
    </row>
    <row r="1274" spans="2:92" ht="15">
      <c r="B1274" s="758"/>
      <c r="C1274" s="758"/>
      <c r="D1274" s="758"/>
      <c r="E1274" s="758"/>
      <c r="F1274" s="758"/>
      <c r="G1274" s="758"/>
      <c r="H1274" s="758"/>
      <c r="I1274" s="758"/>
      <c r="J1274" s="758"/>
      <c r="K1274" s="758"/>
      <c r="L1274" s="758"/>
      <c r="M1274" s="758"/>
      <c r="N1274" s="758"/>
      <c r="O1274" s="758"/>
      <c r="P1274" s="758"/>
      <c r="Q1274" s="758"/>
      <c r="R1274" s="758"/>
      <c r="S1274" s="758"/>
      <c r="T1274" s="758"/>
      <c r="U1274" s="758"/>
      <c r="V1274" s="758"/>
      <c r="W1274" s="758"/>
      <c r="X1274" s="758"/>
      <c r="Y1274" s="758"/>
      <c r="Z1274" s="758"/>
      <c r="AA1274" s="758"/>
      <c r="AB1274" s="758"/>
      <c r="AC1274" s="758"/>
      <c r="AD1274" s="758"/>
      <c r="AE1274" s="758"/>
      <c r="AF1274" s="758"/>
      <c r="AG1274" s="758"/>
      <c r="AH1274" s="758"/>
      <c r="AI1274" s="758"/>
      <c r="AJ1274" s="758"/>
      <c r="AK1274" s="758"/>
      <c r="AL1274" s="758"/>
      <c r="AM1274" s="758"/>
      <c r="AN1274" s="758"/>
      <c r="AO1274" s="758"/>
      <c r="AP1274" s="758"/>
      <c r="AQ1274" s="758"/>
      <c r="AR1274" s="758"/>
      <c r="AS1274" s="758"/>
      <c r="AT1274" s="758"/>
      <c r="AU1274" s="758"/>
      <c r="AV1274" s="758"/>
      <c r="AW1274" s="758"/>
      <c r="AX1274" s="758"/>
      <c r="AY1274" s="758"/>
      <c r="AZ1274" s="758"/>
      <c r="BA1274" s="758"/>
      <c r="BB1274" s="758"/>
      <c r="BC1274" s="758"/>
      <c r="BD1274" s="758"/>
      <c r="BE1274" s="758"/>
      <c r="BF1274" s="812"/>
      <c r="BG1274" s="758"/>
      <c r="BH1274" s="758"/>
      <c r="BI1274" s="758"/>
      <c r="BJ1274" s="758"/>
      <c r="BK1274" s="758"/>
      <c r="BL1274" s="758"/>
      <c r="BM1274" s="758"/>
      <c r="BN1274" s="758"/>
      <c r="BO1274" s="758"/>
      <c r="BP1274" s="758"/>
      <c r="BQ1274" s="758"/>
      <c r="BR1274" s="758"/>
      <c r="BS1274" s="758"/>
      <c r="BT1274" s="758"/>
      <c r="BU1274" s="758"/>
      <c r="BV1274" s="758"/>
      <c r="BW1274" s="758"/>
      <c r="BX1274" s="758"/>
      <c r="BY1274" s="758"/>
      <c r="BZ1274" s="758"/>
      <c r="CA1274" s="758"/>
      <c r="CB1274" s="758"/>
      <c r="CC1274" s="758"/>
      <c r="CD1274" s="758"/>
      <c r="CE1274" s="758"/>
      <c r="CF1274" s="758"/>
      <c r="CG1274" s="758"/>
      <c r="CH1274" s="758"/>
      <c r="CI1274" s="758"/>
      <c r="CJ1274" s="758"/>
      <c r="CK1274" s="758"/>
      <c r="CL1274" s="758"/>
      <c r="CM1274" s="758"/>
      <c r="CN1274" s="758"/>
    </row>
    <row r="1275" spans="2:92" ht="15">
      <c r="B1275" s="758"/>
      <c r="C1275" s="758"/>
      <c r="D1275" s="758"/>
      <c r="E1275" s="758"/>
      <c r="F1275" s="758"/>
      <c r="G1275" s="758"/>
      <c r="H1275" s="758"/>
      <c r="I1275" s="758"/>
      <c r="J1275" s="758"/>
      <c r="K1275" s="758"/>
      <c r="L1275" s="758"/>
      <c r="M1275" s="758"/>
      <c r="N1275" s="758"/>
      <c r="O1275" s="758"/>
      <c r="P1275" s="758"/>
      <c r="Q1275" s="758"/>
      <c r="R1275" s="758"/>
      <c r="S1275" s="758"/>
      <c r="T1275" s="758"/>
      <c r="U1275" s="758"/>
      <c r="V1275" s="758"/>
      <c r="W1275" s="758"/>
      <c r="X1275" s="758"/>
      <c r="Y1275" s="758"/>
      <c r="Z1275" s="758"/>
      <c r="AA1275" s="758"/>
      <c r="AB1275" s="758"/>
      <c r="AC1275" s="758"/>
      <c r="AD1275" s="758"/>
      <c r="AE1275" s="758"/>
      <c r="AF1275" s="758"/>
      <c r="AG1275" s="758"/>
      <c r="AH1275" s="758"/>
      <c r="AI1275" s="758"/>
      <c r="AJ1275" s="758"/>
      <c r="AK1275" s="758"/>
      <c r="AL1275" s="758"/>
      <c r="AM1275" s="758"/>
      <c r="AN1275" s="758"/>
      <c r="AO1275" s="758"/>
      <c r="AP1275" s="758"/>
      <c r="AQ1275" s="758"/>
      <c r="AR1275" s="758"/>
      <c r="AS1275" s="758"/>
      <c r="AT1275" s="758"/>
      <c r="AU1275" s="758"/>
      <c r="AV1275" s="758"/>
      <c r="AW1275" s="758"/>
      <c r="AX1275" s="758"/>
      <c r="AY1275" s="758"/>
      <c r="AZ1275" s="758"/>
      <c r="BA1275" s="758"/>
      <c r="BB1275" s="758"/>
      <c r="BC1275" s="758"/>
      <c r="BD1275" s="758"/>
      <c r="BE1275" s="758"/>
      <c r="BF1275" s="812"/>
      <c r="BG1275" s="758"/>
      <c r="BH1275" s="758"/>
      <c r="BI1275" s="758"/>
      <c r="BJ1275" s="758"/>
      <c r="BK1275" s="758"/>
      <c r="BL1275" s="758"/>
      <c r="BM1275" s="758"/>
      <c r="BN1275" s="758"/>
      <c r="BO1275" s="758"/>
      <c r="BP1275" s="758"/>
      <c r="BQ1275" s="758"/>
      <c r="BR1275" s="758"/>
      <c r="BS1275" s="758"/>
      <c r="BT1275" s="758"/>
      <c r="BU1275" s="758"/>
      <c r="BV1275" s="758"/>
      <c r="BW1275" s="758"/>
      <c r="BX1275" s="758"/>
      <c r="BY1275" s="758"/>
      <c r="BZ1275" s="758"/>
      <c r="CA1275" s="758"/>
      <c r="CB1275" s="758"/>
      <c r="CC1275" s="758"/>
      <c r="CD1275" s="758"/>
      <c r="CE1275" s="758"/>
      <c r="CF1275" s="758"/>
      <c r="CG1275" s="758"/>
      <c r="CH1275" s="758"/>
      <c r="CI1275" s="758"/>
      <c r="CJ1275" s="758"/>
      <c r="CK1275" s="758"/>
      <c r="CL1275" s="758"/>
      <c r="CM1275" s="758"/>
      <c r="CN1275" s="758"/>
    </row>
    <row r="1276" spans="2:92" ht="15">
      <c r="B1276" s="758"/>
      <c r="C1276" s="758"/>
      <c r="D1276" s="758"/>
      <c r="E1276" s="758"/>
      <c r="F1276" s="758"/>
      <c r="G1276" s="758"/>
      <c r="H1276" s="758"/>
      <c r="I1276" s="758"/>
      <c r="J1276" s="758"/>
      <c r="K1276" s="758"/>
      <c r="L1276" s="758"/>
      <c r="M1276" s="758"/>
      <c r="N1276" s="758"/>
      <c r="O1276" s="758"/>
      <c r="P1276" s="758"/>
      <c r="Q1276" s="758"/>
      <c r="R1276" s="758"/>
      <c r="S1276" s="758"/>
      <c r="T1276" s="758"/>
      <c r="U1276" s="758"/>
      <c r="V1276" s="758"/>
      <c r="W1276" s="758"/>
      <c r="X1276" s="758"/>
      <c r="Y1276" s="758"/>
      <c r="Z1276" s="758"/>
      <c r="AA1276" s="758"/>
      <c r="AB1276" s="758"/>
      <c r="AC1276" s="758"/>
      <c r="AD1276" s="758"/>
      <c r="AE1276" s="758"/>
      <c r="AF1276" s="758"/>
      <c r="AG1276" s="758"/>
      <c r="AH1276" s="758"/>
      <c r="AI1276" s="758"/>
      <c r="AJ1276" s="758"/>
      <c r="AK1276" s="758"/>
      <c r="AL1276" s="758"/>
      <c r="AM1276" s="758"/>
      <c r="AN1276" s="758"/>
      <c r="AO1276" s="758"/>
      <c r="AP1276" s="758"/>
      <c r="AQ1276" s="758"/>
      <c r="AR1276" s="758"/>
      <c r="AS1276" s="758"/>
      <c r="AT1276" s="758"/>
      <c r="AU1276" s="758"/>
      <c r="AV1276" s="758"/>
      <c r="AW1276" s="758"/>
      <c r="AX1276" s="758"/>
      <c r="AY1276" s="758"/>
      <c r="AZ1276" s="758"/>
      <c r="BA1276" s="758"/>
      <c r="BB1276" s="758"/>
      <c r="BC1276" s="758"/>
      <c r="BD1276" s="758"/>
      <c r="BE1276" s="758"/>
      <c r="BF1276" s="812"/>
      <c r="BG1276" s="758"/>
      <c r="BH1276" s="758"/>
      <c r="BI1276" s="758"/>
      <c r="BJ1276" s="758"/>
      <c r="BK1276" s="758"/>
      <c r="BL1276" s="758"/>
      <c r="BM1276" s="758"/>
      <c r="BN1276" s="758"/>
      <c r="BO1276" s="758"/>
      <c r="BP1276" s="758"/>
      <c r="BQ1276" s="758"/>
      <c r="BR1276" s="758"/>
      <c r="BS1276" s="758"/>
      <c r="BT1276" s="758"/>
      <c r="BU1276" s="758"/>
      <c r="BV1276" s="758"/>
      <c r="BW1276" s="758"/>
      <c r="BX1276" s="758"/>
      <c r="BY1276" s="758"/>
      <c r="BZ1276" s="758"/>
      <c r="CA1276" s="758"/>
      <c r="CB1276" s="758"/>
      <c r="CC1276" s="758"/>
      <c r="CD1276" s="758"/>
      <c r="CE1276" s="758"/>
      <c r="CF1276" s="758"/>
      <c r="CG1276" s="758"/>
      <c r="CH1276" s="758"/>
      <c r="CI1276" s="758"/>
      <c r="CJ1276" s="758"/>
      <c r="CK1276" s="758"/>
      <c r="CL1276" s="758"/>
      <c r="CM1276" s="758"/>
      <c r="CN1276" s="758"/>
    </row>
    <row r="1277" spans="2:92" ht="15">
      <c r="B1277" s="758"/>
      <c r="C1277" s="758"/>
      <c r="D1277" s="758"/>
      <c r="E1277" s="758"/>
      <c r="F1277" s="758"/>
      <c r="G1277" s="758"/>
      <c r="H1277" s="758"/>
      <c r="I1277" s="758"/>
      <c r="J1277" s="758"/>
      <c r="K1277" s="758"/>
      <c r="L1277" s="758"/>
      <c r="M1277" s="758"/>
      <c r="N1277" s="758"/>
      <c r="O1277" s="758"/>
      <c r="P1277" s="758"/>
      <c r="Q1277" s="758"/>
      <c r="R1277" s="758"/>
      <c r="S1277" s="758"/>
      <c r="T1277" s="758"/>
      <c r="U1277" s="758"/>
      <c r="V1277" s="758"/>
      <c r="W1277" s="758"/>
      <c r="X1277" s="758"/>
      <c r="Y1277" s="758"/>
      <c r="Z1277" s="758"/>
      <c r="AA1277" s="758"/>
      <c r="AB1277" s="758"/>
      <c r="AC1277" s="758"/>
      <c r="AD1277" s="758"/>
      <c r="AE1277" s="758"/>
      <c r="AF1277" s="758"/>
      <c r="AG1277" s="758"/>
      <c r="AH1277" s="758"/>
      <c r="AI1277" s="758"/>
      <c r="AJ1277" s="758"/>
      <c r="AK1277" s="758"/>
      <c r="AL1277" s="758"/>
      <c r="AM1277" s="758"/>
      <c r="AN1277" s="758"/>
      <c r="AO1277" s="758"/>
      <c r="AP1277" s="758"/>
      <c r="AQ1277" s="758"/>
      <c r="AR1277" s="758"/>
      <c r="AS1277" s="758"/>
      <c r="AT1277" s="758"/>
      <c r="AU1277" s="758"/>
      <c r="AV1277" s="758"/>
      <c r="AW1277" s="758"/>
      <c r="AX1277" s="758"/>
      <c r="AY1277" s="758"/>
      <c r="AZ1277" s="758"/>
      <c r="BA1277" s="758"/>
      <c r="BB1277" s="758"/>
      <c r="BC1277" s="758"/>
      <c r="BD1277" s="758"/>
      <c r="BE1277" s="758"/>
      <c r="BF1277" s="812"/>
      <c r="BG1277" s="758"/>
      <c r="BH1277" s="758"/>
      <c r="BI1277" s="758"/>
      <c r="BJ1277" s="758"/>
      <c r="BK1277" s="758"/>
      <c r="BL1277" s="758"/>
      <c r="BM1277" s="758"/>
      <c r="BN1277" s="758"/>
      <c r="BO1277" s="758"/>
      <c r="BP1277" s="758"/>
      <c r="BQ1277" s="758"/>
      <c r="BR1277" s="758"/>
      <c r="BS1277" s="758"/>
      <c r="BT1277" s="758"/>
      <c r="BU1277" s="758"/>
      <c r="BV1277" s="758"/>
      <c r="BW1277" s="758"/>
      <c r="BX1277" s="758"/>
      <c r="BY1277" s="758"/>
      <c r="BZ1277" s="758"/>
      <c r="CA1277" s="758"/>
      <c r="CB1277" s="758"/>
      <c r="CC1277" s="758"/>
      <c r="CD1277" s="758"/>
      <c r="CE1277" s="758"/>
      <c r="CF1277" s="758"/>
      <c r="CG1277" s="758"/>
      <c r="CH1277" s="758"/>
      <c r="CI1277" s="758"/>
      <c r="CJ1277" s="758"/>
      <c r="CK1277" s="758"/>
      <c r="CL1277" s="758"/>
      <c r="CM1277" s="758"/>
      <c r="CN1277" s="758"/>
    </row>
    <row r="1278" spans="2:92" ht="15">
      <c r="B1278" s="758"/>
      <c r="C1278" s="758"/>
      <c r="D1278" s="758"/>
      <c r="E1278" s="758"/>
      <c r="F1278" s="758"/>
      <c r="G1278" s="758"/>
      <c r="H1278" s="758"/>
      <c r="I1278" s="758"/>
      <c r="J1278" s="758"/>
      <c r="K1278" s="758"/>
      <c r="L1278" s="758"/>
      <c r="M1278" s="758"/>
      <c r="N1278" s="758"/>
      <c r="O1278" s="758"/>
      <c r="P1278" s="758"/>
      <c r="Q1278" s="758"/>
      <c r="R1278" s="758"/>
      <c r="S1278" s="758"/>
      <c r="T1278" s="758"/>
      <c r="U1278" s="758"/>
      <c r="V1278" s="758"/>
      <c r="W1278" s="758"/>
      <c r="X1278" s="758"/>
      <c r="Y1278" s="758"/>
      <c r="Z1278" s="758"/>
      <c r="AA1278" s="758"/>
      <c r="AB1278" s="758"/>
      <c r="AC1278" s="758"/>
      <c r="AD1278" s="758"/>
      <c r="AE1278" s="758"/>
      <c r="AF1278" s="758"/>
      <c r="AG1278" s="758"/>
      <c r="AH1278" s="758"/>
      <c r="AI1278" s="758"/>
      <c r="AJ1278" s="758"/>
      <c r="AK1278" s="758"/>
      <c r="AL1278" s="758"/>
      <c r="AM1278" s="758"/>
      <c r="AN1278" s="758"/>
      <c r="AO1278" s="758"/>
      <c r="AP1278" s="758"/>
      <c r="AQ1278" s="758"/>
      <c r="AR1278" s="758"/>
      <c r="AS1278" s="758"/>
      <c r="AT1278" s="758"/>
      <c r="AU1278" s="758"/>
      <c r="AV1278" s="758"/>
      <c r="AW1278" s="758"/>
      <c r="AX1278" s="758"/>
      <c r="AY1278" s="758"/>
      <c r="AZ1278" s="758"/>
      <c r="BA1278" s="758"/>
      <c r="BB1278" s="758"/>
      <c r="BC1278" s="758"/>
      <c r="BD1278" s="758"/>
      <c r="BE1278" s="758"/>
      <c r="BF1278" s="812"/>
      <c r="BG1278" s="758"/>
      <c r="BH1278" s="758"/>
      <c r="BI1278" s="758"/>
      <c r="BJ1278" s="758"/>
      <c r="BK1278" s="758"/>
      <c r="BL1278" s="758"/>
      <c r="BM1278" s="758"/>
      <c r="BN1278" s="758"/>
      <c r="BO1278" s="758"/>
      <c r="BP1278" s="758"/>
      <c r="BQ1278" s="758"/>
      <c r="BR1278" s="758"/>
      <c r="BS1278" s="758"/>
      <c r="BT1278" s="758"/>
      <c r="BU1278" s="758"/>
      <c r="BV1278" s="758"/>
      <c r="BW1278" s="758"/>
      <c r="BX1278" s="758"/>
      <c r="BY1278" s="758"/>
      <c r="BZ1278" s="758"/>
      <c r="CA1278" s="758"/>
      <c r="CB1278" s="758"/>
      <c r="CC1278" s="758"/>
      <c r="CD1278" s="758"/>
      <c r="CE1278" s="758"/>
      <c r="CF1278" s="758"/>
      <c r="CG1278" s="758"/>
      <c r="CH1278" s="758"/>
      <c r="CI1278" s="758"/>
      <c r="CJ1278" s="758"/>
      <c r="CK1278" s="758"/>
      <c r="CL1278" s="758"/>
      <c r="CM1278" s="758"/>
      <c r="CN1278" s="758"/>
    </row>
    <row r="1279" spans="2:92" ht="15">
      <c r="B1279" s="758"/>
      <c r="C1279" s="758"/>
      <c r="D1279" s="758"/>
      <c r="E1279" s="758"/>
      <c r="F1279" s="758"/>
      <c r="G1279" s="758"/>
      <c r="H1279" s="758"/>
      <c r="I1279" s="758"/>
      <c r="J1279" s="758"/>
      <c r="K1279" s="758"/>
      <c r="L1279" s="758"/>
      <c r="M1279" s="758"/>
      <c r="N1279" s="758"/>
      <c r="O1279" s="758"/>
      <c r="P1279" s="758"/>
      <c r="Q1279" s="758"/>
      <c r="R1279" s="758"/>
      <c r="S1279" s="758"/>
      <c r="T1279" s="758"/>
      <c r="U1279" s="758"/>
      <c r="V1279" s="758"/>
      <c r="W1279" s="758"/>
      <c r="X1279" s="758"/>
      <c r="Y1279" s="758"/>
      <c r="Z1279" s="758"/>
      <c r="AA1279" s="758"/>
      <c r="AB1279" s="758"/>
      <c r="AC1279" s="758"/>
      <c r="AD1279" s="758"/>
      <c r="AE1279" s="758"/>
      <c r="AF1279" s="758"/>
      <c r="AG1279" s="758"/>
      <c r="AH1279" s="758"/>
      <c r="AI1279" s="758"/>
      <c r="AJ1279" s="758"/>
      <c r="AK1279" s="758"/>
      <c r="AL1279" s="758"/>
      <c r="AM1279" s="758"/>
      <c r="AN1279" s="758"/>
      <c r="AO1279" s="758"/>
      <c r="AP1279" s="758"/>
      <c r="AQ1279" s="758"/>
      <c r="AR1279" s="758"/>
      <c r="AS1279" s="758"/>
      <c r="AT1279" s="758"/>
      <c r="AU1279" s="758"/>
      <c r="AV1279" s="758"/>
      <c r="AW1279" s="758"/>
      <c r="AX1279" s="758"/>
      <c r="AY1279" s="758"/>
      <c r="AZ1279" s="758"/>
      <c r="BA1279" s="758"/>
      <c r="BB1279" s="758"/>
      <c r="BC1279" s="758"/>
      <c r="BD1279" s="758"/>
      <c r="BE1279" s="758"/>
      <c r="BF1279" s="812"/>
      <c r="BG1279" s="758"/>
      <c r="BH1279" s="758"/>
      <c r="BI1279" s="758"/>
      <c r="BJ1279" s="758"/>
      <c r="BK1279" s="758"/>
      <c r="BL1279" s="758"/>
      <c r="BM1279" s="758"/>
      <c r="BN1279" s="758"/>
      <c r="BO1279" s="758"/>
      <c r="BP1279" s="758"/>
      <c r="BQ1279" s="758"/>
      <c r="BR1279" s="758"/>
      <c r="BS1279" s="758"/>
      <c r="BT1279" s="758"/>
      <c r="BU1279" s="758"/>
      <c r="BV1279" s="758"/>
      <c r="BW1279" s="758"/>
      <c r="BX1279" s="758"/>
      <c r="BY1279" s="758"/>
      <c r="BZ1279" s="758"/>
      <c r="CA1279" s="758"/>
      <c r="CB1279" s="758"/>
      <c r="CC1279" s="758"/>
      <c r="CD1279" s="758"/>
      <c r="CE1279" s="758"/>
      <c r="CF1279" s="758"/>
      <c r="CG1279" s="758"/>
      <c r="CH1279" s="758"/>
      <c r="CI1279" s="758"/>
      <c r="CJ1279" s="758"/>
      <c r="CK1279" s="758"/>
      <c r="CL1279" s="758"/>
      <c r="CM1279" s="758"/>
      <c r="CN1279" s="758"/>
    </row>
    <row r="1280" spans="2:92" ht="15">
      <c r="B1280" s="758"/>
      <c r="C1280" s="758"/>
      <c r="D1280" s="758"/>
      <c r="E1280" s="758"/>
      <c r="F1280" s="758"/>
      <c r="G1280" s="758"/>
      <c r="H1280" s="758"/>
      <c r="I1280" s="758"/>
      <c r="J1280" s="758"/>
      <c r="K1280" s="758"/>
      <c r="L1280" s="758"/>
      <c r="M1280" s="758"/>
      <c r="N1280" s="758"/>
      <c r="O1280" s="758"/>
      <c r="P1280" s="758"/>
      <c r="Q1280" s="758"/>
      <c r="R1280" s="758"/>
      <c r="S1280" s="758"/>
      <c r="T1280" s="758"/>
      <c r="U1280" s="758"/>
      <c r="V1280" s="758"/>
      <c r="W1280" s="758"/>
      <c r="X1280" s="758"/>
      <c r="Y1280" s="758"/>
      <c r="Z1280" s="758"/>
      <c r="AA1280" s="758"/>
      <c r="AB1280" s="758"/>
      <c r="AC1280" s="758"/>
      <c r="AD1280" s="758"/>
      <c r="AE1280" s="758"/>
      <c r="AF1280" s="758"/>
      <c r="AG1280" s="758"/>
      <c r="AH1280" s="758"/>
      <c r="AI1280" s="758"/>
      <c r="AJ1280" s="758"/>
      <c r="AK1280" s="758"/>
      <c r="AL1280" s="758"/>
      <c r="AM1280" s="758"/>
      <c r="AN1280" s="758"/>
      <c r="AO1280" s="758"/>
      <c r="AP1280" s="758"/>
      <c r="AQ1280" s="758"/>
      <c r="AR1280" s="758"/>
      <c r="AS1280" s="758"/>
      <c r="AT1280" s="758"/>
      <c r="AU1280" s="758"/>
      <c r="AV1280" s="758"/>
      <c r="AW1280" s="758"/>
      <c r="AX1280" s="758"/>
      <c r="AY1280" s="758"/>
      <c r="AZ1280" s="758"/>
      <c r="BA1280" s="758"/>
      <c r="BB1280" s="758"/>
      <c r="BC1280" s="758"/>
      <c r="BD1280" s="758"/>
      <c r="BE1280" s="758"/>
      <c r="BF1280" s="812"/>
      <c r="BG1280" s="758"/>
      <c r="BH1280" s="758"/>
      <c r="BI1280" s="758"/>
      <c r="BJ1280" s="758"/>
      <c r="BK1280" s="758"/>
      <c r="BL1280" s="758"/>
      <c r="BM1280" s="758"/>
      <c r="BN1280" s="758"/>
      <c r="BO1280" s="758"/>
      <c r="BP1280" s="758"/>
      <c r="BQ1280" s="758"/>
      <c r="BR1280" s="758"/>
      <c r="BS1280" s="758"/>
      <c r="BT1280" s="758"/>
      <c r="BU1280" s="758"/>
      <c r="BV1280" s="758"/>
      <c r="BW1280" s="758"/>
      <c r="BX1280" s="758"/>
      <c r="BY1280" s="758"/>
      <c r="BZ1280" s="758"/>
      <c r="CA1280" s="758"/>
      <c r="CB1280" s="758"/>
      <c r="CC1280" s="758"/>
      <c r="CD1280" s="758"/>
      <c r="CE1280" s="758"/>
      <c r="CF1280" s="758"/>
      <c r="CG1280" s="758"/>
      <c r="CH1280" s="758"/>
      <c r="CI1280" s="758"/>
      <c r="CJ1280" s="758"/>
      <c r="CK1280" s="758"/>
      <c r="CL1280" s="758"/>
      <c r="CM1280" s="758"/>
      <c r="CN1280" s="758"/>
    </row>
    <row r="1281" spans="2:92" ht="15">
      <c r="B1281" s="758"/>
      <c r="C1281" s="758"/>
      <c r="D1281" s="758"/>
      <c r="E1281" s="758"/>
      <c r="F1281" s="758"/>
      <c r="G1281" s="758"/>
      <c r="H1281" s="758"/>
      <c r="I1281" s="758"/>
      <c r="J1281" s="758"/>
      <c r="K1281" s="758"/>
      <c r="L1281" s="758"/>
      <c r="M1281" s="758"/>
      <c r="N1281" s="758"/>
      <c r="O1281" s="758"/>
      <c r="P1281" s="758"/>
      <c r="Q1281" s="758"/>
      <c r="R1281" s="758"/>
      <c r="S1281" s="758"/>
      <c r="T1281" s="758"/>
      <c r="U1281" s="758"/>
      <c r="V1281" s="758"/>
      <c r="W1281" s="758"/>
      <c r="X1281" s="758"/>
      <c r="Y1281" s="758"/>
      <c r="Z1281" s="758"/>
      <c r="AA1281" s="758"/>
      <c r="AB1281" s="758"/>
      <c r="AC1281" s="758"/>
      <c r="AD1281" s="758"/>
      <c r="AE1281" s="758"/>
      <c r="AF1281" s="758"/>
      <c r="AG1281" s="758"/>
      <c r="AH1281" s="758"/>
      <c r="AI1281" s="758"/>
      <c r="AJ1281" s="758"/>
      <c r="AK1281" s="758"/>
      <c r="AL1281" s="758"/>
      <c r="AM1281" s="758"/>
      <c r="AN1281" s="758"/>
      <c r="AO1281" s="758"/>
      <c r="AP1281" s="758"/>
      <c r="AQ1281" s="758"/>
      <c r="AR1281" s="758"/>
      <c r="AS1281" s="758"/>
      <c r="AT1281" s="758"/>
      <c r="AU1281" s="758"/>
      <c r="AV1281" s="758"/>
      <c r="AW1281" s="758"/>
      <c r="AX1281" s="758"/>
      <c r="AY1281" s="758"/>
      <c r="AZ1281" s="758"/>
      <c r="BA1281" s="758"/>
      <c r="BB1281" s="758"/>
      <c r="BC1281" s="758"/>
      <c r="BD1281" s="758"/>
      <c r="BE1281" s="758"/>
      <c r="BF1281" s="812"/>
      <c r="BG1281" s="758"/>
      <c r="BH1281" s="758"/>
      <c r="BI1281" s="758"/>
      <c r="BJ1281" s="758"/>
      <c r="BK1281" s="758"/>
      <c r="BL1281" s="758"/>
      <c r="BM1281" s="758"/>
      <c r="BN1281" s="758"/>
      <c r="BO1281" s="758"/>
      <c r="BP1281" s="758"/>
      <c r="BQ1281" s="758"/>
      <c r="BR1281" s="758"/>
      <c r="BS1281" s="758"/>
      <c r="BT1281" s="758"/>
      <c r="BU1281" s="758"/>
      <c r="BV1281" s="758"/>
      <c r="BW1281" s="758"/>
      <c r="BX1281" s="758"/>
      <c r="BY1281" s="758"/>
      <c r="BZ1281" s="758"/>
      <c r="CA1281" s="758"/>
      <c r="CB1281" s="758"/>
      <c r="CC1281" s="758"/>
      <c r="CD1281" s="758"/>
      <c r="CE1281" s="758"/>
      <c r="CF1281" s="758"/>
      <c r="CG1281" s="758"/>
      <c r="CH1281" s="758"/>
      <c r="CI1281" s="758"/>
      <c r="CJ1281" s="758"/>
      <c r="CK1281" s="758"/>
      <c r="CL1281" s="758"/>
      <c r="CM1281" s="758"/>
      <c r="CN1281" s="758"/>
    </row>
    <row r="1282" spans="2:92" ht="15">
      <c r="B1282" s="758"/>
      <c r="C1282" s="758"/>
      <c r="D1282" s="758"/>
      <c r="E1282" s="758"/>
      <c r="F1282" s="758"/>
      <c r="G1282" s="758"/>
      <c r="H1282" s="758"/>
      <c r="I1282" s="758"/>
      <c r="J1282" s="758"/>
      <c r="K1282" s="758"/>
      <c r="L1282" s="758"/>
      <c r="M1282" s="758"/>
      <c r="N1282" s="758"/>
      <c r="O1282" s="758"/>
      <c r="P1282" s="758"/>
      <c r="Q1282" s="758"/>
      <c r="R1282" s="758"/>
      <c r="S1282" s="758"/>
      <c r="T1282" s="758"/>
      <c r="U1282" s="758"/>
      <c r="V1282" s="758"/>
      <c r="W1282" s="758"/>
      <c r="X1282" s="758"/>
      <c r="Y1282" s="758"/>
      <c r="Z1282" s="758"/>
      <c r="AA1282" s="758"/>
      <c r="AB1282" s="758"/>
      <c r="AC1282" s="758"/>
      <c r="AD1282" s="758"/>
      <c r="AE1282" s="758"/>
      <c r="AF1282" s="758"/>
      <c r="AG1282" s="758"/>
      <c r="AH1282" s="758"/>
      <c r="AI1282" s="758"/>
      <c r="AJ1282" s="758"/>
      <c r="AK1282" s="758"/>
      <c r="AL1282" s="758"/>
      <c r="AM1282" s="758"/>
      <c r="AN1282" s="758"/>
      <c r="AO1282" s="758"/>
      <c r="AP1282" s="758"/>
      <c r="AQ1282" s="758"/>
      <c r="AR1282" s="758"/>
      <c r="AS1282" s="758"/>
      <c r="AT1282" s="758"/>
      <c r="AU1282" s="758"/>
      <c r="AV1282" s="758"/>
      <c r="AW1282" s="758"/>
      <c r="AX1282" s="758"/>
      <c r="AY1282" s="758"/>
      <c r="AZ1282" s="758"/>
      <c r="BA1282" s="758"/>
      <c r="BB1282" s="758"/>
      <c r="BC1282" s="758"/>
      <c r="BD1282" s="758"/>
      <c r="BE1282" s="758"/>
      <c r="BF1282" s="812"/>
      <c r="BG1282" s="758"/>
      <c r="BH1282" s="758"/>
      <c r="BI1282" s="758"/>
      <c r="BJ1282" s="758"/>
      <c r="BK1282" s="758"/>
      <c r="BL1282" s="758"/>
      <c r="BM1282" s="758"/>
      <c r="BN1282" s="758"/>
      <c r="BO1282" s="758"/>
      <c r="BP1282" s="758"/>
      <c r="BQ1282" s="758"/>
      <c r="BR1282" s="758"/>
      <c r="BS1282" s="758"/>
      <c r="BT1282" s="758"/>
      <c r="BU1282" s="758"/>
      <c r="BV1282" s="758"/>
      <c r="BW1282" s="758"/>
      <c r="BX1282" s="758"/>
      <c r="BY1282" s="758"/>
      <c r="BZ1282" s="758"/>
      <c r="CA1282" s="758"/>
      <c r="CB1282" s="758"/>
      <c r="CC1282" s="758"/>
      <c r="CD1282" s="758"/>
      <c r="CE1282" s="758"/>
      <c r="CF1282" s="758"/>
      <c r="CG1282" s="758"/>
      <c r="CH1282" s="758"/>
      <c r="CI1282" s="758"/>
      <c r="CJ1282" s="758"/>
      <c r="CK1282" s="758"/>
      <c r="CL1282" s="758"/>
      <c r="CM1282" s="758"/>
      <c r="CN1282" s="758"/>
    </row>
    <row r="1283" spans="2:92" ht="15">
      <c r="B1283" s="758"/>
      <c r="C1283" s="758"/>
      <c r="D1283" s="758"/>
      <c r="E1283" s="758"/>
      <c r="F1283" s="758"/>
      <c r="G1283" s="758"/>
      <c r="H1283" s="758"/>
      <c r="I1283" s="758"/>
      <c r="J1283" s="758"/>
      <c r="K1283" s="758"/>
      <c r="L1283" s="758"/>
      <c r="M1283" s="758"/>
      <c r="N1283" s="758"/>
      <c r="O1283" s="758"/>
      <c r="P1283" s="758"/>
      <c r="Q1283" s="758"/>
      <c r="R1283" s="758"/>
      <c r="S1283" s="758"/>
      <c r="T1283" s="758"/>
      <c r="U1283" s="758"/>
      <c r="V1283" s="758"/>
      <c r="W1283" s="758"/>
      <c r="X1283" s="758"/>
      <c r="Y1283" s="758"/>
      <c r="Z1283" s="758"/>
      <c r="AA1283" s="758"/>
      <c r="AB1283" s="758"/>
      <c r="AC1283" s="758"/>
      <c r="AD1283" s="758"/>
      <c r="AE1283" s="758"/>
      <c r="AF1283" s="758"/>
      <c r="AG1283" s="758"/>
      <c r="AH1283" s="758"/>
      <c r="AI1283" s="758"/>
      <c r="AJ1283" s="758"/>
      <c r="AK1283" s="758"/>
      <c r="AL1283" s="758"/>
      <c r="AM1283" s="758"/>
      <c r="AN1283" s="758"/>
      <c r="AO1283" s="758"/>
      <c r="AP1283" s="758"/>
      <c r="AQ1283" s="758"/>
      <c r="AR1283" s="758"/>
      <c r="AS1283" s="758"/>
      <c r="AT1283" s="758"/>
      <c r="AU1283" s="758"/>
      <c r="AV1283" s="758"/>
      <c r="AW1283" s="758"/>
      <c r="AX1283" s="758"/>
      <c r="AY1283" s="758"/>
      <c r="AZ1283" s="758"/>
      <c r="BA1283" s="758"/>
      <c r="BB1283" s="758"/>
      <c r="BC1283" s="758"/>
      <c r="BD1283" s="758"/>
      <c r="BE1283" s="758"/>
      <c r="BF1283" s="812"/>
      <c r="BG1283" s="758"/>
      <c r="BH1283" s="758"/>
      <c r="BI1283" s="758"/>
      <c r="BJ1283" s="758"/>
      <c r="BK1283" s="758"/>
      <c r="BL1283" s="758"/>
      <c r="BM1283" s="758"/>
      <c r="BN1283" s="758"/>
      <c r="BO1283" s="758"/>
      <c r="BP1283" s="758"/>
      <c r="BQ1283" s="758"/>
      <c r="BR1283" s="758"/>
      <c r="BS1283" s="758"/>
      <c r="BT1283" s="758"/>
      <c r="BU1283" s="758"/>
      <c r="BV1283" s="758"/>
      <c r="BW1283" s="758"/>
      <c r="BX1283" s="758"/>
      <c r="BY1283" s="758"/>
      <c r="BZ1283" s="758"/>
      <c r="CA1283" s="758"/>
      <c r="CB1283" s="758"/>
      <c r="CC1283" s="758"/>
      <c r="CD1283" s="758"/>
      <c r="CE1283" s="758"/>
      <c r="CF1283" s="758"/>
      <c r="CG1283" s="758"/>
      <c r="CH1283" s="758"/>
      <c r="CI1283" s="758"/>
      <c r="CJ1283" s="758"/>
      <c r="CK1283" s="758"/>
      <c r="CL1283" s="758"/>
      <c r="CM1283" s="758"/>
      <c r="CN1283" s="758"/>
    </row>
    <row r="1284" spans="2:92" ht="15">
      <c r="B1284" s="758"/>
      <c r="C1284" s="758"/>
      <c r="D1284" s="758"/>
      <c r="E1284" s="758"/>
      <c r="F1284" s="758"/>
      <c r="G1284" s="758"/>
      <c r="H1284" s="758"/>
      <c r="I1284" s="758"/>
      <c r="J1284" s="758"/>
      <c r="K1284" s="758"/>
      <c r="L1284" s="758"/>
      <c r="M1284" s="758"/>
      <c r="N1284" s="758"/>
      <c r="O1284" s="758"/>
      <c r="P1284" s="758"/>
      <c r="Q1284" s="758"/>
      <c r="R1284" s="758"/>
      <c r="S1284" s="758"/>
      <c r="T1284" s="758"/>
      <c r="U1284" s="758"/>
      <c r="V1284" s="758"/>
      <c r="W1284" s="758"/>
      <c r="X1284" s="758"/>
      <c r="Y1284" s="758"/>
      <c r="Z1284" s="758"/>
      <c r="AA1284" s="758"/>
      <c r="AB1284" s="758"/>
      <c r="AC1284" s="758"/>
      <c r="AD1284" s="758"/>
      <c r="AE1284" s="758"/>
      <c r="AF1284" s="758"/>
      <c r="AG1284" s="758"/>
      <c r="AH1284" s="758"/>
      <c r="AI1284" s="758"/>
      <c r="AJ1284" s="758"/>
      <c r="AK1284" s="758"/>
      <c r="AL1284" s="758"/>
      <c r="AM1284" s="758"/>
      <c r="AN1284" s="758"/>
      <c r="AO1284" s="758"/>
      <c r="AP1284" s="758"/>
      <c r="AQ1284" s="758"/>
      <c r="AR1284" s="758"/>
      <c r="AS1284" s="758"/>
      <c r="AT1284" s="758"/>
      <c r="AU1284" s="758"/>
      <c r="AV1284" s="758"/>
      <c r="AW1284" s="758"/>
      <c r="AX1284" s="758"/>
      <c r="AY1284" s="758"/>
      <c r="AZ1284" s="758"/>
      <c r="BA1284" s="758"/>
      <c r="BB1284" s="758"/>
      <c r="BC1284" s="758"/>
      <c r="BD1284" s="758"/>
      <c r="BE1284" s="758"/>
      <c r="BF1284" s="812"/>
      <c r="BG1284" s="758"/>
      <c r="BH1284" s="758"/>
      <c r="BI1284" s="758"/>
      <c r="BJ1284" s="758"/>
      <c r="BK1284" s="758"/>
      <c r="BL1284" s="758"/>
      <c r="BM1284" s="758"/>
      <c r="BN1284" s="758"/>
      <c r="BO1284" s="758"/>
      <c r="BP1284" s="758"/>
      <c r="BQ1284" s="758"/>
      <c r="BR1284" s="758"/>
      <c r="BS1284" s="758"/>
      <c r="BT1284" s="758"/>
      <c r="BU1284" s="758"/>
      <c r="BV1284" s="758"/>
      <c r="BW1284" s="758"/>
      <c r="BX1284" s="758"/>
      <c r="BY1284" s="758"/>
      <c r="BZ1284" s="758"/>
      <c r="CA1284" s="758"/>
      <c r="CB1284" s="758"/>
      <c r="CC1284" s="758"/>
      <c r="CD1284" s="758"/>
      <c r="CE1284" s="758"/>
      <c r="CF1284" s="758"/>
      <c r="CG1284" s="758"/>
      <c r="CH1284" s="758"/>
      <c r="CI1284" s="758"/>
      <c r="CJ1284" s="758"/>
      <c r="CK1284" s="758"/>
      <c r="CL1284" s="758"/>
      <c r="CM1284" s="758"/>
      <c r="CN1284" s="758"/>
    </row>
    <row r="1285" spans="2:92" ht="15">
      <c r="B1285" s="758"/>
      <c r="C1285" s="758"/>
      <c r="D1285" s="758"/>
      <c r="E1285" s="758"/>
      <c r="F1285" s="758"/>
      <c r="G1285" s="758"/>
      <c r="H1285" s="758"/>
      <c r="I1285" s="758"/>
      <c r="J1285" s="758"/>
      <c r="K1285" s="758"/>
      <c r="L1285" s="758"/>
      <c r="M1285" s="758"/>
      <c r="N1285" s="758"/>
      <c r="O1285" s="758"/>
      <c r="P1285" s="758"/>
      <c r="Q1285" s="758"/>
      <c r="R1285" s="758"/>
      <c r="S1285" s="758"/>
      <c r="T1285" s="758"/>
      <c r="U1285" s="758"/>
      <c r="V1285" s="758"/>
      <c r="W1285" s="758"/>
      <c r="X1285" s="758"/>
      <c r="Y1285" s="758"/>
      <c r="Z1285" s="758"/>
      <c r="AA1285" s="758"/>
      <c r="AB1285" s="758"/>
      <c r="AC1285" s="758"/>
      <c r="AD1285" s="758"/>
      <c r="AE1285" s="758"/>
      <c r="AF1285" s="758"/>
      <c r="AG1285" s="758"/>
      <c r="AH1285" s="758"/>
      <c r="AI1285" s="758"/>
      <c r="AJ1285" s="758"/>
      <c r="AK1285" s="758"/>
      <c r="AL1285" s="758"/>
      <c r="AM1285" s="758"/>
      <c r="AN1285" s="758"/>
      <c r="AO1285" s="758"/>
      <c r="AP1285" s="758"/>
      <c r="AQ1285" s="758"/>
      <c r="AR1285" s="758"/>
      <c r="AS1285" s="758"/>
      <c r="AT1285" s="758"/>
      <c r="AU1285" s="758"/>
      <c r="AV1285" s="758"/>
      <c r="AW1285" s="758"/>
      <c r="AX1285" s="758"/>
      <c r="AY1285" s="758"/>
      <c r="AZ1285" s="758"/>
      <c r="BA1285" s="758"/>
      <c r="BB1285" s="758"/>
      <c r="BC1285" s="758"/>
      <c r="BD1285" s="758"/>
      <c r="BE1285" s="758"/>
      <c r="BF1285" s="812"/>
      <c r="BG1285" s="758"/>
      <c r="BH1285" s="758"/>
      <c r="BI1285" s="758"/>
      <c r="BJ1285" s="758"/>
      <c r="BK1285" s="758"/>
      <c r="BL1285" s="758"/>
      <c r="BM1285" s="758"/>
      <c r="BN1285" s="758"/>
      <c r="BO1285" s="758"/>
      <c r="BP1285" s="758"/>
      <c r="BQ1285" s="758"/>
      <c r="BR1285" s="758"/>
      <c r="BS1285" s="758"/>
      <c r="BT1285" s="758"/>
      <c r="BU1285" s="758"/>
      <c r="BV1285" s="758"/>
      <c r="BW1285" s="758"/>
      <c r="BX1285" s="758"/>
      <c r="BY1285" s="758"/>
      <c r="BZ1285" s="758"/>
      <c r="CA1285" s="758"/>
      <c r="CB1285" s="758"/>
      <c r="CC1285" s="758"/>
      <c r="CD1285" s="758"/>
      <c r="CE1285" s="758"/>
      <c r="CF1285" s="758"/>
      <c r="CG1285" s="758"/>
      <c r="CH1285" s="758"/>
      <c r="CI1285" s="758"/>
      <c r="CJ1285" s="758"/>
      <c r="CK1285" s="758"/>
      <c r="CL1285" s="758"/>
      <c r="CM1285" s="758"/>
      <c r="CN1285" s="758"/>
    </row>
    <row r="1286" spans="2:92" ht="15">
      <c r="B1286" s="758"/>
      <c r="C1286" s="758"/>
      <c r="D1286" s="758"/>
      <c r="E1286" s="758"/>
      <c r="F1286" s="758"/>
      <c r="G1286" s="758"/>
      <c r="H1286" s="758"/>
      <c r="I1286" s="758"/>
      <c r="J1286" s="758"/>
      <c r="K1286" s="758"/>
      <c r="L1286" s="758"/>
      <c r="M1286" s="758"/>
      <c r="N1286" s="758"/>
      <c r="O1286" s="758"/>
      <c r="P1286" s="758"/>
      <c r="Q1286" s="758"/>
      <c r="R1286" s="758"/>
      <c r="S1286" s="758"/>
      <c r="T1286" s="758"/>
      <c r="U1286" s="758"/>
      <c r="V1286" s="758"/>
      <c r="W1286" s="758"/>
      <c r="X1286" s="758"/>
      <c r="Y1286" s="758"/>
      <c r="Z1286" s="758"/>
      <c r="AA1286" s="758"/>
      <c r="AB1286" s="758"/>
      <c r="AC1286" s="758"/>
      <c r="AD1286" s="758"/>
      <c r="AE1286" s="758"/>
      <c r="AF1286" s="758"/>
      <c r="AG1286" s="758"/>
      <c r="AH1286" s="758"/>
      <c r="AI1286" s="758"/>
      <c r="AJ1286" s="758"/>
      <c r="AK1286" s="758"/>
      <c r="AL1286" s="758"/>
      <c r="AM1286" s="758"/>
      <c r="AN1286" s="758"/>
      <c r="AO1286" s="758"/>
      <c r="AP1286" s="758"/>
      <c r="AQ1286" s="758"/>
      <c r="AR1286" s="758"/>
      <c r="AS1286" s="758"/>
      <c r="AT1286" s="758"/>
      <c r="AU1286" s="758"/>
      <c r="AV1286" s="758"/>
      <c r="AW1286" s="758"/>
      <c r="AX1286" s="758"/>
      <c r="AY1286" s="758"/>
      <c r="AZ1286" s="758"/>
      <c r="BA1286" s="758"/>
      <c r="BB1286" s="758"/>
      <c r="BC1286" s="758"/>
      <c r="BD1286" s="758"/>
      <c r="BE1286" s="758"/>
      <c r="BF1286" s="812"/>
      <c r="BG1286" s="758"/>
      <c r="BH1286" s="758"/>
      <c r="BI1286" s="758"/>
      <c r="BJ1286" s="758"/>
      <c r="BK1286" s="758"/>
      <c r="BL1286" s="758"/>
      <c r="BM1286" s="758"/>
      <c r="BN1286" s="758"/>
      <c r="BO1286" s="758"/>
      <c r="BP1286" s="758"/>
      <c r="BQ1286" s="758"/>
      <c r="BR1286" s="758"/>
      <c r="BS1286" s="758"/>
      <c r="BT1286" s="758"/>
      <c r="BU1286" s="758"/>
      <c r="BV1286" s="758"/>
      <c r="BW1286" s="758"/>
      <c r="BX1286" s="758"/>
      <c r="BY1286" s="758"/>
      <c r="BZ1286" s="758"/>
      <c r="CA1286" s="758"/>
      <c r="CB1286" s="758"/>
      <c r="CC1286" s="758"/>
      <c r="CD1286" s="758"/>
      <c r="CE1286" s="758"/>
      <c r="CF1286" s="758"/>
      <c r="CG1286" s="758"/>
      <c r="CH1286" s="758"/>
      <c r="CI1286" s="758"/>
      <c r="CJ1286" s="758"/>
      <c r="CK1286" s="758"/>
      <c r="CL1286" s="758"/>
      <c r="CM1286" s="758"/>
      <c r="CN1286" s="758"/>
    </row>
    <row r="1287" spans="2:92" ht="15">
      <c r="B1287" s="758"/>
      <c r="C1287" s="758"/>
      <c r="D1287" s="758"/>
      <c r="E1287" s="758"/>
      <c r="F1287" s="758"/>
      <c r="G1287" s="758"/>
      <c r="H1287" s="758"/>
      <c r="I1287" s="758"/>
      <c r="J1287" s="758"/>
      <c r="K1287" s="758"/>
      <c r="L1287" s="758"/>
      <c r="M1287" s="758"/>
      <c r="N1287" s="758"/>
      <c r="O1287" s="758"/>
      <c r="P1287" s="758"/>
      <c r="Q1287" s="758"/>
      <c r="R1287" s="758"/>
      <c r="S1287" s="758"/>
      <c r="T1287" s="758"/>
      <c r="U1287" s="758"/>
      <c r="V1287" s="758"/>
      <c r="W1287" s="758"/>
      <c r="X1287" s="758"/>
      <c r="Y1287" s="758"/>
      <c r="Z1287" s="758"/>
      <c r="AA1287" s="758"/>
      <c r="AB1287" s="758"/>
      <c r="AC1287" s="758"/>
      <c r="AD1287" s="758"/>
      <c r="AE1287" s="758"/>
      <c r="AF1287" s="758"/>
      <c r="AG1287" s="758"/>
      <c r="AH1287" s="758"/>
      <c r="AI1287" s="758"/>
      <c r="AJ1287" s="758"/>
      <c r="AK1287" s="758"/>
      <c r="AL1287" s="758"/>
      <c r="AM1287" s="758"/>
      <c r="AN1287" s="758"/>
      <c r="AO1287" s="758"/>
      <c r="AP1287" s="758"/>
      <c r="AQ1287" s="758"/>
      <c r="AR1287" s="758"/>
      <c r="AS1287" s="758"/>
      <c r="AT1287" s="758"/>
      <c r="AU1287" s="758"/>
      <c r="AV1287" s="758"/>
      <c r="AW1287" s="758"/>
      <c r="AX1287" s="758"/>
      <c r="AY1287" s="758"/>
      <c r="AZ1287" s="758"/>
      <c r="BA1287" s="758"/>
      <c r="BB1287" s="758"/>
      <c r="BC1287" s="758"/>
      <c r="BD1287" s="758"/>
      <c r="BE1287" s="758"/>
      <c r="BF1287" s="812"/>
      <c r="BG1287" s="758"/>
      <c r="BH1287" s="758"/>
      <c r="BI1287" s="758"/>
      <c r="BJ1287" s="758"/>
      <c r="BK1287" s="758"/>
      <c r="BL1287" s="758"/>
      <c r="BM1287" s="758"/>
      <c r="BN1287" s="758"/>
      <c r="BO1287" s="758"/>
      <c r="BP1287" s="758"/>
      <c r="BQ1287" s="758"/>
      <c r="BR1287" s="758"/>
      <c r="BS1287" s="758"/>
      <c r="BT1287" s="758"/>
      <c r="BU1287" s="758"/>
      <c r="BV1287" s="758"/>
      <c r="BW1287" s="758"/>
      <c r="BX1287" s="758"/>
      <c r="BY1287" s="758"/>
      <c r="BZ1287" s="758"/>
      <c r="CA1287" s="758"/>
      <c r="CB1287" s="758"/>
      <c r="CC1287" s="758"/>
      <c r="CD1287" s="758"/>
      <c r="CE1287" s="758"/>
      <c r="CF1287" s="758"/>
      <c r="CG1287" s="758"/>
      <c r="CH1287" s="758"/>
      <c r="CI1287" s="758"/>
      <c r="CJ1287" s="758"/>
      <c r="CK1287" s="758"/>
      <c r="CL1287" s="758"/>
      <c r="CM1287" s="758"/>
      <c r="CN1287" s="758"/>
    </row>
    <row r="1288" spans="2:92" ht="15">
      <c r="B1288" s="758"/>
      <c r="C1288" s="758"/>
      <c r="D1288" s="758"/>
      <c r="E1288" s="758"/>
      <c r="F1288" s="758"/>
      <c r="G1288" s="758"/>
      <c r="H1288" s="758"/>
      <c r="I1288" s="758"/>
      <c r="J1288" s="758"/>
      <c r="K1288" s="758"/>
      <c r="L1288" s="758"/>
      <c r="M1288" s="758"/>
      <c r="N1288" s="758"/>
      <c r="O1288" s="758"/>
      <c r="P1288" s="758"/>
      <c r="Q1288" s="758"/>
      <c r="R1288" s="758"/>
      <c r="S1288" s="758"/>
      <c r="T1288" s="758"/>
      <c r="U1288" s="758"/>
      <c r="V1288" s="758"/>
      <c r="W1288" s="758"/>
      <c r="X1288" s="758"/>
      <c r="Y1288" s="758"/>
      <c r="Z1288" s="758"/>
      <c r="AA1288" s="758"/>
      <c r="AB1288" s="758"/>
      <c r="AC1288" s="758"/>
      <c r="AD1288" s="758"/>
      <c r="AE1288" s="758"/>
      <c r="AF1288" s="758"/>
      <c r="AG1288" s="758"/>
      <c r="AH1288" s="758"/>
      <c r="AI1288" s="758"/>
      <c r="AJ1288" s="758"/>
      <c r="AK1288" s="758"/>
      <c r="AL1288" s="758"/>
      <c r="AM1288" s="758"/>
      <c r="AN1288" s="758"/>
      <c r="AO1288" s="758"/>
      <c r="AP1288" s="758"/>
      <c r="AQ1288" s="758"/>
      <c r="AR1288" s="758"/>
      <c r="AS1288" s="758"/>
      <c r="AT1288" s="758"/>
      <c r="AU1288" s="758"/>
      <c r="AV1288" s="758"/>
      <c r="AW1288" s="758"/>
      <c r="AX1288" s="758"/>
      <c r="AY1288" s="758"/>
      <c r="AZ1288" s="758"/>
      <c r="BA1288" s="758"/>
      <c r="BB1288" s="758"/>
      <c r="BC1288" s="758"/>
      <c r="BD1288" s="758"/>
      <c r="BE1288" s="758"/>
      <c r="BF1288" s="812"/>
      <c r="BG1288" s="758"/>
      <c r="BH1288" s="758"/>
      <c r="BI1288" s="758"/>
      <c r="BJ1288" s="758"/>
      <c r="BK1288" s="758"/>
      <c r="BL1288" s="758"/>
      <c r="BM1288" s="758"/>
      <c r="BN1288" s="758"/>
      <c r="BO1288" s="758"/>
      <c r="BP1288" s="758"/>
      <c r="BQ1288" s="758"/>
      <c r="BR1288" s="758"/>
      <c r="BS1288" s="758"/>
      <c r="BT1288" s="758"/>
      <c r="BU1288" s="758"/>
      <c r="BV1288" s="758"/>
      <c r="BW1288" s="758"/>
      <c r="BX1288" s="758"/>
      <c r="BY1288" s="758"/>
      <c r="BZ1288" s="758"/>
      <c r="CA1288" s="758"/>
      <c r="CB1288" s="758"/>
      <c r="CC1288" s="758"/>
      <c r="CD1288" s="758"/>
      <c r="CE1288" s="758"/>
      <c r="CF1288" s="758"/>
      <c r="CG1288" s="758"/>
      <c r="CH1288" s="758"/>
      <c r="CI1288" s="758"/>
      <c r="CJ1288" s="758"/>
      <c r="CK1288" s="758"/>
      <c r="CL1288" s="758"/>
      <c r="CM1288" s="758"/>
      <c r="CN1288" s="758"/>
    </row>
    <row r="1289" spans="2:92" ht="15">
      <c r="B1289" s="758"/>
      <c r="C1289" s="758"/>
      <c r="D1289" s="758"/>
      <c r="E1289" s="758"/>
      <c r="F1289" s="758"/>
      <c r="G1289" s="758"/>
      <c r="H1289" s="758"/>
      <c r="I1289" s="758"/>
      <c r="J1289" s="758"/>
      <c r="K1289" s="758"/>
      <c r="L1289" s="758"/>
      <c r="M1289" s="758"/>
      <c r="N1289" s="758"/>
      <c r="O1289" s="758"/>
      <c r="P1289" s="758"/>
      <c r="Q1289" s="758"/>
      <c r="R1289" s="758"/>
      <c r="S1289" s="758"/>
      <c r="T1289" s="758"/>
      <c r="U1289" s="758"/>
      <c r="V1289" s="758"/>
      <c r="W1289" s="758"/>
      <c r="X1289" s="758"/>
      <c r="Y1289" s="758"/>
      <c r="Z1289" s="758"/>
      <c r="AA1289" s="758"/>
      <c r="AB1289" s="758"/>
      <c r="AC1289" s="758"/>
      <c r="AD1289" s="758"/>
      <c r="AE1289" s="758"/>
      <c r="AF1289" s="758"/>
      <c r="AG1289" s="758"/>
      <c r="AH1289" s="758"/>
      <c r="AI1289" s="758"/>
      <c r="AJ1289" s="758"/>
      <c r="AK1289" s="758"/>
      <c r="AL1289" s="758"/>
      <c r="AM1289" s="758"/>
      <c r="AN1289" s="758"/>
      <c r="AO1289" s="758"/>
      <c r="AP1289" s="758"/>
      <c r="AQ1289" s="758"/>
      <c r="AR1289" s="758"/>
      <c r="AS1289" s="758"/>
      <c r="AT1289" s="758"/>
      <c r="AU1289" s="758"/>
      <c r="AV1289" s="758"/>
      <c r="AW1289" s="758"/>
      <c r="AX1289" s="758"/>
      <c r="AY1289" s="758"/>
      <c r="AZ1289" s="758"/>
      <c r="BA1289" s="758"/>
      <c r="BB1289" s="758"/>
      <c r="BC1289" s="758"/>
      <c r="BD1289" s="758"/>
      <c r="BE1289" s="758"/>
      <c r="BF1289" s="812"/>
      <c r="BG1289" s="758"/>
      <c r="BH1289" s="758"/>
      <c r="BI1289" s="758"/>
      <c r="BJ1289" s="758"/>
      <c r="BK1289" s="758"/>
      <c r="BL1289" s="758"/>
      <c r="BM1289" s="758"/>
      <c r="BN1289" s="758"/>
      <c r="BO1289" s="758"/>
      <c r="BP1289" s="758"/>
      <c r="BQ1289" s="758"/>
      <c r="BR1289" s="758"/>
      <c r="BS1289" s="758"/>
      <c r="BT1289" s="758"/>
      <c r="BU1289" s="758"/>
      <c r="BV1289" s="758"/>
      <c r="BW1289" s="758"/>
      <c r="BX1289" s="758"/>
      <c r="BY1289" s="758"/>
      <c r="BZ1289" s="758"/>
      <c r="CA1289" s="758"/>
      <c r="CB1289" s="758"/>
      <c r="CC1289" s="758"/>
      <c r="CD1289" s="758"/>
      <c r="CE1289" s="758"/>
      <c r="CF1289" s="758"/>
      <c r="CG1289" s="758"/>
      <c r="CH1289" s="758"/>
      <c r="CI1289" s="758"/>
      <c r="CJ1289" s="758"/>
      <c r="CK1289" s="758"/>
      <c r="CL1289" s="758"/>
      <c r="CM1289" s="758"/>
      <c r="CN1289" s="758"/>
    </row>
    <row r="1290" spans="2:92" ht="15">
      <c r="B1290" s="758"/>
      <c r="C1290" s="758"/>
      <c r="D1290" s="758"/>
      <c r="E1290" s="758"/>
      <c r="F1290" s="758"/>
      <c r="G1290" s="758"/>
      <c r="H1290" s="758"/>
      <c r="I1290" s="758"/>
      <c r="J1290" s="758"/>
      <c r="K1290" s="758"/>
      <c r="L1290" s="758"/>
      <c r="M1290" s="758"/>
      <c r="N1290" s="758"/>
      <c r="O1290" s="758"/>
      <c r="P1290" s="758"/>
      <c r="Q1290" s="758"/>
      <c r="R1290" s="758"/>
      <c r="S1290" s="758"/>
      <c r="T1290" s="758"/>
      <c r="U1290" s="758"/>
      <c r="V1290" s="758"/>
      <c r="W1290" s="758"/>
      <c r="X1290" s="758"/>
      <c r="Y1290" s="758"/>
      <c r="Z1290" s="758"/>
      <c r="AA1290" s="758"/>
      <c r="AB1290" s="758"/>
      <c r="AC1290" s="758"/>
      <c r="AD1290" s="758"/>
      <c r="AE1290" s="758"/>
      <c r="AF1290" s="758"/>
      <c r="AG1290" s="758"/>
      <c r="AH1290" s="758"/>
      <c r="AI1290" s="758"/>
      <c r="AJ1290" s="758"/>
      <c r="AK1290" s="758"/>
      <c r="AL1290" s="758"/>
      <c r="AM1290" s="758"/>
      <c r="AN1290" s="758"/>
      <c r="AO1290" s="758"/>
      <c r="AP1290" s="758"/>
      <c r="AQ1290" s="758"/>
      <c r="AR1290" s="758"/>
      <c r="AS1290" s="758"/>
      <c r="AT1290" s="758"/>
      <c r="AU1290" s="758"/>
      <c r="AV1290" s="758"/>
      <c r="AW1290" s="758"/>
      <c r="AX1290" s="758"/>
      <c r="AY1290" s="758"/>
      <c r="AZ1290" s="758"/>
      <c r="BA1290" s="758"/>
      <c r="BB1290" s="758"/>
      <c r="BC1290" s="758"/>
      <c r="BD1290" s="758"/>
      <c r="BE1290" s="758"/>
      <c r="BF1290" s="812"/>
      <c r="BG1290" s="758"/>
      <c r="BH1290" s="758"/>
      <c r="BI1290" s="758"/>
      <c r="BJ1290" s="758"/>
      <c r="BK1290" s="758"/>
      <c r="BL1290" s="758"/>
      <c r="BM1290" s="758"/>
      <c r="BN1290" s="758"/>
      <c r="BO1290" s="758"/>
      <c r="BP1290" s="758"/>
      <c r="BQ1290" s="758"/>
      <c r="BR1290" s="758"/>
      <c r="BS1290" s="758"/>
      <c r="BT1290" s="758"/>
      <c r="BU1290" s="758"/>
      <c r="BV1290" s="758"/>
      <c r="BW1290" s="758"/>
      <c r="BX1290" s="758"/>
      <c r="BY1290" s="758"/>
      <c r="BZ1290" s="758"/>
      <c r="CA1290" s="758"/>
      <c r="CB1290" s="758"/>
      <c r="CC1290" s="758"/>
      <c r="CD1290" s="758"/>
      <c r="CE1290" s="758"/>
      <c r="CF1290" s="758"/>
      <c r="CG1290" s="758"/>
      <c r="CH1290" s="758"/>
      <c r="CI1290" s="758"/>
      <c r="CJ1290" s="758"/>
      <c r="CK1290" s="758"/>
      <c r="CL1290" s="758"/>
      <c r="CM1290" s="758"/>
      <c r="CN1290" s="758"/>
    </row>
    <row r="1291" spans="2:92" ht="15">
      <c r="B1291" s="758"/>
      <c r="C1291" s="758"/>
      <c r="D1291" s="758"/>
      <c r="E1291" s="758"/>
      <c r="F1291" s="758"/>
      <c r="G1291" s="758"/>
      <c r="H1291" s="758"/>
      <c r="I1291" s="758"/>
      <c r="J1291" s="758"/>
      <c r="K1291" s="758"/>
      <c r="L1291" s="758"/>
      <c r="M1291" s="758"/>
      <c r="N1291" s="758"/>
      <c r="O1291" s="758"/>
      <c r="P1291" s="758"/>
      <c r="Q1291" s="758"/>
      <c r="R1291" s="758"/>
      <c r="S1291" s="758"/>
      <c r="T1291" s="758"/>
      <c r="U1291" s="758"/>
      <c r="V1291" s="758"/>
      <c r="W1291" s="758"/>
      <c r="X1291" s="758"/>
      <c r="Y1291" s="758"/>
      <c r="Z1291" s="758"/>
      <c r="AA1291" s="758"/>
      <c r="AB1291" s="758"/>
      <c r="AC1291" s="758"/>
      <c r="AD1291" s="758"/>
      <c r="AE1291" s="758"/>
      <c r="AF1291" s="758"/>
      <c r="AG1291" s="758"/>
      <c r="AH1291" s="758"/>
      <c r="AI1291" s="758"/>
      <c r="AJ1291" s="758"/>
      <c r="AK1291" s="758"/>
      <c r="AL1291" s="758"/>
      <c r="AM1291" s="758"/>
      <c r="AN1291" s="758"/>
      <c r="AO1291" s="758"/>
      <c r="AP1291" s="758"/>
      <c r="AQ1291" s="758"/>
      <c r="AR1291" s="758"/>
      <c r="AS1291" s="758"/>
      <c r="AT1291" s="758"/>
      <c r="AU1291" s="758"/>
      <c r="AV1291" s="758"/>
      <c r="AW1291" s="758"/>
      <c r="AX1291" s="758"/>
      <c r="AY1291" s="758"/>
      <c r="AZ1291" s="758"/>
      <c r="BA1291" s="758"/>
      <c r="BB1291" s="758"/>
      <c r="BC1291" s="758"/>
      <c r="BD1291" s="758"/>
      <c r="BE1291" s="758"/>
      <c r="BF1291" s="812"/>
      <c r="BG1291" s="758"/>
      <c r="BH1291" s="758"/>
      <c r="BI1291" s="758"/>
      <c r="BJ1291" s="758"/>
      <c r="BK1291" s="758"/>
      <c r="BL1291" s="758"/>
      <c r="BM1291" s="758"/>
      <c r="BN1291" s="758"/>
      <c r="BO1291" s="758"/>
      <c r="BP1291" s="758"/>
      <c r="BQ1291" s="758"/>
      <c r="BR1291" s="758"/>
      <c r="BS1291" s="758"/>
      <c r="BT1291" s="758"/>
      <c r="BU1291" s="758"/>
      <c r="BV1291" s="758"/>
      <c r="BW1291" s="758"/>
      <c r="BX1291" s="758"/>
      <c r="BY1291" s="758"/>
      <c r="BZ1291" s="758"/>
      <c r="CA1291" s="758"/>
      <c r="CB1291" s="758"/>
      <c r="CC1291" s="758"/>
      <c r="CD1291" s="758"/>
      <c r="CE1291" s="758"/>
      <c r="CF1291" s="758"/>
      <c r="CG1291" s="758"/>
      <c r="CH1291" s="758"/>
      <c r="CI1291" s="758"/>
      <c r="CJ1291" s="758"/>
      <c r="CK1291" s="758"/>
      <c r="CL1291" s="758"/>
      <c r="CM1291" s="758"/>
      <c r="CN1291" s="758"/>
    </row>
    <row r="1292" spans="2:92" ht="15">
      <c r="B1292" s="758"/>
      <c r="C1292" s="758"/>
      <c r="D1292" s="758"/>
      <c r="E1292" s="758"/>
      <c r="F1292" s="758"/>
      <c r="G1292" s="758"/>
      <c r="H1292" s="758"/>
      <c r="I1292" s="758"/>
      <c r="J1292" s="758"/>
      <c r="K1292" s="758"/>
      <c r="L1292" s="758"/>
      <c r="M1292" s="758"/>
      <c r="N1292" s="758"/>
      <c r="O1292" s="758"/>
      <c r="P1292" s="758"/>
      <c r="Q1292" s="758"/>
      <c r="R1292" s="758"/>
      <c r="S1292" s="758"/>
      <c r="T1292" s="758"/>
      <c r="U1292" s="758"/>
      <c r="V1292" s="758"/>
      <c r="W1292" s="758"/>
      <c r="X1292" s="758"/>
      <c r="Y1292" s="758"/>
      <c r="Z1292" s="758"/>
      <c r="AA1292" s="758"/>
      <c r="AB1292" s="758"/>
      <c r="AC1292" s="758"/>
      <c r="AD1292" s="758"/>
      <c r="AE1292" s="758"/>
      <c r="AF1292" s="758"/>
      <c r="AG1292" s="758"/>
      <c r="AH1292" s="758"/>
      <c r="AI1292" s="758"/>
      <c r="AJ1292" s="758"/>
      <c r="AK1292" s="758"/>
      <c r="AL1292" s="758"/>
      <c r="AM1292" s="758"/>
      <c r="AN1292" s="758"/>
      <c r="AO1292" s="758"/>
      <c r="AP1292" s="758"/>
      <c r="AQ1292" s="758"/>
      <c r="AR1292" s="758"/>
      <c r="AS1292" s="758"/>
      <c r="AT1292" s="758"/>
      <c r="AU1292" s="758"/>
      <c r="AV1292" s="758"/>
      <c r="AW1292" s="758"/>
      <c r="AX1292" s="758"/>
      <c r="AY1292" s="758"/>
      <c r="AZ1292" s="758"/>
      <c r="BA1292" s="758"/>
      <c r="BB1292" s="758"/>
      <c r="BC1292" s="758"/>
      <c r="BD1292" s="758"/>
      <c r="BE1292" s="758"/>
      <c r="BF1292" s="812"/>
      <c r="BG1292" s="758"/>
      <c r="BH1292" s="758"/>
      <c r="BI1292" s="758"/>
      <c r="BJ1292" s="758"/>
      <c r="BK1292" s="758"/>
      <c r="BL1292" s="758"/>
      <c r="BM1292" s="758"/>
      <c r="BN1292" s="758"/>
      <c r="BO1292" s="758"/>
      <c r="BP1292" s="758"/>
      <c r="BQ1292" s="758"/>
      <c r="BR1292" s="758"/>
      <c r="BS1292" s="758"/>
      <c r="BT1292" s="758"/>
      <c r="BU1292" s="758"/>
      <c r="BV1292" s="758"/>
      <c r="BW1292" s="758"/>
      <c r="BX1292" s="758"/>
      <c r="BY1292" s="758"/>
      <c r="BZ1292" s="758"/>
      <c r="CA1292" s="758"/>
      <c r="CB1292" s="758"/>
      <c r="CC1292" s="758"/>
      <c r="CD1292" s="758"/>
      <c r="CE1292" s="758"/>
      <c r="CF1292" s="758"/>
      <c r="CG1292" s="758"/>
      <c r="CH1292" s="758"/>
      <c r="CI1292" s="758"/>
      <c r="CJ1292" s="758"/>
      <c r="CK1292" s="758"/>
      <c r="CL1292" s="758"/>
      <c r="CM1292" s="758"/>
      <c r="CN1292" s="758"/>
    </row>
    <row r="1293" spans="2:92" ht="15">
      <c r="B1293" s="758"/>
      <c r="C1293" s="758"/>
      <c r="D1293" s="758"/>
      <c r="E1293" s="758"/>
      <c r="F1293" s="758"/>
      <c r="G1293" s="758"/>
      <c r="H1293" s="758"/>
      <c r="I1293" s="758"/>
      <c r="J1293" s="758"/>
      <c r="K1293" s="758"/>
      <c r="L1293" s="758"/>
      <c r="M1293" s="758"/>
      <c r="N1293" s="758"/>
      <c r="O1293" s="758"/>
      <c r="P1293" s="758"/>
      <c r="Q1293" s="758"/>
      <c r="R1293" s="758"/>
      <c r="S1293" s="758"/>
      <c r="T1293" s="758"/>
      <c r="U1293" s="758"/>
      <c r="V1293" s="758"/>
      <c r="W1293" s="758"/>
      <c r="X1293" s="758"/>
      <c r="Y1293" s="758"/>
      <c r="Z1293" s="758"/>
      <c r="AA1293" s="758"/>
      <c r="AB1293" s="758"/>
      <c r="AC1293" s="758"/>
      <c r="AD1293" s="758"/>
      <c r="AE1293" s="758"/>
      <c r="AF1293" s="758"/>
      <c r="AG1293" s="758"/>
      <c r="AH1293" s="758"/>
      <c r="AI1293" s="758"/>
      <c r="AJ1293" s="758"/>
      <c r="AK1293" s="758"/>
      <c r="AL1293" s="758"/>
      <c r="AM1293" s="758"/>
      <c r="AN1293" s="758"/>
      <c r="AO1293" s="758"/>
      <c r="AP1293" s="758"/>
      <c r="AQ1293" s="758"/>
      <c r="AR1293" s="758"/>
      <c r="AS1293" s="758"/>
      <c r="AT1293" s="758"/>
      <c r="AU1293" s="758"/>
      <c r="AV1293" s="758"/>
      <c r="AW1293" s="758"/>
      <c r="AX1293" s="758"/>
      <c r="AY1293" s="758"/>
      <c r="AZ1293" s="758"/>
      <c r="BA1293" s="758"/>
      <c r="BB1293" s="758"/>
      <c r="BC1293" s="758"/>
      <c r="BD1293" s="758"/>
      <c r="BE1293" s="758"/>
      <c r="BF1293" s="812"/>
      <c r="BG1293" s="758"/>
      <c r="BH1293" s="758"/>
      <c r="BI1293" s="758"/>
      <c r="BJ1293" s="758"/>
      <c r="BK1293" s="758"/>
      <c r="BL1293" s="758"/>
      <c r="BM1293" s="758"/>
      <c r="BN1293" s="758"/>
      <c r="BO1293" s="758"/>
      <c r="BP1293" s="758"/>
      <c r="BQ1293" s="758"/>
      <c r="BR1293" s="758"/>
      <c r="BS1293" s="758"/>
      <c r="BT1293" s="758"/>
      <c r="BU1293" s="758"/>
      <c r="BV1293" s="758"/>
      <c r="BW1293" s="758"/>
      <c r="BX1293" s="758"/>
      <c r="BY1293" s="758"/>
      <c r="BZ1293" s="758"/>
      <c r="CA1293" s="758"/>
      <c r="CB1293" s="758"/>
      <c r="CC1293" s="758"/>
      <c r="CD1293" s="758"/>
      <c r="CE1293" s="758"/>
      <c r="CF1293" s="758"/>
      <c r="CG1293" s="758"/>
      <c r="CH1293" s="758"/>
      <c r="CI1293" s="758"/>
      <c r="CJ1293" s="758"/>
      <c r="CK1293" s="758"/>
      <c r="CL1293" s="758"/>
      <c r="CM1293" s="758"/>
      <c r="CN1293" s="758"/>
    </row>
    <row r="1294" spans="2:92" ht="15">
      <c r="B1294" s="758"/>
      <c r="C1294" s="758"/>
      <c r="D1294" s="758"/>
      <c r="E1294" s="758"/>
      <c r="F1294" s="758"/>
      <c r="G1294" s="758"/>
      <c r="H1294" s="758"/>
      <c r="I1294" s="758"/>
      <c r="J1294" s="758"/>
      <c r="K1294" s="758"/>
      <c r="L1294" s="758"/>
      <c r="M1294" s="758"/>
      <c r="N1294" s="758"/>
      <c r="O1294" s="758"/>
      <c r="P1294" s="758"/>
      <c r="Q1294" s="758"/>
      <c r="R1294" s="758"/>
      <c r="S1294" s="758"/>
      <c r="T1294" s="758"/>
      <c r="U1294" s="758"/>
      <c r="V1294" s="758"/>
      <c r="W1294" s="758"/>
      <c r="X1294" s="758"/>
      <c r="Y1294" s="758"/>
      <c r="Z1294" s="758"/>
      <c r="AA1294" s="758"/>
      <c r="AB1294" s="758"/>
      <c r="AC1294" s="758"/>
      <c r="AD1294" s="758"/>
      <c r="AE1294" s="758"/>
      <c r="AF1294" s="758"/>
      <c r="AG1294" s="758"/>
      <c r="AH1294" s="758"/>
      <c r="AI1294" s="758"/>
      <c r="AJ1294" s="758"/>
      <c r="AK1294" s="758"/>
      <c r="AL1294" s="758"/>
      <c r="AM1294" s="758"/>
      <c r="AN1294" s="758"/>
      <c r="AO1294" s="758"/>
      <c r="AP1294" s="758"/>
      <c r="AQ1294" s="758"/>
      <c r="AR1294" s="758"/>
      <c r="AS1294" s="758"/>
      <c r="AT1294" s="758"/>
      <c r="AU1294" s="758"/>
      <c r="AV1294" s="758"/>
      <c r="AW1294" s="758"/>
      <c r="AX1294" s="758"/>
      <c r="AY1294" s="758"/>
      <c r="AZ1294" s="758"/>
      <c r="BA1294" s="758"/>
      <c r="BB1294" s="758"/>
      <c r="BC1294" s="758"/>
      <c r="BD1294" s="758"/>
      <c r="BE1294" s="758"/>
      <c r="BF1294" s="812"/>
      <c r="BG1294" s="758"/>
      <c r="BH1294" s="758"/>
      <c r="BI1294" s="758"/>
      <c r="BJ1294" s="758"/>
      <c r="BK1294" s="758"/>
      <c r="BL1294" s="758"/>
      <c r="BM1294" s="758"/>
      <c r="BN1294" s="758"/>
      <c r="BO1294" s="758"/>
      <c r="BP1294" s="758"/>
      <c r="BQ1294" s="758"/>
      <c r="BR1294" s="758"/>
      <c r="BS1294" s="758"/>
      <c r="BT1294" s="758"/>
      <c r="BU1294" s="758"/>
      <c r="BV1294" s="758"/>
      <c r="BW1294" s="758"/>
      <c r="BX1294" s="758"/>
      <c r="BY1294" s="758"/>
      <c r="BZ1294" s="758"/>
      <c r="CA1294" s="758"/>
      <c r="CB1294" s="758"/>
      <c r="CC1294" s="758"/>
      <c r="CD1294" s="758"/>
      <c r="CE1294" s="758"/>
      <c r="CF1294" s="758"/>
      <c r="CG1294" s="758"/>
      <c r="CH1294" s="758"/>
      <c r="CI1294" s="758"/>
      <c r="CJ1294" s="758"/>
      <c r="CK1294" s="758"/>
      <c r="CL1294" s="758"/>
      <c r="CM1294" s="758"/>
      <c r="CN1294" s="758"/>
    </row>
    <row r="1295" spans="2:92" ht="15">
      <c r="B1295" s="758"/>
      <c r="C1295" s="758"/>
      <c r="D1295" s="758"/>
      <c r="E1295" s="758"/>
      <c r="F1295" s="758"/>
      <c r="G1295" s="758"/>
      <c r="H1295" s="758"/>
      <c r="I1295" s="758"/>
      <c r="J1295" s="758"/>
      <c r="K1295" s="758"/>
      <c r="L1295" s="758"/>
      <c r="M1295" s="758"/>
      <c r="N1295" s="758"/>
      <c r="O1295" s="758"/>
      <c r="P1295" s="758"/>
      <c r="Q1295" s="758"/>
      <c r="R1295" s="758"/>
      <c r="S1295" s="758"/>
      <c r="T1295" s="758"/>
      <c r="U1295" s="758"/>
      <c r="V1295" s="758"/>
      <c r="W1295" s="758"/>
      <c r="X1295" s="758"/>
      <c r="Y1295" s="758"/>
      <c r="Z1295" s="758"/>
      <c r="AA1295" s="758"/>
      <c r="AB1295" s="758"/>
      <c r="AC1295" s="758"/>
      <c r="AD1295" s="758"/>
      <c r="AE1295" s="758"/>
      <c r="AF1295" s="758"/>
      <c r="AG1295" s="758"/>
      <c r="AH1295" s="758"/>
      <c r="AI1295" s="758"/>
      <c r="AJ1295" s="758"/>
      <c r="AK1295" s="758"/>
      <c r="AL1295" s="758"/>
      <c r="AM1295" s="758"/>
      <c r="AN1295" s="758"/>
      <c r="AO1295" s="758"/>
      <c r="AP1295" s="758"/>
      <c r="AQ1295" s="758"/>
      <c r="AR1295" s="758"/>
      <c r="AS1295" s="758"/>
      <c r="AT1295" s="758"/>
      <c r="AU1295" s="758"/>
      <c r="AV1295" s="758"/>
      <c r="AW1295" s="758"/>
      <c r="AX1295" s="758"/>
      <c r="AY1295" s="758"/>
      <c r="AZ1295" s="758"/>
      <c r="BA1295" s="758"/>
      <c r="BB1295" s="758"/>
      <c r="BC1295" s="758"/>
      <c r="BD1295" s="758"/>
      <c r="BE1295" s="758"/>
      <c r="BF1295" s="812"/>
      <c r="BG1295" s="758"/>
      <c r="BH1295" s="758"/>
      <c r="BI1295" s="758"/>
      <c r="BJ1295" s="758"/>
      <c r="BK1295" s="758"/>
      <c r="BL1295" s="758"/>
      <c r="BM1295" s="758"/>
      <c r="BN1295" s="758"/>
      <c r="BO1295" s="758"/>
      <c r="BP1295" s="758"/>
      <c r="BQ1295" s="758"/>
      <c r="BR1295" s="758"/>
      <c r="BS1295" s="758"/>
      <c r="BT1295" s="758"/>
      <c r="BU1295" s="758"/>
      <c r="BV1295" s="758"/>
      <c r="BW1295" s="758"/>
      <c r="BX1295" s="758"/>
      <c r="BY1295" s="758"/>
      <c r="BZ1295" s="758"/>
      <c r="CA1295" s="758"/>
      <c r="CB1295" s="758"/>
      <c r="CC1295" s="758"/>
      <c r="CD1295" s="758"/>
      <c r="CE1295" s="758"/>
      <c r="CF1295" s="758"/>
      <c r="CG1295" s="758"/>
      <c r="CH1295" s="758"/>
      <c r="CI1295" s="758"/>
      <c r="CJ1295" s="758"/>
      <c r="CK1295" s="758"/>
      <c r="CL1295" s="758"/>
      <c r="CM1295" s="758"/>
      <c r="CN1295" s="758"/>
    </row>
    <row r="1296" spans="2:92" ht="15">
      <c r="B1296" s="758"/>
      <c r="C1296" s="758"/>
      <c r="D1296" s="758"/>
      <c r="E1296" s="758"/>
      <c r="F1296" s="758"/>
      <c r="G1296" s="758"/>
      <c r="H1296" s="758"/>
      <c r="I1296" s="758"/>
      <c r="J1296" s="758"/>
      <c r="K1296" s="758"/>
      <c r="L1296" s="758"/>
      <c r="M1296" s="758"/>
      <c r="N1296" s="758"/>
      <c r="O1296" s="758"/>
      <c r="P1296" s="758"/>
      <c r="Q1296" s="758"/>
      <c r="R1296" s="758"/>
      <c r="S1296" s="758"/>
      <c r="T1296" s="758"/>
      <c r="U1296" s="758"/>
      <c r="V1296" s="758"/>
      <c r="W1296" s="758"/>
      <c r="X1296" s="758"/>
      <c r="Y1296" s="758"/>
      <c r="Z1296" s="758"/>
      <c r="AA1296" s="758"/>
      <c r="AB1296" s="758"/>
      <c r="AC1296" s="758"/>
      <c r="AD1296" s="758"/>
      <c r="AE1296" s="758"/>
      <c r="AF1296" s="758"/>
      <c r="AG1296" s="758"/>
      <c r="AH1296" s="758"/>
      <c r="AI1296" s="758"/>
      <c r="AJ1296" s="758"/>
      <c r="AK1296" s="758"/>
      <c r="AL1296" s="758"/>
      <c r="AM1296" s="758"/>
      <c r="AN1296" s="758"/>
      <c r="AO1296" s="758"/>
      <c r="AP1296" s="758"/>
      <c r="AQ1296" s="758"/>
      <c r="AR1296" s="758"/>
      <c r="AS1296" s="758"/>
      <c r="AT1296" s="758"/>
      <c r="AU1296" s="758"/>
      <c r="AV1296" s="758"/>
      <c r="AW1296" s="758"/>
      <c r="AX1296" s="758"/>
      <c r="AY1296" s="758"/>
      <c r="AZ1296" s="758"/>
      <c r="BA1296" s="758"/>
      <c r="BB1296" s="758"/>
      <c r="BC1296" s="758"/>
      <c r="BD1296" s="758"/>
      <c r="BE1296" s="758"/>
      <c r="BF1296" s="812"/>
      <c r="BG1296" s="758"/>
      <c r="BH1296" s="758"/>
      <c r="BI1296" s="758"/>
      <c r="BJ1296" s="758"/>
      <c r="BK1296" s="758"/>
      <c r="BL1296" s="758"/>
      <c r="BM1296" s="758"/>
      <c r="BN1296" s="758"/>
      <c r="BO1296" s="758"/>
      <c r="BP1296" s="758"/>
      <c r="BQ1296" s="758"/>
      <c r="BR1296" s="758"/>
      <c r="BS1296" s="758"/>
      <c r="BT1296" s="758"/>
      <c r="BU1296" s="758"/>
      <c r="BV1296" s="758"/>
      <c r="BW1296" s="758"/>
      <c r="BX1296" s="758"/>
      <c r="BY1296" s="758"/>
      <c r="BZ1296" s="758"/>
      <c r="CA1296" s="758"/>
      <c r="CB1296" s="758"/>
      <c r="CC1296" s="758"/>
      <c r="CD1296" s="758"/>
      <c r="CE1296" s="758"/>
      <c r="CF1296" s="758"/>
      <c r="CG1296" s="758"/>
      <c r="CH1296" s="758"/>
      <c r="CI1296" s="758"/>
      <c r="CJ1296" s="758"/>
      <c r="CK1296" s="758"/>
      <c r="CL1296" s="758"/>
      <c r="CM1296" s="758"/>
      <c r="CN1296" s="758"/>
    </row>
    <row r="1297" spans="2:92" ht="15">
      <c r="B1297" s="758"/>
      <c r="C1297" s="758"/>
      <c r="D1297" s="758"/>
      <c r="E1297" s="758"/>
      <c r="F1297" s="758"/>
      <c r="G1297" s="758"/>
      <c r="H1297" s="758"/>
      <c r="I1297" s="758"/>
      <c r="J1297" s="758"/>
      <c r="K1297" s="758"/>
      <c r="L1297" s="758"/>
      <c r="M1297" s="758"/>
      <c r="N1297" s="758"/>
      <c r="O1297" s="758"/>
      <c r="P1297" s="758"/>
      <c r="Q1297" s="758"/>
      <c r="R1297" s="758"/>
      <c r="S1297" s="758"/>
      <c r="T1297" s="758"/>
      <c r="U1297" s="758"/>
      <c r="V1297" s="758"/>
      <c r="W1297" s="758"/>
      <c r="X1297" s="758"/>
      <c r="Y1297" s="758"/>
      <c r="Z1297" s="758"/>
      <c r="AA1297" s="758"/>
      <c r="AB1297" s="758"/>
      <c r="AC1297" s="758"/>
      <c r="AD1297" s="758"/>
      <c r="AE1297" s="758"/>
      <c r="AF1297" s="758"/>
      <c r="AG1297" s="758"/>
      <c r="AH1297" s="758"/>
      <c r="AI1297" s="758"/>
      <c r="AJ1297" s="758"/>
      <c r="AK1297" s="758"/>
      <c r="AL1297" s="758"/>
      <c r="AM1297" s="758"/>
      <c r="AN1297" s="758"/>
      <c r="AO1297" s="758"/>
      <c r="AP1297" s="758"/>
      <c r="AQ1297" s="758"/>
      <c r="AR1297" s="758"/>
      <c r="AS1297" s="758"/>
      <c r="AT1297" s="758"/>
      <c r="AU1297" s="758"/>
      <c r="AV1297" s="758"/>
      <c r="AW1297" s="758"/>
      <c r="AX1297" s="758"/>
      <c r="AY1297" s="758"/>
      <c r="AZ1297" s="758"/>
      <c r="BA1297" s="758"/>
      <c r="BB1297" s="758"/>
      <c r="BC1297" s="758"/>
      <c r="BD1297" s="758"/>
      <c r="BE1297" s="758"/>
      <c r="BF1297" s="812"/>
      <c r="BG1297" s="758"/>
      <c r="BH1297" s="758"/>
      <c r="BI1297" s="758"/>
      <c r="BJ1297" s="758"/>
      <c r="BK1297" s="758"/>
      <c r="BL1297" s="758"/>
      <c r="BM1297" s="758"/>
      <c r="BN1297" s="758"/>
      <c r="BO1297" s="758"/>
      <c r="BP1297" s="758"/>
      <c r="BQ1297" s="758"/>
      <c r="BR1297" s="758"/>
      <c r="BS1297" s="758"/>
      <c r="BT1297" s="758"/>
      <c r="BU1297" s="758"/>
      <c r="BV1297" s="758"/>
      <c r="BW1297" s="758"/>
      <c r="BX1297" s="758"/>
      <c r="BY1297" s="758"/>
      <c r="BZ1297" s="758"/>
      <c r="CA1297" s="758"/>
      <c r="CB1297" s="758"/>
      <c r="CC1297" s="758"/>
      <c r="CD1297" s="758"/>
      <c r="CE1297" s="758"/>
      <c r="CF1297" s="758"/>
      <c r="CG1297" s="758"/>
      <c r="CH1297" s="758"/>
      <c r="CI1297" s="758"/>
      <c r="CJ1297" s="758"/>
      <c r="CK1297" s="758"/>
      <c r="CL1297" s="758"/>
      <c r="CM1297" s="758"/>
      <c r="CN1297" s="758"/>
    </row>
    <row r="1298" spans="2:92" ht="15">
      <c r="B1298" s="758"/>
      <c r="C1298" s="758"/>
      <c r="D1298" s="758"/>
      <c r="E1298" s="758"/>
      <c r="F1298" s="758"/>
      <c r="G1298" s="758"/>
      <c r="H1298" s="758"/>
      <c r="I1298" s="758"/>
      <c r="J1298" s="758"/>
      <c r="K1298" s="758"/>
      <c r="L1298" s="758"/>
      <c r="M1298" s="758"/>
      <c r="N1298" s="758"/>
      <c r="O1298" s="758"/>
      <c r="P1298" s="758"/>
      <c r="Q1298" s="758"/>
      <c r="R1298" s="758"/>
      <c r="S1298" s="758"/>
      <c r="T1298" s="758"/>
      <c r="U1298" s="758"/>
      <c r="V1298" s="758"/>
      <c r="W1298" s="758"/>
      <c r="X1298" s="758"/>
      <c r="Y1298" s="758"/>
      <c r="Z1298" s="758"/>
      <c r="AA1298" s="758"/>
      <c r="AB1298" s="758"/>
      <c r="AC1298" s="758"/>
      <c r="AD1298" s="758"/>
      <c r="AE1298" s="758"/>
      <c r="AF1298" s="758"/>
      <c r="AG1298" s="758"/>
      <c r="AH1298" s="758"/>
      <c r="AI1298" s="758"/>
      <c r="AJ1298" s="758"/>
      <c r="AK1298" s="758"/>
      <c r="AL1298" s="758"/>
      <c r="AM1298" s="758"/>
      <c r="AN1298" s="758"/>
      <c r="AO1298" s="758"/>
      <c r="AP1298" s="758"/>
      <c r="AQ1298" s="758"/>
      <c r="AR1298" s="758"/>
      <c r="AS1298" s="758"/>
      <c r="AT1298" s="758"/>
      <c r="AU1298" s="758"/>
      <c r="AV1298" s="758"/>
      <c r="AW1298" s="758"/>
      <c r="AX1298" s="758"/>
      <c r="AY1298" s="758"/>
      <c r="AZ1298" s="758"/>
      <c r="BA1298" s="758"/>
      <c r="BB1298" s="758"/>
      <c r="BC1298" s="758"/>
      <c r="BD1298" s="758"/>
      <c r="BE1298" s="758"/>
      <c r="BF1298" s="812"/>
      <c r="BG1298" s="758"/>
      <c r="BH1298" s="758"/>
      <c r="BI1298" s="758"/>
      <c r="BJ1298" s="758"/>
      <c r="BK1298" s="758"/>
      <c r="BL1298" s="758"/>
      <c r="BM1298" s="758"/>
      <c r="BN1298" s="758"/>
      <c r="BO1298" s="758"/>
      <c r="BP1298" s="758"/>
      <c r="BQ1298" s="758"/>
      <c r="BR1298" s="758"/>
      <c r="BS1298" s="758"/>
      <c r="BT1298" s="758"/>
      <c r="BU1298" s="758"/>
      <c r="BV1298" s="758"/>
      <c r="BW1298" s="758"/>
      <c r="BX1298" s="758"/>
      <c r="BY1298" s="758"/>
      <c r="BZ1298" s="758"/>
      <c r="CA1298" s="758"/>
      <c r="CB1298" s="758"/>
      <c r="CC1298" s="758"/>
      <c r="CD1298" s="758"/>
      <c r="CE1298" s="758"/>
      <c r="CF1298" s="758"/>
      <c r="CG1298" s="758"/>
      <c r="CH1298" s="758"/>
      <c r="CI1298" s="758"/>
      <c r="CJ1298" s="758"/>
      <c r="CK1298" s="758"/>
      <c r="CL1298" s="758"/>
      <c r="CM1298" s="758"/>
      <c r="CN1298" s="758"/>
    </row>
    <row r="1299" spans="2:92" ht="15">
      <c r="B1299" s="758"/>
      <c r="C1299" s="758"/>
      <c r="D1299" s="758"/>
      <c r="E1299" s="758"/>
      <c r="F1299" s="758"/>
      <c r="G1299" s="758"/>
      <c r="H1299" s="758"/>
      <c r="I1299" s="758"/>
      <c r="J1299" s="758"/>
      <c r="K1299" s="758"/>
      <c r="L1299" s="758"/>
      <c r="M1299" s="758"/>
      <c r="N1299" s="758"/>
      <c r="O1299" s="758"/>
      <c r="P1299" s="758"/>
      <c r="Q1299" s="758"/>
      <c r="R1299" s="758"/>
      <c r="S1299" s="758"/>
      <c r="T1299" s="758"/>
      <c r="U1299" s="758"/>
      <c r="V1299" s="758"/>
      <c r="W1299" s="758"/>
      <c r="X1299" s="758"/>
      <c r="Y1299" s="758"/>
      <c r="Z1299" s="758"/>
      <c r="AA1299" s="758"/>
      <c r="AB1299" s="758"/>
      <c r="AC1299" s="758"/>
      <c r="AD1299" s="758"/>
      <c r="AE1299" s="758"/>
      <c r="AF1299" s="758"/>
      <c r="AG1299" s="758"/>
      <c r="AH1299" s="758"/>
      <c r="AI1299" s="758"/>
      <c r="AJ1299" s="758"/>
      <c r="AK1299" s="758"/>
      <c r="AL1299" s="758"/>
      <c r="AM1299" s="758"/>
      <c r="AN1299" s="758"/>
      <c r="AO1299" s="758"/>
      <c r="AP1299" s="758"/>
      <c r="AQ1299" s="758"/>
      <c r="AR1299" s="758"/>
      <c r="AS1299" s="758"/>
      <c r="AT1299" s="758"/>
      <c r="AU1299" s="758"/>
      <c r="AV1299" s="758"/>
      <c r="AW1299" s="758"/>
      <c r="AX1299" s="758"/>
      <c r="AY1299" s="758"/>
      <c r="AZ1299" s="758"/>
      <c r="BA1299" s="758"/>
      <c r="BB1299" s="758"/>
      <c r="BC1299" s="758"/>
      <c r="BD1299" s="758"/>
      <c r="BE1299" s="758"/>
      <c r="BF1299" s="812"/>
      <c r="BG1299" s="758"/>
      <c r="BH1299" s="758"/>
      <c r="BI1299" s="758"/>
      <c r="BJ1299" s="758"/>
      <c r="BK1299" s="758"/>
      <c r="BL1299" s="758"/>
      <c r="BM1299" s="758"/>
      <c r="BN1299" s="758"/>
      <c r="BO1299" s="758"/>
      <c r="BP1299" s="758"/>
      <c r="BQ1299" s="758"/>
      <c r="BR1299" s="758"/>
      <c r="BS1299" s="758"/>
      <c r="BT1299" s="758"/>
      <c r="BU1299" s="758"/>
      <c r="BV1299" s="758"/>
      <c r="BW1299" s="758"/>
      <c r="BX1299" s="758"/>
      <c r="BY1299" s="758"/>
      <c r="BZ1299" s="758"/>
      <c r="CA1299" s="758"/>
      <c r="CB1299" s="758"/>
      <c r="CC1299" s="758"/>
      <c r="CD1299" s="758"/>
      <c r="CE1299" s="758"/>
      <c r="CF1299" s="758"/>
      <c r="CG1299" s="758"/>
      <c r="CH1299" s="758"/>
      <c r="CI1299" s="758"/>
      <c r="CJ1299" s="758"/>
      <c r="CK1299" s="758"/>
      <c r="CL1299" s="758"/>
      <c r="CM1299" s="758"/>
      <c r="CN1299" s="758"/>
    </row>
    <row r="1300" spans="2:92" ht="15">
      <c r="B1300" s="758"/>
      <c r="C1300" s="758"/>
      <c r="D1300" s="758"/>
      <c r="E1300" s="758"/>
      <c r="F1300" s="758"/>
      <c r="G1300" s="758"/>
      <c r="H1300" s="758"/>
      <c r="I1300" s="758"/>
      <c r="J1300" s="758"/>
      <c r="K1300" s="758"/>
      <c r="L1300" s="758"/>
      <c r="M1300" s="758"/>
      <c r="N1300" s="758"/>
      <c r="O1300" s="758"/>
      <c r="P1300" s="758"/>
      <c r="Q1300" s="758"/>
      <c r="R1300" s="758"/>
      <c r="S1300" s="758"/>
      <c r="T1300" s="758"/>
      <c r="U1300" s="758"/>
      <c r="V1300" s="758"/>
      <c r="W1300" s="758"/>
      <c r="X1300" s="758"/>
      <c r="Y1300" s="758"/>
      <c r="Z1300" s="758"/>
      <c r="AA1300" s="758"/>
      <c r="AB1300" s="758"/>
      <c r="AC1300" s="758"/>
      <c r="AD1300" s="758"/>
      <c r="AE1300" s="758"/>
      <c r="AF1300" s="758"/>
      <c r="AG1300" s="758"/>
      <c r="AH1300" s="758"/>
      <c r="AI1300" s="758"/>
      <c r="AJ1300" s="758"/>
      <c r="AK1300" s="758"/>
      <c r="AL1300" s="758"/>
      <c r="AM1300" s="758"/>
      <c r="AN1300" s="758"/>
      <c r="AO1300" s="758"/>
      <c r="AP1300" s="758"/>
      <c r="AQ1300" s="758"/>
      <c r="AR1300" s="758"/>
      <c r="AS1300" s="758"/>
      <c r="AT1300" s="758"/>
      <c r="AU1300" s="758"/>
      <c r="AV1300" s="758"/>
      <c r="AW1300" s="758"/>
      <c r="AX1300" s="758"/>
      <c r="AY1300" s="758"/>
      <c r="AZ1300" s="758"/>
      <c r="BA1300" s="758"/>
      <c r="BB1300" s="758"/>
      <c r="BC1300" s="758"/>
      <c r="BD1300" s="758"/>
      <c r="BE1300" s="758"/>
      <c r="BF1300" s="812"/>
      <c r="BG1300" s="758"/>
      <c r="BH1300" s="758"/>
      <c r="BI1300" s="758"/>
      <c r="BJ1300" s="758"/>
      <c r="BK1300" s="758"/>
      <c r="BL1300" s="758"/>
      <c r="BM1300" s="758"/>
      <c r="BN1300" s="758"/>
      <c r="BO1300" s="758"/>
      <c r="BP1300" s="758"/>
      <c r="BQ1300" s="758"/>
      <c r="BR1300" s="758"/>
      <c r="BS1300" s="758"/>
      <c r="BT1300" s="758"/>
      <c r="BU1300" s="758"/>
      <c r="BV1300" s="758"/>
      <c r="BW1300" s="758"/>
      <c r="BX1300" s="758"/>
      <c r="BY1300" s="758"/>
      <c r="BZ1300" s="758"/>
      <c r="CA1300" s="758"/>
      <c r="CB1300" s="758"/>
      <c r="CC1300" s="758"/>
      <c r="CD1300" s="758"/>
      <c r="CE1300" s="758"/>
      <c r="CF1300" s="758"/>
      <c r="CG1300" s="758"/>
      <c r="CH1300" s="758"/>
      <c r="CI1300" s="758"/>
      <c r="CJ1300" s="758"/>
      <c r="CK1300" s="758"/>
      <c r="CL1300" s="758"/>
      <c r="CM1300" s="758"/>
      <c r="CN1300" s="758"/>
    </row>
    <row r="1301" spans="2:92" ht="15">
      <c r="B1301" s="758"/>
      <c r="C1301" s="758"/>
      <c r="D1301" s="758"/>
      <c r="E1301" s="758"/>
      <c r="F1301" s="758"/>
      <c r="G1301" s="758"/>
      <c r="H1301" s="758"/>
      <c r="I1301" s="758"/>
      <c r="J1301" s="758"/>
      <c r="K1301" s="758"/>
      <c r="L1301" s="758"/>
      <c r="M1301" s="758"/>
      <c r="N1301" s="758"/>
      <c r="O1301" s="758"/>
      <c r="P1301" s="758"/>
      <c r="Q1301" s="758"/>
      <c r="R1301" s="758"/>
      <c r="S1301" s="758"/>
      <c r="T1301" s="758"/>
      <c r="U1301" s="758"/>
      <c r="V1301" s="758"/>
      <c r="W1301" s="758"/>
      <c r="X1301" s="758"/>
      <c r="Y1301" s="758"/>
      <c r="Z1301" s="758"/>
      <c r="AA1301" s="758"/>
      <c r="AB1301" s="758"/>
      <c r="AC1301" s="758"/>
      <c r="AD1301" s="758"/>
      <c r="AE1301" s="758"/>
      <c r="AF1301" s="758"/>
      <c r="AG1301" s="758"/>
      <c r="AH1301" s="758"/>
      <c r="AI1301" s="758"/>
      <c r="AJ1301" s="758"/>
      <c r="AK1301" s="758"/>
      <c r="AL1301" s="758"/>
      <c r="AM1301" s="758"/>
      <c r="AN1301" s="758"/>
      <c r="AO1301" s="758"/>
      <c r="AP1301" s="758"/>
      <c r="AQ1301" s="758"/>
      <c r="AR1301" s="758"/>
      <c r="AS1301" s="758"/>
      <c r="AT1301" s="758"/>
      <c r="AU1301" s="758"/>
      <c r="AV1301" s="758"/>
      <c r="AW1301" s="758"/>
      <c r="AX1301" s="758"/>
      <c r="AY1301" s="758"/>
      <c r="AZ1301" s="758"/>
      <c r="BA1301" s="758"/>
      <c r="BB1301" s="758"/>
      <c r="BC1301" s="758"/>
      <c r="BD1301" s="758"/>
      <c r="BE1301" s="758"/>
      <c r="BF1301" s="812"/>
      <c r="BG1301" s="758"/>
      <c r="BH1301" s="758"/>
      <c r="BI1301" s="758"/>
      <c r="BJ1301" s="758"/>
      <c r="BK1301" s="758"/>
      <c r="BL1301" s="758"/>
      <c r="BM1301" s="758"/>
      <c r="BN1301" s="758"/>
      <c r="BO1301" s="758"/>
      <c r="BP1301" s="758"/>
      <c r="BQ1301" s="758"/>
      <c r="BR1301" s="758"/>
      <c r="BS1301" s="758"/>
      <c r="BT1301" s="758"/>
      <c r="BU1301" s="758"/>
      <c r="BV1301" s="758"/>
      <c r="BW1301" s="758"/>
      <c r="BX1301" s="758"/>
      <c r="BY1301" s="758"/>
      <c r="BZ1301" s="758"/>
      <c r="CA1301" s="758"/>
      <c r="CB1301" s="758"/>
      <c r="CC1301" s="758"/>
      <c r="CD1301" s="758"/>
      <c r="CE1301" s="758"/>
      <c r="CF1301" s="758"/>
      <c r="CG1301" s="758"/>
      <c r="CH1301" s="758"/>
      <c r="CI1301" s="758"/>
      <c r="CJ1301" s="758"/>
      <c r="CK1301" s="758"/>
      <c r="CL1301" s="758"/>
      <c r="CM1301" s="758"/>
      <c r="CN1301" s="758"/>
    </row>
    <row r="1302" spans="2:92" ht="15">
      <c r="B1302" s="758"/>
      <c r="C1302" s="758"/>
      <c r="D1302" s="758"/>
      <c r="E1302" s="758"/>
      <c r="F1302" s="758"/>
      <c r="G1302" s="758"/>
      <c r="H1302" s="758"/>
      <c r="I1302" s="758"/>
      <c r="J1302" s="758"/>
      <c r="K1302" s="758"/>
      <c r="L1302" s="758"/>
      <c r="M1302" s="758"/>
      <c r="N1302" s="758"/>
      <c r="O1302" s="758"/>
      <c r="P1302" s="758"/>
      <c r="Q1302" s="758"/>
      <c r="R1302" s="758"/>
      <c r="S1302" s="758"/>
      <c r="T1302" s="758"/>
      <c r="U1302" s="758"/>
      <c r="V1302" s="758"/>
      <c r="W1302" s="758"/>
      <c r="X1302" s="758"/>
      <c r="Y1302" s="758"/>
      <c r="Z1302" s="758"/>
      <c r="AA1302" s="758"/>
      <c r="AB1302" s="758"/>
      <c r="AC1302" s="758"/>
      <c r="AD1302" s="758"/>
      <c r="AE1302" s="758"/>
      <c r="AF1302" s="758"/>
      <c r="AG1302" s="758"/>
      <c r="AH1302" s="758"/>
      <c r="AI1302" s="758"/>
      <c r="AJ1302" s="758"/>
      <c r="AK1302" s="758"/>
      <c r="AL1302" s="758"/>
      <c r="AM1302" s="758"/>
      <c r="AN1302" s="758"/>
      <c r="AO1302" s="758"/>
      <c r="AP1302" s="758"/>
      <c r="AQ1302" s="758"/>
      <c r="AR1302" s="758"/>
      <c r="AS1302" s="758"/>
      <c r="AT1302" s="758"/>
      <c r="AU1302" s="758"/>
      <c r="AV1302" s="758"/>
      <c r="AW1302" s="758"/>
      <c r="AX1302" s="758"/>
      <c r="AY1302" s="758"/>
      <c r="AZ1302" s="758"/>
      <c r="BA1302" s="758"/>
      <c r="BB1302" s="758"/>
      <c r="BC1302" s="758"/>
      <c r="BD1302" s="758"/>
      <c r="BE1302" s="758"/>
      <c r="BF1302" s="812"/>
      <c r="BG1302" s="758"/>
      <c r="BH1302" s="758"/>
      <c r="BI1302" s="758"/>
      <c r="BJ1302" s="758"/>
      <c r="BK1302" s="758"/>
      <c r="BL1302" s="758"/>
      <c r="BM1302" s="758"/>
      <c r="BN1302" s="758"/>
      <c r="BO1302" s="758"/>
      <c r="BP1302" s="758"/>
      <c r="BQ1302" s="758"/>
      <c r="BR1302" s="758"/>
      <c r="BS1302" s="758"/>
      <c r="BT1302" s="758"/>
      <c r="BU1302" s="758"/>
      <c r="BV1302" s="758"/>
      <c r="BW1302" s="758"/>
      <c r="BX1302" s="758"/>
      <c r="BY1302" s="758"/>
      <c r="BZ1302" s="758"/>
      <c r="CA1302" s="758"/>
      <c r="CB1302" s="758"/>
      <c r="CC1302" s="758"/>
      <c r="CD1302" s="758"/>
      <c r="CE1302" s="758"/>
      <c r="CF1302" s="758"/>
      <c r="CG1302" s="758"/>
      <c r="CH1302" s="758"/>
      <c r="CI1302" s="758"/>
      <c r="CJ1302" s="758"/>
      <c r="CK1302" s="758"/>
      <c r="CL1302" s="758"/>
      <c r="CM1302" s="758"/>
      <c r="CN1302" s="758"/>
    </row>
    <row r="1303" spans="2:92" ht="15">
      <c r="B1303" s="758"/>
      <c r="C1303" s="758"/>
      <c r="D1303" s="758"/>
      <c r="E1303" s="758"/>
      <c r="F1303" s="758"/>
      <c r="G1303" s="758"/>
      <c r="H1303" s="758"/>
      <c r="I1303" s="758"/>
      <c r="J1303" s="758"/>
      <c r="K1303" s="758"/>
      <c r="L1303" s="758"/>
      <c r="M1303" s="758"/>
      <c r="N1303" s="758"/>
      <c r="O1303" s="758"/>
      <c r="P1303" s="758"/>
      <c r="Q1303" s="758"/>
      <c r="R1303" s="758"/>
      <c r="S1303" s="758"/>
      <c r="T1303" s="758"/>
      <c r="U1303" s="758"/>
      <c r="V1303" s="758"/>
      <c r="W1303" s="758"/>
      <c r="X1303" s="758"/>
      <c r="Y1303" s="758"/>
      <c r="Z1303" s="758"/>
      <c r="AA1303" s="758"/>
      <c r="AB1303" s="758"/>
      <c r="AC1303" s="758"/>
      <c r="AD1303" s="758"/>
      <c r="AE1303" s="758"/>
      <c r="AF1303" s="758"/>
      <c r="AG1303" s="758"/>
      <c r="AH1303" s="758"/>
      <c r="AI1303" s="758"/>
      <c r="AJ1303" s="758"/>
      <c r="AK1303" s="758"/>
      <c r="AL1303" s="758"/>
      <c r="AM1303" s="758"/>
      <c r="AN1303" s="758"/>
      <c r="AO1303" s="758"/>
      <c r="AP1303" s="758"/>
      <c r="AQ1303" s="758"/>
      <c r="AR1303" s="758"/>
      <c r="AS1303" s="758"/>
      <c r="AT1303" s="758"/>
      <c r="AU1303" s="758"/>
      <c r="AV1303" s="758"/>
      <c r="AW1303" s="758"/>
      <c r="AX1303" s="758"/>
      <c r="AY1303" s="758"/>
      <c r="AZ1303" s="758"/>
      <c r="BA1303" s="758"/>
      <c r="BB1303" s="758"/>
      <c r="BC1303" s="758"/>
      <c r="BD1303" s="758"/>
      <c r="BE1303" s="758"/>
      <c r="BF1303" s="812"/>
      <c r="BG1303" s="758"/>
      <c r="BH1303" s="758"/>
      <c r="BI1303" s="758"/>
      <c r="BJ1303" s="758"/>
      <c r="BK1303" s="758"/>
      <c r="BL1303" s="758"/>
      <c r="BM1303" s="758"/>
      <c r="BN1303" s="758"/>
      <c r="BO1303" s="758"/>
      <c r="BP1303" s="758"/>
      <c r="BQ1303" s="758"/>
      <c r="BR1303" s="758"/>
      <c r="BS1303" s="758"/>
      <c r="BT1303" s="758"/>
      <c r="BU1303" s="758"/>
      <c r="BV1303" s="758"/>
      <c r="BW1303" s="758"/>
      <c r="BX1303" s="758"/>
      <c r="BY1303" s="758"/>
      <c r="BZ1303" s="758"/>
      <c r="CA1303" s="758"/>
      <c r="CB1303" s="758"/>
      <c r="CC1303" s="758"/>
      <c r="CD1303" s="758"/>
      <c r="CE1303" s="758"/>
      <c r="CF1303" s="758"/>
      <c r="CG1303" s="758"/>
      <c r="CH1303" s="758"/>
      <c r="CI1303" s="758"/>
      <c r="CJ1303" s="758"/>
      <c r="CK1303" s="758"/>
      <c r="CL1303" s="758"/>
      <c r="CM1303" s="758"/>
      <c r="CN1303" s="758"/>
    </row>
    <row r="1304" spans="2:92" ht="15">
      <c r="B1304" s="758"/>
      <c r="C1304" s="758"/>
      <c r="D1304" s="758"/>
      <c r="E1304" s="758"/>
      <c r="F1304" s="758"/>
      <c r="G1304" s="758"/>
      <c r="H1304" s="758"/>
      <c r="I1304" s="758"/>
      <c r="J1304" s="758"/>
      <c r="K1304" s="758"/>
      <c r="L1304" s="758"/>
      <c r="M1304" s="758"/>
      <c r="N1304" s="758"/>
      <c r="O1304" s="758"/>
      <c r="P1304" s="758"/>
      <c r="Q1304" s="758"/>
      <c r="R1304" s="758"/>
      <c r="S1304" s="758"/>
      <c r="T1304" s="758"/>
      <c r="U1304" s="758"/>
      <c r="V1304" s="758"/>
      <c r="W1304" s="758"/>
      <c r="X1304" s="758"/>
      <c r="Y1304" s="758"/>
      <c r="Z1304" s="758"/>
      <c r="AA1304" s="758"/>
      <c r="AB1304" s="758"/>
      <c r="AC1304" s="758"/>
      <c r="AD1304" s="758"/>
      <c r="AE1304" s="758"/>
      <c r="AF1304" s="758"/>
      <c r="AG1304" s="758"/>
      <c r="AH1304" s="758"/>
      <c r="AI1304" s="758"/>
      <c r="AJ1304" s="758"/>
      <c r="AK1304" s="758"/>
      <c r="AL1304" s="758"/>
      <c r="AM1304" s="758"/>
      <c r="AN1304" s="758"/>
      <c r="AO1304" s="758"/>
      <c r="AP1304" s="758"/>
      <c r="AQ1304" s="758"/>
      <c r="AR1304" s="758"/>
      <c r="AS1304" s="758"/>
      <c r="AT1304" s="758"/>
      <c r="AU1304" s="758"/>
      <c r="AV1304" s="758"/>
      <c r="AW1304" s="758"/>
      <c r="AX1304" s="758"/>
      <c r="AY1304" s="758"/>
      <c r="AZ1304" s="758"/>
      <c r="BA1304" s="758"/>
      <c r="BB1304" s="758"/>
      <c r="BC1304" s="758"/>
      <c r="BD1304" s="758"/>
      <c r="BE1304" s="758"/>
      <c r="BF1304" s="812"/>
      <c r="BG1304" s="758"/>
      <c r="BH1304" s="758"/>
      <c r="BI1304" s="758"/>
      <c r="BJ1304" s="758"/>
      <c r="BK1304" s="758"/>
      <c r="BL1304" s="758"/>
      <c r="BM1304" s="758"/>
      <c r="BN1304" s="758"/>
      <c r="BO1304" s="758"/>
      <c r="BP1304" s="758"/>
      <c r="BQ1304" s="758"/>
      <c r="BR1304" s="758"/>
      <c r="BS1304" s="758"/>
      <c r="BT1304" s="758"/>
      <c r="BU1304" s="758"/>
      <c r="BV1304" s="758"/>
      <c r="BW1304" s="758"/>
      <c r="BX1304" s="758"/>
      <c r="BY1304" s="758"/>
      <c r="BZ1304" s="758"/>
      <c r="CA1304" s="758"/>
      <c r="CB1304" s="758"/>
      <c r="CC1304" s="758"/>
      <c r="CD1304" s="758"/>
      <c r="CE1304" s="758"/>
      <c r="CF1304" s="758"/>
      <c r="CG1304" s="758"/>
      <c r="CH1304" s="758"/>
      <c r="CI1304" s="758"/>
      <c r="CJ1304" s="758"/>
      <c r="CK1304" s="758"/>
      <c r="CL1304" s="758"/>
      <c r="CM1304" s="758"/>
      <c r="CN1304" s="758"/>
    </row>
    <row r="1305" spans="2:92" ht="15">
      <c r="B1305" s="758"/>
      <c r="C1305" s="758"/>
      <c r="D1305" s="758"/>
      <c r="E1305" s="758"/>
      <c r="F1305" s="758"/>
      <c r="G1305" s="758"/>
      <c r="H1305" s="758"/>
      <c r="I1305" s="758"/>
      <c r="J1305" s="758"/>
      <c r="K1305" s="758"/>
      <c r="L1305" s="758"/>
      <c r="M1305" s="758"/>
      <c r="N1305" s="758"/>
      <c r="O1305" s="758"/>
      <c r="P1305" s="758"/>
      <c r="Q1305" s="758"/>
      <c r="R1305" s="758"/>
      <c r="S1305" s="758"/>
      <c r="T1305" s="758"/>
      <c r="U1305" s="758"/>
      <c r="V1305" s="758"/>
      <c r="W1305" s="758"/>
      <c r="X1305" s="758"/>
      <c r="Y1305" s="758"/>
      <c r="Z1305" s="758"/>
      <c r="AA1305" s="758"/>
      <c r="AB1305" s="758"/>
      <c r="AC1305" s="758"/>
      <c r="AD1305" s="758"/>
      <c r="AE1305" s="758"/>
      <c r="AF1305" s="758"/>
      <c r="AG1305" s="758"/>
      <c r="AH1305" s="758"/>
      <c r="AI1305" s="758"/>
      <c r="AJ1305" s="758"/>
      <c r="AK1305" s="758"/>
      <c r="AL1305" s="758"/>
      <c r="AM1305" s="758"/>
      <c r="AN1305" s="758"/>
      <c r="AO1305" s="758"/>
      <c r="AP1305" s="758"/>
      <c r="AQ1305" s="758"/>
      <c r="AR1305" s="758"/>
      <c r="AS1305" s="758"/>
      <c r="AT1305" s="758"/>
      <c r="AU1305" s="758"/>
      <c r="AV1305" s="758"/>
      <c r="AW1305" s="758"/>
      <c r="AX1305" s="758"/>
      <c r="AY1305" s="758"/>
      <c r="AZ1305" s="758"/>
      <c r="BA1305" s="758"/>
      <c r="BB1305" s="758"/>
      <c r="BC1305" s="758"/>
      <c r="BD1305" s="758"/>
      <c r="BE1305" s="758"/>
      <c r="BF1305" s="812"/>
      <c r="BG1305" s="758"/>
      <c r="BH1305" s="758"/>
      <c r="BI1305" s="758"/>
      <c r="BJ1305" s="758"/>
      <c r="BK1305" s="758"/>
      <c r="BL1305" s="758"/>
      <c r="BM1305" s="758"/>
      <c r="BN1305" s="758"/>
      <c r="BO1305" s="758"/>
      <c r="BP1305" s="758"/>
      <c r="BQ1305" s="758"/>
      <c r="BR1305" s="758"/>
      <c r="BS1305" s="758"/>
      <c r="BT1305" s="758"/>
      <c r="BU1305" s="758"/>
      <c r="BV1305" s="758"/>
      <c r="BW1305" s="758"/>
      <c r="BX1305" s="758"/>
      <c r="BY1305" s="758"/>
      <c r="BZ1305" s="758"/>
      <c r="CA1305" s="758"/>
      <c r="CB1305" s="758"/>
      <c r="CC1305" s="758"/>
      <c r="CD1305" s="758"/>
      <c r="CE1305" s="758"/>
      <c r="CF1305" s="758"/>
      <c r="CG1305" s="758"/>
      <c r="CH1305" s="758"/>
      <c r="CI1305" s="758"/>
      <c r="CJ1305" s="758"/>
      <c r="CK1305" s="758"/>
      <c r="CL1305" s="758"/>
      <c r="CM1305" s="758"/>
      <c r="CN1305" s="758"/>
    </row>
    <row r="1306" spans="2:92" ht="15">
      <c r="B1306" s="758"/>
      <c r="C1306" s="758"/>
      <c r="D1306" s="758"/>
      <c r="E1306" s="758"/>
      <c r="F1306" s="758"/>
      <c r="G1306" s="758"/>
      <c r="H1306" s="758"/>
      <c r="I1306" s="758"/>
      <c r="J1306" s="758"/>
      <c r="K1306" s="758"/>
      <c r="L1306" s="758"/>
      <c r="M1306" s="758"/>
      <c r="N1306" s="758"/>
      <c r="O1306" s="758"/>
      <c r="P1306" s="758"/>
      <c r="Q1306" s="758"/>
      <c r="R1306" s="758"/>
      <c r="S1306" s="758"/>
      <c r="T1306" s="758"/>
      <c r="U1306" s="758"/>
      <c r="V1306" s="758"/>
      <c r="W1306" s="758"/>
      <c r="X1306" s="758"/>
      <c r="Y1306" s="758"/>
      <c r="Z1306" s="758"/>
      <c r="AA1306" s="758"/>
      <c r="AB1306" s="758"/>
      <c r="AC1306" s="758"/>
      <c r="AD1306" s="758"/>
      <c r="AE1306" s="758"/>
      <c r="AF1306" s="758"/>
      <c r="AG1306" s="758"/>
      <c r="AH1306" s="758"/>
      <c r="AI1306" s="758"/>
      <c r="AJ1306" s="758"/>
      <c r="AK1306" s="758"/>
      <c r="AL1306" s="758"/>
      <c r="AM1306" s="758"/>
      <c r="AN1306" s="758"/>
      <c r="AO1306" s="758"/>
      <c r="AP1306" s="758"/>
      <c r="AQ1306" s="758"/>
      <c r="AR1306" s="758"/>
      <c r="AS1306" s="758"/>
      <c r="AT1306" s="758"/>
      <c r="AU1306" s="758"/>
      <c r="AV1306" s="758"/>
      <c r="AW1306" s="758"/>
      <c r="AX1306" s="758"/>
      <c r="AY1306" s="758"/>
      <c r="AZ1306" s="758"/>
      <c r="BA1306" s="758"/>
      <c r="BB1306" s="758"/>
      <c r="BC1306" s="758"/>
      <c r="BD1306" s="758"/>
      <c r="BE1306" s="758"/>
      <c r="BF1306" s="812"/>
      <c r="BG1306" s="758"/>
      <c r="BH1306" s="758"/>
      <c r="BI1306" s="758"/>
      <c r="BJ1306" s="758"/>
      <c r="BK1306" s="758"/>
      <c r="BL1306" s="758"/>
      <c r="BM1306" s="758"/>
      <c r="BN1306" s="758"/>
      <c r="BO1306" s="758"/>
      <c r="BP1306" s="758"/>
      <c r="BQ1306" s="758"/>
      <c r="BR1306" s="758"/>
      <c r="BS1306" s="758"/>
      <c r="BT1306" s="758"/>
      <c r="BU1306" s="758"/>
      <c r="BV1306" s="758"/>
      <c r="BW1306" s="758"/>
      <c r="BX1306" s="758"/>
      <c r="BY1306" s="758"/>
      <c r="BZ1306" s="758"/>
      <c r="CA1306" s="758"/>
      <c r="CB1306" s="758"/>
      <c r="CC1306" s="758"/>
      <c r="CD1306" s="758"/>
      <c r="CE1306" s="758"/>
      <c r="CF1306" s="758"/>
      <c r="CG1306" s="758"/>
      <c r="CH1306" s="758"/>
      <c r="CI1306" s="758"/>
      <c r="CJ1306" s="758"/>
      <c r="CK1306" s="758"/>
      <c r="CL1306" s="758"/>
      <c r="CM1306" s="758"/>
      <c r="CN1306" s="758"/>
    </row>
    <row r="1307" spans="2:92" ht="15">
      <c r="B1307" s="758"/>
      <c r="C1307" s="758"/>
      <c r="D1307" s="758"/>
      <c r="E1307" s="758"/>
      <c r="F1307" s="758"/>
      <c r="G1307" s="758"/>
      <c r="H1307" s="758"/>
      <c r="I1307" s="758"/>
      <c r="J1307" s="758"/>
      <c r="K1307" s="758"/>
      <c r="L1307" s="758"/>
      <c r="M1307" s="758"/>
      <c r="N1307" s="758"/>
      <c r="O1307" s="758"/>
      <c r="P1307" s="758"/>
      <c r="Q1307" s="758"/>
      <c r="R1307" s="758"/>
      <c r="S1307" s="758"/>
      <c r="T1307" s="758"/>
      <c r="U1307" s="758"/>
      <c r="V1307" s="758"/>
      <c r="W1307" s="758"/>
      <c r="X1307" s="758"/>
      <c r="Y1307" s="758"/>
      <c r="Z1307" s="758"/>
      <c r="AA1307" s="758"/>
      <c r="AB1307" s="758"/>
      <c r="AC1307" s="758"/>
      <c r="AD1307" s="758"/>
      <c r="AE1307" s="758"/>
      <c r="AF1307" s="758"/>
      <c r="AG1307" s="758"/>
      <c r="AH1307" s="758"/>
      <c r="AI1307" s="758"/>
      <c r="AJ1307" s="758"/>
      <c r="AK1307" s="758"/>
      <c r="AL1307" s="758"/>
      <c r="AM1307" s="758"/>
      <c r="AN1307" s="758"/>
      <c r="AO1307" s="758"/>
      <c r="AP1307" s="758"/>
      <c r="AQ1307" s="758"/>
      <c r="AR1307" s="758"/>
      <c r="AS1307" s="758"/>
      <c r="AT1307" s="758"/>
      <c r="AU1307" s="758"/>
      <c r="AV1307" s="758"/>
      <c r="AW1307" s="758"/>
      <c r="AX1307" s="758"/>
      <c r="AY1307" s="758"/>
      <c r="AZ1307" s="758"/>
      <c r="BA1307" s="758"/>
      <c r="BB1307" s="758"/>
      <c r="BC1307" s="758"/>
      <c r="BD1307" s="758"/>
      <c r="BE1307" s="758"/>
      <c r="BF1307" s="812"/>
      <c r="BG1307" s="758"/>
      <c r="BH1307" s="758"/>
      <c r="BI1307" s="758"/>
      <c r="BJ1307" s="758"/>
      <c r="BK1307" s="758"/>
      <c r="BL1307" s="758"/>
      <c r="BM1307" s="758"/>
      <c r="BN1307" s="758"/>
      <c r="BO1307" s="758"/>
      <c r="BP1307" s="758"/>
      <c r="BQ1307" s="758"/>
      <c r="BR1307" s="758"/>
      <c r="BS1307" s="758"/>
      <c r="BT1307" s="758"/>
      <c r="BU1307" s="758"/>
      <c r="BV1307" s="758"/>
      <c r="BW1307" s="758"/>
      <c r="BX1307" s="758"/>
      <c r="BY1307" s="758"/>
      <c r="BZ1307" s="758"/>
      <c r="CA1307" s="758"/>
      <c r="CB1307" s="758"/>
      <c r="CC1307" s="758"/>
      <c r="CD1307" s="758"/>
      <c r="CE1307" s="758"/>
      <c r="CF1307" s="758"/>
      <c r="CG1307" s="758"/>
      <c r="CH1307" s="758"/>
      <c r="CI1307" s="758"/>
      <c r="CJ1307" s="758"/>
      <c r="CK1307" s="758"/>
      <c r="CL1307" s="758"/>
      <c r="CM1307" s="758"/>
      <c r="CN1307" s="758"/>
    </row>
    <row r="1308" spans="2:92" ht="15">
      <c r="B1308" s="758"/>
      <c r="C1308" s="758"/>
      <c r="D1308" s="758"/>
      <c r="E1308" s="758"/>
      <c r="F1308" s="758"/>
      <c r="G1308" s="758"/>
      <c r="H1308" s="758"/>
      <c r="I1308" s="758"/>
      <c r="J1308" s="758"/>
      <c r="K1308" s="758"/>
      <c r="L1308" s="758"/>
      <c r="M1308" s="758"/>
      <c r="N1308" s="758"/>
      <c r="O1308" s="758"/>
      <c r="P1308" s="758"/>
      <c r="Q1308" s="758"/>
      <c r="R1308" s="758"/>
      <c r="S1308" s="758"/>
      <c r="T1308" s="758"/>
      <c r="U1308" s="758"/>
      <c r="V1308" s="758"/>
      <c r="W1308" s="758"/>
      <c r="X1308" s="758"/>
      <c r="Y1308" s="758"/>
      <c r="Z1308" s="758"/>
      <c r="AA1308" s="758"/>
      <c r="AB1308" s="758"/>
      <c r="AC1308" s="758"/>
      <c r="AD1308" s="758"/>
      <c r="AE1308" s="758"/>
      <c r="AF1308" s="758"/>
      <c r="AG1308" s="758"/>
      <c r="AH1308" s="758"/>
      <c r="AI1308" s="758"/>
      <c r="AJ1308" s="758"/>
      <c r="AK1308" s="758"/>
      <c r="AL1308" s="758"/>
      <c r="AM1308" s="758"/>
      <c r="AN1308" s="758"/>
      <c r="AO1308" s="758"/>
      <c r="AP1308" s="758"/>
      <c r="AQ1308" s="758"/>
      <c r="AR1308" s="758"/>
      <c r="AS1308" s="758"/>
      <c r="AT1308" s="758"/>
      <c r="AU1308" s="758"/>
      <c r="AV1308" s="758"/>
      <c r="AW1308" s="758"/>
      <c r="AX1308" s="758"/>
      <c r="AY1308" s="758"/>
      <c r="AZ1308" s="758"/>
      <c r="BA1308" s="758"/>
      <c r="BB1308" s="758"/>
      <c r="BC1308" s="758"/>
      <c r="BD1308" s="758"/>
      <c r="BE1308" s="758"/>
      <c r="BF1308" s="812"/>
      <c r="BG1308" s="758"/>
      <c r="BH1308" s="758"/>
      <c r="BI1308" s="758"/>
      <c r="BJ1308" s="758"/>
      <c r="BK1308" s="758"/>
      <c r="BL1308" s="758"/>
      <c r="BM1308" s="758"/>
      <c r="BN1308" s="758"/>
      <c r="BO1308" s="758"/>
      <c r="BP1308" s="758"/>
      <c r="BQ1308" s="758"/>
      <c r="BR1308" s="758"/>
      <c r="BS1308" s="758"/>
      <c r="BT1308" s="758"/>
      <c r="BU1308" s="758"/>
      <c r="BV1308" s="758"/>
      <c r="BW1308" s="758"/>
      <c r="BX1308" s="758"/>
      <c r="BY1308" s="758"/>
      <c r="BZ1308" s="758"/>
      <c r="CA1308" s="758"/>
      <c r="CB1308" s="758"/>
      <c r="CC1308" s="758"/>
      <c r="CD1308" s="758"/>
      <c r="CE1308" s="758"/>
      <c r="CF1308" s="758"/>
      <c r="CG1308" s="758"/>
      <c r="CH1308" s="758"/>
      <c r="CI1308" s="758"/>
      <c r="CJ1308" s="758"/>
      <c r="CK1308" s="758"/>
      <c r="CL1308" s="758"/>
      <c r="CM1308" s="758"/>
      <c r="CN1308" s="758"/>
    </row>
    <row r="1309" spans="2:92" ht="15">
      <c r="B1309" s="758"/>
      <c r="C1309" s="758"/>
      <c r="D1309" s="758"/>
      <c r="E1309" s="758"/>
      <c r="F1309" s="758"/>
      <c r="G1309" s="758"/>
      <c r="H1309" s="758"/>
      <c r="I1309" s="758"/>
      <c r="J1309" s="758"/>
      <c r="K1309" s="758"/>
      <c r="L1309" s="758"/>
      <c r="M1309" s="758"/>
      <c r="N1309" s="758"/>
      <c r="O1309" s="758"/>
      <c r="P1309" s="758"/>
      <c r="Q1309" s="758"/>
      <c r="R1309" s="758"/>
      <c r="S1309" s="758"/>
      <c r="T1309" s="758"/>
      <c r="U1309" s="758"/>
      <c r="V1309" s="758"/>
      <c r="W1309" s="758"/>
      <c r="X1309" s="758"/>
      <c r="Y1309" s="758"/>
      <c r="Z1309" s="758"/>
      <c r="AA1309" s="758"/>
      <c r="AB1309" s="758"/>
      <c r="AC1309" s="758"/>
      <c r="AD1309" s="758"/>
      <c r="AE1309" s="758"/>
      <c r="AF1309" s="758"/>
      <c r="AG1309" s="758"/>
      <c r="AH1309" s="758"/>
      <c r="AI1309" s="758"/>
      <c r="AJ1309" s="758"/>
      <c r="AK1309" s="758"/>
      <c r="AL1309" s="758"/>
      <c r="AM1309" s="758"/>
      <c r="AN1309" s="758"/>
      <c r="AO1309" s="758"/>
      <c r="AP1309" s="758"/>
      <c r="AQ1309" s="758"/>
      <c r="AR1309" s="758"/>
      <c r="AS1309" s="758"/>
      <c r="AT1309" s="758"/>
      <c r="AU1309" s="758"/>
      <c r="AV1309" s="758"/>
      <c r="AW1309" s="758"/>
      <c r="AX1309" s="758"/>
      <c r="AY1309" s="758"/>
      <c r="AZ1309" s="758"/>
      <c r="BA1309" s="758"/>
      <c r="BB1309" s="758"/>
      <c r="BC1309" s="758"/>
      <c r="BD1309" s="758"/>
      <c r="BE1309" s="758"/>
      <c r="BF1309" s="812"/>
      <c r="BG1309" s="758"/>
      <c r="BH1309" s="758"/>
      <c r="BI1309" s="758"/>
      <c r="BJ1309" s="758"/>
      <c r="BK1309" s="758"/>
      <c r="BL1309" s="758"/>
      <c r="BM1309" s="758"/>
      <c r="BN1309" s="758"/>
      <c r="BO1309" s="758"/>
      <c r="BP1309" s="758"/>
      <c r="BQ1309" s="758"/>
      <c r="BR1309" s="758"/>
      <c r="BS1309" s="758"/>
      <c r="BT1309" s="758"/>
      <c r="BU1309" s="758"/>
      <c r="BV1309" s="758"/>
      <c r="BW1309" s="758"/>
      <c r="BX1309" s="758"/>
      <c r="BY1309" s="758"/>
      <c r="BZ1309" s="758"/>
      <c r="CA1309" s="758"/>
      <c r="CB1309" s="758"/>
      <c r="CC1309" s="758"/>
      <c r="CD1309" s="758"/>
      <c r="CE1309" s="758"/>
      <c r="CF1309" s="758"/>
      <c r="CG1309" s="758"/>
      <c r="CH1309" s="758"/>
      <c r="CI1309" s="758"/>
      <c r="CJ1309" s="758"/>
      <c r="CK1309" s="758"/>
      <c r="CL1309" s="758"/>
      <c r="CM1309" s="758"/>
      <c r="CN1309" s="758"/>
    </row>
    <row r="1310" spans="2:92" ht="15">
      <c r="B1310" s="758"/>
      <c r="C1310" s="758"/>
      <c r="D1310" s="758"/>
      <c r="E1310" s="758"/>
      <c r="F1310" s="758"/>
      <c r="G1310" s="758"/>
      <c r="H1310" s="758"/>
      <c r="I1310" s="758"/>
      <c r="J1310" s="758"/>
      <c r="K1310" s="758"/>
      <c r="L1310" s="758"/>
      <c r="M1310" s="758"/>
      <c r="N1310" s="758"/>
      <c r="O1310" s="758"/>
      <c r="P1310" s="758"/>
      <c r="Q1310" s="758"/>
      <c r="R1310" s="758"/>
      <c r="S1310" s="758"/>
      <c r="T1310" s="758"/>
      <c r="U1310" s="758"/>
      <c r="V1310" s="758"/>
      <c r="W1310" s="758"/>
      <c r="X1310" s="758"/>
      <c r="Y1310" s="758"/>
      <c r="Z1310" s="758"/>
      <c r="AA1310" s="758"/>
      <c r="AB1310" s="758"/>
      <c r="AC1310" s="758"/>
      <c r="AD1310" s="758"/>
      <c r="AE1310" s="758"/>
      <c r="AF1310" s="758"/>
      <c r="AG1310" s="758"/>
      <c r="AH1310" s="758"/>
      <c r="AI1310" s="758"/>
      <c r="AJ1310" s="758"/>
      <c r="AK1310" s="758"/>
      <c r="AL1310" s="758"/>
      <c r="AM1310" s="758"/>
      <c r="AN1310" s="758"/>
      <c r="AO1310" s="758"/>
      <c r="AP1310" s="758"/>
      <c r="AQ1310" s="758"/>
      <c r="AR1310" s="758"/>
      <c r="AS1310" s="758"/>
      <c r="AT1310" s="758"/>
      <c r="AU1310" s="758"/>
      <c r="AV1310" s="758"/>
      <c r="AW1310" s="758"/>
      <c r="AX1310" s="758"/>
      <c r="AY1310" s="758"/>
      <c r="AZ1310" s="758"/>
      <c r="BA1310" s="758"/>
      <c r="BB1310" s="758"/>
      <c r="BC1310" s="758"/>
      <c r="BD1310" s="758"/>
      <c r="BE1310" s="758"/>
      <c r="BF1310" s="812"/>
      <c r="BG1310" s="758"/>
      <c r="BH1310" s="758"/>
      <c r="BI1310" s="758"/>
      <c r="BJ1310" s="758"/>
      <c r="BK1310" s="758"/>
      <c r="BL1310" s="758"/>
      <c r="BM1310" s="758"/>
      <c r="BN1310" s="758"/>
      <c r="BO1310" s="758"/>
      <c r="BP1310" s="758"/>
      <c r="BQ1310" s="758"/>
      <c r="BR1310" s="758"/>
      <c r="BS1310" s="758"/>
      <c r="BT1310" s="758"/>
      <c r="BU1310" s="758"/>
      <c r="BV1310" s="758"/>
      <c r="BW1310" s="758"/>
      <c r="BX1310" s="758"/>
      <c r="BY1310" s="758"/>
      <c r="BZ1310" s="758"/>
      <c r="CA1310" s="758"/>
      <c r="CB1310" s="758"/>
      <c r="CC1310" s="758"/>
      <c r="CD1310" s="758"/>
      <c r="CE1310" s="758"/>
      <c r="CF1310" s="758"/>
      <c r="CG1310" s="758"/>
      <c r="CH1310" s="758"/>
      <c r="CI1310" s="758"/>
      <c r="CJ1310" s="758"/>
      <c r="CK1310" s="758"/>
      <c r="CL1310" s="758"/>
      <c r="CM1310" s="758"/>
      <c r="CN1310" s="758"/>
    </row>
    <row r="1311" spans="2:92" ht="15">
      <c r="B1311" s="758"/>
      <c r="C1311" s="758"/>
      <c r="D1311" s="758"/>
      <c r="E1311" s="758"/>
      <c r="F1311" s="758"/>
      <c r="G1311" s="758"/>
      <c r="H1311" s="758"/>
      <c r="I1311" s="758"/>
      <c r="J1311" s="758"/>
      <c r="K1311" s="758"/>
      <c r="L1311" s="758"/>
      <c r="M1311" s="758"/>
      <c r="N1311" s="758"/>
      <c r="O1311" s="758"/>
      <c r="P1311" s="758"/>
      <c r="Q1311" s="758"/>
      <c r="R1311" s="758"/>
      <c r="S1311" s="758"/>
      <c r="T1311" s="758"/>
      <c r="U1311" s="758"/>
      <c r="V1311" s="758"/>
      <c r="W1311" s="758"/>
      <c r="X1311" s="758"/>
      <c r="Y1311" s="758"/>
      <c r="Z1311" s="758"/>
      <c r="AA1311" s="758"/>
      <c r="AB1311" s="758"/>
      <c r="AC1311" s="758"/>
      <c r="AD1311" s="758"/>
      <c r="AE1311" s="758"/>
      <c r="AF1311" s="758"/>
      <c r="AG1311" s="758"/>
      <c r="AH1311" s="758"/>
      <c r="AI1311" s="758"/>
      <c r="AJ1311" s="758"/>
      <c r="AK1311" s="758"/>
      <c r="AL1311" s="758"/>
      <c r="AM1311" s="758"/>
      <c r="AN1311" s="758"/>
      <c r="AO1311" s="758"/>
      <c r="AP1311" s="758"/>
      <c r="AQ1311" s="758"/>
      <c r="AR1311" s="758"/>
      <c r="AS1311" s="758"/>
      <c r="AT1311" s="758"/>
      <c r="AU1311" s="758"/>
      <c r="AV1311" s="758"/>
      <c r="AW1311" s="758"/>
      <c r="AX1311" s="758"/>
      <c r="AY1311" s="758"/>
      <c r="AZ1311" s="758"/>
      <c r="BA1311" s="758"/>
      <c r="BB1311" s="758"/>
      <c r="BC1311" s="758"/>
      <c r="BD1311" s="758"/>
      <c r="BE1311" s="758"/>
      <c r="BF1311" s="812"/>
      <c r="BG1311" s="758"/>
      <c r="BH1311" s="758"/>
      <c r="BI1311" s="758"/>
      <c r="BJ1311" s="758"/>
      <c r="BK1311" s="758"/>
      <c r="BL1311" s="758"/>
      <c r="BM1311" s="758"/>
      <c r="BN1311" s="758"/>
      <c r="BO1311" s="758"/>
      <c r="BP1311" s="758"/>
      <c r="BQ1311" s="758"/>
      <c r="BR1311" s="758"/>
      <c r="BS1311" s="758"/>
      <c r="BT1311" s="758"/>
      <c r="BU1311" s="758"/>
      <c r="BV1311" s="758"/>
      <c r="BW1311" s="758"/>
      <c r="BX1311" s="758"/>
      <c r="BY1311" s="758"/>
      <c r="BZ1311" s="758"/>
      <c r="CA1311" s="758"/>
      <c r="CB1311" s="758"/>
      <c r="CC1311" s="758"/>
      <c r="CD1311" s="758"/>
      <c r="CE1311" s="758"/>
      <c r="CF1311" s="758"/>
      <c r="CG1311" s="758"/>
      <c r="CH1311" s="758"/>
      <c r="CI1311" s="758"/>
      <c r="CJ1311" s="758"/>
      <c r="CK1311" s="758"/>
      <c r="CL1311" s="758"/>
      <c r="CM1311" s="758"/>
      <c r="CN1311" s="758"/>
    </row>
    <row r="1312" spans="2:92" ht="15">
      <c r="B1312" s="758"/>
      <c r="C1312" s="758"/>
      <c r="D1312" s="758"/>
      <c r="E1312" s="758"/>
      <c r="F1312" s="758"/>
      <c r="G1312" s="758"/>
      <c r="H1312" s="758"/>
      <c r="I1312" s="758"/>
      <c r="J1312" s="758"/>
      <c r="K1312" s="758"/>
      <c r="L1312" s="758"/>
      <c r="M1312" s="758"/>
      <c r="N1312" s="758"/>
      <c r="O1312" s="758"/>
      <c r="P1312" s="758"/>
      <c r="Q1312" s="758"/>
      <c r="R1312" s="758"/>
      <c r="S1312" s="758"/>
      <c r="T1312" s="758"/>
      <c r="U1312" s="758"/>
      <c r="V1312" s="758"/>
      <c r="W1312" s="758"/>
      <c r="X1312" s="758"/>
      <c r="Y1312" s="758"/>
      <c r="Z1312" s="758"/>
      <c r="AA1312" s="758"/>
      <c r="AB1312" s="758"/>
      <c r="AC1312" s="758"/>
      <c r="AD1312" s="758"/>
      <c r="AE1312" s="758"/>
      <c r="AF1312" s="758"/>
      <c r="AG1312" s="758"/>
      <c r="AH1312" s="758"/>
      <c r="AI1312" s="758"/>
      <c r="AJ1312" s="758"/>
      <c r="AK1312" s="758"/>
      <c r="AL1312" s="758"/>
      <c r="AM1312" s="758"/>
      <c r="AN1312" s="758"/>
      <c r="AO1312" s="758"/>
      <c r="AP1312" s="758"/>
      <c r="AQ1312" s="758"/>
      <c r="AR1312" s="758"/>
      <c r="AS1312" s="758"/>
      <c r="AT1312" s="758"/>
      <c r="AU1312" s="758"/>
      <c r="AV1312" s="758"/>
      <c r="AW1312" s="758"/>
      <c r="AX1312" s="758"/>
      <c r="AY1312" s="758"/>
      <c r="AZ1312" s="758"/>
      <c r="BA1312" s="758"/>
      <c r="BB1312" s="758"/>
      <c r="BC1312" s="758"/>
      <c r="BD1312" s="758"/>
      <c r="BE1312" s="758"/>
      <c r="BF1312" s="812"/>
      <c r="BG1312" s="758"/>
      <c r="BH1312" s="758"/>
      <c r="BI1312" s="758"/>
      <c r="BJ1312" s="758"/>
      <c r="BK1312" s="758"/>
      <c r="BL1312" s="758"/>
      <c r="BM1312" s="758"/>
      <c r="BN1312" s="758"/>
      <c r="BO1312" s="758"/>
      <c r="BP1312" s="758"/>
      <c r="BQ1312" s="758"/>
      <c r="BR1312" s="758"/>
      <c r="BS1312" s="758"/>
      <c r="BT1312" s="758"/>
      <c r="BU1312" s="758"/>
      <c r="BV1312" s="758"/>
      <c r="BW1312" s="758"/>
      <c r="BX1312" s="758"/>
      <c r="BY1312" s="758"/>
      <c r="BZ1312" s="758"/>
      <c r="CA1312" s="758"/>
      <c r="CB1312" s="758"/>
      <c r="CC1312" s="758"/>
      <c r="CD1312" s="758"/>
      <c r="CE1312" s="758"/>
      <c r="CF1312" s="758"/>
      <c r="CG1312" s="758"/>
      <c r="CH1312" s="758"/>
      <c r="CI1312" s="758"/>
      <c r="CJ1312" s="758"/>
      <c r="CK1312" s="758"/>
      <c r="CL1312" s="758"/>
      <c r="CM1312" s="758"/>
      <c r="CN1312" s="758"/>
    </row>
    <row r="1313" spans="2:92" ht="15">
      <c r="B1313" s="758"/>
      <c r="C1313" s="758"/>
      <c r="D1313" s="758"/>
      <c r="E1313" s="758"/>
      <c r="F1313" s="758"/>
      <c r="G1313" s="758"/>
      <c r="H1313" s="758"/>
      <c r="I1313" s="758"/>
      <c r="J1313" s="758"/>
      <c r="K1313" s="758"/>
      <c r="L1313" s="758"/>
      <c r="M1313" s="758"/>
      <c r="N1313" s="758"/>
      <c r="O1313" s="758"/>
      <c r="P1313" s="758"/>
      <c r="Q1313" s="758"/>
      <c r="R1313" s="758"/>
      <c r="S1313" s="758"/>
      <c r="T1313" s="758"/>
      <c r="U1313" s="758"/>
      <c r="V1313" s="758"/>
      <c r="W1313" s="758"/>
      <c r="X1313" s="758"/>
      <c r="Y1313" s="758"/>
      <c r="Z1313" s="758"/>
      <c r="AA1313" s="758"/>
      <c r="AB1313" s="758"/>
      <c r="AC1313" s="758"/>
      <c r="AD1313" s="758"/>
      <c r="AE1313" s="758"/>
      <c r="AF1313" s="758"/>
      <c r="AG1313" s="758"/>
      <c r="AH1313" s="758"/>
      <c r="AI1313" s="758"/>
      <c r="AJ1313" s="758"/>
      <c r="AK1313" s="758"/>
      <c r="AL1313" s="758"/>
      <c r="AM1313" s="758"/>
      <c r="AN1313" s="758"/>
      <c r="AO1313" s="758"/>
      <c r="AP1313" s="758"/>
      <c r="AQ1313" s="758"/>
      <c r="AR1313" s="758"/>
      <c r="AS1313" s="758"/>
      <c r="AT1313" s="758"/>
      <c r="AU1313" s="758"/>
      <c r="AV1313" s="758"/>
      <c r="AW1313" s="758"/>
      <c r="AX1313" s="758"/>
      <c r="AY1313" s="758"/>
      <c r="AZ1313" s="758"/>
      <c r="BA1313" s="758"/>
      <c r="BB1313" s="758"/>
      <c r="BC1313" s="758"/>
      <c r="BD1313" s="758"/>
      <c r="BE1313" s="758"/>
      <c r="BF1313" s="812"/>
      <c r="BG1313" s="758"/>
      <c r="BH1313" s="758"/>
      <c r="BI1313" s="758"/>
      <c r="BJ1313" s="758"/>
      <c r="BK1313" s="758"/>
      <c r="BL1313" s="758"/>
      <c r="BM1313" s="758"/>
      <c r="BN1313" s="758"/>
      <c r="BO1313" s="758"/>
      <c r="BP1313" s="758"/>
      <c r="BQ1313" s="758"/>
      <c r="BR1313" s="758"/>
      <c r="BS1313" s="758"/>
      <c r="BT1313" s="758"/>
      <c r="BU1313" s="758"/>
      <c r="BV1313" s="758"/>
      <c r="BW1313" s="758"/>
      <c r="BX1313" s="758"/>
      <c r="BY1313" s="758"/>
      <c r="BZ1313" s="758"/>
      <c r="CA1313" s="758"/>
      <c r="CB1313" s="758"/>
      <c r="CC1313" s="758"/>
      <c r="CD1313" s="758"/>
      <c r="CE1313" s="758"/>
      <c r="CF1313" s="758"/>
      <c r="CG1313" s="758"/>
      <c r="CH1313" s="758"/>
      <c r="CI1313" s="758"/>
      <c r="CJ1313" s="758"/>
      <c r="CK1313" s="758"/>
      <c r="CL1313" s="758"/>
      <c r="CM1313" s="758"/>
      <c r="CN1313" s="758"/>
    </row>
    <row r="1314" spans="2:92" ht="15">
      <c r="B1314" s="758"/>
      <c r="C1314" s="758"/>
      <c r="D1314" s="758"/>
      <c r="E1314" s="758"/>
      <c r="F1314" s="758"/>
      <c r="G1314" s="758"/>
      <c r="H1314" s="758"/>
      <c r="I1314" s="758"/>
      <c r="J1314" s="758"/>
      <c r="K1314" s="758"/>
      <c r="L1314" s="758"/>
      <c r="M1314" s="758"/>
      <c r="N1314" s="758"/>
      <c r="O1314" s="758"/>
      <c r="P1314" s="758"/>
      <c r="Q1314" s="758"/>
      <c r="R1314" s="758"/>
      <c r="S1314" s="758"/>
      <c r="T1314" s="758"/>
      <c r="U1314" s="758"/>
      <c r="V1314" s="758"/>
      <c r="W1314" s="758"/>
      <c r="X1314" s="758"/>
      <c r="Y1314" s="758"/>
      <c r="Z1314" s="758"/>
      <c r="AA1314" s="758"/>
      <c r="AB1314" s="758"/>
      <c r="AC1314" s="758"/>
      <c r="AD1314" s="758"/>
      <c r="AE1314" s="758"/>
      <c r="AF1314" s="758"/>
      <c r="AG1314" s="758"/>
      <c r="AH1314" s="758"/>
      <c r="AI1314" s="758"/>
      <c r="AJ1314" s="758"/>
      <c r="AK1314" s="758"/>
      <c r="AL1314" s="758"/>
      <c r="AM1314" s="758"/>
      <c r="AN1314" s="758"/>
      <c r="AO1314" s="758"/>
      <c r="AP1314" s="758"/>
      <c r="AQ1314" s="758"/>
      <c r="AR1314" s="758"/>
      <c r="AS1314" s="758"/>
      <c r="AT1314" s="758"/>
      <c r="AU1314" s="758"/>
      <c r="AV1314" s="758"/>
      <c r="AW1314" s="758"/>
      <c r="AX1314" s="758"/>
      <c r="AY1314" s="758"/>
      <c r="AZ1314" s="758"/>
      <c r="BA1314" s="758"/>
      <c r="BB1314" s="758"/>
      <c r="BC1314" s="758"/>
      <c r="BD1314" s="758"/>
      <c r="BE1314" s="758"/>
      <c r="BF1314" s="812"/>
      <c r="BG1314" s="758"/>
      <c r="BH1314" s="758"/>
      <c r="BI1314" s="758"/>
      <c r="BJ1314" s="758"/>
      <c r="BK1314" s="758"/>
      <c r="BL1314" s="758"/>
      <c r="BM1314" s="758"/>
      <c r="BN1314" s="758"/>
      <c r="BO1314" s="758"/>
      <c r="BP1314" s="758"/>
      <c r="BQ1314" s="758"/>
      <c r="BR1314" s="758"/>
      <c r="BS1314" s="758"/>
      <c r="BT1314" s="758"/>
      <c r="BU1314" s="758"/>
      <c r="BV1314" s="758"/>
      <c r="BW1314" s="758"/>
      <c r="BX1314" s="758"/>
      <c r="BY1314" s="758"/>
      <c r="BZ1314" s="758"/>
      <c r="CA1314" s="758"/>
      <c r="CB1314" s="758"/>
      <c r="CC1314" s="758"/>
      <c r="CD1314" s="758"/>
      <c r="CE1314" s="758"/>
      <c r="CF1314" s="758"/>
      <c r="CG1314" s="758"/>
      <c r="CH1314" s="758"/>
      <c r="CI1314" s="758"/>
      <c r="CJ1314" s="758"/>
      <c r="CK1314" s="758"/>
      <c r="CL1314" s="758"/>
      <c r="CM1314" s="758"/>
      <c r="CN1314" s="758"/>
    </row>
    <row r="1315" spans="2:92" ht="15">
      <c r="B1315" s="758"/>
      <c r="C1315" s="758"/>
      <c r="D1315" s="758"/>
      <c r="E1315" s="758"/>
      <c r="F1315" s="758"/>
      <c r="G1315" s="758"/>
      <c r="H1315" s="758"/>
      <c r="I1315" s="758"/>
      <c r="J1315" s="758"/>
      <c r="K1315" s="758"/>
      <c r="L1315" s="758"/>
      <c r="M1315" s="758"/>
      <c r="N1315" s="758"/>
      <c r="O1315" s="758"/>
      <c r="P1315" s="758"/>
      <c r="Q1315" s="758"/>
      <c r="R1315" s="758"/>
      <c r="S1315" s="758"/>
      <c r="T1315" s="758"/>
      <c r="U1315" s="758"/>
      <c r="V1315" s="758"/>
      <c r="W1315" s="758"/>
      <c r="X1315" s="758"/>
      <c r="Y1315" s="758"/>
      <c r="Z1315" s="758"/>
      <c r="AA1315" s="758"/>
      <c r="AB1315" s="758"/>
      <c r="AC1315" s="758"/>
      <c r="AD1315" s="758"/>
      <c r="AE1315" s="758"/>
      <c r="AF1315" s="758"/>
      <c r="AG1315" s="758"/>
      <c r="AH1315" s="758"/>
      <c r="AI1315" s="758"/>
      <c r="AJ1315" s="758"/>
      <c r="AK1315" s="758"/>
      <c r="AL1315" s="758"/>
      <c r="AM1315" s="758"/>
      <c r="AN1315" s="758"/>
      <c r="AO1315" s="758"/>
      <c r="AP1315" s="758"/>
      <c r="AQ1315" s="758"/>
      <c r="AR1315" s="758"/>
      <c r="AS1315" s="758"/>
      <c r="AT1315" s="758"/>
      <c r="AU1315" s="758"/>
      <c r="AV1315" s="758"/>
      <c r="AW1315" s="758"/>
      <c r="AX1315" s="758"/>
      <c r="AY1315" s="758"/>
      <c r="AZ1315" s="758"/>
      <c r="BA1315" s="758"/>
      <c r="BB1315" s="758"/>
      <c r="BC1315" s="758"/>
      <c r="BD1315" s="758"/>
      <c r="BE1315" s="758"/>
      <c r="BF1315" s="812"/>
      <c r="BG1315" s="758"/>
      <c r="BH1315" s="758"/>
      <c r="BI1315" s="758"/>
      <c r="BJ1315" s="758"/>
      <c r="BK1315" s="758"/>
      <c r="BL1315" s="758"/>
      <c r="BM1315" s="758"/>
      <c r="BN1315" s="758"/>
      <c r="BO1315" s="758"/>
      <c r="BP1315" s="758"/>
      <c r="BQ1315" s="758"/>
      <c r="BR1315" s="758"/>
      <c r="BS1315" s="758"/>
      <c r="BT1315" s="758"/>
      <c r="BU1315" s="758"/>
      <c r="BV1315" s="758"/>
      <c r="BW1315" s="758"/>
      <c r="BX1315" s="758"/>
      <c r="BY1315" s="758"/>
      <c r="BZ1315" s="758"/>
      <c r="CA1315" s="758"/>
      <c r="CB1315" s="758"/>
      <c r="CC1315" s="758"/>
      <c r="CD1315" s="758"/>
      <c r="CE1315" s="758"/>
      <c r="CF1315" s="758"/>
      <c r="CG1315" s="758"/>
      <c r="CH1315" s="758"/>
      <c r="CI1315" s="758"/>
      <c r="CJ1315" s="758"/>
      <c r="CK1315" s="758"/>
      <c r="CL1315" s="758"/>
      <c r="CM1315" s="758"/>
      <c r="CN1315" s="758"/>
    </row>
    <row r="1316" spans="2:92" ht="15">
      <c r="B1316" s="758"/>
      <c r="C1316" s="758"/>
      <c r="D1316" s="758"/>
      <c r="E1316" s="758"/>
      <c r="F1316" s="758"/>
      <c r="G1316" s="758"/>
      <c r="H1316" s="758"/>
      <c r="I1316" s="758"/>
      <c r="J1316" s="758"/>
      <c r="K1316" s="758"/>
      <c r="L1316" s="758"/>
      <c r="M1316" s="758"/>
      <c r="N1316" s="758"/>
      <c r="O1316" s="758"/>
      <c r="P1316" s="758"/>
      <c r="Q1316" s="758"/>
      <c r="R1316" s="758"/>
      <c r="S1316" s="758"/>
      <c r="T1316" s="758"/>
      <c r="U1316" s="758"/>
      <c r="V1316" s="758"/>
      <c r="W1316" s="758"/>
      <c r="X1316" s="758"/>
      <c r="Y1316" s="758"/>
      <c r="Z1316" s="758"/>
      <c r="AA1316" s="758"/>
      <c r="AB1316" s="758"/>
      <c r="AC1316" s="758"/>
      <c r="AD1316" s="758"/>
      <c r="AE1316" s="758"/>
      <c r="AF1316" s="758"/>
      <c r="AG1316" s="758"/>
      <c r="AH1316" s="758"/>
      <c r="AI1316" s="758"/>
      <c r="AJ1316" s="758"/>
      <c r="AK1316" s="758"/>
      <c r="AL1316" s="758"/>
      <c r="AM1316" s="758"/>
      <c r="AN1316" s="758"/>
      <c r="AO1316" s="758"/>
      <c r="AP1316" s="758"/>
      <c r="AQ1316" s="758"/>
      <c r="AR1316" s="758"/>
      <c r="AS1316" s="758"/>
      <c r="AT1316" s="758"/>
      <c r="AU1316" s="758"/>
      <c r="AV1316" s="758"/>
      <c r="AW1316" s="758"/>
      <c r="AX1316" s="758"/>
      <c r="AY1316" s="758"/>
      <c r="AZ1316" s="758"/>
      <c r="BA1316" s="758"/>
      <c r="BB1316" s="758"/>
      <c r="BC1316" s="758"/>
      <c r="BD1316" s="758"/>
      <c r="BE1316" s="758"/>
      <c r="BF1316" s="812"/>
      <c r="BG1316" s="758"/>
      <c r="BH1316" s="758"/>
      <c r="BI1316" s="758"/>
      <c r="BJ1316" s="758"/>
      <c r="BK1316" s="758"/>
      <c r="BL1316" s="758"/>
      <c r="BM1316" s="758"/>
      <c r="BN1316" s="758"/>
      <c r="BO1316" s="758"/>
      <c r="BP1316" s="758"/>
      <c r="BQ1316" s="758"/>
      <c r="BR1316" s="758"/>
      <c r="BS1316" s="758"/>
      <c r="BT1316" s="758"/>
      <c r="BU1316" s="758"/>
      <c r="BV1316" s="758"/>
      <c r="BW1316" s="758"/>
      <c r="BX1316" s="758"/>
      <c r="BY1316" s="758"/>
      <c r="BZ1316" s="758"/>
      <c r="CA1316" s="758"/>
      <c r="CB1316" s="758"/>
      <c r="CC1316" s="758"/>
      <c r="CD1316" s="758"/>
      <c r="CE1316" s="758"/>
      <c r="CF1316" s="758"/>
      <c r="CG1316" s="758"/>
      <c r="CH1316" s="758"/>
      <c r="CI1316" s="758"/>
      <c r="CJ1316" s="758"/>
      <c r="CK1316" s="758"/>
      <c r="CL1316" s="758"/>
      <c r="CM1316" s="758"/>
      <c r="CN1316" s="758"/>
    </row>
    <row r="1317" spans="2:92" ht="15">
      <c r="B1317" s="758"/>
      <c r="C1317" s="758"/>
      <c r="D1317" s="758"/>
      <c r="E1317" s="758"/>
      <c r="F1317" s="758"/>
      <c r="G1317" s="758"/>
      <c r="H1317" s="758"/>
      <c r="I1317" s="758"/>
      <c r="J1317" s="758"/>
      <c r="K1317" s="758"/>
      <c r="L1317" s="758"/>
      <c r="M1317" s="758"/>
      <c r="N1317" s="758"/>
      <c r="O1317" s="758"/>
      <c r="P1317" s="758"/>
      <c r="Q1317" s="758"/>
      <c r="R1317" s="758"/>
      <c r="S1317" s="758"/>
      <c r="T1317" s="758"/>
      <c r="U1317" s="758"/>
      <c r="V1317" s="758"/>
      <c r="W1317" s="758"/>
      <c r="X1317" s="758"/>
      <c r="Y1317" s="758"/>
      <c r="Z1317" s="758"/>
      <c r="AA1317" s="758"/>
      <c r="AB1317" s="758"/>
      <c r="AC1317" s="758"/>
      <c r="AD1317" s="758"/>
      <c r="AE1317" s="758"/>
      <c r="AF1317" s="758"/>
      <c r="AG1317" s="758"/>
      <c r="AH1317" s="758"/>
      <c r="AI1317" s="758"/>
      <c r="AJ1317" s="758"/>
      <c r="AK1317" s="758"/>
      <c r="AL1317" s="758"/>
      <c r="AM1317" s="758"/>
      <c r="AN1317" s="758"/>
      <c r="AO1317" s="758"/>
      <c r="AP1317" s="758"/>
      <c r="AQ1317" s="758"/>
      <c r="AR1317" s="758"/>
      <c r="AS1317" s="758"/>
      <c r="AT1317" s="758"/>
      <c r="AU1317" s="758"/>
      <c r="AV1317" s="758"/>
      <c r="AW1317" s="758"/>
      <c r="AX1317" s="758"/>
      <c r="AY1317" s="758"/>
      <c r="AZ1317" s="758"/>
      <c r="BA1317" s="758"/>
      <c r="BB1317" s="758"/>
      <c r="BC1317" s="758"/>
      <c r="BD1317" s="758"/>
      <c r="BE1317" s="758"/>
      <c r="BF1317" s="812"/>
      <c r="BG1317" s="758"/>
      <c r="BH1317" s="758"/>
      <c r="BI1317" s="758"/>
      <c r="BJ1317" s="758"/>
      <c r="BK1317" s="758"/>
      <c r="BL1317" s="758"/>
      <c r="BM1317" s="758"/>
      <c r="BN1317" s="758"/>
      <c r="BO1317" s="758"/>
      <c r="BP1317" s="758"/>
      <c r="BQ1317" s="758"/>
      <c r="BR1317" s="758"/>
      <c r="BS1317" s="758"/>
      <c r="BT1317" s="758"/>
      <c r="BU1317" s="758"/>
      <c r="BV1317" s="758"/>
      <c r="BW1317" s="758"/>
      <c r="BX1317" s="758"/>
      <c r="BY1317" s="758"/>
      <c r="BZ1317" s="758"/>
      <c r="CA1317" s="758"/>
      <c r="CB1317" s="758"/>
      <c r="CC1317" s="758"/>
      <c r="CD1317" s="758"/>
      <c r="CE1317" s="758"/>
      <c r="CF1317" s="758"/>
      <c r="CG1317" s="758"/>
      <c r="CH1317" s="758"/>
      <c r="CI1317" s="758"/>
      <c r="CJ1317" s="758"/>
      <c r="CK1317" s="758"/>
      <c r="CL1317" s="758"/>
      <c r="CM1317" s="758"/>
      <c r="CN1317" s="758"/>
    </row>
    <row r="1318" spans="2:92" ht="15">
      <c r="B1318" s="758"/>
      <c r="C1318" s="758"/>
      <c r="D1318" s="758"/>
      <c r="E1318" s="758"/>
      <c r="F1318" s="758"/>
      <c r="G1318" s="758"/>
      <c r="H1318" s="758"/>
      <c r="I1318" s="758"/>
      <c r="J1318" s="758"/>
      <c r="K1318" s="758"/>
      <c r="L1318" s="758"/>
      <c r="M1318" s="758"/>
      <c r="N1318" s="758"/>
      <c r="O1318" s="758"/>
      <c r="P1318" s="758"/>
      <c r="Q1318" s="758"/>
      <c r="R1318" s="758"/>
      <c r="S1318" s="758"/>
      <c r="T1318" s="758"/>
      <c r="U1318" s="758"/>
      <c r="V1318" s="758"/>
      <c r="W1318" s="758"/>
      <c r="X1318" s="758"/>
      <c r="Y1318" s="758"/>
      <c r="Z1318" s="758"/>
      <c r="AA1318" s="758"/>
      <c r="AB1318" s="758"/>
      <c r="AC1318" s="758"/>
      <c r="AD1318" s="758"/>
      <c r="AE1318" s="758"/>
      <c r="AF1318" s="758"/>
      <c r="AG1318" s="758"/>
      <c r="AH1318" s="758"/>
      <c r="AI1318" s="758"/>
      <c r="AJ1318" s="758"/>
      <c r="AK1318" s="758"/>
      <c r="AL1318" s="758"/>
      <c r="AM1318" s="758"/>
      <c r="AN1318" s="758"/>
      <c r="AO1318" s="758"/>
      <c r="AP1318" s="758"/>
      <c r="AQ1318" s="758"/>
      <c r="AR1318" s="758"/>
      <c r="AS1318" s="758"/>
      <c r="AT1318" s="758"/>
      <c r="AU1318" s="758"/>
      <c r="AV1318" s="758"/>
      <c r="AW1318" s="758"/>
      <c r="AX1318" s="758"/>
      <c r="AY1318" s="758"/>
      <c r="AZ1318" s="758"/>
      <c r="BA1318" s="758"/>
      <c r="BB1318" s="758"/>
      <c r="BC1318" s="758"/>
      <c r="BD1318" s="758"/>
      <c r="BE1318" s="758"/>
      <c r="BF1318" s="812"/>
      <c r="BG1318" s="758"/>
      <c r="BH1318" s="758"/>
      <c r="BI1318" s="758"/>
      <c r="BJ1318" s="758"/>
      <c r="BK1318" s="758"/>
      <c r="BL1318" s="758"/>
      <c r="BM1318" s="758"/>
      <c r="BN1318" s="758"/>
      <c r="BO1318" s="758"/>
      <c r="BP1318" s="758"/>
      <c r="BQ1318" s="758"/>
      <c r="BR1318" s="758"/>
      <c r="BS1318" s="758"/>
      <c r="BT1318" s="758"/>
      <c r="BU1318" s="758"/>
      <c r="BV1318" s="758"/>
      <c r="BW1318" s="758"/>
      <c r="BX1318" s="758"/>
      <c r="BY1318" s="758"/>
      <c r="BZ1318" s="758"/>
      <c r="CA1318" s="758"/>
      <c r="CB1318" s="758"/>
      <c r="CC1318" s="758"/>
      <c r="CD1318" s="758"/>
      <c r="CE1318" s="758"/>
      <c r="CF1318" s="758"/>
      <c r="CG1318" s="758"/>
      <c r="CH1318" s="758"/>
      <c r="CI1318" s="758"/>
      <c r="CJ1318" s="758"/>
      <c r="CK1318" s="758"/>
      <c r="CL1318" s="758"/>
      <c r="CM1318" s="758"/>
      <c r="CN1318" s="758"/>
    </row>
    <row r="1319" spans="2:92" ht="15">
      <c r="B1319" s="758"/>
      <c r="C1319" s="758"/>
      <c r="D1319" s="758"/>
      <c r="E1319" s="758"/>
      <c r="F1319" s="758"/>
      <c r="G1319" s="758"/>
      <c r="H1319" s="758"/>
      <c r="I1319" s="758"/>
      <c r="J1319" s="758"/>
      <c r="K1319" s="758"/>
      <c r="L1319" s="758"/>
      <c r="M1319" s="758"/>
      <c r="N1319" s="758"/>
      <c r="O1319" s="758"/>
      <c r="P1319" s="758"/>
      <c r="Q1319" s="758"/>
      <c r="R1319" s="758"/>
      <c r="S1319" s="758"/>
      <c r="T1319" s="758"/>
      <c r="U1319" s="758"/>
      <c r="V1319" s="758"/>
      <c r="W1319" s="758"/>
      <c r="X1319" s="758"/>
      <c r="Y1319" s="758"/>
      <c r="Z1319" s="758"/>
      <c r="AA1319" s="758"/>
      <c r="AB1319" s="758"/>
      <c r="AC1319" s="758"/>
      <c r="AD1319" s="758"/>
      <c r="AE1319" s="758"/>
      <c r="AF1319" s="758"/>
      <c r="AG1319" s="758"/>
      <c r="AH1319" s="758"/>
      <c r="AI1319" s="758"/>
      <c r="AJ1319" s="758"/>
      <c r="AK1319" s="758"/>
      <c r="AL1319" s="758"/>
      <c r="AM1319" s="758"/>
      <c r="AN1319" s="758"/>
      <c r="AO1319" s="758"/>
      <c r="AP1319" s="758"/>
      <c r="AQ1319" s="758"/>
      <c r="AR1319" s="758"/>
      <c r="AS1319" s="758"/>
      <c r="AT1319" s="758"/>
      <c r="AU1319" s="758"/>
      <c r="AV1319" s="758"/>
      <c r="AW1319" s="758"/>
      <c r="AX1319" s="758"/>
      <c r="AY1319" s="758"/>
      <c r="AZ1319" s="758"/>
      <c r="BA1319" s="758"/>
      <c r="BB1319" s="758"/>
      <c r="BC1319" s="758"/>
      <c r="BD1319" s="758"/>
      <c r="BE1319" s="758"/>
      <c r="BF1319" s="812"/>
      <c r="BG1319" s="758"/>
      <c r="BH1319" s="758"/>
      <c r="BI1319" s="758"/>
      <c r="BJ1319" s="758"/>
      <c r="BK1319" s="758"/>
      <c r="BL1319" s="758"/>
      <c r="BM1319" s="758"/>
      <c r="BN1319" s="758"/>
      <c r="BO1319" s="758"/>
      <c r="BP1319" s="758"/>
      <c r="BQ1319" s="758"/>
      <c r="BR1319" s="758"/>
      <c r="BS1319" s="758"/>
      <c r="BT1319" s="758"/>
      <c r="BU1319" s="758"/>
      <c r="BV1319" s="758"/>
      <c r="BW1319" s="758"/>
      <c r="BX1319" s="758"/>
      <c r="BY1319" s="758"/>
      <c r="BZ1319" s="758"/>
      <c r="CA1319" s="758"/>
      <c r="CB1319" s="758"/>
      <c r="CC1319" s="758"/>
      <c r="CD1319" s="758"/>
      <c r="CE1319" s="758"/>
      <c r="CF1319" s="758"/>
      <c r="CG1319" s="758"/>
      <c r="CH1319" s="758"/>
      <c r="CI1319" s="758"/>
      <c r="CJ1319" s="758"/>
      <c r="CK1319" s="758"/>
      <c r="CL1319" s="758"/>
      <c r="CM1319" s="758"/>
      <c r="CN1319" s="758"/>
    </row>
    <row r="1320" spans="2:92" ht="15">
      <c r="B1320" s="758"/>
      <c r="C1320" s="758"/>
      <c r="D1320" s="758"/>
      <c r="E1320" s="758"/>
      <c r="F1320" s="758"/>
      <c r="G1320" s="758"/>
      <c r="H1320" s="758"/>
      <c r="I1320" s="758"/>
      <c r="J1320" s="758"/>
      <c r="K1320" s="758"/>
      <c r="L1320" s="758"/>
      <c r="M1320" s="758"/>
      <c r="N1320" s="758"/>
      <c r="O1320" s="758"/>
      <c r="P1320" s="758"/>
      <c r="Q1320" s="758"/>
      <c r="R1320" s="758"/>
      <c r="S1320" s="758"/>
      <c r="T1320" s="758"/>
      <c r="U1320" s="758"/>
      <c r="V1320" s="758"/>
      <c r="W1320" s="758"/>
      <c r="X1320" s="758"/>
      <c r="Y1320" s="758"/>
      <c r="Z1320" s="758"/>
      <c r="AA1320" s="758"/>
      <c r="AB1320" s="758"/>
      <c r="AC1320" s="758"/>
      <c r="AD1320" s="758"/>
      <c r="AE1320" s="758"/>
      <c r="AF1320" s="758"/>
      <c r="AG1320" s="758"/>
      <c r="AH1320" s="758"/>
      <c r="AI1320" s="758"/>
      <c r="AJ1320" s="758"/>
      <c r="AK1320" s="758"/>
      <c r="AL1320" s="758"/>
      <c r="AM1320" s="758"/>
      <c r="AN1320" s="758"/>
      <c r="AO1320" s="758"/>
      <c r="AP1320" s="758"/>
      <c r="AQ1320" s="758"/>
      <c r="AR1320" s="758"/>
      <c r="AS1320" s="758"/>
      <c r="AT1320" s="758"/>
      <c r="AU1320" s="758"/>
      <c r="AV1320" s="758"/>
      <c r="AW1320" s="758"/>
      <c r="AX1320" s="758"/>
      <c r="AY1320" s="758"/>
      <c r="AZ1320" s="758"/>
      <c r="BA1320" s="758"/>
      <c r="BB1320" s="758"/>
      <c r="BC1320" s="758"/>
      <c r="BD1320" s="758"/>
      <c r="BE1320" s="758"/>
      <c r="BF1320" s="812"/>
      <c r="BG1320" s="758"/>
      <c r="BH1320" s="758"/>
      <c r="BI1320" s="758"/>
      <c r="BJ1320" s="758"/>
      <c r="BK1320" s="758"/>
      <c r="BL1320" s="758"/>
      <c r="BM1320" s="758"/>
      <c r="BN1320" s="758"/>
      <c r="BO1320" s="758"/>
      <c r="BP1320" s="758"/>
      <c r="BQ1320" s="758"/>
      <c r="BR1320" s="758"/>
      <c r="BS1320" s="758"/>
      <c r="BT1320" s="758"/>
      <c r="BU1320" s="758"/>
      <c r="BV1320" s="758"/>
      <c r="BW1320" s="758"/>
      <c r="BX1320" s="758"/>
      <c r="BY1320" s="758"/>
      <c r="BZ1320" s="758"/>
      <c r="CA1320" s="758"/>
      <c r="CB1320" s="758"/>
      <c r="CC1320" s="758"/>
      <c r="CD1320" s="758"/>
      <c r="CE1320" s="758"/>
      <c r="CF1320" s="758"/>
      <c r="CG1320" s="758"/>
      <c r="CH1320" s="758"/>
      <c r="CI1320" s="758"/>
      <c r="CJ1320" s="758"/>
      <c r="CK1320" s="758"/>
      <c r="CL1320" s="758"/>
      <c r="CM1320" s="758"/>
      <c r="CN1320" s="758"/>
    </row>
    <row r="1321" spans="2:92" ht="15">
      <c r="B1321" s="758"/>
      <c r="C1321" s="758"/>
      <c r="D1321" s="758"/>
      <c r="E1321" s="758"/>
      <c r="F1321" s="758"/>
      <c r="G1321" s="758"/>
      <c r="H1321" s="758"/>
      <c r="I1321" s="758"/>
      <c r="J1321" s="758"/>
      <c r="K1321" s="758"/>
      <c r="L1321" s="758"/>
      <c r="M1321" s="758"/>
      <c r="N1321" s="758"/>
      <c r="O1321" s="758"/>
      <c r="P1321" s="758"/>
      <c r="Q1321" s="758"/>
      <c r="R1321" s="758"/>
      <c r="S1321" s="758"/>
      <c r="T1321" s="758"/>
      <c r="U1321" s="758"/>
      <c r="V1321" s="758"/>
      <c r="W1321" s="758"/>
      <c r="X1321" s="758"/>
      <c r="Y1321" s="758"/>
      <c r="Z1321" s="758"/>
      <c r="AA1321" s="758"/>
      <c r="AB1321" s="758"/>
      <c r="AC1321" s="758"/>
      <c r="AD1321" s="758"/>
      <c r="AE1321" s="758"/>
      <c r="AF1321" s="758"/>
      <c r="AG1321" s="758"/>
      <c r="AH1321" s="758"/>
      <c r="AI1321" s="758"/>
      <c r="AJ1321" s="758"/>
      <c r="AK1321" s="758"/>
      <c r="AL1321" s="758"/>
      <c r="AM1321" s="758"/>
      <c r="AN1321" s="758"/>
      <c r="AO1321" s="758"/>
      <c r="AP1321" s="758"/>
      <c r="AQ1321" s="758"/>
      <c r="AR1321" s="758"/>
      <c r="AS1321" s="758"/>
      <c r="AT1321" s="758"/>
      <c r="AU1321" s="758"/>
      <c r="AV1321" s="758"/>
      <c r="AW1321" s="758"/>
      <c r="AX1321" s="758"/>
      <c r="AY1321" s="758"/>
      <c r="AZ1321" s="758"/>
      <c r="BA1321" s="758"/>
      <c r="BB1321" s="758"/>
      <c r="BC1321" s="758"/>
      <c r="BD1321" s="758"/>
      <c r="BE1321" s="758"/>
      <c r="BF1321" s="812"/>
      <c r="BG1321" s="758"/>
      <c r="BH1321" s="758"/>
      <c r="BI1321" s="758"/>
      <c r="BJ1321" s="758"/>
      <c r="BK1321" s="758"/>
      <c r="BL1321" s="758"/>
      <c r="BM1321" s="758"/>
      <c r="BN1321" s="758"/>
      <c r="BO1321" s="758"/>
      <c r="BP1321" s="758"/>
      <c r="BQ1321" s="758"/>
      <c r="BR1321" s="758"/>
      <c r="BS1321" s="758"/>
      <c r="BT1321" s="758"/>
      <c r="BU1321" s="758"/>
      <c r="BV1321" s="758"/>
      <c r="BW1321" s="758"/>
      <c r="BX1321" s="758"/>
      <c r="BY1321" s="758"/>
      <c r="BZ1321" s="758"/>
      <c r="CA1321" s="758"/>
      <c r="CB1321" s="758"/>
      <c r="CC1321" s="758"/>
      <c r="CD1321" s="758"/>
      <c r="CE1321" s="758"/>
      <c r="CF1321" s="758"/>
      <c r="CG1321" s="758"/>
      <c r="CH1321" s="758"/>
      <c r="CI1321" s="758"/>
      <c r="CJ1321" s="758"/>
      <c r="CK1321" s="758"/>
      <c r="CL1321" s="758"/>
      <c r="CM1321" s="758"/>
      <c r="CN1321" s="758"/>
    </row>
    <row r="1322" spans="2:92" ht="15">
      <c r="B1322" s="758"/>
      <c r="C1322" s="758"/>
      <c r="D1322" s="758"/>
      <c r="E1322" s="758"/>
      <c r="F1322" s="758"/>
      <c r="G1322" s="758"/>
      <c r="H1322" s="758"/>
      <c r="I1322" s="758"/>
      <c r="J1322" s="758"/>
      <c r="K1322" s="758"/>
      <c r="L1322" s="758"/>
      <c r="M1322" s="758"/>
      <c r="N1322" s="758"/>
      <c r="O1322" s="758"/>
      <c r="P1322" s="758"/>
      <c r="Q1322" s="758"/>
      <c r="R1322" s="758"/>
      <c r="S1322" s="758"/>
      <c r="T1322" s="758"/>
      <c r="U1322" s="758"/>
      <c r="V1322" s="758"/>
      <c r="W1322" s="758"/>
      <c r="X1322" s="758"/>
      <c r="Y1322" s="758"/>
      <c r="Z1322" s="758"/>
      <c r="AA1322" s="758"/>
      <c r="AB1322" s="758"/>
      <c r="AC1322" s="758"/>
      <c r="AD1322" s="758"/>
      <c r="AE1322" s="758"/>
      <c r="AF1322" s="758"/>
      <c r="AG1322" s="758"/>
      <c r="AH1322" s="758"/>
      <c r="AI1322" s="758"/>
      <c r="AJ1322" s="758"/>
      <c r="AK1322" s="758"/>
      <c r="AL1322" s="758"/>
      <c r="AM1322" s="758"/>
      <c r="AN1322" s="758"/>
      <c r="AO1322" s="758"/>
      <c r="AP1322" s="758"/>
      <c r="AQ1322" s="758"/>
      <c r="AR1322" s="758"/>
      <c r="AS1322" s="758"/>
      <c r="AT1322" s="758"/>
      <c r="AU1322" s="758"/>
      <c r="AV1322" s="758"/>
      <c r="AW1322" s="758"/>
      <c r="AX1322" s="758"/>
      <c r="AY1322" s="758"/>
      <c r="AZ1322" s="758"/>
      <c r="BA1322" s="758"/>
      <c r="BB1322" s="758"/>
      <c r="BC1322" s="758"/>
      <c r="BD1322" s="758"/>
      <c r="BE1322" s="758"/>
      <c r="BF1322" s="812"/>
      <c r="BG1322" s="758"/>
      <c r="BH1322" s="758"/>
      <c r="BI1322" s="758"/>
      <c r="BJ1322" s="758"/>
      <c r="BK1322" s="758"/>
      <c r="BL1322" s="758"/>
      <c r="BM1322" s="758"/>
      <c r="BN1322" s="758"/>
      <c r="BO1322" s="758"/>
      <c r="BP1322" s="758"/>
      <c r="BQ1322" s="758"/>
      <c r="BR1322" s="758"/>
      <c r="BS1322" s="758"/>
      <c r="BT1322" s="758"/>
      <c r="BU1322" s="758"/>
      <c r="BV1322" s="758"/>
      <c r="BW1322" s="758"/>
      <c r="BX1322" s="758"/>
      <c r="BY1322" s="758"/>
      <c r="BZ1322" s="758"/>
      <c r="CA1322" s="758"/>
      <c r="CB1322" s="758"/>
      <c r="CC1322" s="758"/>
      <c r="CD1322" s="758"/>
      <c r="CE1322" s="758"/>
      <c r="CF1322" s="758"/>
      <c r="CG1322" s="758"/>
      <c r="CH1322" s="758"/>
      <c r="CI1322" s="758"/>
      <c r="CJ1322" s="758"/>
      <c r="CK1322" s="758"/>
      <c r="CL1322" s="758"/>
      <c r="CM1322" s="758"/>
      <c r="CN1322" s="758"/>
    </row>
    <row r="1323" spans="2:92" ht="15">
      <c r="B1323" s="758"/>
      <c r="C1323" s="758"/>
      <c r="D1323" s="758"/>
      <c r="E1323" s="758"/>
      <c r="F1323" s="758"/>
      <c r="G1323" s="758"/>
      <c r="H1323" s="758"/>
      <c r="I1323" s="758"/>
      <c r="J1323" s="758"/>
      <c r="K1323" s="758"/>
      <c r="L1323" s="758"/>
      <c r="M1323" s="758"/>
      <c r="N1323" s="758"/>
      <c r="O1323" s="758"/>
      <c r="P1323" s="758"/>
      <c r="Q1323" s="758"/>
      <c r="R1323" s="758"/>
      <c r="S1323" s="758"/>
      <c r="T1323" s="758"/>
      <c r="U1323" s="758"/>
      <c r="V1323" s="758"/>
      <c r="W1323" s="758"/>
      <c r="X1323" s="758"/>
      <c r="Y1323" s="758"/>
      <c r="Z1323" s="758"/>
      <c r="AA1323" s="758"/>
      <c r="AB1323" s="758"/>
      <c r="AC1323" s="758"/>
      <c r="AD1323" s="758"/>
      <c r="AE1323" s="758"/>
      <c r="AF1323" s="758"/>
      <c r="AG1323" s="758"/>
      <c r="AH1323" s="758"/>
      <c r="AI1323" s="758"/>
      <c r="AJ1323" s="758"/>
      <c r="AK1323" s="758"/>
      <c r="AL1323" s="758"/>
      <c r="AM1323" s="758"/>
      <c r="AN1323" s="758"/>
      <c r="AO1323" s="758"/>
      <c r="AP1323" s="758"/>
      <c r="AQ1323" s="758"/>
      <c r="AR1323" s="758"/>
      <c r="AS1323" s="758"/>
      <c r="AT1323" s="758"/>
      <c r="AU1323" s="758"/>
      <c r="AV1323" s="758"/>
      <c r="AW1323" s="758"/>
      <c r="AX1323" s="758"/>
      <c r="AY1323" s="758"/>
      <c r="AZ1323" s="758"/>
      <c r="BA1323" s="758"/>
      <c r="BB1323" s="758"/>
      <c r="BC1323" s="758"/>
      <c r="BD1323" s="758"/>
      <c r="BE1323" s="758"/>
      <c r="BF1323" s="812"/>
      <c r="BG1323" s="758"/>
      <c r="BH1323" s="758"/>
      <c r="BI1323" s="758"/>
      <c r="BJ1323" s="758"/>
      <c r="BK1323" s="758"/>
      <c r="BL1323" s="758"/>
      <c r="BM1323" s="758"/>
      <c r="BN1323" s="758"/>
      <c r="BO1323" s="758"/>
      <c r="BP1323" s="758"/>
      <c r="BQ1323" s="758"/>
      <c r="BR1323" s="758"/>
      <c r="BS1323" s="758"/>
      <c r="BT1323" s="758"/>
      <c r="BU1323" s="758"/>
      <c r="BV1323" s="758"/>
      <c r="BW1323" s="758"/>
      <c r="BX1323" s="758"/>
      <c r="BY1323" s="758"/>
      <c r="BZ1323" s="758"/>
      <c r="CA1323" s="758"/>
      <c r="CB1323" s="758"/>
      <c r="CC1323" s="758"/>
      <c r="CD1323" s="758"/>
      <c r="CE1323" s="758"/>
      <c r="CF1323" s="758"/>
      <c r="CG1323" s="758"/>
      <c r="CH1323" s="758"/>
      <c r="CI1323" s="758"/>
      <c r="CJ1323" s="758"/>
      <c r="CK1323" s="758"/>
      <c r="CL1323" s="758"/>
      <c r="CM1323" s="758"/>
      <c r="CN1323" s="758"/>
    </row>
    <row r="1324" spans="2:92" ht="15">
      <c r="B1324" s="758"/>
      <c r="C1324" s="758"/>
      <c r="D1324" s="758"/>
      <c r="E1324" s="758"/>
      <c r="F1324" s="758"/>
      <c r="G1324" s="758"/>
      <c r="H1324" s="758"/>
      <c r="I1324" s="758"/>
      <c r="J1324" s="758"/>
      <c r="K1324" s="758"/>
      <c r="L1324" s="758"/>
      <c r="M1324" s="758"/>
      <c r="N1324" s="758"/>
      <c r="O1324" s="758"/>
      <c r="P1324" s="758"/>
      <c r="Q1324" s="758"/>
      <c r="R1324" s="758"/>
      <c r="S1324" s="758"/>
      <c r="T1324" s="758"/>
      <c r="U1324" s="758"/>
      <c r="V1324" s="758"/>
      <c r="W1324" s="758"/>
      <c r="X1324" s="758"/>
      <c r="Y1324" s="758"/>
      <c r="Z1324" s="758"/>
      <c r="AA1324" s="758"/>
      <c r="AB1324" s="758"/>
      <c r="AC1324" s="758"/>
      <c r="AD1324" s="758"/>
      <c r="AE1324" s="758"/>
      <c r="AF1324" s="758"/>
      <c r="AG1324" s="758"/>
      <c r="AH1324" s="758"/>
      <c r="AI1324" s="758"/>
      <c r="AJ1324" s="758"/>
      <c r="AK1324" s="758"/>
      <c r="AL1324" s="758"/>
      <c r="AM1324" s="758"/>
      <c r="AN1324" s="758"/>
      <c r="AO1324" s="758"/>
      <c r="AP1324" s="758"/>
      <c r="AQ1324" s="758"/>
      <c r="AR1324" s="758"/>
      <c r="AS1324" s="758"/>
      <c r="AT1324" s="758"/>
      <c r="AU1324" s="758"/>
      <c r="AV1324" s="758"/>
      <c r="AW1324" s="758"/>
      <c r="AX1324" s="758"/>
      <c r="AY1324" s="758"/>
      <c r="AZ1324" s="758"/>
      <c r="BA1324" s="758"/>
      <c r="BB1324" s="758"/>
      <c r="BC1324" s="758"/>
      <c r="BD1324" s="758"/>
      <c r="BE1324" s="758"/>
      <c r="BF1324" s="812"/>
      <c r="BG1324" s="758"/>
      <c r="BH1324" s="758"/>
      <c r="BI1324" s="758"/>
      <c r="BJ1324" s="758"/>
      <c r="BK1324" s="758"/>
      <c r="BL1324" s="758"/>
      <c r="BM1324" s="758"/>
      <c r="BN1324" s="758"/>
      <c r="BO1324" s="758"/>
      <c r="BP1324" s="758"/>
      <c r="BQ1324" s="758"/>
      <c r="BR1324" s="758"/>
      <c r="BS1324" s="758"/>
      <c r="BT1324" s="758"/>
      <c r="BU1324" s="758"/>
      <c r="BV1324" s="758"/>
      <c r="BW1324" s="758"/>
      <c r="BX1324" s="758"/>
      <c r="BY1324" s="758"/>
      <c r="BZ1324" s="758"/>
      <c r="CA1324" s="758"/>
      <c r="CB1324" s="758"/>
      <c r="CC1324" s="758"/>
      <c r="CD1324" s="758"/>
      <c r="CE1324" s="758"/>
      <c r="CF1324" s="758"/>
      <c r="CG1324" s="758"/>
      <c r="CH1324" s="758"/>
      <c r="CI1324" s="758"/>
      <c r="CJ1324" s="758"/>
      <c r="CK1324" s="758"/>
      <c r="CL1324" s="758"/>
      <c r="CM1324" s="758"/>
      <c r="CN1324" s="758"/>
    </row>
    <row r="1325" spans="2:92" ht="15">
      <c r="B1325" s="758"/>
      <c r="C1325" s="758"/>
      <c r="D1325" s="758"/>
      <c r="E1325" s="758"/>
      <c r="F1325" s="758"/>
      <c r="G1325" s="758"/>
      <c r="H1325" s="758"/>
      <c r="I1325" s="758"/>
      <c r="J1325" s="758"/>
      <c r="K1325" s="758"/>
      <c r="L1325" s="758"/>
      <c r="M1325" s="758"/>
      <c r="N1325" s="758"/>
      <c r="O1325" s="758"/>
      <c r="P1325" s="758"/>
      <c r="Q1325" s="758"/>
      <c r="R1325" s="758"/>
      <c r="S1325" s="758"/>
      <c r="T1325" s="758"/>
      <c r="U1325" s="758"/>
      <c r="V1325" s="758"/>
      <c r="W1325" s="758"/>
      <c r="X1325" s="758"/>
      <c r="Y1325" s="758"/>
      <c r="Z1325" s="758"/>
      <c r="AA1325" s="758"/>
      <c r="AB1325" s="758"/>
      <c r="AC1325" s="758"/>
      <c r="AD1325" s="758"/>
      <c r="AE1325" s="758"/>
      <c r="AF1325" s="758"/>
      <c r="AG1325" s="758"/>
      <c r="AH1325" s="758"/>
      <c r="AI1325" s="758"/>
      <c r="AJ1325" s="758"/>
      <c r="AK1325" s="758"/>
      <c r="AL1325" s="758"/>
      <c r="AM1325" s="758"/>
      <c r="AN1325" s="758"/>
      <c r="AO1325" s="758"/>
      <c r="AP1325" s="758"/>
      <c r="AQ1325" s="758"/>
      <c r="AR1325" s="758"/>
      <c r="AS1325" s="758"/>
      <c r="AT1325" s="758"/>
      <c r="AU1325" s="758"/>
      <c r="AV1325" s="758"/>
      <c r="AW1325" s="758"/>
      <c r="AX1325" s="758"/>
      <c r="AY1325" s="758"/>
      <c r="AZ1325" s="758"/>
      <c r="BA1325" s="758"/>
      <c r="BB1325" s="758"/>
      <c r="BC1325" s="758"/>
      <c r="BD1325" s="758"/>
      <c r="BE1325" s="758"/>
      <c r="BF1325" s="812"/>
      <c r="BG1325" s="758"/>
      <c r="BH1325" s="758"/>
      <c r="BI1325" s="758"/>
      <c r="BJ1325" s="758"/>
      <c r="BK1325" s="758"/>
      <c r="BL1325" s="758"/>
      <c r="BM1325" s="758"/>
      <c r="BN1325" s="758"/>
      <c r="BO1325" s="758"/>
      <c r="BP1325" s="758"/>
      <c r="BQ1325" s="758"/>
      <c r="BR1325" s="758"/>
      <c r="BS1325" s="758"/>
      <c r="BT1325" s="758"/>
      <c r="BU1325" s="758"/>
      <c r="BV1325" s="758"/>
      <c r="BW1325" s="758"/>
      <c r="BX1325" s="758"/>
      <c r="BY1325" s="758"/>
      <c r="BZ1325" s="758"/>
      <c r="CA1325" s="758"/>
      <c r="CB1325" s="758"/>
      <c r="CC1325" s="758"/>
      <c r="CD1325" s="758"/>
      <c r="CE1325" s="758"/>
      <c r="CF1325" s="758"/>
      <c r="CG1325" s="758"/>
      <c r="CH1325" s="758"/>
      <c r="CI1325" s="758"/>
      <c r="CJ1325" s="758"/>
      <c r="CK1325" s="758"/>
      <c r="CL1325" s="758"/>
      <c r="CM1325" s="758"/>
      <c r="CN1325" s="758"/>
    </row>
    <row r="1326" spans="2:92" ht="15">
      <c r="B1326" s="758"/>
      <c r="C1326" s="758"/>
      <c r="D1326" s="758"/>
      <c r="E1326" s="758"/>
      <c r="F1326" s="758"/>
      <c r="G1326" s="758"/>
      <c r="H1326" s="758"/>
      <c r="I1326" s="758"/>
      <c r="J1326" s="758"/>
      <c r="K1326" s="758"/>
      <c r="L1326" s="758"/>
      <c r="M1326" s="758"/>
      <c r="N1326" s="758"/>
      <c r="O1326" s="758"/>
      <c r="P1326" s="758"/>
      <c r="Q1326" s="758"/>
      <c r="R1326" s="758"/>
      <c r="S1326" s="758"/>
      <c r="T1326" s="758"/>
      <c r="U1326" s="758"/>
      <c r="V1326" s="758"/>
      <c r="W1326" s="758"/>
      <c r="X1326" s="758"/>
      <c r="Y1326" s="758"/>
      <c r="Z1326" s="758"/>
      <c r="AA1326" s="758"/>
      <c r="AB1326" s="758"/>
      <c r="AC1326" s="758"/>
      <c r="AD1326" s="758"/>
      <c r="AE1326" s="758"/>
      <c r="AF1326" s="758"/>
      <c r="AG1326" s="758"/>
      <c r="AH1326" s="758"/>
      <c r="AI1326" s="758"/>
      <c r="AJ1326" s="758"/>
      <c r="AK1326" s="758"/>
      <c r="AL1326" s="758"/>
      <c r="AM1326" s="758"/>
      <c r="AN1326" s="758"/>
      <c r="AO1326" s="758"/>
      <c r="AP1326" s="758"/>
      <c r="AQ1326" s="758"/>
      <c r="AR1326" s="758"/>
      <c r="AS1326" s="758"/>
      <c r="AT1326" s="758"/>
      <c r="AU1326" s="758"/>
      <c r="AV1326" s="758"/>
      <c r="AW1326" s="758"/>
      <c r="AX1326" s="758"/>
      <c r="AY1326" s="758"/>
      <c r="AZ1326" s="758"/>
      <c r="BA1326" s="758"/>
      <c r="BB1326" s="758"/>
      <c r="BC1326" s="758"/>
      <c r="BD1326" s="758"/>
      <c r="BE1326" s="758"/>
      <c r="BF1326" s="812"/>
      <c r="BG1326" s="758"/>
      <c r="BH1326" s="758"/>
      <c r="BI1326" s="758"/>
      <c r="BJ1326" s="758"/>
      <c r="BK1326" s="758"/>
      <c r="BL1326" s="758"/>
      <c r="BM1326" s="758"/>
      <c r="BN1326" s="758"/>
      <c r="BO1326" s="758"/>
      <c r="BP1326" s="758"/>
      <c r="BQ1326" s="758"/>
      <c r="BR1326" s="758"/>
      <c r="BS1326" s="758"/>
      <c r="BT1326" s="758"/>
      <c r="BU1326" s="758"/>
      <c r="BV1326" s="758"/>
      <c r="BW1326" s="758"/>
      <c r="BX1326" s="758"/>
      <c r="BY1326" s="758"/>
      <c r="BZ1326" s="758"/>
      <c r="CA1326" s="758"/>
      <c r="CB1326" s="758"/>
      <c r="CC1326" s="758"/>
      <c r="CD1326" s="758"/>
      <c r="CE1326" s="758"/>
      <c r="CF1326" s="758"/>
      <c r="CG1326" s="758"/>
      <c r="CH1326" s="758"/>
      <c r="CI1326" s="758"/>
      <c r="CJ1326" s="758"/>
      <c r="CK1326" s="758"/>
      <c r="CL1326" s="758"/>
      <c r="CM1326" s="758"/>
      <c r="CN1326" s="758"/>
    </row>
    <row r="1327" spans="2:92" ht="15">
      <c r="B1327" s="758"/>
      <c r="C1327" s="758"/>
      <c r="D1327" s="758"/>
      <c r="E1327" s="758"/>
      <c r="F1327" s="758"/>
      <c r="G1327" s="758"/>
      <c r="H1327" s="758"/>
      <c r="I1327" s="758"/>
      <c r="J1327" s="758"/>
      <c r="K1327" s="758"/>
      <c r="L1327" s="758"/>
      <c r="M1327" s="758"/>
      <c r="N1327" s="758"/>
      <c r="O1327" s="758"/>
      <c r="P1327" s="758"/>
      <c r="Q1327" s="758"/>
      <c r="R1327" s="758"/>
      <c r="S1327" s="758"/>
      <c r="T1327" s="758"/>
      <c r="U1327" s="758"/>
      <c r="V1327" s="758"/>
      <c r="W1327" s="758"/>
      <c r="X1327" s="758"/>
      <c r="Y1327" s="758"/>
      <c r="Z1327" s="758"/>
      <c r="AA1327" s="758"/>
      <c r="AB1327" s="758"/>
      <c r="AC1327" s="758"/>
      <c r="AD1327" s="758"/>
      <c r="AE1327" s="758"/>
      <c r="AF1327" s="758"/>
      <c r="AG1327" s="758"/>
      <c r="AH1327" s="758"/>
      <c r="AI1327" s="758"/>
      <c r="AJ1327" s="758"/>
      <c r="AK1327" s="758"/>
      <c r="AL1327" s="758"/>
      <c r="AM1327" s="758"/>
      <c r="AN1327" s="758"/>
      <c r="AO1327" s="758"/>
      <c r="AP1327" s="758"/>
      <c r="AQ1327" s="758"/>
      <c r="AR1327" s="758"/>
      <c r="AS1327" s="758"/>
      <c r="AT1327" s="758"/>
      <c r="AU1327" s="758"/>
      <c r="AV1327" s="758"/>
      <c r="AW1327" s="758"/>
      <c r="AX1327" s="758"/>
      <c r="AY1327" s="758"/>
      <c r="AZ1327" s="758"/>
      <c r="BA1327" s="758"/>
      <c r="BB1327" s="758"/>
      <c r="BC1327" s="758"/>
      <c r="BD1327" s="758"/>
      <c r="BE1327" s="758"/>
      <c r="BF1327" s="812"/>
      <c r="BG1327" s="758"/>
      <c r="BH1327" s="758"/>
      <c r="BI1327" s="758"/>
      <c r="BJ1327" s="758"/>
      <c r="BK1327" s="758"/>
      <c r="BL1327" s="758"/>
      <c r="BM1327" s="758"/>
      <c r="BN1327" s="758"/>
      <c r="BO1327" s="758"/>
      <c r="BP1327" s="758"/>
      <c r="BQ1327" s="758"/>
      <c r="BR1327" s="758"/>
      <c r="BS1327" s="758"/>
      <c r="BT1327" s="758"/>
      <c r="BU1327" s="758"/>
      <c r="BV1327" s="758"/>
      <c r="BW1327" s="758"/>
      <c r="BX1327" s="758"/>
      <c r="BY1327" s="758"/>
      <c r="BZ1327" s="758"/>
      <c r="CA1327" s="758"/>
      <c r="CB1327" s="758"/>
      <c r="CC1327" s="758"/>
      <c r="CD1327" s="758"/>
      <c r="CE1327" s="758"/>
      <c r="CF1327" s="758"/>
      <c r="CG1327" s="758"/>
      <c r="CH1327" s="758"/>
      <c r="CI1327" s="758"/>
      <c r="CJ1327" s="758"/>
      <c r="CK1327" s="758"/>
      <c r="CL1327" s="758"/>
      <c r="CM1327" s="758"/>
      <c r="CN1327" s="758"/>
    </row>
    <row r="1328" spans="2:92" ht="15">
      <c r="B1328" s="758"/>
      <c r="C1328" s="758"/>
      <c r="D1328" s="758"/>
      <c r="E1328" s="758"/>
      <c r="F1328" s="758"/>
      <c r="G1328" s="758"/>
      <c r="H1328" s="758"/>
      <c r="I1328" s="758"/>
      <c r="J1328" s="758"/>
      <c r="K1328" s="758"/>
      <c r="L1328" s="758"/>
      <c r="M1328" s="758"/>
      <c r="N1328" s="758"/>
      <c r="O1328" s="758"/>
      <c r="P1328" s="758"/>
      <c r="Q1328" s="758"/>
      <c r="R1328" s="758"/>
      <c r="S1328" s="758"/>
      <c r="T1328" s="758"/>
      <c r="U1328" s="758"/>
      <c r="V1328" s="758"/>
      <c r="W1328" s="758"/>
      <c r="X1328" s="758"/>
      <c r="Y1328" s="758"/>
      <c r="Z1328" s="758"/>
      <c r="AA1328" s="758"/>
      <c r="AB1328" s="758"/>
      <c r="AC1328" s="758"/>
      <c r="AD1328" s="758"/>
      <c r="AE1328" s="758"/>
      <c r="AF1328" s="758"/>
      <c r="AG1328" s="758"/>
      <c r="AH1328" s="758"/>
      <c r="AI1328" s="758"/>
      <c r="AJ1328" s="758"/>
      <c r="AK1328" s="758"/>
      <c r="AL1328" s="758"/>
      <c r="AM1328" s="758"/>
      <c r="AN1328" s="758"/>
      <c r="AO1328" s="758"/>
      <c r="AP1328" s="758"/>
      <c r="AQ1328" s="758"/>
      <c r="AR1328" s="758"/>
      <c r="AS1328" s="758"/>
      <c r="AT1328" s="758"/>
      <c r="AU1328" s="758"/>
      <c r="AV1328" s="758"/>
      <c r="AW1328" s="758"/>
      <c r="AX1328" s="758"/>
      <c r="AY1328" s="758"/>
      <c r="AZ1328" s="758"/>
      <c r="BA1328" s="758"/>
      <c r="BB1328" s="758"/>
      <c r="BC1328" s="758"/>
      <c r="BD1328" s="758"/>
      <c r="BE1328" s="758"/>
      <c r="BF1328" s="812"/>
      <c r="BG1328" s="758"/>
      <c r="BH1328" s="758"/>
      <c r="BI1328" s="758"/>
      <c r="BJ1328" s="758"/>
      <c r="BK1328" s="758"/>
      <c r="BL1328" s="758"/>
      <c r="BM1328" s="758"/>
      <c r="BN1328" s="758"/>
      <c r="BO1328" s="758"/>
      <c r="BP1328" s="758"/>
      <c r="BQ1328" s="758"/>
      <c r="BR1328" s="758"/>
      <c r="BS1328" s="758"/>
      <c r="BT1328" s="758"/>
      <c r="BU1328" s="758"/>
      <c r="BV1328" s="758"/>
      <c r="BW1328" s="758"/>
      <c r="BX1328" s="758"/>
      <c r="BY1328" s="758"/>
      <c r="BZ1328" s="758"/>
      <c r="CA1328" s="758"/>
      <c r="CB1328" s="758"/>
      <c r="CC1328" s="758"/>
      <c r="CD1328" s="758"/>
      <c r="CE1328" s="758"/>
      <c r="CF1328" s="758"/>
      <c r="CG1328" s="758"/>
      <c r="CH1328" s="758"/>
      <c r="CI1328" s="758"/>
      <c r="CJ1328" s="758"/>
      <c r="CK1328" s="758"/>
      <c r="CL1328" s="758"/>
      <c r="CM1328" s="758"/>
      <c r="CN1328" s="758"/>
    </row>
    <row r="1329" spans="2:92" ht="15">
      <c r="B1329" s="758"/>
      <c r="C1329" s="758"/>
      <c r="D1329" s="758"/>
      <c r="E1329" s="758"/>
      <c r="F1329" s="758"/>
      <c r="G1329" s="758"/>
      <c r="H1329" s="758"/>
      <c r="I1329" s="758"/>
      <c r="J1329" s="758"/>
      <c r="K1329" s="758"/>
      <c r="L1329" s="758"/>
      <c r="M1329" s="758"/>
      <c r="N1329" s="758"/>
      <c r="O1329" s="758"/>
      <c r="P1329" s="758"/>
      <c r="Q1329" s="758"/>
      <c r="R1329" s="758"/>
      <c r="S1329" s="758"/>
      <c r="T1329" s="758"/>
      <c r="U1329" s="758"/>
      <c r="V1329" s="758"/>
      <c r="W1329" s="758"/>
      <c r="X1329" s="758"/>
      <c r="Y1329" s="758"/>
      <c r="Z1329" s="758"/>
      <c r="AA1329" s="758"/>
      <c r="AB1329" s="758"/>
      <c r="AC1329" s="758"/>
      <c r="AD1329" s="758"/>
      <c r="AE1329" s="758"/>
      <c r="AF1329" s="758"/>
      <c r="AG1329" s="758"/>
      <c r="AH1329" s="758"/>
      <c r="AI1329" s="758"/>
      <c r="AJ1329" s="758"/>
      <c r="AK1329" s="758"/>
      <c r="AL1329" s="758"/>
      <c r="AM1329" s="758"/>
      <c r="AN1329" s="758"/>
      <c r="AO1329" s="758"/>
      <c r="AP1329" s="758"/>
      <c r="AQ1329" s="758"/>
      <c r="AR1329" s="758"/>
      <c r="AS1329" s="758"/>
      <c r="AT1329" s="758"/>
      <c r="AU1329" s="758"/>
      <c r="AV1329" s="758"/>
      <c r="AW1329" s="758"/>
      <c r="AX1329" s="758"/>
      <c r="AY1329" s="758"/>
      <c r="AZ1329" s="758"/>
      <c r="BA1329" s="758"/>
      <c r="BB1329" s="758"/>
      <c r="BC1329" s="758"/>
      <c r="BD1329" s="758"/>
      <c r="BE1329" s="758"/>
      <c r="BF1329" s="812"/>
      <c r="BG1329" s="758"/>
      <c r="BH1329" s="758"/>
      <c r="BI1329" s="758"/>
      <c r="BJ1329" s="758"/>
      <c r="BK1329" s="758"/>
      <c r="BL1329" s="758"/>
      <c r="BM1329" s="758"/>
      <c r="BN1329" s="758"/>
      <c r="BO1329" s="758"/>
      <c r="BP1329" s="758"/>
      <c r="BQ1329" s="758"/>
      <c r="BR1329" s="758"/>
      <c r="BS1329" s="758"/>
      <c r="BT1329" s="758"/>
      <c r="BU1329" s="758"/>
      <c r="BV1329" s="758"/>
      <c r="BW1329" s="758"/>
      <c r="BX1329" s="758"/>
      <c r="BY1329" s="758"/>
      <c r="BZ1329" s="758"/>
      <c r="CA1329" s="758"/>
      <c r="CB1329" s="758"/>
      <c r="CC1329" s="758"/>
      <c r="CD1329" s="758"/>
      <c r="CE1329" s="758"/>
      <c r="CF1329" s="758"/>
      <c r="CG1329" s="758"/>
      <c r="CH1329" s="758"/>
      <c r="CI1329" s="758"/>
      <c r="CJ1329" s="758"/>
      <c r="CK1329" s="758"/>
      <c r="CL1329" s="758"/>
      <c r="CM1329" s="758"/>
      <c r="CN1329" s="758"/>
    </row>
    <row r="1330" spans="2:92" ht="15">
      <c r="B1330" s="758"/>
      <c r="C1330" s="758"/>
      <c r="D1330" s="758"/>
      <c r="E1330" s="758"/>
      <c r="F1330" s="758"/>
      <c r="G1330" s="758"/>
      <c r="H1330" s="758"/>
      <c r="I1330" s="758"/>
      <c r="J1330" s="758"/>
      <c r="K1330" s="758"/>
      <c r="L1330" s="758"/>
      <c r="M1330" s="758"/>
      <c r="N1330" s="758"/>
      <c r="O1330" s="758"/>
      <c r="P1330" s="758"/>
      <c r="Q1330" s="758"/>
      <c r="R1330" s="758"/>
      <c r="S1330" s="758"/>
      <c r="T1330" s="758"/>
      <c r="U1330" s="758"/>
      <c r="V1330" s="758"/>
      <c r="W1330" s="758"/>
      <c r="X1330" s="758"/>
      <c r="Y1330" s="758"/>
      <c r="Z1330" s="758"/>
      <c r="AA1330" s="758"/>
      <c r="AB1330" s="758"/>
      <c r="AC1330" s="758"/>
      <c r="AD1330" s="758"/>
      <c r="AE1330" s="758"/>
      <c r="AF1330" s="758"/>
      <c r="AG1330" s="758"/>
      <c r="AH1330" s="758"/>
      <c r="AI1330" s="758"/>
      <c r="AJ1330" s="758"/>
      <c r="AK1330" s="758"/>
      <c r="AL1330" s="758"/>
      <c r="AM1330" s="758"/>
      <c r="AN1330" s="758"/>
      <c r="AO1330" s="758"/>
      <c r="AP1330" s="758"/>
      <c r="AQ1330" s="758"/>
      <c r="AR1330" s="758"/>
      <c r="AS1330" s="758"/>
      <c r="AT1330" s="758"/>
      <c r="AU1330" s="758"/>
      <c r="AV1330" s="758"/>
      <c r="AW1330" s="758"/>
      <c r="AX1330" s="758"/>
      <c r="AY1330" s="758"/>
      <c r="AZ1330" s="758"/>
      <c r="BA1330" s="758"/>
      <c r="BB1330" s="758"/>
      <c r="BC1330" s="758"/>
      <c r="BD1330" s="758"/>
      <c r="BE1330" s="758"/>
      <c r="BF1330" s="812"/>
      <c r="BG1330" s="758"/>
      <c r="BH1330" s="758"/>
      <c r="BI1330" s="758"/>
      <c r="BJ1330" s="758"/>
      <c r="BK1330" s="758"/>
      <c r="BL1330" s="758"/>
      <c r="BM1330" s="758"/>
      <c r="BN1330" s="758"/>
      <c r="BO1330" s="758"/>
      <c r="BP1330" s="758"/>
      <c r="BQ1330" s="758"/>
      <c r="BR1330" s="758"/>
      <c r="BS1330" s="758"/>
      <c r="BT1330" s="758"/>
      <c r="BU1330" s="758"/>
      <c r="BV1330" s="758"/>
      <c r="BW1330" s="758"/>
      <c r="BX1330" s="758"/>
      <c r="BY1330" s="758"/>
      <c r="BZ1330" s="758"/>
      <c r="CA1330" s="758"/>
      <c r="CB1330" s="758"/>
      <c r="CC1330" s="758"/>
      <c r="CD1330" s="758"/>
      <c r="CE1330" s="758"/>
      <c r="CF1330" s="758"/>
      <c r="CG1330" s="758"/>
      <c r="CH1330" s="758"/>
      <c r="CI1330" s="758"/>
      <c r="CJ1330" s="758"/>
      <c r="CK1330" s="758"/>
      <c r="CL1330" s="758"/>
      <c r="CM1330" s="758"/>
      <c r="CN1330" s="758"/>
    </row>
    <row r="1331" spans="2:92" ht="15">
      <c r="B1331" s="758"/>
      <c r="C1331" s="758"/>
      <c r="D1331" s="758"/>
      <c r="E1331" s="758"/>
      <c r="F1331" s="758"/>
      <c r="G1331" s="758"/>
      <c r="H1331" s="758"/>
      <c r="I1331" s="758"/>
      <c r="J1331" s="758"/>
      <c r="K1331" s="758"/>
      <c r="L1331" s="758"/>
      <c r="M1331" s="758"/>
      <c r="N1331" s="758"/>
      <c r="O1331" s="758"/>
      <c r="P1331" s="758"/>
      <c r="Q1331" s="758"/>
      <c r="R1331" s="758"/>
      <c r="S1331" s="758"/>
      <c r="T1331" s="758"/>
      <c r="U1331" s="758"/>
      <c r="V1331" s="758"/>
      <c r="W1331" s="758"/>
      <c r="X1331" s="758"/>
      <c r="Y1331" s="758"/>
      <c r="Z1331" s="758"/>
      <c r="AA1331" s="758"/>
      <c r="AB1331" s="758"/>
      <c r="AC1331" s="758"/>
      <c r="AD1331" s="758"/>
      <c r="AE1331" s="758"/>
      <c r="AF1331" s="758"/>
      <c r="AG1331" s="758"/>
      <c r="AH1331" s="758"/>
      <c r="AI1331" s="758"/>
      <c r="AJ1331" s="758"/>
      <c r="AK1331" s="758"/>
      <c r="AL1331" s="758"/>
      <c r="AM1331" s="758"/>
      <c r="AN1331" s="758"/>
      <c r="AO1331" s="758"/>
      <c r="AP1331" s="758"/>
      <c r="AQ1331" s="758"/>
      <c r="AR1331" s="758"/>
      <c r="AS1331" s="758"/>
      <c r="AT1331" s="758"/>
      <c r="AU1331" s="758"/>
      <c r="AV1331" s="758"/>
      <c r="AW1331" s="758"/>
      <c r="AX1331" s="758"/>
      <c r="AY1331" s="758"/>
      <c r="AZ1331" s="758"/>
      <c r="BA1331" s="758"/>
      <c r="BB1331" s="758"/>
      <c r="BC1331" s="758"/>
      <c r="BD1331" s="758"/>
      <c r="BE1331" s="758"/>
      <c r="BF1331" s="812"/>
      <c r="BG1331" s="758"/>
      <c r="BH1331" s="758"/>
      <c r="BI1331" s="758"/>
      <c r="BJ1331" s="758"/>
      <c r="BK1331" s="758"/>
      <c r="BL1331" s="758"/>
      <c r="BM1331" s="758"/>
      <c r="BN1331" s="758"/>
      <c r="BO1331" s="758"/>
      <c r="BP1331" s="758"/>
      <c r="BQ1331" s="758"/>
      <c r="BR1331" s="758"/>
      <c r="BS1331" s="758"/>
      <c r="BT1331" s="758"/>
      <c r="BU1331" s="758"/>
      <c r="BV1331" s="758"/>
      <c r="BW1331" s="758"/>
      <c r="BX1331" s="758"/>
      <c r="BY1331" s="758"/>
      <c r="BZ1331" s="758"/>
      <c r="CA1331" s="758"/>
      <c r="CB1331" s="758"/>
      <c r="CC1331" s="758"/>
      <c r="CD1331" s="758"/>
      <c r="CE1331" s="758"/>
      <c r="CF1331" s="758"/>
      <c r="CG1331" s="758"/>
      <c r="CH1331" s="758"/>
      <c r="CI1331" s="758"/>
      <c r="CJ1331" s="758"/>
      <c r="CK1331" s="758"/>
      <c r="CL1331" s="758"/>
      <c r="CM1331" s="758"/>
      <c r="CN1331" s="758"/>
    </row>
    <row r="1332" spans="2:92" ht="15">
      <c r="B1332" s="758"/>
      <c r="C1332" s="758"/>
      <c r="D1332" s="758"/>
      <c r="E1332" s="758"/>
      <c r="F1332" s="758"/>
      <c r="G1332" s="758"/>
      <c r="H1332" s="758"/>
      <c r="I1332" s="758"/>
      <c r="J1332" s="758"/>
      <c r="K1332" s="758"/>
      <c r="L1332" s="758"/>
      <c r="M1332" s="758"/>
      <c r="N1332" s="758"/>
      <c r="O1332" s="758"/>
      <c r="P1332" s="758"/>
      <c r="Q1332" s="758"/>
      <c r="R1332" s="758"/>
      <c r="S1332" s="758"/>
      <c r="T1332" s="758"/>
      <c r="U1332" s="758"/>
      <c r="V1332" s="758"/>
      <c r="W1332" s="758"/>
      <c r="X1332" s="758"/>
      <c r="Y1332" s="758"/>
      <c r="Z1332" s="758"/>
      <c r="AA1332" s="758"/>
      <c r="AB1332" s="758"/>
      <c r="AC1332" s="758"/>
      <c r="AD1332" s="758"/>
      <c r="AE1332" s="758"/>
      <c r="AF1332" s="758"/>
      <c r="AG1332" s="758"/>
      <c r="AH1332" s="758"/>
      <c r="AI1332" s="758"/>
      <c r="AJ1332" s="758"/>
      <c r="AK1332" s="758"/>
      <c r="AL1332" s="758"/>
      <c r="AM1332" s="758"/>
      <c r="AN1332" s="758"/>
      <c r="AO1332" s="758"/>
      <c r="AP1332" s="758"/>
      <c r="AQ1332" s="758"/>
      <c r="AR1332" s="758"/>
      <c r="AS1332" s="758"/>
      <c r="AT1332" s="758"/>
      <c r="AU1332" s="758"/>
      <c r="AV1332" s="758"/>
      <c r="AW1332" s="758"/>
      <c r="AX1332" s="758"/>
      <c r="AY1332" s="758"/>
      <c r="AZ1332" s="758"/>
      <c r="BA1332" s="758"/>
      <c r="BB1332" s="758"/>
      <c r="BC1332" s="758"/>
      <c r="BD1332" s="758"/>
      <c r="BE1332" s="758"/>
      <c r="BF1332" s="812"/>
      <c r="BG1332" s="758"/>
      <c r="BH1332" s="758"/>
      <c r="BI1332" s="758"/>
      <c r="BJ1332" s="758"/>
      <c r="BK1332" s="758"/>
      <c r="BL1332" s="758"/>
      <c r="BM1332" s="758"/>
      <c r="BN1332" s="758"/>
      <c r="BO1332" s="758"/>
      <c r="BP1332" s="758"/>
      <c r="BQ1332" s="758"/>
      <c r="BR1332" s="758"/>
      <c r="BS1332" s="758"/>
      <c r="BT1332" s="758"/>
      <c r="BU1332" s="758"/>
      <c r="BV1332" s="758"/>
      <c r="BW1332" s="758"/>
      <c r="BX1332" s="758"/>
      <c r="BY1332" s="758"/>
      <c r="BZ1332" s="758"/>
      <c r="CA1332" s="758"/>
      <c r="CB1332" s="758"/>
      <c r="CC1332" s="758"/>
      <c r="CD1332" s="758"/>
      <c r="CE1332" s="758"/>
      <c r="CF1332" s="758"/>
      <c r="CG1332" s="758"/>
      <c r="CH1332" s="758"/>
      <c r="CI1332" s="758"/>
      <c r="CJ1332" s="758"/>
      <c r="CK1332" s="758"/>
      <c r="CL1332" s="758"/>
      <c r="CM1332" s="758"/>
      <c r="CN1332" s="758"/>
    </row>
    <row r="1333" spans="2:92" ht="15">
      <c r="B1333" s="758"/>
      <c r="C1333" s="758"/>
      <c r="D1333" s="758"/>
      <c r="E1333" s="758"/>
      <c r="F1333" s="758"/>
      <c r="G1333" s="758"/>
      <c r="H1333" s="758"/>
      <c r="I1333" s="758"/>
      <c r="J1333" s="758"/>
      <c r="K1333" s="758"/>
      <c r="L1333" s="758"/>
      <c r="M1333" s="758"/>
      <c r="N1333" s="758"/>
      <c r="O1333" s="758"/>
      <c r="P1333" s="758"/>
      <c r="Q1333" s="758"/>
      <c r="R1333" s="758"/>
      <c r="S1333" s="758"/>
      <c r="T1333" s="758"/>
      <c r="U1333" s="758"/>
      <c r="V1333" s="758"/>
      <c r="W1333" s="758"/>
      <c r="X1333" s="758"/>
      <c r="Y1333" s="758"/>
      <c r="Z1333" s="758"/>
      <c r="AA1333" s="758"/>
      <c r="AB1333" s="758"/>
      <c r="AC1333" s="758"/>
      <c r="AD1333" s="758"/>
      <c r="AE1333" s="758"/>
      <c r="AF1333" s="758"/>
      <c r="AG1333" s="758"/>
      <c r="AH1333" s="758"/>
      <c r="AI1333" s="758"/>
      <c r="AJ1333" s="758"/>
      <c r="AK1333" s="758"/>
      <c r="AL1333" s="758"/>
      <c r="AM1333" s="758"/>
      <c r="AN1333" s="758"/>
      <c r="AO1333" s="758"/>
      <c r="AP1333" s="758"/>
      <c r="AQ1333" s="758"/>
      <c r="AR1333" s="758"/>
      <c r="AS1333" s="758"/>
      <c r="AT1333" s="758"/>
      <c r="AU1333" s="758"/>
      <c r="AV1333" s="758"/>
      <c r="AW1333" s="758"/>
      <c r="AX1333" s="758"/>
      <c r="AY1333" s="758"/>
      <c r="AZ1333" s="758"/>
      <c r="BA1333" s="758"/>
      <c r="BB1333" s="758"/>
      <c r="BC1333" s="758"/>
      <c r="BD1333" s="758"/>
      <c r="BE1333" s="758"/>
      <c r="BF1333" s="812"/>
      <c r="BG1333" s="758"/>
      <c r="BH1333" s="758"/>
      <c r="BI1333" s="758"/>
      <c r="BJ1333" s="758"/>
      <c r="BK1333" s="758"/>
      <c r="BL1333" s="758"/>
      <c r="BM1333" s="758"/>
      <c r="BN1333" s="758"/>
      <c r="BO1333" s="758"/>
      <c r="BP1333" s="758"/>
      <c r="BQ1333" s="758"/>
      <c r="BR1333" s="758"/>
      <c r="BS1333" s="758"/>
      <c r="BT1333" s="758"/>
      <c r="BU1333" s="758"/>
      <c r="BV1333" s="758"/>
      <c r="BW1333" s="758"/>
      <c r="BX1333" s="758"/>
      <c r="BY1333" s="758"/>
      <c r="BZ1333" s="758"/>
      <c r="CA1333" s="758"/>
      <c r="CB1333" s="758"/>
      <c r="CC1333" s="758"/>
      <c r="CD1333" s="758"/>
      <c r="CE1333" s="758"/>
      <c r="CF1333" s="758"/>
      <c r="CG1333" s="758"/>
      <c r="CH1333" s="758"/>
      <c r="CI1333" s="758"/>
      <c r="CJ1333" s="758"/>
      <c r="CK1333" s="758"/>
      <c r="CL1333" s="758"/>
      <c r="CM1333" s="758"/>
      <c r="CN1333" s="758"/>
    </row>
    <row r="1334" spans="2:92" ht="15">
      <c r="B1334" s="758"/>
      <c r="C1334" s="758"/>
      <c r="D1334" s="758"/>
      <c r="E1334" s="758"/>
      <c r="F1334" s="758"/>
      <c r="G1334" s="758"/>
      <c r="H1334" s="758"/>
      <c r="I1334" s="758"/>
      <c r="J1334" s="758"/>
      <c r="K1334" s="758"/>
      <c r="L1334" s="758"/>
      <c r="M1334" s="758"/>
      <c r="N1334" s="758"/>
      <c r="O1334" s="758"/>
      <c r="P1334" s="758"/>
      <c r="Q1334" s="758"/>
      <c r="R1334" s="758"/>
      <c r="S1334" s="758"/>
      <c r="T1334" s="758"/>
      <c r="U1334" s="758"/>
      <c r="V1334" s="758"/>
      <c r="W1334" s="758"/>
      <c r="X1334" s="758"/>
      <c r="Y1334" s="758"/>
      <c r="Z1334" s="758"/>
      <c r="AA1334" s="758"/>
      <c r="AB1334" s="758"/>
      <c r="AC1334" s="758"/>
      <c r="AD1334" s="758"/>
      <c r="AE1334" s="758"/>
      <c r="AF1334" s="758"/>
      <c r="AG1334" s="758"/>
      <c r="AH1334" s="758"/>
      <c r="AI1334" s="758"/>
      <c r="AJ1334" s="758"/>
      <c r="AK1334" s="758"/>
      <c r="AL1334" s="758"/>
      <c r="AM1334" s="758"/>
      <c r="AN1334" s="758"/>
      <c r="AO1334" s="758"/>
      <c r="AP1334" s="758"/>
      <c r="AQ1334" s="758"/>
      <c r="AR1334" s="758"/>
      <c r="AS1334" s="758"/>
      <c r="AT1334" s="758"/>
      <c r="AU1334" s="758"/>
      <c r="AV1334" s="758"/>
      <c r="AW1334" s="758"/>
      <c r="AX1334" s="758"/>
      <c r="AY1334" s="758"/>
      <c r="AZ1334" s="758"/>
      <c r="BA1334" s="758"/>
      <c r="BB1334" s="758"/>
      <c r="BC1334" s="758"/>
      <c r="BD1334" s="758"/>
      <c r="BE1334" s="758"/>
      <c r="BF1334" s="812"/>
      <c r="BG1334" s="758"/>
      <c r="BH1334" s="758"/>
      <c r="BI1334" s="758"/>
      <c r="BJ1334" s="758"/>
      <c r="BK1334" s="758"/>
      <c r="BL1334" s="758"/>
      <c r="BM1334" s="758"/>
      <c r="BN1334" s="758"/>
      <c r="BO1334" s="758"/>
      <c r="BP1334" s="758"/>
      <c r="BQ1334" s="758"/>
      <c r="BR1334" s="758"/>
      <c r="BS1334" s="758"/>
      <c r="BT1334" s="758"/>
      <c r="BU1334" s="758"/>
      <c r="BV1334" s="758"/>
      <c r="BW1334" s="758"/>
      <c r="BX1334" s="758"/>
      <c r="BY1334" s="758"/>
      <c r="BZ1334" s="758"/>
      <c r="CA1334" s="758"/>
      <c r="CB1334" s="758"/>
      <c r="CC1334" s="758"/>
      <c r="CD1334" s="758"/>
      <c r="CE1334" s="758"/>
      <c r="CF1334" s="758"/>
      <c r="CG1334" s="758"/>
      <c r="CH1334" s="758"/>
      <c r="CI1334" s="758"/>
      <c r="CJ1334" s="758"/>
      <c r="CK1334" s="758"/>
      <c r="CL1334" s="758"/>
      <c r="CM1334" s="758"/>
      <c r="CN1334" s="758"/>
    </row>
    <row r="1335" spans="2:92" ht="15">
      <c r="B1335" s="758"/>
      <c r="C1335" s="758"/>
      <c r="D1335" s="758"/>
      <c r="E1335" s="758"/>
      <c r="F1335" s="758"/>
      <c r="G1335" s="758"/>
      <c r="H1335" s="758"/>
      <c r="I1335" s="758"/>
      <c r="J1335" s="758"/>
      <c r="K1335" s="758"/>
      <c r="L1335" s="758"/>
      <c r="M1335" s="758"/>
      <c r="N1335" s="758"/>
      <c r="O1335" s="758"/>
      <c r="P1335" s="758"/>
      <c r="Q1335" s="758"/>
      <c r="R1335" s="758"/>
      <c r="S1335" s="758"/>
      <c r="T1335" s="758"/>
      <c r="U1335" s="758"/>
      <c r="V1335" s="758"/>
      <c r="W1335" s="758"/>
      <c r="X1335" s="758"/>
      <c r="Y1335" s="758"/>
      <c r="Z1335" s="758"/>
      <c r="AA1335" s="758"/>
      <c r="AB1335" s="758"/>
      <c r="AC1335" s="758"/>
      <c r="AD1335" s="758"/>
      <c r="AE1335" s="758"/>
      <c r="AF1335" s="758"/>
      <c r="AG1335" s="758"/>
      <c r="AH1335" s="758"/>
      <c r="AI1335" s="758"/>
      <c r="AJ1335" s="758"/>
      <c r="AK1335" s="758"/>
      <c r="AL1335" s="758"/>
      <c r="AM1335" s="758"/>
      <c r="AN1335" s="758"/>
      <c r="AO1335" s="758"/>
      <c r="AP1335" s="758"/>
      <c r="AQ1335" s="758"/>
      <c r="AR1335" s="758"/>
      <c r="AS1335" s="758"/>
      <c r="AT1335" s="758"/>
      <c r="AU1335" s="758"/>
      <c r="AV1335" s="758"/>
      <c r="AW1335" s="758"/>
      <c r="AX1335" s="758"/>
      <c r="AY1335" s="758"/>
      <c r="AZ1335" s="758"/>
      <c r="BA1335" s="758"/>
      <c r="BB1335" s="758"/>
      <c r="BC1335" s="758"/>
      <c r="BD1335" s="758"/>
      <c r="BE1335" s="758"/>
      <c r="BF1335" s="812"/>
      <c r="BG1335" s="758"/>
      <c r="BH1335" s="758"/>
      <c r="BI1335" s="758"/>
      <c r="BJ1335" s="758"/>
      <c r="BK1335" s="758"/>
      <c r="BL1335" s="758"/>
      <c r="BM1335" s="758"/>
      <c r="BN1335" s="758"/>
      <c r="BO1335" s="758"/>
      <c r="BP1335" s="758"/>
      <c r="BQ1335" s="758"/>
      <c r="BR1335" s="758"/>
      <c r="BS1335" s="758"/>
      <c r="BT1335" s="758"/>
      <c r="BU1335" s="758"/>
      <c r="BV1335" s="758"/>
      <c r="BW1335" s="758"/>
      <c r="BX1335" s="758"/>
      <c r="BY1335" s="758"/>
      <c r="BZ1335" s="758"/>
      <c r="CA1335" s="758"/>
      <c r="CB1335" s="758"/>
      <c r="CC1335" s="758"/>
      <c r="CD1335" s="758"/>
      <c r="CE1335" s="758"/>
      <c r="CF1335" s="758"/>
      <c r="CG1335" s="758"/>
      <c r="CH1335" s="758"/>
      <c r="CI1335" s="758"/>
      <c r="CJ1335" s="758"/>
      <c r="CK1335" s="758"/>
      <c r="CL1335" s="758"/>
      <c r="CM1335" s="758"/>
      <c r="CN1335" s="758"/>
    </row>
    <row r="1336" spans="2:92" ht="15">
      <c r="B1336" s="758"/>
      <c r="C1336" s="758"/>
      <c r="D1336" s="758"/>
      <c r="E1336" s="758"/>
      <c r="F1336" s="758"/>
      <c r="G1336" s="758"/>
      <c r="H1336" s="758"/>
      <c r="I1336" s="758"/>
      <c r="J1336" s="758"/>
      <c r="K1336" s="758"/>
      <c r="L1336" s="758"/>
      <c r="M1336" s="758"/>
      <c r="N1336" s="758"/>
      <c r="O1336" s="758"/>
      <c r="P1336" s="758"/>
      <c r="Q1336" s="758"/>
      <c r="R1336" s="758"/>
      <c r="S1336" s="758"/>
      <c r="T1336" s="758"/>
      <c r="U1336" s="758"/>
      <c r="V1336" s="758"/>
      <c r="W1336" s="758"/>
      <c r="X1336" s="758"/>
      <c r="Y1336" s="758"/>
      <c r="Z1336" s="758"/>
      <c r="AA1336" s="758"/>
      <c r="AB1336" s="758"/>
      <c r="AC1336" s="758"/>
      <c r="AD1336" s="758"/>
      <c r="AE1336" s="758"/>
      <c r="AF1336" s="758"/>
      <c r="AG1336" s="758"/>
      <c r="AH1336" s="758"/>
      <c r="AI1336" s="758"/>
      <c r="AJ1336" s="758"/>
      <c r="AK1336" s="758"/>
      <c r="AL1336" s="758"/>
      <c r="AM1336" s="758"/>
      <c r="AN1336" s="758"/>
      <c r="AO1336" s="758"/>
      <c r="AP1336" s="758"/>
      <c r="AQ1336" s="758"/>
      <c r="AR1336" s="758"/>
      <c r="AS1336" s="758"/>
      <c r="AT1336" s="758"/>
      <c r="AU1336" s="758"/>
      <c r="AV1336" s="758"/>
      <c r="AW1336" s="758"/>
      <c r="AX1336" s="758"/>
      <c r="AY1336" s="758"/>
      <c r="AZ1336" s="758"/>
      <c r="BA1336" s="758"/>
      <c r="BB1336" s="758"/>
      <c r="BC1336" s="758"/>
      <c r="BD1336" s="758"/>
      <c r="BE1336" s="758"/>
      <c r="BF1336" s="812"/>
      <c r="BG1336" s="758"/>
      <c r="BH1336" s="758"/>
      <c r="BI1336" s="758"/>
      <c r="BJ1336" s="758"/>
      <c r="BK1336" s="758"/>
      <c r="BL1336" s="758"/>
      <c r="BM1336" s="758"/>
      <c r="BN1336" s="758"/>
      <c r="BO1336" s="758"/>
      <c r="BP1336" s="758"/>
      <c r="BQ1336" s="758"/>
      <c r="BR1336" s="758"/>
      <c r="BS1336" s="758"/>
      <c r="BT1336" s="758"/>
      <c r="BU1336" s="758"/>
      <c r="BV1336" s="758"/>
      <c r="BW1336" s="758"/>
      <c r="BX1336" s="758"/>
      <c r="BY1336" s="758"/>
      <c r="BZ1336" s="758"/>
      <c r="CA1336" s="758"/>
      <c r="CB1336" s="758"/>
      <c r="CC1336" s="758"/>
      <c r="CD1336" s="758"/>
      <c r="CE1336" s="758"/>
      <c r="CF1336" s="758"/>
      <c r="CG1336" s="758"/>
      <c r="CH1336" s="758"/>
      <c r="CI1336" s="758"/>
      <c r="CJ1336" s="758"/>
      <c r="CK1336" s="758"/>
      <c r="CL1336" s="758"/>
      <c r="CM1336" s="758"/>
      <c r="CN1336" s="758"/>
    </row>
    <row r="1337" spans="2:92" ht="15">
      <c r="B1337" s="758"/>
      <c r="C1337" s="758"/>
      <c r="D1337" s="758"/>
      <c r="E1337" s="758"/>
      <c r="F1337" s="758"/>
      <c r="G1337" s="758"/>
      <c r="H1337" s="758"/>
      <c r="I1337" s="758"/>
      <c r="J1337" s="758"/>
      <c r="K1337" s="758"/>
      <c r="L1337" s="758"/>
      <c r="M1337" s="758"/>
      <c r="N1337" s="758"/>
      <c r="O1337" s="758"/>
      <c r="P1337" s="758"/>
      <c r="Q1337" s="758"/>
      <c r="R1337" s="758"/>
      <c r="S1337" s="758"/>
      <c r="T1337" s="758"/>
      <c r="U1337" s="758"/>
      <c r="V1337" s="758"/>
      <c r="W1337" s="758"/>
      <c r="X1337" s="758"/>
      <c r="Y1337" s="758"/>
      <c r="Z1337" s="758"/>
      <c r="AA1337" s="758"/>
      <c r="AB1337" s="758"/>
      <c r="AC1337" s="758"/>
      <c r="AD1337" s="758"/>
      <c r="AE1337" s="758"/>
      <c r="AF1337" s="758"/>
      <c r="AG1337" s="758"/>
      <c r="AH1337" s="758"/>
      <c r="AI1337" s="758"/>
      <c r="AJ1337" s="758"/>
      <c r="AK1337" s="758"/>
      <c r="AL1337" s="758"/>
      <c r="AM1337" s="758"/>
      <c r="AN1337" s="758"/>
      <c r="AO1337" s="758"/>
      <c r="AP1337" s="758"/>
      <c r="AQ1337" s="758"/>
      <c r="AR1337" s="758"/>
      <c r="AS1337" s="758"/>
      <c r="AT1337" s="758"/>
      <c r="AU1337" s="758"/>
      <c r="AV1337" s="758"/>
      <c r="AW1337" s="758"/>
      <c r="AX1337" s="758"/>
      <c r="AY1337" s="758"/>
      <c r="AZ1337" s="758"/>
      <c r="BA1337" s="758"/>
      <c r="BB1337" s="758"/>
      <c r="BC1337" s="758"/>
      <c r="BD1337" s="758"/>
      <c r="BE1337" s="758"/>
      <c r="BF1337" s="812"/>
      <c r="BG1337" s="758"/>
      <c r="BH1337" s="758"/>
      <c r="BI1337" s="758"/>
      <c r="BJ1337" s="758"/>
      <c r="BK1337" s="758"/>
      <c r="BL1337" s="758"/>
      <c r="BM1337" s="758"/>
      <c r="BN1337" s="758"/>
      <c r="BO1337" s="758"/>
      <c r="BP1337" s="758"/>
      <c r="BQ1337" s="758"/>
      <c r="BR1337" s="758"/>
      <c r="BS1337" s="758"/>
      <c r="BT1337" s="758"/>
      <c r="BU1337" s="758"/>
      <c r="BV1337" s="758"/>
      <c r="BW1337" s="758"/>
      <c r="BX1337" s="758"/>
      <c r="BY1337" s="758"/>
      <c r="BZ1337" s="758"/>
      <c r="CA1337" s="758"/>
      <c r="CB1337" s="758"/>
      <c r="CC1337" s="758"/>
      <c r="CD1337" s="758"/>
      <c r="CE1337" s="758"/>
      <c r="CF1337" s="758"/>
      <c r="CG1337" s="758"/>
      <c r="CH1337" s="758"/>
      <c r="CI1337" s="758"/>
      <c r="CJ1337" s="758"/>
      <c r="CK1337" s="758"/>
      <c r="CL1337" s="758"/>
      <c r="CM1337" s="758"/>
      <c r="CN1337" s="758"/>
    </row>
    <row r="1338" spans="2:92" ht="15">
      <c r="B1338" s="758"/>
      <c r="C1338" s="758"/>
      <c r="D1338" s="758"/>
      <c r="E1338" s="758"/>
      <c r="F1338" s="758"/>
      <c r="G1338" s="758"/>
      <c r="H1338" s="758"/>
      <c r="I1338" s="758"/>
      <c r="J1338" s="758"/>
      <c r="K1338" s="758"/>
      <c r="L1338" s="758"/>
      <c r="M1338" s="758"/>
      <c r="N1338" s="758"/>
      <c r="O1338" s="758"/>
      <c r="P1338" s="758"/>
      <c r="Q1338" s="758"/>
      <c r="R1338" s="758"/>
      <c r="S1338" s="758"/>
      <c r="T1338" s="758"/>
      <c r="U1338" s="758"/>
      <c r="V1338" s="758"/>
      <c r="W1338" s="758"/>
      <c r="X1338" s="758"/>
      <c r="Y1338" s="758"/>
      <c r="Z1338" s="758"/>
      <c r="AA1338" s="758"/>
      <c r="AB1338" s="758"/>
      <c r="AC1338" s="758"/>
      <c r="AD1338" s="758"/>
      <c r="AE1338" s="758"/>
      <c r="AF1338" s="758"/>
      <c r="AG1338" s="758"/>
      <c r="AH1338" s="758"/>
      <c r="AI1338" s="758"/>
      <c r="AJ1338" s="758"/>
      <c r="AK1338" s="758"/>
      <c r="AL1338" s="758"/>
      <c r="AM1338" s="758"/>
      <c r="AN1338" s="758"/>
      <c r="AO1338" s="758"/>
      <c r="AP1338" s="758"/>
      <c r="AQ1338" s="758"/>
      <c r="AR1338" s="758"/>
      <c r="AS1338" s="758"/>
      <c r="AT1338" s="758"/>
      <c r="AU1338" s="758"/>
      <c r="AV1338" s="758"/>
      <c r="AW1338" s="758"/>
      <c r="AX1338" s="758"/>
      <c r="AY1338" s="758"/>
      <c r="AZ1338" s="758"/>
      <c r="BA1338" s="758"/>
      <c r="BB1338" s="758"/>
      <c r="BC1338" s="758"/>
      <c r="BD1338" s="758"/>
      <c r="BE1338" s="758"/>
      <c r="BF1338" s="812"/>
      <c r="BG1338" s="758"/>
      <c r="BH1338" s="758"/>
      <c r="BI1338" s="758"/>
      <c r="BJ1338" s="758"/>
      <c r="BK1338" s="758"/>
      <c r="BL1338" s="758"/>
      <c r="BM1338" s="758"/>
      <c r="BN1338" s="758"/>
      <c r="BO1338" s="758"/>
      <c r="BP1338" s="758"/>
      <c r="BQ1338" s="758"/>
      <c r="BR1338" s="758"/>
      <c r="BS1338" s="758"/>
      <c r="BT1338" s="758"/>
      <c r="BU1338" s="758"/>
      <c r="BV1338" s="758"/>
      <c r="BW1338" s="758"/>
      <c r="BX1338" s="758"/>
      <c r="BY1338" s="758"/>
      <c r="BZ1338" s="758"/>
      <c r="CA1338" s="758"/>
      <c r="CB1338" s="758"/>
      <c r="CC1338" s="758"/>
      <c r="CD1338" s="758"/>
      <c r="CE1338" s="758"/>
      <c r="CF1338" s="758"/>
      <c r="CG1338" s="758"/>
      <c r="CH1338" s="758"/>
      <c r="CI1338" s="758"/>
      <c r="CJ1338" s="758"/>
      <c r="CK1338" s="758"/>
      <c r="CL1338" s="758"/>
      <c r="CM1338" s="758"/>
      <c r="CN1338" s="758"/>
    </row>
    <row r="1339" spans="2:92" ht="15">
      <c r="B1339" s="758"/>
      <c r="C1339" s="758"/>
      <c r="D1339" s="758"/>
      <c r="E1339" s="758"/>
      <c r="F1339" s="758"/>
      <c r="G1339" s="758"/>
      <c r="H1339" s="758"/>
      <c r="I1339" s="758"/>
      <c r="J1339" s="758"/>
      <c r="K1339" s="758"/>
      <c r="L1339" s="758"/>
      <c r="M1339" s="758"/>
      <c r="N1339" s="758"/>
      <c r="O1339" s="758"/>
      <c r="P1339" s="758"/>
      <c r="Q1339" s="758"/>
      <c r="R1339" s="758"/>
      <c r="S1339" s="758"/>
      <c r="T1339" s="758"/>
      <c r="U1339" s="758"/>
      <c r="V1339" s="758"/>
      <c r="W1339" s="758"/>
      <c r="X1339" s="758"/>
      <c r="Y1339" s="758"/>
      <c r="Z1339" s="758"/>
      <c r="AA1339" s="758"/>
      <c r="AB1339" s="758"/>
      <c r="AC1339" s="758"/>
      <c r="AD1339" s="758"/>
      <c r="AE1339" s="758"/>
      <c r="AF1339" s="758"/>
      <c r="AG1339" s="758"/>
      <c r="AH1339" s="758"/>
      <c r="AI1339" s="758"/>
      <c r="AJ1339" s="758"/>
      <c r="AK1339" s="758"/>
      <c r="AL1339" s="758"/>
      <c r="AM1339" s="758"/>
      <c r="AN1339" s="758"/>
      <c r="AO1339" s="758"/>
      <c r="AP1339" s="758"/>
      <c r="AQ1339" s="758"/>
      <c r="AR1339" s="758"/>
      <c r="AS1339" s="758"/>
      <c r="AT1339" s="758"/>
      <c r="AU1339" s="758"/>
      <c r="AV1339" s="758"/>
      <c r="AW1339" s="758"/>
      <c r="AX1339" s="758"/>
      <c r="AY1339" s="758"/>
      <c r="AZ1339" s="758"/>
      <c r="BA1339" s="758"/>
      <c r="BB1339" s="758"/>
      <c r="BC1339" s="758"/>
      <c r="BD1339" s="758"/>
      <c r="BE1339" s="758"/>
      <c r="BF1339" s="812"/>
      <c r="BG1339" s="758"/>
      <c r="BH1339" s="758"/>
      <c r="BI1339" s="758"/>
      <c r="BJ1339" s="758"/>
      <c r="BK1339" s="758"/>
      <c r="BL1339" s="758"/>
      <c r="BM1339" s="758"/>
      <c r="BN1339" s="758"/>
      <c r="BO1339" s="758"/>
      <c r="BP1339" s="758"/>
      <c r="BQ1339" s="758"/>
      <c r="BR1339" s="758"/>
      <c r="BS1339" s="758"/>
      <c r="BT1339" s="758"/>
      <c r="BU1339" s="758"/>
      <c r="BV1339" s="758"/>
      <c r="BW1339" s="758"/>
      <c r="BX1339" s="758"/>
      <c r="BY1339" s="758"/>
      <c r="BZ1339" s="758"/>
      <c r="CA1339" s="758"/>
      <c r="CB1339" s="758"/>
      <c r="CC1339" s="758"/>
      <c r="CD1339" s="758"/>
      <c r="CE1339" s="758"/>
      <c r="CF1339" s="758"/>
      <c r="CG1339" s="758"/>
      <c r="CH1339" s="758"/>
      <c r="CI1339" s="758"/>
      <c r="CJ1339" s="758"/>
      <c r="CK1339" s="758"/>
      <c r="CL1339" s="758"/>
      <c r="CM1339" s="758"/>
      <c r="CN1339" s="758"/>
    </row>
    <row r="1340" spans="2:92" ht="15">
      <c r="B1340" s="758"/>
      <c r="C1340" s="758"/>
      <c r="D1340" s="758"/>
      <c r="E1340" s="758"/>
      <c r="F1340" s="758"/>
      <c r="G1340" s="758"/>
      <c r="H1340" s="758"/>
      <c r="I1340" s="758"/>
      <c r="J1340" s="758"/>
      <c r="K1340" s="758"/>
      <c r="L1340" s="758"/>
      <c r="M1340" s="758"/>
      <c r="N1340" s="758"/>
      <c r="O1340" s="758"/>
      <c r="P1340" s="758"/>
      <c r="Q1340" s="758"/>
      <c r="R1340" s="758"/>
      <c r="S1340" s="758"/>
      <c r="T1340" s="758"/>
      <c r="U1340" s="758"/>
      <c r="V1340" s="758"/>
      <c r="W1340" s="758"/>
      <c r="X1340" s="758"/>
      <c r="Y1340" s="758"/>
      <c r="Z1340" s="758"/>
      <c r="AA1340" s="758"/>
      <c r="AB1340" s="758"/>
      <c r="AC1340" s="758"/>
      <c r="AD1340" s="758"/>
      <c r="AE1340" s="758"/>
      <c r="AF1340" s="758"/>
      <c r="AG1340" s="758"/>
      <c r="AH1340" s="758"/>
      <c r="AI1340" s="758"/>
      <c r="AJ1340" s="758"/>
      <c r="AK1340" s="758"/>
      <c r="AL1340" s="758"/>
      <c r="AM1340" s="758"/>
      <c r="AN1340" s="758"/>
      <c r="AO1340" s="758"/>
      <c r="AP1340" s="758"/>
      <c r="AQ1340" s="758"/>
      <c r="AR1340" s="758"/>
      <c r="AS1340" s="758"/>
      <c r="AT1340" s="758"/>
      <c r="AU1340" s="758"/>
      <c r="AV1340" s="758"/>
      <c r="AW1340" s="758"/>
      <c r="AX1340" s="758"/>
      <c r="AY1340" s="758"/>
      <c r="AZ1340" s="758"/>
      <c r="BA1340" s="758"/>
      <c r="BB1340" s="758"/>
      <c r="BC1340" s="758"/>
      <c r="BD1340" s="758"/>
      <c r="BE1340" s="758"/>
      <c r="BF1340" s="812"/>
      <c r="BG1340" s="758"/>
      <c r="BH1340" s="758"/>
      <c r="BI1340" s="758"/>
      <c r="BJ1340" s="758"/>
      <c r="BK1340" s="758"/>
      <c r="BL1340" s="758"/>
      <c r="BM1340" s="758"/>
      <c r="BN1340" s="758"/>
      <c r="BO1340" s="758"/>
      <c r="BP1340" s="758"/>
      <c r="BQ1340" s="758"/>
      <c r="BR1340" s="758"/>
      <c r="BS1340" s="758"/>
      <c r="BT1340" s="758"/>
      <c r="BU1340" s="758"/>
      <c r="BV1340" s="758"/>
      <c r="BW1340" s="758"/>
      <c r="BX1340" s="758"/>
      <c r="BY1340" s="758"/>
      <c r="BZ1340" s="758"/>
      <c r="CA1340" s="758"/>
      <c r="CB1340" s="758"/>
      <c r="CC1340" s="758"/>
      <c r="CD1340" s="758"/>
      <c r="CE1340" s="758"/>
      <c r="CF1340" s="758"/>
      <c r="CG1340" s="758"/>
      <c r="CH1340" s="758"/>
      <c r="CI1340" s="758"/>
      <c r="CJ1340" s="758"/>
      <c r="CK1340" s="758"/>
      <c r="CL1340" s="758"/>
      <c r="CM1340" s="758"/>
      <c r="CN1340" s="758"/>
    </row>
    <row r="1341" spans="2:92" ht="15">
      <c r="B1341" s="758"/>
      <c r="C1341" s="758"/>
      <c r="D1341" s="758"/>
      <c r="E1341" s="758"/>
      <c r="F1341" s="758"/>
      <c r="G1341" s="758"/>
      <c r="H1341" s="758"/>
      <c r="I1341" s="758"/>
      <c r="J1341" s="758"/>
      <c r="K1341" s="758"/>
      <c r="L1341" s="758"/>
      <c r="M1341" s="758"/>
      <c r="N1341" s="758"/>
      <c r="O1341" s="758"/>
      <c r="P1341" s="758"/>
      <c r="Q1341" s="758"/>
      <c r="R1341" s="758"/>
      <c r="S1341" s="758"/>
      <c r="T1341" s="758"/>
      <c r="U1341" s="758"/>
      <c r="V1341" s="758"/>
      <c r="W1341" s="758"/>
      <c r="X1341" s="758"/>
      <c r="Y1341" s="758"/>
      <c r="Z1341" s="758"/>
      <c r="AA1341" s="758"/>
      <c r="AB1341" s="758"/>
      <c r="AC1341" s="758"/>
      <c r="AD1341" s="758"/>
      <c r="AE1341" s="758"/>
      <c r="AF1341" s="758"/>
      <c r="AG1341" s="758"/>
      <c r="AH1341" s="758"/>
      <c r="AI1341" s="758"/>
      <c r="AJ1341" s="758"/>
      <c r="AK1341" s="758"/>
      <c r="AL1341" s="758"/>
      <c r="AM1341" s="758"/>
      <c r="AN1341" s="758"/>
      <c r="AO1341" s="758"/>
      <c r="AP1341" s="758"/>
      <c r="AQ1341" s="758"/>
      <c r="AR1341" s="758"/>
      <c r="AS1341" s="758"/>
      <c r="AT1341" s="758"/>
      <c r="AU1341" s="758"/>
      <c r="AV1341" s="758"/>
      <c r="AW1341" s="758"/>
      <c r="AX1341" s="758"/>
      <c r="AY1341" s="758"/>
      <c r="AZ1341" s="758"/>
      <c r="BA1341" s="758"/>
      <c r="BB1341" s="758"/>
      <c r="BC1341" s="758"/>
      <c r="BD1341" s="758"/>
      <c r="BE1341" s="758"/>
      <c r="BF1341" s="812"/>
      <c r="BG1341" s="758"/>
      <c r="BH1341" s="758"/>
      <c r="BI1341" s="758"/>
      <c r="BJ1341" s="758"/>
      <c r="BK1341" s="758"/>
      <c r="BL1341" s="758"/>
      <c r="BM1341" s="758"/>
      <c r="BN1341" s="758"/>
      <c r="BO1341" s="758"/>
      <c r="BP1341" s="758"/>
      <c r="BQ1341" s="758"/>
      <c r="BR1341" s="758"/>
      <c r="BS1341" s="758"/>
      <c r="BT1341" s="758"/>
      <c r="BU1341" s="758"/>
      <c r="BV1341" s="758"/>
      <c r="BW1341" s="758"/>
      <c r="BX1341" s="758"/>
      <c r="BY1341" s="758"/>
      <c r="BZ1341" s="758"/>
      <c r="CA1341" s="758"/>
      <c r="CB1341" s="758"/>
      <c r="CC1341" s="758"/>
      <c r="CD1341" s="758"/>
      <c r="CE1341" s="758"/>
      <c r="CF1341" s="758"/>
      <c r="CG1341" s="758"/>
      <c r="CH1341" s="758"/>
      <c r="CI1341" s="758"/>
      <c r="CJ1341" s="758"/>
      <c r="CK1341" s="758"/>
      <c r="CL1341" s="758"/>
      <c r="CM1341" s="758"/>
      <c r="CN1341" s="758"/>
    </row>
    <row r="1342" spans="2:92" ht="15">
      <c r="B1342" s="758"/>
      <c r="C1342" s="758"/>
      <c r="D1342" s="758"/>
      <c r="E1342" s="758"/>
      <c r="F1342" s="758"/>
      <c r="G1342" s="758"/>
      <c r="H1342" s="758"/>
      <c r="I1342" s="758"/>
      <c r="J1342" s="758"/>
      <c r="K1342" s="758"/>
      <c r="L1342" s="758"/>
      <c r="M1342" s="758"/>
      <c r="N1342" s="758"/>
      <c r="O1342" s="758"/>
      <c r="P1342" s="758"/>
      <c r="Q1342" s="758"/>
      <c r="R1342" s="758"/>
      <c r="S1342" s="758"/>
      <c r="T1342" s="758"/>
      <c r="U1342" s="758"/>
      <c r="V1342" s="758"/>
      <c r="W1342" s="758"/>
      <c r="X1342" s="758"/>
      <c r="Y1342" s="758"/>
      <c r="Z1342" s="758"/>
      <c r="AA1342" s="758"/>
      <c r="AB1342" s="758"/>
      <c r="AC1342" s="758"/>
      <c r="AD1342" s="758"/>
      <c r="AE1342" s="758"/>
      <c r="AF1342" s="758"/>
      <c r="AG1342" s="758"/>
      <c r="AH1342" s="758"/>
      <c r="AI1342" s="758"/>
      <c r="AJ1342" s="758"/>
      <c r="AK1342" s="758"/>
      <c r="AL1342" s="758"/>
      <c r="AM1342" s="758"/>
      <c r="AN1342" s="758"/>
      <c r="AO1342" s="758"/>
      <c r="AP1342" s="758"/>
      <c r="AQ1342" s="758"/>
      <c r="AR1342" s="758"/>
      <c r="AS1342" s="758"/>
      <c r="AT1342" s="758"/>
      <c r="AU1342" s="758"/>
      <c r="AV1342" s="758"/>
      <c r="AW1342" s="758"/>
      <c r="AX1342" s="758"/>
      <c r="AY1342" s="758"/>
      <c r="AZ1342" s="758"/>
      <c r="BA1342" s="758"/>
      <c r="BB1342" s="758"/>
      <c r="BC1342" s="758"/>
      <c r="BD1342" s="758"/>
      <c r="BE1342" s="758"/>
      <c r="BF1342" s="812"/>
      <c r="BG1342" s="758"/>
      <c r="BH1342" s="758"/>
      <c r="BI1342" s="758"/>
      <c r="BJ1342" s="758"/>
      <c r="BK1342" s="758"/>
      <c r="BL1342" s="758"/>
      <c r="BM1342" s="758"/>
      <c r="BN1342" s="758"/>
      <c r="BO1342" s="758"/>
      <c r="BP1342" s="758"/>
      <c r="BQ1342" s="758"/>
      <c r="BR1342" s="758"/>
      <c r="BS1342" s="758"/>
      <c r="BT1342" s="758"/>
      <c r="BU1342" s="758"/>
      <c r="BV1342" s="758"/>
      <c r="BW1342" s="758"/>
      <c r="BX1342" s="758"/>
      <c r="BY1342" s="758"/>
      <c r="BZ1342" s="758"/>
      <c r="CA1342" s="758"/>
      <c r="CB1342" s="758"/>
      <c r="CC1342" s="758"/>
      <c r="CD1342" s="758"/>
      <c r="CE1342" s="758"/>
      <c r="CF1342" s="758"/>
      <c r="CG1342" s="758"/>
      <c r="CH1342" s="758"/>
      <c r="CI1342" s="758"/>
      <c r="CJ1342" s="758"/>
      <c r="CK1342" s="758"/>
      <c r="CL1342" s="758"/>
      <c r="CM1342" s="758"/>
      <c r="CN1342" s="758"/>
    </row>
    <row r="1343" spans="2:92" ht="15">
      <c r="B1343" s="758"/>
      <c r="C1343" s="758"/>
      <c r="D1343" s="758"/>
      <c r="E1343" s="758"/>
      <c r="F1343" s="758"/>
      <c r="G1343" s="758"/>
      <c r="H1343" s="758"/>
      <c r="I1343" s="758"/>
      <c r="J1343" s="758"/>
      <c r="K1343" s="758"/>
      <c r="L1343" s="758"/>
      <c r="M1343" s="758"/>
      <c r="N1343" s="758"/>
      <c r="O1343" s="758"/>
      <c r="P1343" s="758"/>
      <c r="Q1343" s="758"/>
      <c r="R1343" s="758"/>
      <c r="S1343" s="758"/>
      <c r="T1343" s="758"/>
      <c r="U1343" s="758"/>
      <c r="V1343" s="758"/>
      <c r="W1343" s="758"/>
      <c r="X1343" s="758"/>
      <c r="Y1343" s="758"/>
      <c r="Z1343" s="758"/>
      <c r="AA1343" s="758"/>
      <c r="AB1343" s="758"/>
      <c r="AC1343" s="758"/>
      <c r="AD1343" s="758"/>
      <c r="AE1343" s="758"/>
      <c r="AF1343" s="758"/>
      <c r="AG1343" s="758"/>
      <c r="AH1343" s="758"/>
      <c r="AI1343" s="758"/>
      <c r="AJ1343" s="758"/>
      <c r="AK1343" s="758"/>
      <c r="AL1343" s="758"/>
      <c r="AM1343" s="758"/>
      <c r="AN1343" s="758"/>
      <c r="AO1343" s="758"/>
      <c r="AP1343" s="758"/>
      <c r="AQ1343" s="758"/>
      <c r="AR1343" s="758"/>
      <c r="AS1343" s="758"/>
      <c r="AT1343" s="758"/>
      <c r="AU1343" s="758"/>
      <c r="AV1343" s="758"/>
      <c r="AW1343" s="758"/>
      <c r="AX1343" s="758"/>
      <c r="AY1343" s="758"/>
      <c r="AZ1343" s="758"/>
      <c r="BA1343" s="758"/>
      <c r="BB1343" s="758"/>
      <c r="BC1343" s="758"/>
      <c r="BD1343" s="758"/>
      <c r="BE1343" s="758"/>
      <c r="BF1343" s="812"/>
      <c r="BG1343" s="758"/>
      <c r="BH1343" s="758"/>
      <c r="BI1343" s="758"/>
      <c r="BJ1343" s="758"/>
      <c r="BK1343" s="758"/>
      <c r="BL1343" s="758"/>
      <c r="BM1343" s="758"/>
      <c r="BN1343" s="758"/>
      <c r="BO1343" s="758"/>
      <c r="BP1343" s="758"/>
      <c r="BQ1343" s="758"/>
      <c r="BR1343" s="758"/>
      <c r="BS1343" s="758"/>
      <c r="BT1343" s="758"/>
      <c r="BU1343" s="758"/>
      <c r="BV1343" s="758"/>
      <c r="BW1343" s="758"/>
      <c r="BX1343" s="758"/>
      <c r="BY1343" s="758"/>
      <c r="BZ1343" s="758"/>
      <c r="CA1343" s="758"/>
      <c r="CB1343" s="758"/>
      <c r="CC1343" s="758"/>
      <c r="CD1343" s="758"/>
      <c r="CE1343" s="758"/>
      <c r="CF1343" s="758"/>
      <c r="CG1343" s="758"/>
      <c r="CH1343" s="758"/>
      <c r="CI1343" s="758"/>
      <c r="CJ1343" s="758"/>
      <c r="CK1343" s="758"/>
      <c r="CL1343" s="758"/>
      <c r="CM1343" s="758"/>
      <c r="CN1343" s="758"/>
    </row>
    <row r="1344" spans="2:92" ht="15">
      <c r="B1344" s="758"/>
      <c r="C1344" s="758"/>
      <c r="D1344" s="758"/>
      <c r="E1344" s="758"/>
      <c r="F1344" s="758"/>
      <c r="G1344" s="758"/>
      <c r="H1344" s="758"/>
      <c r="I1344" s="758"/>
      <c r="J1344" s="758"/>
      <c r="K1344" s="758"/>
      <c r="L1344" s="758"/>
      <c r="M1344" s="758"/>
      <c r="N1344" s="758"/>
      <c r="O1344" s="758"/>
      <c r="P1344" s="758"/>
      <c r="Q1344" s="758"/>
      <c r="R1344" s="758"/>
      <c r="S1344" s="758"/>
      <c r="T1344" s="758"/>
      <c r="U1344" s="758"/>
      <c r="V1344" s="758"/>
      <c r="W1344" s="758"/>
      <c r="X1344" s="758"/>
      <c r="Y1344" s="758"/>
      <c r="Z1344" s="758"/>
      <c r="AA1344" s="758"/>
      <c r="AB1344" s="758"/>
      <c r="AC1344" s="758"/>
      <c r="AD1344" s="758"/>
      <c r="AE1344" s="758"/>
      <c r="AF1344" s="758"/>
      <c r="AG1344" s="758"/>
      <c r="AH1344" s="758"/>
      <c r="AI1344" s="758"/>
      <c r="AJ1344" s="758"/>
      <c r="AK1344" s="758"/>
      <c r="AL1344" s="758"/>
      <c r="AM1344" s="758"/>
      <c r="AN1344" s="758"/>
      <c r="AO1344" s="758"/>
      <c r="AP1344" s="758"/>
      <c r="AQ1344" s="758"/>
      <c r="AR1344" s="758"/>
      <c r="AS1344" s="758"/>
      <c r="AT1344" s="758"/>
      <c r="AU1344" s="758"/>
      <c r="AV1344" s="758"/>
      <c r="AW1344" s="758"/>
      <c r="AX1344" s="758"/>
      <c r="AY1344" s="758"/>
      <c r="AZ1344" s="758"/>
      <c r="BA1344" s="758"/>
      <c r="BB1344" s="758"/>
      <c r="BC1344" s="758"/>
      <c r="BD1344" s="758"/>
      <c r="BE1344" s="758"/>
      <c r="BF1344" s="812"/>
      <c r="BG1344" s="758"/>
      <c r="BH1344" s="758"/>
      <c r="BI1344" s="758"/>
      <c r="BJ1344" s="758"/>
      <c r="BK1344" s="758"/>
      <c r="BL1344" s="758"/>
      <c r="BM1344" s="758"/>
      <c r="BN1344" s="758"/>
      <c r="BO1344" s="758"/>
      <c r="BP1344" s="758"/>
      <c r="BQ1344" s="758"/>
      <c r="BR1344" s="758"/>
      <c r="BS1344" s="758"/>
      <c r="BT1344" s="758"/>
      <c r="BU1344" s="758"/>
      <c r="BV1344" s="758"/>
      <c r="BW1344" s="758"/>
      <c r="BX1344" s="758"/>
      <c r="BY1344" s="758"/>
      <c r="BZ1344" s="758"/>
      <c r="CA1344" s="758"/>
      <c r="CB1344" s="758"/>
      <c r="CC1344" s="758"/>
      <c r="CD1344" s="758"/>
      <c r="CE1344" s="758"/>
      <c r="CF1344" s="758"/>
      <c r="CG1344" s="758"/>
      <c r="CH1344" s="758"/>
      <c r="CI1344" s="758"/>
      <c r="CJ1344" s="758"/>
      <c r="CK1344" s="758"/>
      <c r="CL1344" s="758"/>
      <c r="CM1344" s="758"/>
      <c r="CN1344" s="758"/>
    </row>
    <row r="1345" spans="2:92" ht="15">
      <c r="B1345" s="758"/>
      <c r="C1345" s="758"/>
      <c r="D1345" s="758"/>
      <c r="E1345" s="758"/>
      <c r="F1345" s="758"/>
      <c r="G1345" s="758"/>
      <c r="H1345" s="758"/>
      <c r="I1345" s="758"/>
      <c r="J1345" s="758"/>
      <c r="K1345" s="758"/>
      <c r="L1345" s="758"/>
      <c r="M1345" s="758"/>
      <c r="N1345" s="758"/>
      <c r="O1345" s="758"/>
      <c r="P1345" s="758"/>
      <c r="Q1345" s="758"/>
      <c r="R1345" s="758"/>
      <c r="S1345" s="758"/>
      <c r="T1345" s="758"/>
      <c r="U1345" s="758"/>
      <c r="V1345" s="758"/>
      <c r="W1345" s="758"/>
      <c r="X1345" s="758"/>
      <c r="Y1345" s="758"/>
      <c r="Z1345" s="758"/>
      <c r="AA1345" s="758"/>
      <c r="AB1345" s="758"/>
      <c r="AC1345" s="758"/>
      <c r="AD1345" s="758"/>
      <c r="AE1345" s="758"/>
      <c r="AF1345" s="758"/>
      <c r="AG1345" s="758"/>
      <c r="AH1345" s="758"/>
      <c r="AI1345" s="758"/>
      <c r="AJ1345" s="758"/>
      <c r="AK1345" s="758"/>
      <c r="AL1345" s="758"/>
      <c r="AM1345" s="758"/>
      <c r="AN1345" s="758"/>
      <c r="AO1345" s="758"/>
      <c r="AP1345" s="758"/>
      <c r="AQ1345" s="758"/>
      <c r="AR1345" s="758"/>
      <c r="AS1345" s="758"/>
      <c r="AT1345" s="758"/>
      <c r="AU1345" s="758"/>
      <c r="AV1345" s="758"/>
      <c r="AW1345" s="758"/>
      <c r="AX1345" s="758"/>
      <c r="AY1345" s="758"/>
      <c r="AZ1345" s="758"/>
      <c r="BA1345" s="758"/>
      <c r="BB1345" s="758"/>
      <c r="BC1345" s="758"/>
      <c r="BD1345" s="758"/>
      <c r="BE1345" s="758"/>
      <c r="BF1345" s="812"/>
      <c r="BG1345" s="758"/>
      <c r="BH1345" s="758"/>
      <c r="BI1345" s="758"/>
      <c r="BJ1345" s="758"/>
      <c r="BK1345" s="758"/>
      <c r="BL1345" s="758"/>
      <c r="BM1345" s="758"/>
      <c r="BN1345" s="758"/>
      <c r="BO1345" s="758"/>
      <c r="BP1345" s="758"/>
      <c r="BQ1345" s="758"/>
      <c r="BR1345" s="758"/>
      <c r="BS1345" s="758"/>
      <c r="BT1345" s="758"/>
      <c r="BU1345" s="758"/>
      <c r="BV1345" s="758"/>
      <c r="BW1345" s="758"/>
      <c r="BX1345" s="758"/>
      <c r="BY1345" s="758"/>
      <c r="BZ1345" s="758"/>
      <c r="CA1345" s="758"/>
      <c r="CB1345" s="758"/>
      <c r="CC1345" s="758"/>
      <c r="CD1345" s="758"/>
      <c r="CE1345" s="758"/>
      <c r="CF1345" s="758"/>
      <c r="CG1345" s="758"/>
      <c r="CH1345" s="758"/>
      <c r="CI1345" s="758"/>
      <c r="CJ1345" s="758"/>
      <c r="CK1345" s="758"/>
      <c r="CL1345" s="758"/>
      <c r="CM1345" s="758"/>
      <c r="CN1345" s="758"/>
    </row>
    <row r="1346" spans="2:92" ht="15">
      <c r="B1346" s="758"/>
      <c r="C1346" s="758"/>
      <c r="D1346" s="758"/>
      <c r="E1346" s="758"/>
      <c r="F1346" s="758"/>
      <c r="G1346" s="758"/>
      <c r="H1346" s="758"/>
      <c r="I1346" s="758"/>
      <c r="J1346" s="758"/>
      <c r="K1346" s="758"/>
      <c r="L1346" s="758"/>
      <c r="M1346" s="758"/>
      <c r="N1346" s="758"/>
      <c r="O1346" s="758"/>
      <c r="P1346" s="758"/>
      <c r="Q1346" s="758"/>
      <c r="R1346" s="758"/>
      <c r="S1346" s="758"/>
      <c r="T1346" s="758"/>
      <c r="U1346" s="758"/>
      <c r="V1346" s="758"/>
      <c r="W1346" s="758"/>
      <c r="X1346" s="758"/>
      <c r="Y1346" s="758"/>
      <c r="Z1346" s="758"/>
      <c r="AA1346" s="758"/>
      <c r="AB1346" s="758"/>
      <c r="AC1346" s="758"/>
      <c r="AD1346" s="758"/>
      <c r="AE1346" s="758"/>
      <c r="AF1346" s="758"/>
      <c r="AG1346" s="758"/>
      <c r="AH1346" s="758"/>
      <c r="AI1346" s="758"/>
      <c r="AJ1346" s="758"/>
      <c r="AK1346" s="758"/>
      <c r="AL1346" s="758"/>
      <c r="AM1346" s="758"/>
      <c r="AN1346" s="758"/>
      <c r="AO1346" s="758"/>
      <c r="AP1346" s="758"/>
      <c r="AQ1346" s="758"/>
      <c r="AR1346" s="758"/>
      <c r="AS1346" s="758"/>
      <c r="AT1346" s="758"/>
      <c r="AU1346" s="758"/>
      <c r="AV1346" s="758"/>
      <c r="AW1346" s="758"/>
      <c r="AX1346" s="758"/>
      <c r="AY1346" s="758"/>
      <c r="AZ1346" s="758"/>
      <c r="BA1346" s="758"/>
      <c r="BB1346" s="758"/>
      <c r="BC1346" s="758"/>
      <c r="BD1346" s="758"/>
      <c r="BE1346" s="758"/>
      <c r="BF1346" s="812"/>
      <c r="BG1346" s="758"/>
      <c r="BH1346" s="758"/>
      <c r="BI1346" s="758"/>
      <c r="BJ1346" s="758"/>
      <c r="BK1346" s="758"/>
      <c r="BL1346" s="758"/>
      <c r="BM1346" s="758"/>
      <c r="BN1346" s="758"/>
      <c r="BO1346" s="758"/>
      <c r="BP1346" s="758"/>
      <c r="BQ1346" s="758"/>
      <c r="BR1346" s="758"/>
      <c r="BS1346" s="758"/>
      <c r="BT1346" s="758"/>
      <c r="BU1346" s="758"/>
      <c r="BV1346" s="758"/>
      <c r="BW1346" s="758"/>
      <c r="BX1346" s="758"/>
      <c r="BY1346" s="758"/>
      <c r="BZ1346" s="758"/>
      <c r="CA1346" s="758"/>
      <c r="CB1346" s="758"/>
      <c r="CC1346" s="758"/>
      <c r="CD1346" s="758"/>
      <c r="CE1346" s="758"/>
      <c r="CF1346" s="758"/>
      <c r="CG1346" s="758"/>
      <c r="CH1346" s="758"/>
      <c r="CI1346" s="758"/>
      <c r="CJ1346" s="758"/>
      <c r="CK1346" s="758"/>
      <c r="CL1346" s="758"/>
      <c r="CM1346" s="758"/>
      <c r="CN1346" s="758"/>
    </row>
    <row r="1347" spans="2:92" ht="15">
      <c r="B1347" s="758"/>
      <c r="C1347" s="758"/>
      <c r="D1347" s="758"/>
      <c r="E1347" s="758"/>
      <c r="F1347" s="758"/>
      <c r="G1347" s="758"/>
      <c r="H1347" s="758"/>
      <c r="I1347" s="758"/>
      <c r="J1347" s="758"/>
      <c r="K1347" s="758"/>
      <c r="L1347" s="758"/>
      <c r="M1347" s="758"/>
      <c r="N1347" s="758"/>
      <c r="O1347" s="758"/>
      <c r="P1347" s="758"/>
      <c r="Q1347" s="758"/>
      <c r="R1347" s="758"/>
      <c r="S1347" s="758"/>
      <c r="T1347" s="758"/>
      <c r="U1347" s="758"/>
      <c r="V1347" s="758"/>
      <c r="W1347" s="758"/>
      <c r="X1347" s="758"/>
      <c r="Y1347" s="758"/>
      <c r="Z1347" s="758"/>
      <c r="AA1347" s="758"/>
      <c r="AB1347" s="758"/>
      <c r="AC1347" s="758"/>
      <c r="AD1347" s="758"/>
      <c r="AE1347" s="758"/>
      <c r="AF1347" s="758"/>
      <c r="AG1347" s="758"/>
      <c r="AH1347" s="758"/>
      <c r="AI1347" s="758"/>
      <c r="AJ1347" s="758"/>
      <c r="AK1347" s="758"/>
      <c r="AL1347" s="758"/>
      <c r="AM1347" s="758"/>
      <c r="AN1347" s="758"/>
      <c r="AO1347" s="758"/>
      <c r="AP1347" s="758"/>
      <c r="AQ1347" s="758"/>
      <c r="AR1347" s="758"/>
      <c r="AS1347" s="758"/>
      <c r="AT1347" s="758"/>
      <c r="AU1347" s="758"/>
      <c r="AV1347" s="758"/>
      <c r="AW1347" s="758"/>
      <c r="AX1347" s="758"/>
      <c r="AY1347" s="758"/>
      <c r="AZ1347" s="758"/>
      <c r="BA1347" s="758"/>
      <c r="BB1347" s="758"/>
      <c r="BC1347" s="758"/>
      <c r="BD1347" s="758"/>
      <c r="BE1347" s="758"/>
      <c r="BF1347" s="812"/>
      <c r="BG1347" s="758"/>
      <c r="BH1347" s="758"/>
      <c r="BI1347" s="758"/>
      <c r="BJ1347" s="758"/>
      <c r="BK1347" s="758"/>
      <c r="BL1347" s="758"/>
      <c r="BM1347" s="758"/>
      <c r="BN1347" s="758"/>
      <c r="BO1347" s="758"/>
      <c r="BP1347" s="758"/>
      <c r="BQ1347" s="758"/>
      <c r="BR1347" s="758"/>
      <c r="BS1347" s="758"/>
      <c r="BT1347" s="758"/>
      <c r="BU1347" s="758"/>
      <c r="BV1347" s="758"/>
      <c r="BW1347" s="758"/>
      <c r="BX1347" s="758"/>
      <c r="BY1347" s="758"/>
      <c r="BZ1347" s="758"/>
      <c r="CA1347" s="758"/>
      <c r="CB1347" s="758"/>
      <c r="CC1347" s="758"/>
      <c r="CD1347" s="758"/>
      <c r="CE1347" s="758"/>
      <c r="CF1347" s="758"/>
      <c r="CG1347" s="758"/>
      <c r="CH1347" s="758"/>
      <c r="CI1347" s="758"/>
      <c r="CJ1347" s="758"/>
      <c r="CK1347" s="758"/>
      <c r="CL1347" s="758"/>
      <c r="CM1347" s="758"/>
      <c r="CN1347" s="758"/>
    </row>
    <row r="1348" spans="2:92" ht="15">
      <c r="B1348" s="758"/>
      <c r="C1348" s="758"/>
      <c r="D1348" s="758"/>
      <c r="E1348" s="758"/>
      <c r="F1348" s="758"/>
      <c r="G1348" s="758"/>
      <c r="H1348" s="758"/>
      <c r="I1348" s="758"/>
      <c r="J1348" s="758"/>
      <c r="K1348" s="758"/>
      <c r="L1348" s="758"/>
      <c r="M1348" s="758"/>
      <c r="N1348" s="758"/>
      <c r="O1348" s="758"/>
      <c r="P1348" s="758"/>
      <c r="Q1348" s="758"/>
      <c r="R1348" s="758"/>
      <c r="S1348" s="758"/>
      <c r="T1348" s="758"/>
      <c r="U1348" s="758"/>
      <c r="V1348" s="758"/>
      <c r="W1348" s="758"/>
      <c r="X1348" s="758"/>
      <c r="Y1348" s="758"/>
      <c r="Z1348" s="758"/>
      <c r="AA1348" s="758"/>
      <c r="AB1348" s="758"/>
      <c r="AC1348" s="758"/>
      <c r="AD1348" s="758"/>
      <c r="AE1348" s="758"/>
      <c r="AF1348" s="758"/>
      <c r="AG1348" s="758"/>
      <c r="AH1348" s="758"/>
      <c r="AI1348" s="758"/>
      <c r="AJ1348" s="758"/>
      <c r="AK1348" s="758"/>
      <c r="AL1348" s="758"/>
      <c r="AM1348" s="758"/>
      <c r="AN1348" s="758"/>
      <c r="AO1348" s="758"/>
      <c r="AP1348" s="758"/>
      <c r="AQ1348" s="758"/>
      <c r="AR1348" s="758"/>
      <c r="AS1348" s="758"/>
      <c r="AT1348" s="758"/>
      <c r="AU1348" s="758"/>
      <c r="AV1348" s="758"/>
      <c r="AW1348" s="758"/>
      <c r="AX1348" s="758"/>
      <c r="AY1348" s="758"/>
      <c r="AZ1348" s="758"/>
      <c r="BA1348" s="758"/>
      <c r="BB1348" s="758"/>
      <c r="BC1348" s="758"/>
      <c r="BD1348" s="758"/>
      <c r="BE1348" s="758"/>
      <c r="BF1348" s="812"/>
      <c r="BG1348" s="758"/>
      <c r="BH1348" s="758"/>
      <c r="BI1348" s="758"/>
      <c r="BJ1348" s="758"/>
      <c r="BK1348" s="758"/>
      <c r="BL1348" s="758"/>
      <c r="BM1348" s="758"/>
      <c r="BN1348" s="758"/>
      <c r="BO1348" s="758"/>
      <c r="BP1348" s="758"/>
      <c r="BQ1348" s="758"/>
      <c r="BR1348" s="758"/>
      <c r="BS1348" s="758"/>
      <c r="BT1348" s="758"/>
      <c r="BU1348" s="758"/>
      <c r="BV1348" s="758"/>
      <c r="BW1348" s="758"/>
      <c r="BX1348" s="758"/>
      <c r="BY1348" s="758"/>
      <c r="BZ1348" s="758"/>
      <c r="CA1348" s="758"/>
      <c r="CB1348" s="758"/>
      <c r="CC1348" s="758"/>
      <c r="CD1348" s="758"/>
      <c r="CE1348" s="758"/>
      <c r="CF1348" s="758"/>
      <c r="CG1348" s="758"/>
      <c r="CH1348" s="758"/>
      <c r="CI1348" s="758"/>
      <c r="CJ1348" s="758"/>
      <c r="CK1348" s="758"/>
      <c r="CL1348" s="758"/>
      <c r="CM1348" s="758"/>
      <c r="CN1348" s="758"/>
    </row>
    <row r="1349" spans="2:92" ht="15">
      <c r="B1349" s="758"/>
      <c r="C1349" s="758"/>
      <c r="D1349" s="758"/>
      <c r="E1349" s="758"/>
      <c r="F1349" s="758"/>
      <c r="G1349" s="758"/>
      <c r="H1349" s="758"/>
      <c r="I1349" s="758"/>
      <c r="J1349" s="758"/>
      <c r="K1349" s="758"/>
      <c r="L1349" s="758"/>
      <c r="M1349" s="758"/>
      <c r="N1349" s="758"/>
      <c r="O1349" s="758"/>
      <c r="P1349" s="758"/>
      <c r="Q1349" s="758"/>
      <c r="R1349" s="758"/>
      <c r="S1349" s="758"/>
      <c r="T1349" s="758"/>
      <c r="U1349" s="758"/>
      <c r="V1349" s="758"/>
      <c r="W1349" s="758"/>
      <c r="X1349" s="758"/>
      <c r="Y1349" s="758"/>
      <c r="Z1349" s="758"/>
      <c r="AA1349" s="758"/>
      <c r="AB1349" s="758"/>
      <c r="AC1349" s="758"/>
      <c r="AD1349" s="758"/>
      <c r="AE1349" s="758"/>
      <c r="AF1349" s="758"/>
      <c r="AG1349" s="758"/>
      <c r="AH1349" s="758"/>
      <c r="AI1349" s="758"/>
      <c r="AJ1349" s="758"/>
      <c r="AK1349" s="758"/>
      <c r="AL1349" s="758"/>
      <c r="AM1349" s="758"/>
      <c r="AN1349" s="758"/>
      <c r="AO1349" s="758"/>
      <c r="AP1349" s="758"/>
      <c r="AQ1349" s="758"/>
      <c r="AR1349" s="758"/>
      <c r="AS1349" s="758"/>
      <c r="AT1349" s="758"/>
      <c r="AU1349" s="758"/>
      <c r="AV1349" s="758"/>
      <c r="AW1349" s="758"/>
      <c r="AX1349" s="758"/>
      <c r="AY1349" s="758"/>
      <c r="AZ1349" s="758"/>
      <c r="BA1349" s="758"/>
      <c r="BB1349" s="758"/>
      <c r="BC1349" s="758"/>
      <c r="BD1349" s="758"/>
      <c r="BE1349" s="758"/>
      <c r="BF1349" s="812"/>
      <c r="BG1349" s="758"/>
      <c r="BH1349" s="758"/>
      <c r="BI1349" s="758"/>
      <c r="BJ1349" s="758"/>
      <c r="BK1349" s="758"/>
      <c r="BL1349" s="758"/>
      <c r="BM1349" s="758"/>
      <c r="BN1349" s="758"/>
      <c r="BO1349" s="758"/>
      <c r="BP1349" s="758"/>
      <c r="BQ1349" s="758"/>
      <c r="BR1349" s="758"/>
      <c r="BS1349" s="758"/>
      <c r="BT1349" s="758"/>
      <c r="BU1349" s="758"/>
      <c r="BV1349" s="758"/>
      <c r="BW1349" s="758"/>
      <c r="BX1349" s="758"/>
      <c r="BY1349" s="758"/>
      <c r="BZ1349" s="758"/>
      <c r="CA1349" s="758"/>
      <c r="CB1349" s="758"/>
      <c r="CC1349" s="758"/>
      <c r="CD1349" s="758"/>
      <c r="CE1349" s="758"/>
      <c r="CF1349" s="758"/>
      <c r="CG1349" s="758"/>
      <c r="CH1349" s="758"/>
      <c r="CI1349" s="758"/>
      <c r="CJ1349" s="758"/>
      <c r="CK1349" s="758"/>
      <c r="CL1349" s="758"/>
      <c r="CM1349" s="758"/>
      <c r="CN1349" s="758"/>
    </row>
    <row r="1350" spans="2:92" ht="15">
      <c r="B1350" s="758"/>
      <c r="C1350" s="758"/>
      <c r="D1350" s="758"/>
      <c r="E1350" s="758"/>
      <c r="F1350" s="758"/>
      <c r="G1350" s="758"/>
      <c r="H1350" s="758"/>
      <c r="I1350" s="758"/>
      <c r="J1350" s="758"/>
      <c r="K1350" s="758"/>
      <c r="L1350" s="758"/>
      <c r="M1350" s="758"/>
      <c r="N1350" s="758"/>
      <c r="O1350" s="758"/>
      <c r="P1350" s="758"/>
      <c r="Q1350" s="758"/>
      <c r="R1350" s="758"/>
      <c r="S1350" s="758"/>
      <c r="T1350" s="758"/>
      <c r="U1350" s="758"/>
      <c r="V1350" s="758"/>
      <c r="W1350" s="758"/>
      <c r="X1350" s="758"/>
      <c r="Y1350" s="758"/>
      <c r="Z1350" s="758"/>
      <c r="AA1350" s="758"/>
      <c r="AB1350" s="758"/>
      <c r="AC1350" s="758"/>
      <c r="AD1350" s="758"/>
      <c r="AE1350" s="758"/>
      <c r="AF1350" s="758"/>
      <c r="AG1350" s="758"/>
      <c r="AH1350" s="758"/>
      <c r="AI1350" s="758"/>
      <c r="AJ1350" s="758"/>
      <c r="AK1350" s="758"/>
      <c r="AL1350" s="758"/>
      <c r="AM1350" s="758"/>
      <c r="AN1350" s="758"/>
      <c r="AO1350" s="758"/>
      <c r="AP1350" s="758"/>
      <c r="AQ1350" s="758"/>
      <c r="AR1350" s="758"/>
      <c r="AS1350" s="758"/>
      <c r="AT1350" s="758"/>
      <c r="AU1350" s="758"/>
      <c r="AV1350" s="758"/>
      <c r="AW1350" s="758"/>
      <c r="AX1350" s="758"/>
      <c r="AY1350" s="758"/>
      <c r="AZ1350" s="758"/>
      <c r="BA1350" s="758"/>
      <c r="BB1350" s="758"/>
      <c r="BC1350" s="758"/>
      <c r="BD1350" s="758"/>
      <c r="BE1350" s="758"/>
      <c r="BF1350" s="812"/>
      <c r="BG1350" s="758"/>
      <c r="BH1350" s="758"/>
      <c r="BI1350" s="758"/>
      <c r="BJ1350" s="758"/>
      <c r="BK1350" s="758"/>
      <c r="BL1350" s="758"/>
      <c r="BM1350" s="758"/>
      <c r="BN1350" s="758"/>
      <c r="BO1350" s="758"/>
      <c r="BP1350" s="758"/>
      <c r="BQ1350" s="758"/>
      <c r="BR1350" s="758"/>
      <c r="BS1350" s="758"/>
      <c r="BT1350" s="758"/>
      <c r="BU1350" s="758"/>
      <c r="BV1350" s="758"/>
      <c r="BW1350" s="758"/>
      <c r="BX1350" s="758"/>
      <c r="BY1350" s="758"/>
      <c r="BZ1350" s="758"/>
      <c r="CA1350" s="758"/>
      <c r="CB1350" s="758"/>
      <c r="CC1350" s="758"/>
      <c r="CD1350" s="758"/>
      <c r="CE1350" s="758"/>
      <c r="CF1350" s="758"/>
      <c r="CG1350" s="758"/>
      <c r="CH1350" s="758"/>
      <c r="CI1350" s="758"/>
      <c r="CJ1350" s="758"/>
      <c r="CK1350" s="758"/>
      <c r="CL1350" s="758"/>
      <c r="CM1350" s="758"/>
      <c r="CN1350" s="758"/>
    </row>
    <row r="1351" spans="2:92" ht="15">
      <c r="B1351" s="758"/>
      <c r="C1351" s="758"/>
      <c r="D1351" s="758"/>
      <c r="E1351" s="758"/>
      <c r="F1351" s="758"/>
      <c r="G1351" s="758"/>
      <c r="H1351" s="758"/>
      <c r="I1351" s="758"/>
      <c r="J1351" s="758"/>
      <c r="K1351" s="758"/>
      <c r="L1351" s="758"/>
      <c r="M1351" s="758"/>
      <c r="N1351" s="758"/>
      <c r="O1351" s="758"/>
      <c r="P1351" s="758"/>
      <c r="Q1351" s="758"/>
      <c r="R1351" s="758"/>
      <c r="S1351" s="758"/>
      <c r="T1351" s="758"/>
      <c r="U1351" s="758"/>
      <c r="V1351" s="758"/>
      <c r="W1351" s="758"/>
      <c r="X1351" s="758"/>
      <c r="Y1351" s="758"/>
      <c r="Z1351" s="758"/>
      <c r="AA1351" s="758"/>
      <c r="AB1351" s="758"/>
      <c r="AC1351" s="758"/>
      <c r="AD1351" s="758"/>
      <c r="AE1351" s="758"/>
      <c r="AF1351" s="758"/>
      <c r="AG1351" s="758"/>
      <c r="AH1351" s="758"/>
      <c r="AI1351" s="758"/>
      <c r="AJ1351" s="758"/>
      <c r="AK1351" s="758"/>
      <c r="AL1351" s="758"/>
      <c r="AM1351" s="758"/>
      <c r="AN1351" s="758"/>
      <c r="AO1351" s="758"/>
      <c r="AP1351" s="758"/>
      <c r="AQ1351" s="758"/>
      <c r="AR1351" s="758"/>
      <c r="AS1351" s="758"/>
      <c r="AT1351" s="758"/>
      <c r="AU1351" s="758"/>
      <c r="AV1351" s="758"/>
      <c r="AW1351" s="758"/>
      <c r="AX1351" s="758"/>
      <c r="AY1351" s="758"/>
      <c r="AZ1351" s="758"/>
      <c r="BA1351" s="758"/>
      <c r="BB1351" s="758"/>
      <c r="BC1351" s="758"/>
      <c r="BD1351" s="758"/>
      <c r="BE1351" s="758"/>
      <c r="BF1351" s="812"/>
      <c r="BG1351" s="758"/>
      <c r="BH1351" s="758"/>
      <c r="BI1351" s="758"/>
      <c r="BJ1351" s="758"/>
      <c r="BK1351" s="758"/>
      <c r="BL1351" s="758"/>
      <c r="BM1351" s="758"/>
      <c r="BN1351" s="758"/>
      <c r="BO1351" s="758"/>
      <c r="BP1351" s="758"/>
      <c r="BQ1351" s="758"/>
      <c r="BR1351" s="758"/>
      <c r="BS1351" s="758"/>
      <c r="BT1351" s="758"/>
      <c r="BU1351" s="758"/>
      <c r="BV1351" s="758"/>
      <c r="BW1351" s="758"/>
      <c r="BX1351" s="758"/>
      <c r="BY1351" s="758"/>
      <c r="BZ1351" s="758"/>
      <c r="CA1351" s="758"/>
      <c r="CB1351" s="758"/>
      <c r="CC1351" s="758"/>
      <c r="CD1351" s="758"/>
      <c r="CE1351" s="758"/>
      <c r="CF1351" s="758"/>
      <c r="CG1351" s="758"/>
      <c r="CH1351" s="758"/>
      <c r="CI1351" s="758"/>
      <c r="CJ1351" s="758"/>
      <c r="CK1351" s="758"/>
      <c r="CL1351" s="758"/>
      <c r="CM1351" s="758"/>
      <c r="CN1351" s="758"/>
    </row>
    <row r="1352" spans="2:92" ht="15">
      <c r="B1352" s="758"/>
      <c r="C1352" s="758"/>
      <c r="D1352" s="758"/>
      <c r="E1352" s="758"/>
      <c r="F1352" s="758"/>
      <c r="G1352" s="758"/>
      <c r="H1352" s="758"/>
      <c r="I1352" s="758"/>
      <c r="J1352" s="758"/>
      <c r="K1352" s="758"/>
      <c r="L1352" s="758"/>
      <c r="M1352" s="758"/>
      <c r="N1352" s="758"/>
      <c r="O1352" s="758"/>
      <c r="P1352" s="758"/>
      <c r="Q1352" s="758"/>
      <c r="R1352" s="758"/>
      <c r="S1352" s="758"/>
      <c r="T1352" s="758"/>
      <c r="U1352" s="758"/>
      <c r="V1352" s="758"/>
      <c r="W1352" s="758"/>
      <c r="X1352" s="758"/>
      <c r="Y1352" s="758"/>
      <c r="Z1352" s="758"/>
      <c r="AA1352" s="758"/>
      <c r="AB1352" s="758"/>
      <c r="AC1352" s="758"/>
      <c r="AD1352" s="758"/>
      <c r="AE1352" s="758"/>
      <c r="AF1352" s="758"/>
      <c r="AG1352" s="758"/>
      <c r="AH1352" s="758"/>
      <c r="AI1352" s="758"/>
      <c r="AJ1352" s="758"/>
      <c r="AK1352" s="758"/>
      <c r="AL1352" s="758"/>
      <c r="AM1352" s="758"/>
      <c r="AN1352" s="758"/>
      <c r="AO1352" s="758"/>
      <c r="AP1352" s="758"/>
      <c r="AQ1352" s="758"/>
      <c r="AR1352" s="758"/>
      <c r="AS1352" s="758"/>
      <c r="AT1352" s="758"/>
      <c r="AU1352" s="758"/>
      <c r="AV1352" s="758"/>
      <c r="AW1352" s="758"/>
      <c r="AX1352" s="758"/>
      <c r="AY1352" s="758"/>
      <c r="AZ1352" s="758"/>
      <c r="BA1352" s="758"/>
      <c r="BB1352" s="758"/>
      <c r="BC1352" s="758"/>
      <c r="BD1352" s="758"/>
      <c r="BE1352" s="758"/>
      <c r="BF1352" s="812"/>
      <c r="BG1352" s="758"/>
      <c r="BH1352" s="758"/>
      <c r="BI1352" s="758"/>
      <c r="BJ1352" s="758"/>
      <c r="BK1352" s="758"/>
      <c r="BL1352" s="758"/>
      <c r="BM1352" s="758"/>
      <c r="BN1352" s="758"/>
      <c r="BO1352" s="758"/>
      <c r="BP1352" s="758"/>
      <c r="BQ1352" s="758"/>
      <c r="BR1352" s="758"/>
      <c r="BS1352" s="758"/>
      <c r="BT1352" s="758"/>
      <c r="BU1352" s="758"/>
      <c r="BV1352" s="758"/>
      <c r="BW1352" s="758"/>
      <c r="BX1352" s="758"/>
      <c r="BY1352" s="758"/>
      <c r="BZ1352" s="758"/>
      <c r="CA1352" s="758"/>
      <c r="CB1352" s="758"/>
      <c r="CC1352" s="758"/>
      <c r="CD1352" s="758"/>
      <c r="CE1352" s="758"/>
      <c r="CF1352" s="758"/>
      <c r="CG1352" s="758"/>
      <c r="CH1352" s="758"/>
      <c r="CI1352" s="758"/>
      <c r="CJ1352" s="758"/>
      <c r="CK1352" s="758"/>
      <c r="CL1352" s="758"/>
      <c r="CM1352" s="758"/>
      <c r="CN1352" s="758"/>
    </row>
    <row r="1353" spans="2:92" ht="15">
      <c r="B1353" s="758"/>
      <c r="C1353" s="758"/>
      <c r="D1353" s="758"/>
      <c r="E1353" s="758"/>
      <c r="F1353" s="758"/>
      <c r="G1353" s="758"/>
      <c r="H1353" s="758"/>
      <c r="I1353" s="758"/>
      <c r="J1353" s="758"/>
      <c r="K1353" s="758"/>
      <c r="L1353" s="758"/>
      <c r="M1353" s="758"/>
      <c r="N1353" s="758"/>
      <c r="O1353" s="758"/>
      <c r="P1353" s="758"/>
      <c r="Q1353" s="758"/>
      <c r="R1353" s="758"/>
      <c r="S1353" s="758"/>
      <c r="T1353" s="758"/>
      <c r="U1353" s="758"/>
      <c r="V1353" s="758"/>
      <c r="W1353" s="758"/>
      <c r="X1353" s="758"/>
      <c r="Y1353" s="758"/>
      <c r="Z1353" s="758"/>
      <c r="AA1353" s="758"/>
      <c r="AB1353" s="758"/>
      <c r="AC1353" s="758"/>
      <c r="AD1353" s="758"/>
      <c r="AE1353" s="758"/>
      <c r="AF1353" s="758"/>
      <c r="AG1353" s="758"/>
      <c r="AH1353" s="758"/>
      <c r="AI1353" s="758"/>
      <c r="AJ1353" s="758"/>
      <c r="AK1353" s="758"/>
      <c r="AL1353" s="758"/>
      <c r="AM1353" s="758"/>
      <c r="AN1353" s="758"/>
      <c r="AO1353" s="758"/>
      <c r="AP1353" s="758"/>
      <c r="AQ1353" s="758"/>
      <c r="AR1353" s="758"/>
      <c r="AS1353" s="758"/>
      <c r="AT1353" s="758"/>
      <c r="AU1353" s="758"/>
      <c r="AV1353" s="758"/>
      <c r="AW1353" s="758"/>
      <c r="AX1353" s="758"/>
      <c r="AY1353" s="758"/>
      <c r="AZ1353" s="758"/>
      <c r="BA1353" s="758"/>
      <c r="BB1353" s="758"/>
      <c r="BC1353" s="758"/>
      <c r="BD1353" s="758"/>
      <c r="BE1353" s="758"/>
      <c r="BF1353" s="812"/>
      <c r="BG1353" s="758"/>
      <c r="BH1353" s="758"/>
      <c r="BI1353" s="758"/>
      <c r="BJ1353" s="758"/>
      <c r="BK1353" s="758"/>
      <c r="BL1353" s="758"/>
      <c r="BM1353" s="758"/>
      <c r="BN1353" s="758"/>
      <c r="BO1353" s="758"/>
      <c r="BP1353" s="758"/>
      <c r="BQ1353" s="758"/>
      <c r="BR1353" s="758"/>
      <c r="BS1353" s="758"/>
      <c r="BT1353" s="758"/>
      <c r="BU1353" s="758"/>
      <c r="BV1353" s="758"/>
      <c r="BW1353" s="758"/>
      <c r="BX1353" s="758"/>
      <c r="BY1353" s="758"/>
      <c r="BZ1353" s="758"/>
      <c r="CA1353" s="758"/>
      <c r="CB1353" s="758"/>
      <c r="CC1353" s="758"/>
      <c r="CD1353" s="758"/>
      <c r="CE1353" s="758"/>
      <c r="CF1353" s="758"/>
      <c r="CG1353" s="758"/>
      <c r="CH1353" s="758"/>
      <c r="CI1353" s="758"/>
      <c r="CJ1353" s="758"/>
      <c r="CK1353" s="758"/>
      <c r="CL1353" s="758"/>
      <c r="CM1353" s="758"/>
      <c r="CN1353" s="758"/>
    </row>
    <row r="1354" spans="2:92" ht="15">
      <c r="B1354" s="758"/>
      <c r="C1354" s="758"/>
      <c r="D1354" s="758"/>
      <c r="E1354" s="758"/>
      <c r="F1354" s="758"/>
      <c r="G1354" s="758"/>
      <c r="H1354" s="758"/>
      <c r="I1354" s="758"/>
      <c r="J1354" s="758"/>
      <c r="K1354" s="758"/>
      <c r="L1354" s="758"/>
      <c r="M1354" s="758"/>
      <c r="N1354" s="758"/>
      <c r="O1354" s="758"/>
      <c r="P1354" s="758"/>
      <c r="Q1354" s="758"/>
      <c r="R1354" s="758"/>
      <c r="S1354" s="758"/>
      <c r="T1354" s="758"/>
      <c r="U1354" s="758"/>
      <c r="V1354" s="758"/>
      <c r="W1354" s="758"/>
      <c r="X1354" s="758"/>
      <c r="Y1354" s="758"/>
      <c r="Z1354" s="758"/>
      <c r="AA1354" s="758"/>
      <c r="AB1354" s="758"/>
      <c r="AC1354" s="758"/>
      <c r="AD1354" s="758"/>
      <c r="AE1354" s="758"/>
      <c r="AF1354" s="758"/>
      <c r="AG1354" s="758"/>
      <c r="AH1354" s="758"/>
      <c r="AI1354" s="758"/>
      <c r="AJ1354" s="758"/>
      <c r="AK1354" s="758"/>
      <c r="AL1354" s="758"/>
      <c r="AM1354" s="758"/>
      <c r="AN1354" s="758"/>
      <c r="AO1354" s="758"/>
      <c r="AP1354" s="758"/>
      <c r="AQ1354" s="758"/>
      <c r="AR1354" s="758"/>
      <c r="AS1354" s="758"/>
      <c r="AT1354" s="758"/>
      <c r="AU1354" s="758"/>
      <c r="AV1354" s="758"/>
      <c r="AW1354" s="758"/>
      <c r="AX1354" s="758"/>
      <c r="AY1354" s="758"/>
      <c r="AZ1354" s="758"/>
      <c r="BA1354" s="758"/>
      <c r="BB1354" s="758"/>
      <c r="BC1354" s="758"/>
      <c r="BD1354" s="758"/>
      <c r="BE1354" s="758"/>
      <c r="BF1354" s="812"/>
      <c r="BG1354" s="758"/>
      <c r="BH1354" s="758"/>
      <c r="BI1354" s="758"/>
      <c r="BJ1354" s="758"/>
      <c r="BK1354" s="758"/>
      <c r="BL1354" s="758"/>
      <c r="BM1354" s="758"/>
      <c r="BN1354" s="758"/>
      <c r="BO1354" s="758"/>
      <c r="BP1354" s="758"/>
      <c r="BQ1354" s="758"/>
      <c r="BR1354" s="758"/>
      <c r="BS1354" s="758"/>
      <c r="BT1354" s="758"/>
      <c r="BU1354" s="758"/>
      <c r="BV1354" s="758"/>
      <c r="BW1354" s="758"/>
      <c r="BX1354" s="758"/>
      <c r="BY1354" s="758"/>
      <c r="BZ1354" s="758"/>
      <c r="CA1354" s="758"/>
      <c r="CB1354" s="758"/>
      <c r="CC1354" s="758"/>
      <c r="CD1354" s="758"/>
      <c r="CE1354" s="758"/>
      <c r="CF1354" s="758"/>
      <c r="CG1354" s="758"/>
      <c r="CH1354" s="758"/>
      <c r="CI1354" s="758"/>
      <c r="CJ1354" s="758"/>
      <c r="CK1354" s="758"/>
      <c r="CL1354" s="758"/>
      <c r="CM1354" s="758"/>
      <c r="CN1354" s="758"/>
    </row>
    <row r="1355" spans="2:92" ht="15">
      <c r="B1355" s="758"/>
      <c r="C1355" s="758"/>
      <c r="D1355" s="758"/>
      <c r="E1355" s="758"/>
      <c r="F1355" s="758"/>
      <c r="G1355" s="758"/>
      <c r="H1355" s="758"/>
      <c r="I1355" s="758"/>
      <c r="J1355" s="758"/>
      <c r="K1355" s="758"/>
      <c r="L1355" s="758"/>
      <c r="M1355" s="758"/>
      <c r="N1355" s="758"/>
      <c r="O1355" s="758"/>
      <c r="P1355" s="758"/>
      <c r="Q1355" s="758"/>
      <c r="R1355" s="758"/>
      <c r="S1355" s="758"/>
      <c r="T1355" s="758"/>
      <c r="U1355" s="758"/>
      <c r="V1355" s="758"/>
      <c r="W1355" s="758"/>
      <c r="X1355" s="758"/>
      <c r="Y1355" s="758"/>
      <c r="Z1355" s="758"/>
      <c r="AA1355" s="758"/>
      <c r="AB1355" s="758"/>
      <c r="AC1355" s="758"/>
      <c r="AD1355" s="758"/>
      <c r="AE1355" s="758"/>
      <c r="AF1355" s="758"/>
      <c r="AG1355" s="758"/>
      <c r="AH1355" s="758"/>
      <c r="AI1355" s="758"/>
      <c r="AJ1355" s="758"/>
      <c r="AK1355" s="758"/>
      <c r="AL1355" s="758"/>
      <c r="AM1355" s="758"/>
      <c r="AN1355" s="758"/>
      <c r="AO1355" s="758"/>
      <c r="AP1355" s="758"/>
      <c r="AQ1355" s="758"/>
      <c r="AR1355" s="758"/>
      <c r="AS1355" s="758"/>
      <c r="AT1355" s="758"/>
      <c r="AU1355" s="758"/>
      <c r="AV1355" s="758"/>
      <c r="AW1355" s="758"/>
      <c r="AX1355" s="758"/>
      <c r="AY1355" s="758"/>
      <c r="AZ1355" s="758"/>
      <c r="BA1355" s="758"/>
      <c r="BB1355" s="758"/>
      <c r="BC1355" s="758"/>
      <c r="BD1355" s="758"/>
      <c r="BE1355" s="758"/>
      <c r="BF1355" s="812"/>
      <c r="BG1355" s="758"/>
      <c r="BH1355" s="758"/>
      <c r="BI1355" s="758"/>
      <c r="BJ1355" s="758"/>
      <c r="BK1355" s="758"/>
      <c r="BL1355" s="758"/>
      <c r="BM1355" s="758"/>
      <c r="BN1355" s="758"/>
      <c r="BO1355" s="758"/>
      <c r="BP1355" s="758"/>
      <c r="BQ1355" s="758"/>
      <c r="BR1355" s="758"/>
      <c r="BS1355" s="758"/>
      <c r="BT1355" s="758"/>
      <c r="BU1355" s="758"/>
      <c r="BV1355" s="758"/>
      <c r="BW1355" s="758"/>
      <c r="BX1355" s="758"/>
      <c r="BY1355" s="758"/>
      <c r="BZ1355" s="758"/>
      <c r="CA1355" s="758"/>
      <c r="CB1355" s="758"/>
      <c r="CC1355" s="758"/>
      <c r="CD1355" s="758"/>
      <c r="CE1355" s="758"/>
      <c r="CF1355" s="758"/>
      <c r="CG1355" s="758"/>
      <c r="CH1355" s="758"/>
      <c r="CI1355" s="758"/>
      <c r="CJ1355" s="758"/>
      <c r="CK1355" s="758"/>
      <c r="CL1355" s="758"/>
      <c r="CM1355" s="758"/>
      <c r="CN1355" s="758"/>
    </row>
    <row r="1356" spans="2:92" ht="15">
      <c r="B1356" s="758"/>
      <c r="C1356" s="758"/>
      <c r="D1356" s="758"/>
      <c r="E1356" s="758"/>
      <c r="F1356" s="758"/>
      <c r="G1356" s="758"/>
      <c r="H1356" s="758"/>
      <c r="I1356" s="758"/>
      <c r="J1356" s="758"/>
      <c r="K1356" s="758"/>
      <c r="L1356" s="758"/>
      <c r="M1356" s="758"/>
      <c r="N1356" s="758"/>
      <c r="O1356" s="758"/>
      <c r="P1356" s="758"/>
      <c r="Q1356" s="758"/>
      <c r="R1356" s="758"/>
      <c r="S1356" s="758"/>
      <c r="T1356" s="758"/>
      <c r="U1356" s="758"/>
      <c r="V1356" s="758"/>
      <c r="W1356" s="758"/>
      <c r="X1356" s="758"/>
      <c r="Y1356" s="758"/>
      <c r="Z1356" s="758"/>
      <c r="AA1356" s="758"/>
      <c r="AB1356" s="758"/>
      <c r="AC1356" s="758"/>
      <c r="AD1356" s="758"/>
      <c r="AE1356" s="758"/>
      <c r="AF1356" s="758"/>
      <c r="AG1356" s="758"/>
      <c r="AH1356" s="758"/>
      <c r="AI1356" s="758"/>
      <c r="AJ1356" s="758"/>
      <c r="AK1356" s="758"/>
      <c r="AL1356" s="758"/>
      <c r="AM1356" s="758"/>
      <c r="AN1356" s="758"/>
      <c r="AO1356" s="758"/>
      <c r="AP1356" s="758"/>
      <c r="AQ1356" s="758"/>
      <c r="AR1356" s="758"/>
      <c r="AS1356" s="758"/>
      <c r="AT1356" s="758"/>
      <c r="AU1356" s="758"/>
      <c r="AV1356" s="758"/>
      <c r="AW1356" s="758"/>
      <c r="AX1356" s="758"/>
      <c r="AY1356" s="758"/>
      <c r="AZ1356" s="758"/>
      <c r="BA1356" s="758"/>
      <c r="BB1356" s="758"/>
      <c r="BC1356" s="758"/>
      <c r="BD1356" s="758"/>
      <c r="BE1356" s="758"/>
      <c r="BF1356" s="812"/>
      <c r="BG1356" s="758"/>
      <c r="BH1356" s="758"/>
      <c r="BI1356" s="758"/>
      <c r="BJ1356" s="758"/>
      <c r="BK1356" s="758"/>
      <c r="BL1356" s="758"/>
      <c r="BM1356" s="758"/>
      <c r="BN1356" s="758"/>
      <c r="BO1356" s="758"/>
      <c r="BP1356" s="758"/>
      <c r="BQ1356" s="758"/>
      <c r="BR1356" s="758"/>
      <c r="BS1356" s="758"/>
      <c r="BT1356" s="758"/>
      <c r="BU1356" s="758"/>
      <c r="BV1356" s="758"/>
      <c r="BW1356" s="758"/>
      <c r="BX1356" s="758"/>
      <c r="BY1356" s="758"/>
      <c r="BZ1356" s="758"/>
      <c r="CA1356" s="758"/>
      <c r="CB1356" s="758"/>
      <c r="CC1356" s="758"/>
      <c r="CD1356" s="758"/>
      <c r="CE1356" s="758"/>
      <c r="CF1356" s="758"/>
      <c r="CG1356" s="758"/>
      <c r="CH1356" s="758"/>
      <c r="CI1356" s="758"/>
      <c r="CJ1356" s="758"/>
      <c r="CK1356" s="758"/>
      <c r="CL1356" s="758"/>
      <c r="CM1356" s="758"/>
      <c r="CN1356" s="758"/>
    </row>
    <row r="1357" spans="2:92" ht="15">
      <c r="B1357" s="758"/>
      <c r="C1357" s="758"/>
      <c r="D1357" s="758"/>
      <c r="E1357" s="758"/>
      <c r="F1357" s="758"/>
      <c r="G1357" s="758"/>
      <c r="H1357" s="758"/>
      <c r="I1357" s="758"/>
      <c r="J1357" s="758"/>
      <c r="K1357" s="758"/>
      <c r="L1357" s="758"/>
      <c r="M1357" s="758"/>
      <c r="N1357" s="758"/>
      <c r="O1357" s="758"/>
      <c r="P1357" s="758"/>
      <c r="Q1357" s="758"/>
      <c r="R1357" s="758"/>
      <c r="S1357" s="758"/>
      <c r="T1357" s="758"/>
      <c r="U1357" s="758"/>
      <c r="V1357" s="758"/>
      <c r="W1357" s="758"/>
      <c r="X1357" s="758"/>
      <c r="Y1357" s="758"/>
      <c r="Z1357" s="758"/>
      <c r="AA1357" s="758"/>
      <c r="AB1357" s="758"/>
      <c r="AC1357" s="758"/>
      <c r="AD1357" s="758"/>
      <c r="AE1357" s="758"/>
      <c r="AF1357" s="758"/>
      <c r="AG1357" s="758"/>
      <c r="AH1357" s="758"/>
      <c r="AI1357" s="758"/>
      <c r="AJ1357" s="758"/>
      <c r="AK1357" s="758"/>
      <c r="AL1357" s="758"/>
      <c r="AM1357" s="758"/>
      <c r="AN1357" s="758"/>
      <c r="AO1357" s="758"/>
      <c r="AP1357" s="758"/>
      <c r="AQ1357" s="758"/>
      <c r="AR1357" s="758"/>
      <c r="AS1357" s="758"/>
      <c r="AT1357" s="758"/>
      <c r="AU1357" s="758"/>
      <c r="AV1357" s="758"/>
      <c r="AW1357" s="758"/>
      <c r="AX1357" s="758"/>
      <c r="AY1357" s="758"/>
      <c r="AZ1357" s="758"/>
      <c r="BA1357" s="758"/>
      <c r="BB1357" s="758"/>
      <c r="BC1357" s="758"/>
      <c r="BD1357" s="758"/>
      <c r="BE1357" s="758"/>
      <c r="BF1357" s="812"/>
      <c r="BG1357" s="758"/>
      <c r="BH1357" s="758"/>
      <c r="BI1357" s="758"/>
      <c r="BJ1357" s="758"/>
      <c r="BK1357" s="758"/>
      <c r="BL1357" s="758"/>
      <c r="BM1357" s="758"/>
      <c r="BN1357" s="758"/>
      <c r="BO1357" s="758"/>
      <c r="BP1357" s="758"/>
      <c r="BQ1357" s="758"/>
      <c r="BR1357" s="758"/>
      <c r="BS1357" s="758"/>
      <c r="BT1357" s="758"/>
      <c r="BU1357" s="758"/>
      <c r="BV1357" s="758"/>
      <c r="BW1357" s="758"/>
      <c r="BX1357" s="758"/>
      <c r="BY1357" s="758"/>
      <c r="BZ1357" s="758"/>
      <c r="CA1357" s="758"/>
      <c r="CB1357" s="758"/>
      <c r="CC1357" s="758"/>
      <c r="CD1357" s="758"/>
      <c r="CE1357" s="758"/>
      <c r="CF1357" s="758"/>
      <c r="CG1357" s="758"/>
      <c r="CH1357" s="758"/>
      <c r="CI1357" s="758"/>
      <c r="CJ1357" s="758"/>
      <c r="CK1357" s="758"/>
      <c r="CL1357" s="758"/>
      <c r="CM1357" s="758"/>
      <c r="CN1357" s="758"/>
    </row>
    <row r="1358" spans="2:92" ht="15">
      <c r="B1358" s="758"/>
      <c r="C1358" s="758"/>
      <c r="D1358" s="758"/>
      <c r="E1358" s="758"/>
      <c r="F1358" s="758"/>
      <c r="G1358" s="758"/>
      <c r="H1358" s="758"/>
      <c r="I1358" s="758"/>
      <c r="J1358" s="758"/>
      <c r="K1358" s="758"/>
      <c r="L1358" s="758"/>
      <c r="M1358" s="758"/>
      <c r="N1358" s="758"/>
      <c r="O1358" s="758"/>
      <c r="P1358" s="758"/>
      <c r="Q1358" s="758"/>
      <c r="R1358" s="758"/>
      <c r="S1358" s="758"/>
      <c r="T1358" s="758"/>
      <c r="U1358" s="758"/>
      <c r="V1358" s="758"/>
      <c r="W1358" s="758"/>
      <c r="X1358" s="758"/>
      <c r="Y1358" s="758"/>
      <c r="Z1358" s="758"/>
      <c r="AA1358" s="758"/>
      <c r="AB1358" s="758"/>
      <c r="AC1358" s="758"/>
      <c r="AD1358" s="758"/>
      <c r="AE1358" s="758"/>
      <c r="AF1358" s="758"/>
      <c r="AG1358" s="758"/>
      <c r="AH1358" s="758"/>
      <c r="AI1358" s="758"/>
      <c r="AJ1358" s="758"/>
      <c r="AK1358" s="758"/>
      <c r="AL1358" s="758"/>
      <c r="AM1358" s="758"/>
      <c r="AN1358" s="758"/>
      <c r="AO1358" s="758"/>
      <c r="AP1358" s="758"/>
      <c r="AQ1358" s="758"/>
      <c r="AR1358" s="758"/>
      <c r="AS1358" s="758"/>
      <c r="AT1358" s="758"/>
      <c r="AU1358" s="758"/>
      <c r="AV1358" s="758"/>
      <c r="AW1358" s="758"/>
      <c r="AX1358" s="758"/>
      <c r="AY1358" s="758"/>
      <c r="AZ1358" s="758"/>
      <c r="BA1358" s="758"/>
      <c r="BB1358" s="758"/>
      <c r="BC1358" s="758"/>
      <c r="BD1358" s="758"/>
      <c r="BE1358" s="758"/>
      <c r="BF1358" s="812"/>
      <c r="BG1358" s="758"/>
      <c r="BH1358" s="758"/>
      <c r="BI1358" s="758"/>
      <c r="BJ1358" s="758"/>
      <c r="BK1358" s="758"/>
      <c r="BL1358" s="758"/>
      <c r="BM1358" s="758"/>
      <c r="BN1358" s="758"/>
      <c r="BO1358" s="758"/>
      <c r="BP1358" s="758"/>
      <c r="BQ1358" s="758"/>
      <c r="BR1358" s="758"/>
      <c r="BS1358" s="758"/>
      <c r="BT1358" s="758"/>
      <c r="BU1358" s="758"/>
      <c r="BV1358" s="758"/>
      <c r="BW1358" s="758"/>
      <c r="BX1358" s="758"/>
      <c r="BY1358" s="758"/>
      <c r="BZ1358" s="758"/>
      <c r="CA1358" s="758"/>
      <c r="CB1358" s="758"/>
      <c r="CC1358" s="758"/>
      <c r="CD1358" s="758"/>
      <c r="CE1358" s="758"/>
      <c r="CF1358" s="758"/>
      <c r="CG1358" s="758"/>
      <c r="CH1358" s="758"/>
      <c r="CI1358" s="758"/>
      <c r="CJ1358" s="758"/>
      <c r="CK1358" s="758"/>
      <c r="CL1358" s="758"/>
      <c r="CM1358" s="758"/>
      <c r="CN1358" s="758"/>
    </row>
    <row r="1359" spans="2:92" ht="15">
      <c r="B1359" s="758"/>
      <c r="C1359" s="758"/>
      <c r="D1359" s="758"/>
      <c r="E1359" s="758"/>
      <c r="F1359" s="758"/>
      <c r="G1359" s="758"/>
      <c r="H1359" s="758"/>
      <c r="I1359" s="758"/>
      <c r="J1359" s="758"/>
      <c r="K1359" s="758"/>
      <c r="L1359" s="758"/>
      <c r="M1359" s="758"/>
      <c r="N1359" s="758"/>
      <c r="O1359" s="758"/>
      <c r="P1359" s="758"/>
      <c r="Q1359" s="758"/>
      <c r="R1359" s="758"/>
      <c r="S1359" s="758"/>
      <c r="T1359" s="758"/>
      <c r="U1359" s="758"/>
      <c r="V1359" s="758"/>
      <c r="W1359" s="758"/>
      <c r="X1359" s="758"/>
      <c r="Y1359" s="758"/>
      <c r="Z1359" s="758"/>
      <c r="AA1359" s="758"/>
      <c r="AB1359" s="758"/>
      <c r="AC1359" s="758"/>
      <c r="AD1359" s="758"/>
      <c r="AE1359" s="758"/>
      <c r="AF1359" s="758"/>
      <c r="AG1359" s="758"/>
      <c r="AH1359" s="758"/>
      <c r="AI1359" s="758"/>
      <c r="AJ1359" s="758"/>
      <c r="AK1359" s="758"/>
      <c r="AL1359" s="758"/>
      <c r="AM1359" s="758"/>
      <c r="AN1359" s="758"/>
      <c r="AO1359" s="758"/>
      <c r="AP1359" s="758"/>
      <c r="AQ1359" s="758"/>
      <c r="AR1359" s="758"/>
      <c r="AS1359" s="758"/>
      <c r="AT1359" s="758"/>
      <c r="AU1359" s="758"/>
      <c r="AV1359" s="758"/>
      <c r="AW1359" s="758"/>
      <c r="AX1359" s="758"/>
      <c r="AY1359" s="758"/>
      <c r="AZ1359" s="758"/>
      <c r="BA1359" s="758"/>
      <c r="BB1359" s="758"/>
      <c r="BC1359" s="758"/>
      <c r="BD1359" s="758"/>
      <c r="BE1359" s="758"/>
      <c r="BF1359" s="812"/>
      <c r="BG1359" s="758"/>
      <c r="BH1359" s="758"/>
      <c r="BI1359" s="758"/>
      <c r="BJ1359" s="758"/>
      <c r="BK1359" s="758"/>
      <c r="BL1359" s="758"/>
      <c r="BM1359" s="758"/>
      <c r="BN1359" s="758"/>
      <c r="BO1359" s="758"/>
      <c r="BP1359" s="758"/>
      <c r="BQ1359" s="758"/>
      <c r="BR1359" s="758"/>
      <c r="BS1359" s="758"/>
      <c r="BT1359" s="758"/>
      <c r="BU1359" s="758"/>
      <c r="BV1359" s="758"/>
      <c r="BW1359" s="758"/>
      <c r="BX1359" s="758"/>
      <c r="BY1359" s="758"/>
      <c r="BZ1359" s="758"/>
      <c r="CA1359" s="758"/>
      <c r="CB1359" s="758"/>
      <c r="CC1359" s="758"/>
      <c r="CD1359" s="758"/>
      <c r="CE1359" s="758"/>
      <c r="CF1359" s="758"/>
      <c r="CG1359" s="758"/>
      <c r="CH1359" s="758"/>
      <c r="CI1359" s="758"/>
      <c r="CJ1359" s="758"/>
      <c r="CK1359" s="758"/>
      <c r="CL1359" s="758"/>
      <c r="CM1359" s="758"/>
      <c r="CN1359" s="758"/>
    </row>
    <row r="1360" spans="2:92" ht="15">
      <c r="B1360" s="758"/>
      <c r="C1360" s="758"/>
      <c r="D1360" s="758"/>
      <c r="E1360" s="758"/>
      <c r="F1360" s="758"/>
      <c r="G1360" s="758"/>
      <c r="H1360" s="758"/>
      <c r="I1360" s="758"/>
      <c r="J1360" s="758"/>
      <c r="K1360" s="758"/>
      <c r="L1360" s="758"/>
      <c r="M1360" s="758"/>
      <c r="N1360" s="758"/>
      <c r="O1360" s="758"/>
      <c r="P1360" s="758"/>
      <c r="Q1360" s="758"/>
      <c r="R1360" s="758"/>
      <c r="S1360" s="758"/>
      <c r="T1360" s="758"/>
      <c r="U1360" s="758"/>
      <c r="V1360" s="758"/>
      <c r="W1360" s="758"/>
      <c r="X1360" s="758"/>
      <c r="Y1360" s="758"/>
      <c r="Z1360" s="758"/>
      <c r="AA1360" s="758"/>
      <c r="AB1360" s="758"/>
      <c r="AC1360" s="758"/>
      <c r="AD1360" s="758"/>
      <c r="AE1360" s="758"/>
      <c r="AF1360" s="758"/>
      <c r="AG1360" s="758"/>
      <c r="AH1360" s="758"/>
      <c r="AI1360" s="758"/>
      <c r="AJ1360" s="758"/>
      <c r="AK1360" s="758"/>
      <c r="AL1360" s="758"/>
      <c r="AM1360" s="758"/>
      <c r="AN1360" s="758"/>
      <c r="AO1360" s="758"/>
      <c r="AP1360" s="758"/>
      <c r="AQ1360" s="758"/>
      <c r="AR1360" s="758"/>
      <c r="AS1360" s="758"/>
      <c r="AT1360" s="758"/>
      <c r="AU1360" s="758"/>
      <c r="AV1360" s="758"/>
      <c r="AW1360" s="758"/>
      <c r="AX1360" s="758"/>
      <c r="AY1360" s="758"/>
      <c r="AZ1360" s="758"/>
      <c r="BA1360" s="758"/>
      <c r="BB1360" s="758"/>
      <c r="BC1360" s="758"/>
      <c r="BD1360" s="758"/>
      <c r="BE1360" s="758"/>
      <c r="BF1360" s="812"/>
      <c r="BG1360" s="758"/>
      <c r="BH1360" s="758"/>
      <c r="BI1360" s="758"/>
      <c r="BJ1360" s="758"/>
      <c r="BK1360" s="758"/>
      <c r="BL1360" s="758"/>
      <c r="BM1360" s="758"/>
      <c r="BN1360" s="758"/>
      <c r="BO1360" s="758"/>
      <c r="BP1360" s="758"/>
      <c r="BQ1360" s="758"/>
      <c r="BR1360" s="758"/>
      <c r="BS1360" s="758"/>
      <c r="BT1360" s="758"/>
      <c r="BU1360" s="758"/>
      <c r="BV1360" s="758"/>
      <c r="BW1360" s="758"/>
      <c r="BX1360" s="758"/>
      <c r="BY1360" s="758"/>
      <c r="BZ1360" s="758"/>
      <c r="CA1360" s="758"/>
      <c r="CB1360" s="758"/>
      <c r="CC1360" s="758"/>
      <c r="CD1360" s="758"/>
      <c r="CE1360" s="758"/>
      <c r="CF1360" s="758"/>
      <c r="CG1360" s="758"/>
      <c r="CH1360" s="758"/>
      <c r="CI1360" s="758"/>
      <c r="CJ1360" s="758"/>
      <c r="CK1360" s="758"/>
      <c r="CL1360" s="758"/>
      <c r="CM1360" s="758"/>
      <c r="CN1360" s="758"/>
    </row>
    <row r="1361" spans="2:92" ht="15">
      <c r="B1361" s="758"/>
      <c r="C1361" s="758"/>
      <c r="D1361" s="758"/>
      <c r="E1361" s="758"/>
      <c r="F1361" s="758"/>
      <c r="G1361" s="758"/>
      <c r="H1361" s="758"/>
      <c r="I1361" s="758"/>
      <c r="J1361" s="758"/>
      <c r="K1361" s="758"/>
      <c r="L1361" s="758"/>
      <c r="M1361" s="758"/>
      <c r="N1361" s="758"/>
      <c r="O1361" s="758"/>
      <c r="P1361" s="758"/>
      <c r="Q1361" s="758"/>
      <c r="R1361" s="758"/>
      <c r="S1361" s="758"/>
      <c r="T1361" s="758"/>
      <c r="U1361" s="758"/>
      <c r="V1361" s="758"/>
      <c r="W1361" s="758"/>
      <c r="X1361" s="758"/>
      <c r="Y1361" s="758"/>
      <c r="Z1361" s="758"/>
      <c r="AA1361" s="758"/>
      <c r="AB1361" s="758"/>
      <c r="AC1361" s="758"/>
      <c r="AD1361" s="758"/>
      <c r="AE1361" s="758"/>
      <c r="AF1361" s="758"/>
      <c r="AG1361" s="758"/>
      <c r="AH1361" s="758"/>
      <c r="AI1361" s="758"/>
      <c r="AJ1361" s="758"/>
      <c r="AK1361" s="758"/>
      <c r="AL1361" s="758"/>
      <c r="AM1361" s="758"/>
      <c r="AN1361" s="758"/>
      <c r="AO1361" s="758"/>
      <c r="AP1361" s="758"/>
      <c r="AQ1361" s="758"/>
      <c r="AR1361" s="758"/>
      <c r="AS1361" s="758"/>
      <c r="AT1361" s="758"/>
      <c r="AU1361" s="758"/>
      <c r="AV1361" s="758"/>
      <c r="AW1361" s="758"/>
      <c r="AX1361" s="758"/>
      <c r="AY1361" s="758"/>
      <c r="AZ1361" s="758"/>
      <c r="BA1361" s="758"/>
      <c r="BB1361" s="758"/>
      <c r="BC1361" s="758"/>
      <c r="BD1361" s="758"/>
      <c r="BE1361" s="758"/>
      <c r="BF1361" s="812"/>
      <c r="BG1361" s="758"/>
      <c r="BH1361" s="758"/>
      <c r="BI1361" s="758"/>
      <c r="BJ1361" s="758"/>
      <c r="BK1361" s="758"/>
      <c r="BL1361" s="758"/>
      <c r="BM1361" s="758"/>
      <c r="BN1361" s="758"/>
      <c r="BO1361" s="758"/>
      <c r="BP1361" s="758"/>
      <c r="BQ1361" s="758"/>
      <c r="BR1361" s="758"/>
      <c r="BS1361" s="758"/>
      <c r="BT1361" s="758"/>
      <c r="BU1361" s="758"/>
      <c r="BV1361" s="758"/>
      <c r="BW1361" s="758"/>
      <c r="BX1361" s="758"/>
      <c r="BY1361" s="758"/>
      <c r="BZ1361" s="758"/>
      <c r="CA1361" s="758"/>
      <c r="CB1361" s="758"/>
      <c r="CC1361" s="758"/>
      <c r="CD1361" s="758"/>
      <c r="CE1361" s="758"/>
      <c r="CF1361" s="758"/>
      <c r="CG1361" s="758"/>
      <c r="CH1361" s="758"/>
      <c r="CI1361" s="758"/>
      <c r="CJ1361" s="758"/>
      <c r="CK1361" s="758"/>
      <c r="CL1361" s="758"/>
      <c r="CM1361" s="758"/>
      <c r="CN1361" s="758"/>
    </row>
    <row r="1362" spans="2:92" ht="15">
      <c r="B1362" s="758"/>
      <c r="C1362" s="758"/>
      <c r="D1362" s="758"/>
      <c r="E1362" s="758"/>
      <c r="F1362" s="758"/>
      <c r="G1362" s="758"/>
      <c r="H1362" s="758"/>
      <c r="I1362" s="758"/>
      <c r="J1362" s="758"/>
      <c r="K1362" s="758"/>
      <c r="L1362" s="758"/>
      <c r="M1362" s="758"/>
      <c r="N1362" s="758"/>
      <c r="O1362" s="758"/>
      <c r="P1362" s="758"/>
      <c r="Q1362" s="758"/>
      <c r="R1362" s="758"/>
      <c r="S1362" s="758"/>
      <c r="T1362" s="758"/>
      <c r="U1362" s="758"/>
      <c r="V1362" s="758"/>
      <c r="W1362" s="758"/>
      <c r="X1362" s="758"/>
      <c r="Y1362" s="758"/>
      <c r="Z1362" s="758"/>
      <c r="AA1362" s="758"/>
      <c r="AB1362" s="758"/>
      <c r="AC1362" s="758"/>
      <c r="AD1362" s="758"/>
      <c r="AE1362" s="758"/>
      <c r="AF1362" s="758"/>
      <c r="AG1362" s="758"/>
      <c r="AH1362" s="758"/>
      <c r="AI1362" s="758"/>
      <c r="AJ1362" s="758"/>
      <c r="AK1362" s="758"/>
      <c r="AL1362" s="758"/>
      <c r="AM1362" s="758"/>
      <c r="AN1362" s="758"/>
      <c r="AO1362" s="758"/>
      <c r="AP1362" s="758"/>
      <c r="AQ1362" s="758"/>
      <c r="AR1362" s="758"/>
      <c r="AS1362" s="758"/>
      <c r="AT1362" s="758"/>
      <c r="AU1362" s="758"/>
      <c r="AV1362" s="758"/>
      <c r="AW1362" s="758"/>
      <c r="AX1362" s="758"/>
      <c r="AY1362" s="758"/>
      <c r="AZ1362" s="758"/>
      <c r="BA1362" s="758"/>
      <c r="BB1362" s="758"/>
      <c r="BC1362" s="758"/>
      <c r="BD1362" s="758"/>
      <c r="BE1362" s="758"/>
      <c r="BF1362" s="812"/>
      <c r="BG1362" s="758"/>
      <c r="BH1362" s="758"/>
      <c r="BI1362" s="758"/>
      <c r="BJ1362" s="758"/>
      <c r="BK1362" s="758"/>
      <c r="BL1362" s="758"/>
      <c r="BM1362" s="758"/>
      <c r="BN1362" s="758"/>
      <c r="BO1362" s="758"/>
      <c r="BP1362" s="758"/>
      <c r="BQ1362" s="758"/>
      <c r="BR1362" s="758"/>
      <c r="BS1362" s="758"/>
      <c r="BT1362" s="758"/>
      <c r="BU1362" s="758"/>
      <c r="BV1362" s="758"/>
      <c r="BW1362" s="758"/>
      <c r="BX1362" s="758"/>
      <c r="BY1362" s="758"/>
      <c r="BZ1362" s="758"/>
      <c r="CA1362" s="758"/>
      <c r="CB1362" s="758"/>
      <c r="CC1362" s="758"/>
      <c r="CD1362" s="758"/>
      <c r="CE1362" s="758"/>
      <c r="CF1362" s="758"/>
      <c r="CG1362" s="758"/>
      <c r="CH1362" s="758"/>
      <c r="CI1362" s="758"/>
      <c r="CJ1362" s="758"/>
      <c r="CK1362" s="758"/>
      <c r="CL1362" s="758"/>
      <c r="CM1362" s="758"/>
      <c r="CN1362" s="758"/>
    </row>
    <row r="1363" spans="2:92" ht="15">
      <c r="B1363" s="758"/>
      <c r="C1363" s="758"/>
      <c r="D1363" s="758"/>
      <c r="E1363" s="758"/>
      <c r="F1363" s="758"/>
      <c r="G1363" s="758"/>
      <c r="H1363" s="758"/>
      <c r="I1363" s="758"/>
      <c r="J1363" s="758"/>
      <c r="K1363" s="758"/>
      <c r="L1363" s="758"/>
      <c r="M1363" s="758"/>
      <c r="N1363" s="758"/>
      <c r="O1363" s="758"/>
      <c r="P1363" s="758"/>
      <c r="Q1363" s="758"/>
      <c r="R1363" s="758"/>
      <c r="S1363" s="758"/>
      <c r="T1363" s="758"/>
      <c r="U1363" s="758"/>
      <c r="V1363" s="758"/>
      <c r="W1363" s="758"/>
      <c r="X1363" s="758"/>
      <c r="Y1363" s="758"/>
      <c r="Z1363" s="758"/>
      <c r="AA1363" s="758"/>
      <c r="AB1363" s="758"/>
      <c r="AC1363" s="758"/>
      <c r="AD1363" s="758"/>
      <c r="AE1363" s="758"/>
      <c r="AF1363" s="758"/>
      <c r="AG1363" s="758"/>
      <c r="AH1363" s="758"/>
      <c r="AI1363" s="758"/>
      <c r="AJ1363" s="758"/>
      <c r="AK1363" s="758"/>
      <c r="AL1363" s="758"/>
      <c r="AM1363" s="758"/>
      <c r="AN1363" s="758"/>
      <c r="AO1363" s="758"/>
      <c r="AP1363" s="758"/>
      <c r="AQ1363" s="758"/>
      <c r="AR1363" s="758"/>
      <c r="AS1363" s="758"/>
      <c r="AT1363" s="758"/>
      <c r="AU1363" s="758"/>
      <c r="AV1363" s="758"/>
      <c r="AW1363" s="758"/>
      <c r="AX1363" s="758"/>
      <c r="AY1363" s="758"/>
      <c r="AZ1363" s="758"/>
      <c r="BA1363" s="758"/>
      <c r="BB1363" s="758"/>
      <c r="BC1363" s="758"/>
      <c r="BD1363" s="758"/>
      <c r="BE1363" s="758"/>
      <c r="BF1363" s="812"/>
      <c r="BG1363" s="758"/>
      <c r="BH1363" s="758"/>
      <c r="BI1363" s="758"/>
      <c r="BJ1363" s="758"/>
      <c r="BK1363" s="758"/>
      <c r="BL1363" s="758"/>
      <c r="BM1363" s="758"/>
      <c r="BN1363" s="758"/>
      <c r="BO1363" s="758"/>
      <c r="BP1363" s="758"/>
      <c r="BQ1363" s="758"/>
      <c r="BR1363" s="758"/>
      <c r="BS1363" s="758"/>
      <c r="BT1363" s="758"/>
      <c r="BU1363" s="758"/>
      <c r="BV1363" s="758"/>
      <c r="BW1363" s="758"/>
      <c r="BX1363" s="758"/>
      <c r="BY1363" s="758"/>
      <c r="BZ1363" s="758"/>
      <c r="CA1363" s="758"/>
      <c r="CB1363" s="758"/>
      <c r="CC1363" s="758"/>
      <c r="CD1363" s="758"/>
      <c r="CE1363" s="758"/>
      <c r="CF1363" s="758"/>
      <c r="CG1363" s="758"/>
      <c r="CH1363" s="758"/>
      <c r="CI1363" s="758"/>
      <c r="CJ1363" s="758"/>
      <c r="CK1363" s="758"/>
      <c r="CL1363" s="758"/>
      <c r="CM1363" s="758"/>
      <c r="CN1363" s="758"/>
    </row>
    <row r="1364" spans="2:92" ht="15">
      <c r="B1364" s="758"/>
      <c r="C1364" s="758"/>
      <c r="D1364" s="758"/>
      <c r="E1364" s="758"/>
      <c r="F1364" s="758"/>
      <c r="G1364" s="758"/>
      <c r="H1364" s="758"/>
      <c r="I1364" s="758"/>
      <c r="J1364" s="758"/>
      <c r="K1364" s="758"/>
      <c r="L1364" s="758"/>
      <c r="M1364" s="758"/>
      <c r="N1364" s="758"/>
      <c r="O1364" s="758"/>
      <c r="P1364" s="758"/>
      <c r="Q1364" s="758"/>
      <c r="R1364" s="758"/>
      <c r="S1364" s="758"/>
      <c r="T1364" s="758"/>
      <c r="U1364" s="758"/>
      <c r="V1364" s="758"/>
      <c r="W1364" s="758"/>
      <c r="X1364" s="758"/>
      <c r="Y1364" s="758"/>
      <c r="Z1364" s="758"/>
      <c r="AA1364" s="758"/>
      <c r="AB1364" s="758"/>
      <c r="AC1364" s="758"/>
      <c r="AD1364" s="758"/>
      <c r="AE1364" s="758"/>
      <c r="AF1364" s="758"/>
      <c r="AG1364" s="758"/>
      <c r="AH1364" s="758"/>
      <c r="AI1364" s="758"/>
      <c r="AJ1364" s="758"/>
      <c r="AK1364" s="758"/>
      <c r="AL1364" s="758"/>
      <c r="AM1364" s="758"/>
      <c r="AN1364" s="758"/>
      <c r="AO1364" s="758"/>
      <c r="AP1364" s="758"/>
      <c r="AQ1364" s="758"/>
      <c r="AR1364" s="758"/>
      <c r="AS1364" s="758"/>
      <c r="AT1364" s="758"/>
      <c r="AU1364" s="758"/>
      <c r="AV1364" s="758"/>
      <c r="AW1364" s="758"/>
      <c r="AX1364" s="758"/>
      <c r="AY1364" s="758"/>
      <c r="AZ1364" s="758"/>
      <c r="BA1364" s="758"/>
      <c r="BB1364" s="758"/>
      <c r="BC1364" s="758"/>
      <c r="BD1364" s="758"/>
      <c r="BE1364" s="758"/>
      <c r="BF1364" s="812"/>
      <c r="BG1364" s="758"/>
      <c r="BH1364" s="758"/>
      <c r="BI1364" s="758"/>
      <c r="BJ1364" s="758"/>
      <c r="BK1364" s="758"/>
      <c r="BL1364" s="758"/>
      <c r="BM1364" s="758"/>
      <c r="BN1364" s="758"/>
      <c r="BO1364" s="758"/>
      <c r="BP1364" s="758"/>
      <c r="BQ1364" s="758"/>
      <c r="BR1364" s="758"/>
      <c r="BS1364" s="758"/>
      <c r="BT1364" s="758"/>
      <c r="BU1364" s="758"/>
      <c r="BV1364" s="758"/>
      <c r="BW1364" s="758"/>
      <c r="BX1364" s="758"/>
      <c r="BY1364" s="758"/>
      <c r="BZ1364" s="758"/>
      <c r="CA1364" s="758"/>
      <c r="CB1364" s="758"/>
      <c r="CC1364" s="758"/>
      <c r="CD1364" s="758"/>
      <c r="CE1364" s="758"/>
      <c r="CF1364" s="758"/>
      <c r="CG1364" s="758"/>
      <c r="CH1364" s="758"/>
      <c r="CI1364" s="758"/>
      <c r="CJ1364" s="758"/>
      <c r="CK1364" s="758"/>
      <c r="CL1364" s="758"/>
      <c r="CM1364" s="758"/>
      <c r="CN1364" s="758"/>
    </row>
    <row r="1365" spans="2:92" ht="15">
      <c r="B1365" s="758"/>
      <c r="C1365" s="758"/>
      <c r="D1365" s="758"/>
      <c r="E1365" s="758"/>
      <c r="F1365" s="758"/>
      <c r="G1365" s="758"/>
      <c r="H1365" s="758"/>
      <c r="I1365" s="758"/>
      <c r="J1365" s="758"/>
      <c r="K1365" s="758"/>
      <c r="L1365" s="758"/>
      <c r="M1365" s="758"/>
      <c r="N1365" s="758"/>
      <c r="O1365" s="758"/>
      <c r="P1365" s="758"/>
      <c r="Q1365" s="758"/>
      <c r="R1365" s="758"/>
      <c r="S1365" s="758"/>
      <c r="T1365" s="758"/>
      <c r="U1365" s="758"/>
      <c r="V1365" s="758"/>
      <c r="W1365" s="758"/>
      <c r="X1365" s="758"/>
      <c r="Y1365" s="758"/>
      <c r="Z1365" s="758"/>
      <c r="AA1365" s="758"/>
      <c r="AB1365" s="758"/>
      <c r="AC1365" s="758"/>
      <c r="AD1365" s="758"/>
      <c r="AE1365" s="758"/>
      <c r="AF1365" s="758"/>
      <c r="AG1365" s="758"/>
      <c r="AH1365" s="758"/>
      <c r="AI1365" s="758"/>
      <c r="AJ1365" s="758"/>
      <c r="AK1365" s="758"/>
      <c r="AL1365" s="758"/>
      <c r="AM1365" s="758"/>
      <c r="AN1365" s="758"/>
      <c r="AO1365" s="758"/>
      <c r="AP1365" s="758"/>
      <c r="AQ1365" s="758"/>
      <c r="AR1365" s="758"/>
      <c r="AS1365" s="758"/>
      <c r="AT1365" s="758"/>
      <c r="AU1365" s="758"/>
      <c r="AV1365" s="758"/>
      <c r="AW1365" s="758"/>
      <c r="AX1365" s="758"/>
      <c r="AY1365" s="758"/>
      <c r="AZ1365" s="758"/>
      <c r="BA1365" s="758"/>
      <c r="BB1365" s="758"/>
      <c r="BC1365" s="758"/>
      <c r="BD1365" s="758"/>
      <c r="BE1365" s="758"/>
      <c r="BF1365" s="812"/>
      <c r="BG1365" s="758"/>
      <c r="BH1365" s="758"/>
      <c r="BI1365" s="758"/>
      <c r="BJ1365" s="758"/>
      <c r="BK1365" s="758"/>
      <c r="BL1365" s="758"/>
      <c r="BM1365" s="758"/>
      <c r="BN1365" s="758"/>
      <c r="BO1365" s="758"/>
      <c r="BP1365" s="758"/>
      <c r="BQ1365" s="758"/>
      <c r="BR1365" s="758"/>
      <c r="BS1365" s="758"/>
      <c r="BT1365" s="758"/>
      <c r="BU1365" s="758"/>
      <c r="BV1365" s="758"/>
      <c r="BW1365" s="758"/>
      <c r="BX1365" s="758"/>
      <c r="BY1365" s="758"/>
      <c r="BZ1365" s="758"/>
      <c r="CA1365" s="758"/>
      <c r="CB1365" s="758"/>
      <c r="CC1365" s="758"/>
      <c r="CD1365" s="758"/>
      <c r="CE1365" s="758"/>
      <c r="CF1365" s="758"/>
      <c r="CG1365" s="758"/>
      <c r="CH1365" s="758"/>
      <c r="CI1365" s="758"/>
      <c r="CJ1365" s="758"/>
      <c r="CK1365" s="758"/>
      <c r="CL1365" s="758"/>
      <c r="CM1365" s="758"/>
      <c r="CN1365" s="758"/>
    </row>
    <row r="1366" spans="2:92" ht="15">
      <c r="B1366" s="758"/>
      <c r="C1366" s="758"/>
      <c r="D1366" s="758"/>
      <c r="E1366" s="758"/>
      <c r="F1366" s="758"/>
      <c r="G1366" s="758"/>
      <c r="H1366" s="758"/>
      <c r="I1366" s="758"/>
      <c r="J1366" s="758"/>
      <c r="K1366" s="758"/>
      <c r="L1366" s="758"/>
      <c r="M1366" s="758"/>
      <c r="N1366" s="758"/>
      <c r="O1366" s="758"/>
      <c r="P1366" s="758"/>
      <c r="Q1366" s="758"/>
      <c r="R1366" s="758"/>
      <c r="S1366" s="758"/>
      <c r="T1366" s="758"/>
      <c r="U1366" s="758"/>
      <c r="V1366" s="758"/>
      <c r="W1366" s="758"/>
      <c r="X1366" s="758"/>
      <c r="Y1366" s="758"/>
      <c r="Z1366" s="758"/>
      <c r="AA1366" s="758"/>
      <c r="AB1366" s="758"/>
      <c r="AC1366" s="758"/>
      <c r="AD1366" s="758"/>
      <c r="AE1366" s="758"/>
      <c r="AF1366" s="758"/>
      <c r="AG1366" s="758"/>
      <c r="AH1366" s="758"/>
      <c r="AI1366" s="758"/>
      <c r="AJ1366" s="758"/>
      <c r="AK1366" s="758"/>
      <c r="AL1366" s="758"/>
      <c r="AM1366" s="758"/>
      <c r="AN1366" s="758"/>
      <c r="AO1366" s="758"/>
      <c r="AP1366" s="758"/>
      <c r="AQ1366" s="758"/>
      <c r="AR1366" s="758"/>
      <c r="AS1366" s="758"/>
      <c r="AT1366" s="758"/>
      <c r="AU1366" s="758"/>
      <c r="AV1366" s="758"/>
      <c r="AW1366" s="758"/>
      <c r="AX1366" s="758"/>
      <c r="AY1366" s="758"/>
      <c r="AZ1366" s="758"/>
      <c r="BA1366" s="758"/>
      <c r="BB1366" s="758"/>
      <c r="BC1366" s="758"/>
      <c r="BD1366" s="758"/>
      <c r="BE1366" s="758"/>
      <c r="BF1366" s="812"/>
      <c r="BG1366" s="758"/>
      <c r="BH1366" s="758"/>
      <c r="BI1366" s="758"/>
      <c r="BJ1366" s="758"/>
      <c r="BK1366" s="758"/>
      <c r="BL1366" s="758"/>
      <c r="BM1366" s="758"/>
      <c r="BN1366" s="758"/>
      <c r="BO1366" s="758"/>
      <c r="BP1366" s="758"/>
      <c r="BQ1366" s="758"/>
      <c r="BR1366" s="758"/>
      <c r="BS1366" s="758"/>
      <c r="BT1366" s="758"/>
      <c r="BU1366" s="758"/>
      <c r="BV1366" s="758"/>
      <c r="BW1366" s="758"/>
      <c r="BX1366" s="758"/>
      <c r="BY1366" s="758"/>
      <c r="BZ1366" s="758"/>
      <c r="CA1366" s="758"/>
      <c r="CB1366" s="758"/>
      <c r="CC1366" s="758"/>
      <c r="CD1366" s="758"/>
      <c r="CE1366" s="758"/>
      <c r="CF1366" s="758"/>
      <c r="CG1366" s="758"/>
      <c r="CH1366" s="758"/>
      <c r="CI1366" s="758"/>
      <c r="CJ1366" s="758"/>
      <c r="CK1366" s="758"/>
      <c r="CL1366" s="758"/>
      <c r="CM1366" s="758"/>
      <c r="CN1366" s="758"/>
    </row>
    <row r="1367" spans="2:92" ht="15">
      <c r="B1367" s="758"/>
      <c r="C1367" s="758"/>
      <c r="D1367" s="758"/>
      <c r="E1367" s="758"/>
      <c r="F1367" s="758"/>
      <c r="G1367" s="758"/>
      <c r="H1367" s="758"/>
      <c r="I1367" s="758"/>
      <c r="J1367" s="758"/>
      <c r="K1367" s="758"/>
      <c r="L1367" s="758"/>
      <c r="M1367" s="758"/>
      <c r="N1367" s="758"/>
      <c r="O1367" s="758"/>
      <c r="P1367" s="758"/>
      <c r="Q1367" s="758"/>
      <c r="R1367" s="758"/>
      <c r="S1367" s="758"/>
      <c r="T1367" s="758"/>
      <c r="U1367" s="758"/>
      <c r="V1367" s="758"/>
      <c r="W1367" s="758"/>
      <c r="X1367" s="758"/>
      <c r="Y1367" s="758"/>
      <c r="Z1367" s="758"/>
      <c r="AA1367" s="758"/>
      <c r="AB1367" s="758"/>
      <c r="AC1367" s="758"/>
      <c r="AD1367" s="758"/>
      <c r="AE1367" s="758"/>
      <c r="AF1367" s="758"/>
      <c r="AG1367" s="758"/>
      <c r="AH1367" s="758"/>
      <c r="AI1367" s="758"/>
      <c r="AJ1367" s="758"/>
      <c r="AK1367" s="758"/>
      <c r="AL1367" s="758"/>
      <c r="AM1367" s="758"/>
      <c r="AN1367" s="758"/>
      <c r="AO1367" s="758"/>
      <c r="AP1367" s="758"/>
      <c r="AQ1367" s="758"/>
      <c r="AR1367" s="758"/>
      <c r="AS1367" s="758"/>
      <c r="AT1367" s="758"/>
      <c r="AU1367" s="758"/>
      <c r="AV1367" s="758"/>
      <c r="AW1367" s="758"/>
      <c r="AX1367" s="758"/>
      <c r="AY1367" s="758"/>
      <c r="AZ1367" s="758"/>
      <c r="BA1367" s="758"/>
      <c r="BB1367" s="758"/>
      <c r="BC1367" s="758"/>
      <c r="BD1367" s="758"/>
      <c r="BE1367" s="758"/>
      <c r="BF1367" s="812"/>
      <c r="BG1367" s="758"/>
      <c r="BH1367" s="758"/>
      <c r="BI1367" s="758"/>
      <c r="BJ1367" s="758"/>
      <c r="BK1367" s="758"/>
      <c r="BL1367" s="758"/>
      <c r="BM1367" s="758"/>
      <c r="BN1367" s="758"/>
      <c r="BO1367" s="758"/>
      <c r="BP1367" s="758"/>
      <c r="BQ1367" s="758"/>
      <c r="BR1367" s="758"/>
      <c r="BS1367" s="758"/>
      <c r="BT1367" s="758"/>
      <c r="BU1367" s="758"/>
      <c r="BV1367" s="758"/>
      <c r="BW1367" s="758"/>
      <c r="BX1367" s="758"/>
      <c r="BY1367" s="758"/>
      <c r="BZ1367" s="758"/>
      <c r="CA1367" s="758"/>
      <c r="CB1367" s="758"/>
      <c r="CC1367" s="758"/>
      <c r="CD1367" s="758"/>
      <c r="CE1367" s="758"/>
      <c r="CF1367" s="758"/>
      <c r="CG1367" s="758"/>
      <c r="CH1367" s="758"/>
      <c r="CI1367" s="758"/>
      <c r="CJ1367" s="758"/>
      <c r="CK1367" s="758"/>
      <c r="CL1367" s="758"/>
      <c r="CM1367" s="758"/>
      <c r="CN1367" s="758"/>
    </row>
    <row r="1368" spans="2:92" ht="15">
      <c r="B1368" s="758"/>
      <c r="C1368" s="758"/>
      <c r="D1368" s="758"/>
      <c r="E1368" s="758"/>
      <c r="F1368" s="758"/>
      <c r="G1368" s="758"/>
      <c r="H1368" s="758"/>
      <c r="I1368" s="758"/>
      <c r="J1368" s="758"/>
      <c r="K1368" s="758"/>
      <c r="L1368" s="758"/>
      <c r="M1368" s="758"/>
      <c r="N1368" s="758"/>
      <c r="O1368" s="758"/>
      <c r="P1368" s="758"/>
      <c r="Q1368" s="758"/>
      <c r="R1368" s="758"/>
      <c r="S1368" s="758"/>
      <c r="T1368" s="758"/>
      <c r="U1368" s="758"/>
      <c r="V1368" s="758"/>
      <c r="W1368" s="758"/>
      <c r="X1368" s="758"/>
      <c r="Y1368" s="758"/>
      <c r="Z1368" s="758"/>
      <c r="AA1368" s="758"/>
      <c r="AB1368" s="758"/>
      <c r="AC1368" s="758"/>
      <c r="AD1368" s="758"/>
      <c r="AE1368" s="758"/>
      <c r="AF1368" s="758"/>
      <c r="AG1368" s="758"/>
      <c r="AH1368" s="758"/>
      <c r="AI1368" s="758"/>
      <c r="AJ1368" s="758"/>
      <c r="AK1368" s="758"/>
      <c r="AL1368" s="758"/>
      <c r="AM1368" s="758"/>
      <c r="AN1368" s="758"/>
      <c r="AO1368" s="758"/>
      <c r="AP1368" s="758"/>
      <c r="AQ1368" s="758"/>
      <c r="AR1368" s="758"/>
      <c r="AS1368" s="758"/>
      <c r="AT1368" s="758"/>
      <c r="AU1368" s="758"/>
      <c r="AV1368" s="758"/>
      <c r="AW1368" s="758"/>
      <c r="AX1368" s="758"/>
      <c r="AY1368" s="758"/>
      <c r="AZ1368" s="758"/>
      <c r="BA1368" s="758"/>
      <c r="BB1368" s="758"/>
      <c r="BC1368" s="758"/>
      <c r="BD1368" s="758"/>
      <c r="BE1368" s="758"/>
      <c r="BF1368" s="812"/>
      <c r="BG1368" s="758"/>
      <c r="BH1368" s="758"/>
      <c r="BI1368" s="758"/>
      <c r="BJ1368" s="758"/>
      <c r="BK1368" s="758"/>
      <c r="BL1368" s="758"/>
      <c r="BM1368" s="758"/>
      <c r="BN1368" s="758"/>
      <c r="BO1368" s="758"/>
      <c r="BP1368" s="758"/>
      <c r="BQ1368" s="758"/>
      <c r="BR1368" s="758"/>
      <c r="BS1368" s="758"/>
      <c r="BT1368" s="758"/>
      <c r="BU1368" s="758"/>
      <c r="BV1368" s="758"/>
      <c r="BW1368" s="758"/>
      <c r="BX1368" s="758"/>
      <c r="BY1368" s="758"/>
      <c r="BZ1368" s="758"/>
      <c r="CA1368" s="758"/>
      <c r="CB1368" s="758"/>
      <c r="CC1368" s="758"/>
      <c r="CD1368" s="758"/>
      <c r="CE1368" s="758"/>
      <c r="CF1368" s="758"/>
      <c r="CG1368" s="758"/>
      <c r="CH1368" s="758"/>
      <c r="CI1368" s="758"/>
      <c r="CJ1368" s="758"/>
      <c r="CK1368" s="758"/>
      <c r="CL1368" s="758"/>
      <c r="CM1368" s="758"/>
      <c r="CN1368" s="758"/>
    </row>
    <row r="1369" spans="2:92" ht="15">
      <c r="B1369" s="758"/>
      <c r="C1369" s="758"/>
      <c r="D1369" s="758"/>
      <c r="E1369" s="758"/>
      <c r="F1369" s="758"/>
      <c r="G1369" s="758"/>
      <c r="H1369" s="758"/>
      <c r="I1369" s="758"/>
      <c r="J1369" s="758"/>
      <c r="K1369" s="758"/>
      <c r="L1369" s="758"/>
      <c r="M1369" s="758"/>
      <c r="N1369" s="758"/>
      <c r="O1369" s="758"/>
      <c r="P1369" s="758"/>
      <c r="Q1369" s="758"/>
      <c r="R1369" s="758"/>
      <c r="S1369" s="758"/>
      <c r="T1369" s="758"/>
      <c r="U1369" s="758"/>
      <c r="V1369" s="758"/>
      <c r="W1369" s="758"/>
      <c r="X1369" s="758"/>
      <c r="Y1369" s="758"/>
      <c r="Z1369" s="758"/>
      <c r="AA1369" s="758"/>
      <c r="AB1369" s="758"/>
      <c r="AC1369" s="758"/>
      <c r="AD1369" s="758"/>
      <c r="AE1369" s="758"/>
      <c r="AF1369" s="758"/>
      <c r="AG1369" s="758"/>
      <c r="AH1369" s="758"/>
      <c r="AI1369" s="758"/>
      <c r="AJ1369" s="758"/>
      <c r="AK1369" s="758"/>
      <c r="AL1369" s="758"/>
      <c r="AM1369" s="758"/>
      <c r="AN1369" s="758"/>
      <c r="AO1369" s="758"/>
      <c r="AP1369" s="758"/>
      <c r="AQ1369" s="758"/>
      <c r="AR1369" s="758"/>
      <c r="AS1369" s="758"/>
      <c r="AT1369" s="758"/>
      <c r="AU1369" s="758"/>
      <c r="AV1369" s="758"/>
      <c r="AW1369" s="758"/>
      <c r="AX1369" s="758"/>
      <c r="AY1369" s="758"/>
      <c r="AZ1369" s="758"/>
      <c r="BA1369" s="758"/>
      <c r="BB1369" s="758"/>
      <c r="BC1369" s="758"/>
      <c r="BD1369" s="758"/>
      <c r="BE1369" s="758"/>
      <c r="BF1369" s="812"/>
      <c r="BG1369" s="758"/>
      <c r="BH1369" s="758"/>
      <c r="BI1369" s="758"/>
      <c r="BJ1369" s="758"/>
      <c r="BK1369" s="758"/>
      <c r="BL1369" s="758"/>
      <c r="BM1369" s="758"/>
      <c r="BN1369" s="758"/>
      <c r="BO1369" s="758"/>
      <c r="BP1369" s="758"/>
      <c r="BQ1369" s="758"/>
      <c r="BR1369" s="758"/>
      <c r="BS1369" s="758"/>
      <c r="BT1369" s="758"/>
      <c r="BU1369" s="758"/>
      <c r="BV1369" s="758"/>
      <c r="BW1369" s="758"/>
      <c r="BX1369" s="758"/>
      <c r="BY1369" s="758"/>
      <c r="BZ1369" s="758"/>
      <c r="CA1369" s="758"/>
      <c r="CB1369" s="758"/>
      <c r="CC1369" s="758"/>
      <c r="CD1369" s="758"/>
      <c r="CE1369" s="758"/>
      <c r="CF1369" s="758"/>
      <c r="CG1369" s="758"/>
      <c r="CH1369" s="758"/>
      <c r="CI1369" s="758"/>
      <c r="CJ1369" s="758"/>
      <c r="CK1369" s="758"/>
      <c r="CL1369" s="758"/>
      <c r="CM1369" s="758"/>
      <c r="CN1369" s="758"/>
    </row>
    <row r="1370" spans="2:92" ht="15">
      <c r="B1370" s="758"/>
      <c r="C1370" s="758"/>
      <c r="D1370" s="758"/>
      <c r="E1370" s="758"/>
      <c r="F1370" s="758"/>
      <c r="G1370" s="758"/>
      <c r="H1370" s="758"/>
      <c r="I1370" s="758"/>
      <c r="J1370" s="758"/>
      <c r="K1370" s="758"/>
      <c r="L1370" s="758"/>
      <c r="M1370" s="758"/>
      <c r="N1370" s="758"/>
      <c r="O1370" s="758"/>
      <c r="P1370" s="758"/>
      <c r="Q1370" s="758"/>
      <c r="R1370" s="758"/>
      <c r="S1370" s="758"/>
      <c r="T1370" s="758"/>
      <c r="U1370" s="758"/>
      <c r="V1370" s="758"/>
      <c r="W1370" s="758"/>
      <c r="X1370" s="758"/>
      <c r="Y1370" s="758"/>
      <c r="Z1370" s="758"/>
      <c r="AA1370" s="758"/>
      <c r="AB1370" s="758"/>
      <c r="AC1370" s="758"/>
      <c r="AD1370" s="758"/>
      <c r="AE1370" s="758"/>
      <c r="AF1370" s="758"/>
      <c r="AG1370" s="758"/>
      <c r="AH1370" s="758"/>
      <c r="AI1370" s="758"/>
      <c r="AJ1370" s="758"/>
      <c r="AK1370" s="758"/>
      <c r="AL1370" s="758"/>
      <c r="AM1370" s="758"/>
      <c r="AN1370" s="758"/>
      <c r="AO1370" s="758"/>
      <c r="AP1370" s="758"/>
      <c r="AQ1370" s="758"/>
      <c r="AR1370" s="758"/>
      <c r="AS1370" s="758"/>
      <c r="AT1370" s="758"/>
      <c r="AU1370" s="758"/>
      <c r="AV1370" s="758"/>
      <c r="AW1370" s="758"/>
      <c r="AX1370" s="758"/>
      <c r="AY1370" s="758"/>
      <c r="AZ1370" s="758"/>
      <c r="BA1370" s="758"/>
      <c r="BB1370" s="758"/>
      <c r="BC1370" s="758"/>
      <c r="BD1370" s="758"/>
      <c r="BE1370" s="758"/>
      <c r="BF1370" s="812"/>
      <c r="BG1370" s="758"/>
      <c r="BH1370" s="758"/>
      <c r="BI1370" s="758"/>
      <c r="BJ1370" s="758"/>
      <c r="BK1370" s="758"/>
      <c r="BL1370" s="758"/>
      <c r="BM1370" s="758"/>
      <c r="BN1370" s="758"/>
      <c r="BO1370" s="758"/>
      <c r="BP1370" s="758"/>
      <c r="BQ1370" s="758"/>
      <c r="BR1370" s="758"/>
      <c r="BS1370" s="758"/>
      <c r="BT1370" s="758"/>
      <c r="BU1370" s="758"/>
      <c r="BV1370" s="758"/>
      <c r="BW1370" s="758"/>
      <c r="BX1370" s="758"/>
      <c r="BY1370" s="758"/>
      <c r="BZ1370" s="758"/>
      <c r="CA1370" s="758"/>
      <c r="CB1370" s="758"/>
      <c r="CC1370" s="758"/>
      <c r="CD1370" s="758"/>
      <c r="CE1370" s="758"/>
      <c r="CF1370" s="758"/>
      <c r="CG1370" s="758"/>
      <c r="CH1370" s="758"/>
      <c r="CI1370" s="758"/>
      <c r="CJ1370" s="758"/>
      <c r="CK1370" s="758"/>
      <c r="CL1370" s="758"/>
      <c r="CM1370" s="758"/>
      <c r="CN1370" s="758"/>
    </row>
    <row r="1371" spans="2:92" ht="15">
      <c r="B1371" s="758"/>
      <c r="C1371" s="758"/>
      <c r="D1371" s="758"/>
      <c r="E1371" s="758"/>
      <c r="F1371" s="758"/>
      <c r="G1371" s="758"/>
      <c r="H1371" s="758"/>
      <c r="I1371" s="758"/>
      <c r="J1371" s="758"/>
      <c r="K1371" s="758"/>
      <c r="L1371" s="758"/>
      <c r="M1371" s="758"/>
      <c r="N1371" s="758"/>
      <c r="O1371" s="758"/>
      <c r="P1371" s="758"/>
      <c r="Q1371" s="758"/>
      <c r="R1371" s="758"/>
      <c r="S1371" s="758"/>
      <c r="T1371" s="758"/>
      <c r="U1371" s="758"/>
      <c r="V1371" s="758"/>
      <c r="W1371" s="758"/>
      <c r="X1371" s="758"/>
      <c r="Y1371" s="758"/>
      <c r="Z1371" s="758"/>
      <c r="AA1371" s="758"/>
      <c r="AB1371" s="758"/>
      <c r="AC1371" s="758"/>
      <c r="AD1371" s="758"/>
      <c r="AE1371" s="758"/>
      <c r="AF1371" s="758"/>
      <c r="AG1371" s="758"/>
      <c r="AH1371" s="758"/>
      <c r="AI1371" s="758"/>
      <c r="AJ1371" s="758"/>
      <c r="AK1371" s="758"/>
      <c r="AL1371" s="758"/>
      <c r="AM1371" s="758"/>
      <c r="AN1371" s="758"/>
      <c r="AO1371" s="758"/>
      <c r="AP1371" s="758"/>
      <c r="AQ1371" s="758"/>
      <c r="AR1371" s="758"/>
      <c r="AS1371" s="758"/>
      <c r="AT1371" s="758"/>
      <c r="AU1371" s="758"/>
      <c r="AV1371" s="758"/>
      <c r="AW1371" s="758"/>
      <c r="AX1371" s="758"/>
      <c r="AY1371" s="758"/>
      <c r="AZ1371" s="758"/>
      <c r="BA1371" s="758"/>
      <c r="BB1371" s="758"/>
      <c r="BC1371" s="758"/>
      <c r="BD1371" s="758"/>
      <c r="BE1371" s="758"/>
      <c r="BF1371" s="812"/>
      <c r="BG1371" s="758"/>
      <c r="BH1371" s="758"/>
      <c r="BI1371" s="758"/>
      <c r="BJ1371" s="758"/>
      <c r="BK1371" s="758"/>
      <c r="BL1371" s="758"/>
      <c r="BM1371" s="758"/>
      <c r="BN1371" s="758"/>
      <c r="BO1371" s="758"/>
      <c r="BP1371" s="758"/>
      <c r="BQ1371" s="758"/>
      <c r="BR1371" s="758"/>
      <c r="BS1371" s="758"/>
      <c r="BT1371" s="758"/>
      <c r="BU1371" s="758"/>
      <c r="BV1371" s="758"/>
      <c r="BW1371" s="758"/>
      <c r="BX1371" s="758"/>
      <c r="BY1371" s="758"/>
      <c r="BZ1371" s="758"/>
      <c r="CA1371" s="758"/>
      <c r="CB1371" s="758"/>
      <c r="CC1371" s="758"/>
      <c r="CD1371" s="758"/>
      <c r="CE1371" s="758"/>
      <c r="CF1371" s="758"/>
      <c r="CG1371" s="758"/>
      <c r="CH1371" s="758"/>
      <c r="CI1371" s="758"/>
      <c r="CJ1371" s="758"/>
      <c r="CK1371" s="758"/>
      <c r="CL1371" s="758"/>
      <c r="CM1371" s="758"/>
      <c r="CN1371" s="758"/>
    </row>
    <row r="1372" spans="2:92" ht="15">
      <c r="B1372" s="758"/>
      <c r="C1372" s="758"/>
      <c r="D1372" s="758"/>
      <c r="E1372" s="758"/>
      <c r="F1372" s="758"/>
      <c r="G1372" s="758"/>
      <c r="H1372" s="758"/>
      <c r="I1372" s="758"/>
      <c r="J1372" s="758"/>
      <c r="K1372" s="758"/>
      <c r="L1372" s="758"/>
      <c r="M1372" s="758"/>
      <c r="N1372" s="758"/>
      <c r="O1372" s="758"/>
      <c r="P1372" s="758"/>
      <c r="Q1372" s="758"/>
      <c r="R1372" s="758"/>
      <c r="S1372" s="758"/>
      <c r="T1372" s="758"/>
      <c r="U1372" s="758"/>
      <c r="V1372" s="758"/>
      <c r="W1372" s="758"/>
      <c r="X1372" s="758"/>
      <c r="Y1372" s="758"/>
      <c r="Z1372" s="758"/>
      <c r="AA1372" s="758"/>
      <c r="AB1372" s="758"/>
      <c r="AC1372" s="758"/>
      <c r="AD1372" s="758"/>
      <c r="AE1372" s="758"/>
      <c r="AF1372" s="758"/>
      <c r="AG1372" s="758"/>
      <c r="AH1372" s="758"/>
      <c r="AI1372" s="758"/>
      <c r="AJ1372" s="758"/>
      <c r="AK1372" s="758"/>
      <c r="AL1372" s="758"/>
      <c r="AM1372" s="758"/>
      <c r="AN1372" s="758"/>
      <c r="AO1372" s="758"/>
      <c r="AP1372" s="758"/>
      <c r="AQ1372" s="758"/>
      <c r="AR1372" s="758"/>
      <c r="AS1372" s="758"/>
      <c r="AT1372" s="758"/>
      <c r="AU1372" s="758"/>
      <c r="AV1372" s="758"/>
      <c r="AW1372" s="758"/>
      <c r="AX1372" s="758"/>
      <c r="AY1372" s="758"/>
      <c r="AZ1372" s="758"/>
      <c r="BA1372" s="758"/>
      <c r="BB1372" s="758"/>
      <c r="BC1372" s="758"/>
      <c r="BD1372" s="758"/>
      <c r="BE1372" s="758"/>
      <c r="BF1372" s="812"/>
      <c r="BG1372" s="758"/>
      <c r="BH1372" s="758"/>
      <c r="BI1372" s="758"/>
      <c r="BJ1372" s="758"/>
      <c r="BK1372" s="758"/>
      <c r="BL1372" s="758"/>
      <c r="BM1372" s="758"/>
      <c r="BN1372" s="758"/>
      <c r="BO1372" s="758"/>
      <c r="BP1372" s="758"/>
      <c r="BQ1372" s="758"/>
      <c r="BR1372" s="758"/>
      <c r="BS1372" s="758"/>
      <c r="BT1372" s="758"/>
      <c r="BU1372" s="758"/>
      <c r="BV1372" s="758"/>
      <c r="BW1372" s="758"/>
      <c r="BX1372" s="758"/>
      <c r="BY1372" s="758"/>
      <c r="BZ1372" s="758"/>
      <c r="CA1372" s="758"/>
      <c r="CB1372" s="758"/>
      <c r="CC1372" s="758"/>
      <c r="CD1372" s="758"/>
      <c r="CE1372" s="758"/>
      <c r="CF1372" s="758"/>
      <c r="CG1372" s="758"/>
      <c r="CH1372" s="758"/>
      <c r="CI1372" s="758"/>
      <c r="CJ1372" s="758"/>
      <c r="CK1372" s="758"/>
      <c r="CL1372" s="758"/>
      <c r="CM1372" s="758"/>
      <c r="CN1372" s="758"/>
    </row>
    <row r="1373" spans="2:92" ht="15">
      <c r="B1373" s="758"/>
      <c r="C1373" s="758"/>
      <c r="D1373" s="758"/>
      <c r="E1373" s="758"/>
      <c r="F1373" s="758"/>
      <c r="G1373" s="758"/>
      <c r="H1373" s="758"/>
      <c r="I1373" s="758"/>
      <c r="J1373" s="758"/>
      <c r="K1373" s="758"/>
      <c r="L1373" s="758"/>
      <c r="M1373" s="758"/>
      <c r="N1373" s="758"/>
      <c r="O1373" s="758"/>
      <c r="P1373" s="758"/>
      <c r="Q1373" s="758"/>
      <c r="R1373" s="758"/>
      <c r="S1373" s="758"/>
      <c r="T1373" s="758"/>
      <c r="U1373" s="758"/>
      <c r="V1373" s="758"/>
      <c r="W1373" s="758"/>
      <c r="X1373" s="758"/>
      <c r="Y1373" s="758"/>
      <c r="Z1373" s="758"/>
      <c r="AA1373" s="758"/>
      <c r="AB1373" s="758"/>
      <c r="AC1373" s="758"/>
      <c r="AD1373" s="758"/>
      <c r="AE1373" s="758"/>
      <c r="AF1373" s="758"/>
      <c r="AG1373" s="758"/>
      <c r="AH1373" s="758"/>
      <c r="AI1373" s="758"/>
      <c r="AJ1373" s="758"/>
      <c r="AK1373" s="758"/>
      <c r="AL1373" s="758"/>
      <c r="AM1373" s="758"/>
      <c r="AN1373" s="758"/>
      <c r="AO1373" s="758"/>
      <c r="AP1373" s="758"/>
      <c r="AQ1373" s="758"/>
      <c r="AR1373" s="758"/>
      <c r="AS1373" s="758"/>
      <c r="AT1373" s="758"/>
      <c r="AU1373" s="758"/>
      <c r="AV1373" s="758"/>
      <c r="AW1373" s="758"/>
      <c r="AX1373" s="758"/>
      <c r="AY1373" s="758"/>
      <c r="AZ1373" s="758"/>
      <c r="BA1373" s="758"/>
      <c r="BB1373" s="758"/>
      <c r="BC1373" s="758"/>
      <c r="BD1373" s="758"/>
      <c r="BE1373" s="758"/>
      <c r="BF1373" s="812"/>
      <c r="BG1373" s="758"/>
      <c r="BH1373" s="758"/>
      <c r="BI1373" s="758"/>
      <c r="BJ1373" s="758"/>
      <c r="BK1373" s="758"/>
      <c r="BL1373" s="758"/>
      <c r="BM1373" s="758"/>
      <c r="BN1373" s="758"/>
      <c r="BO1373" s="758"/>
      <c r="BP1373" s="758"/>
      <c r="BQ1373" s="758"/>
      <c r="BR1373" s="758"/>
      <c r="BS1373" s="758"/>
      <c r="BT1373" s="758"/>
      <c r="BU1373" s="758"/>
      <c r="BV1373" s="758"/>
      <c r="BW1373" s="758"/>
      <c r="BX1373" s="758"/>
      <c r="BY1373" s="758"/>
      <c r="BZ1373" s="758"/>
      <c r="CA1373" s="758"/>
      <c r="CB1373" s="758"/>
      <c r="CC1373" s="758"/>
      <c r="CD1373" s="758"/>
      <c r="CE1373" s="758"/>
      <c r="CF1373" s="758"/>
      <c r="CG1373" s="758"/>
      <c r="CH1373" s="758"/>
      <c r="CI1373" s="758"/>
      <c r="CJ1373" s="758"/>
      <c r="CK1373" s="758"/>
      <c r="CL1373" s="758"/>
      <c r="CM1373" s="758"/>
      <c r="CN1373" s="758"/>
    </row>
    <row r="1374" spans="2:92" ht="15">
      <c r="B1374" s="758"/>
      <c r="C1374" s="758"/>
      <c r="D1374" s="758"/>
      <c r="E1374" s="758"/>
      <c r="F1374" s="758"/>
      <c r="G1374" s="758"/>
      <c r="H1374" s="758"/>
      <c r="I1374" s="758"/>
      <c r="J1374" s="758"/>
      <c r="K1374" s="758"/>
      <c r="L1374" s="758"/>
      <c r="M1374" s="758"/>
      <c r="N1374" s="758"/>
      <c r="O1374" s="758"/>
      <c r="P1374" s="758"/>
      <c r="Q1374" s="758"/>
      <c r="R1374" s="758"/>
      <c r="S1374" s="758"/>
      <c r="T1374" s="758"/>
      <c r="U1374" s="758"/>
      <c r="V1374" s="758"/>
      <c r="W1374" s="758"/>
      <c r="X1374" s="758"/>
      <c r="Y1374" s="758"/>
      <c r="Z1374" s="758"/>
      <c r="AA1374" s="758"/>
      <c r="AB1374" s="758"/>
      <c r="AC1374" s="758"/>
      <c r="AD1374" s="758"/>
      <c r="AE1374" s="758"/>
      <c r="AF1374" s="758"/>
      <c r="AG1374" s="758"/>
      <c r="AH1374" s="758"/>
      <c r="AI1374" s="758"/>
      <c r="AJ1374" s="758"/>
      <c r="AK1374" s="758"/>
      <c r="AL1374" s="758"/>
      <c r="AM1374" s="758"/>
      <c r="AN1374" s="758"/>
      <c r="AO1374" s="758"/>
      <c r="AP1374" s="758"/>
      <c r="AQ1374" s="758"/>
      <c r="AR1374" s="758"/>
      <c r="AS1374" s="758"/>
      <c r="AT1374" s="758"/>
      <c r="AU1374" s="758"/>
      <c r="AV1374" s="758"/>
      <c r="AW1374" s="758"/>
      <c r="AX1374" s="758"/>
      <c r="AY1374" s="758"/>
      <c r="AZ1374" s="758"/>
      <c r="BA1374" s="758"/>
      <c r="BB1374" s="758"/>
      <c r="BC1374" s="758"/>
      <c r="BD1374" s="758"/>
      <c r="BE1374" s="758"/>
      <c r="BF1374" s="812"/>
      <c r="BG1374" s="758"/>
      <c r="BH1374" s="758"/>
      <c r="BI1374" s="758"/>
      <c r="BJ1374" s="758"/>
      <c r="BK1374" s="758"/>
      <c r="BL1374" s="758"/>
      <c r="BM1374" s="758"/>
      <c r="BN1374" s="758"/>
      <c r="BO1374" s="758"/>
      <c r="BP1374" s="758"/>
      <c r="BQ1374" s="758"/>
      <c r="BR1374" s="758"/>
      <c r="BS1374" s="758"/>
      <c r="BT1374" s="758"/>
      <c r="BU1374" s="758"/>
      <c r="BV1374" s="758"/>
      <c r="BW1374" s="758"/>
      <c r="BX1374" s="758"/>
      <c r="BY1374" s="758"/>
      <c r="BZ1374" s="758"/>
      <c r="CA1374" s="758"/>
      <c r="CB1374" s="758"/>
      <c r="CC1374" s="758"/>
      <c r="CD1374" s="758"/>
      <c r="CE1374" s="758"/>
      <c r="CF1374" s="758"/>
      <c r="CG1374" s="758"/>
      <c r="CH1374" s="758"/>
      <c r="CI1374" s="758"/>
      <c r="CJ1374" s="758"/>
      <c r="CK1374" s="758"/>
      <c r="CL1374" s="758"/>
      <c r="CM1374" s="758"/>
      <c r="CN1374" s="758"/>
    </row>
    <row r="1375" spans="2:92" ht="15">
      <c r="B1375" s="758"/>
      <c r="C1375" s="758"/>
      <c r="D1375" s="758"/>
      <c r="E1375" s="758"/>
      <c r="F1375" s="758"/>
      <c r="G1375" s="758"/>
      <c r="H1375" s="758"/>
      <c r="I1375" s="758"/>
      <c r="J1375" s="758"/>
      <c r="K1375" s="758"/>
      <c r="L1375" s="758"/>
      <c r="M1375" s="758"/>
      <c r="N1375" s="758"/>
      <c r="O1375" s="758"/>
      <c r="P1375" s="758"/>
      <c r="Q1375" s="758"/>
      <c r="R1375" s="758"/>
      <c r="S1375" s="758"/>
      <c r="T1375" s="758"/>
      <c r="U1375" s="758"/>
      <c r="V1375" s="758"/>
      <c r="W1375" s="758"/>
      <c r="X1375" s="758"/>
      <c r="Y1375" s="758"/>
      <c r="Z1375" s="758"/>
      <c r="AA1375" s="758"/>
      <c r="AB1375" s="758"/>
      <c r="AC1375" s="758"/>
      <c r="AD1375" s="758"/>
      <c r="AE1375" s="758"/>
      <c r="AF1375" s="758"/>
      <c r="AG1375" s="758"/>
      <c r="AH1375" s="758"/>
      <c r="AI1375" s="758"/>
      <c r="AJ1375" s="758"/>
      <c r="AK1375" s="758"/>
      <c r="AL1375" s="758"/>
      <c r="AM1375" s="758"/>
      <c r="AN1375" s="758"/>
      <c r="AO1375" s="758"/>
      <c r="AP1375" s="758"/>
      <c r="AQ1375" s="758"/>
      <c r="AR1375" s="758"/>
      <c r="AS1375" s="758"/>
      <c r="AT1375" s="758"/>
      <c r="AU1375" s="758"/>
      <c r="AV1375" s="758"/>
      <c r="AW1375" s="758"/>
      <c r="AX1375" s="758"/>
      <c r="AY1375" s="758"/>
      <c r="AZ1375" s="758"/>
      <c r="BA1375" s="758"/>
      <c r="BB1375" s="758"/>
      <c r="BC1375" s="758"/>
      <c r="BD1375" s="758"/>
      <c r="BE1375" s="758"/>
      <c r="BF1375" s="812"/>
      <c r="BG1375" s="758"/>
      <c r="BH1375" s="758"/>
      <c r="BI1375" s="758"/>
      <c r="BJ1375" s="758"/>
      <c r="BK1375" s="758"/>
      <c r="BL1375" s="758"/>
      <c r="BM1375" s="758"/>
      <c r="BN1375" s="758"/>
      <c r="BO1375" s="758"/>
      <c r="BP1375" s="758"/>
      <c r="BQ1375" s="758"/>
      <c r="BR1375" s="758"/>
      <c r="BS1375" s="758"/>
      <c r="BT1375" s="758"/>
      <c r="BU1375" s="758"/>
      <c r="BV1375" s="758"/>
      <c r="BW1375" s="758"/>
      <c r="BX1375" s="758"/>
      <c r="BY1375" s="758"/>
      <c r="BZ1375" s="758"/>
      <c r="CA1375" s="758"/>
      <c r="CB1375" s="758"/>
      <c r="CC1375" s="758"/>
      <c r="CD1375" s="758"/>
      <c r="CE1375" s="758"/>
      <c r="CF1375" s="758"/>
      <c r="CG1375" s="758"/>
      <c r="CH1375" s="758"/>
      <c r="CI1375" s="758"/>
      <c r="CJ1375" s="758"/>
      <c r="CK1375" s="758"/>
      <c r="CL1375" s="758"/>
      <c r="CM1375" s="758"/>
      <c r="CN1375" s="758"/>
    </row>
    <row r="1376" spans="2:92" ht="15">
      <c r="B1376" s="758"/>
      <c r="C1376" s="758"/>
      <c r="D1376" s="758"/>
      <c r="E1376" s="758"/>
      <c r="F1376" s="758"/>
      <c r="G1376" s="758"/>
      <c r="H1376" s="758"/>
      <c r="I1376" s="758"/>
      <c r="J1376" s="758"/>
      <c r="K1376" s="758"/>
      <c r="L1376" s="758"/>
      <c r="M1376" s="758"/>
      <c r="N1376" s="758"/>
      <c r="O1376" s="758"/>
      <c r="P1376" s="758"/>
      <c r="Q1376" s="758"/>
      <c r="R1376" s="758"/>
      <c r="S1376" s="758"/>
      <c r="T1376" s="758"/>
      <c r="U1376" s="758"/>
      <c r="V1376" s="758"/>
      <c r="W1376" s="758"/>
      <c r="X1376" s="758"/>
      <c r="Y1376" s="758"/>
      <c r="Z1376" s="758"/>
      <c r="AA1376" s="758"/>
      <c r="AB1376" s="758"/>
      <c r="AC1376" s="758"/>
      <c r="AD1376" s="758"/>
      <c r="AE1376" s="758"/>
      <c r="AF1376" s="758"/>
      <c r="AG1376" s="758"/>
      <c r="AH1376" s="758"/>
      <c r="AI1376" s="758"/>
      <c r="AJ1376" s="758"/>
      <c r="AK1376" s="758"/>
      <c r="AL1376" s="758"/>
      <c r="AM1376" s="758"/>
      <c r="AN1376" s="758"/>
      <c r="AO1376" s="758"/>
      <c r="AP1376" s="758"/>
      <c r="AQ1376" s="758"/>
      <c r="AR1376" s="758"/>
      <c r="AS1376" s="758"/>
      <c r="AT1376" s="758"/>
      <c r="AU1376" s="758"/>
      <c r="AV1376" s="758"/>
      <c r="AW1376" s="758"/>
      <c r="AX1376" s="758"/>
      <c r="AY1376" s="758"/>
      <c r="AZ1376" s="758"/>
      <c r="BA1376" s="758"/>
      <c r="BB1376" s="758"/>
      <c r="BC1376" s="758"/>
      <c r="BD1376" s="758"/>
      <c r="BE1376" s="758"/>
      <c r="BF1376" s="812"/>
      <c r="BG1376" s="758"/>
      <c r="BH1376" s="758"/>
      <c r="BI1376" s="758"/>
      <c r="BJ1376" s="758"/>
      <c r="BK1376" s="758"/>
      <c r="BL1376" s="758"/>
      <c r="BM1376" s="758"/>
      <c r="BN1376" s="758"/>
      <c r="BO1376" s="758"/>
      <c r="BP1376" s="758"/>
      <c r="BQ1376" s="758"/>
      <c r="BR1376" s="758"/>
      <c r="BS1376" s="758"/>
      <c r="BT1376" s="758"/>
      <c r="BU1376" s="758"/>
      <c r="BV1376" s="758"/>
      <c r="BW1376" s="758"/>
      <c r="BX1376" s="758"/>
      <c r="BY1376" s="758"/>
      <c r="BZ1376" s="758"/>
      <c r="CA1376" s="758"/>
      <c r="CB1376" s="758"/>
      <c r="CC1376" s="758"/>
      <c r="CD1376" s="758"/>
      <c r="CE1376" s="758"/>
      <c r="CF1376" s="758"/>
      <c r="CG1376" s="758"/>
      <c r="CH1376" s="758"/>
      <c r="CI1376" s="758"/>
      <c r="CJ1376" s="758"/>
      <c r="CK1376" s="758"/>
      <c r="CL1376" s="758"/>
      <c r="CM1376" s="758"/>
      <c r="CN1376" s="758"/>
    </row>
    <row r="1377" spans="2:92" ht="15">
      <c r="B1377" s="758"/>
      <c r="C1377" s="758"/>
      <c r="D1377" s="758"/>
      <c r="E1377" s="758"/>
      <c r="F1377" s="758"/>
      <c r="G1377" s="758"/>
      <c r="H1377" s="758"/>
      <c r="I1377" s="758"/>
      <c r="J1377" s="758"/>
      <c r="K1377" s="758"/>
      <c r="L1377" s="758"/>
      <c r="M1377" s="758"/>
      <c r="N1377" s="758"/>
      <c r="O1377" s="758"/>
      <c r="P1377" s="758"/>
      <c r="Q1377" s="758"/>
      <c r="R1377" s="758"/>
      <c r="S1377" s="758"/>
      <c r="T1377" s="758"/>
      <c r="U1377" s="758"/>
      <c r="V1377" s="758"/>
      <c r="W1377" s="758"/>
      <c r="X1377" s="758"/>
      <c r="Y1377" s="758"/>
      <c r="Z1377" s="758"/>
      <c r="AA1377" s="758"/>
      <c r="AB1377" s="758"/>
      <c r="AC1377" s="758"/>
      <c r="AD1377" s="758"/>
      <c r="AE1377" s="758"/>
      <c r="AF1377" s="758"/>
      <c r="AG1377" s="758"/>
      <c r="AH1377" s="758"/>
      <c r="AI1377" s="758"/>
      <c r="AJ1377" s="758"/>
      <c r="AK1377" s="758"/>
      <c r="AL1377" s="758"/>
      <c r="AM1377" s="758"/>
      <c r="AN1377" s="758"/>
      <c r="AO1377" s="758"/>
      <c r="AP1377" s="758"/>
      <c r="AQ1377" s="758"/>
      <c r="AR1377" s="758"/>
      <c r="AS1377" s="758"/>
      <c r="AT1377" s="758"/>
      <c r="AU1377" s="758"/>
      <c r="AV1377" s="758"/>
      <c r="AW1377" s="758"/>
      <c r="AX1377" s="758"/>
      <c r="AY1377" s="758"/>
      <c r="AZ1377" s="758"/>
      <c r="BA1377" s="758"/>
      <c r="BB1377" s="758"/>
      <c r="BC1377" s="758"/>
      <c r="BD1377" s="758"/>
      <c r="BE1377" s="758"/>
      <c r="BF1377" s="812"/>
      <c r="BG1377" s="758"/>
      <c r="BH1377" s="758"/>
      <c r="BI1377" s="758"/>
      <c r="BJ1377" s="758"/>
      <c r="BK1377" s="758"/>
      <c r="BL1377" s="758"/>
      <c r="BM1377" s="758"/>
      <c r="BN1377" s="758"/>
      <c r="BO1377" s="758"/>
      <c r="BP1377" s="758"/>
      <c r="BQ1377" s="758"/>
      <c r="BR1377" s="758"/>
      <c r="BS1377" s="758"/>
      <c r="BT1377" s="758"/>
      <c r="BU1377" s="758"/>
      <c r="BV1377" s="758"/>
      <c r="BW1377" s="758"/>
      <c r="BX1377" s="758"/>
      <c r="BY1377" s="758"/>
      <c r="BZ1377" s="758"/>
      <c r="CA1377" s="758"/>
      <c r="CB1377" s="758"/>
      <c r="CC1377" s="758"/>
      <c r="CD1377" s="758"/>
      <c r="CE1377" s="758"/>
      <c r="CF1377" s="758"/>
      <c r="CG1377" s="758"/>
      <c r="CH1377" s="758"/>
      <c r="CI1377" s="758"/>
      <c r="CJ1377" s="758"/>
      <c r="CK1377" s="758"/>
      <c r="CL1377" s="758"/>
      <c r="CM1377" s="758"/>
      <c r="CN1377" s="758"/>
    </row>
    <row r="1378" spans="2:92" ht="15">
      <c r="B1378" s="758"/>
      <c r="C1378" s="758"/>
      <c r="D1378" s="758"/>
      <c r="E1378" s="758"/>
      <c r="F1378" s="758"/>
      <c r="G1378" s="758"/>
      <c r="H1378" s="758"/>
      <c r="I1378" s="758"/>
      <c r="J1378" s="758"/>
      <c r="K1378" s="758"/>
      <c r="L1378" s="758"/>
      <c r="M1378" s="758"/>
      <c r="N1378" s="758"/>
      <c r="O1378" s="758"/>
      <c r="P1378" s="758"/>
      <c r="Q1378" s="758"/>
      <c r="R1378" s="758"/>
      <c r="S1378" s="758"/>
      <c r="T1378" s="758"/>
      <c r="U1378" s="758"/>
      <c r="V1378" s="758"/>
      <c r="W1378" s="758"/>
      <c r="X1378" s="758"/>
      <c r="Y1378" s="758"/>
      <c r="Z1378" s="758"/>
      <c r="AA1378" s="758"/>
      <c r="AB1378" s="758"/>
      <c r="AC1378" s="758"/>
      <c r="AD1378" s="758"/>
      <c r="AE1378" s="758"/>
      <c r="AF1378" s="758"/>
      <c r="AG1378" s="758"/>
      <c r="AH1378" s="758"/>
      <c r="AI1378" s="758"/>
      <c r="AJ1378" s="758"/>
      <c r="AK1378" s="758"/>
      <c r="AL1378" s="758"/>
      <c r="AM1378" s="758"/>
      <c r="AN1378" s="758"/>
      <c r="AO1378" s="758"/>
      <c r="AP1378" s="758"/>
      <c r="AQ1378" s="758"/>
      <c r="AR1378" s="758"/>
      <c r="AS1378" s="758"/>
      <c r="AT1378" s="758"/>
      <c r="AU1378" s="758"/>
      <c r="AV1378" s="758"/>
      <c r="AW1378" s="758"/>
      <c r="AX1378" s="758"/>
      <c r="AY1378" s="758"/>
      <c r="AZ1378" s="758"/>
      <c r="BA1378" s="758"/>
      <c r="BB1378" s="758"/>
      <c r="BC1378" s="758"/>
      <c r="BD1378" s="758"/>
      <c r="BE1378" s="758"/>
      <c r="BF1378" s="812"/>
      <c r="BG1378" s="758"/>
      <c r="BH1378" s="758"/>
      <c r="BI1378" s="758"/>
      <c r="BJ1378" s="758"/>
      <c r="BK1378" s="758"/>
      <c r="BL1378" s="758"/>
      <c r="BM1378" s="758"/>
      <c r="BN1378" s="758"/>
      <c r="BO1378" s="758"/>
      <c r="BP1378" s="758"/>
      <c r="BQ1378" s="758"/>
      <c r="BR1378" s="758"/>
      <c r="BS1378" s="758"/>
      <c r="BT1378" s="758"/>
      <c r="BU1378" s="758"/>
      <c r="BV1378" s="758"/>
      <c r="BW1378" s="758"/>
      <c r="BX1378" s="758"/>
      <c r="BY1378" s="758"/>
      <c r="BZ1378" s="758"/>
      <c r="CA1378" s="758"/>
      <c r="CB1378" s="758"/>
      <c r="CC1378" s="758"/>
      <c r="CD1378" s="758"/>
      <c r="CE1378" s="758"/>
      <c r="CF1378" s="758"/>
      <c r="CG1378" s="758"/>
      <c r="CH1378" s="758"/>
      <c r="CI1378" s="758"/>
      <c r="CJ1378" s="758"/>
      <c r="CK1378" s="758"/>
      <c r="CL1378" s="758"/>
      <c r="CM1378" s="758"/>
      <c r="CN1378" s="758"/>
    </row>
    <row r="1379" spans="2:92" ht="15">
      <c r="B1379" s="758"/>
      <c r="C1379" s="758"/>
      <c r="D1379" s="758"/>
      <c r="E1379" s="758"/>
      <c r="F1379" s="758"/>
      <c r="G1379" s="758"/>
      <c r="H1379" s="758"/>
      <c r="I1379" s="758"/>
      <c r="J1379" s="758"/>
      <c r="K1379" s="758"/>
      <c r="L1379" s="758"/>
      <c r="M1379" s="758"/>
      <c r="N1379" s="758"/>
      <c r="O1379" s="758"/>
      <c r="P1379" s="758"/>
      <c r="Q1379" s="758"/>
      <c r="R1379" s="758"/>
      <c r="S1379" s="758"/>
      <c r="T1379" s="758"/>
      <c r="U1379" s="758"/>
      <c r="V1379" s="758"/>
      <c r="W1379" s="758"/>
      <c r="X1379" s="758"/>
      <c r="Y1379" s="758"/>
      <c r="Z1379" s="758"/>
      <c r="AA1379" s="758"/>
      <c r="AB1379" s="758"/>
      <c r="AC1379" s="758"/>
      <c r="AD1379" s="758"/>
      <c r="AE1379" s="758"/>
      <c r="AF1379" s="758"/>
      <c r="AG1379" s="758"/>
      <c r="AH1379" s="758"/>
      <c r="AI1379" s="758"/>
      <c r="AJ1379" s="758"/>
      <c r="AK1379" s="758"/>
      <c r="AL1379" s="758"/>
      <c r="AM1379" s="758"/>
      <c r="AN1379" s="758"/>
      <c r="AO1379" s="758"/>
      <c r="AP1379" s="758"/>
      <c r="AQ1379" s="758"/>
      <c r="AR1379" s="758"/>
      <c r="AS1379" s="758"/>
      <c r="AT1379" s="758"/>
      <c r="AU1379" s="758"/>
      <c r="AV1379" s="758"/>
      <c r="AW1379" s="758"/>
      <c r="AX1379" s="758"/>
      <c r="AY1379" s="758"/>
      <c r="AZ1379" s="758"/>
      <c r="BA1379" s="758"/>
      <c r="BB1379" s="758"/>
      <c r="BC1379" s="758"/>
      <c r="BD1379" s="758"/>
      <c r="BE1379" s="758"/>
      <c r="BF1379" s="812"/>
      <c r="BG1379" s="758"/>
      <c r="BH1379" s="758"/>
      <c r="BI1379" s="758"/>
      <c r="BJ1379" s="758"/>
      <c r="BK1379" s="758"/>
      <c r="BL1379" s="758"/>
      <c r="BM1379" s="758"/>
      <c r="BN1379" s="758"/>
      <c r="BO1379" s="758"/>
      <c r="BP1379" s="758"/>
      <c r="BQ1379" s="758"/>
      <c r="BR1379" s="758"/>
      <c r="BS1379" s="758"/>
      <c r="BT1379" s="758"/>
      <c r="BU1379" s="758"/>
      <c r="BV1379" s="758"/>
      <c r="BW1379" s="758"/>
      <c r="BX1379" s="758"/>
      <c r="BY1379" s="758"/>
      <c r="BZ1379" s="758"/>
      <c r="CA1379" s="758"/>
      <c r="CB1379" s="758"/>
      <c r="CC1379" s="758"/>
      <c r="CD1379" s="758"/>
      <c r="CE1379" s="758"/>
      <c r="CF1379" s="758"/>
      <c r="CG1379" s="758"/>
      <c r="CH1379" s="758"/>
      <c r="CI1379" s="758"/>
      <c r="CJ1379" s="758"/>
      <c r="CK1379" s="758"/>
      <c r="CL1379" s="758"/>
      <c r="CM1379" s="758"/>
      <c r="CN1379" s="758"/>
    </row>
    <row r="1380" spans="2:92" ht="15">
      <c r="B1380" s="758"/>
      <c r="C1380" s="758"/>
      <c r="D1380" s="758"/>
      <c r="E1380" s="758"/>
      <c r="F1380" s="758"/>
      <c r="G1380" s="758"/>
      <c r="H1380" s="758"/>
      <c r="I1380" s="758"/>
      <c r="J1380" s="758"/>
      <c r="K1380" s="758"/>
      <c r="L1380" s="758"/>
      <c r="M1380" s="758"/>
      <c r="N1380" s="758"/>
      <c r="O1380" s="758"/>
      <c r="P1380" s="758"/>
      <c r="Q1380" s="758"/>
      <c r="R1380" s="758"/>
      <c r="S1380" s="758"/>
      <c r="T1380" s="758"/>
      <c r="U1380" s="758"/>
      <c r="V1380" s="758"/>
      <c r="W1380" s="758"/>
      <c r="X1380" s="758"/>
      <c r="Y1380" s="758"/>
      <c r="Z1380" s="758"/>
      <c r="AA1380" s="758"/>
      <c r="AB1380" s="758"/>
      <c r="AC1380" s="758"/>
      <c r="AD1380" s="758"/>
      <c r="AE1380" s="758"/>
      <c r="AF1380" s="758"/>
      <c r="AG1380" s="758"/>
      <c r="AH1380" s="758"/>
      <c r="AI1380" s="758"/>
      <c r="AJ1380" s="758"/>
      <c r="AK1380" s="758"/>
      <c r="AL1380" s="758"/>
      <c r="AM1380" s="758"/>
      <c r="AN1380" s="758"/>
      <c r="AO1380" s="758"/>
      <c r="AP1380" s="758"/>
      <c r="AQ1380" s="758"/>
      <c r="AR1380" s="758"/>
      <c r="AS1380" s="758"/>
      <c r="AT1380" s="758"/>
      <c r="AU1380" s="758"/>
      <c r="AV1380" s="758"/>
      <c r="AW1380" s="758"/>
      <c r="AX1380" s="758"/>
      <c r="AY1380" s="758"/>
      <c r="AZ1380" s="758"/>
      <c r="BA1380" s="758"/>
      <c r="BB1380" s="758"/>
      <c r="BC1380" s="758"/>
      <c r="BD1380" s="758"/>
      <c r="BE1380" s="758"/>
      <c r="BF1380" s="812"/>
      <c r="BG1380" s="758"/>
      <c r="BH1380" s="758"/>
      <c r="BI1380" s="758"/>
      <c r="BJ1380" s="758"/>
      <c r="BK1380" s="758"/>
      <c r="BL1380" s="758"/>
      <c r="BM1380" s="758"/>
      <c r="BN1380" s="758"/>
      <c r="BO1380" s="758"/>
      <c r="BP1380" s="758"/>
      <c r="BQ1380" s="758"/>
      <c r="BR1380" s="758"/>
      <c r="BS1380" s="758"/>
      <c r="BT1380" s="758"/>
      <c r="BU1380" s="758"/>
      <c r="BV1380" s="758"/>
      <c r="BW1380" s="758"/>
      <c r="BX1380" s="758"/>
      <c r="BY1380" s="758"/>
      <c r="BZ1380" s="758"/>
      <c r="CA1380" s="758"/>
      <c r="CB1380" s="758"/>
      <c r="CC1380" s="758"/>
      <c r="CD1380" s="758"/>
      <c r="CE1380" s="758"/>
      <c r="CF1380" s="758"/>
      <c r="CG1380" s="758"/>
      <c r="CH1380" s="758"/>
      <c r="CI1380" s="758"/>
      <c r="CJ1380" s="758"/>
      <c r="CK1380" s="758"/>
      <c r="CL1380" s="758"/>
      <c r="CM1380" s="758"/>
      <c r="CN1380" s="758"/>
    </row>
    <row r="1381" spans="2:92" ht="15">
      <c r="B1381" s="758"/>
      <c r="C1381" s="758"/>
      <c r="D1381" s="758"/>
      <c r="E1381" s="758"/>
      <c r="F1381" s="758"/>
      <c r="G1381" s="758"/>
      <c r="H1381" s="758"/>
      <c r="I1381" s="758"/>
      <c r="J1381" s="758"/>
      <c r="K1381" s="758"/>
      <c r="L1381" s="758"/>
      <c r="M1381" s="758"/>
      <c r="N1381" s="758"/>
      <c r="O1381" s="758"/>
      <c r="P1381" s="758"/>
      <c r="Q1381" s="758"/>
      <c r="R1381" s="758"/>
      <c r="S1381" s="758"/>
      <c r="T1381" s="758"/>
      <c r="U1381" s="758"/>
      <c r="V1381" s="758"/>
      <c r="W1381" s="758"/>
      <c r="X1381" s="758"/>
      <c r="Y1381" s="758"/>
      <c r="Z1381" s="758"/>
      <c r="AA1381" s="758"/>
      <c r="AB1381" s="758"/>
      <c r="AC1381" s="758"/>
      <c r="AD1381" s="758"/>
      <c r="AE1381" s="758"/>
      <c r="AF1381" s="758"/>
      <c r="AG1381" s="758"/>
      <c r="AH1381" s="758"/>
      <c r="AI1381" s="758"/>
      <c r="AJ1381" s="758"/>
      <c r="AK1381" s="758"/>
      <c r="AL1381" s="758"/>
      <c r="AM1381" s="758"/>
      <c r="AN1381" s="758"/>
      <c r="AO1381" s="758"/>
      <c r="AP1381" s="758"/>
      <c r="AQ1381" s="758"/>
      <c r="AR1381" s="758"/>
      <c r="AS1381" s="758"/>
      <c r="AT1381" s="758"/>
      <c r="AU1381" s="758"/>
      <c r="AV1381" s="758"/>
      <c r="AW1381" s="758"/>
      <c r="AX1381" s="758"/>
      <c r="AY1381" s="758"/>
      <c r="AZ1381" s="758"/>
      <c r="BA1381" s="758"/>
      <c r="BB1381" s="758"/>
      <c r="BC1381" s="758"/>
      <c r="BD1381" s="758"/>
      <c r="BE1381" s="758"/>
      <c r="BF1381" s="812"/>
      <c r="BG1381" s="758"/>
      <c r="BH1381" s="758"/>
      <c r="BI1381" s="758"/>
      <c r="BJ1381" s="758"/>
      <c r="BK1381" s="758"/>
      <c r="BL1381" s="758"/>
      <c r="BM1381" s="758"/>
      <c r="BN1381" s="758"/>
      <c r="BO1381" s="758"/>
      <c r="BP1381" s="758"/>
      <c r="BQ1381" s="758"/>
      <c r="BR1381" s="758"/>
      <c r="BS1381" s="758"/>
      <c r="BT1381" s="758"/>
      <c r="BU1381" s="758"/>
      <c r="BV1381" s="758"/>
      <c r="BW1381" s="758"/>
      <c r="BX1381" s="758"/>
      <c r="BY1381" s="758"/>
      <c r="BZ1381" s="758"/>
      <c r="CA1381" s="758"/>
      <c r="CB1381" s="758"/>
      <c r="CC1381" s="758"/>
      <c r="CD1381" s="758"/>
      <c r="CE1381" s="758"/>
      <c r="CF1381" s="758"/>
      <c r="CG1381" s="758"/>
      <c r="CH1381" s="758"/>
      <c r="CI1381" s="758"/>
      <c r="CJ1381" s="758"/>
      <c r="CK1381" s="758"/>
      <c r="CL1381" s="758"/>
      <c r="CM1381" s="758"/>
      <c r="CN1381" s="758"/>
    </row>
    <row r="1382" spans="2:92" ht="15">
      <c r="B1382" s="758"/>
      <c r="C1382" s="758"/>
      <c r="D1382" s="758"/>
      <c r="E1382" s="758"/>
      <c r="F1382" s="758"/>
      <c r="G1382" s="758"/>
      <c r="H1382" s="758"/>
      <c r="I1382" s="758"/>
      <c r="J1382" s="758"/>
      <c r="K1382" s="758"/>
      <c r="L1382" s="758"/>
      <c r="M1382" s="758"/>
      <c r="N1382" s="758"/>
      <c r="O1382" s="758"/>
      <c r="P1382" s="758"/>
      <c r="Q1382" s="758"/>
      <c r="R1382" s="758"/>
      <c r="S1382" s="758"/>
      <c r="T1382" s="758"/>
      <c r="U1382" s="758"/>
      <c r="V1382" s="758"/>
      <c r="W1382" s="758"/>
      <c r="X1382" s="758"/>
      <c r="Y1382" s="758"/>
      <c r="Z1382" s="758"/>
      <c r="AA1382" s="758"/>
      <c r="AB1382" s="758"/>
      <c r="AC1382" s="758"/>
      <c r="AD1382" s="758"/>
      <c r="AE1382" s="758"/>
      <c r="AF1382" s="758"/>
      <c r="AG1382" s="758"/>
      <c r="AH1382" s="758"/>
      <c r="AI1382" s="758"/>
      <c r="AJ1382" s="758"/>
      <c r="AK1382" s="758"/>
      <c r="AL1382" s="758"/>
      <c r="AM1382" s="758"/>
      <c r="AN1382" s="758"/>
      <c r="AO1382" s="758"/>
      <c r="AP1382" s="758"/>
      <c r="AQ1382" s="758"/>
      <c r="AR1382" s="758"/>
      <c r="AS1382" s="758"/>
      <c r="AT1382" s="758"/>
      <c r="AU1382" s="758"/>
      <c r="AV1382" s="758"/>
      <c r="AW1382" s="758"/>
      <c r="AX1382" s="758"/>
      <c r="AY1382" s="758"/>
      <c r="AZ1382" s="758"/>
      <c r="BA1382" s="758"/>
      <c r="BB1382" s="758"/>
      <c r="BC1382" s="758"/>
      <c r="BD1382" s="758"/>
      <c r="BE1382" s="758"/>
      <c r="BF1382" s="812"/>
      <c r="BG1382" s="758"/>
      <c r="BH1382" s="758"/>
      <c r="BI1382" s="758"/>
      <c r="BJ1382" s="758"/>
      <c r="BK1382" s="758"/>
      <c r="BL1382" s="758"/>
      <c r="BM1382" s="758"/>
      <c r="BN1382" s="758"/>
      <c r="BO1382" s="758"/>
      <c r="BP1382" s="758"/>
      <c r="BQ1382" s="758"/>
      <c r="BR1382" s="758"/>
      <c r="BS1382" s="758"/>
      <c r="BT1382" s="758"/>
      <c r="BU1382" s="758"/>
      <c r="BV1382" s="758"/>
      <c r="BW1382" s="758"/>
      <c r="BX1382" s="758"/>
      <c r="BY1382" s="758"/>
      <c r="BZ1382" s="758"/>
      <c r="CA1382" s="758"/>
      <c r="CB1382" s="758"/>
      <c r="CC1382" s="758"/>
      <c r="CD1382" s="758"/>
      <c r="CE1382" s="758"/>
      <c r="CF1382" s="758"/>
      <c r="CG1382" s="758"/>
      <c r="CH1382" s="758"/>
      <c r="CI1382" s="758"/>
      <c r="CJ1382" s="758"/>
      <c r="CK1382" s="758"/>
      <c r="CL1382" s="758"/>
      <c r="CM1382" s="758"/>
      <c r="CN1382" s="758"/>
    </row>
    <row r="1383" spans="2:92" ht="15">
      <c r="B1383" s="758"/>
      <c r="C1383" s="758"/>
      <c r="D1383" s="758"/>
      <c r="E1383" s="758"/>
      <c r="F1383" s="758"/>
      <c r="G1383" s="758"/>
      <c r="H1383" s="758"/>
      <c r="I1383" s="758"/>
      <c r="J1383" s="758"/>
      <c r="K1383" s="758"/>
      <c r="L1383" s="758"/>
      <c r="M1383" s="758"/>
      <c r="N1383" s="758"/>
      <c r="O1383" s="758"/>
      <c r="P1383" s="758"/>
      <c r="Q1383" s="758"/>
      <c r="R1383" s="758"/>
      <c r="S1383" s="758"/>
      <c r="T1383" s="758"/>
      <c r="U1383" s="758"/>
      <c r="V1383" s="758"/>
      <c r="W1383" s="758"/>
      <c r="X1383" s="758"/>
      <c r="Y1383" s="758"/>
      <c r="Z1383" s="758"/>
      <c r="AA1383" s="758"/>
      <c r="AB1383" s="758"/>
      <c r="AC1383" s="758"/>
      <c r="AD1383" s="758"/>
      <c r="AE1383" s="758"/>
      <c r="AF1383" s="758"/>
      <c r="AG1383" s="758"/>
      <c r="AH1383" s="758"/>
      <c r="AI1383" s="758"/>
      <c r="AJ1383" s="758"/>
      <c r="AK1383" s="758"/>
      <c r="AL1383" s="758"/>
      <c r="AM1383" s="758"/>
      <c r="AN1383" s="758"/>
      <c r="AO1383" s="758"/>
      <c r="AP1383" s="758"/>
      <c r="AQ1383" s="758"/>
      <c r="AR1383" s="758"/>
      <c r="AS1383" s="758"/>
      <c r="AT1383" s="758"/>
      <c r="AU1383" s="758"/>
      <c r="AV1383" s="758"/>
      <c r="AW1383" s="758"/>
      <c r="AX1383" s="758"/>
      <c r="AY1383" s="758"/>
      <c r="AZ1383" s="758"/>
      <c r="BA1383" s="758"/>
      <c r="BB1383" s="758"/>
      <c r="BC1383" s="758"/>
      <c r="BD1383" s="758"/>
      <c r="BE1383" s="758"/>
      <c r="BF1383" s="812"/>
      <c r="BG1383" s="758"/>
      <c r="BH1383" s="758"/>
      <c r="BI1383" s="758"/>
      <c r="BJ1383" s="758"/>
      <c r="BK1383" s="758"/>
      <c r="BL1383" s="758"/>
      <c r="BM1383" s="758"/>
      <c r="BN1383" s="758"/>
      <c r="BO1383" s="758"/>
      <c r="BP1383" s="758"/>
      <c r="BQ1383" s="758"/>
      <c r="BR1383" s="758"/>
      <c r="BS1383" s="758"/>
      <c r="BT1383" s="758"/>
      <c r="BU1383" s="758"/>
      <c r="BV1383" s="758"/>
      <c r="BW1383" s="758"/>
      <c r="BX1383" s="758"/>
      <c r="BY1383" s="758"/>
      <c r="BZ1383" s="758"/>
      <c r="CA1383" s="758"/>
      <c r="CB1383" s="758"/>
      <c r="CC1383" s="758"/>
      <c r="CD1383" s="758"/>
      <c r="CE1383" s="758"/>
      <c r="CF1383" s="758"/>
      <c r="CG1383" s="758"/>
      <c r="CH1383" s="758"/>
      <c r="CI1383" s="758"/>
      <c r="CJ1383" s="758"/>
      <c r="CK1383" s="758"/>
      <c r="CL1383" s="758"/>
      <c r="CM1383" s="758"/>
      <c r="CN1383" s="758"/>
    </row>
    <row r="1384" spans="2:92" ht="15">
      <c r="B1384" s="758"/>
      <c r="C1384" s="758"/>
      <c r="D1384" s="758"/>
      <c r="E1384" s="758"/>
      <c r="F1384" s="758"/>
      <c r="G1384" s="758"/>
      <c r="H1384" s="758"/>
      <c r="I1384" s="758"/>
      <c r="J1384" s="758"/>
      <c r="K1384" s="758"/>
      <c r="L1384" s="758"/>
      <c r="M1384" s="758"/>
      <c r="N1384" s="758"/>
      <c r="O1384" s="758"/>
      <c r="P1384" s="758"/>
      <c r="Q1384" s="758"/>
      <c r="R1384" s="758"/>
      <c r="S1384" s="758"/>
      <c r="T1384" s="758"/>
      <c r="U1384" s="758"/>
      <c r="V1384" s="758"/>
      <c r="W1384" s="758"/>
      <c r="X1384" s="758"/>
      <c r="Y1384" s="758"/>
      <c r="Z1384" s="758"/>
      <c r="AA1384" s="758"/>
      <c r="AB1384" s="758"/>
      <c r="AC1384" s="758"/>
      <c r="AD1384" s="758"/>
      <c r="AE1384" s="758"/>
      <c r="AF1384" s="758"/>
      <c r="AG1384" s="758"/>
      <c r="AH1384" s="758"/>
      <c r="AI1384" s="758"/>
      <c r="AJ1384" s="758"/>
      <c r="AK1384" s="758"/>
      <c r="AL1384" s="758"/>
      <c r="AM1384" s="758"/>
      <c r="AN1384" s="758"/>
      <c r="AO1384" s="758"/>
      <c r="AP1384" s="758"/>
      <c r="AQ1384" s="758"/>
      <c r="AR1384" s="758"/>
      <c r="AS1384" s="758"/>
      <c r="AT1384" s="758"/>
      <c r="AU1384" s="758"/>
      <c r="AV1384" s="758"/>
      <c r="AW1384" s="758"/>
      <c r="AX1384" s="758"/>
      <c r="AY1384" s="758"/>
      <c r="AZ1384" s="758"/>
      <c r="BA1384" s="758"/>
      <c r="BB1384" s="758"/>
      <c r="BC1384" s="758"/>
      <c r="BD1384" s="758"/>
      <c r="BE1384" s="758"/>
      <c r="BF1384" s="812"/>
      <c r="BG1384" s="758"/>
      <c r="BH1384" s="758"/>
      <c r="BI1384" s="758"/>
      <c r="BJ1384" s="758"/>
      <c r="BK1384" s="758"/>
      <c r="BL1384" s="758"/>
      <c r="BM1384" s="758"/>
      <c r="BN1384" s="758"/>
      <c r="BO1384" s="758"/>
      <c r="BP1384" s="758"/>
      <c r="BQ1384" s="758"/>
      <c r="BR1384" s="758"/>
      <c r="BS1384" s="758"/>
      <c r="BT1384" s="758"/>
      <c r="BU1384" s="758"/>
      <c r="BV1384" s="758"/>
      <c r="BW1384" s="758"/>
      <c r="BX1384" s="758"/>
      <c r="BY1384" s="758"/>
      <c r="BZ1384" s="758"/>
      <c r="CA1384" s="758"/>
      <c r="CB1384" s="758"/>
      <c r="CC1384" s="758"/>
      <c r="CD1384" s="758"/>
      <c r="CE1384" s="758"/>
      <c r="CF1384" s="758"/>
      <c r="CG1384" s="758"/>
      <c r="CH1384" s="758"/>
      <c r="CI1384" s="758"/>
      <c r="CJ1384" s="758"/>
      <c r="CK1384" s="758"/>
      <c r="CL1384" s="758"/>
      <c r="CM1384" s="758"/>
      <c r="CN1384" s="758"/>
    </row>
    <row r="1385" spans="2:92" ht="15">
      <c r="B1385" s="758"/>
      <c r="C1385" s="758"/>
      <c r="D1385" s="758"/>
      <c r="E1385" s="758"/>
      <c r="F1385" s="758"/>
      <c r="G1385" s="758"/>
      <c r="H1385" s="758"/>
      <c r="I1385" s="758"/>
      <c r="J1385" s="758"/>
      <c r="K1385" s="758"/>
      <c r="L1385" s="758"/>
      <c r="M1385" s="758"/>
      <c r="N1385" s="758"/>
      <c r="O1385" s="758"/>
      <c r="P1385" s="758"/>
      <c r="Q1385" s="758"/>
      <c r="R1385" s="758"/>
      <c r="S1385" s="758"/>
      <c r="T1385" s="758"/>
      <c r="U1385" s="758"/>
      <c r="V1385" s="758"/>
      <c r="W1385" s="758"/>
      <c r="X1385" s="758"/>
      <c r="Y1385" s="758"/>
      <c r="Z1385" s="758"/>
      <c r="AA1385" s="758"/>
      <c r="AB1385" s="758"/>
      <c r="AC1385" s="758"/>
      <c r="AD1385" s="758"/>
      <c r="AE1385" s="758"/>
      <c r="AF1385" s="758"/>
      <c r="AG1385" s="758"/>
      <c r="AH1385" s="758"/>
      <c r="AI1385" s="758"/>
      <c r="AJ1385" s="758"/>
      <c r="AK1385" s="758"/>
      <c r="AL1385" s="758"/>
      <c r="AM1385" s="758"/>
      <c r="AN1385" s="758"/>
      <c r="AO1385" s="758"/>
      <c r="AP1385" s="758"/>
      <c r="AQ1385" s="758"/>
      <c r="AR1385" s="758"/>
      <c r="AS1385" s="758"/>
      <c r="AT1385" s="758"/>
      <c r="AU1385" s="758"/>
      <c r="AV1385" s="758"/>
      <c r="AW1385" s="758"/>
      <c r="AX1385" s="758"/>
      <c r="AY1385" s="758"/>
      <c r="AZ1385" s="758"/>
      <c r="BA1385" s="758"/>
      <c r="BB1385" s="758"/>
      <c r="BC1385" s="758"/>
      <c r="BD1385" s="758"/>
      <c r="BE1385" s="758"/>
      <c r="BF1385" s="812"/>
      <c r="BG1385" s="758"/>
      <c r="BH1385" s="758"/>
      <c r="BI1385" s="758"/>
      <c r="BJ1385" s="758"/>
      <c r="BK1385" s="758"/>
      <c r="BL1385" s="758"/>
      <c r="BM1385" s="758"/>
      <c r="BN1385" s="758"/>
      <c r="BO1385" s="758"/>
      <c r="BP1385" s="758"/>
      <c r="BQ1385" s="758"/>
      <c r="BR1385" s="758"/>
      <c r="BS1385" s="758"/>
      <c r="BT1385" s="758"/>
      <c r="BU1385" s="758"/>
      <c r="BV1385" s="758"/>
      <c r="BW1385" s="758"/>
      <c r="BX1385" s="758"/>
      <c r="BY1385" s="758"/>
      <c r="BZ1385" s="758"/>
      <c r="CA1385" s="758"/>
      <c r="CB1385" s="758"/>
      <c r="CC1385" s="758"/>
      <c r="CD1385" s="758"/>
      <c r="CE1385" s="758"/>
      <c r="CF1385" s="758"/>
      <c r="CG1385" s="758"/>
      <c r="CH1385" s="758"/>
      <c r="CI1385" s="758"/>
      <c r="CJ1385" s="758"/>
      <c r="CK1385" s="758"/>
      <c r="CL1385" s="758"/>
      <c r="CM1385" s="758"/>
      <c r="CN1385" s="758"/>
    </row>
    <row r="1386" spans="2:92" ht="15">
      <c r="B1386" s="758"/>
      <c r="C1386" s="758"/>
      <c r="D1386" s="758"/>
      <c r="E1386" s="758"/>
      <c r="F1386" s="758"/>
      <c r="G1386" s="758"/>
      <c r="H1386" s="758"/>
      <c r="I1386" s="758"/>
      <c r="J1386" s="758"/>
      <c r="K1386" s="758"/>
      <c r="L1386" s="758"/>
      <c r="M1386" s="758"/>
      <c r="N1386" s="758"/>
      <c r="O1386" s="758"/>
      <c r="P1386" s="758"/>
      <c r="Q1386" s="758"/>
      <c r="R1386" s="758"/>
      <c r="S1386" s="758"/>
      <c r="T1386" s="758"/>
      <c r="U1386" s="758"/>
      <c r="V1386" s="758"/>
      <c r="W1386" s="758"/>
      <c r="X1386" s="758"/>
      <c r="Y1386" s="758"/>
      <c r="Z1386" s="758"/>
      <c r="AA1386" s="758"/>
      <c r="AB1386" s="758"/>
      <c r="AC1386" s="758"/>
      <c r="AD1386" s="758"/>
      <c r="AE1386" s="758"/>
      <c r="AF1386" s="758"/>
      <c r="AG1386" s="758"/>
      <c r="AH1386" s="758"/>
      <c r="AI1386" s="758"/>
      <c r="AJ1386" s="758"/>
      <c r="AK1386" s="758"/>
      <c r="AL1386" s="758"/>
      <c r="AM1386" s="758"/>
      <c r="AN1386" s="758"/>
      <c r="AO1386" s="758"/>
      <c r="AP1386" s="758"/>
      <c r="AQ1386" s="758"/>
      <c r="AR1386" s="758"/>
      <c r="AS1386" s="758"/>
      <c r="AT1386" s="758"/>
      <c r="AU1386" s="758"/>
      <c r="AV1386" s="758"/>
      <c r="AW1386" s="758"/>
      <c r="AX1386" s="758"/>
      <c r="AY1386" s="758"/>
      <c r="AZ1386" s="758"/>
      <c r="BA1386" s="758"/>
      <c r="BB1386" s="758"/>
      <c r="BC1386" s="758"/>
      <c r="BD1386" s="758"/>
      <c r="BE1386" s="758"/>
      <c r="BF1386" s="812"/>
      <c r="BG1386" s="758"/>
      <c r="BH1386" s="758"/>
      <c r="BI1386" s="758"/>
      <c r="BJ1386" s="758"/>
      <c r="BK1386" s="758"/>
      <c r="BL1386" s="758"/>
      <c r="BM1386" s="758"/>
      <c r="BN1386" s="758"/>
      <c r="BO1386" s="758"/>
      <c r="BP1386" s="758"/>
      <c r="BQ1386" s="758"/>
      <c r="BR1386" s="758"/>
      <c r="BS1386" s="758"/>
      <c r="BT1386" s="758"/>
      <c r="BU1386" s="758"/>
      <c r="BV1386" s="758"/>
      <c r="BW1386" s="758"/>
      <c r="BX1386" s="758"/>
      <c r="BY1386" s="758"/>
      <c r="BZ1386" s="758"/>
      <c r="CA1386" s="758"/>
      <c r="CB1386" s="758"/>
      <c r="CC1386" s="758"/>
      <c r="CD1386" s="758"/>
      <c r="CE1386" s="758"/>
      <c r="CF1386" s="758"/>
      <c r="CG1386" s="758"/>
      <c r="CH1386" s="758"/>
      <c r="CI1386" s="758"/>
      <c r="CJ1386" s="758"/>
      <c r="CK1386" s="758"/>
      <c r="CL1386" s="758"/>
      <c r="CM1386" s="758"/>
      <c r="CN1386" s="758"/>
    </row>
    <row r="1387" spans="2:92" ht="15">
      <c r="B1387" s="758"/>
      <c r="C1387" s="758"/>
      <c r="D1387" s="758"/>
      <c r="E1387" s="758"/>
      <c r="F1387" s="758"/>
      <c r="G1387" s="758"/>
      <c r="H1387" s="758"/>
      <c r="I1387" s="758"/>
      <c r="J1387" s="758"/>
      <c r="K1387" s="758"/>
      <c r="L1387" s="758"/>
      <c r="M1387" s="758"/>
      <c r="N1387" s="758"/>
      <c r="O1387" s="758"/>
      <c r="P1387" s="758"/>
      <c r="Q1387" s="758"/>
      <c r="R1387" s="758"/>
      <c r="S1387" s="758"/>
      <c r="T1387" s="758"/>
      <c r="U1387" s="758"/>
      <c r="V1387" s="758"/>
      <c r="W1387" s="758"/>
      <c r="X1387" s="758"/>
      <c r="Y1387" s="758"/>
      <c r="Z1387" s="758"/>
      <c r="AA1387" s="758"/>
      <c r="AB1387" s="758"/>
      <c r="AC1387" s="758"/>
      <c r="AD1387" s="758"/>
      <c r="AE1387" s="758"/>
      <c r="AF1387" s="758"/>
      <c r="AG1387" s="758"/>
      <c r="AH1387" s="758"/>
      <c r="AI1387" s="758"/>
      <c r="AJ1387" s="758"/>
      <c r="AK1387" s="758"/>
      <c r="AL1387" s="758"/>
      <c r="AM1387" s="758"/>
      <c r="AN1387" s="758"/>
      <c r="AO1387" s="758"/>
      <c r="AP1387" s="758"/>
      <c r="AQ1387" s="758"/>
      <c r="AR1387" s="758"/>
      <c r="AS1387" s="758"/>
      <c r="AT1387" s="758"/>
      <c r="AU1387" s="758"/>
      <c r="AV1387" s="758"/>
      <c r="AW1387" s="758"/>
      <c r="AX1387" s="758"/>
      <c r="AY1387" s="758"/>
      <c r="AZ1387" s="758"/>
      <c r="BA1387" s="758"/>
      <c r="BB1387" s="758"/>
      <c r="BC1387" s="758"/>
      <c r="BD1387" s="758"/>
      <c r="BE1387" s="758"/>
      <c r="BF1387" s="812"/>
      <c r="BG1387" s="758"/>
      <c r="BH1387" s="758"/>
      <c r="BI1387" s="758"/>
      <c r="BJ1387" s="758"/>
      <c r="BK1387" s="758"/>
      <c r="BL1387" s="758"/>
      <c r="BM1387" s="758"/>
      <c r="BN1387" s="758"/>
      <c r="BO1387" s="758"/>
      <c r="BP1387" s="758"/>
      <c r="BQ1387" s="758"/>
      <c r="BR1387" s="758"/>
      <c r="BS1387" s="758"/>
      <c r="BT1387" s="758"/>
      <c r="BU1387" s="758"/>
      <c r="BV1387" s="758"/>
      <c r="BW1387" s="758"/>
      <c r="BX1387" s="758"/>
      <c r="BY1387" s="758"/>
      <c r="BZ1387" s="758"/>
      <c r="CA1387" s="758"/>
      <c r="CB1387" s="758"/>
      <c r="CC1387" s="758"/>
      <c r="CD1387" s="758"/>
      <c r="CE1387" s="758"/>
      <c r="CF1387" s="758"/>
      <c r="CG1387" s="758"/>
      <c r="CH1387" s="758"/>
      <c r="CI1387" s="758"/>
      <c r="CJ1387" s="758"/>
      <c r="CK1387" s="758"/>
      <c r="CL1387" s="758"/>
      <c r="CM1387" s="758"/>
      <c r="CN1387" s="758"/>
    </row>
    <row r="1388" spans="2:92" ht="15">
      <c r="B1388" s="758"/>
      <c r="C1388" s="758"/>
      <c r="D1388" s="758"/>
      <c r="E1388" s="758"/>
      <c r="F1388" s="758"/>
      <c r="G1388" s="758"/>
      <c r="H1388" s="758"/>
      <c r="I1388" s="758"/>
      <c r="J1388" s="758"/>
      <c r="K1388" s="758"/>
      <c r="L1388" s="758"/>
      <c r="M1388" s="758"/>
      <c r="N1388" s="758"/>
      <c r="O1388" s="758"/>
      <c r="P1388" s="758"/>
      <c r="Q1388" s="758"/>
      <c r="R1388" s="758"/>
      <c r="S1388" s="758"/>
      <c r="T1388" s="758"/>
      <c r="U1388" s="758"/>
      <c r="V1388" s="758"/>
      <c r="W1388" s="758"/>
      <c r="X1388" s="758"/>
      <c r="Y1388" s="758"/>
      <c r="Z1388" s="758"/>
      <c r="AA1388" s="758"/>
      <c r="AB1388" s="758"/>
      <c r="AC1388" s="758"/>
      <c r="AD1388" s="758"/>
      <c r="AE1388" s="758"/>
      <c r="AF1388" s="758"/>
      <c r="AG1388" s="758"/>
      <c r="AH1388" s="758"/>
      <c r="AI1388" s="758"/>
      <c r="AJ1388" s="758"/>
      <c r="AK1388" s="758"/>
      <c r="AL1388" s="758"/>
      <c r="AM1388" s="758"/>
      <c r="AN1388" s="758"/>
      <c r="AO1388" s="758"/>
      <c r="AP1388" s="758"/>
      <c r="AQ1388" s="758"/>
      <c r="AR1388" s="758"/>
      <c r="AS1388" s="758"/>
      <c r="AT1388" s="758"/>
      <c r="AU1388" s="758"/>
      <c r="AV1388" s="758"/>
      <c r="AW1388" s="758"/>
      <c r="AX1388" s="758"/>
      <c r="AY1388" s="758"/>
      <c r="AZ1388" s="758"/>
      <c r="BA1388" s="758"/>
      <c r="BB1388" s="758"/>
      <c r="BC1388" s="758"/>
      <c r="BD1388" s="758"/>
      <c r="BE1388" s="758"/>
      <c r="BF1388" s="812"/>
      <c r="BG1388" s="758"/>
      <c r="BH1388" s="758"/>
      <c r="BI1388" s="758"/>
      <c r="BJ1388" s="758"/>
      <c r="BK1388" s="758"/>
      <c r="BL1388" s="758"/>
      <c r="BM1388" s="758"/>
      <c r="BN1388" s="758"/>
      <c r="BO1388" s="758"/>
      <c r="BP1388" s="758"/>
      <c r="BQ1388" s="758"/>
      <c r="BR1388" s="758"/>
      <c r="BS1388" s="758"/>
      <c r="BT1388" s="758"/>
      <c r="BU1388" s="758"/>
      <c r="BV1388" s="758"/>
      <c r="BW1388" s="758"/>
      <c r="BX1388" s="758"/>
      <c r="BY1388" s="758"/>
      <c r="BZ1388" s="758"/>
      <c r="CA1388" s="758"/>
      <c r="CB1388" s="758"/>
      <c r="CC1388" s="758"/>
      <c r="CD1388" s="758"/>
      <c r="CE1388" s="758"/>
      <c r="CF1388" s="758"/>
      <c r="CG1388" s="758"/>
      <c r="CH1388" s="758"/>
      <c r="CI1388" s="758"/>
      <c r="CJ1388" s="758"/>
      <c r="CK1388" s="758"/>
      <c r="CL1388" s="758"/>
      <c r="CM1388" s="758"/>
      <c r="CN1388" s="758"/>
    </row>
    <row r="1389" spans="2:92" ht="15">
      <c r="B1389" s="758"/>
      <c r="C1389" s="758"/>
      <c r="D1389" s="758"/>
      <c r="E1389" s="758"/>
      <c r="F1389" s="758"/>
      <c r="G1389" s="758"/>
      <c r="H1389" s="758"/>
      <c r="I1389" s="758"/>
      <c r="J1389" s="758"/>
      <c r="K1389" s="758"/>
      <c r="L1389" s="758"/>
      <c r="M1389" s="758"/>
      <c r="N1389" s="758"/>
      <c r="O1389" s="758"/>
      <c r="P1389" s="758"/>
      <c r="Q1389" s="758"/>
      <c r="R1389" s="758"/>
      <c r="S1389" s="758"/>
      <c r="T1389" s="758"/>
      <c r="U1389" s="758"/>
      <c r="V1389" s="758"/>
      <c r="W1389" s="758"/>
      <c r="X1389" s="758"/>
      <c r="Y1389" s="758"/>
      <c r="Z1389" s="758"/>
      <c r="AA1389" s="758"/>
      <c r="AB1389" s="758"/>
      <c r="AC1389" s="758"/>
      <c r="AD1389" s="758"/>
      <c r="AE1389" s="758"/>
      <c r="AF1389" s="758"/>
      <c r="AG1389" s="758"/>
      <c r="AH1389" s="758"/>
      <c r="AI1389" s="758"/>
      <c r="AJ1389" s="758"/>
      <c r="AK1389" s="758"/>
      <c r="AL1389" s="758"/>
      <c r="AM1389" s="758"/>
      <c r="AN1389" s="758"/>
      <c r="AO1389" s="758"/>
      <c r="AP1389" s="758"/>
      <c r="AQ1389" s="758"/>
      <c r="AR1389" s="758"/>
      <c r="AS1389" s="758"/>
      <c r="AT1389" s="758"/>
      <c r="AU1389" s="758"/>
      <c r="AV1389" s="758"/>
      <c r="AW1389" s="758"/>
      <c r="AX1389" s="758"/>
      <c r="AY1389" s="758"/>
      <c r="AZ1389" s="758"/>
      <c r="BA1389" s="758"/>
      <c r="BB1389" s="758"/>
      <c r="BC1389" s="758"/>
      <c r="BD1389" s="758"/>
      <c r="BE1389" s="758"/>
      <c r="BF1389" s="812"/>
      <c r="BG1389" s="758"/>
      <c r="BH1389" s="758"/>
      <c r="BI1389" s="758"/>
      <c r="BJ1389" s="758"/>
      <c r="BK1389" s="758"/>
      <c r="BL1389" s="758"/>
      <c r="BM1389" s="758"/>
      <c r="BN1389" s="758"/>
      <c r="BO1389" s="758"/>
      <c r="BP1389" s="758"/>
      <c r="BQ1389" s="758"/>
      <c r="BR1389" s="758"/>
      <c r="BS1389" s="758"/>
      <c r="BT1389" s="758"/>
      <c r="BU1389" s="758"/>
      <c r="BV1389" s="758"/>
      <c r="BW1389" s="758"/>
      <c r="BX1389" s="758"/>
      <c r="BY1389" s="758"/>
      <c r="BZ1389" s="758"/>
      <c r="CA1389" s="758"/>
      <c r="CB1389" s="758"/>
      <c r="CC1389" s="758"/>
      <c r="CD1389" s="758"/>
      <c r="CE1389" s="758"/>
      <c r="CF1389" s="758"/>
      <c r="CG1389" s="758"/>
      <c r="CH1389" s="758"/>
      <c r="CI1389" s="758"/>
      <c r="CJ1389" s="758"/>
      <c r="CK1389" s="758"/>
      <c r="CL1389" s="758"/>
      <c r="CM1389" s="758"/>
      <c r="CN1389" s="758"/>
    </row>
    <row r="1390" spans="2:92" ht="15">
      <c r="B1390" s="758"/>
      <c r="C1390" s="758"/>
      <c r="D1390" s="758"/>
      <c r="E1390" s="758"/>
      <c r="F1390" s="758"/>
      <c r="G1390" s="758"/>
      <c r="H1390" s="758"/>
      <c r="I1390" s="758"/>
      <c r="J1390" s="758"/>
      <c r="K1390" s="758"/>
      <c r="L1390" s="758"/>
      <c r="M1390" s="758"/>
      <c r="N1390" s="758"/>
      <c r="O1390" s="758"/>
      <c r="P1390" s="758"/>
      <c r="Q1390" s="758"/>
      <c r="R1390" s="758"/>
      <c r="S1390" s="758"/>
      <c r="T1390" s="758"/>
      <c r="U1390" s="758"/>
      <c r="V1390" s="758"/>
      <c r="W1390" s="758"/>
      <c r="X1390" s="758"/>
      <c r="Y1390" s="758"/>
      <c r="Z1390" s="758"/>
      <c r="AA1390" s="758"/>
      <c r="AB1390" s="758"/>
      <c r="AC1390" s="758"/>
      <c r="AD1390" s="758"/>
      <c r="AE1390" s="758"/>
      <c r="AF1390" s="758"/>
      <c r="AG1390" s="758"/>
      <c r="AH1390" s="758"/>
      <c r="AI1390" s="758"/>
      <c r="AJ1390" s="758"/>
      <c r="AK1390" s="758"/>
      <c r="AL1390" s="758"/>
      <c r="AM1390" s="758"/>
      <c r="AN1390" s="758"/>
      <c r="AO1390" s="758"/>
      <c r="AP1390" s="758"/>
      <c r="AQ1390" s="758"/>
      <c r="AR1390" s="758"/>
      <c r="AS1390" s="758"/>
      <c r="AT1390" s="758"/>
      <c r="AU1390" s="758"/>
      <c r="AV1390" s="758"/>
      <c r="AW1390" s="758"/>
      <c r="AX1390" s="758"/>
      <c r="AY1390" s="758"/>
      <c r="AZ1390" s="758"/>
      <c r="BA1390" s="758"/>
      <c r="BB1390" s="758"/>
      <c r="BC1390" s="758"/>
      <c r="BD1390" s="758"/>
      <c r="BE1390" s="758"/>
      <c r="BF1390" s="812"/>
      <c r="BG1390" s="758"/>
      <c r="BH1390" s="758"/>
      <c r="BI1390" s="758"/>
      <c r="BJ1390" s="758"/>
      <c r="BK1390" s="758"/>
      <c r="BL1390" s="758"/>
      <c r="BM1390" s="758"/>
      <c r="BN1390" s="758"/>
      <c r="BO1390" s="758"/>
      <c r="BP1390" s="758"/>
      <c r="BQ1390" s="758"/>
      <c r="BR1390" s="758"/>
      <c r="BS1390" s="758"/>
      <c r="BT1390" s="758"/>
      <c r="BU1390" s="758"/>
      <c r="BV1390" s="758"/>
      <c r="BW1390" s="758"/>
      <c r="BX1390" s="758"/>
      <c r="BY1390" s="758"/>
      <c r="BZ1390" s="758"/>
      <c r="CA1390" s="758"/>
      <c r="CB1390" s="758"/>
      <c r="CC1390" s="758"/>
      <c r="CD1390" s="758"/>
      <c r="CE1390" s="758"/>
      <c r="CF1390" s="758"/>
      <c r="CG1390" s="758"/>
      <c r="CH1390" s="758"/>
      <c r="CI1390" s="758"/>
      <c r="CJ1390" s="758"/>
      <c r="CK1390" s="758"/>
      <c r="CL1390" s="758"/>
      <c r="CM1390" s="758"/>
      <c r="CN1390" s="758"/>
    </row>
    <row r="1391" spans="2:92" ht="15">
      <c r="B1391" s="758"/>
      <c r="C1391" s="758"/>
      <c r="D1391" s="758"/>
      <c r="E1391" s="758"/>
      <c r="F1391" s="758"/>
      <c r="G1391" s="758"/>
      <c r="H1391" s="758"/>
      <c r="I1391" s="758"/>
      <c r="J1391" s="758"/>
      <c r="K1391" s="758"/>
      <c r="L1391" s="758"/>
      <c r="M1391" s="758"/>
      <c r="N1391" s="758"/>
      <c r="O1391" s="758"/>
      <c r="P1391" s="758"/>
      <c r="Q1391" s="758"/>
      <c r="R1391" s="758"/>
      <c r="S1391" s="758"/>
      <c r="T1391" s="758"/>
      <c r="U1391" s="758"/>
      <c r="V1391" s="758"/>
      <c r="W1391" s="758"/>
      <c r="X1391" s="758"/>
      <c r="Y1391" s="758"/>
      <c r="Z1391" s="758"/>
      <c r="AA1391" s="758"/>
      <c r="AB1391" s="758"/>
      <c r="AC1391" s="758"/>
      <c r="AD1391" s="758"/>
      <c r="AE1391" s="758"/>
      <c r="AF1391" s="758"/>
      <c r="AG1391" s="758"/>
      <c r="AH1391" s="758"/>
      <c r="AI1391" s="758"/>
      <c r="AJ1391" s="758"/>
      <c r="AK1391" s="758"/>
      <c r="AL1391" s="758"/>
      <c r="AM1391" s="758"/>
      <c r="AN1391" s="758"/>
      <c r="AO1391" s="758"/>
      <c r="AP1391" s="758"/>
      <c r="AQ1391" s="758"/>
      <c r="AR1391" s="758"/>
      <c r="AS1391" s="758"/>
      <c r="AT1391" s="758"/>
      <c r="AU1391" s="758"/>
      <c r="AV1391" s="758"/>
      <c r="AW1391" s="758"/>
      <c r="AX1391" s="758"/>
      <c r="AY1391" s="758"/>
      <c r="AZ1391" s="758"/>
      <c r="BA1391" s="758"/>
      <c r="BB1391" s="758"/>
      <c r="BC1391" s="758"/>
      <c r="BD1391" s="758"/>
      <c r="BE1391" s="758"/>
      <c r="BF1391" s="812"/>
      <c r="BG1391" s="758"/>
      <c r="BH1391" s="758"/>
      <c r="BI1391" s="758"/>
      <c r="BJ1391" s="758"/>
      <c r="BK1391" s="758"/>
      <c r="BL1391" s="758"/>
      <c r="BM1391" s="758"/>
      <c r="BN1391" s="758"/>
      <c r="BO1391" s="758"/>
      <c r="BP1391" s="758"/>
      <c r="BQ1391" s="758"/>
      <c r="BR1391" s="758"/>
      <c r="BS1391" s="758"/>
      <c r="BT1391" s="758"/>
      <c r="BU1391" s="758"/>
      <c r="BV1391" s="758"/>
      <c r="BW1391" s="758"/>
      <c r="BX1391" s="758"/>
      <c r="BY1391" s="758"/>
      <c r="BZ1391" s="758"/>
      <c r="CA1391" s="758"/>
      <c r="CB1391" s="758"/>
      <c r="CC1391" s="758"/>
      <c r="CD1391" s="758"/>
      <c r="CE1391" s="758"/>
      <c r="CF1391" s="758"/>
      <c r="CG1391" s="758"/>
      <c r="CH1391" s="758"/>
      <c r="CI1391" s="758"/>
      <c r="CJ1391" s="758"/>
      <c r="CK1391" s="758"/>
      <c r="CL1391" s="758"/>
      <c r="CM1391" s="758"/>
      <c r="CN1391" s="758"/>
    </row>
    <row r="1392" spans="2:92" ht="15">
      <c r="B1392" s="758"/>
      <c r="C1392" s="758"/>
      <c r="D1392" s="758"/>
      <c r="E1392" s="758"/>
      <c r="F1392" s="758"/>
      <c r="G1392" s="758"/>
      <c r="H1392" s="758"/>
      <c r="I1392" s="758"/>
      <c r="J1392" s="758"/>
      <c r="K1392" s="758"/>
      <c r="L1392" s="758"/>
      <c r="M1392" s="758"/>
      <c r="N1392" s="758"/>
      <c r="O1392" s="758"/>
      <c r="P1392" s="758"/>
      <c r="Q1392" s="758"/>
      <c r="R1392" s="758"/>
      <c r="S1392" s="758"/>
      <c r="T1392" s="758"/>
      <c r="U1392" s="758"/>
      <c r="V1392" s="758"/>
      <c r="W1392" s="758"/>
      <c r="X1392" s="758"/>
      <c r="Y1392" s="758"/>
      <c r="Z1392" s="758"/>
      <c r="AA1392" s="758"/>
      <c r="AB1392" s="758"/>
      <c r="AC1392" s="758"/>
      <c r="AD1392" s="758"/>
      <c r="AE1392" s="758"/>
      <c r="AF1392" s="758"/>
      <c r="AG1392" s="758"/>
      <c r="AH1392" s="758"/>
      <c r="AI1392" s="758"/>
      <c r="AJ1392" s="758"/>
      <c r="AK1392" s="758"/>
      <c r="AL1392" s="758"/>
      <c r="AM1392" s="758"/>
      <c r="AN1392" s="758"/>
      <c r="AO1392" s="758"/>
      <c r="AP1392" s="758"/>
      <c r="AQ1392" s="758"/>
      <c r="AR1392" s="758"/>
      <c r="AS1392" s="758"/>
      <c r="AT1392" s="758"/>
      <c r="AU1392" s="758"/>
      <c r="AV1392" s="758"/>
      <c r="AW1392" s="758"/>
      <c r="AX1392" s="758"/>
      <c r="AY1392" s="758"/>
      <c r="AZ1392" s="758"/>
      <c r="BA1392" s="758"/>
      <c r="BB1392" s="758"/>
      <c r="BC1392" s="758"/>
      <c r="BD1392" s="758"/>
      <c r="BE1392" s="758"/>
      <c r="BF1392" s="812"/>
      <c r="BG1392" s="758"/>
      <c r="BH1392" s="758"/>
      <c r="BI1392" s="758"/>
      <c r="BJ1392" s="758"/>
      <c r="BK1392" s="758"/>
      <c r="BL1392" s="758"/>
      <c r="BM1392" s="758"/>
      <c r="BN1392" s="758"/>
      <c r="BO1392" s="758"/>
      <c r="BP1392" s="758"/>
      <c r="BQ1392" s="758"/>
      <c r="BR1392" s="758"/>
      <c r="BS1392" s="758"/>
      <c r="BT1392" s="758"/>
      <c r="BU1392" s="758"/>
      <c r="BV1392" s="758"/>
      <c r="BW1392" s="758"/>
      <c r="BX1392" s="758"/>
      <c r="BY1392" s="758"/>
      <c r="BZ1392" s="758"/>
      <c r="CA1392" s="758"/>
      <c r="CB1392" s="758"/>
      <c r="CC1392" s="758"/>
      <c r="CD1392" s="758"/>
      <c r="CE1392" s="758"/>
      <c r="CF1392" s="758"/>
      <c r="CG1392" s="758"/>
      <c r="CH1392" s="758"/>
      <c r="CI1392" s="758"/>
      <c r="CJ1392" s="758"/>
      <c r="CK1392" s="758"/>
      <c r="CL1392" s="758"/>
      <c r="CM1392" s="758"/>
      <c r="CN1392" s="758"/>
    </row>
    <row r="1393" spans="2:92" ht="15">
      <c r="B1393" s="758"/>
      <c r="C1393" s="758"/>
      <c r="D1393" s="758"/>
      <c r="E1393" s="758"/>
      <c r="F1393" s="758"/>
      <c r="G1393" s="758"/>
      <c r="H1393" s="758"/>
      <c r="I1393" s="758"/>
      <c r="J1393" s="758"/>
      <c r="K1393" s="758"/>
      <c r="L1393" s="758"/>
      <c r="M1393" s="758"/>
      <c r="N1393" s="758"/>
      <c r="O1393" s="758"/>
      <c r="P1393" s="758"/>
      <c r="Q1393" s="758"/>
      <c r="R1393" s="758"/>
      <c r="S1393" s="758"/>
      <c r="T1393" s="758"/>
      <c r="U1393" s="758"/>
      <c r="V1393" s="758"/>
      <c r="W1393" s="758"/>
      <c r="X1393" s="758"/>
      <c r="Y1393" s="758"/>
      <c r="Z1393" s="758"/>
      <c r="AA1393" s="758"/>
      <c r="AB1393" s="758"/>
      <c r="AC1393" s="758"/>
      <c r="AD1393" s="758"/>
      <c r="AE1393" s="758"/>
      <c r="AF1393" s="758"/>
      <c r="AG1393" s="758"/>
      <c r="AH1393" s="758"/>
      <c r="AI1393" s="758"/>
      <c r="AJ1393" s="758"/>
      <c r="AK1393" s="758"/>
      <c r="AL1393" s="758"/>
      <c r="AM1393" s="758"/>
      <c r="AN1393" s="758"/>
      <c r="AO1393" s="758"/>
      <c r="AP1393" s="758"/>
      <c r="AQ1393" s="758"/>
      <c r="AR1393" s="758"/>
      <c r="AS1393" s="758"/>
      <c r="AT1393" s="758"/>
      <c r="AU1393" s="758"/>
      <c r="AV1393" s="758"/>
      <c r="AW1393" s="758"/>
      <c r="AX1393" s="758"/>
      <c r="AY1393" s="758"/>
      <c r="AZ1393" s="758"/>
      <c r="BA1393" s="758"/>
      <c r="BB1393" s="758"/>
      <c r="BC1393" s="758"/>
      <c r="BD1393" s="758"/>
      <c r="BE1393" s="758"/>
      <c r="BF1393" s="812"/>
      <c r="BG1393" s="758"/>
      <c r="BH1393" s="758"/>
      <c r="BI1393" s="758"/>
      <c r="BJ1393" s="758"/>
      <c r="BK1393" s="758"/>
      <c r="BL1393" s="758"/>
      <c r="BM1393" s="758"/>
      <c r="BN1393" s="758"/>
      <c r="BO1393" s="758"/>
      <c r="BP1393" s="758"/>
      <c r="BQ1393" s="758"/>
      <c r="BR1393" s="758"/>
      <c r="BS1393" s="758"/>
      <c r="BT1393" s="758"/>
      <c r="BU1393" s="758"/>
      <c r="BV1393" s="758"/>
      <c r="BW1393" s="758"/>
      <c r="BX1393" s="758"/>
      <c r="BY1393" s="758"/>
      <c r="BZ1393" s="758"/>
      <c r="CA1393" s="758"/>
      <c r="CB1393" s="758"/>
      <c r="CC1393" s="758"/>
      <c r="CD1393" s="758"/>
      <c r="CE1393" s="758"/>
      <c r="CF1393" s="758"/>
      <c r="CG1393" s="758"/>
      <c r="CH1393" s="758"/>
      <c r="CI1393" s="758"/>
      <c r="CJ1393" s="758"/>
      <c r="CK1393" s="758"/>
      <c r="CL1393" s="758"/>
      <c r="CM1393" s="758"/>
      <c r="CN1393" s="758"/>
    </row>
    <row r="1394" spans="2:92" ht="15">
      <c r="B1394" s="758"/>
      <c r="C1394" s="758"/>
      <c r="D1394" s="758"/>
      <c r="E1394" s="758"/>
      <c r="F1394" s="758"/>
      <c r="G1394" s="758"/>
      <c r="H1394" s="758"/>
      <c r="I1394" s="758"/>
      <c r="J1394" s="758"/>
      <c r="K1394" s="758"/>
      <c r="L1394" s="758"/>
      <c r="M1394" s="758"/>
      <c r="N1394" s="758"/>
      <c r="O1394" s="758"/>
      <c r="P1394" s="758"/>
      <c r="Q1394" s="758"/>
      <c r="R1394" s="758"/>
      <c r="S1394" s="758"/>
      <c r="T1394" s="758"/>
      <c r="U1394" s="758"/>
      <c r="V1394" s="758"/>
      <c r="W1394" s="758"/>
      <c r="X1394" s="758"/>
      <c r="Y1394" s="758"/>
      <c r="Z1394" s="758"/>
      <c r="AA1394" s="758"/>
      <c r="AB1394" s="758"/>
      <c r="AC1394" s="758"/>
      <c r="AD1394" s="758"/>
      <c r="AE1394" s="758"/>
      <c r="AF1394" s="758"/>
      <c r="AG1394" s="758"/>
      <c r="AH1394" s="758"/>
      <c r="AI1394" s="758"/>
      <c r="AJ1394" s="758"/>
      <c r="AK1394" s="758"/>
      <c r="AL1394" s="758"/>
      <c r="AM1394" s="758"/>
      <c r="AN1394" s="758"/>
      <c r="AO1394" s="758"/>
      <c r="AP1394" s="758"/>
      <c r="AQ1394" s="758"/>
      <c r="AR1394" s="758"/>
      <c r="AS1394" s="758"/>
      <c r="AT1394" s="758"/>
      <c r="AU1394" s="758"/>
      <c r="AV1394" s="758"/>
      <c r="AW1394" s="758"/>
      <c r="AX1394" s="758"/>
      <c r="AY1394" s="758"/>
      <c r="AZ1394" s="758"/>
      <c r="BA1394" s="758"/>
      <c r="BB1394" s="758"/>
      <c r="BC1394" s="758"/>
      <c r="BD1394" s="758"/>
      <c r="BE1394" s="758"/>
      <c r="BF1394" s="812"/>
      <c r="BG1394" s="758"/>
      <c r="BH1394" s="758"/>
      <c r="BI1394" s="758"/>
      <c r="BJ1394" s="758"/>
      <c r="BK1394" s="758"/>
      <c r="BL1394" s="758"/>
      <c r="BM1394" s="758"/>
      <c r="BN1394" s="758"/>
      <c r="BO1394" s="758"/>
      <c r="BP1394" s="758"/>
      <c r="BQ1394" s="758"/>
      <c r="BR1394" s="758"/>
      <c r="BS1394" s="758"/>
      <c r="BT1394" s="758"/>
      <c r="BU1394" s="758"/>
      <c r="BV1394" s="758"/>
      <c r="BW1394" s="758"/>
      <c r="BX1394" s="758"/>
      <c r="BY1394" s="758"/>
      <c r="BZ1394" s="758"/>
      <c r="CA1394" s="758"/>
      <c r="CB1394" s="758"/>
      <c r="CC1394" s="758"/>
      <c r="CD1394" s="758"/>
      <c r="CE1394" s="758"/>
      <c r="CF1394" s="758"/>
      <c r="CG1394" s="758"/>
      <c r="CH1394" s="758"/>
      <c r="CI1394" s="758"/>
      <c r="CJ1394" s="758"/>
      <c r="CK1394" s="758"/>
      <c r="CL1394" s="758"/>
      <c r="CM1394" s="758"/>
      <c r="CN1394" s="758"/>
    </row>
    <row r="1395" spans="2:92" ht="15">
      <c r="B1395" s="758"/>
      <c r="C1395" s="758"/>
      <c r="D1395" s="758"/>
      <c r="E1395" s="758"/>
      <c r="F1395" s="758"/>
      <c r="G1395" s="758"/>
      <c r="H1395" s="758"/>
      <c r="I1395" s="758"/>
      <c r="J1395" s="758"/>
      <c r="K1395" s="758"/>
      <c r="L1395" s="758"/>
      <c r="M1395" s="758"/>
      <c r="N1395" s="758"/>
      <c r="O1395" s="758"/>
      <c r="P1395" s="758"/>
      <c r="Q1395" s="758"/>
      <c r="R1395" s="758"/>
      <c r="S1395" s="758"/>
      <c r="T1395" s="758"/>
      <c r="U1395" s="758"/>
      <c r="V1395" s="758"/>
      <c r="W1395" s="758"/>
      <c r="X1395" s="758"/>
      <c r="Y1395" s="758"/>
      <c r="Z1395" s="758"/>
      <c r="AA1395" s="758"/>
      <c r="AB1395" s="758"/>
      <c r="AC1395" s="758"/>
      <c r="AD1395" s="758"/>
      <c r="AE1395" s="758"/>
      <c r="AF1395" s="758"/>
      <c r="AG1395" s="758"/>
      <c r="AH1395" s="758"/>
      <c r="AI1395" s="758"/>
      <c r="AJ1395" s="758"/>
      <c r="AK1395" s="758"/>
      <c r="AL1395" s="758"/>
      <c r="AM1395" s="758"/>
      <c r="AN1395" s="758"/>
      <c r="AO1395" s="758"/>
      <c r="AP1395" s="758"/>
      <c r="AQ1395" s="758"/>
      <c r="AR1395" s="758"/>
      <c r="AS1395" s="758"/>
      <c r="AT1395" s="758"/>
      <c r="AU1395" s="758"/>
      <c r="AV1395" s="758"/>
      <c r="AW1395" s="758"/>
      <c r="AX1395" s="758"/>
      <c r="AY1395" s="758"/>
      <c r="AZ1395" s="758"/>
      <c r="BA1395" s="758"/>
      <c r="BB1395" s="758"/>
      <c r="BC1395" s="758"/>
      <c r="BD1395" s="758"/>
      <c r="BE1395" s="758"/>
      <c r="BF1395" s="812"/>
      <c r="BG1395" s="758"/>
      <c r="BH1395" s="758"/>
      <c r="BI1395" s="758"/>
      <c r="BJ1395" s="758"/>
      <c r="BK1395" s="758"/>
      <c r="BL1395" s="758"/>
      <c r="BM1395" s="758"/>
      <c r="BN1395" s="758"/>
      <c r="BO1395" s="758"/>
      <c r="BP1395" s="758"/>
      <c r="BQ1395" s="758"/>
      <c r="BR1395" s="758"/>
      <c r="BS1395" s="758"/>
      <c r="BT1395" s="758"/>
      <c r="BU1395" s="758"/>
      <c r="BV1395" s="758"/>
      <c r="BW1395" s="758"/>
      <c r="BX1395" s="758"/>
      <c r="BY1395" s="758"/>
      <c r="BZ1395" s="758"/>
      <c r="CA1395" s="758"/>
      <c r="CB1395" s="758"/>
      <c r="CC1395" s="758"/>
      <c r="CD1395" s="758"/>
      <c r="CE1395" s="758"/>
      <c r="CF1395" s="758"/>
      <c r="CG1395" s="758"/>
      <c r="CH1395" s="758"/>
      <c r="CI1395" s="758"/>
      <c r="CJ1395" s="758"/>
      <c r="CK1395" s="758"/>
      <c r="CL1395" s="758"/>
      <c r="CM1395" s="758"/>
      <c r="CN1395" s="758"/>
    </row>
    <row r="1396" spans="2:92" ht="15">
      <c r="B1396" s="758"/>
      <c r="C1396" s="758"/>
      <c r="D1396" s="758"/>
      <c r="E1396" s="758"/>
      <c r="F1396" s="758"/>
      <c r="G1396" s="758"/>
      <c r="H1396" s="758"/>
      <c r="I1396" s="758"/>
      <c r="J1396" s="758"/>
      <c r="K1396" s="758"/>
      <c r="L1396" s="758"/>
      <c r="M1396" s="758"/>
      <c r="N1396" s="758"/>
      <c r="O1396" s="758"/>
      <c r="P1396" s="758"/>
      <c r="Q1396" s="758"/>
      <c r="R1396" s="758"/>
      <c r="S1396" s="758"/>
      <c r="T1396" s="758"/>
      <c r="U1396" s="758"/>
      <c r="V1396" s="758"/>
      <c r="W1396" s="758"/>
      <c r="X1396" s="758"/>
      <c r="Y1396" s="758"/>
      <c r="Z1396" s="758"/>
      <c r="AA1396" s="758"/>
      <c r="AB1396" s="758"/>
      <c r="AC1396" s="758"/>
      <c r="AD1396" s="758"/>
      <c r="AE1396" s="758"/>
      <c r="AF1396" s="758"/>
      <c r="AG1396" s="758"/>
      <c r="AH1396" s="758"/>
      <c r="AI1396" s="758"/>
      <c r="AJ1396" s="758"/>
      <c r="AK1396" s="758"/>
      <c r="AL1396" s="758"/>
      <c r="AM1396" s="758"/>
      <c r="AN1396" s="758"/>
      <c r="AO1396" s="758"/>
      <c r="AP1396" s="758"/>
      <c r="AQ1396" s="758"/>
      <c r="AR1396" s="758"/>
      <c r="AS1396" s="758"/>
      <c r="AT1396" s="758"/>
      <c r="AU1396" s="758"/>
      <c r="AV1396" s="758"/>
      <c r="AW1396" s="758"/>
      <c r="AX1396" s="758"/>
      <c r="AY1396" s="758"/>
      <c r="AZ1396" s="758"/>
      <c r="BA1396" s="758"/>
      <c r="BB1396" s="758"/>
      <c r="BC1396" s="758"/>
      <c r="BD1396" s="758"/>
      <c r="BE1396" s="758"/>
      <c r="BF1396" s="812"/>
      <c r="BG1396" s="758"/>
      <c r="BH1396" s="758"/>
      <c r="BI1396" s="758"/>
      <c r="BJ1396" s="758"/>
      <c r="BK1396" s="758"/>
      <c r="BL1396" s="758"/>
      <c r="BM1396" s="758"/>
      <c r="BN1396" s="758"/>
      <c r="BO1396" s="758"/>
      <c r="BP1396" s="758"/>
      <c r="BQ1396" s="758"/>
      <c r="BR1396" s="758"/>
      <c r="BS1396" s="758"/>
      <c r="BT1396" s="758"/>
      <c r="BU1396" s="758"/>
      <c r="BV1396" s="758"/>
      <c r="BW1396" s="758"/>
      <c r="BX1396" s="758"/>
      <c r="BY1396" s="758"/>
      <c r="BZ1396" s="758"/>
      <c r="CA1396" s="758"/>
      <c r="CB1396" s="758"/>
      <c r="CC1396" s="758"/>
      <c r="CD1396" s="758"/>
      <c r="CE1396" s="758"/>
      <c r="CF1396" s="758"/>
      <c r="CG1396" s="758"/>
      <c r="CH1396" s="758"/>
      <c r="CI1396" s="758"/>
      <c r="CJ1396" s="758"/>
      <c r="CK1396" s="758"/>
      <c r="CL1396" s="758"/>
      <c r="CM1396" s="758"/>
      <c r="CN1396" s="758"/>
    </row>
    <row r="1397" spans="2:92" ht="15">
      <c r="B1397" s="758"/>
      <c r="C1397" s="758"/>
      <c r="D1397" s="758"/>
      <c r="E1397" s="758"/>
      <c r="F1397" s="758"/>
      <c r="G1397" s="758"/>
      <c r="H1397" s="758"/>
      <c r="I1397" s="758"/>
      <c r="J1397" s="758"/>
      <c r="K1397" s="758"/>
      <c r="L1397" s="758"/>
      <c r="M1397" s="758"/>
      <c r="N1397" s="758"/>
      <c r="O1397" s="758"/>
      <c r="P1397" s="758"/>
      <c r="Q1397" s="758"/>
      <c r="R1397" s="758"/>
      <c r="S1397" s="758"/>
      <c r="T1397" s="758"/>
      <c r="U1397" s="758"/>
      <c r="V1397" s="758"/>
      <c r="W1397" s="758"/>
      <c r="X1397" s="758"/>
      <c r="Y1397" s="758"/>
      <c r="Z1397" s="758"/>
      <c r="AA1397" s="758"/>
      <c r="AB1397" s="758"/>
      <c r="AC1397" s="758"/>
      <c r="AD1397" s="758"/>
      <c r="AE1397" s="758"/>
      <c r="AF1397" s="758"/>
      <c r="AG1397" s="758"/>
      <c r="AH1397" s="758"/>
      <c r="AI1397" s="758"/>
      <c r="AJ1397" s="758"/>
      <c r="AK1397" s="758"/>
      <c r="AL1397" s="758"/>
      <c r="AM1397" s="758"/>
      <c r="AN1397" s="758"/>
      <c r="AO1397" s="758"/>
      <c r="AP1397" s="758"/>
      <c r="AQ1397" s="758"/>
      <c r="AR1397" s="758"/>
      <c r="AS1397" s="758"/>
      <c r="AT1397" s="758"/>
      <c r="AU1397" s="758"/>
      <c r="AV1397" s="758"/>
      <c r="AW1397" s="758"/>
      <c r="AX1397" s="758"/>
      <c r="AY1397" s="758"/>
      <c r="AZ1397" s="758"/>
      <c r="BA1397" s="758"/>
      <c r="BB1397" s="758"/>
      <c r="BC1397" s="758"/>
      <c r="BD1397" s="758"/>
      <c r="BE1397" s="758"/>
      <c r="BF1397" s="812"/>
      <c r="BG1397" s="758"/>
      <c r="BH1397" s="758"/>
      <c r="BI1397" s="758"/>
      <c r="BJ1397" s="758"/>
      <c r="BK1397" s="758"/>
      <c r="BL1397" s="758"/>
      <c r="BM1397" s="758"/>
      <c r="BN1397" s="758"/>
      <c r="BO1397" s="758"/>
      <c r="BP1397" s="758"/>
      <c r="BQ1397" s="758"/>
      <c r="BR1397" s="758"/>
      <c r="BS1397" s="758"/>
      <c r="BT1397" s="758"/>
      <c r="BU1397" s="758"/>
      <c r="BV1397" s="758"/>
      <c r="BW1397" s="758"/>
      <c r="BX1397" s="758"/>
      <c r="BY1397" s="758"/>
      <c r="BZ1397" s="758"/>
      <c r="CA1397" s="758"/>
      <c r="CB1397" s="758"/>
      <c r="CC1397" s="758"/>
      <c r="CD1397" s="758"/>
      <c r="CE1397" s="758"/>
      <c r="CF1397" s="758"/>
      <c r="CG1397" s="758"/>
      <c r="CH1397" s="758"/>
      <c r="CI1397" s="758"/>
      <c r="CJ1397" s="758"/>
      <c r="CK1397" s="758"/>
      <c r="CL1397" s="758"/>
      <c r="CM1397" s="758"/>
      <c r="CN1397" s="758"/>
    </row>
    <row r="1398" spans="2:92" ht="15">
      <c r="B1398" s="758"/>
      <c r="C1398" s="758"/>
      <c r="D1398" s="758"/>
      <c r="E1398" s="758"/>
      <c r="F1398" s="758"/>
      <c r="G1398" s="758"/>
      <c r="H1398" s="758"/>
      <c r="I1398" s="758"/>
      <c r="J1398" s="758"/>
      <c r="K1398" s="758"/>
      <c r="L1398" s="758"/>
      <c r="M1398" s="758"/>
      <c r="N1398" s="758"/>
      <c r="O1398" s="758"/>
      <c r="P1398" s="758"/>
      <c r="Q1398" s="758"/>
      <c r="R1398" s="758"/>
      <c r="S1398" s="758"/>
      <c r="T1398" s="758"/>
      <c r="U1398" s="758"/>
      <c r="V1398" s="758"/>
      <c r="W1398" s="758"/>
      <c r="X1398" s="758"/>
      <c r="Y1398" s="758"/>
      <c r="Z1398" s="758"/>
      <c r="AA1398" s="758"/>
      <c r="AB1398" s="758"/>
      <c r="AC1398" s="758"/>
      <c r="AD1398" s="758"/>
      <c r="AE1398" s="758"/>
      <c r="AF1398" s="758"/>
      <c r="AG1398" s="758"/>
      <c r="AH1398" s="758"/>
      <c r="AI1398" s="758"/>
      <c r="AJ1398" s="758"/>
      <c r="AK1398" s="758"/>
      <c r="AL1398" s="758"/>
      <c r="AM1398" s="758"/>
      <c r="AN1398" s="758"/>
      <c r="AO1398" s="758"/>
      <c r="AP1398" s="758"/>
      <c r="AQ1398" s="758"/>
      <c r="AR1398" s="758"/>
      <c r="AS1398" s="758"/>
      <c r="AT1398" s="758"/>
      <c r="AU1398" s="758"/>
      <c r="AV1398" s="758"/>
      <c r="AW1398" s="758"/>
      <c r="AX1398" s="758"/>
      <c r="AY1398" s="758"/>
      <c r="AZ1398" s="758"/>
      <c r="BA1398" s="758"/>
      <c r="BB1398" s="758"/>
      <c r="BC1398" s="758"/>
      <c r="BD1398" s="758"/>
      <c r="BE1398" s="758"/>
      <c r="BF1398" s="812"/>
      <c r="BG1398" s="758"/>
      <c r="BH1398" s="758"/>
      <c r="BI1398" s="758"/>
      <c r="BJ1398" s="758"/>
      <c r="BK1398" s="758"/>
      <c r="BL1398" s="758"/>
      <c r="BM1398" s="758"/>
      <c r="BN1398" s="758"/>
      <c r="BO1398" s="758"/>
      <c r="BP1398" s="758"/>
      <c r="BQ1398" s="758"/>
      <c r="BR1398" s="758"/>
      <c r="BS1398" s="758"/>
      <c r="BT1398" s="758"/>
      <c r="BU1398" s="758"/>
      <c r="BV1398" s="758"/>
      <c r="BW1398" s="758"/>
      <c r="BX1398" s="758"/>
      <c r="BY1398" s="758"/>
      <c r="BZ1398" s="758"/>
      <c r="CA1398" s="758"/>
      <c r="CB1398" s="758"/>
      <c r="CC1398" s="758"/>
      <c r="CD1398" s="758"/>
      <c r="CE1398" s="758"/>
      <c r="CF1398" s="758"/>
      <c r="CG1398" s="758"/>
      <c r="CH1398" s="758"/>
      <c r="CI1398" s="758"/>
      <c r="CJ1398" s="758"/>
      <c r="CK1398" s="758"/>
      <c r="CL1398" s="758"/>
      <c r="CM1398" s="758"/>
      <c r="CN1398" s="758"/>
    </row>
    <row r="1399" spans="2:92" ht="15">
      <c r="B1399" s="758"/>
      <c r="C1399" s="758"/>
      <c r="D1399" s="758"/>
      <c r="E1399" s="758"/>
      <c r="F1399" s="758"/>
      <c r="G1399" s="758"/>
      <c r="H1399" s="758"/>
      <c r="I1399" s="758"/>
      <c r="J1399" s="758"/>
      <c r="K1399" s="758"/>
      <c r="L1399" s="758"/>
      <c r="M1399" s="758"/>
      <c r="N1399" s="758"/>
      <c r="O1399" s="758"/>
      <c r="P1399" s="758"/>
      <c r="Q1399" s="758"/>
      <c r="R1399" s="758"/>
      <c r="S1399" s="758"/>
      <c r="T1399" s="758"/>
      <c r="U1399" s="758"/>
      <c r="V1399" s="758"/>
      <c r="W1399" s="758"/>
      <c r="X1399" s="758"/>
      <c r="Y1399" s="758"/>
      <c r="Z1399" s="758"/>
      <c r="AA1399" s="758"/>
      <c r="AB1399" s="758"/>
      <c r="AC1399" s="758"/>
      <c r="AD1399" s="758"/>
      <c r="AE1399" s="758"/>
      <c r="AF1399" s="758"/>
      <c r="AG1399" s="758"/>
      <c r="AH1399" s="758"/>
      <c r="AI1399" s="758"/>
      <c r="AJ1399" s="758"/>
      <c r="AK1399" s="758"/>
      <c r="AL1399" s="758"/>
      <c r="AM1399" s="758"/>
      <c r="AN1399" s="758"/>
      <c r="AO1399" s="758"/>
      <c r="AP1399" s="758"/>
      <c r="AQ1399" s="758"/>
      <c r="AR1399" s="758"/>
      <c r="AS1399" s="758"/>
      <c r="AT1399" s="758"/>
      <c r="AU1399" s="758"/>
      <c r="AV1399" s="758"/>
      <c r="AW1399" s="758"/>
      <c r="AX1399" s="758"/>
      <c r="AY1399" s="758"/>
      <c r="AZ1399" s="758"/>
      <c r="BA1399" s="758"/>
      <c r="BB1399" s="758"/>
      <c r="BC1399" s="758"/>
      <c r="BD1399" s="758"/>
      <c r="BE1399" s="758"/>
      <c r="BF1399" s="812"/>
      <c r="BG1399" s="758"/>
      <c r="BH1399" s="758"/>
      <c r="BI1399" s="758"/>
      <c r="BJ1399" s="758"/>
      <c r="BK1399" s="758"/>
      <c r="BL1399" s="758"/>
      <c r="BM1399" s="758"/>
      <c r="BN1399" s="758"/>
      <c r="BO1399" s="758"/>
      <c r="BP1399" s="758"/>
      <c r="BQ1399" s="758"/>
      <c r="BR1399" s="758"/>
      <c r="BS1399" s="758"/>
      <c r="BT1399" s="758"/>
      <c r="BU1399" s="758"/>
      <c r="BV1399" s="758"/>
      <c r="BW1399" s="758"/>
      <c r="BX1399" s="758"/>
      <c r="BY1399" s="758"/>
      <c r="BZ1399" s="758"/>
      <c r="CA1399" s="758"/>
      <c r="CB1399" s="758"/>
      <c r="CC1399" s="758"/>
      <c r="CD1399" s="758"/>
      <c r="CE1399" s="758"/>
      <c r="CF1399" s="758"/>
      <c r="CG1399" s="758"/>
      <c r="CH1399" s="758"/>
      <c r="CI1399" s="758"/>
      <c r="CJ1399" s="758"/>
      <c r="CK1399" s="758"/>
      <c r="CL1399" s="758"/>
      <c r="CM1399" s="758"/>
      <c r="CN1399" s="758"/>
    </row>
    <row r="1400" spans="2:92" ht="15">
      <c r="B1400" s="758"/>
      <c r="C1400" s="758"/>
      <c r="D1400" s="758"/>
      <c r="E1400" s="758"/>
      <c r="F1400" s="758"/>
      <c r="G1400" s="758"/>
      <c r="H1400" s="758"/>
      <c r="I1400" s="758"/>
      <c r="J1400" s="758"/>
      <c r="K1400" s="758"/>
      <c r="L1400" s="758"/>
      <c r="M1400" s="758"/>
      <c r="N1400" s="758"/>
      <c r="O1400" s="758"/>
      <c r="P1400" s="758"/>
      <c r="Q1400" s="758"/>
      <c r="R1400" s="758"/>
      <c r="S1400" s="758"/>
      <c r="T1400" s="758"/>
      <c r="U1400" s="758"/>
      <c r="V1400" s="758"/>
      <c r="W1400" s="758"/>
      <c r="X1400" s="758"/>
      <c r="Y1400" s="758"/>
      <c r="Z1400" s="758"/>
      <c r="AA1400" s="758"/>
      <c r="AB1400" s="758"/>
      <c r="AC1400" s="758"/>
      <c r="AD1400" s="758"/>
      <c r="AE1400" s="758"/>
      <c r="AF1400" s="758"/>
      <c r="AG1400" s="758"/>
      <c r="AH1400" s="758"/>
      <c r="AI1400" s="758"/>
      <c r="AJ1400" s="758"/>
      <c r="AK1400" s="758"/>
      <c r="AL1400" s="758"/>
      <c r="AM1400" s="758"/>
      <c r="AN1400" s="758"/>
      <c r="AO1400" s="758"/>
      <c r="AP1400" s="758"/>
      <c r="AQ1400" s="758"/>
      <c r="AR1400" s="758"/>
      <c r="AS1400" s="758"/>
      <c r="AT1400" s="758"/>
      <c r="AU1400" s="758"/>
      <c r="AV1400" s="758"/>
      <c r="AW1400" s="758"/>
      <c r="AX1400" s="758"/>
      <c r="AY1400" s="758"/>
      <c r="AZ1400" s="758"/>
      <c r="BA1400" s="758"/>
      <c r="BB1400" s="758"/>
      <c r="BC1400" s="758"/>
      <c r="BD1400" s="758"/>
      <c r="BE1400" s="758"/>
      <c r="BF1400" s="812"/>
      <c r="BG1400" s="758"/>
      <c r="BH1400" s="758"/>
      <c r="BI1400" s="758"/>
      <c r="BJ1400" s="758"/>
      <c r="BK1400" s="758"/>
      <c r="BL1400" s="758"/>
      <c r="BM1400" s="758"/>
      <c r="BN1400" s="758"/>
      <c r="BO1400" s="758"/>
      <c r="BP1400" s="758"/>
      <c r="BQ1400" s="758"/>
      <c r="BR1400" s="758"/>
      <c r="BS1400" s="758"/>
      <c r="BT1400" s="758"/>
      <c r="BU1400" s="758"/>
      <c r="BV1400" s="758"/>
      <c r="BW1400" s="758"/>
      <c r="BX1400" s="758"/>
      <c r="BY1400" s="758"/>
      <c r="BZ1400" s="758"/>
      <c r="CA1400" s="758"/>
      <c r="CB1400" s="758"/>
      <c r="CC1400" s="758"/>
      <c r="CD1400" s="758"/>
      <c r="CE1400" s="758"/>
      <c r="CF1400" s="758"/>
      <c r="CG1400" s="758"/>
      <c r="CH1400" s="758"/>
      <c r="CI1400" s="758"/>
      <c r="CJ1400" s="758"/>
      <c r="CK1400" s="758"/>
      <c r="CL1400" s="758"/>
      <c r="CM1400" s="758"/>
      <c r="CN1400" s="758"/>
    </row>
    <row r="1401" spans="2:92" ht="15">
      <c r="B1401" s="758"/>
      <c r="C1401" s="758"/>
      <c r="D1401" s="758"/>
      <c r="E1401" s="758"/>
      <c r="F1401" s="758"/>
      <c r="G1401" s="758"/>
      <c r="H1401" s="758"/>
      <c r="I1401" s="758"/>
      <c r="J1401" s="758"/>
      <c r="K1401" s="758"/>
      <c r="L1401" s="758"/>
      <c r="M1401" s="758"/>
      <c r="N1401" s="758"/>
      <c r="O1401" s="758"/>
      <c r="P1401" s="758"/>
      <c r="Q1401" s="758"/>
      <c r="R1401" s="758"/>
      <c r="S1401" s="758"/>
      <c r="T1401" s="758"/>
      <c r="U1401" s="758"/>
      <c r="V1401" s="758"/>
      <c r="W1401" s="758"/>
      <c r="X1401" s="758"/>
      <c r="Y1401" s="758"/>
      <c r="Z1401" s="758"/>
      <c r="AA1401" s="758"/>
      <c r="AB1401" s="758"/>
      <c r="AC1401" s="758"/>
      <c r="AD1401" s="758"/>
      <c r="AE1401" s="758"/>
      <c r="AF1401" s="758"/>
      <c r="AG1401" s="758"/>
      <c r="AH1401" s="758"/>
      <c r="AI1401" s="758"/>
      <c r="AJ1401" s="758"/>
      <c r="AK1401" s="758"/>
      <c r="AL1401" s="758"/>
      <c r="AM1401" s="758"/>
      <c r="AN1401" s="758"/>
      <c r="AO1401" s="758"/>
      <c r="AP1401" s="758"/>
      <c r="AQ1401" s="758"/>
      <c r="AR1401" s="758"/>
      <c r="AS1401" s="758"/>
      <c r="AT1401" s="758"/>
      <c r="AU1401" s="758"/>
      <c r="AV1401" s="758"/>
      <c r="AW1401" s="758"/>
      <c r="AX1401" s="758"/>
      <c r="AY1401" s="758"/>
      <c r="AZ1401" s="758"/>
      <c r="BA1401" s="758"/>
      <c r="BB1401" s="758"/>
      <c r="BC1401" s="758"/>
      <c r="BD1401" s="758"/>
      <c r="BE1401" s="758"/>
      <c r="BF1401" s="812"/>
      <c r="BG1401" s="758"/>
      <c r="BH1401" s="758"/>
      <c r="BI1401" s="758"/>
      <c r="BJ1401" s="758"/>
      <c r="BK1401" s="758"/>
      <c r="BL1401" s="758"/>
      <c r="BM1401" s="758"/>
      <c r="BN1401" s="758"/>
      <c r="BO1401" s="758"/>
      <c r="BP1401" s="758"/>
      <c r="BQ1401" s="758"/>
      <c r="BR1401" s="758"/>
      <c r="BS1401" s="758"/>
      <c r="BT1401" s="758"/>
      <c r="BU1401" s="758"/>
      <c r="BV1401" s="758"/>
      <c r="BW1401" s="758"/>
      <c r="BX1401" s="758"/>
      <c r="BY1401" s="758"/>
      <c r="BZ1401" s="758"/>
      <c r="CA1401" s="758"/>
      <c r="CB1401" s="758"/>
      <c r="CC1401" s="758"/>
      <c r="CD1401" s="758"/>
      <c r="CE1401" s="758"/>
      <c r="CF1401" s="758"/>
      <c r="CG1401" s="758"/>
      <c r="CH1401" s="758"/>
      <c r="CI1401" s="758"/>
      <c r="CJ1401" s="758"/>
      <c r="CK1401" s="758"/>
      <c r="CL1401" s="758"/>
      <c r="CM1401" s="758"/>
      <c r="CN1401" s="758"/>
    </row>
    <row r="1402" spans="2:92" ht="15">
      <c r="B1402" s="758"/>
      <c r="C1402" s="758"/>
      <c r="D1402" s="758"/>
      <c r="E1402" s="758"/>
      <c r="F1402" s="758"/>
      <c r="G1402" s="758"/>
      <c r="H1402" s="758"/>
      <c r="I1402" s="758"/>
      <c r="J1402" s="758"/>
      <c r="K1402" s="758"/>
      <c r="L1402" s="758"/>
      <c r="M1402" s="758"/>
      <c r="N1402" s="758"/>
      <c r="O1402" s="758"/>
      <c r="P1402" s="758"/>
      <c r="Q1402" s="758"/>
      <c r="R1402" s="758"/>
      <c r="S1402" s="758"/>
      <c r="T1402" s="758"/>
      <c r="U1402" s="758"/>
      <c r="V1402" s="758"/>
      <c r="W1402" s="758"/>
      <c r="X1402" s="758"/>
      <c r="Y1402" s="758"/>
      <c r="Z1402" s="758"/>
      <c r="AA1402" s="758"/>
      <c r="AB1402" s="758"/>
      <c r="AC1402" s="758"/>
      <c r="AD1402" s="758"/>
      <c r="AE1402" s="758"/>
      <c r="AF1402" s="758"/>
      <c r="AG1402" s="758"/>
      <c r="AH1402" s="758"/>
      <c r="AI1402" s="758"/>
      <c r="AJ1402" s="758"/>
      <c r="AK1402" s="758"/>
      <c r="AL1402" s="758"/>
      <c r="AM1402" s="758"/>
      <c r="AN1402" s="758"/>
      <c r="AO1402" s="758"/>
      <c r="AP1402" s="758"/>
      <c r="AQ1402" s="758"/>
      <c r="AR1402" s="758"/>
      <c r="AS1402" s="758"/>
      <c r="AT1402" s="758"/>
      <c r="AU1402" s="758"/>
      <c r="AV1402" s="758"/>
      <c r="AW1402" s="758"/>
      <c r="AX1402" s="758"/>
      <c r="AY1402" s="758"/>
      <c r="AZ1402" s="758"/>
      <c r="BA1402" s="758"/>
      <c r="BB1402" s="758"/>
      <c r="BC1402" s="758"/>
      <c r="BD1402" s="758"/>
      <c r="BE1402" s="758"/>
      <c r="BF1402" s="812"/>
      <c r="BG1402" s="758"/>
      <c r="BH1402" s="758"/>
      <c r="BI1402" s="758"/>
      <c r="BJ1402" s="758"/>
      <c r="BK1402" s="758"/>
      <c r="BL1402" s="758"/>
      <c r="BM1402" s="758"/>
      <c r="BN1402" s="758"/>
      <c r="BO1402" s="758"/>
      <c r="BP1402" s="758"/>
      <c r="BQ1402" s="758"/>
      <c r="BR1402" s="758"/>
      <c r="BS1402" s="758"/>
      <c r="BT1402" s="758"/>
      <c r="BU1402" s="758"/>
      <c r="BV1402" s="758"/>
      <c r="BW1402" s="758"/>
      <c r="BX1402" s="758"/>
      <c r="BY1402" s="758"/>
      <c r="BZ1402" s="758"/>
      <c r="CA1402" s="758"/>
      <c r="CB1402" s="758"/>
      <c r="CC1402" s="758"/>
      <c r="CD1402" s="758"/>
      <c r="CE1402" s="758"/>
      <c r="CF1402" s="758"/>
      <c r="CG1402" s="758"/>
      <c r="CH1402" s="758"/>
      <c r="CI1402" s="758"/>
      <c r="CJ1402" s="758"/>
      <c r="CK1402" s="758"/>
      <c r="CL1402" s="758"/>
      <c r="CM1402" s="758"/>
      <c r="CN1402" s="758"/>
    </row>
    <row r="1403" spans="2:92" ht="15">
      <c r="B1403" s="758"/>
      <c r="C1403" s="758"/>
      <c r="D1403" s="758"/>
      <c r="E1403" s="758"/>
      <c r="F1403" s="758"/>
      <c r="G1403" s="758"/>
      <c r="H1403" s="758"/>
      <c r="I1403" s="758"/>
      <c r="J1403" s="758"/>
      <c r="K1403" s="758"/>
      <c r="L1403" s="758"/>
      <c r="M1403" s="758"/>
      <c r="N1403" s="758"/>
      <c r="O1403" s="758"/>
      <c r="P1403" s="758"/>
      <c r="Q1403" s="758"/>
      <c r="R1403" s="758"/>
      <c r="S1403" s="758"/>
      <c r="T1403" s="758"/>
      <c r="U1403" s="758"/>
      <c r="V1403" s="758"/>
      <c r="W1403" s="758"/>
      <c r="X1403" s="758"/>
      <c r="Y1403" s="758"/>
      <c r="Z1403" s="758"/>
      <c r="AA1403" s="758"/>
      <c r="AB1403" s="758"/>
      <c r="AC1403" s="758"/>
      <c r="AD1403" s="758"/>
      <c r="AE1403" s="758"/>
      <c r="AF1403" s="758"/>
      <c r="AG1403" s="758"/>
      <c r="AH1403" s="758"/>
      <c r="AI1403" s="758"/>
      <c r="AJ1403" s="758"/>
      <c r="AK1403" s="758"/>
      <c r="AL1403" s="758"/>
      <c r="AM1403" s="758"/>
      <c r="AN1403" s="758"/>
      <c r="AO1403" s="758"/>
      <c r="AP1403" s="758"/>
      <c r="AQ1403" s="758"/>
      <c r="AR1403" s="758"/>
      <c r="AS1403" s="758"/>
      <c r="AT1403" s="758"/>
      <c r="AU1403" s="758"/>
      <c r="AV1403" s="758"/>
      <c r="AW1403" s="758"/>
      <c r="AX1403" s="758"/>
      <c r="AY1403" s="758"/>
      <c r="AZ1403" s="758"/>
      <c r="BA1403" s="758"/>
      <c r="BB1403" s="758"/>
      <c r="BC1403" s="758"/>
      <c r="BD1403" s="758"/>
      <c r="BE1403" s="758"/>
      <c r="BF1403" s="812"/>
      <c r="BG1403" s="758"/>
      <c r="BH1403" s="758"/>
      <c r="BI1403" s="758"/>
      <c r="BJ1403" s="758"/>
      <c r="BK1403" s="758"/>
      <c r="BL1403" s="758"/>
      <c r="BM1403" s="758"/>
      <c r="BN1403" s="758"/>
      <c r="BO1403" s="758"/>
      <c r="BP1403" s="758"/>
      <c r="BQ1403" s="758"/>
      <c r="BR1403" s="758"/>
      <c r="BS1403" s="758"/>
      <c r="BT1403" s="758"/>
      <c r="BU1403" s="758"/>
      <c r="BV1403" s="758"/>
      <c r="BW1403" s="758"/>
      <c r="BX1403" s="758"/>
      <c r="BY1403" s="758"/>
      <c r="BZ1403" s="758"/>
      <c r="CA1403" s="758"/>
      <c r="CB1403" s="758"/>
      <c r="CC1403" s="758"/>
      <c r="CD1403" s="758"/>
      <c r="CE1403" s="758"/>
      <c r="CF1403" s="758"/>
      <c r="CG1403" s="758"/>
      <c r="CH1403" s="758"/>
      <c r="CI1403" s="758"/>
      <c r="CJ1403" s="758"/>
      <c r="CK1403" s="758"/>
      <c r="CL1403" s="758"/>
      <c r="CM1403" s="758"/>
      <c r="CN1403" s="758"/>
    </row>
    <row r="1404" spans="2:92" ht="15">
      <c r="B1404" s="758"/>
      <c r="C1404" s="758"/>
      <c r="D1404" s="758"/>
      <c r="E1404" s="758"/>
      <c r="F1404" s="758"/>
      <c r="G1404" s="758"/>
      <c r="H1404" s="758"/>
      <c r="I1404" s="758"/>
      <c r="J1404" s="758"/>
      <c r="K1404" s="758"/>
      <c r="L1404" s="758"/>
      <c r="M1404" s="758"/>
      <c r="N1404" s="758"/>
      <c r="O1404" s="758"/>
      <c r="P1404" s="758"/>
      <c r="Q1404" s="758"/>
      <c r="R1404" s="758"/>
      <c r="S1404" s="758"/>
      <c r="T1404" s="758"/>
      <c r="U1404" s="758"/>
      <c r="V1404" s="758"/>
      <c r="W1404" s="758"/>
      <c r="X1404" s="758"/>
      <c r="Y1404" s="758"/>
      <c r="Z1404" s="758"/>
      <c r="AA1404" s="758"/>
      <c r="AB1404" s="758"/>
      <c r="AC1404" s="758"/>
      <c r="AD1404" s="758"/>
      <c r="AE1404" s="758"/>
      <c r="AF1404" s="758"/>
      <c r="AG1404" s="758"/>
      <c r="AH1404" s="758"/>
      <c r="AI1404" s="758"/>
      <c r="AJ1404" s="758"/>
      <c r="AK1404" s="758"/>
      <c r="AL1404" s="758"/>
      <c r="AM1404" s="758"/>
      <c r="AN1404" s="758"/>
      <c r="AO1404" s="758"/>
      <c r="AP1404" s="758"/>
      <c r="AQ1404" s="758"/>
      <c r="AR1404" s="758"/>
      <c r="AS1404" s="758"/>
      <c r="AT1404" s="758"/>
      <c r="AU1404" s="758"/>
      <c r="AV1404" s="758"/>
      <c r="AW1404" s="758"/>
      <c r="AX1404" s="758"/>
      <c r="AY1404" s="758"/>
      <c r="AZ1404" s="758"/>
      <c r="BA1404" s="758"/>
      <c r="BB1404" s="758"/>
      <c r="BC1404" s="758"/>
      <c r="BD1404" s="758"/>
      <c r="BE1404" s="758"/>
      <c r="BF1404" s="812"/>
      <c r="BG1404" s="758"/>
      <c r="BH1404" s="758"/>
      <c r="BI1404" s="758"/>
      <c r="BJ1404" s="758"/>
      <c r="BK1404" s="758"/>
      <c r="BL1404" s="758"/>
      <c r="BM1404" s="758"/>
      <c r="BN1404" s="758"/>
      <c r="BO1404" s="758"/>
      <c r="BP1404" s="758"/>
      <c r="BQ1404" s="758"/>
      <c r="BR1404" s="758"/>
      <c r="BS1404" s="758"/>
      <c r="BT1404" s="758"/>
      <c r="BU1404" s="758"/>
      <c r="BV1404" s="758"/>
      <c r="BW1404" s="758"/>
      <c r="BX1404" s="758"/>
      <c r="BY1404" s="758"/>
      <c r="BZ1404" s="758"/>
      <c r="CA1404" s="758"/>
      <c r="CB1404" s="758"/>
      <c r="CC1404" s="758"/>
      <c r="CD1404" s="758"/>
      <c r="CE1404" s="758"/>
      <c r="CF1404" s="758"/>
      <c r="CG1404" s="758"/>
      <c r="CH1404" s="758"/>
      <c r="CI1404" s="758"/>
      <c r="CJ1404" s="758"/>
      <c r="CK1404" s="758"/>
      <c r="CL1404" s="758"/>
      <c r="CM1404" s="758"/>
      <c r="CN1404" s="758"/>
    </row>
    <row r="1405" spans="2:92" ht="15">
      <c r="B1405" s="758"/>
      <c r="C1405" s="758"/>
      <c r="D1405" s="758"/>
      <c r="E1405" s="758"/>
      <c r="F1405" s="758"/>
      <c r="G1405" s="758"/>
      <c r="H1405" s="758"/>
      <c r="I1405" s="758"/>
      <c r="J1405" s="758"/>
      <c r="K1405" s="758"/>
      <c r="L1405" s="758"/>
      <c r="M1405" s="758"/>
      <c r="N1405" s="758"/>
      <c r="O1405" s="758"/>
      <c r="P1405" s="758"/>
      <c r="Q1405" s="758"/>
      <c r="R1405" s="758"/>
      <c r="S1405" s="758"/>
      <c r="T1405" s="758"/>
      <c r="U1405" s="758"/>
      <c r="V1405" s="758"/>
      <c r="W1405" s="758"/>
      <c r="X1405" s="758"/>
      <c r="Y1405" s="758"/>
      <c r="Z1405" s="758"/>
      <c r="AA1405" s="758"/>
      <c r="AB1405" s="758"/>
      <c r="AC1405" s="758"/>
      <c r="AD1405" s="758"/>
      <c r="AE1405" s="758"/>
      <c r="AF1405" s="758"/>
      <c r="AG1405" s="758"/>
      <c r="AH1405" s="758"/>
      <c r="AI1405" s="758"/>
      <c r="AJ1405" s="758"/>
      <c r="AK1405" s="758"/>
      <c r="AL1405" s="758"/>
      <c r="AM1405" s="758"/>
      <c r="AN1405" s="758"/>
      <c r="AO1405" s="758"/>
      <c r="AP1405" s="758"/>
      <c r="AQ1405" s="758"/>
      <c r="AR1405" s="758"/>
      <c r="AS1405" s="758"/>
      <c r="AT1405" s="758"/>
      <c r="AU1405" s="758"/>
      <c r="AV1405" s="758"/>
      <c r="AW1405" s="758"/>
      <c r="AX1405" s="758"/>
      <c r="AY1405" s="758"/>
      <c r="AZ1405" s="758"/>
      <c r="BA1405" s="758"/>
      <c r="BB1405" s="758"/>
      <c r="BC1405" s="758"/>
      <c r="BD1405" s="758"/>
      <c r="BE1405" s="758"/>
      <c r="BF1405" s="812"/>
      <c r="BG1405" s="758"/>
      <c r="BH1405" s="758"/>
      <c r="BI1405" s="758"/>
      <c r="BJ1405" s="758"/>
      <c r="BK1405" s="758"/>
      <c r="BL1405" s="758"/>
      <c r="BM1405" s="758"/>
      <c r="BN1405" s="758"/>
      <c r="BO1405" s="758"/>
      <c r="BP1405" s="758"/>
      <c r="BQ1405" s="758"/>
      <c r="BR1405" s="758"/>
      <c r="BS1405" s="758"/>
      <c r="BT1405" s="758"/>
      <c r="BU1405" s="758"/>
      <c r="BV1405" s="758"/>
      <c r="BW1405" s="758"/>
      <c r="BX1405" s="758"/>
      <c r="BY1405" s="758"/>
      <c r="BZ1405" s="758"/>
      <c r="CA1405" s="758"/>
      <c r="CB1405" s="758"/>
      <c r="CC1405" s="758"/>
      <c r="CD1405" s="758"/>
      <c r="CE1405" s="758"/>
      <c r="CF1405" s="758"/>
      <c r="CG1405" s="758"/>
      <c r="CH1405" s="758"/>
      <c r="CI1405" s="758"/>
      <c r="CJ1405" s="758"/>
      <c r="CK1405" s="758"/>
      <c r="CL1405" s="758"/>
      <c r="CM1405" s="758"/>
      <c r="CN1405" s="758"/>
    </row>
    <row r="1406" spans="2:92" ht="15">
      <c r="B1406" s="758"/>
      <c r="C1406" s="758"/>
      <c r="D1406" s="758"/>
      <c r="E1406" s="758"/>
      <c r="F1406" s="758"/>
      <c r="G1406" s="758"/>
      <c r="H1406" s="758"/>
      <c r="I1406" s="758"/>
      <c r="J1406" s="758"/>
      <c r="K1406" s="758"/>
      <c r="L1406" s="758"/>
      <c r="M1406" s="758"/>
      <c r="N1406" s="758"/>
      <c r="O1406" s="758"/>
      <c r="P1406" s="758"/>
      <c r="Q1406" s="758"/>
      <c r="R1406" s="758"/>
      <c r="S1406" s="758"/>
      <c r="T1406" s="758"/>
      <c r="U1406" s="758"/>
      <c r="V1406" s="758"/>
      <c r="W1406" s="758"/>
      <c r="X1406" s="758"/>
      <c r="Y1406" s="758"/>
      <c r="Z1406" s="758"/>
      <c r="AA1406" s="758"/>
      <c r="AB1406" s="758"/>
      <c r="AC1406" s="758"/>
      <c r="AD1406" s="758"/>
      <c r="AE1406" s="758"/>
      <c r="AF1406" s="758"/>
      <c r="AG1406" s="758"/>
      <c r="AH1406" s="758"/>
      <c r="AI1406" s="758"/>
      <c r="AJ1406" s="758"/>
      <c r="AK1406" s="758"/>
      <c r="AL1406" s="758"/>
      <c r="AM1406" s="758"/>
      <c r="AN1406" s="758"/>
      <c r="AO1406" s="758"/>
      <c r="AP1406" s="758"/>
      <c r="AQ1406" s="758"/>
      <c r="AR1406" s="758"/>
      <c r="AS1406" s="758"/>
      <c r="AT1406" s="758"/>
      <c r="AU1406" s="758"/>
      <c r="AV1406" s="758"/>
      <c r="AW1406" s="758"/>
      <c r="AX1406" s="758"/>
      <c r="AY1406" s="758"/>
      <c r="AZ1406" s="758"/>
      <c r="BA1406" s="758"/>
      <c r="BB1406" s="758"/>
      <c r="BC1406" s="758"/>
      <c r="BD1406" s="758"/>
      <c r="BE1406" s="758"/>
      <c r="BF1406" s="812"/>
      <c r="BG1406" s="758"/>
      <c r="BH1406" s="758"/>
      <c r="BI1406" s="758"/>
      <c r="BJ1406" s="758"/>
      <c r="BK1406" s="758"/>
      <c r="BL1406" s="758"/>
      <c r="BM1406" s="758"/>
      <c r="BN1406" s="758"/>
      <c r="BO1406" s="758"/>
      <c r="BP1406" s="758"/>
      <c r="BQ1406" s="758"/>
      <c r="BR1406" s="758"/>
      <c r="BS1406" s="758"/>
      <c r="BT1406" s="758"/>
      <c r="BU1406" s="758"/>
      <c r="BV1406" s="758"/>
      <c r="BW1406" s="758"/>
      <c r="BX1406" s="758"/>
      <c r="BY1406" s="758"/>
      <c r="BZ1406" s="758"/>
      <c r="CA1406" s="758"/>
      <c r="CB1406" s="758"/>
      <c r="CC1406" s="758"/>
      <c r="CD1406" s="758"/>
      <c r="CE1406" s="758"/>
      <c r="CF1406" s="758"/>
      <c r="CG1406" s="758"/>
      <c r="CH1406" s="758"/>
      <c r="CI1406" s="758"/>
      <c r="CJ1406" s="758"/>
      <c r="CK1406" s="758"/>
      <c r="CL1406" s="758"/>
      <c r="CM1406" s="758"/>
      <c r="CN1406" s="758"/>
    </row>
    <row r="1407" spans="2:92" ht="15">
      <c r="B1407" s="758"/>
      <c r="C1407" s="758"/>
      <c r="D1407" s="758"/>
      <c r="E1407" s="758"/>
      <c r="F1407" s="758"/>
      <c r="G1407" s="758"/>
      <c r="H1407" s="758"/>
      <c r="I1407" s="758"/>
      <c r="J1407" s="758"/>
      <c r="K1407" s="758"/>
      <c r="L1407" s="758"/>
      <c r="M1407" s="758"/>
      <c r="N1407" s="758"/>
      <c r="O1407" s="758"/>
      <c r="P1407" s="758"/>
      <c r="Q1407" s="758"/>
      <c r="R1407" s="758"/>
      <c r="S1407" s="758"/>
      <c r="T1407" s="758"/>
      <c r="U1407" s="758"/>
      <c r="V1407" s="758"/>
      <c r="W1407" s="758"/>
      <c r="X1407" s="758"/>
      <c r="Y1407" s="758"/>
      <c r="Z1407" s="758"/>
      <c r="AA1407" s="758"/>
      <c r="AB1407" s="758"/>
      <c r="AC1407" s="758"/>
      <c r="AD1407" s="758"/>
      <c r="AE1407" s="758"/>
      <c r="AF1407" s="758"/>
      <c r="AG1407" s="758"/>
      <c r="AH1407" s="758"/>
      <c r="AI1407" s="758"/>
      <c r="AJ1407" s="758"/>
      <c r="AK1407" s="758"/>
      <c r="AL1407" s="758"/>
      <c r="AM1407" s="758"/>
      <c r="AN1407" s="758"/>
      <c r="AO1407" s="758"/>
      <c r="AP1407" s="758"/>
      <c r="AQ1407" s="758"/>
      <c r="AR1407" s="758"/>
      <c r="AS1407" s="758"/>
      <c r="AT1407" s="758"/>
      <c r="AU1407" s="758"/>
      <c r="AV1407" s="758"/>
      <c r="AW1407" s="758"/>
      <c r="AX1407" s="758"/>
      <c r="AY1407" s="758"/>
      <c r="AZ1407" s="758"/>
      <c r="BA1407" s="758"/>
      <c r="BB1407" s="758"/>
      <c r="BC1407" s="758"/>
      <c r="BD1407" s="758"/>
      <c r="BE1407" s="758"/>
      <c r="BF1407" s="812"/>
      <c r="BG1407" s="758"/>
      <c r="BH1407" s="758"/>
      <c r="BI1407" s="758"/>
      <c r="BJ1407" s="758"/>
      <c r="BK1407" s="758"/>
      <c r="BL1407" s="758"/>
      <c r="BM1407" s="758"/>
      <c r="BN1407" s="758"/>
      <c r="BO1407" s="758"/>
      <c r="BP1407" s="758"/>
      <c r="BQ1407" s="758"/>
      <c r="BR1407" s="758"/>
      <c r="BS1407" s="758"/>
      <c r="BT1407" s="758"/>
      <c r="BU1407" s="758"/>
      <c r="BV1407" s="758"/>
      <c r="BW1407" s="758"/>
      <c r="BX1407" s="758"/>
      <c r="BY1407" s="758"/>
      <c r="BZ1407" s="758"/>
      <c r="CA1407" s="758"/>
      <c r="CB1407" s="758"/>
      <c r="CC1407" s="758"/>
      <c r="CD1407" s="758"/>
      <c r="CE1407" s="758"/>
      <c r="CF1407" s="758"/>
      <c r="CG1407" s="758"/>
      <c r="CH1407" s="758"/>
      <c r="CI1407" s="758"/>
      <c r="CJ1407" s="758"/>
      <c r="CK1407" s="758"/>
      <c r="CL1407" s="758"/>
      <c r="CM1407" s="758"/>
      <c r="CN1407" s="758"/>
    </row>
    <row r="1408" spans="2:92" ht="15">
      <c r="B1408" s="758"/>
      <c r="C1408" s="758"/>
      <c r="D1408" s="758"/>
      <c r="E1408" s="758"/>
      <c r="F1408" s="758"/>
      <c r="G1408" s="758"/>
      <c r="H1408" s="758"/>
      <c r="I1408" s="758"/>
      <c r="J1408" s="758"/>
      <c r="K1408" s="758"/>
      <c r="L1408" s="758"/>
      <c r="M1408" s="758"/>
      <c r="N1408" s="758"/>
      <c r="O1408" s="758"/>
      <c r="P1408" s="758"/>
      <c r="Q1408" s="758"/>
      <c r="R1408" s="758"/>
      <c r="S1408" s="758"/>
      <c r="T1408" s="758"/>
      <c r="U1408" s="758"/>
      <c r="V1408" s="758"/>
      <c r="W1408" s="758"/>
      <c r="X1408" s="758"/>
      <c r="Y1408" s="758"/>
      <c r="Z1408" s="758"/>
      <c r="AA1408" s="758"/>
      <c r="AB1408" s="758"/>
      <c r="AC1408" s="758"/>
      <c r="AD1408" s="758"/>
      <c r="AE1408" s="758"/>
      <c r="AF1408" s="758"/>
      <c r="AG1408" s="758"/>
      <c r="AH1408" s="758"/>
      <c r="AI1408" s="758"/>
      <c r="AJ1408" s="758"/>
      <c r="AK1408" s="758"/>
      <c r="AL1408" s="758"/>
      <c r="AM1408" s="758"/>
      <c r="AN1408" s="758"/>
      <c r="AO1408" s="758"/>
      <c r="AP1408" s="758"/>
      <c r="AQ1408" s="758"/>
      <c r="AR1408" s="758"/>
      <c r="AS1408" s="758"/>
      <c r="AT1408" s="758"/>
      <c r="AU1408" s="758"/>
      <c r="AV1408" s="758"/>
      <c r="AW1408" s="758"/>
      <c r="AX1408" s="758"/>
      <c r="AY1408" s="758"/>
      <c r="AZ1408" s="758"/>
      <c r="BA1408" s="758"/>
      <c r="BB1408" s="758"/>
      <c r="BC1408" s="758"/>
      <c r="BD1408" s="758"/>
      <c r="BE1408" s="758"/>
      <c r="BF1408" s="812"/>
      <c r="BG1408" s="758"/>
      <c r="BH1408" s="758"/>
      <c r="BI1408" s="758"/>
      <c r="BJ1408" s="758"/>
      <c r="BK1408" s="758"/>
      <c r="BL1408" s="758"/>
      <c r="BM1408" s="758"/>
      <c r="BN1408" s="758"/>
      <c r="BO1408" s="758"/>
      <c r="BP1408" s="758"/>
      <c r="BQ1408" s="758"/>
      <c r="BR1408" s="758"/>
      <c r="BS1408" s="758"/>
      <c r="BT1408" s="758"/>
      <c r="BU1408" s="758"/>
      <c r="BV1408" s="758"/>
      <c r="BW1408" s="758"/>
      <c r="BX1408" s="758"/>
      <c r="BY1408" s="758"/>
      <c r="BZ1408" s="758"/>
      <c r="CA1408" s="758"/>
      <c r="CB1408" s="758"/>
      <c r="CC1408" s="758"/>
      <c r="CD1408" s="758"/>
      <c r="CE1408" s="758"/>
      <c r="CF1408" s="758"/>
      <c r="CG1408" s="758"/>
      <c r="CH1408" s="758"/>
      <c r="CI1408" s="758"/>
      <c r="CJ1408" s="758"/>
      <c r="CK1408" s="758"/>
      <c r="CL1408" s="758"/>
      <c r="CM1408" s="758"/>
      <c r="CN1408" s="758"/>
    </row>
    <row r="1409" spans="2:92" ht="15">
      <c r="B1409" s="758"/>
      <c r="C1409" s="758"/>
      <c r="D1409" s="758"/>
      <c r="E1409" s="758"/>
      <c r="F1409" s="758"/>
      <c r="G1409" s="758"/>
      <c r="H1409" s="758"/>
      <c r="I1409" s="758"/>
      <c r="J1409" s="758"/>
      <c r="K1409" s="758"/>
      <c r="L1409" s="758"/>
      <c r="M1409" s="758"/>
      <c r="N1409" s="758"/>
      <c r="O1409" s="758"/>
      <c r="P1409" s="758"/>
      <c r="Q1409" s="758"/>
      <c r="R1409" s="758"/>
      <c r="S1409" s="758"/>
      <c r="T1409" s="758"/>
      <c r="U1409" s="758"/>
      <c r="V1409" s="758"/>
      <c r="W1409" s="758"/>
      <c r="X1409" s="758"/>
      <c r="Y1409" s="758"/>
      <c r="Z1409" s="758"/>
      <c r="AA1409" s="758"/>
      <c r="AB1409" s="758"/>
      <c r="AC1409" s="758"/>
      <c r="AD1409" s="758"/>
      <c r="AE1409" s="758"/>
      <c r="AF1409" s="758"/>
      <c r="AG1409" s="758"/>
      <c r="AH1409" s="758"/>
      <c r="AI1409" s="758"/>
      <c r="AJ1409" s="758"/>
      <c r="AK1409" s="758"/>
      <c r="AL1409" s="758"/>
      <c r="AM1409" s="758"/>
      <c r="AN1409" s="758"/>
      <c r="AO1409" s="758"/>
      <c r="AP1409" s="758"/>
      <c r="AQ1409" s="758"/>
      <c r="AR1409" s="758"/>
      <c r="AS1409" s="758"/>
      <c r="AT1409" s="758"/>
      <c r="AU1409" s="758"/>
      <c r="AV1409" s="758"/>
      <c r="AW1409" s="758"/>
      <c r="AX1409" s="758"/>
      <c r="AY1409" s="758"/>
      <c r="AZ1409" s="758"/>
      <c r="BA1409" s="758"/>
      <c r="BB1409" s="758"/>
      <c r="BC1409" s="758"/>
      <c r="BD1409" s="758"/>
      <c r="BE1409" s="758"/>
      <c r="BF1409" s="812"/>
      <c r="BG1409" s="758"/>
      <c r="BH1409" s="758"/>
      <c r="BI1409" s="758"/>
      <c r="BJ1409" s="758"/>
      <c r="BK1409" s="758"/>
      <c r="BL1409" s="758"/>
      <c r="BM1409" s="758"/>
      <c r="BN1409" s="758"/>
      <c r="BO1409" s="758"/>
      <c r="BP1409" s="758"/>
      <c r="BQ1409" s="758"/>
      <c r="BR1409" s="758"/>
      <c r="BS1409" s="758"/>
      <c r="BT1409" s="758"/>
      <c r="BU1409" s="758"/>
      <c r="BV1409" s="758"/>
      <c r="BW1409" s="758"/>
      <c r="BX1409" s="758"/>
      <c r="BY1409" s="758"/>
      <c r="BZ1409" s="758"/>
      <c r="CA1409" s="758"/>
      <c r="CB1409" s="758"/>
      <c r="CC1409" s="758"/>
      <c r="CD1409" s="758"/>
      <c r="CE1409" s="758"/>
      <c r="CF1409" s="758"/>
      <c r="CG1409" s="758"/>
      <c r="CH1409" s="758"/>
      <c r="CI1409" s="758"/>
      <c r="CJ1409" s="758"/>
      <c r="CK1409" s="758"/>
      <c r="CL1409" s="758"/>
      <c r="CM1409" s="758"/>
      <c r="CN1409" s="758"/>
    </row>
    <row r="1410" spans="2:92" ht="15">
      <c r="B1410" s="758"/>
      <c r="C1410" s="758"/>
      <c r="D1410" s="758"/>
      <c r="E1410" s="758"/>
      <c r="F1410" s="758"/>
      <c r="G1410" s="758"/>
      <c r="H1410" s="758"/>
      <c r="I1410" s="758"/>
      <c r="J1410" s="758"/>
      <c r="K1410" s="758"/>
      <c r="L1410" s="758"/>
      <c r="M1410" s="758"/>
      <c r="N1410" s="758"/>
      <c r="O1410" s="758"/>
      <c r="P1410" s="758"/>
      <c r="Q1410" s="758"/>
      <c r="R1410" s="758"/>
      <c r="S1410" s="758"/>
      <c r="T1410" s="758"/>
      <c r="U1410" s="758"/>
      <c r="V1410" s="758"/>
      <c r="W1410" s="758"/>
      <c r="X1410" s="758"/>
      <c r="Y1410" s="758"/>
      <c r="Z1410" s="758"/>
      <c r="AA1410" s="758"/>
      <c r="AB1410" s="758"/>
      <c r="AC1410" s="758"/>
      <c r="AD1410" s="758"/>
      <c r="AE1410" s="758"/>
      <c r="AF1410" s="758"/>
      <c r="AG1410" s="758"/>
      <c r="AH1410" s="758"/>
      <c r="AI1410" s="758"/>
      <c r="AJ1410" s="758"/>
      <c r="AK1410" s="758"/>
      <c r="AL1410" s="758"/>
      <c r="AM1410" s="758"/>
      <c r="AN1410" s="758"/>
      <c r="AO1410" s="758"/>
      <c r="AP1410" s="758"/>
      <c r="AQ1410" s="758"/>
      <c r="AR1410" s="758"/>
      <c r="AS1410" s="758"/>
      <c r="AT1410" s="758"/>
      <c r="AU1410" s="758"/>
      <c r="AV1410" s="758"/>
      <c r="AW1410" s="758"/>
      <c r="AX1410" s="758"/>
      <c r="AY1410" s="758"/>
      <c r="AZ1410" s="758"/>
      <c r="BA1410" s="758"/>
      <c r="BB1410" s="758"/>
      <c r="BC1410" s="758"/>
      <c r="BD1410" s="758"/>
      <c r="BE1410" s="758"/>
      <c r="BF1410" s="812"/>
      <c r="BG1410" s="758"/>
      <c r="BH1410" s="758"/>
      <c r="BI1410" s="758"/>
      <c r="BJ1410" s="758"/>
      <c r="BK1410" s="758"/>
      <c r="BL1410" s="758"/>
      <c r="BM1410" s="758"/>
      <c r="BN1410" s="758"/>
      <c r="BO1410" s="758"/>
      <c r="BP1410" s="758"/>
      <c r="BQ1410" s="758"/>
      <c r="BR1410" s="758"/>
      <c r="BS1410" s="758"/>
      <c r="BT1410" s="758"/>
      <c r="BU1410" s="758"/>
      <c r="BV1410" s="758"/>
      <c r="BW1410" s="758"/>
      <c r="BX1410" s="758"/>
      <c r="BY1410" s="758"/>
      <c r="BZ1410" s="758"/>
      <c r="CA1410" s="758"/>
      <c r="CB1410" s="758"/>
      <c r="CC1410" s="758"/>
      <c r="CD1410" s="758"/>
      <c r="CE1410" s="758"/>
      <c r="CF1410" s="758"/>
      <c r="CG1410" s="758"/>
      <c r="CH1410" s="758"/>
      <c r="CI1410" s="758"/>
      <c r="CJ1410" s="758"/>
      <c r="CK1410" s="758"/>
      <c r="CL1410" s="758"/>
      <c r="CM1410" s="758"/>
      <c r="CN1410" s="758"/>
    </row>
    <row r="1411" spans="2:92" ht="15">
      <c r="B1411" s="758"/>
      <c r="C1411" s="758"/>
      <c r="D1411" s="758"/>
      <c r="E1411" s="758"/>
      <c r="F1411" s="758"/>
      <c r="G1411" s="758"/>
      <c r="H1411" s="758"/>
      <c r="I1411" s="758"/>
      <c r="J1411" s="758"/>
      <c r="K1411" s="758"/>
      <c r="L1411" s="758"/>
      <c r="M1411" s="758"/>
      <c r="N1411" s="758"/>
      <c r="O1411" s="758"/>
      <c r="P1411" s="758"/>
      <c r="Q1411" s="758"/>
      <c r="R1411" s="758"/>
      <c r="S1411" s="758"/>
      <c r="T1411" s="758"/>
      <c r="U1411" s="758"/>
      <c r="V1411" s="758"/>
      <c r="W1411" s="758"/>
      <c r="X1411" s="758"/>
      <c r="Y1411" s="758"/>
      <c r="Z1411" s="758"/>
      <c r="AA1411" s="758"/>
      <c r="AB1411" s="758"/>
      <c r="AC1411" s="758"/>
      <c r="AD1411" s="758"/>
      <c r="AE1411" s="758"/>
      <c r="AF1411" s="758"/>
      <c r="AG1411" s="758"/>
      <c r="AH1411" s="758"/>
      <c r="AI1411" s="758"/>
      <c r="AJ1411" s="758"/>
      <c r="AK1411" s="758"/>
      <c r="AL1411" s="758"/>
      <c r="AM1411" s="758"/>
      <c r="AN1411" s="758"/>
      <c r="AO1411" s="758"/>
      <c r="AP1411" s="758"/>
      <c r="AQ1411" s="758"/>
      <c r="AR1411" s="758"/>
      <c r="AS1411" s="758"/>
      <c r="AT1411" s="758"/>
      <c r="AU1411" s="758"/>
      <c r="AV1411" s="758"/>
      <c r="AW1411" s="758"/>
      <c r="AX1411" s="758"/>
      <c r="AY1411" s="758"/>
      <c r="AZ1411" s="758"/>
      <c r="BA1411" s="758"/>
      <c r="BB1411" s="758"/>
      <c r="BC1411" s="758"/>
      <c r="BD1411" s="758"/>
      <c r="BE1411" s="758"/>
      <c r="BF1411" s="812"/>
      <c r="BG1411" s="758"/>
      <c r="BH1411" s="758"/>
      <c r="BI1411" s="758"/>
      <c r="BJ1411" s="758"/>
      <c r="BK1411" s="758"/>
      <c r="BL1411" s="758"/>
      <c r="BM1411" s="758"/>
      <c r="BN1411" s="758"/>
      <c r="BO1411" s="758"/>
      <c r="BP1411" s="758"/>
      <c r="BQ1411" s="758"/>
      <c r="BR1411" s="758"/>
      <c r="BS1411" s="758"/>
      <c r="BT1411" s="758"/>
      <c r="BU1411" s="758"/>
      <c r="BV1411" s="758"/>
      <c r="BW1411" s="758"/>
      <c r="BX1411" s="758"/>
      <c r="BY1411" s="758"/>
      <c r="BZ1411" s="758"/>
      <c r="CA1411" s="758"/>
      <c r="CB1411" s="758"/>
      <c r="CC1411" s="758"/>
      <c r="CD1411" s="758"/>
      <c r="CE1411" s="758"/>
      <c r="CF1411" s="758"/>
      <c r="CG1411" s="758"/>
      <c r="CH1411" s="758"/>
      <c r="CI1411" s="758"/>
      <c r="CJ1411" s="758"/>
      <c r="CK1411" s="758"/>
      <c r="CL1411" s="758"/>
      <c r="CM1411" s="758"/>
      <c r="CN1411" s="758"/>
    </row>
    <row r="1412" spans="2:92" ht="15">
      <c r="B1412" s="758"/>
      <c r="C1412" s="758"/>
      <c r="D1412" s="758"/>
      <c r="E1412" s="758"/>
      <c r="F1412" s="758"/>
      <c r="G1412" s="758"/>
      <c r="H1412" s="758"/>
      <c r="I1412" s="758"/>
      <c r="J1412" s="758"/>
      <c r="K1412" s="758"/>
      <c r="L1412" s="758"/>
      <c r="M1412" s="758"/>
      <c r="N1412" s="758"/>
      <c r="O1412" s="758"/>
      <c r="P1412" s="758"/>
      <c r="Q1412" s="758"/>
      <c r="R1412" s="758"/>
      <c r="S1412" s="758"/>
      <c r="T1412" s="758"/>
      <c r="U1412" s="758"/>
      <c r="V1412" s="758"/>
      <c r="W1412" s="758"/>
      <c r="X1412" s="758"/>
      <c r="Y1412" s="758"/>
      <c r="Z1412" s="758"/>
      <c r="AA1412" s="758"/>
      <c r="AB1412" s="758"/>
      <c r="AC1412" s="758"/>
      <c r="AD1412" s="758"/>
      <c r="AE1412" s="758"/>
      <c r="AF1412" s="758"/>
      <c r="AG1412" s="758"/>
      <c r="AH1412" s="758"/>
      <c r="AI1412" s="758"/>
      <c r="AJ1412" s="758"/>
      <c r="AK1412" s="758"/>
      <c r="AL1412" s="758"/>
      <c r="AM1412" s="758"/>
      <c r="AN1412" s="758"/>
      <c r="AO1412" s="758"/>
      <c r="AP1412" s="758"/>
      <c r="AQ1412" s="758"/>
      <c r="AR1412" s="758"/>
      <c r="AS1412" s="758"/>
      <c r="AT1412" s="758"/>
      <c r="AU1412" s="758"/>
      <c r="AV1412" s="758"/>
      <c r="AW1412" s="758"/>
      <c r="AX1412" s="758"/>
      <c r="AY1412" s="758"/>
      <c r="AZ1412" s="758"/>
      <c r="BA1412" s="758"/>
      <c r="BB1412" s="758"/>
      <c r="BC1412" s="758"/>
      <c r="BD1412" s="758"/>
      <c r="BE1412" s="758"/>
      <c r="BF1412" s="812"/>
      <c r="BG1412" s="758"/>
      <c r="BH1412" s="758"/>
      <c r="BI1412" s="758"/>
      <c r="BJ1412" s="758"/>
      <c r="BK1412" s="758"/>
      <c r="BL1412" s="758"/>
      <c r="BM1412" s="758"/>
      <c r="BN1412" s="758"/>
      <c r="BO1412" s="758"/>
      <c r="BP1412" s="758"/>
      <c r="BQ1412" s="758"/>
      <c r="BR1412" s="758"/>
      <c r="BS1412" s="758"/>
      <c r="BT1412" s="758"/>
      <c r="BU1412" s="758"/>
      <c r="BV1412" s="758"/>
      <c r="BW1412" s="758"/>
      <c r="BX1412" s="758"/>
      <c r="BY1412" s="758"/>
      <c r="BZ1412" s="758"/>
      <c r="CA1412" s="758"/>
      <c r="CB1412" s="758"/>
      <c r="CC1412" s="758"/>
      <c r="CD1412" s="758"/>
      <c r="CE1412" s="758"/>
      <c r="CF1412" s="758"/>
      <c r="CG1412" s="758"/>
      <c r="CH1412" s="758"/>
      <c r="CI1412" s="758"/>
      <c r="CJ1412" s="758"/>
      <c r="CK1412" s="758"/>
      <c r="CL1412" s="758"/>
      <c r="CM1412" s="758"/>
      <c r="CN1412" s="758"/>
    </row>
    <row r="1413" spans="2:92" ht="15">
      <c r="B1413" s="758"/>
      <c r="C1413" s="758"/>
      <c r="D1413" s="758"/>
      <c r="E1413" s="758"/>
      <c r="F1413" s="758"/>
      <c r="G1413" s="758"/>
      <c r="H1413" s="758"/>
      <c r="I1413" s="758"/>
      <c r="J1413" s="758"/>
      <c r="K1413" s="758"/>
      <c r="L1413" s="758"/>
      <c r="M1413" s="758"/>
      <c r="N1413" s="758"/>
      <c r="O1413" s="758"/>
      <c r="P1413" s="758"/>
      <c r="Q1413" s="758"/>
      <c r="R1413" s="758"/>
      <c r="S1413" s="758"/>
      <c r="T1413" s="758"/>
      <c r="U1413" s="758"/>
      <c r="V1413" s="758"/>
      <c r="W1413" s="758"/>
      <c r="X1413" s="758"/>
      <c r="Y1413" s="758"/>
      <c r="Z1413" s="758"/>
      <c r="AA1413" s="758"/>
      <c r="AB1413" s="758"/>
      <c r="AC1413" s="758"/>
      <c r="AD1413" s="758"/>
      <c r="AE1413" s="758"/>
      <c r="AF1413" s="758"/>
      <c r="AG1413" s="758"/>
      <c r="AH1413" s="758"/>
      <c r="AI1413" s="758"/>
      <c r="AJ1413" s="758"/>
      <c r="AK1413" s="758"/>
      <c r="AL1413" s="758"/>
      <c r="AM1413" s="758"/>
      <c r="AN1413" s="758"/>
      <c r="AO1413" s="758"/>
      <c r="AP1413" s="758"/>
      <c r="AQ1413" s="758"/>
      <c r="AR1413" s="758"/>
      <c r="AS1413" s="758"/>
      <c r="AT1413" s="758"/>
      <c r="AU1413" s="758"/>
      <c r="AV1413" s="758"/>
      <c r="AW1413" s="758"/>
      <c r="AX1413" s="758"/>
      <c r="AY1413" s="758"/>
      <c r="AZ1413" s="758"/>
      <c r="BA1413" s="758"/>
      <c r="BB1413" s="758"/>
      <c r="BC1413" s="758"/>
      <c r="BD1413" s="758"/>
      <c r="BE1413" s="758"/>
      <c r="BF1413" s="812"/>
      <c r="BG1413" s="758"/>
      <c r="BH1413" s="758"/>
      <c r="BI1413" s="758"/>
      <c r="BJ1413" s="758"/>
      <c r="BK1413" s="758"/>
      <c r="BL1413" s="758"/>
      <c r="BM1413" s="758"/>
      <c r="BN1413" s="758"/>
      <c r="BO1413" s="758"/>
      <c r="BP1413" s="758"/>
      <c r="BQ1413" s="758"/>
      <c r="BR1413" s="758"/>
      <c r="BS1413" s="758"/>
      <c r="BT1413" s="758"/>
      <c r="BU1413" s="758"/>
      <c r="BV1413" s="758"/>
      <c r="BW1413" s="758"/>
      <c r="BX1413" s="758"/>
      <c r="BY1413" s="758"/>
      <c r="BZ1413" s="758"/>
      <c r="CA1413" s="758"/>
      <c r="CB1413" s="758"/>
      <c r="CC1413" s="758"/>
      <c r="CD1413" s="758"/>
      <c r="CE1413" s="758"/>
      <c r="CF1413" s="758"/>
      <c r="CG1413" s="758"/>
      <c r="CH1413" s="758"/>
      <c r="CI1413" s="758"/>
      <c r="CJ1413" s="758"/>
      <c r="CK1413" s="758"/>
      <c r="CL1413" s="758"/>
      <c r="CM1413" s="758"/>
      <c r="CN1413" s="758"/>
    </row>
    <row r="1414" spans="2:92" ht="15">
      <c r="B1414" s="758"/>
      <c r="C1414" s="758"/>
      <c r="D1414" s="758"/>
      <c r="E1414" s="758"/>
      <c r="F1414" s="758"/>
      <c r="G1414" s="758"/>
      <c r="H1414" s="758"/>
      <c r="I1414" s="758"/>
      <c r="J1414" s="758"/>
      <c r="K1414" s="758"/>
      <c r="L1414" s="758"/>
      <c r="M1414" s="758"/>
      <c r="N1414" s="758"/>
      <c r="O1414" s="758"/>
      <c r="P1414" s="758"/>
      <c r="Q1414" s="758"/>
      <c r="R1414" s="758"/>
      <c r="S1414" s="758"/>
      <c r="T1414" s="758"/>
      <c r="U1414" s="758"/>
      <c r="V1414" s="758"/>
      <c r="W1414" s="758"/>
      <c r="X1414" s="758"/>
      <c r="Y1414" s="758"/>
      <c r="Z1414" s="758"/>
      <c r="AA1414" s="758"/>
      <c r="AB1414" s="758"/>
      <c r="AC1414" s="758"/>
      <c r="AD1414" s="758"/>
      <c r="AE1414" s="758"/>
      <c r="AF1414" s="758"/>
      <c r="AG1414" s="758"/>
      <c r="AH1414" s="758"/>
      <c r="AI1414" s="758"/>
      <c r="AJ1414" s="758"/>
      <c r="AK1414" s="758"/>
      <c r="AL1414" s="758"/>
      <c r="AM1414" s="758"/>
      <c r="AN1414" s="758"/>
      <c r="AO1414" s="758"/>
      <c r="AP1414" s="758"/>
      <c r="AQ1414" s="758"/>
      <c r="AR1414" s="758"/>
      <c r="AS1414" s="758"/>
      <c r="AT1414" s="758"/>
      <c r="AU1414" s="758"/>
      <c r="AV1414" s="758"/>
      <c r="AW1414" s="758"/>
      <c r="AX1414" s="758"/>
      <c r="AY1414" s="758"/>
      <c r="AZ1414" s="758"/>
      <c r="BA1414" s="758"/>
      <c r="BB1414" s="758"/>
      <c r="BC1414" s="758"/>
      <c r="BD1414" s="758"/>
      <c r="BE1414" s="758"/>
      <c r="BF1414" s="812"/>
      <c r="BG1414" s="758"/>
      <c r="BH1414" s="758"/>
      <c r="BI1414" s="758"/>
      <c r="BJ1414" s="758"/>
      <c r="BK1414" s="758"/>
      <c r="BL1414" s="758"/>
      <c r="BM1414" s="758"/>
      <c r="BN1414" s="758"/>
      <c r="BO1414" s="758"/>
      <c r="BP1414" s="758"/>
      <c r="BQ1414" s="758"/>
      <c r="BR1414" s="758"/>
      <c r="BS1414" s="758"/>
      <c r="BT1414" s="758"/>
      <c r="BU1414" s="758"/>
      <c r="BV1414" s="758"/>
      <c r="BW1414" s="758"/>
      <c r="BX1414" s="758"/>
      <c r="BY1414" s="758"/>
      <c r="BZ1414" s="758"/>
      <c r="CA1414" s="758"/>
      <c r="CB1414" s="758"/>
      <c r="CC1414" s="758"/>
      <c r="CD1414" s="758"/>
      <c r="CE1414" s="758"/>
      <c r="CF1414" s="758"/>
      <c r="CG1414" s="758"/>
      <c r="CH1414" s="758"/>
      <c r="CI1414" s="758"/>
      <c r="CJ1414" s="758"/>
      <c r="CK1414" s="758"/>
      <c r="CL1414" s="758"/>
      <c r="CM1414" s="758"/>
      <c r="CN1414" s="758"/>
    </row>
    <row r="1415" spans="2:92" ht="15">
      <c r="B1415" s="758"/>
      <c r="C1415" s="758"/>
      <c r="D1415" s="758"/>
      <c r="E1415" s="758"/>
      <c r="F1415" s="758"/>
      <c r="G1415" s="758"/>
      <c r="H1415" s="758"/>
      <c r="I1415" s="758"/>
      <c r="J1415" s="758"/>
      <c r="K1415" s="758"/>
      <c r="L1415" s="758"/>
      <c r="M1415" s="758"/>
      <c r="N1415" s="758"/>
      <c r="O1415" s="758"/>
      <c r="P1415" s="758"/>
      <c r="Q1415" s="758"/>
      <c r="R1415" s="758"/>
      <c r="S1415" s="758"/>
      <c r="T1415" s="758"/>
      <c r="U1415" s="758"/>
      <c r="V1415" s="758"/>
      <c r="W1415" s="758"/>
      <c r="X1415" s="758"/>
      <c r="Y1415" s="758"/>
      <c r="Z1415" s="758"/>
      <c r="AA1415" s="758"/>
      <c r="AB1415" s="758"/>
      <c r="AC1415" s="758"/>
      <c r="AD1415" s="758"/>
      <c r="AE1415" s="758"/>
      <c r="AF1415" s="758"/>
      <c r="AG1415" s="758"/>
      <c r="AH1415" s="758"/>
      <c r="AI1415" s="758"/>
      <c r="AJ1415" s="758"/>
      <c r="AK1415" s="758"/>
      <c r="AL1415" s="758"/>
      <c r="AM1415" s="758"/>
      <c r="AN1415" s="758"/>
      <c r="AO1415" s="758"/>
      <c r="AP1415" s="758"/>
      <c r="AQ1415" s="758"/>
      <c r="AR1415" s="758"/>
      <c r="AS1415" s="758"/>
      <c r="AT1415" s="758"/>
      <c r="AU1415" s="758"/>
      <c r="AV1415" s="758"/>
      <c r="AW1415" s="758"/>
      <c r="AX1415" s="758"/>
      <c r="AY1415" s="758"/>
      <c r="AZ1415" s="758"/>
      <c r="BA1415" s="758"/>
      <c r="BB1415" s="758"/>
      <c r="BC1415" s="758"/>
      <c r="BD1415" s="758"/>
      <c r="BE1415" s="758"/>
      <c r="BF1415" s="812"/>
      <c r="BG1415" s="758"/>
      <c r="BH1415" s="758"/>
      <c r="BI1415" s="758"/>
      <c r="BJ1415" s="758"/>
      <c r="BK1415" s="758"/>
      <c r="BL1415" s="758"/>
      <c r="BM1415" s="758"/>
      <c r="BN1415" s="758"/>
      <c r="BO1415" s="758"/>
      <c r="BP1415" s="758"/>
      <c r="BQ1415" s="758"/>
      <c r="BR1415" s="758"/>
      <c r="BS1415" s="758"/>
      <c r="BT1415" s="758"/>
      <c r="BU1415" s="758"/>
      <c r="BV1415" s="758"/>
      <c r="BW1415" s="758"/>
      <c r="BX1415" s="758"/>
      <c r="BY1415" s="758"/>
      <c r="BZ1415" s="758"/>
      <c r="CA1415" s="758"/>
      <c r="CB1415" s="758"/>
      <c r="CC1415" s="758"/>
      <c r="CD1415" s="758"/>
      <c r="CE1415" s="758"/>
      <c r="CF1415" s="758"/>
      <c r="CG1415" s="758"/>
      <c r="CH1415" s="758"/>
      <c r="CI1415" s="758"/>
      <c r="CJ1415" s="758"/>
      <c r="CK1415" s="758"/>
      <c r="CL1415" s="758"/>
      <c r="CM1415" s="758"/>
      <c r="CN1415" s="758"/>
    </row>
    <row r="1416" spans="2:92" ht="15">
      <c r="B1416" s="758"/>
      <c r="C1416" s="758"/>
      <c r="D1416" s="758"/>
      <c r="E1416" s="758"/>
      <c r="F1416" s="758"/>
      <c r="G1416" s="758"/>
      <c r="H1416" s="758"/>
      <c r="I1416" s="758"/>
      <c r="J1416" s="758"/>
      <c r="K1416" s="758"/>
      <c r="L1416" s="758"/>
      <c r="M1416" s="758"/>
      <c r="N1416" s="758"/>
      <c r="O1416" s="758"/>
      <c r="P1416" s="758"/>
      <c r="Q1416" s="758"/>
      <c r="R1416" s="758"/>
      <c r="S1416" s="758"/>
      <c r="T1416" s="758"/>
      <c r="U1416" s="758"/>
      <c r="V1416" s="758"/>
      <c r="W1416" s="758"/>
      <c r="X1416" s="758"/>
      <c r="Y1416" s="758"/>
      <c r="Z1416" s="758"/>
      <c r="AA1416" s="758"/>
      <c r="AB1416" s="758"/>
      <c r="AC1416" s="758"/>
      <c r="AD1416" s="758"/>
      <c r="AE1416" s="758"/>
      <c r="AF1416" s="758"/>
      <c r="AG1416" s="758"/>
      <c r="AH1416" s="758"/>
      <c r="AI1416" s="758"/>
      <c r="AJ1416" s="758"/>
      <c r="AK1416" s="758"/>
      <c r="AL1416" s="758"/>
      <c r="AM1416" s="758"/>
      <c r="AN1416" s="758"/>
      <c r="AO1416" s="758"/>
      <c r="AP1416" s="758"/>
      <c r="AQ1416" s="758"/>
      <c r="AR1416" s="758"/>
      <c r="AS1416" s="758"/>
      <c r="AT1416" s="758"/>
      <c r="AU1416" s="758"/>
      <c r="AV1416" s="758"/>
      <c r="AW1416" s="758"/>
      <c r="AX1416" s="758"/>
      <c r="AY1416" s="758"/>
      <c r="AZ1416" s="758"/>
      <c r="BA1416" s="758"/>
      <c r="BB1416" s="758"/>
      <c r="BC1416" s="758"/>
      <c r="BD1416" s="758"/>
      <c r="BE1416" s="758"/>
      <c r="BF1416" s="812"/>
      <c r="BG1416" s="758"/>
      <c r="BH1416" s="758"/>
      <c r="BI1416" s="758"/>
      <c r="BJ1416" s="758"/>
      <c r="BK1416" s="758"/>
      <c r="BL1416" s="758"/>
      <c r="BM1416" s="758"/>
      <c r="BN1416" s="758"/>
      <c r="BO1416" s="758"/>
      <c r="BP1416" s="758"/>
      <c r="BQ1416" s="758"/>
      <c r="BR1416" s="758"/>
      <c r="BS1416" s="758"/>
      <c r="BT1416" s="758"/>
      <c r="BU1416" s="758"/>
      <c r="BV1416" s="758"/>
      <c r="BW1416" s="758"/>
      <c r="BX1416" s="758"/>
      <c r="BY1416" s="758"/>
      <c r="BZ1416" s="758"/>
      <c r="CA1416" s="758"/>
      <c r="CB1416" s="758"/>
      <c r="CC1416" s="758"/>
      <c r="CD1416" s="758"/>
      <c r="CE1416" s="758"/>
      <c r="CF1416" s="758"/>
      <c r="CG1416" s="758"/>
      <c r="CH1416" s="758"/>
      <c r="CI1416" s="758"/>
      <c r="CJ1416" s="758"/>
      <c r="CK1416" s="758"/>
      <c r="CL1416" s="758"/>
      <c r="CM1416" s="758"/>
      <c r="CN1416" s="758"/>
    </row>
    <row r="1417" spans="2:92" ht="15">
      <c r="B1417" s="758"/>
      <c r="C1417" s="758"/>
      <c r="D1417" s="758"/>
      <c r="E1417" s="758"/>
      <c r="F1417" s="758"/>
      <c r="G1417" s="758"/>
      <c r="H1417" s="758"/>
      <c r="I1417" s="758"/>
      <c r="J1417" s="758"/>
      <c r="K1417" s="758"/>
      <c r="L1417" s="758"/>
      <c r="M1417" s="758"/>
      <c r="N1417" s="758"/>
      <c r="O1417" s="758"/>
      <c r="P1417" s="758"/>
      <c r="Q1417" s="758"/>
      <c r="R1417" s="758"/>
      <c r="S1417" s="758"/>
      <c r="T1417" s="758"/>
      <c r="U1417" s="758"/>
      <c r="V1417" s="758"/>
      <c r="W1417" s="758"/>
      <c r="X1417" s="758"/>
      <c r="Y1417" s="758"/>
      <c r="Z1417" s="758"/>
      <c r="AA1417" s="758"/>
      <c r="AB1417" s="758"/>
      <c r="AC1417" s="758"/>
      <c r="AD1417" s="758"/>
      <c r="AE1417" s="758"/>
      <c r="AF1417" s="758"/>
      <c r="AG1417" s="758"/>
      <c r="AH1417" s="758"/>
      <c r="AI1417" s="758"/>
      <c r="AJ1417" s="758"/>
      <c r="AK1417" s="758"/>
      <c r="AL1417" s="758"/>
      <c r="AM1417" s="758"/>
      <c r="AN1417" s="758"/>
      <c r="AO1417" s="758"/>
      <c r="AP1417" s="758"/>
      <c r="AQ1417" s="758"/>
      <c r="AR1417" s="758"/>
      <c r="AS1417" s="758"/>
      <c r="AT1417" s="758"/>
      <c r="AU1417" s="758"/>
      <c r="AV1417" s="758"/>
      <c r="AW1417" s="758"/>
      <c r="AX1417" s="758"/>
      <c r="AY1417" s="758"/>
      <c r="AZ1417" s="758"/>
      <c r="BA1417" s="758"/>
      <c r="BB1417" s="758"/>
      <c r="BC1417" s="758"/>
      <c r="BD1417" s="758"/>
      <c r="BE1417" s="758"/>
      <c r="BF1417" s="812"/>
      <c r="BG1417" s="758"/>
      <c r="BH1417" s="758"/>
      <c r="BI1417" s="758"/>
      <c r="BJ1417" s="758"/>
      <c r="BK1417" s="758"/>
      <c r="BL1417" s="758"/>
      <c r="BM1417" s="758"/>
      <c r="BN1417" s="758"/>
      <c r="BO1417" s="758"/>
      <c r="BP1417" s="758"/>
      <c r="BQ1417" s="758"/>
      <c r="BR1417" s="758"/>
      <c r="BS1417" s="758"/>
      <c r="BT1417" s="758"/>
      <c r="BU1417" s="758"/>
      <c r="BV1417" s="758"/>
      <c r="BW1417" s="758"/>
      <c r="BX1417" s="758"/>
      <c r="BY1417" s="758"/>
      <c r="BZ1417" s="758"/>
      <c r="CA1417" s="758"/>
      <c r="CB1417" s="758"/>
      <c r="CC1417" s="758"/>
      <c r="CD1417" s="758"/>
      <c r="CE1417" s="758"/>
      <c r="CF1417" s="758"/>
      <c r="CG1417" s="758"/>
      <c r="CH1417" s="758"/>
      <c r="CI1417" s="758"/>
      <c r="CJ1417" s="758"/>
      <c r="CK1417" s="758"/>
      <c r="CL1417" s="758"/>
      <c r="CM1417" s="758"/>
      <c r="CN1417" s="758"/>
    </row>
    <row r="1418" spans="2:92" ht="15">
      <c r="B1418" s="758"/>
      <c r="C1418" s="758"/>
      <c r="D1418" s="758"/>
      <c r="E1418" s="758"/>
      <c r="F1418" s="758"/>
      <c r="G1418" s="758"/>
      <c r="H1418" s="758"/>
      <c r="I1418" s="758"/>
      <c r="J1418" s="758"/>
      <c r="K1418" s="758"/>
      <c r="L1418" s="758"/>
      <c r="M1418" s="758"/>
      <c r="N1418" s="758"/>
      <c r="O1418" s="758"/>
      <c r="P1418" s="758"/>
      <c r="Q1418" s="758"/>
      <c r="R1418" s="758"/>
      <c r="S1418" s="758"/>
      <c r="T1418" s="758"/>
      <c r="U1418" s="758"/>
      <c r="V1418" s="758"/>
      <c r="W1418" s="758"/>
      <c r="X1418" s="758"/>
      <c r="Y1418" s="758"/>
      <c r="Z1418" s="758"/>
      <c r="AA1418" s="758"/>
      <c r="AB1418" s="758"/>
      <c r="AC1418" s="758"/>
      <c r="AD1418" s="758"/>
      <c r="AE1418" s="758"/>
      <c r="AF1418" s="758"/>
      <c r="AG1418" s="758"/>
      <c r="AH1418" s="758"/>
      <c r="AI1418" s="758"/>
      <c r="AJ1418" s="758"/>
      <c r="AK1418" s="758"/>
      <c r="AL1418" s="758"/>
      <c r="AM1418" s="758"/>
      <c r="AN1418" s="758"/>
      <c r="AO1418" s="758"/>
      <c r="AP1418" s="758"/>
      <c r="AQ1418" s="758"/>
      <c r="AR1418" s="758"/>
      <c r="AS1418" s="758"/>
      <c r="AT1418" s="758"/>
      <c r="AU1418" s="758"/>
      <c r="AV1418" s="758"/>
      <c r="AW1418" s="758"/>
      <c r="AX1418" s="758"/>
      <c r="AY1418" s="758"/>
      <c r="AZ1418" s="758"/>
      <c r="BA1418" s="758"/>
      <c r="BB1418" s="758"/>
      <c r="BC1418" s="758"/>
      <c r="BD1418" s="758"/>
      <c r="BE1418" s="758"/>
      <c r="BF1418" s="812"/>
      <c r="BG1418" s="758"/>
      <c r="BH1418" s="758"/>
      <c r="BI1418" s="758"/>
      <c r="BJ1418" s="758"/>
      <c r="BK1418" s="758"/>
      <c r="BL1418" s="758"/>
      <c r="BM1418" s="758"/>
      <c r="BN1418" s="758"/>
      <c r="BO1418" s="758"/>
      <c r="BP1418" s="758"/>
      <c r="BQ1418" s="758"/>
      <c r="BR1418" s="758"/>
      <c r="BS1418" s="758"/>
      <c r="BT1418" s="758"/>
      <c r="BU1418" s="758"/>
      <c r="BV1418" s="758"/>
      <c r="BW1418" s="758"/>
      <c r="BX1418" s="758"/>
      <c r="BY1418" s="758"/>
      <c r="BZ1418" s="758"/>
      <c r="CA1418" s="758"/>
      <c r="CB1418" s="758"/>
      <c r="CC1418" s="758"/>
      <c r="CD1418" s="758"/>
      <c r="CE1418" s="758"/>
      <c r="CF1418" s="758"/>
      <c r="CG1418" s="758"/>
      <c r="CH1418" s="758"/>
      <c r="CI1418" s="758"/>
      <c r="CJ1418" s="758"/>
      <c r="CK1418" s="758"/>
      <c r="CL1418" s="758"/>
      <c r="CM1418" s="758"/>
      <c r="CN1418" s="758"/>
    </row>
    <row r="1419" spans="2:92" ht="15">
      <c r="B1419" s="758"/>
      <c r="C1419" s="758"/>
      <c r="D1419" s="758"/>
      <c r="E1419" s="758"/>
      <c r="F1419" s="758"/>
      <c r="G1419" s="758"/>
      <c r="H1419" s="758"/>
      <c r="I1419" s="758"/>
      <c r="J1419" s="758"/>
      <c r="K1419" s="758"/>
      <c r="L1419" s="758"/>
      <c r="M1419" s="758"/>
      <c r="N1419" s="758"/>
      <c r="O1419" s="758"/>
      <c r="P1419" s="758"/>
      <c r="Q1419" s="758"/>
      <c r="R1419" s="758"/>
      <c r="S1419" s="758"/>
      <c r="T1419" s="758"/>
      <c r="U1419" s="758"/>
      <c r="V1419" s="758"/>
      <c r="W1419" s="758"/>
      <c r="X1419" s="758"/>
      <c r="Y1419" s="758"/>
      <c r="Z1419" s="758"/>
      <c r="AA1419" s="758"/>
      <c r="AB1419" s="758"/>
      <c r="AC1419" s="758"/>
      <c r="AD1419" s="758"/>
      <c r="AE1419" s="758"/>
      <c r="AF1419" s="758"/>
      <c r="AG1419" s="758"/>
      <c r="AH1419" s="758"/>
      <c r="AI1419" s="758"/>
      <c r="AJ1419" s="758"/>
      <c r="AK1419" s="758"/>
      <c r="AL1419" s="758"/>
      <c r="AM1419" s="758"/>
      <c r="AN1419" s="758"/>
      <c r="AO1419" s="758"/>
      <c r="AP1419" s="758"/>
      <c r="AQ1419" s="758"/>
      <c r="AR1419" s="758"/>
      <c r="AS1419" s="758"/>
      <c r="AT1419" s="758"/>
      <c r="AU1419" s="758"/>
      <c r="AV1419" s="758"/>
      <c r="AW1419" s="758"/>
      <c r="AX1419" s="758"/>
      <c r="AY1419" s="758"/>
      <c r="AZ1419" s="758"/>
      <c r="BA1419" s="758"/>
      <c r="BB1419" s="758"/>
      <c r="BC1419" s="758"/>
      <c r="BD1419" s="758"/>
      <c r="BE1419" s="758"/>
      <c r="BF1419" s="812"/>
      <c r="BG1419" s="758"/>
      <c r="BH1419" s="758"/>
      <c r="BI1419" s="758"/>
      <c r="BJ1419" s="758"/>
      <c r="BK1419" s="758"/>
      <c r="BL1419" s="758"/>
      <c r="BM1419" s="758"/>
      <c r="BN1419" s="758"/>
      <c r="BO1419" s="758"/>
      <c r="BP1419" s="758"/>
      <c r="BQ1419" s="758"/>
      <c r="BR1419" s="758"/>
      <c r="BS1419" s="758"/>
      <c r="BT1419" s="758"/>
      <c r="BU1419" s="758"/>
      <c r="BV1419" s="758"/>
      <c r="BW1419" s="758"/>
      <c r="BX1419" s="758"/>
      <c r="BY1419" s="758"/>
      <c r="BZ1419" s="758"/>
      <c r="CA1419" s="758"/>
      <c r="CB1419" s="758"/>
      <c r="CC1419" s="758"/>
      <c r="CD1419" s="758"/>
      <c r="CE1419" s="758"/>
      <c r="CF1419" s="758"/>
      <c r="CG1419" s="758"/>
      <c r="CH1419" s="758"/>
      <c r="CI1419" s="758"/>
      <c r="CJ1419" s="758"/>
      <c r="CK1419" s="758"/>
      <c r="CL1419" s="758"/>
      <c r="CM1419" s="758"/>
      <c r="CN1419" s="758"/>
    </row>
    <row r="1420" spans="2:92" ht="15">
      <c r="B1420" s="758"/>
      <c r="C1420" s="758"/>
      <c r="D1420" s="758"/>
      <c r="E1420" s="758"/>
      <c r="F1420" s="758"/>
      <c r="G1420" s="758"/>
      <c r="H1420" s="758"/>
      <c r="I1420" s="758"/>
      <c r="J1420" s="758"/>
      <c r="K1420" s="758"/>
      <c r="L1420" s="758"/>
      <c r="M1420" s="758"/>
      <c r="N1420" s="758"/>
      <c r="O1420" s="758"/>
      <c r="P1420" s="758"/>
      <c r="Q1420" s="758"/>
      <c r="R1420" s="758"/>
      <c r="S1420" s="758"/>
      <c r="T1420" s="758"/>
      <c r="U1420" s="758"/>
      <c r="V1420" s="758"/>
      <c r="W1420" s="758"/>
      <c r="X1420" s="758"/>
      <c r="Y1420" s="758"/>
      <c r="Z1420" s="758"/>
      <c r="AA1420" s="758"/>
      <c r="AB1420" s="758"/>
      <c r="AC1420" s="758"/>
      <c r="AD1420" s="758"/>
      <c r="AE1420" s="758"/>
      <c r="AF1420" s="758"/>
      <c r="AG1420" s="758"/>
      <c r="AH1420" s="758"/>
      <c r="AI1420" s="758"/>
      <c r="AJ1420" s="758"/>
      <c r="AK1420" s="758"/>
      <c r="AL1420" s="758"/>
      <c r="AM1420" s="758"/>
      <c r="AN1420" s="758"/>
      <c r="AO1420" s="758"/>
      <c r="AP1420" s="758"/>
      <c r="AQ1420" s="758"/>
      <c r="AR1420" s="758"/>
      <c r="AS1420" s="758"/>
      <c r="AT1420" s="758"/>
      <c r="AU1420" s="758"/>
      <c r="AV1420" s="758"/>
      <c r="AW1420" s="758"/>
      <c r="AX1420" s="758"/>
      <c r="AY1420" s="758"/>
      <c r="AZ1420" s="758"/>
      <c r="BA1420" s="758"/>
      <c r="BB1420" s="758"/>
      <c r="BC1420" s="758"/>
      <c r="BD1420" s="758"/>
      <c r="BE1420" s="758"/>
      <c r="BF1420" s="812"/>
      <c r="BG1420" s="758"/>
      <c r="BH1420" s="758"/>
      <c r="BI1420" s="758"/>
      <c r="BJ1420" s="758"/>
      <c r="BK1420" s="758"/>
      <c r="BL1420" s="758"/>
      <c r="BM1420" s="758"/>
      <c r="BN1420" s="758"/>
      <c r="BO1420" s="758"/>
      <c r="BP1420" s="758"/>
      <c r="BQ1420" s="758"/>
      <c r="BR1420" s="758"/>
      <c r="BS1420" s="758"/>
      <c r="BT1420" s="758"/>
      <c r="BU1420" s="758"/>
      <c r="BV1420" s="758"/>
      <c r="BW1420" s="758"/>
      <c r="BX1420" s="758"/>
      <c r="BY1420" s="758"/>
      <c r="BZ1420" s="758"/>
      <c r="CA1420" s="758"/>
      <c r="CB1420" s="758"/>
      <c r="CC1420" s="758"/>
      <c r="CD1420" s="758"/>
      <c r="CE1420" s="758"/>
      <c r="CF1420" s="758"/>
      <c r="CG1420" s="758"/>
      <c r="CH1420" s="758"/>
      <c r="CI1420" s="758"/>
      <c r="CJ1420" s="758"/>
      <c r="CK1420" s="758"/>
      <c r="CL1420" s="758"/>
      <c r="CM1420" s="758"/>
      <c r="CN1420" s="758"/>
    </row>
    <row r="1421" spans="2:92" ht="15">
      <c r="B1421" s="758"/>
      <c r="C1421" s="758"/>
      <c r="D1421" s="758"/>
      <c r="E1421" s="758"/>
      <c r="F1421" s="758"/>
      <c r="G1421" s="758"/>
      <c r="H1421" s="758"/>
      <c r="I1421" s="758"/>
      <c r="J1421" s="758"/>
      <c r="K1421" s="758"/>
      <c r="L1421" s="758"/>
      <c r="M1421" s="758"/>
      <c r="N1421" s="758"/>
      <c r="O1421" s="758"/>
      <c r="P1421" s="758"/>
      <c r="Q1421" s="758"/>
      <c r="R1421" s="758"/>
      <c r="S1421" s="758"/>
      <c r="T1421" s="758"/>
      <c r="U1421" s="758"/>
      <c r="V1421" s="758"/>
      <c r="W1421" s="758"/>
      <c r="X1421" s="758"/>
      <c r="Y1421" s="758"/>
      <c r="Z1421" s="758"/>
      <c r="AA1421" s="758"/>
      <c r="AB1421" s="758"/>
      <c r="AC1421" s="758"/>
      <c r="AD1421" s="758"/>
      <c r="AE1421" s="758"/>
      <c r="AF1421" s="758"/>
      <c r="AG1421" s="758"/>
      <c r="AH1421" s="758"/>
      <c r="AI1421" s="758"/>
      <c r="AJ1421" s="758"/>
      <c r="AK1421" s="758"/>
      <c r="AL1421" s="758"/>
      <c r="AM1421" s="758"/>
      <c r="AN1421" s="758"/>
      <c r="AO1421" s="758"/>
      <c r="AP1421" s="758"/>
      <c r="AQ1421" s="758"/>
      <c r="AR1421" s="758"/>
      <c r="AS1421" s="758"/>
      <c r="AT1421" s="758"/>
      <c r="AU1421" s="758"/>
      <c r="AV1421" s="758"/>
      <c r="AW1421" s="758"/>
      <c r="AX1421" s="758"/>
      <c r="AY1421" s="758"/>
      <c r="AZ1421" s="758"/>
      <c r="BA1421" s="758"/>
      <c r="BB1421" s="758"/>
      <c r="BC1421" s="758"/>
      <c r="BD1421" s="758"/>
      <c r="BE1421" s="758"/>
      <c r="BF1421" s="812"/>
      <c r="BG1421" s="758"/>
      <c r="BH1421" s="758"/>
      <c r="BI1421" s="758"/>
      <c r="BJ1421" s="758"/>
      <c r="BK1421" s="758"/>
      <c r="BL1421" s="758"/>
      <c r="BM1421" s="758"/>
      <c r="BN1421" s="758"/>
      <c r="BO1421" s="758"/>
      <c r="BP1421" s="758"/>
      <c r="BQ1421" s="758"/>
      <c r="BR1421" s="758"/>
      <c r="BS1421" s="758"/>
      <c r="BT1421" s="758"/>
      <c r="BU1421" s="758"/>
      <c r="BV1421" s="758"/>
      <c r="BW1421" s="758"/>
      <c r="BX1421" s="758"/>
      <c r="BY1421" s="758"/>
      <c r="BZ1421" s="758"/>
      <c r="CA1421" s="758"/>
      <c r="CB1421" s="758"/>
      <c r="CC1421" s="758"/>
      <c r="CD1421" s="758"/>
      <c r="CE1421" s="758"/>
      <c r="CF1421" s="758"/>
      <c r="CG1421" s="758"/>
      <c r="CH1421" s="758"/>
      <c r="CI1421" s="758"/>
      <c r="CJ1421" s="758"/>
      <c r="CK1421" s="758"/>
      <c r="CL1421" s="758"/>
      <c r="CM1421" s="758"/>
      <c r="CN1421" s="758"/>
    </row>
    <row r="1422" spans="2:92" ht="15">
      <c r="B1422" s="758"/>
      <c r="C1422" s="758"/>
      <c r="D1422" s="758"/>
      <c r="E1422" s="758"/>
      <c r="F1422" s="758"/>
      <c r="G1422" s="758"/>
      <c r="H1422" s="758"/>
      <c r="I1422" s="758"/>
      <c r="J1422" s="758"/>
      <c r="K1422" s="758"/>
      <c r="L1422" s="758"/>
      <c r="M1422" s="758"/>
      <c r="N1422" s="758"/>
      <c r="O1422" s="758"/>
      <c r="P1422" s="758"/>
      <c r="Q1422" s="758"/>
      <c r="R1422" s="758"/>
      <c r="S1422" s="758"/>
      <c r="T1422" s="758"/>
      <c r="U1422" s="758"/>
      <c r="V1422" s="758"/>
      <c r="W1422" s="758"/>
      <c r="X1422" s="758"/>
      <c r="Y1422" s="758"/>
      <c r="Z1422" s="758"/>
      <c r="AA1422" s="758"/>
      <c r="AB1422" s="758"/>
      <c r="AC1422" s="758"/>
      <c r="AD1422" s="758"/>
      <c r="AE1422" s="758"/>
      <c r="AF1422" s="758"/>
      <c r="AG1422" s="758"/>
      <c r="AH1422" s="758"/>
      <c r="AI1422" s="758"/>
      <c r="AJ1422" s="758"/>
      <c r="AK1422" s="758"/>
      <c r="AL1422" s="758"/>
      <c r="AM1422" s="758"/>
      <c r="AN1422" s="758"/>
      <c r="AO1422" s="758"/>
      <c r="AP1422" s="758"/>
      <c r="AQ1422" s="758"/>
      <c r="AR1422" s="758"/>
      <c r="AS1422" s="758"/>
      <c r="AT1422" s="758"/>
      <c r="AU1422" s="758"/>
      <c r="AV1422" s="758"/>
      <c r="AW1422" s="758"/>
      <c r="AX1422" s="758"/>
      <c r="AY1422" s="758"/>
      <c r="AZ1422" s="758"/>
      <c r="BA1422" s="758"/>
      <c r="BB1422" s="758"/>
      <c r="BC1422" s="758"/>
      <c r="BD1422" s="758"/>
      <c r="BE1422" s="758"/>
      <c r="BF1422" s="812"/>
      <c r="BG1422" s="758"/>
      <c r="BH1422" s="758"/>
      <c r="BI1422" s="758"/>
      <c r="BJ1422" s="758"/>
      <c r="BK1422" s="758"/>
      <c r="BL1422" s="758"/>
      <c r="BM1422" s="758"/>
      <c r="BN1422" s="758"/>
      <c r="BO1422" s="758"/>
      <c r="BP1422" s="758"/>
      <c r="BQ1422" s="758"/>
      <c r="BR1422" s="758"/>
      <c r="BS1422" s="758"/>
      <c r="BT1422" s="758"/>
      <c r="BU1422" s="758"/>
      <c r="BV1422" s="758"/>
      <c r="BW1422" s="758"/>
      <c r="BX1422" s="758"/>
      <c r="BY1422" s="758"/>
      <c r="BZ1422" s="758"/>
      <c r="CA1422" s="758"/>
      <c r="CB1422" s="758"/>
      <c r="CC1422" s="758"/>
      <c r="CD1422" s="758"/>
      <c r="CE1422" s="758"/>
      <c r="CF1422" s="758"/>
      <c r="CG1422" s="758"/>
      <c r="CH1422" s="758"/>
      <c r="CI1422" s="758"/>
      <c r="CJ1422" s="758"/>
      <c r="CK1422" s="758"/>
      <c r="CL1422" s="758"/>
      <c r="CM1422" s="758"/>
      <c r="CN1422" s="758"/>
    </row>
    <row r="1423" spans="2:92" ht="15">
      <c r="B1423" s="758"/>
      <c r="C1423" s="758"/>
      <c r="D1423" s="758"/>
      <c r="E1423" s="758"/>
      <c r="F1423" s="758"/>
      <c r="G1423" s="758"/>
      <c r="H1423" s="758"/>
      <c r="I1423" s="758"/>
      <c r="J1423" s="758"/>
      <c r="K1423" s="758"/>
      <c r="L1423" s="758"/>
      <c r="M1423" s="758"/>
      <c r="N1423" s="758"/>
      <c r="O1423" s="758"/>
      <c r="P1423" s="758"/>
      <c r="Q1423" s="758"/>
      <c r="R1423" s="758"/>
      <c r="S1423" s="758"/>
      <c r="T1423" s="758"/>
      <c r="U1423" s="758"/>
      <c r="V1423" s="758"/>
      <c r="W1423" s="758"/>
      <c r="X1423" s="758"/>
      <c r="Y1423" s="758"/>
      <c r="Z1423" s="758"/>
      <c r="AA1423" s="758"/>
      <c r="AB1423" s="758"/>
      <c r="AC1423" s="758"/>
      <c r="AD1423" s="758"/>
      <c r="AE1423" s="758"/>
      <c r="AF1423" s="758"/>
      <c r="AG1423" s="758"/>
      <c r="AH1423" s="758"/>
      <c r="AI1423" s="758"/>
      <c r="AJ1423" s="758"/>
      <c r="AK1423" s="758"/>
      <c r="AL1423" s="758"/>
      <c r="AM1423" s="758"/>
      <c r="AN1423" s="758"/>
      <c r="AO1423" s="758"/>
      <c r="AP1423" s="758"/>
      <c r="AQ1423" s="758"/>
      <c r="AR1423" s="758"/>
      <c r="AS1423" s="758"/>
      <c r="AT1423" s="758"/>
      <c r="AU1423" s="758"/>
      <c r="AV1423" s="758"/>
      <c r="AW1423" s="758"/>
      <c r="AX1423" s="758"/>
      <c r="AY1423" s="758"/>
      <c r="AZ1423" s="758"/>
      <c r="BA1423" s="758"/>
      <c r="BB1423" s="758"/>
      <c r="BC1423" s="758"/>
      <c r="BD1423" s="758"/>
      <c r="BE1423" s="758"/>
      <c r="BF1423" s="812"/>
      <c r="BG1423" s="758"/>
      <c r="BH1423" s="758"/>
      <c r="BI1423" s="758"/>
      <c r="BJ1423" s="758"/>
      <c r="BK1423" s="758"/>
      <c r="BL1423" s="758"/>
      <c r="BM1423" s="758"/>
      <c r="BN1423" s="758"/>
      <c r="BO1423" s="758"/>
      <c r="BP1423" s="758"/>
      <c r="BQ1423" s="758"/>
      <c r="BR1423" s="758"/>
      <c r="BS1423" s="758"/>
      <c r="BT1423" s="758"/>
      <c r="BU1423" s="758"/>
      <c r="BV1423" s="758"/>
      <c r="BW1423" s="758"/>
      <c r="BX1423" s="758"/>
      <c r="BY1423" s="758"/>
      <c r="BZ1423" s="758"/>
      <c r="CA1423" s="758"/>
      <c r="CB1423" s="758"/>
      <c r="CC1423" s="758"/>
      <c r="CD1423" s="758"/>
      <c r="CE1423" s="758"/>
      <c r="CF1423" s="758"/>
      <c r="CG1423" s="758"/>
      <c r="CH1423" s="758"/>
      <c r="CI1423" s="758"/>
      <c r="CJ1423" s="758"/>
      <c r="CK1423" s="758"/>
      <c r="CL1423" s="758"/>
      <c r="CM1423" s="758"/>
      <c r="CN1423" s="758"/>
    </row>
    <row r="1424" spans="2:92" ht="15">
      <c r="B1424" s="758"/>
      <c r="C1424" s="758"/>
      <c r="D1424" s="758"/>
      <c r="E1424" s="758"/>
      <c r="F1424" s="758"/>
      <c r="G1424" s="758"/>
      <c r="H1424" s="758"/>
      <c r="I1424" s="758"/>
      <c r="J1424" s="758"/>
      <c r="K1424" s="758"/>
      <c r="L1424" s="758"/>
      <c r="M1424" s="758"/>
      <c r="N1424" s="758"/>
      <c r="O1424" s="758"/>
      <c r="P1424" s="758"/>
      <c r="Q1424" s="758"/>
      <c r="R1424" s="758"/>
      <c r="S1424" s="758"/>
      <c r="T1424" s="758"/>
      <c r="U1424" s="758"/>
      <c r="V1424" s="758"/>
      <c r="W1424" s="758"/>
      <c r="X1424" s="758"/>
      <c r="Y1424" s="758"/>
      <c r="Z1424" s="758"/>
      <c r="AA1424" s="758"/>
      <c r="AB1424" s="758"/>
      <c r="AC1424" s="758"/>
      <c r="AD1424" s="758"/>
      <c r="AE1424" s="758"/>
      <c r="AF1424" s="758"/>
      <c r="AG1424" s="758"/>
      <c r="AH1424" s="758"/>
      <c r="AI1424" s="758"/>
      <c r="AJ1424" s="758"/>
      <c r="AK1424" s="758"/>
      <c r="AL1424" s="758"/>
      <c r="AM1424" s="758"/>
      <c r="AN1424" s="758"/>
      <c r="AO1424" s="758"/>
      <c r="AP1424" s="758"/>
      <c r="AQ1424" s="758"/>
      <c r="AR1424" s="758"/>
      <c r="AS1424" s="758"/>
      <c r="AT1424" s="758"/>
      <c r="AU1424" s="758"/>
      <c r="AV1424" s="758"/>
      <c r="AW1424" s="758"/>
      <c r="AX1424" s="758"/>
      <c r="AY1424" s="758"/>
      <c r="AZ1424" s="758"/>
      <c r="BA1424" s="758"/>
      <c r="BB1424" s="758"/>
      <c r="BC1424" s="758"/>
      <c r="BD1424" s="758"/>
      <c r="BE1424" s="758"/>
      <c r="BF1424" s="812"/>
      <c r="BG1424" s="758"/>
      <c r="BH1424" s="758"/>
      <c r="BI1424" s="758"/>
      <c r="BJ1424" s="758"/>
      <c r="BK1424" s="758"/>
      <c r="BL1424" s="758"/>
      <c r="BM1424" s="758"/>
      <c r="BN1424" s="758"/>
      <c r="BO1424" s="758"/>
      <c r="BP1424" s="758"/>
      <c r="BQ1424" s="758"/>
      <c r="BR1424" s="758"/>
      <c r="BS1424" s="758"/>
      <c r="BT1424" s="758"/>
      <c r="BU1424" s="758"/>
      <c r="BV1424" s="758"/>
      <c r="BW1424" s="758"/>
      <c r="BX1424" s="758"/>
      <c r="BY1424" s="758"/>
      <c r="BZ1424" s="758"/>
      <c r="CA1424" s="758"/>
      <c r="CB1424" s="758"/>
      <c r="CC1424" s="758"/>
      <c r="CD1424" s="758"/>
      <c r="CE1424" s="758"/>
      <c r="CF1424" s="758"/>
      <c r="CG1424" s="758"/>
      <c r="CH1424" s="758"/>
      <c r="CI1424" s="758"/>
      <c r="CJ1424" s="758"/>
      <c r="CK1424" s="758"/>
      <c r="CL1424" s="758"/>
      <c r="CM1424" s="758"/>
      <c r="CN1424" s="758"/>
    </row>
    <row r="1425" spans="2:92" ht="15">
      <c r="B1425" s="758"/>
      <c r="C1425" s="758"/>
      <c r="D1425" s="758"/>
      <c r="E1425" s="758"/>
      <c r="F1425" s="758"/>
      <c r="G1425" s="758"/>
      <c r="H1425" s="758"/>
      <c r="I1425" s="758"/>
      <c r="J1425" s="758"/>
      <c r="K1425" s="758"/>
      <c r="L1425" s="758"/>
      <c r="M1425" s="758"/>
      <c r="N1425" s="758"/>
      <c r="O1425" s="758"/>
      <c r="P1425" s="758"/>
      <c r="Q1425" s="758"/>
      <c r="R1425" s="758"/>
      <c r="S1425" s="758"/>
      <c r="T1425" s="758"/>
      <c r="U1425" s="758"/>
      <c r="V1425" s="758"/>
      <c r="W1425" s="758"/>
      <c r="X1425" s="758"/>
      <c r="Y1425" s="758"/>
      <c r="Z1425" s="758"/>
      <c r="AA1425" s="758"/>
      <c r="AB1425" s="758"/>
      <c r="AC1425" s="758"/>
      <c r="AD1425" s="758"/>
      <c r="AE1425" s="758"/>
      <c r="AF1425" s="758"/>
      <c r="AG1425" s="758"/>
      <c r="AH1425" s="758"/>
      <c r="AI1425" s="758"/>
      <c r="AJ1425" s="758"/>
      <c r="AK1425" s="758"/>
      <c r="AL1425" s="758"/>
      <c r="AM1425" s="758"/>
      <c r="AN1425" s="758"/>
      <c r="AO1425" s="758"/>
      <c r="AP1425" s="758"/>
      <c r="AQ1425" s="758"/>
      <c r="AR1425" s="758"/>
      <c r="AS1425" s="758"/>
      <c r="AT1425" s="758"/>
      <c r="AU1425" s="758"/>
      <c r="AV1425" s="758"/>
      <c r="AW1425" s="758"/>
      <c r="AX1425" s="758"/>
      <c r="AY1425" s="758"/>
      <c r="AZ1425" s="758"/>
      <c r="BA1425" s="758"/>
      <c r="BB1425" s="758"/>
      <c r="BC1425" s="758"/>
      <c r="BD1425" s="758"/>
      <c r="BE1425" s="758"/>
      <c r="BF1425" s="812"/>
      <c r="BG1425" s="758"/>
      <c r="BH1425" s="758"/>
      <c r="BI1425" s="758"/>
      <c r="BJ1425" s="758"/>
      <c r="BK1425" s="758"/>
      <c r="BL1425" s="758"/>
      <c r="BM1425" s="758"/>
      <c r="BN1425" s="758"/>
      <c r="BO1425" s="758"/>
      <c r="BP1425" s="758"/>
      <c r="BQ1425" s="758"/>
      <c r="BR1425" s="758"/>
      <c r="BS1425" s="758"/>
      <c r="BT1425" s="758"/>
      <c r="BU1425" s="758"/>
      <c r="BV1425" s="758"/>
      <c r="BW1425" s="758"/>
      <c r="BX1425" s="758"/>
      <c r="BY1425" s="758"/>
      <c r="BZ1425" s="758"/>
      <c r="CA1425" s="758"/>
      <c r="CB1425" s="758"/>
      <c r="CC1425" s="758"/>
      <c r="CD1425" s="758"/>
      <c r="CE1425" s="758"/>
      <c r="CF1425" s="758"/>
      <c r="CG1425" s="758"/>
      <c r="CH1425" s="758"/>
      <c r="CI1425" s="758"/>
      <c r="CJ1425" s="758"/>
      <c r="CK1425" s="758"/>
      <c r="CL1425" s="758"/>
      <c r="CM1425" s="758"/>
      <c r="CN1425" s="758"/>
    </row>
    <row r="1426" spans="2:92" ht="15">
      <c r="B1426" s="758"/>
      <c r="C1426" s="758"/>
      <c r="D1426" s="758"/>
      <c r="E1426" s="758"/>
      <c r="F1426" s="758"/>
      <c r="G1426" s="758"/>
      <c r="H1426" s="758"/>
      <c r="I1426" s="758"/>
      <c r="J1426" s="758"/>
      <c r="K1426" s="758"/>
      <c r="L1426" s="758"/>
      <c r="M1426" s="758"/>
      <c r="N1426" s="758"/>
      <c r="O1426" s="758"/>
      <c r="P1426" s="758"/>
      <c r="Q1426" s="758"/>
      <c r="R1426" s="758"/>
      <c r="S1426" s="758"/>
      <c r="T1426" s="758"/>
      <c r="U1426" s="758"/>
      <c r="V1426" s="758"/>
      <c r="W1426" s="758"/>
      <c r="X1426" s="758"/>
      <c r="Y1426" s="758"/>
      <c r="Z1426" s="758"/>
      <c r="AA1426" s="758"/>
      <c r="AB1426" s="758"/>
      <c r="AC1426" s="758"/>
      <c r="AD1426" s="758"/>
      <c r="AE1426" s="758"/>
      <c r="AF1426" s="758"/>
      <c r="AG1426" s="758"/>
      <c r="AH1426" s="758"/>
      <c r="AI1426" s="758"/>
      <c r="AJ1426" s="758"/>
      <c r="AK1426" s="758"/>
      <c r="AL1426" s="758"/>
      <c r="AM1426" s="758"/>
      <c r="AN1426" s="758"/>
      <c r="AO1426" s="758"/>
      <c r="AP1426" s="758"/>
      <c r="AQ1426" s="758"/>
      <c r="AR1426" s="758"/>
      <c r="AS1426" s="758"/>
      <c r="AT1426" s="758"/>
      <c r="AU1426" s="758"/>
      <c r="AV1426" s="758"/>
      <c r="AW1426" s="758"/>
      <c r="AX1426" s="758"/>
      <c r="AY1426" s="758"/>
      <c r="AZ1426" s="758"/>
      <c r="BA1426" s="758"/>
      <c r="BB1426" s="758"/>
      <c r="BC1426" s="758"/>
      <c r="BD1426" s="758"/>
      <c r="BE1426" s="758"/>
      <c r="BF1426" s="812"/>
      <c r="BG1426" s="758"/>
      <c r="BH1426" s="758"/>
      <c r="BI1426" s="758"/>
      <c r="BJ1426" s="758"/>
      <c r="BK1426" s="758"/>
      <c r="BL1426" s="758"/>
      <c r="BM1426" s="758"/>
      <c r="BN1426" s="758"/>
      <c r="BO1426" s="758"/>
      <c r="BP1426" s="758"/>
      <c r="BQ1426" s="758"/>
      <c r="BR1426" s="758"/>
      <c r="BS1426" s="758"/>
      <c r="BT1426" s="758"/>
      <c r="BU1426" s="758"/>
      <c r="BV1426" s="758"/>
      <c r="BW1426" s="758"/>
      <c r="BX1426" s="758"/>
      <c r="BY1426" s="758"/>
      <c r="BZ1426" s="758"/>
      <c r="CA1426" s="758"/>
      <c r="CB1426" s="758"/>
      <c r="CC1426" s="758"/>
      <c r="CD1426" s="758"/>
      <c r="CE1426" s="758"/>
      <c r="CF1426" s="758"/>
      <c r="CG1426" s="758"/>
      <c r="CH1426" s="758"/>
      <c r="CI1426" s="758"/>
      <c r="CJ1426" s="758"/>
      <c r="CK1426" s="758"/>
      <c r="CL1426" s="758"/>
      <c r="CM1426" s="758"/>
      <c r="CN1426" s="758"/>
    </row>
    <row r="1427" spans="2:92" ht="15">
      <c r="B1427" s="758"/>
      <c r="C1427" s="758"/>
      <c r="D1427" s="758"/>
      <c r="E1427" s="758"/>
      <c r="F1427" s="758"/>
      <c r="G1427" s="758"/>
      <c r="H1427" s="758"/>
      <c r="I1427" s="758"/>
      <c r="J1427" s="758"/>
      <c r="K1427" s="758"/>
      <c r="L1427" s="758"/>
      <c r="M1427" s="758"/>
      <c r="N1427" s="758"/>
      <c r="O1427" s="758"/>
      <c r="P1427" s="758"/>
      <c r="Q1427" s="758"/>
      <c r="R1427" s="758"/>
      <c r="S1427" s="758"/>
      <c r="T1427" s="758"/>
      <c r="U1427" s="758"/>
      <c r="V1427" s="758"/>
      <c r="W1427" s="758"/>
      <c r="X1427" s="758"/>
      <c r="Y1427" s="758"/>
      <c r="Z1427" s="758"/>
      <c r="AA1427" s="758"/>
      <c r="AB1427" s="758"/>
      <c r="AC1427" s="758"/>
      <c r="AD1427" s="758"/>
      <c r="AE1427" s="758"/>
      <c r="AF1427" s="758"/>
      <c r="AG1427" s="758"/>
      <c r="AH1427" s="758"/>
      <c r="AI1427" s="758"/>
      <c r="AJ1427" s="758"/>
      <c r="AK1427" s="758"/>
      <c r="AL1427" s="758"/>
      <c r="AM1427" s="758"/>
      <c r="AN1427" s="758"/>
      <c r="AO1427" s="758"/>
      <c r="AP1427" s="758"/>
      <c r="AQ1427" s="758"/>
      <c r="AR1427" s="758"/>
      <c r="AS1427" s="758"/>
      <c r="AT1427" s="758"/>
      <c r="AU1427" s="758"/>
      <c r="AV1427" s="758"/>
      <c r="AW1427" s="758"/>
      <c r="AX1427" s="758"/>
      <c r="AY1427" s="758"/>
      <c r="AZ1427" s="758"/>
      <c r="BA1427" s="758"/>
      <c r="BB1427" s="758"/>
      <c r="BC1427" s="758"/>
      <c r="BD1427" s="758"/>
      <c r="BE1427" s="758"/>
      <c r="BF1427" s="812"/>
      <c r="BG1427" s="758"/>
      <c r="BH1427" s="758"/>
      <c r="BI1427" s="758"/>
      <c r="BJ1427" s="758"/>
      <c r="BK1427" s="758"/>
      <c r="BL1427" s="758"/>
      <c r="BM1427" s="758"/>
      <c r="BN1427" s="758"/>
      <c r="BO1427" s="758"/>
      <c r="BP1427" s="758"/>
      <c r="BQ1427" s="758"/>
      <c r="BR1427" s="758"/>
      <c r="BS1427" s="758"/>
      <c r="BT1427" s="758"/>
      <c r="BU1427" s="758"/>
      <c r="BV1427" s="758"/>
      <c r="BW1427" s="758"/>
      <c r="BX1427" s="758"/>
      <c r="BY1427" s="758"/>
      <c r="BZ1427" s="758"/>
      <c r="CA1427" s="758"/>
      <c r="CB1427" s="758"/>
      <c r="CC1427" s="758"/>
      <c r="CD1427" s="758"/>
      <c r="CE1427" s="758"/>
      <c r="CF1427" s="758"/>
      <c r="CG1427" s="758"/>
      <c r="CH1427" s="758"/>
      <c r="CI1427" s="758"/>
      <c r="CJ1427" s="758"/>
      <c r="CK1427" s="758"/>
      <c r="CL1427" s="758"/>
      <c r="CM1427" s="758"/>
      <c r="CN1427" s="758"/>
    </row>
    <row r="1428" spans="2:92" ht="15">
      <c r="B1428" s="758"/>
      <c r="C1428" s="758"/>
      <c r="D1428" s="758"/>
      <c r="E1428" s="758"/>
      <c r="F1428" s="758"/>
      <c r="G1428" s="758"/>
      <c r="H1428" s="758"/>
      <c r="I1428" s="758"/>
      <c r="J1428" s="758"/>
      <c r="K1428" s="758"/>
      <c r="L1428" s="758"/>
      <c r="M1428" s="758"/>
      <c r="N1428" s="758"/>
      <c r="O1428" s="758"/>
      <c r="P1428" s="758"/>
      <c r="Q1428" s="758"/>
      <c r="R1428" s="758"/>
      <c r="S1428" s="758"/>
      <c r="T1428" s="758"/>
      <c r="U1428" s="758"/>
      <c r="V1428" s="758"/>
      <c r="W1428" s="758"/>
      <c r="X1428" s="758"/>
      <c r="Y1428" s="758"/>
      <c r="Z1428" s="758"/>
      <c r="AA1428" s="758"/>
      <c r="AB1428" s="758"/>
      <c r="AC1428" s="758"/>
      <c r="AD1428" s="758"/>
      <c r="AE1428" s="758"/>
      <c r="AF1428" s="758"/>
      <c r="AG1428" s="758"/>
      <c r="AH1428" s="758"/>
      <c r="AI1428" s="758"/>
      <c r="AJ1428" s="758"/>
      <c r="AK1428" s="758"/>
      <c r="AL1428" s="758"/>
      <c r="AM1428" s="758"/>
      <c r="AN1428" s="758"/>
      <c r="AO1428" s="758"/>
      <c r="AP1428" s="758"/>
      <c r="AQ1428" s="758"/>
      <c r="AR1428" s="758"/>
      <c r="AS1428" s="758"/>
      <c r="AT1428" s="758"/>
      <c r="AU1428" s="758"/>
      <c r="AV1428" s="758"/>
      <c r="AW1428" s="758"/>
      <c r="AX1428" s="758"/>
      <c r="AY1428" s="758"/>
      <c r="AZ1428" s="758"/>
      <c r="BA1428" s="758"/>
      <c r="BB1428" s="758"/>
      <c r="BC1428" s="758"/>
      <c r="BD1428" s="758"/>
      <c r="BE1428" s="758"/>
      <c r="BF1428" s="812"/>
      <c r="BG1428" s="758"/>
      <c r="BH1428" s="758"/>
      <c r="BI1428" s="758"/>
      <c r="BJ1428" s="758"/>
      <c r="BK1428" s="758"/>
      <c r="BL1428" s="758"/>
      <c r="BM1428" s="758"/>
      <c r="BN1428" s="758"/>
      <c r="BO1428" s="758"/>
      <c r="BP1428" s="758"/>
      <c r="BQ1428" s="758"/>
      <c r="BR1428" s="758"/>
      <c r="BS1428" s="758"/>
      <c r="BT1428" s="758"/>
      <c r="BU1428" s="758"/>
      <c r="BV1428" s="758"/>
      <c r="BW1428" s="758"/>
      <c r="BX1428" s="758"/>
      <c r="BY1428" s="758"/>
      <c r="BZ1428" s="758"/>
      <c r="CA1428" s="758"/>
      <c r="CB1428" s="758"/>
      <c r="CC1428" s="758"/>
      <c r="CD1428" s="758"/>
      <c r="CE1428" s="758"/>
      <c r="CF1428" s="758"/>
      <c r="CG1428" s="758"/>
      <c r="CH1428" s="758"/>
      <c r="CI1428" s="758"/>
      <c r="CJ1428" s="758"/>
      <c r="CK1428" s="758"/>
      <c r="CL1428" s="758"/>
      <c r="CM1428" s="758"/>
      <c r="CN1428" s="758"/>
    </row>
    <row r="1429" spans="2:92" ht="15">
      <c r="B1429" s="758"/>
      <c r="C1429" s="758"/>
      <c r="D1429" s="758"/>
      <c r="E1429" s="758"/>
      <c r="F1429" s="758"/>
      <c r="G1429" s="758"/>
      <c r="H1429" s="758"/>
      <c r="I1429" s="758"/>
      <c r="J1429" s="758"/>
      <c r="K1429" s="758"/>
      <c r="L1429" s="758"/>
      <c r="M1429" s="758"/>
      <c r="N1429" s="758"/>
      <c r="O1429" s="758"/>
      <c r="P1429" s="758"/>
      <c r="Q1429" s="758"/>
      <c r="R1429" s="758"/>
      <c r="S1429" s="758"/>
      <c r="T1429" s="758"/>
      <c r="U1429" s="758"/>
      <c r="V1429" s="758"/>
      <c r="W1429" s="758"/>
      <c r="X1429" s="758"/>
      <c r="Y1429" s="758"/>
      <c r="Z1429" s="758"/>
      <c r="AA1429" s="758"/>
      <c r="AB1429" s="758"/>
      <c r="AC1429" s="758"/>
      <c r="AD1429" s="758"/>
      <c r="AE1429" s="758"/>
      <c r="AF1429" s="758"/>
      <c r="AG1429" s="758"/>
      <c r="AH1429" s="758"/>
      <c r="AI1429" s="758"/>
      <c r="AJ1429" s="758"/>
      <c r="AK1429" s="758"/>
      <c r="AL1429" s="758"/>
      <c r="AM1429" s="758"/>
      <c r="AN1429" s="758"/>
      <c r="AO1429" s="758"/>
      <c r="AP1429" s="758"/>
      <c r="AQ1429" s="758"/>
      <c r="AR1429" s="758"/>
      <c r="AS1429" s="758"/>
      <c r="AT1429" s="758"/>
      <c r="AU1429" s="758"/>
      <c r="AV1429" s="758"/>
      <c r="AW1429" s="758"/>
      <c r="AX1429" s="758"/>
      <c r="AY1429" s="758"/>
      <c r="AZ1429" s="758"/>
      <c r="BA1429" s="758"/>
      <c r="BB1429" s="758"/>
      <c r="BC1429" s="758"/>
      <c r="BD1429" s="758"/>
      <c r="BE1429" s="758"/>
      <c r="BF1429" s="812"/>
      <c r="BG1429" s="758"/>
      <c r="BH1429" s="758"/>
      <c r="BI1429" s="758"/>
      <c r="BJ1429" s="758"/>
      <c r="BK1429" s="758"/>
      <c r="BL1429" s="758"/>
      <c r="BM1429" s="758"/>
      <c r="BN1429" s="758"/>
      <c r="BO1429" s="758"/>
      <c r="BP1429" s="758"/>
      <c r="BQ1429" s="758"/>
      <c r="BR1429" s="758"/>
      <c r="BS1429" s="758"/>
      <c r="BT1429" s="758"/>
      <c r="BU1429" s="758"/>
      <c r="BV1429" s="758"/>
      <c r="BW1429" s="758"/>
      <c r="BX1429" s="758"/>
      <c r="BY1429" s="758"/>
      <c r="BZ1429" s="758"/>
      <c r="CA1429" s="758"/>
      <c r="CB1429" s="758"/>
      <c r="CC1429" s="758"/>
      <c r="CD1429" s="758"/>
      <c r="CE1429" s="758"/>
      <c r="CF1429" s="758"/>
      <c r="CG1429" s="758"/>
      <c r="CH1429" s="758"/>
      <c r="CI1429" s="758"/>
      <c r="CJ1429" s="758"/>
      <c r="CK1429" s="758"/>
      <c r="CL1429" s="758"/>
      <c r="CM1429" s="758"/>
      <c r="CN1429" s="758"/>
    </row>
    <row r="1430" spans="2:92" ht="15">
      <c r="B1430" s="758"/>
      <c r="C1430" s="758"/>
      <c r="D1430" s="758"/>
      <c r="E1430" s="758"/>
      <c r="F1430" s="758"/>
      <c r="G1430" s="758"/>
      <c r="H1430" s="758"/>
      <c r="I1430" s="758"/>
      <c r="J1430" s="758"/>
      <c r="K1430" s="758"/>
      <c r="L1430" s="758"/>
      <c r="M1430" s="758"/>
      <c r="N1430" s="758"/>
      <c r="O1430" s="758"/>
      <c r="P1430" s="758"/>
      <c r="Q1430" s="758"/>
      <c r="R1430" s="758"/>
      <c r="S1430" s="758"/>
      <c r="T1430" s="758"/>
      <c r="U1430" s="758"/>
      <c r="V1430" s="758"/>
      <c r="W1430" s="758"/>
      <c r="X1430" s="758"/>
      <c r="Y1430" s="758"/>
      <c r="Z1430" s="758"/>
      <c r="AA1430" s="758"/>
      <c r="AB1430" s="758"/>
      <c r="AC1430" s="758"/>
      <c r="AD1430" s="758"/>
      <c r="AE1430" s="758"/>
      <c r="AF1430" s="758"/>
      <c r="AG1430" s="758"/>
      <c r="AH1430" s="758"/>
      <c r="AI1430" s="758"/>
      <c r="AJ1430" s="758"/>
      <c r="AK1430" s="758"/>
      <c r="AL1430" s="758"/>
      <c r="AM1430" s="758"/>
      <c r="AN1430" s="758"/>
      <c r="AO1430" s="758"/>
      <c r="AP1430" s="758"/>
      <c r="AQ1430" s="758"/>
      <c r="AR1430" s="758"/>
      <c r="AS1430" s="758"/>
      <c r="AT1430" s="758"/>
      <c r="AU1430" s="758"/>
      <c r="AV1430" s="758"/>
      <c r="AW1430" s="758"/>
      <c r="AX1430" s="758"/>
      <c r="AY1430" s="758"/>
      <c r="AZ1430" s="758"/>
      <c r="BA1430" s="758"/>
      <c r="BB1430" s="758"/>
      <c r="BC1430" s="758"/>
      <c r="BD1430" s="758"/>
      <c r="BE1430" s="758"/>
      <c r="BF1430" s="812"/>
      <c r="BG1430" s="758"/>
      <c r="BH1430" s="758"/>
      <c r="BI1430" s="758"/>
      <c r="BJ1430" s="758"/>
      <c r="BK1430" s="758"/>
      <c r="BL1430" s="758"/>
      <c r="BM1430" s="758"/>
      <c r="BN1430" s="758"/>
      <c r="BO1430" s="758"/>
      <c r="BP1430" s="758"/>
      <c r="BQ1430" s="758"/>
      <c r="BR1430" s="758"/>
      <c r="BS1430" s="758"/>
      <c r="BT1430" s="758"/>
      <c r="BU1430" s="758"/>
      <c r="BV1430" s="758"/>
      <c r="BW1430" s="758"/>
      <c r="BX1430" s="758"/>
      <c r="BY1430" s="758"/>
      <c r="BZ1430" s="758"/>
      <c r="CA1430" s="758"/>
      <c r="CB1430" s="758"/>
      <c r="CC1430" s="758"/>
      <c r="CD1430" s="758"/>
      <c r="CE1430" s="758"/>
      <c r="CF1430" s="758"/>
      <c r="CG1430" s="758"/>
      <c r="CH1430" s="758"/>
      <c r="CI1430" s="758"/>
      <c r="CJ1430" s="758"/>
      <c r="CK1430" s="758"/>
      <c r="CL1430" s="758"/>
      <c r="CM1430" s="758"/>
      <c r="CN1430" s="758"/>
    </row>
    <row r="1431" spans="2:92" ht="15">
      <c r="B1431" s="758"/>
      <c r="C1431" s="758"/>
      <c r="D1431" s="758"/>
      <c r="E1431" s="758"/>
      <c r="F1431" s="758"/>
      <c r="G1431" s="758"/>
      <c r="H1431" s="758"/>
      <c r="I1431" s="758"/>
      <c r="J1431" s="758"/>
      <c r="K1431" s="758"/>
      <c r="L1431" s="758"/>
      <c r="M1431" s="758"/>
      <c r="N1431" s="758"/>
      <c r="O1431" s="758"/>
      <c r="P1431" s="758"/>
      <c r="Q1431" s="758"/>
      <c r="R1431" s="758"/>
      <c r="S1431" s="758"/>
      <c r="T1431" s="758"/>
      <c r="U1431" s="758"/>
      <c r="V1431" s="758"/>
      <c r="W1431" s="758"/>
      <c r="X1431" s="758"/>
      <c r="Y1431" s="758"/>
      <c r="Z1431" s="758"/>
      <c r="AA1431" s="758"/>
      <c r="AB1431" s="758"/>
      <c r="AC1431" s="758"/>
      <c r="AD1431" s="758"/>
      <c r="AE1431" s="758"/>
      <c r="AF1431" s="758"/>
      <c r="AG1431" s="758"/>
      <c r="AH1431" s="758"/>
      <c r="AI1431" s="758"/>
      <c r="AJ1431" s="758"/>
      <c r="AK1431" s="758"/>
      <c r="AL1431" s="758"/>
      <c r="AM1431" s="758"/>
      <c r="AN1431" s="758"/>
      <c r="AO1431" s="758"/>
      <c r="AP1431" s="758"/>
      <c r="AQ1431" s="758"/>
      <c r="AR1431" s="758"/>
      <c r="AS1431" s="758"/>
      <c r="AT1431" s="758"/>
      <c r="AU1431" s="758"/>
      <c r="AV1431" s="758"/>
      <c r="AW1431" s="758"/>
      <c r="AX1431" s="758"/>
      <c r="AY1431" s="758"/>
      <c r="AZ1431" s="758"/>
      <c r="BA1431" s="758"/>
      <c r="BB1431" s="758"/>
      <c r="BC1431" s="758"/>
      <c r="BD1431" s="758"/>
      <c r="BE1431" s="758"/>
      <c r="BF1431" s="812"/>
      <c r="BG1431" s="758"/>
      <c r="BH1431" s="758"/>
      <c r="BI1431" s="758"/>
      <c r="BJ1431" s="758"/>
      <c r="BK1431" s="758"/>
      <c r="BL1431" s="758"/>
      <c r="BM1431" s="758"/>
      <c r="BN1431" s="758"/>
      <c r="BO1431" s="758"/>
      <c r="BP1431" s="758"/>
      <c r="BQ1431" s="758"/>
      <c r="BR1431" s="758"/>
      <c r="BS1431" s="758"/>
      <c r="BT1431" s="758"/>
      <c r="BU1431" s="758"/>
      <c r="BV1431" s="758"/>
      <c r="BW1431" s="758"/>
      <c r="BX1431" s="758"/>
      <c r="BY1431" s="758"/>
      <c r="BZ1431" s="758"/>
      <c r="CA1431" s="758"/>
      <c r="CB1431" s="758"/>
      <c r="CC1431" s="758"/>
      <c r="CD1431" s="758"/>
      <c r="CE1431" s="758"/>
      <c r="CF1431" s="758"/>
      <c r="CG1431" s="758"/>
      <c r="CH1431" s="758"/>
      <c r="CI1431" s="758"/>
      <c r="CJ1431" s="758"/>
      <c r="CK1431" s="758"/>
      <c r="CL1431" s="758"/>
      <c r="CM1431" s="758"/>
      <c r="CN1431" s="758"/>
    </row>
    <row r="1432" spans="2:92" ht="15">
      <c r="B1432" s="758"/>
      <c r="C1432" s="758"/>
      <c r="D1432" s="758"/>
      <c r="E1432" s="758"/>
      <c r="F1432" s="758"/>
      <c r="G1432" s="758"/>
      <c r="H1432" s="758"/>
      <c r="I1432" s="758"/>
      <c r="J1432" s="758"/>
      <c r="K1432" s="758"/>
      <c r="L1432" s="758"/>
      <c r="M1432" s="758"/>
      <c r="N1432" s="758"/>
      <c r="O1432" s="758"/>
      <c r="P1432" s="758"/>
      <c r="Q1432" s="758"/>
      <c r="R1432" s="758"/>
      <c r="S1432" s="758"/>
      <c r="T1432" s="758"/>
      <c r="U1432" s="758"/>
      <c r="V1432" s="758"/>
      <c r="W1432" s="758"/>
      <c r="X1432" s="758"/>
      <c r="Y1432" s="758"/>
      <c r="Z1432" s="758"/>
      <c r="AA1432" s="758"/>
      <c r="AB1432" s="758"/>
      <c r="AC1432" s="758"/>
      <c r="AD1432" s="758"/>
      <c r="AE1432" s="758"/>
      <c r="AF1432" s="758"/>
      <c r="AG1432" s="758"/>
      <c r="AH1432" s="758"/>
      <c r="AI1432" s="758"/>
      <c r="AJ1432" s="758"/>
      <c r="AK1432" s="758"/>
      <c r="AL1432" s="758"/>
      <c r="AM1432" s="758"/>
      <c r="AN1432" s="758"/>
      <c r="AO1432" s="758"/>
      <c r="AP1432" s="758"/>
      <c r="AQ1432" s="758"/>
      <c r="AR1432" s="758"/>
      <c r="AS1432" s="758"/>
      <c r="AT1432" s="758"/>
      <c r="AU1432" s="758"/>
      <c r="AV1432" s="758"/>
      <c r="AW1432" s="758"/>
      <c r="AX1432" s="758"/>
      <c r="AY1432" s="758"/>
      <c r="AZ1432" s="758"/>
      <c r="BA1432" s="758"/>
      <c r="BB1432" s="758"/>
      <c r="BC1432" s="758"/>
      <c r="BD1432" s="758"/>
      <c r="BE1432" s="758"/>
      <c r="BF1432" s="812"/>
      <c r="BG1432" s="758"/>
      <c r="BH1432" s="758"/>
      <c r="BI1432" s="758"/>
      <c r="BJ1432" s="758"/>
      <c r="BK1432" s="758"/>
      <c r="BL1432" s="758"/>
      <c r="BM1432" s="758"/>
      <c r="BN1432" s="758"/>
      <c r="BO1432" s="758"/>
      <c r="BP1432" s="758"/>
      <c r="BQ1432" s="758"/>
      <c r="BR1432" s="758"/>
      <c r="BS1432" s="758"/>
      <c r="BT1432" s="758"/>
      <c r="BU1432" s="758"/>
      <c r="BV1432" s="758"/>
      <c r="BW1432" s="758"/>
      <c r="BX1432" s="758"/>
      <c r="BY1432" s="758"/>
      <c r="BZ1432" s="758"/>
      <c r="CA1432" s="758"/>
      <c r="CB1432" s="758"/>
      <c r="CC1432" s="758"/>
      <c r="CD1432" s="758"/>
      <c r="CE1432" s="758"/>
      <c r="CF1432" s="758"/>
      <c r="CG1432" s="758"/>
      <c r="CH1432" s="758"/>
      <c r="CI1432" s="758"/>
      <c r="CJ1432" s="758"/>
      <c r="CK1432" s="758"/>
      <c r="CL1432" s="758"/>
      <c r="CM1432" s="758"/>
      <c r="CN1432" s="758"/>
    </row>
    <row r="1433" spans="2:92" ht="15">
      <c r="B1433" s="758"/>
      <c r="C1433" s="758"/>
      <c r="D1433" s="758"/>
      <c r="E1433" s="758"/>
      <c r="F1433" s="758"/>
      <c r="G1433" s="758"/>
      <c r="H1433" s="758"/>
      <c r="I1433" s="758"/>
      <c r="J1433" s="758"/>
      <c r="K1433" s="758"/>
      <c r="L1433" s="758"/>
      <c r="M1433" s="758"/>
      <c r="N1433" s="758"/>
      <c r="O1433" s="758"/>
      <c r="P1433" s="758"/>
      <c r="Q1433" s="758"/>
      <c r="R1433" s="758"/>
      <c r="S1433" s="758"/>
      <c r="T1433" s="758"/>
      <c r="U1433" s="758"/>
      <c r="V1433" s="758"/>
      <c r="W1433" s="758"/>
      <c r="X1433" s="758"/>
      <c r="Y1433" s="758"/>
      <c r="Z1433" s="758"/>
      <c r="AA1433" s="758"/>
      <c r="AB1433" s="758"/>
      <c r="AC1433" s="758"/>
      <c r="AD1433" s="758"/>
      <c r="AE1433" s="758"/>
      <c r="AF1433" s="758"/>
      <c r="AG1433" s="758"/>
      <c r="AH1433" s="758"/>
      <c r="AI1433" s="758"/>
      <c r="AJ1433" s="758"/>
      <c r="AK1433" s="758"/>
      <c r="AL1433" s="758"/>
      <c r="AM1433" s="758"/>
      <c r="AN1433" s="758"/>
      <c r="AO1433" s="758"/>
      <c r="AP1433" s="758"/>
      <c r="AQ1433" s="758"/>
      <c r="AR1433" s="758"/>
      <c r="AS1433" s="758"/>
      <c r="AT1433" s="758"/>
      <c r="AU1433" s="758"/>
      <c r="AV1433" s="758"/>
      <c r="AW1433" s="758"/>
      <c r="AX1433" s="758"/>
      <c r="AY1433" s="758"/>
      <c r="AZ1433" s="758"/>
      <c r="BA1433" s="758"/>
      <c r="BB1433" s="758"/>
      <c r="BC1433" s="758"/>
      <c r="BD1433" s="758"/>
      <c r="BE1433" s="758"/>
      <c r="BF1433" s="812"/>
      <c r="BG1433" s="758"/>
      <c r="BH1433" s="758"/>
      <c r="BI1433" s="758"/>
      <c r="BJ1433" s="758"/>
      <c r="BK1433" s="758"/>
      <c r="BL1433" s="758"/>
      <c r="BM1433" s="758"/>
      <c r="BN1433" s="758"/>
      <c r="BO1433" s="758"/>
      <c r="BP1433" s="758"/>
      <c r="BQ1433" s="758"/>
      <c r="BR1433" s="758"/>
      <c r="BS1433" s="758"/>
      <c r="BT1433" s="758"/>
      <c r="BU1433" s="758"/>
      <c r="BV1433" s="758"/>
      <c r="BW1433" s="758"/>
      <c r="BX1433" s="758"/>
      <c r="BY1433" s="758"/>
      <c r="BZ1433" s="758"/>
      <c r="CA1433" s="758"/>
      <c r="CB1433" s="758"/>
      <c r="CC1433" s="758"/>
      <c r="CD1433" s="758"/>
      <c r="CE1433" s="758"/>
      <c r="CF1433" s="758"/>
      <c r="CG1433" s="758"/>
      <c r="CH1433" s="758"/>
      <c r="CI1433" s="758"/>
      <c r="CJ1433" s="758"/>
      <c r="CK1433" s="758"/>
      <c r="CL1433" s="758"/>
      <c r="CM1433" s="758"/>
      <c r="CN1433" s="758"/>
    </row>
    <row r="1434" spans="2:92" ht="15">
      <c r="B1434" s="758"/>
      <c r="C1434" s="758"/>
      <c r="D1434" s="758"/>
      <c r="E1434" s="758"/>
      <c r="F1434" s="758"/>
      <c r="G1434" s="758"/>
      <c r="H1434" s="758"/>
      <c r="I1434" s="758"/>
      <c r="J1434" s="758"/>
      <c r="K1434" s="758"/>
      <c r="L1434" s="758"/>
      <c r="M1434" s="758"/>
      <c r="N1434" s="758"/>
      <c r="O1434" s="758"/>
      <c r="P1434" s="758"/>
      <c r="Q1434" s="758"/>
      <c r="R1434" s="758"/>
      <c r="S1434" s="758"/>
      <c r="T1434" s="758"/>
      <c r="U1434" s="758"/>
      <c r="V1434" s="758"/>
      <c r="W1434" s="758"/>
      <c r="X1434" s="758"/>
      <c r="Y1434" s="758"/>
      <c r="Z1434" s="758"/>
      <c r="AA1434" s="758"/>
      <c r="AB1434" s="758"/>
      <c r="AC1434" s="758"/>
      <c r="AD1434" s="758"/>
      <c r="AE1434" s="758"/>
      <c r="AF1434" s="758"/>
      <c r="AG1434" s="758"/>
      <c r="AH1434" s="758"/>
      <c r="AI1434" s="758"/>
      <c r="AJ1434" s="758"/>
      <c r="AK1434" s="758"/>
      <c r="AL1434" s="758"/>
      <c r="AM1434" s="758"/>
      <c r="AN1434" s="758"/>
      <c r="AO1434" s="758"/>
      <c r="AP1434" s="758"/>
      <c r="AQ1434" s="758"/>
      <c r="AR1434" s="758"/>
      <c r="AS1434" s="758"/>
      <c r="AT1434" s="758"/>
      <c r="AU1434" s="758"/>
      <c r="AV1434" s="758"/>
      <c r="AW1434" s="758"/>
      <c r="AX1434" s="758"/>
      <c r="AY1434" s="758"/>
      <c r="AZ1434" s="758"/>
      <c r="BA1434" s="758"/>
      <c r="BB1434" s="758"/>
      <c r="BC1434" s="758"/>
      <c r="BD1434" s="758"/>
      <c r="BE1434" s="758"/>
      <c r="BF1434" s="812"/>
      <c r="BG1434" s="758"/>
      <c r="BH1434" s="758"/>
      <c r="BI1434" s="758"/>
      <c r="BJ1434" s="758"/>
      <c r="BK1434" s="758"/>
      <c r="BL1434" s="758"/>
      <c r="BM1434" s="758"/>
      <c r="BN1434" s="758"/>
      <c r="BO1434" s="758"/>
      <c r="BP1434" s="758"/>
      <c r="BQ1434" s="758"/>
      <c r="BR1434" s="758"/>
      <c r="BS1434" s="758"/>
      <c r="BT1434" s="758"/>
      <c r="BU1434" s="758"/>
      <c r="BV1434" s="758"/>
      <c r="BW1434" s="758"/>
      <c r="BX1434" s="758"/>
      <c r="BY1434" s="758"/>
      <c r="BZ1434" s="758"/>
      <c r="CA1434" s="758"/>
      <c r="CB1434" s="758"/>
      <c r="CC1434" s="758"/>
      <c r="CD1434" s="758"/>
      <c r="CE1434" s="758"/>
      <c r="CF1434" s="758"/>
      <c r="CG1434" s="758"/>
      <c r="CH1434" s="758"/>
      <c r="CI1434" s="758"/>
      <c r="CJ1434" s="758"/>
      <c r="CK1434" s="758"/>
      <c r="CL1434" s="758"/>
      <c r="CM1434" s="758"/>
      <c r="CN1434" s="758"/>
    </row>
    <row r="1435" spans="2:92" ht="15">
      <c r="B1435" s="758"/>
      <c r="C1435" s="758"/>
      <c r="D1435" s="758"/>
      <c r="E1435" s="758"/>
      <c r="F1435" s="758"/>
      <c r="G1435" s="758"/>
      <c r="H1435" s="758"/>
      <c r="I1435" s="758"/>
      <c r="J1435" s="758"/>
      <c r="K1435" s="758"/>
      <c r="L1435" s="758"/>
      <c r="M1435" s="758"/>
      <c r="N1435" s="758"/>
      <c r="O1435" s="758"/>
      <c r="P1435" s="758"/>
      <c r="Q1435" s="758"/>
      <c r="R1435" s="758"/>
      <c r="S1435" s="758"/>
      <c r="T1435" s="758"/>
      <c r="U1435" s="758"/>
      <c r="V1435" s="758"/>
      <c r="W1435" s="758"/>
      <c r="X1435" s="758"/>
      <c r="Y1435" s="758"/>
      <c r="Z1435" s="758"/>
      <c r="AA1435" s="758"/>
      <c r="AB1435" s="758"/>
      <c r="AC1435" s="758"/>
      <c r="AD1435" s="758"/>
      <c r="AE1435" s="758"/>
      <c r="AF1435" s="758"/>
      <c r="AG1435" s="758"/>
      <c r="AH1435" s="758"/>
      <c r="AI1435" s="758"/>
      <c r="AJ1435" s="758"/>
      <c r="AK1435" s="758"/>
      <c r="AL1435" s="758"/>
      <c r="AM1435" s="758"/>
      <c r="AN1435" s="758"/>
      <c r="AO1435" s="758"/>
      <c r="AP1435" s="758"/>
      <c r="AQ1435" s="758"/>
      <c r="AR1435" s="758"/>
      <c r="AS1435" s="758"/>
      <c r="AT1435" s="758"/>
      <c r="AU1435" s="758"/>
      <c r="AV1435" s="758"/>
      <c r="AW1435" s="758"/>
      <c r="AX1435" s="758"/>
      <c r="AY1435" s="758"/>
      <c r="AZ1435" s="758"/>
      <c r="BA1435" s="758"/>
      <c r="BB1435" s="758"/>
      <c r="BC1435" s="758"/>
      <c r="BD1435" s="758"/>
      <c r="BE1435" s="758"/>
      <c r="BF1435" s="812"/>
      <c r="BG1435" s="758"/>
      <c r="BH1435" s="758"/>
      <c r="BI1435" s="758"/>
      <c r="BJ1435" s="758"/>
      <c r="BK1435" s="758"/>
      <c r="BL1435" s="758"/>
      <c r="BM1435" s="758"/>
      <c r="BN1435" s="758"/>
      <c r="BO1435" s="758"/>
      <c r="BP1435" s="758"/>
      <c r="BQ1435" s="758"/>
      <c r="BR1435" s="758"/>
      <c r="BS1435" s="758"/>
      <c r="BT1435" s="758"/>
      <c r="BU1435" s="758"/>
      <c r="BV1435" s="758"/>
      <c r="BW1435" s="758"/>
      <c r="BX1435" s="758"/>
      <c r="BY1435" s="758"/>
      <c r="BZ1435" s="758"/>
      <c r="CA1435" s="758"/>
      <c r="CB1435" s="758"/>
      <c r="CC1435" s="758"/>
      <c r="CD1435" s="758"/>
      <c r="CE1435" s="758"/>
      <c r="CF1435" s="758"/>
      <c r="CG1435" s="758"/>
      <c r="CH1435" s="758"/>
      <c r="CI1435" s="758"/>
      <c r="CJ1435" s="758"/>
      <c r="CK1435" s="758"/>
      <c r="CL1435" s="758"/>
      <c r="CM1435" s="758"/>
      <c r="CN1435" s="758"/>
    </row>
    <row r="1436" spans="2:92" ht="15">
      <c r="B1436" s="758"/>
      <c r="C1436" s="758"/>
      <c r="D1436" s="758"/>
      <c r="E1436" s="758"/>
      <c r="F1436" s="758"/>
      <c r="G1436" s="758"/>
      <c r="H1436" s="758"/>
      <c r="I1436" s="758"/>
      <c r="J1436" s="758"/>
      <c r="K1436" s="758"/>
      <c r="L1436" s="758"/>
      <c r="M1436" s="758"/>
      <c r="N1436" s="758"/>
      <c r="O1436" s="758"/>
      <c r="P1436" s="758"/>
      <c r="Q1436" s="758"/>
      <c r="R1436" s="758"/>
      <c r="S1436" s="758"/>
      <c r="T1436" s="758"/>
      <c r="U1436" s="758"/>
      <c r="V1436" s="758"/>
      <c r="W1436" s="758"/>
      <c r="X1436" s="758"/>
      <c r="Y1436" s="758"/>
      <c r="Z1436" s="758"/>
      <c r="AA1436" s="758"/>
      <c r="AB1436" s="758"/>
      <c r="AC1436" s="758"/>
      <c r="AD1436" s="758"/>
      <c r="AE1436" s="758"/>
      <c r="AF1436" s="758"/>
      <c r="AG1436" s="758"/>
      <c r="AH1436" s="758"/>
      <c r="AI1436" s="758"/>
      <c r="AJ1436" s="758"/>
      <c r="AK1436" s="758"/>
      <c r="AL1436" s="758"/>
      <c r="AM1436" s="758"/>
      <c r="AN1436" s="758"/>
      <c r="AO1436" s="758"/>
      <c r="AP1436" s="758"/>
      <c r="AQ1436" s="758"/>
      <c r="AR1436" s="758"/>
      <c r="AS1436" s="758"/>
      <c r="AT1436" s="758"/>
      <c r="AU1436" s="758"/>
      <c r="AV1436" s="758"/>
      <c r="AW1436" s="758"/>
      <c r="AX1436" s="758"/>
      <c r="AY1436" s="758"/>
      <c r="AZ1436" s="758"/>
      <c r="BA1436" s="758"/>
      <c r="BB1436" s="758"/>
      <c r="BC1436" s="758"/>
      <c r="BD1436" s="758"/>
      <c r="BE1436" s="758"/>
      <c r="BF1436" s="812"/>
      <c r="BG1436" s="758"/>
      <c r="BH1436" s="758"/>
      <c r="BI1436" s="758"/>
      <c r="BJ1436" s="758"/>
      <c r="BK1436" s="758"/>
      <c r="BL1436" s="758"/>
      <c r="BM1436" s="758"/>
      <c r="BN1436" s="758"/>
      <c r="BO1436" s="758"/>
      <c r="BP1436" s="758"/>
      <c r="BQ1436" s="758"/>
      <c r="BR1436" s="758"/>
      <c r="BS1436" s="758"/>
      <c r="BT1436" s="758"/>
      <c r="BU1436" s="758"/>
      <c r="BV1436" s="758"/>
      <c r="BW1436" s="758"/>
      <c r="BX1436" s="758"/>
      <c r="BY1436" s="758"/>
      <c r="BZ1436" s="758"/>
      <c r="CA1436" s="758"/>
      <c r="CB1436" s="758"/>
      <c r="CC1436" s="758"/>
      <c r="CD1436" s="758"/>
      <c r="CE1436" s="758"/>
      <c r="CF1436" s="758"/>
      <c r="CG1436" s="758"/>
      <c r="CH1436" s="758"/>
      <c r="CI1436" s="758"/>
      <c r="CJ1436" s="758"/>
      <c r="CK1436" s="758"/>
      <c r="CL1436" s="758"/>
      <c r="CM1436" s="758"/>
      <c r="CN1436" s="758"/>
    </row>
    <row r="1437" spans="2:92" ht="15">
      <c r="B1437" s="758"/>
      <c r="C1437" s="758"/>
      <c r="D1437" s="758"/>
      <c r="E1437" s="758"/>
      <c r="F1437" s="758"/>
      <c r="G1437" s="758"/>
      <c r="H1437" s="758"/>
      <c r="I1437" s="758"/>
      <c r="J1437" s="758"/>
      <c r="K1437" s="758"/>
      <c r="L1437" s="758"/>
      <c r="M1437" s="758"/>
      <c r="N1437" s="758"/>
      <c r="O1437" s="758"/>
      <c r="P1437" s="758"/>
      <c r="Q1437" s="758"/>
      <c r="R1437" s="758"/>
      <c r="S1437" s="758"/>
      <c r="T1437" s="758"/>
      <c r="U1437" s="758"/>
      <c r="V1437" s="758"/>
      <c r="W1437" s="758"/>
      <c r="X1437" s="758"/>
      <c r="Y1437" s="758"/>
      <c r="Z1437" s="758"/>
      <c r="AA1437" s="758"/>
      <c r="AB1437" s="758"/>
      <c r="AC1437" s="758"/>
      <c r="AD1437" s="758"/>
      <c r="AE1437" s="758"/>
      <c r="AF1437" s="758"/>
      <c r="AG1437" s="758"/>
      <c r="AH1437" s="758"/>
      <c r="AI1437" s="758"/>
      <c r="AJ1437" s="758"/>
      <c r="AK1437" s="758"/>
      <c r="AL1437" s="758"/>
      <c r="AM1437" s="758"/>
      <c r="AN1437" s="758"/>
      <c r="AO1437" s="758"/>
      <c r="AP1437" s="758"/>
      <c r="AQ1437" s="758"/>
      <c r="AR1437" s="758"/>
      <c r="AS1437" s="758"/>
      <c r="AT1437" s="758"/>
      <c r="AU1437" s="758"/>
      <c r="AV1437" s="758"/>
      <c r="AW1437" s="758"/>
      <c r="AX1437" s="758"/>
      <c r="AY1437" s="758"/>
      <c r="AZ1437" s="758"/>
      <c r="BA1437" s="758"/>
      <c r="BB1437" s="758"/>
      <c r="BC1437" s="758"/>
      <c r="BD1437" s="758"/>
      <c r="BE1437" s="758"/>
      <c r="BF1437" s="812"/>
      <c r="BG1437" s="758"/>
      <c r="BH1437" s="758"/>
      <c r="BI1437" s="758"/>
      <c r="BJ1437" s="758"/>
      <c r="BK1437" s="758"/>
      <c r="BL1437" s="758"/>
      <c r="BM1437" s="758"/>
      <c r="BN1437" s="758"/>
      <c r="BO1437" s="758"/>
      <c r="BP1437" s="758"/>
      <c r="BQ1437" s="758"/>
      <c r="BR1437" s="758"/>
      <c r="BS1437" s="758"/>
      <c r="BT1437" s="758"/>
      <c r="BU1437" s="758"/>
      <c r="BV1437" s="758"/>
      <c r="BW1437" s="758"/>
      <c r="BX1437" s="758"/>
      <c r="BY1437" s="758"/>
      <c r="BZ1437" s="758"/>
      <c r="CA1437" s="758"/>
      <c r="CB1437" s="758"/>
      <c r="CC1437" s="758"/>
      <c r="CD1437" s="758"/>
      <c r="CE1437" s="758"/>
      <c r="CF1437" s="758"/>
      <c r="CG1437" s="758"/>
      <c r="CH1437" s="758"/>
      <c r="CI1437" s="758"/>
      <c r="CJ1437" s="758"/>
      <c r="CK1437" s="758"/>
      <c r="CL1437" s="758"/>
      <c r="CM1437" s="758"/>
      <c r="CN1437" s="758"/>
    </row>
    <row r="1438" spans="2:92" ht="15">
      <c r="B1438" s="758"/>
      <c r="C1438" s="758"/>
      <c r="D1438" s="758"/>
      <c r="E1438" s="758"/>
      <c r="F1438" s="758"/>
      <c r="G1438" s="758"/>
      <c r="H1438" s="758"/>
      <c r="I1438" s="758"/>
      <c r="J1438" s="758"/>
      <c r="K1438" s="758"/>
      <c r="L1438" s="758"/>
      <c r="M1438" s="758"/>
      <c r="N1438" s="758"/>
      <c r="O1438" s="758"/>
      <c r="P1438" s="758"/>
      <c r="Q1438" s="758"/>
      <c r="R1438" s="758"/>
      <c r="S1438" s="758"/>
      <c r="T1438" s="758"/>
      <c r="U1438" s="758"/>
      <c r="V1438" s="758"/>
      <c r="W1438" s="758"/>
      <c r="X1438" s="758"/>
      <c r="Y1438" s="758"/>
      <c r="Z1438" s="758"/>
      <c r="AA1438" s="758"/>
      <c r="AB1438" s="758"/>
      <c r="AC1438" s="758"/>
      <c r="AD1438" s="758"/>
      <c r="AE1438" s="758"/>
      <c r="AF1438" s="758"/>
      <c r="AG1438" s="758"/>
      <c r="AH1438" s="758"/>
      <c r="AI1438" s="758"/>
      <c r="AJ1438" s="758"/>
      <c r="AK1438" s="758"/>
      <c r="AL1438" s="758"/>
      <c r="AM1438" s="758"/>
      <c r="AN1438" s="758"/>
      <c r="AO1438" s="758"/>
      <c r="AP1438" s="758"/>
      <c r="AQ1438" s="758"/>
      <c r="AR1438" s="758"/>
      <c r="AS1438" s="758"/>
      <c r="AT1438" s="758"/>
      <c r="AU1438" s="758"/>
      <c r="AV1438" s="758"/>
      <c r="AW1438" s="758"/>
      <c r="AX1438" s="758"/>
      <c r="AY1438" s="758"/>
      <c r="AZ1438" s="758"/>
      <c r="BA1438" s="758"/>
      <c r="BB1438" s="758"/>
      <c r="BC1438" s="758"/>
      <c r="BD1438" s="758"/>
      <c r="BE1438" s="758"/>
      <c r="BF1438" s="812"/>
      <c r="BG1438" s="758"/>
      <c r="BH1438" s="758"/>
      <c r="BI1438" s="758"/>
      <c r="BJ1438" s="758"/>
      <c r="BK1438" s="758"/>
      <c r="BL1438" s="758"/>
      <c r="BM1438" s="758"/>
      <c r="BN1438" s="758"/>
      <c r="BO1438" s="758"/>
      <c r="BP1438" s="758"/>
      <c r="BQ1438" s="758"/>
      <c r="BR1438" s="758"/>
      <c r="BS1438" s="758"/>
      <c r="BT1438" s="758"/>
      <c r="BU1438" s="758"/>
      <c r="BV1438" s="758"/>
      <c r="BW1438" s="758"/>
      <c r="BX1438" s="758"/>
      <c r="BY1438" s="758"/>
      <c r="BZ1438" s="758"/>
      <c r="CA1438" s="758"/>
      <c r="CB1438" s="758"/>
      <c r="CC1438" s="758"/>
      <c r="CD1438" s="758"/>
      <c r="CE1438" s="758"/>
      <c r="CF1438" s="758"/>
      <c r="CG1438" s="758"/>
      <c r="CH1438" s="758"/>
      <c r="CI1438" s="758"/>
      <c r="CJ1438" s="758"/>
      <c r="CK1438" s="758"/>
      <c r="CL1438" s="758"/>
      <c r="CM1438" s="758"/>
      <c r="CN1438" s="758"/>
    </row>
    <row r="1439" spans="2:92" ht="15">
      <c r="B1439" s="758"/>
      <c r="C1439" s="758"/>
      <c r="D1439" s="758"/>
      <c r="E1439" s="758"/>
      <c r="F1439" s="758"/>
      <c r="G1439" s="758"/>
      <c r="H1439" s="758"/>
      <c r="I1439" s="758"/>
      <c r="J1439" s="758"/>
      <c r="K1439" s="758"/>
      <c r="L1439" s="758"/>
      <c r="M1439" s="758"/>
      <c r="N1439" s="758"/>
      <c r="O1439" s="758"/>
      <c r="P1439" s="758"/>
      <c r="Q1439" s="758"/>
      <c r="R1439" s="758"/>
      <c r="S1439" s="758"/>
      <c r="T1439" s="758"/>
      <c r="U1439" s="758"/>
      <c r="V1439" s="758"/>
      <c r="W1439" s="758"/>
      <c r="X1439" s="758"/>
      <c r="Y1439" s="758"/>
      <c r="Z1439" s="758"/>
      <c r="AA1439" s="758"/>
      <c r="AB1439" s="758"/>
      <c r="AC1439" s="758"/>
      <c r="AD1439" s="758"/>
      <c r="AE1439" s="758"/>
      <c r="AF1439" s="758"/>
      <c r="AG1439" s="758"/>
      <c r="AH1439" s="758"/>
      <c r="AI1439" s="758"/>
      <c r="AJ1439" s="758"/>
      <c r="AK1439" s="758"/>
      <c r="AL1439" s="758"/>
      <c r="AM1439" s="758"/>
      <c r="AN1439" s="758"/>
      <c r="AO1439" s="758"/>
      <c r="AP1439" s="758"/>
      <c r="AQ1439" s="758"/>
      <c r="AR1439" s="758"/>
      <c r="AS1439" s="758"/>
      <c r="AT1439" s="758"/>
      <c r="AU1439" s="758"/>
      <c r="AV1439" s="758"/>
      <c r="AW1439" s="758"/>
      <c r="AX1439" s="758"/>
      <c r="AY1439" s="758"/>
      <c r="AZ1439" s="758"/>
      <c r="BA1439" s="758"/>
      <c r="BB1439" s="758"/>
      <c r="BC1439" s="758"/>
      <c r="BD1439" s="758"/>
      <c r="BE1439" s="758"/>
      <c r="BF1439" s="812"/>
      <c r="BG1439" s="758"/>
      <c r="BH1439" s="758"/>
      <c r="BI1439" s="758"/>
      <c r="BJ1439" s="758"/>
      <c r="BK1439" s="758"/>
      <c r="BL1439" s="758"/>
      <c r="BM1439" s="758"/>
      <c r="BN1439" s="758"/>
      <c r="BO1439" s="758"/>
      <c r="BP1439" s="758"/>
      <c r="BQ1439" s="758"/>
      <c r="BR1439" s="758"/>
      <c r="BS1439" s="758"/>
      <c r="BT1439" s="758"/>
      <c r="BU1439" s="758"/>
      <c r="BV1439" s="758"/>
      <c r="BW1439" s="758"/>
      <c r="BX1439" s="758"/>
      <c r="BY1439" s="758"/>
      <c r="BZ1439" s="758"/>
      <c r="CA1439" s="758"/>
      <c r="CB1439" s="758"/>
      <c r="CC1439" s="758"/>
      <c r="CD1439" s="758"/>
      <c r="CE1439" s="758"/>
      <c r="CF1439" s="758"/>
      <c r="CG1439" s="758"/>
      <c r="CH1439" s="758"/>
      <c r="CI1439" s="758"/>
      <c r="CJ1439" s="758"/>
      <c r="CK1439" s="758"/>
      <c r="CL1439" s="758"/>
      <c r="CM1439" s="758"/>
      <c r="CN1439" s="758"/>
    </row>
    <row r="1440" spans="2:92" ht="15">
      <c r="B1440" s="758"/>
      <c r="C1440" s="758"/>
      <c r="D1440" s="758"/>
      <c r="E1440" s="758"/>
      <c r="F1440" s="758"/>
      <c r="G1440" s="758"/>
      <c r="H1440" s="758"/>
      <c r="I1440" s="758"/>
      <c r="J1440" s="758"/>
      <c r="K1440" s="758"/>
      <c r="L1440" s="758"/>
      <c r="M1440" s="758"/>
      <c r="N1440" s="758"/>
      <c r="O1440" s="758"/>
      <c r="P1440" s="758"/>
      <c r="Q1440" s="758"/>
      <c r="R1440" s="758"/>
      <c r="S1440" s="758"/>
      <c r="T1440" s="758"/>
      <c r="U1440" s="758"/>
      <c r="V1440" s="758"/>
      <c r="W1440" s="758"/>
      <c r="X1440" s="758"/>
      <c r="Y1440" s="758"/>
      <c r="Z1440" s="758"/>
      <c r="AA1440" s="758"/>
      <c r="AB1440" s="758"/>
      <c r="AC1440" s="758"/>
      <c r="AD1440" s="758"/>
      <c r="AE1440" s="758"/>
      <c r="AF1440" s="758"/>
      <c r="AG1440" s="758"/>
      <c r="AH1440" s="758"/>
      <c r="AI1440" s="758"/>
      <c r="AJ1440" s="758"/>
      <c r="AK1440" s="758"/>
      <c r="AL1440" s="758"/>
      <c r="AM1440" s="758"/>
      <c r="AN1440" s="758"/>
      <c r="AO1440" s="758"/>
      <c r="AP1440" s="758"/>
      <c r="AQ1440" s="758"/>
      <c r="AR1440" s="758"/>
      <c r="AS1440" s="758"/>
      <c r="AT1440" s="758"/>
      <c r="AU1440" s="758"/>
      <c r="AV1440" s="758"/>
      <c r="AW1440" s="758"/>
      <c r="AX1440" s="758"/>
      <c r="AY1440" s="758"/>
      <c r="AZ1440" s="758"/>
      <c r="BA1440" s="758"/>
      <c r="BB1440" s="758"/>
      <c r="BC1440" s="758"/>
      <c r="BD1440" s="758"/>
      <c r="BE1440" s="758"/>
      <c r="BF1440" s="812"/>
      <c r="BG1440" s="758"/>
      <c r="BH1440" s="758"/>
      <c r="BI1440" s="758"/>
      <c r="BJ1440" s="758"/>
      <c r="BK1440" s="758"/>
      <c r="BL1440" s="758"/>
      <c r="BM1440" s="758"/>
      <c r="BN1440" s="758"/>
      <c r="BO1440" s="758"/>
      <c r="BP1440" s="758"/>
      <c r="BQ1440" s="758"/>
      <c r="BR1440" s="758"/>
      <c r="BS1440" s="758"/>
      <c r="BT1440" s="758"/>
      <c r="BU1440" s="758"/>
      <c r="BV1440" s="758"/>
      <c r="BW1440" s="758"/>
      <c r="BX1440" s="758"/>
      <c r="BY1440" s="758"/>
      <c r="BZ1440" s="758"/>
      <c r="CA1440" s="758"/>
      <c r="CB1440" s="758"/>
      <c r="CC1440" s="758"/>
      <c r="CD1440" s="758"/>
      <c r="CE1440" s="758"/>
      <c r="CF1440" s="758"/>
      <c r="CG1440" s="758"/>
      <c r="CH1440" s="758"/>
      <c r="CI1440" s="758"/>
      <c r="CJ1440" s="758"/>
      <c r="CK1440" s="758"/>
      <c r="CL1440" s="758"/>
      <c r="CM1440" s="758"/>
      <c r="CN1440" s="758"/>
    </row>
    <row r="1441" spans="2:92" ht="15">
      <c r="B1441" s="758"/>
      <c r="C1441" s="758"/>
      <c r="D1441" s="758"/>
      <c r="E1441" s="758"/>
      <c r="F1441" s="758"/>
      <c r="G1441" s="758"/>
      <c r="H1441" s="758"/>
      <c r="I1441" s="758"/>
      <c r="J1441" s="758"/>
      <c r="K1441" s="758"/>
      <c r="L1441" s="758"/>
      <c r="M1441" s="758"/>
      <c r="N1441" s="758"/>
      <c r="O1441" s="758"/>
      <c r="P1441" s="758"/>
      <c r="Q1441" s="758"/>
      <c r="R1441" s="758"/>
      <c r="S1441" s="758"/>
      <c r="T1441" s="758"/>
      <c r="U1441" s="758"/>
      <c r="V1441" s="758"/>
      <c r="W1441" s="758"/>
      <c r="X1441" s="758"/>
      <c r="Y1441" s="758"/>
      <c r="Z1441" s="758"/>
      <c r="AA1441" s="758"/>
      <c r="AB1441" s="758"/>
      <c r="AC1441" s="758"/>
      <c r="AD1441" s="758"/>
      <c r="AE1441" s="758"/>
      <c r="AF1441" s="758"/>
      <c r="AG1441" s="758"/>
      <c r="AH1441" s="758"/>
      <c r="AI1441" s="758"/>
      <c r="AJ1441" s="758"/>
      <c r="AK1441" s="758"/>
      <c r="AL1441" s="758"/>
      <c r="AM1441" s="758"/>
      <c r="AN1441" s="758"/>
      <c r="AO1441" s="758"/>
      <c r="AP1441" s="758"/>
      <c r="AQ1441" s="758"/>
      <c r="AR1441" s="758"/>
      <c r="AS1441" s="758"/>
      <c r="AT1441" s="758"/>
      <c r="AU1441" s="758"/>
      <c r="AV1441" s="758"/>
      <c r="AW1441" s="758"/>
      <c r="AX1441" s="758"/>
      <c r="AY1441" s="758"/>
      <c r="AZ1441" s="758"/>
      <c r="BA1441" s="758"/>
      <c r="BB1441" s="758"/>
      <c r="BC1441" s="758"/>
      <c r="BD1441" s="758"/>
      <c r="BE1441" s="758"/>
      <c r="BF1441" s="812"/>
      <c r="BG1441" s="758"/>
      <c r="BH1441" s="758"/>
      <c r="BI1441" s="758"/>
      <c r="BJ1441" s="758"/>
      <c r="BK1441" s="758"/>
      <c r="BL1441" s="758"/>
      <c r="BM1441" s="758"/>
      <c r="BN1441" s="758"/>
      <c r="BO1441" s="758"/>
      <c r="BP1441" s="758"/>
      <c r="BQ1441" s="758"/>
      <c r="BR1441" s="758"/>
      <c r="BS1441" s="758"/>
      <c r="BT1441" s="758"/>
      <c r="BU1441" s="758"/>
      <c r="BV1441" s="758"/>
      <c r="BW1441" s="758"/>
      <c r="BX1441" s="758"/>
      <c r="BY1441" s="758"/>
      <c r="BZ1441" s="758"/>
      <c r="CA1441" s="758"/>
      <c r="CB1441" s="758"/>
      <c r="CC1441" s="758"/>
      <c r="CD1441" s="758"/>
      <c r="CE1441" s="758"/>
      <c r="CF1441" s="758"/>
      <c r="CG1441" s="758"/>
      <c r="CH1441" s="758"/>
      <c r="CI1441" s="758"/>
      <c r="CJ1441" s="758"/>
      <c r="CK1441" s="758"/>
      <c r="CL1441" s="758"/>
      <c r="CM1441" s="758"/>
      <c r="CN1441" s="758"/>
    </row>
    <row r="1442" spans="2:92" ht="15">
      <c r="B1442" s="758"/>
      <c r="C1442" s="758"/>
      <c r="D1442" s="758"/>
      <c r="E1442" s="758"/>
      <c r="F1442" s="758"/>
      <c r="G1442" s="758"/>
      <c r="H1442" s="758"/>
      <c r="I1442" s="758"/>
      <c r="J1442" s="758"/>
      <c r="K1442" s="758"/>
      <c r="L1442" s="758"/>
      <c r="M1442" s="758"/>
      <c r="N1442" s="758"/>
      <c r="O1442" s="758"/>
      <c r="P1442" s="758"/>
      <c r="Q1442" s="758"/>
      <c r="R1442" s="758"/>
      <c r="S1442" s="758"/>
      <c r="T1442" s="758"/>
      <c r="U1442" s="758"/>
      <c r="V1442" s="758"/>
      <c r="W1442" s="758"/>
      <c r="X1442" s="758"/>
      <c r="Y1442" s="758"/>
      <c r="Z1442" s="758"/>
      <c r="AA1442" s="758"/>
      <c r="AB1442" s="758"/>
      <c r="AC1442" s="758"/>
      <c r="AD1442" s="758"/>
      <c r="AE1442" s="758"/>
      <c r="AF1442" s="758"/>
      <c r="AG1442" s="758"/>
      <c r="AH1442" s="758"/>
      <c r="AI1442" s="758"/>
      <c r="AJ1442" s="758"/>
      <c r="AK1442" s="758"/>
      <c r="AL1442" s="758"/>
      <c r="AM1442" s="758"/>
      <c r="AN1442" s="758"/>
      <c r="AO1442" s="758"/>
      <c r="AP1442" s="758"/>
      <c r="AQ1442" s="758"/>
      <c r="AR1442" s="758"/>
      <c r="AS1442" s="758"/>
      <c r="AT1442" s="758"/>
      <c r="AU1442" s="758"/>
      <c r="AV1442" s="758"/>
      <c r="AW1442" s="758"/>
      <c r="AX1442" s="758"/>
      <c r="AY1442" s="758"/>
      <c r="AZ1442" s="758"/>
      <c r="BA1442" s="758"/>
      <c r="BB1442" s="758"/>
      <c r="BC1442" s="758"/>
      <c r="BD1442" s="758"/>
      <c r="BE1442" s="758"/>
      <c r="BF1442" s="812"/>
      <c r="BG1442" s="758"/>
      <c r="BH1442" s="758"/>
      <c r="BI1442" s="758"/>
      <c r="BJ1442" s="758"/>
      <c r="BK1442" s="758"/>
      <c r="BL1442" s="758"/>
      <c r="BM1442" s="758"/>
      <c r="BN1442" s="758"/>
      <c r="BO1442" s="758"/>
      <c r="BP1442" s="758"/>
      <c r="BQ1442" s="758"/>
      <c r="BR1442" s="758"/>
      <c r="BS1442" s="758"/>
      <c r="BT1442" s="758"/>
      <c r="BU1442" s="758"/>
      <c r="BV1442" s="758"/>
      <c r="BW1442" s="758"/>
      <c r="BX1442" s="758"/>
      <c r="BY1442" s="758"/>
      <c r="BZ1442" s="758"/>
      <c r="CA1442" s="758"/>
      <c r="CB1442" s="758"/>
      <c r="CC1442" s="758"/>
      <c r="CD1442" s="758"/>
      <c r="CE1442" s="758"/>
      <c r="CF1442" s="758"/>
      <c r="CG1442" s="758"/>
      <c r="CH1442" s="758"/>
      <c r="CI1442" s="758"/>
      <c r="CJ1442" s="758"/>
      <c r="CK1442" s="758"/>
      <c r="CL1442" s="758"/>
      <c r="CM1442" s="758"/>
      <c r="CN1442" s="758"/>
    </row>
    <row r="1443" spans="2:92" ht="15">
      <c r="B1443" s="758"/>
      <c r="C1443" s="758"/>
      <c r="D1443" s="758"/>
      <c r="E1443" s="758"/>
      <c r="F1443" s="758"/>
      <c r="G1443" s="758"/>
      <c r="H1443" s="758"/>
      <c r="I1443" s="758"/>
      <c r="J1443" s="758"/>
      <c r="K1443" s="758"/>
      <c r="L1443" s="758"/>
      <c r="M1443" s="758"/>
      <c r="N1443" s="758"/>
      <c r="O1443" s="758"/>
      <c r="P1443" s="758"/>
      <c r="Q1443" s="758"/>
      <c r="R1443" s="758"/>
      <c r="S1443" s="758"/>
      <c r="T1443" s="758"/>
      <c r="U1443" s="758"/>
      <c r="V1443" s="758"/>
      <c r="W1443" s="758"/>
      <c r="X1443" s="758"/>
      <c r="Y1443" s="758"/>
      <c r="Z1443" s="758"/>
      <c r="AA1443" s="758"/>
      <c r="AB1443" s="758"/>
      <c r="AC1443" s="758"/>
      <c r="AD1443" s="758"/>
      <c r="AE1443" s="758"/>
      <c r="AF1443" s="758"/>
      <c r="AG1443" s="758"/>
      <c r="AH1443" s="758"/>
      <c r="AI1443" s="758"/>
      <c r="AJ1443" s="758"/>
      <c r="AK1443" s="758"/>
      <c r="AL1443" s="758"/>
      <c r="AM1443" s="758"/>
      <c r="AN1443" s="758"/>
      <c r="AO1443" s="758"/>
      <c r="AP1443" s="758"/>
      <c r="AQ1443" s="758"/>
      <c r="AR1443" s="758"/>
      <c r="AS1443" s="758"/>
      <c r="AT1443" s="758"/>
      <c r="AU1443" s="758"/>
      <c r="AV1443" s="758"/>
      <c r="AW1443" s="758"/>
      <c r="AX1443" s="758"/>
      <c r="AY1443" s="758"/>
      <c r="AZ1443" s="758"/>
      <c r="BA1443" s="758"/>
      <c r="BB1443" s="758"/>
      <c r="BC1443" s="758"/>
      <c r="BD1443" s="758"/>
      <c r="BE1443" s="758"/>
      <c r="BF1443" s="812"/>
      <c r="BG1443" s="758"/>
      <c r="BH1443" s="758"/>
      <c r="BI1443" s="758"/>
      <c r="BJ1443" s="758"/>
      <c r="BK1443" s="758"/>
      <c r="BL1443" s="758"/>
      <c r="BM1443" s="758"/>
      <c r="BN1443" s="758"/>
      <c r="BO1443" s="758"/>
      <c r="BP1443" s="758"/>
      <c r="BQ1443" s="758"/>
      <c r="BR1443" s="758"/>
      <c r="BS1443" s="758"/>
      <c r="BT1443" s="758"/>
      <c r="BU1443" s="758"/>
      <c r="BV1443" s="758"/>
      <c r="BW1443" s="758"/>
      <c r="BX1443" s="758"/>
      <c r="BY1443" s="758"/>
      <c r="BZ1443" s="758"/>
      <c r="CA1443" s="758"/>
      <c r="CB1443" s="758"/>
      <c r="CC1443" s="758"/>
      <c r="CD1443" s="758"/>
      <c r="CE1443" s="758"/>
      <c r="CF1443" s="758"/>
      <c r="CG1443" s="758"/>
      <c r="CH1443" s="758"/>
      <c r="CI1443" s="758"/>
      <c r="CJ1443" s="758"/>
      <c r="CK1443" s="758"/>
      <c r="CL1443" s="758"/>
      <c r="CM1443" s="758"/>
      <c r="CN1443" s="758"/>
    </row>
    <row r="1444" spans="2:92" ht="15">
      <c r="B1444" s="758"/>
      <c r="C1444" s="758"/>
      <c r="D1444" s="758"/>
      <c r="E1444" s="758"/>
      <c r="F1444" s="758"/>
      <c r="G1444" s="758"/>
      <c r="H1444" s="758"/>
      <c r="I1444" s="758"/>
      <c r="J1444" s="758"/>
      <c r="K1444" s="758"/>
      <c r="L1444" s="758"/>
      <c r="M1444" s="758"/>
      <c r="N1444" s="758"/>
      <c r="O1444" s="758"/>
      <c r="P1444" s="758"/>
      <c r="Q1444" s="758"/>
      <c r="R1444" s="758"/>
      <c r="S1444" s="758"/>
      <c r="T1444" s="758"/>
      <c r="U1444" s="758"/>
      <c r="V1444" s="758"/>
      <c r="W1444" s="758"/>
      <c r="X1444" s="758"/>
      <c r="Y1444" s="758"/>
      <c r="Z1444" s="758"/>
      <c r="AA1444" s="758"/>
      <c r="AB1444" s="758"/>
      <c r="AC1444" s="758"/>
      <c r="AD1444" s="758"/>
      <c r="AE1444" s="758"/>
      <c r="AF1444" s="758"/>
      <c r="AG1444" s="758"/>
      <c r="AH1444" s="758"/>
      <c r="AI1444" s="758"/>
      <c r="AJ1444" s="758"/>
      <c r="AK1444" s="758"/>
      <c r="AL1444" s="758"/>
      <c r="AM1444" s="758"/>
      <c r="AN1444" s="758"/>
      <c r="AO1444" s="758"/>
      <c r="AP1444" s="758"/>
      <c r="AQ1444" s="758"/>
      <c r="AR1444" s="758"/>
      <c r="AS1444" s="758"/>
      <c r="AT1444" s="758"/>
      <c r="AU1444" s="758"/>
      <c r="AV1444" s="758"/>
      <c r="AW1444" s="758"/>
      <c r="AX1444" s="758"/>
      <c r="AY1444" s="758"/>
      <c r="AZ1444" s="758"/>
      <c r="BA1444" s="758"/>
      <c r="BB1444" s="758"/>
      <c r="BC1444" s="758"/>
      <c r="BD1444" s="758"/>
      <c r="BE1444" s="758"/>
      <c r="BF1444" s="812"/>
      <c r="BG1444" s="758"/>
      <c r="BH1444" s="758"/>
      <c r="BI1444" s="758"/>
      <c r="BJ1444" s="758"/>
      <c r="BK1444" s="758"/>
      <c r="BL1444" s="758"/>
      <c r="BM1444" s="758"/>
      <c r="BN1444" s="758"/>
      <c r="BO1444" s="758"/>
      <c r="BP1444" s="758"/>
      <c r="BQ1444" s="758"/>
      <c r="BR1444" s="758"/>
      <c r="BS1444" s="758"/>
      <c r="BT1444" s="758"/>
      <c r="BU1444" s="758"/>
      <c r="BV1444" s="758"/>
      <c r="BW1444" s="758"/>
      <c r="BX1444" s="758"/>
      <c r="BY1444" s="758"/>
      <c r="BZ1444" s="758"/>
      <c r="CA1444" s="758"/>
      <c r="CB1444" s="758"/>
      <c r="CC1444" s="758"/>
      <c r="CD1444" s="758"/>
      <c r="CE1444" s="758"/>
      <c r="CF1444" s="758"/>
      <c r="CG1444" s="758"/>
      <c r="CH1444" s="758"/>
      <c r="CI1444" s="758"/>
      <c r="CJ1444" s="758"/>
      <c r="CK1444" s="758"/>
      <c r="CL1444" s="758"/>
      <c r="CM1444" s="758"/>
      <c r="CN1444" s="758"/>
    </row>
    <row r="1445" spans="2:92" ht="15">
      <c r="B1445" s="758"/>
      <c r="C1445" s="758"/>
      <c r="D1445" s="758"/>
      <c r="E1445" s="758"/>
      <c r="F1445" s="758"/>
      <c r="G1445" s="758"/>
      <c r="H1445" s="758"/>
      <c r="I1445" s="758"/>
      <c r="J1445" s="758"/>
      <c r="K1445" s="758"/>
      <c r="L1445" s="758"/>
      <c r="M1445" s="758"/>
      <c r="N1445" s="758"/>
      <c r="O1445" s="758"/>
      <c r="P1445" s="758"/>
      <c r="Q1445" s="758"/>
      <c r="R1445" s="758"/>
      <c r="S1445" s="758"/>
      <c r="T1445" s="758"/>
      <c r="U1445" s="758"/>
      <c r="V1445" s="758"/>
      <c r="W1445" s="758"/>
      <c r="X1445" s="758"/>
      <c r="Y1445" s="758"/>
      <c r="Z1445" s="758"/>
      <c r="AA1445" s="758"/>
      <c r="AB1445" s="758"/>
      <c r="AC1445" s="758"/>
      <c r="AD1445" s="758"/>
      <c r="AE1445" s="758"/>
      <c r="AF1445" s="758"/>
      <c r="AG1445" s="758"/>
      <c r="AH1445" s="758"/>
      <c r="AI1445" s="758"/>
      <c r="AJ1445" s="758"/>
      <c r="AK1445" s="758"/>
      <c r="AL1445" s="758"/>
      <c r="AM1445" s="758"/>
      <c r="AN1445" s="758"/>
      <c r="AO1445" s="758"/>
      <c r="AP1445" s="758"/>
      <c r="AQ1445" s="758"/>
      <c r="AR1445" s="758"/>
      <c r="AS1445" s="758"/>
      <c r="AT1445" s="758"/>
      <c r="AU1445" s="758"/>
      <c r="AV1445" s="758"/>
      <c r="AW1445" s="758"/>
      <c r="AX1445" s="758"/>
      <c r="AY1445" s="758"/>
      <c r="AZ1445" s="758"/>
      <c r="BA1445" s="758"/>
      <c r="BB1445" s="758"/>
      <c r="BC1445" s="758"/>
      <c r="BD1445" s="758"/>
      <c r="BE1445" s="758"/>
      <c r="BF1445" s="812"/>
      <c r="BG1445" s="758"/>
      <c r="BH1445" s="758"/>
      <c r="BI1445" s="758"/>
      <c r="BJ1445" s="758"/>
      <c r="BK1445" s="758"/>
      <c r="BL1445" s="758"/>
      <c r="BM1445" s="758"/>
      <c r="BN1445" s="758"/>
      <c r="BO1445" s="758"/>
      <c r="BP1445" s="758"/>
      <c r="BQ1445" s="758"/>
      <c r="BR1445" s="758"/>
      <c r="BS1445" s="758"/>
      <c r="BT1445" s="758"/>
      <c r="BU1445" s="758"/>
      <c r="BV1445" s="758"/>
      <c r="BW1445" s="758"/>
      <c r="BX1445" s="758"/>
      <c r="BY1445" s="758"/>
      <c r="BZ1445" s="758"/>
      <c r="CA1445" s="758"/>
      <c r="CB1445" s="758"/>
      <c r="CC1445" s="758"/>
      <c r="CD1445" s="758"/>
      <c r="CE1445" s="758"/>
      <c r="CF1445" s="758"/>
      <c r="CG1445" s="758"/>
      <c r="CH1445" s="758"/>
      <c r="CI1445" s="758"/>
      <c r="CJ1445" s="758"/>
      <c r="CK1445" s="758"/>
      <c r="CL1445" s="758"/>
      <c r="CM1445" s="758"/>
      <c r="CN1445" s="758"/>
    </row>
    <row r="1446" spans="2:92" ht="15">
      <c r="B1446" s="758"/>
      <c r="C1446" s="758"/>
      <c r="D1446" s="758"/>
      <c r="E1446" s="758"/>
      <c r="F1446" s="758"/>
      <c r="G1446" s="758"/>
      <c r="H1446" s="758"/>
      <c r="I1446" s="758"/>
      <c r="J1446" s="758"/>
      <c r="K1446" s="758"/>
      <c r="L1446" s="758"/>
      <c r="M1446" s="758"/>
      <c r="N1446" s="758"/>
      <c r="O1446" s="758"/>
      <c r="P1446" s="758"/>
      <c r="Q1446" s="758"/>
      <c r="R1446" s="758"/>
      <c r="S1446" s="758"/>
      <c r="T1446" s="758"/>
      <c r="U1446" s="758"/>
      <c r="V1446" s="758"/>
      <c r="W1446" s="758"/>
      <c r="X1446" s="758"/>
      <c r="Y1446" s="758"/>
      <c r="Z1446" s="758"/>
      <c r="AA1446" s="758"/>
      <c r="AB1446" s="758"/>
      <c r="AC1446" s="758"/>
      <c r="AD1446" s="758"/>
      <c r="AE1446" s="758"/>
      <c r="AF1446" s="758"/>
      <c r="AG1446" s="758"/>
      <c r="AH1446" s="758"/>
      <c r="AI1446" s="758"/>
      <c r="AJ1446" s="758"/>
      <c r="AK1446" s="758"/>
      <c r="AL1446" s="758"/>
      <c r="AM1446" s="758"/>
      <c r="AN1446" s="758"/>
      <c r="AO1446" s="758"/>
      <c r="AP1446" s="758"/>
      <c r="AQ1446" s="758"/>
      <c r="AR1446" s="758"/>
      <c r="AS1446" s="758"/>
      <c r="AT1446" s="758"/>
      <c r="AU1446" s="758"/>
      <c r="AV1446" s="758"/>
      <c r="AW1446" s="758"/>
      <c r="AX1446" s="758"/>
      <c r="AY1446" s="758"/>
      <c r="AZ1446" s="758"/>
      <c r="BA1446" s="758"/>
      <c r="BB1446" s="758"/>
      <c r="BC1446" s="758"/>
      <c r="BD1446" s="758"/>
      <c r="BE1446" s="758"/>
      <c r="BF1446" s="812"/>
      <c r="BG1446" s="758"/>
      <c r="BH1446" s="758"/>
      <c r="BI1446" s="758"/>
      <c r="BJ1446" s="758"/>
      <c r="BK1446" s="758"/>
      <c r="BL1446" s="758"/>
      <c r="BM1446" s="758"/>
      <c r="BN1446" s="758"/>
      <c r="BO1446" s="758"/>
      <c r="BP1446" s="758"/>
      <c r="BQ1446" s="758"/>
      <c r="BR1446" s="758"/>
      <c r="BS1446" s="758"/>
      <c r="BT1446" s="758"/>
      <c r="BU1446" s="758"/>
      <c r="BV1446" s="758"/>
      <c r="BW1446" s="758"/>
      <c r="BX1446" s="758"/>
      <c r="BY1446" s="758"/>
      <c r="BZ1446" s="758"/>
      <c r="CA1446" s="758"/>
      <c r="CB1446" s="758"/>
      <c r="CC1446" s="758"/>
      <c r="CD1446" s="758"/>
      <c r="CE1446" s="758"/>
      <c r="CF1446" s="758"/>
      <c r="CG1446" s="758"/>
      <c r="CH1446" s="758"/>
      <c r="CI1446" s="758"/>
      <c r="CJ1446" s="758"/>
      <c r="CK1446" s="758"/>
      <c r="CL1446" s="758"/>
      <c r="CM1446" s="758"/>
      <c r="CN1446" s="758"/>
    </row>
    <row r="1447" spans="2:92" ht="15">
      <c r="B1447" s="758"/>
      <c r="C1447" s="758"/>
      <c r="D1447" s="758"/>
      <c r="E1447" s="758"/>
      <c r="F1447" s="758"/>
      <c r="G1447" s="758"/>
      <c r="H1447" s="758"/>
      <c r="I1447" s="758"/>
      <c r="J1447" s="758"/>
      <c r="K1447" s="758"/>
      <c r="L1447" s="758"/>
      <c r="M1447" s="758"/>
      <c r="N1447" s="758"/>
      <c r="O1447" s="758"/>
      <c r="P1447" s="758"/>
      <c r="Q1447" s="758"/>
      <c r="R1447" s="758"/>
      <c r="S1447" s="758"/>
      <c r="T1447" s="758"/>
      <c r="U1447" s="758"/>
      <c r="V1447" s="758"/>
      <c r="W1447" s="758"/>
      <c r="X1447" s="758"/>
      <c r="Y1447" s="758"/>
      <c r="Z1447" s="758"/>
      <c r="AA1447" s="758"/>
      <c r="AB1447" s="758"/>
      <c r="AC1447" s="758"/>
      <c r="AD1447" s="758"/>
      <c r="AE1447" s="758"/>
      <c r="AF1447" s="758"/>
      <c r="AG1447" s="758"/>
      <c r="AH1447" s="758"/>
      <c r="AI1447" s="758"/>
      <c r="AJ1447" s="758"/>
      <c r="AK1447" s="758"/>
      <c r="AL1447" s="758"/>
      <c r="AM1447" s="758"/>
      <c r="AN1447" s="758"/>
      <c r="AO1447" s="758"/>
      <c r="AP1447" s="758"/>
      <c r="AQ1447" s="758"/>
      <c r="AR1447" s="758"/>
      <c r="AS1447" s="758"/>
      <c r="AT1447" s="758"/>
      <c r="AU1447" s="758"/>
      <c r="AV1447" s="758"/>
      <c r="AW1447" s="758"/>
      <c r="AX1447" s="758"/>
      <c r="AY1447" s="758"/>
      <c r="AZ1447" s="758"/>
      <c r="BA1447" s="758"/>
      <c r="BB1447" s="758"/>
      <c r="BC1447" s="758"/>
      <c r="BD1447" s="758"/>
      <c r="BE1447" s="758"/>
      <c r="BF1447" s="812"/>
      <c r="BG1447" s="758"/>
      <c r="BH1447" s="758"/>
      <c r="BI1447" s="758"/>
      <c r="BJ1447" s="758"/>
      <c r="BK1447" s="758"/>
      <c r="BL1447" s="758"/>
      <c r="BM1447" s="758"/>
      <c r="BN1447" s="758"/>
      <c r="BO1447" s="758"/>
      <c r="BP1447" s="758"/>
      <c r="BQ1447" s="758"/>
      <c r="BR1447" s="758"/>
      <c r="BS1447" s="758"/>
      <c r="BT1447" s="758"/>
      <c r="BU1447" s="758"/>
      <c r="BV1447" s="758"/>
      <c r="BW1447" s="758"/>
      <c r="BX1447" s="758"/>
      <c r="BY1447" s="758"/>
      <c r="BZ1447" s="758"/>
      <c r="CA1447" s="758"/>
      <c r="CB1447" s="758"/>
      <c r="CC1447" s="758"/>
      <c r="CD1447" s="758"/>
      <c r="CE1447" s="758"/>
      <c r="CF1447" s="758"/>
      <c r="CG1447" s="758"/>
      <c r="CH1447" s="758"/>
      <c r="CI1447" s="758"/>
      <c r="CJ1447" s="758"/>
      <c r="CK1447" s="758"/>
      <c r="CL1447" s="758"/>
      <c r="CM1447" s="758"/>
      <c r="CN1447" s="758"/>
    </row>
    <row r="1448" spans="2:92" ht="15">
      <c r="B1448" s="758"/>
      <c r="C1448" s="758"/>
      <c r="D1448" s="758"/>
      <c r="E1448" s="758"/>
      <c r="F1448" s="758"/>
      <c r="G1448" s="758"/>
      <c r="H1448" s="758"/>
      <c r="I1448" s="758"/>
      <c r="J1448" s="758"/>
      <c r="K1448" s="758"/>
      <c r="L1448" s="758"/>
      <c r="M1448" s="758"/>
      <c r="N1448" s="758"/>
      <c r="O1448" s="758"/>
      <c r="P1448" s="758"/>
      <c r="Q1448" s="758"/>
      <c r="R1448" s="758"/>
      <c r="S1448" s="758"/>
      <c r="T1448" s="758"/>
      <c r="U1448" s="758"/>
      <c r="V1448" s="758"/>
      <c r="W1448" s="758"/>
      <c r="X1448" s="758"/>
      <c r="Y1448" s="758"/>
      <c r="Z1448" s="758"/>
      <c r="AA1448" s="758"/>
      <c r="AB1448" s="758"/>
      <c r="AC1448" s="758"/>
      <c r="AD1448" s="758"/>
      <c r="AE1448" s="758"/>
      <c r="AF1448" s="758"/>
      <c r="AG1448" s="758"/>
      <c r="AH1448" s="758"/>
      <c r="AI1448" s="758"/>
      <c r="AJ1448" s="758"/>
      <c r="AK1448" s="758"/>
      <c r="AL1448" s="758"/>
      <c r="AM1448" s="758"/>
      <c r="AN1448" s="758"/>
      <c r="AO1448" s="758"/>
      <c r="AP1448" s="758"/>
      <c r="AQ1448" s="758"/>
      <c r="AR1448" s="758"/>
      <c r="AS1448" s="758"/>
      <c r="AT1448" s="758"/>
      <c r="AU1448" s="758"/>
      <c r="AV1448" s="758"/>
      <c r="AW1448" s="758"/>
      <c r="AX1448" s="758"/>
      <c r="AY1448" s="758"/>
      <c r="AZ1448" s="758"/>
      <c r="BA1448" s="758"/>
      <c r="BB1448" s="758"/>
      <c r="BC1448" s="758"/>
      <c r="BD1448" s="758"/>
      <c r="BE1448" s="758"/>
      <c r="BF1448" s="812"/>
      <c r="BG1448" s="758"/>
      <c r="BH1448" s="758"/>
      <c r="BI1448" s="758"/>
      <c r="BJ1448" s="758"/>
      <c r="BK1448" s="758"/>
      <c r="BL1448" s="758"/>
      <c r="BM1448" s="758"/>
      <c r="BN1448" s="758"/>
      <c r="BO1448" s="758"/>
      <c r="BP1448" s="758"/>
      <c r="BQ1448" s="758"/>
      <c r="BR1448" s="758"/>
      <c r="BS1448" s="758"/>
      <c r="BT1448" s="758"/>
      <c r="BU1448" s="758"/>
      <c r="BV1448" s="758"/>
      <c r="BW1448" s="758"/>
      <c r="BX1448" s="758"/>
      <c r="BY1448" s="758"/>
      <c r="BZ1448" s="758"/>
      <c r="CA1448" s="758"/>
      <c r="CB1448" s="758"/>
      <c r="CC1448" s="758"/>
      <c r="CD1448" s="758"/>
      <c r="CE1448" s="758"/>
      <c r="CF1448" s="758"/>
      <c r="CG1448" s="758"/>
      <c r="CH1448" s="758"/>
      <c r="CI1448" s="758"/>
      <c r="CJ1448" s="758"/>
      <c r="CK1448" s="758"/>
      <c r="CL1448" s="758"/>
      <c r="CM1448" s="758"/>
      <c r="CN1448" s="758"/>
    </row>
    <row r="1449" spans="2:92" ht="15">
      <c r="B1449" s="758"/>
      <c r="C1449" s="758"/>
      <c r="D1449" s="758"/>
      <c r="E1449" s="758"/>
      <c r="F1449" s="758"/>
      <c r="G1449" s="758"/>
      <c r="H1449" s="758"/>
      <c r="I1449" s="758"/>
      <c r="J1449" s="758"/>
      <c r="K1449" s="758"/>
      <c r="L1449" s="758"/>
      <c r="M1449" s="758"/>
      <c r="N1449" s="758"/>
      <c r="O1449" s="758"/>
      <c r="P1449" s="758"/>
      <c r="Q1449" s="758"/>
      <c r="R1449" s="758"/>
      <c r="S1449" s="758"/>
      <c r="T1449" s="758"/>
      <c r="U1449" s="758"/>
      <c r="V1449" s="758"/>
      <c r="W1449" s="758"/>
      <c r="X1449" s="758"/>
      <c r="Y1449" s="758"/>
      <c r="Z1449" s="758"/>
      <c r="AA1449" s="758"/>
      <c r="AB1449" s="758"/>
      <c r="AC1449" s="758"/>
      <c r="AD1449" s="758"/>
      <c r="AE1449" s="758"/>
      <c r="AF1449" s="758"/>
      <c r="AG1449" s="758"/>
      <c r="AH1449" s="758"/>
      <c r="AI1449" s="758"/>
      <c r="AJ1449" s="758"/>
      <c r="AK1449" s="758"/>
      <c r="AL1449" s="758"/>
      <c r="AM1449" s="758"/>
      <c r="AN1449" s="758"/>
      <c r="AO1449" s="758"/>
      <c r="AP1449" s="758"/>
      <c r="AQ1449" s="758"/>
      <c r="AR1449" s="758"/>
      <c r="AS1449" s="758"/>
      <c r="AT1449" s="758"/>
      <c r="AU1449" s="758"/>
      <c r="AV1449" s="758"/>
      <c r="AW1449" s="758"/>
      <c r="AX1449" s="758"/>
      <c r="AY1449" s="758"/>
      <c r="AZ1449" s="758"/>
      <c r="BA1449" s="758"/>
      <c r="BB1449" s="758"/>
      <c r="BC1449" s="758"/>
      <c r="BD1449" s="758"/>
      <c r="BE1449" s="758"/>
      <c r="BF1449" s="812"/>
      <c r="BG1449" s="758"/>
      <c r="BH1449" s="758"/>
      <c r="BI1449" s="758"/>
      <c r="BJ1449" s="758"/>
      <c r="BK1449" s="758"/>
      <c r="BL1449" s="758"/>
      <c r="BM1449" s="758"/>
      <c r="BN1449" s="758"/>
      <c r="BO1449" s="758"/>
      <c r="BP1449" s="758"/>
      <c r="BQ1449" s="758"/>
      <c r="BR1449" s="758"/>
      <c r="BS1449" s="758"/>
      <c r="BT1449" s="758"/>
      <c r="BU1449" s="758"/>
      <c r="BV1449" s="758"/>
      <c r="BW1449" s="758"/>
      <c r="BX1449" s="758"/>
      <c r="BY1449" s="758"/>
      <c r="BZ1449" s="758"/>
      <c r="CA1449" s="758"/>
      <c r="CB1449" s="758"/>
      <c r="CC1449" s="758"/>
      <c r="CD1449" s="758"/>
      <c r="CE1449" s="758"/>
      <c r="CF1449" s="758"/>
      <c r="CG1449" s="758"/>
      <c r="CH1449" s="758"/>
      <c r="CI1449" s="758"/>
      <c r="CJ1449" s="758"/>
      <c r="CK1449" s="758"/>
      <c r="CL1449" s="758"/>
      <c r="CM1449" s="758"/>
      <c r="CN1449" s="758"/>
    </row>
    <row r="1450" spans="2:92" ht="15">
      <c r="B1450" s="758"/>
      <c r="C1450" s="758"/>
      <c r="D1450" s="758"/>
      <c r="E1450" s="758"/>
      <c r="F1450" s="758"/>
      <c r="G1450" s="758"/>
      <c r="H1450" s="758"/>
      <c r="I1450" s="758"/>
      <c r="J1450" s="758"/>
      <c r="K1450" s="758"/>
      <c r="L1450" s="758"/>
      <c r="M1450" s="758"/>
      <c r="N1450" s="758"/>
      <c r="O1450" s="758"/>
      <c r="P1450" s="758"/>
      <c r="Q1450" s="758"/>
      <c r="R1450" s="758"/>
      <c r="S1450" s="758"/>
      <c r="T1450" s="758"/>
      <c r="U1450" s="758"/>
      <c r="V1450" s="758"/>
      <c r="W1450" s="758"/>
      <c r="X1450" s="758"/>
      <c r="Y1450" s="758"/>
      <c r="Z1450" s="758"/>
      <c r="AA1450" s="758"/>
      <c r="AB1450" s="758"/>
      <c r="AC1450" s="758"/>
      <c r="AD1450" s="758"/>
      <c r="AE1450" s="758"/>
      <c r="AF1450" s="758"/>
      <c r="AG1450" s="758"/>
      <c r="AH1450" s="758"/>
      <c r="AI1450" s="758"/>
      <c r="AJ1450" s="758"/>
      <c r="AK1450" s="758"/>
      <c r="AL1450" s="758"/>
      <c r="AM1450" s="758"/>
      <c r="AN1450" s="758"/>
      <c r="AO1450" s="758"/>
      <c r="AP1450" s="758"/>
      <c r="AQ1450" s="758"/>
      <c r="AR1450" s="758"/>
      <c r="AS1450" s="758"/>
      <c r="AT1450" s="758"/>
      <c r="AU1450" s="758"/>
      <c r="AV1450" s="758"/>
      <c r="AW1450" s="758"/>
      <c r="AX1450" s="758"/>
      <c r="AY1450" s="758"/>
      <c r="AZ1450" s="758"/>
      <c r="BA1450" s="758"/>
      <c r="BB1450" s="758"/>
      <c r="BC1450" s="758"/>
      <c r="BD1450" s="758"/>
      <c r="BE1450" s="758"/>
      <c r="BF1450" s="812"/>
      <c r="BG1450" s="758"/>
      <c r="BH1450" s="758"/>
      <c r="BI1450" s="758"/>
      <c r="BJ1450" s="758"/>
      <c r="BK1450" s="758"/>
      <c r="BL1450" s="758"/>
      <c r="BM1450" s="758"/>
      <c r="BN1450" s="758"/>
      <c r="BO1450" s="758"/>
      <c r="BP1450" s="758"/>
      <c r="BQ1450" s="758"/>
      <c r="BR1450" s="758"/>
      <c r="BS1450" s="758"/>
      <c r="BT1450" s="758"/>
      <c r="BU1450" s="758"/>
      <c r="BV1450" s="758"/>
      <c r="BW1450" s="758"/>
      <c r="BX1450" s="758"/>
      <c r="BY1450" s="758"/>
      <c r="BZ1450" s="758"/>
      <c r="CA1450" s="758"/>
      <c r="CB1450" s="758"/>
      <c r="CC1450" s="758"/>
      <c r="CD1450" s="758"/>
      <c r="CE1450" s="758"/>
      <c r="CF1450" s="758"/>
      <c r="CG1450" s="758"/>
      <c r="CH1450" s="758"/>
      <c r="CI1450" s="758"/>
      <c r="CJ1450" s="758"/>
      <c r="CK1450" s="758"/>
      <c r="CL1450" s="758"/>
      <c r="CM1450" s="758"/>
      <c r="CN1450" s="758"/>
    </row>
    <row r="1451" spans="2:92" ht="15">
      <c r="B1451" s="758"/>
      <c r="C1451" s="758"/>
      <c r="D1451" s="758"/>
      <c r="E1451" s="758"/>
      <c r="F1451" s="758"/>
      <c r="G1451" s="758"/>
      <c r="H1451" s="758"/>
      <c r="I1451" s="758"/>
      <c r="J1451" s="758"/>
      <c r="K1451" s="758"/>
      <c r="L1451" s="758"/>
      <c r="M1451" s="758"/>
      <c r="N1451" s="758"/>
      <c r="O1451" s="758"/>
      <c r="P1451" s="758"/>
      <c r="Q1451" s="758"/>
      <c r="R1451" s="758"/>
      <c r="S1451" s="758"/>
      <c r="T1451" s="758"/>
      <c r="U1451" s="758"/>
      <c r="V1451" s="758"/>
      <c r="W1451" s="758"/>
      <c r="X1451" s="758"/>
      <c r="Y1451" s="758"/>
      <c r="Z1451" s="758"/>
      <c r="AA1451" s="758"/>
      <c r="AB1451" s="758"/>
      <c r="AC1451" s="758"/>
      <c r="AD1451" s="758"/>
      <c r="AE1451" s="758"/>
      <c r="AF1451" s="758"/>
      <c r="AG1451" s="758"/>
      <c r="AH1451" s="758"/>
      <c r="AI1451" s="758"/>
      <c r="AJ1451" s="758"/>
      <c r="AK1451" s="758"/>
      <c r="AL1451" s="758"/>
      <c r="AM1451" s="758"/>
      <c r="AN1451" s="758"/>
      <c r="AO1451" s="758"/>
      <c r="AP1451" s="758"/>
      <c r="AQ1451" s="758"/>
      <c r="AR1451" s="758"/>
      <c r="AS1451" s="758"/>
      <c r="AT1451" s="758"/>
      <c r="AU1451" s="758"/>
      <c r="AV1451" s="758"/>
      <c r="AW1451" s="758"/>
      <c r="AX1451" s="758"/>
      <c r="AY1451" s="758"/>
      <c r="AZ1451" s="758"/>
      <c r="BA1451" s="758"/>
      <c r="BB1451" s="758"/>
      <c r="BC1451" s="758"/>
      <c r="BD1451" s="758"/>
      <c r="BE1451" s="758"/>
      <c r="BF1451" s="812"/>
      <c r="BG1451" s="758"/>
      <c r="BH1451" s="758"/>
      <c r="BI1451" s="758"/>
      <c r="BJ1451" s="758"/>
      <c r="BK1451" s="758"/>
      <c r="BL1451" s="758"/>
      <c r="BM1451" s="758"/>
      <c r="BN1451" s="758"/>
      <c r="BO1451" s="758"/>
      <c r="BP1451" s="758"/>
      <c r="BQ1451" s="758"/>
      <c r="BR1451" s="758"/>
      <c r="BS1451" s="758"/>
      <c r="BT1451" s="758"/>
      <c r="BU1451" s="758"/>
      <c r="BV1451" s="758"/>
      <c r="BW1451" s="758"/>
      <c r="BX1451" s="758"/>
      <c r="BY1451" s="758"/>
      <c r="BZ1451" s="758"/>
      <c r="CA1451" s="758"/>
      <c r="CB1451" s="758"/>
      <c r="CC1451" s="758"/>
      <c r="CD1451" s="758"/>
      <c r="CE1451" s="758"/>
      <c r="CF1451" s="758"/>
      <c r="CG1451" s="758"/>
      <c r="CH1451" s="758"/>
      <c r="CI1451" s="758"/>
      <c r="CJ1451" s="758"/>
      <c r="CK1451" s="758"/>
      <c r="CL1451" s="758"/>
      <c r="CM1451" s="758"/>
      <c r="CN1451" s="758"/>
    </row>
    <row r="1452" spans="2:92" ht="15">
      <c r="B1452" s="758"/>
      <c r="C1452" s="758"/>
      <c r="D1452" s="758"/>
      <c r="E1452" s="758"/>
      <c r="F1452" s="758"/>
      <c r="G1452" s="758"/>
      <c r="H1452" s="758"/>
      <c r="I1452" s="758"/>
      <c r="J1452" s="758"/>
      <c r="K1452" s="758"/>
      <c r="L1452" s="758"/>
      <c r="M1452" s="758"/>
      <c r="N1452" s="758"/>
      <c r="O1452" s="758"/>
      <c r="P1452" s="758"/>
      <c r="Q1452" s="758"/>
      <c r="R1452" s="758"/>
      <c r="S1452" s="758"/>
      <c r="T1452" s="758"/>
      <c r="U1452" s="758"/>
      <c r="V1452" s="758"/>
      <c r="W1452" s="758"/>
      <c r="X1452" s="758"/>
      <c r="Y1452" s="758"/>
      <c r="Z1452" s="758"/>
      <c r="AA1452" s="758"/>
      <c r="AB1452" s="758"/>
      <c r="AC1452" s="758"/>
      <c r="AD1452" s="758"/>
      <c r="AE1452" s="758"/>
      <c r="AF1452" s="758"/>
      <c r="AG1452" s="758"/>
      <c r="AH1452" s="758"/>
      <c r="AI1452" s="758"/>
      <c r="AJ1452" s="758"/>
      <c r="AK1452" s="758"/>
      <c r="AL1452" s="758"/>
      <c r="AM1452" s="758"/>
      <c r="AN1452" s="758"/>
      <c r="AO1452" s="758"/>
      <c r="AP1452" s="758"/>
      <c r="AQ1452" s="758"/>
      <c r="AR1452" s="758"/>
      <c r="AS1452" s="758"/>
      <c r="AT1452" s="758"/>
      <c r="AU1452" s="758"/>
      <c r="AV1452" s="758"/>
      <c r="AW1452" s="758"/>
      <c r="AX1452" s="758"/>
      <c r="AY1452" s="758"/>
      <c r="AZ1452" s="758"/>
      <c r="BA1452" s="758"/>
      <c r="BB1452" s="758"/>
      <c r="BC1452" s="758"/>
      <c r="BD1452" s="758"/>
      <c r="BE1452" s="758"/>
      <c r="BF1452" s="812"/>
      <c r="BG1452" s="758"/>
      <c r="BH1452" s="758"/>
      <c r="BI1452" s="758"/>
      <c r="BJ1452" s="758"/>
      <c r="BK1452" s="758"/>
      <c r="BL1452" s="758"/>
      <c r="BM1452" s="758"/>
      <c r="BN1452" s="758"/>
      <c r="BO1452" s="758"/>
      <c r="BP1452" s="758"/>
      <c r="BQ1452" s="758"/>
      <c r="BR1452" s="758"/>
      <c r="BS1452" s="758"/>
      <c r="BT1452" s="758"/>
      <c r="BU1452" s="758"/>
      <c r="BV1452" s="758"/>
      <c r="BW1452" s="758"/>
      <c r="BX1452" s="758"/>
      <c r="BY1452" s="758"/>
      <c r="BZ1452" s="758"/>
      <c r="CA1452" s="758"/>
      <c r="CB1452" s="758"/>
      <c r="CC1452" s="758"/>
      <c r="CD1452" s="758"/>
      <c r="CE1452" s="758"/>
      <c r="CF1452" s="758"/>
      <c r="CG1452" s="758"/>
      <c r="CH1452" s="758"/>
      <c r="CI1452" s="758"/>
      <c r="CJ1452" s="758"/>
      <c r="CK1452" s="758"/>
      <c r="CL1452" s="758"/>
      <c r="CM1452" s="758"/>
      <c r="CN1452" s="758"/>
    </row>
    <row r="1453" spans="2:92" ht="15">
      <c r="B1453" s="758"/>
      <c r="C1453" s="758"/>
      <c r="D1453" s="758"/>
      <c r="E1453" s="758"/>
      <c r="F1453" s="758"/>
      <c r="G1453" s="758"/>
      <c r="H1453" s="758"/>
      <c r="I1453" s="758"/>
      <c r="J1453" s="758"/>
      <c r="K1453" s="758"/>
      <c r="L1453" s="758"/>
      <c r="M1453" s="758"/>
      <c r="N1453" s="758"/>
      <c r="O1453" s="758"/>
      <c r="P1453" s="758"/>
      <c r="Q1453" s="758"/>
      <c r="R1453" s="758"/>
      <c r="S1453" s="758"/>
      <c r="T1453" s="758"/>
      <c r="U1453" s="758"/>
      <c r="V1453" s="758"/>
      <c r="W1453" s="758"/>
      <c r="X1453" s="758"/>
      <c r="Y1453" s="758"/>
      <c r="Z1453" s="758"/>
      <c r="AA1453" s="758"/>
      <c r="AB1453" s="758"/>
      <c r="AC1453" s="758"/>
      <c r="AD1453" s="758"/>
      <c r="AE1453" s="758"/>
      <c r="AF1453" s="758"/>
      <c r="AG1453" s="758"/>
      <c r="AH1453" s="758"/>
      <c r="AI1453" s="758"/>
      <c r="AJ1453" s="758"/>
      <c r="AK1453" s="758"/>
      <c r="AL1453" s="758"/>
      <c r="AM1453" s="758"/>
      <c r="AN1453" s="758"/>
      <c r="AO1453" s="758"/>
      <c r="AP1453" s="758"/>
      <c r="AQ1453" s="758"/>
      <c r="AR1453" s="758"/>
      <c r="AS1453" s="758"/>
      <c r="AT1453" s="758"/>
      <c r="AU1453" s="758"/>
      <c r="AV1453" s="758"/>
      <c r="AW1453" s="758"/>
      <c r="AX1453" s="758"/>
      <c r="AY1453" s="758"/>
      <c r="AZ1453" s="758"/>
      <c r="BA1453" s="758"/>
      <c r="BB1453" s="758"/>
      <c r="BC1453" s="758"/>
      <c r="BD1453" s="758"/>
      <c r="BE1453" s="758"/>
      <c r="BF1453" s="812"/>
      <c r="BG1453" s="758"/>
      <c r="BH1453" s="758"/>
      <c r="BI1453" s="758"/>
      <c r="BJ1453" s="758"/>
      <c r="BK1453" s="758"/>
      <c r="BL1453" s="758"/>
      <c r="BM1453" s="758"/>
      <c r="BN1453" s="758"/>
      <c r="BO1453" s="758"/>
      <c r="BP1453" s="758"/>
      <c r="BQ1453" s="758"/>
      <c r="BR1453" s="758"/>
      <c r="BS1453" s="758"/>
      <c r="BT1453" s="758"/>
      <c r="BU1453" s="758"/>
      <c r="BV1453" s="758"/>
      <c r="BW1453" s="758"/>
      <c r="BX1453" s="758"/>
      <c r="BY1453" s="758"/>
      <c r="BZ1453" s="758"/>
      <c r="CA1453" s="758"/>
      <c r="CB1453" s="758"/>
      <c r="CC1453" s="758"/>
      <c r="CD1453" s="758"/>
      <c r="CE1453" s="758"/>
      <c r="CF1453" s="758"/>
      <c r="CG1453" s="758"/>
      <c r="CH1453" s="758"/>
      <c r="CI1453" s="758"/>
      <c r="CJ1453" s="758"/>
      <c r="CK1453" s="758"/>
      <c r="CL1453" s="758"/>
      <c r="CM1453" s="758"/>
      <c r="CN1453" s="758"/>
    </row>
    <row r="1454" spans="2:92" ht="15">
      <c r="B1454" s="758"/>
      <c r="C1454" s="758"/>
      <c r="D1454" s="758"/>
      <c r="E1454" s="758"/>
      <c r="F1454" s="758"/>
      <c r="G1454" s="758"/>
      <c r="H1454" s="758"/>
      <c r="I1454" s="758"/>
      <c r="J1454" s="758"/>
      <c r="K1454" s="758"/>
      <c r="L1454" s="758"/>
      <c r="M1454" s="758"/>
      <c r="N1454" s="758"/>
      <c r="O1454" s="758"/>
      <c r="P1454" s="758"/>
      <c r="Q1454" s="758"/>
      <c r="R1454" s="758"/>
      <c r="S1454" s="758"/>
      <c r="T1454" s="758"/>
      <c r="U1454" s="758"/>
      <c r="V1454" s="758"/>
      <c r="W1454" s="758"/>
      <c r="X1454" s="758"/>
      <c r="Y1454" s="758"/>
      <c r="Z1454" s="758"/>
      <c r="AA1454" s="758"/>
      <c r="AB1454" s="758"/>
      <c r="AC1454" s="758"/>
      <c r="AD1454" s="758"/>
      <c r="AE1454" s="758"/>
      <c r="AF1454" s="758"/>
      <c r="AG1454" s="758"/>
      <c r="AH1454" s="758"/>
      <c r="AI1454" s="758"/>
      <c r="AJ1454" s="758"/>
      <c r="AK1454" s="758"/>
      <c r="AL1454" s="758"/>
      <c r="AM1454" s="758"/>
      <c r="AN1454" s="758"/>
      <c r="AO1454" s="758"/>
      <c r="AP1454" s="758"/>
      <c r="AQ1454" s="758"/>
      <c r="AR1454" s="758"/>
      <c r="AS1454" s="758"/>
      <c r="AT1454" s="758"/>
      <c r="AU1454" s="758"/>
      <c r="AV1454" s="758"/>
      <c r="AW1454" s="758"/>
      <c r="AX1454" s="758"/>
      <c r="AY1454" s="758"/>
      <c r="AZ1454" s="758"/>
      <c r="BA1454" s="758"/>
      <c r="BB1454" s="758"/>
      <c r="BC1454" s="758"/>
      <c r="BD1454" s="758"/>
      <c r="BE1454" s="758"/>
      <c r="BF1454" s="812"/>
      <c r="BG1454" s="758"/>
      <c r="BH1454" s="758"/>
      <c r="BI1454" s="758"/>
      <c r="BJ1454" s="758"/>
      <c r="BK1454" s="758"/>
      <c r="BL1454" s="758"/>
      <c r="BM1454" s="758"/>
      <c r="BN1454" s="758"/>
      <c r="BO1454" s="758"/>
      <c r="BP1454" s="758"/>
      <c r="BQ1454" s="758"/>
      <c r="BR1454" s="758"/>
      <c r="BS1454" s="758"/>
      <c r="BT1454" s="758"/>
      <c r="BU1454" s="758"/>
      <c r="BV1454" s="758"/>
      <c r="BW1454" s="758"/>
      <c r="BX1454" s="758"/>
      <c r="BY1454" s="758"/>
      <c r="BZ1454" s="758"/>
      <c r="CA1454" s="758"/>
      <c r="CB1454" s="758"/>
      <c r="CC1454" s="758"/>
      <c r="CD1454" s="758"/>
      <c r="CE1454" s="758"/>
      <c r="CF1454" s="758"/>
      <c r="CG1454" s="758"/>
      <c r="CH1454" s="758"/>
      <c r="CI1454" s="758"/>
      <c r="CJ1454" s="758"/>
      <c r="CK1454" s="758"/>
      <c r="CL1454" s="758"/>
      <c r="CM1454" s="758"/>
      <c r="CN1454" s="758"/>
    </row>
    <row r="1455" spans="2:92" ht="15">
      <c r="B1455" s="758"/>
      <c r="C1455" s="758"/>
      <c r="D1455" s="758"/>
      <c r="E1455" s="758"/>
      <c r="F1455" s="758"/>
      <c r="G1455" s="758"/>
      <c r="H1455" s="758"/>
      <c r="I1455" s="758"/>
      <c r="J1455" s="758"/>
      <c r="K1455" s="758"/>
      <c r="L1455" s="758"/>
      <c r="M1455" s="758"/>
      <c r="N1455" s="758"/>
      <c r="O1455" s="758"/>
      <c r="P1455" s="758"/>
      <c r="Q1455" s="758"/>
      <c r="R1455" s="758"/>
      <c r="S1455" s="758"/>
      <c r="T1455" s="758"/>
      <c r="U1455" s="758"/>
      <c r="V1455" s="758"/>
      <c r="W1455" s="758"/>
      <c r="X1455" s="758"/>
      <c r="Y1455" s="758"/>
      <c r="Z1455" s="758"/>
      <c r="AA1455" s="758"/>
      <c r="AB1455" s="758"/>
      <c r="AC1455" s="758"/>
      <c r="AD1455" s="758"/>
      <c r="AE1455" s="758"/>
      <c r="AF1455" s="758"/>
      <c r="AG1455" s="758"/>
      <c r="AH1455" s="758"/>
      <c r="AI1455" s="758"/>
      <c r="AJ1455" s="758"/>
      <c r="AK1455" s="758"/>
      <c r="AL1455" s="758"/>
      <c r="AM1455" s="758"/>
      <c r="AN1455" s="758"/>
      <c r="AO1455" s="758"/>
      <c r="AP1455" s="758"/>
      <c r="AQ1455" s="758"/>
      <c r="AR1455" s="758"/>
      <c r="AS1455" s="758"/>
      <c r="AT1455" s="758"/>
      <c r="AU1455" s="758"/>
      <c r="AV1455" s="758"/>
      <c r="AW1455" s="758"/>
      <c r="AX1455" s="758"/>
      <c r="AY1455" s="758"/>
      <c r="AZ1455" s="758"/>
      <c r="BA1455" s="758"/>
      <c r="BB1455" s="758"/>
      <c r="BC1455" s="758"/>
      <c r="BD1455" s="758"/>
      <c r="BE1455" s="758"/>
      <c r="BF1455" s="812"/>
      <c r="BG1455" s="758"/>
      <c r="BH1455" s="758"/>
      <c r="BI1455" s="758"/>
      <c r="BJ1455" s="758"/>
      <c r="BK1455" s="758"/>
      <c r="BL1455" s="758"/>
      <c r="BM1455" s="758"/>
      <c r="BN1455" s="758"/>
      <c r="BO1455" s="758"/>
      <c r="BP1455" s="758"/>
      <c r="BQ1455" s="758"/>
      <c r="BR1455" s="758"/>
      <c r="BS1455" s="758"/>
      <c r="BT1455" s="758"/>
      <c r="BU1455" s="758"/>
      <c r="BV1455" s="758"/>
      <c r="BW1455" s="758"/>
      <c r="BX1455" s="758"/>
      <c r="BY1455" s="758"/>
      <c r="BZ1455" s="758"/>
      <c r="CA1455" s="758"/>
      <c r="CB1455" s="758"/>
      <c r="CC1455" s="758"/>
      <c r="CD1455" s="758"/>
      <c r="CE1455" s="758"/>
      <c r="CF1455" s="758"/>
      <c r="CG1455" s="758"/>
      <c r="CH1455" s="758"/>
      <c r="CI1455" s="758"/>
      <c r="CJ1455" s="758"/>
      <c r="CK1455" s="758"/>
      <c r="CL1455" s="758"/>
      <c r="CM1455" s="758"/>
      <c r="CN1455" s="758"/>
    </row>
    <row r="1456" spans="2:92" ht="15">
      <c r="B1456" s="758"/>
      <c r="C1456" s="758"/>
      <c r="D1456" s="758"/>
      <c r="E1456" s="758"/>
      <c r="F1456" s="758"/>
      <c r="G1456" s="758"/>
      <c r="H1456" s="758"/>
      <c r="I1456" s="758"/>
      <c r="J1456" s="758"/>
      <c r="K1456" s="758"/>
      <c r="L1456" s="758"/>
      <c r="M1456" s="758"/>
      <c r="N1456" s="758"/>
      <c r="O1456" s="758"/>
      <c r="P1456" s="758"/>
      <c r="Q1456" s="758"/>
      <c r="R1456" s="758"/>
      <c r="S1456" s="758"/>
      <c r="T1456" s="758"/>
      <c r="U1456" s="758"/>
      <c r="V1456" s="758"/>
      <c r="W1456" s="758"/>
      <c r="X1456" s="758"/>
      <c r="Y1456" s="758"/>
      <c r="Z1456" s="758"/>
      <c r="AA1456" s="758"/>
      <c r="AB1456" s="758"/>
      <c r="AC1456" s="758"/>
      <c r="AD1456" s="758"/>
      <c r="AE1456" s="758"/>
      <c r="AF1456" s="758"/>
      <c r="AG1456" s="758"/>
      <c r="AH1456" s="758"/>
      <c r="AI1456" s="758"/>
      <c r="AJ1456" s="758"/>
      <c r="AK1456" s="758"/>
      <c r="AL1456" s="758"/>
      <c r="AM1456" s="758"/>
      <c r="AN1456" s="758"/>
      <c r="AO1456" s="758"/>
      <c r="AP1456" s="758"/>
      <c r="AQ1456" s="758"/>
      <c r="AR1456" s="758"/>
      <c r="AS1456" s="758"/>
      <c r="AT1456" s="758"/>
      <c r="AU1456" s="758"/>
      <c r="AV1456" s="758"/>
      <c r="AW1456" s="758"/>
      <c r="AX1456" s="758"/>
      <c r="AY1456" s="758"/>
      <c r="AZ1456" s="758"/>
      <c r="BA1456" s="758"/>
      <c r="BB1456" s="758"/>
      <c r="BC1456" s="758"/>
      <c r="BD1456" s="758"/>
      <c r="BE1456" s="758"/>
      <c r="BF1456" s="812"/>
      <c r="BG1456" s="758"/>
      <c r="BH1456" s="758"/>
      <c r="BI1456" s="758"/>
      <c r="BJ1456" s="758"/>
      <c r="BK1456" s="758"/>
      <c r="BL1456" s="758"/>
      <c r="BM1456" s="758"/>
      <c r="BN1456" s="758"/>
      <c r="BO1456" s="758"/>
      <c r="BP1456" s="758"/>
      <c r="BQ1456" s="758"/>
      <c r="BR1456" s="758"/>
      <c r="BS1456" s="758"/>
      <c r="BT1456" s="758"/>
      <c r="BU1456" s="758"/>
      <c r="BV1456" s="758"/>
      <c r="BW1456" s="758"/>
      <c r="BX1456" s="758"/>
      <c r="BY1456" s="758"/>
      <c r="BZ1456" s="758"/>
      <c r="CA1456" s="758"/>
      <c r="CB1456" s="758"/>
      <c r="CC1456" s="758"/>
      <c r="CD1456" s="758"/>
      <c r="CE1456" s="758"/>
      <c r="CF1456" s="758"/>
      <c r="CG1456" s="758"/>
      <c r="CH1456" s="758"/>
      <c r="CI1456" s="758"/>
      <c r="CJ1456" s="758"/>
      <c r="CK1456" s="758"/>
      <c r="CL1456" s="758"/>
      <c r="CM1456" s="758"/>
      <c r="CN1456" s="758"/>
    </row>
    <row r="1457" spans="2:92" ht="15">
      <c r="B1457" s="758"/>
      <c r="C1457" s="758"/>
      <c r="D1457" s="758"/>
      <c r="E1457" s="758"/>
      <c r="F1457" s="758"/>
      <c r="G1457" s="758"/>
      <c r="H1457" s="758"/>
      <c r="I1457" s="758"/>
      <c r="J1457" s="758"/>
      <c r="K1457" s="758"/>
      <c r="L1457" s="758"/>
      <c r="M1457" s="758"/>
      <c r="N1457" s="758"/>
      <c r="O1457" s="758"/>
      <c r="P1457" s="758"/>
      <c r="Q1457" s="758"/>
      <c r="R1457" s="758"/>
      <c r="S1457" s="758"/>
      <c r="T1457" s="758"/>
      <c r="U1457" s="758"/>
      <c r="V1457" s="758"/>
      <c r="W1457" s="758"/>
      <c r="X1457" s="758"/>
      <c r="Y1457" s="758"/>
      <c r="Z1457" s="758"/>
      <c r="AA1457" s="758"/>
      <c r="AB1457" s="758"/>
      <c r="AC1457" s="758"/>
      <c r="AD1457" s="758"/>
      <c r="AE1457" s="758"/>
      <c r="AF1457" s="758"/>
      <c r="AG1457" s="758"/>
      <c r="AH1457" s="758"/>
      <c r="AI1457" s="758"/>
      <c r="AJ1457" s="758"/>
      <c r="AK1457" s="758"/>
      <c r="AL1457" s="758"/>
      <c r="AM1457" s="758"/>
      <c r="AN1457" s="758"/>
      <c r="AO1457" s="758"/>
      <c r="AP1457" s="758"/>
      <c r="AQ1457" s="758"/>
      <c r="AR1457" s="758"/>
      <c r="AS1457" s="758"/>
      <c r="AT1457" s="758"/>
      <c r="AU1457" s="758"/>
      <c r="AV1457" s="758"/>
      <c r="AW1457" s="758"/>
      <c r="AX1457" s="758"/>
      <c r="AY1457" s="758"/>
      <c r="AZ1457" s="758"/>
      <c r="BA1457" s="758"/>
      <c r="BB1457" s="758"/>
      <c r="BC1457" s="758"/>
      <c r="BD1457" s="758"/>
      <c r="BE1457" s="758"/>
      <c r="BF1457" s="812"/>
      <c r="BG1457" s="758"/>
      <c r="BH1457" s="758"/>
      <c r="BI1457" s="758"/>
      <c r="BJ1457" s="758"/>
      <c r="BK1457" s="758"/>
      <c r="BL1457" s="758"/>
      <c r="BM1457" s="758"/>
      <c r="BN1457" s="758"/>
      <c r="BO1457" s="758"/>
      <c r="BP1457" s="758"/>
      <c r="BQ1457" s="758"/>
      <c r="BR1457" s="758"/>
      <c r="BS1457" s="758"/>
      <c r="BT1457" s="758"/>
      <c r="BU1457" s="758"/>
      <c r="BV1457" s="758"/>
      <c r="BW1457" s="758"/>
      <c r="BX1457" s="758"/>
      <c r="BY1457" s="758"/>
      <c r="BZ1457" s="758"/>
      <c r="CA1457" s="758"/>
      <c r="CB1457" s="758"/>
      <c r="CC1457" s="758"/>
      <c r="CD1457" s="758"/>
      <c r="CE1457" s="758"/>
      <c r="CF1457" s="758"/>
      <c r="CG1457" s="758"/>
      <c r="CH1457" s="758"/>
      <c r="CI1457" s="758"/>
      <c r="CJ1457" s="758"/>
      <c r="CK1457" s="758"/>
      <c r="CL1457" s="758"/>
      <c r="CM1457" s="758"/>
      <c r="CN1457" s="758"/>
    </row>
    <row r="1458" spans="2:92" ht="15">
      <c r="B1458" s="758"/>
      <c r="C1458" s="758"/>
      <c r="D1458" s="758"/>
      <c r="E1458" s="758"/>
      <c r="F1458" s="758"/>
      <c r="G1458" s="758"/>
      <c r="H1458" s="758"/>
      <c r="I1458" s="758"/>
      <c r="J1458" s="758"/>
      <c r="K1458" s="758"/>
      <c r="L1458" s="758"/>
      <c r="M1458" s="758"/>
      <c r="N1458" s="758"/>
      <c r="O1458" s="758"/>
      <c r="P1458" s="758"/>
      <c r="Q1458" s="758"/>
      <c r="R1458" s="758"/>
      <c r="S1458" s="758"/>
      <c r="T1458" s="758"/>
      <c r="U1458" s="758"/>
      <c r="V1458" s="758"/>
      <c r="W1458" s="758"/>
      <c r="X1458" s="758"/>
      <c r="Y1458" s="758"/>
      <c r="Z1458" s="758"/>
      <c r="AA1458" s="758"/>
      <c r="AB1458" s="758"/>
      <c r="AC1458" s="758"/>
      <c r="AD1458" s="758"/>
      <c r="AE1458" s="758"/>
      <c r="AF1458" s="758"/>
      <c r="AG1458" s="758"/>
      <c r="AH1458" s="758"/>
      <c r="AI1458" s="758"/>
      <c r="AJ1458" s="758"/>
      <c r="AK1458" s="758"/>
      <c r="AL1458" s="758"/>
      <c r="AM1458" s="758"/>
      <c r="AN1458" s="758"/>
      <c r="AO1458" s="758"/>
      <c r="AP1458" s="758"/>
      <c r="AQ1458" s="758"/>
      <c r="AR1458" s="758"/>
      <c r="AS1458" s="758"/>
      <c r="AT1458" s="758"/>
      <c r="AU1458" s="758"/>
      <c r="AV1458" s="758"/>
      <c r="AW1458" s="758"/>
      <c r="AX1458" s="758"/>
      <c r="AY1458" s="758"/>
      <c r="AZ1458" s="758"/>
      <c r="BA1458" s="758"/>
      <c r="BB1458" s="758"/>
      <c r="BC1458" s="758"/>
      <c r="BD1458" s="758"/>
      <c r="BE1458" s="758"/>
      <c r="BF1458" s="812"/>
      <c r="BG1458" s="758"/>
      <c r="BH1458" s="758"/>
      <c r="BI1458" s="758"/>
      <c r="BJ1458" s="758"/>
      <c r="BK1458" s="758"/>
      <c r="BL1458" s="758"/>
      <c r="BM1458" s="758"/>
      <c r="BN1458" s="758"/>
      <c r="BO1458" s="758"/>
      <c r="BP1458" s="758"/>
      <c r="BQ1458" s="758"/>
      <c r="BR1458" s="758"/>
      <c r="BS1458" s="758"/>
      <c r="BT1458" s="758"/>
      <c r="BU1458" s="758"/>
      <c r="BV1458" s="758"/>
      <c r="BW1458" s="758"/>
      <c r="BX1458" s="758"/>
      <c r="BY1458" s="758"/>
      <c r="BZ1458" s="758"/>
      <c r="CA1458" s="758"/>
      <c r="CB1458" s="758"/>
      <c r="CC1458" s="758"/>
      <c r="CD1458" s="758"/>
      <c r="CE1458" s="758"/>
      <c r="CF1458" s="758"/>
      <c r="CG1458" s="758"/>
      <c r="CH1458" s="758"/>
      <c r="CI1458" s="758"/>
      <c r="CJ1458" s="758"/>
      <c r="CK1458" s="758"/>
      <c r="CL1458" s="758"/>
      <c r="CM1458" s="758"/>
      <c r="CN1458" s="758"/>
    </row>
    <row r="1459" spans="2:92" ht="15">
      <c r="B1459" s="758"/>
      <c r="C1459" s="758"/>
      <c r="D1459" s="758"/>
      <c r="E1459" s="758"/>
      <c r="F1459" s="758"/>
      <c r="G1459" s="758"/>
      <c r="H1459" s="758"/>
      <c r="I1459" s="758"/>
      <c r="J1459" s="758"/>
      <c r="K1459" s="758"/>
      <c r="L1459" s="758"/>
      <c r="M1459" s="758"/>
      <c r="N1459" s="758"/>
      <c r="O1459" s="758"/>
      <c r="P1459" s="758"/>
      <c r="Q1459" s="758"/>
      <c r="R1459" s="758"/>
      <c r="S1459" s="758"/>
      <c r="T1459" s="758"/>
      <c r="U1459" s="758"/>
      <c r="V1459" s="758"/>
      <c r="W1459" s="758"/>
      <c r="X1459" s="758"/>
      <c r="Y1459" s="758"/>
      <c r="Z1459" s="758"/>
      <c r="AA1459" s="758"/>
      <c r="AB1459" s="758"/>
      <c r="AC1459" s="758"/>
      <c r="AD1459" s="758"/>
      <c r="AE1459" s="758"/>
      <c r="AF1459" s="758"/>
      <c r="AG1459" s="758"/>
      <c r="AH1459" s="758"/>
      <c r="AI1459" s="758"/>
      <c r="AJ1459" s="758"/>
      <c r="AK1459" s="758"/>
      <c r="AL1459" s="758"/>
      <c r="AM1459" s="758"/>
      <c r="AN1459" s="758"/>
      <c r="AO1459" s="758"/>
      <c r="AP1459" s="758"/>
      <c r="AQ1459" s="758"/>
      <c r="AR1459" s="758"/>
      <c r="AS1459" s="758"/>
      <c r="AT1459" s="758"/>
      <c r="AU1459" s="758"/>
      <c r="AV1459" s="758"/>
      <c r="AW1459" s="758"/>
      <c r="AX1459" s="758"/>
      <c r="AY1459" s="758"/>
      <c r="AZ1459" s="758"/>
      <c r="BA1459" s="758"/>
      <c r="BB1459" s="758"/>
      <c r="BC1459" s="758"/>
      <c r="BD1459" s="758"/>
      <c r="BE1459" s="758"/>
      <c r="BF1459" s="812"/>
      <c r="BG1459" s="758"/>
      <c r="BH1459" s="758"/>
      <c r="BI1459" s="758"/>
      <c r="BJ1459" s="758"/>
      <c r="BK1459" s="758"/>
      <c r="BL1459" s="758"/>
      <c r="BM1459" s="758"/>
      <c r="BN1459" s="758"/>
      <c r="BO1459" s="758"/>
      <c r="BP1459" s="758"/>
      <c r="BQ1459" s="758"/>
      <c r="BR1459" s="758"/>
      <c r="BS1459" s="758"/>
      <c r="BT1459" s="758"/>
      <c r="BU1459" s="758"/>
      <c r="BV1459" s="758"/>
      <c r="BW1459" s="758"/>
      <c r="BX1459" s="758"/>
      <c r="BY1459" s="758"/>
      <c r="BZ1459" s="758"/>
      <c r="CA1459" s="758"/>
      <c r="CB1459" s="758"/>
      <c r="CC1459" s="758"/>
      <c r="CD1459" s="758"/>
      <c r="CE1459" s="758"/>
      <c r="CF1459" s="758"/>
      <c r="CG1459" s="758"/>
      <c r="CH1459" s="758"/>
      <c r="CI1459" s="758"/>
      <c r="CJ1459" s="758"/>
      <c r="CK1459" s="758"/>
      <c r="CL1459" s="758"/>
      <c r="CM1459" s="758"/>
      <c r="CN1459" s="758"/>
    </row>
    <row r="1460" spans="2:92" ht="15">
      <c r="B1460" s="758"/>
      <c r="C1460" s="758"/>
      <c r="D1460" s="758"/>
      <c r="E1460" s="758"/>
      <c r="F1460" s="758"/>
      <c r="G1460" s="758"/>
      <c r="H1460" s="758"/>
      <c r="I1460" s="758"/>
      <c r="J1460" s="758"/>
      <c r="K1460" s="758"/>
      <c r="L1460" s="758"/>
      <c r="M1460" s="758"/>
      <c r="N1460" s="758"/>
      <c r="O1460" s="758"/>
      <c r="P1460" s="758"/>
      <c r="Q1460" s="758"/>
      <c r="R1460" s="758"/>
      <c r="S1460" s="758"/>
      <c r="T1460" s="758"/>
      <c r="U1460" s="758"/>
      <c r="V1460" s="758"/>
      <c r="W1460" s="758"/>
      <c r="X1460" s="758"/>
      <c r="Y1460" s="758"/>
      <c r="Z1460" s="758"/>
      <c r="AA1460" s="758"/>
      <c r="AB1460" s="758"/>
      <c r="AC1460" s="758"/>
      <c r="AD1460" s="758"/>
      <c r="AE1460" s="758"/>
      <c r="AF1460" s="758"/>
      <c r="AG1460" s="758"/>
      <c r="AH1460" s="758"/>
      <c r="AI1460" s="758"/>
      <c r="AJ1460" s="758"/>
      <c r="AK1460" s="758"/>
      <c r="AL1460" s="758"/>
      <c r="AM1460" s="758"/>
      <c r="AN1460" s="758"/>
      <c r="AO1460" s="758"/>
      <c r="AP1460" s="758"/>
      <c r="AQ1460" s="758"/>
      <c r="AR1460" s="758"/>
      <c r="AS1460" s="758"/>
      <c r="AT1460" s="758"/>
      <c r="AU1460" s="758"/>
      <c r="AV1460" s="758"/>
      <c r="AW1460" s="758"/>
      <c r="AX1460" s="758"/>
      <c r="AY1460" s="758"/>
      <c r="AZ1460" s="758"/>
      <c r="BA1460" s="758"/>
      <c r="BB1460" s="758"/>
      <c r="BC1460" s="758"/>
      <c r="BD1460" s="758"/>
      <c r="BE1460" s="758"/>
      <c r="BF1460" s="812"/>
      <c r="BG1460" s="758"/>
      <c r="BH1460" s="758"/>
      <c r="BI1460" s="758"/>
      <c r="BJ1460" s="758"/>
      <c r="BK1460" s="758"/>
      <c r="BL1460" s="758"/>
      <c r="BM1460" s="758"/>
      <c r="BN1460" s="758"/>
      <c r="BO1460" s="758"/>
      <c r="BP1460" s="758"/>
      <c r="BQ1460" s="758"/>
      <c r="BR1460" s="758"/>
      <c r="BS1460" s="758"/>
      <c r="BT1460" s="758"/>
      <c r="BU1460" s="758"/>
      <c r="BV1460" s="758"/>
      <c r="BW1460" s="758"/>
      <c r="BX1460" s="758"/>
      <c r="BY1460" s="758"/>
      <c r="BZ1460" s="758"/>
      <c r="CA1460" s="758"/>
      <c r="CB1460" s="758"/>
      <c r="CC1460" s="758"/>
      <c r="CD1460" s="758"/>
      <c r="CE1460" s="758"/>
      <c r="CF1460" s="758"/>
      <c r="CG1460" s="758"/>
      <c r="CH1460" s="758"/>
      <c r="CI1460" s="758"/>
      <c r="CJ1460" s="758"/>
      <c r="CK1460" s="758"/>
      <c r="CL1460" s="758"/>
      <c r="CM1460" s="758"/>
      <c r="CN1460" s="758"/>
    </row>
    <row r="1461" spans="2:92" ht="15">
      <c r="B1461" s="758"/>
      <c r="C1461" s="758"/>
      <c r="D1461" s="758"/>
      <c r="E1461" s="758"/>
      <c r="F1461" s="758"/>
      <c r="G1461" s="758"/>
      <c r="H1461" s="758"/>
      <c r="I1461" s="758"/>
      <c r="J1461" s="758"/>
      <c r="K1461" s="758"/>
      <c r="L1461" s="758"/>
      <c r="M1461" s="758"/>
      <c r="N1461" s="758"/>
      <c r="O1461" s="758"/>
      <c r="P1461" s="758"/>
      <c r="Q1461" s="758"/>
      <c r="R1461" s="758"/>
      <c r="S1461" s="758"/>
      <c r="T1461" s="758"/>
      <c r="U1461" s="758"/>
      <c r="V1461" s="758"/>
      <c r="W1461" s="758"/>
      <c r="X1461" s="758"/>
      <c r="Y1461" s="758"/>
      <c r="Z1461" s="758"/>
      <c r="AA1461" s="758"/>
      <c r="AB1461" s="758"/>
      <c r="AC1461" s="758"/>
      <c r="AD1461" s="758"/>
      <c r="AE1461" s="758"/>
      <c r="AF1461" s="758"/>
      <c r="AG1461" s="758"/>
      <c r="AH1461" s="758"/>
      <c r="AI1461" s="758"/>
      <c r="AJ1461" s="758"/>
      <c r="AK1461" s="758"/>
      <c r="AL1461" s="758"/>
      <c r="AM1461" s="758"/>
      <c r="AN1461" s="758"/>
      <c r="AO1461" s="758"/>
      <c r="AP1461" s="758"/>
      <c r="AQ1461" s="758"/>
      <c r="AR1461" s="758"/>
      <c r="AS1461" s="758"/>
      <c r="AT1461" s="758"/>
      <c r="AU1461" s="758"/>
      <c r="AV1461" s="758"/>
      <c r="AW1461" s="758"/>
      <c r="AX1461" s="758"/>
      <c r="AY1461" s="758"/>
      <c r="AZ1461" s="758"/>
      <c r="BA1461" s="758"/>
      <c r="BB1461" s="758"/>
      <c r="BC1461" s="758"/>
      <c r="BD1461" s="758"/>
      <c r="BE1461" s="758"/>
      <c r="BF1461" s="812"/>
      <c r="BG1461" s="758"/>
      <c r="BH1461" s="758"/>
      <c r="BI1461" s="758"/>
      <c r="BJ1461" s="758"/>
      <c r="BK1461" s="758"/>
      <c r="BL1461" s="758"/>
      <c r="BM1461" s="758"/>
      <c r="BN1461" s="758"/>
      <c r="BO1461" s="758"/>
      <c r="BP1461" s="758"/>
      <c r="BQ1461" s="758"/>
      <c r="BR1461" s="758"/>
      <c r="BS1461" s="758"/>
      <c r="BT1461" s="758"/>
      <c r="BU1461" s="758"/>
      <c r="BV1461" s="758"/>
      <c r="BW1461" s="758"/>
      <c r="BX1461" s="758"/>
      <c r="BY1461" s="758"/>
      <c r="BZ1461" s="758"/>
      <c r="CA1461" s="758"/>
      <c r="CB1461" s="758"/>
      <c r="CC1461" s="758"/>
      <c r="CD1461" s="758"/>
      <c r="CE1461" s="758"/>
      <c r="CF1461" s="758"/>
      <c r="CG1461" s="758"/>
      <c r="CH1461" s="758"/>
      <c r="CI1461" s="758"/>
      <c r="CJ1461" s="758"/>
      <c r="CK1461" s="758"/>
      <c r="CL1461" s="758"/>
      <c r="CM1461" s="758"/>
      <c r="CN1461" s="758"/>
    </row>
    <row r="1462" spans="2:92" ht="15">
      <c r="B1462" s="758"/>
      <c r="C1462" s="758"/>
      <c r="D1462" s="758"/>
      <c r="E1462" s="758"/>
      <c r="F1462" s="758"/>
      <c r="G1462" s="758"/>
      <c r="H1462" s="758"/>
      <c r="I1462" s="758"/>
      <c r="J1462" s="758"/>
      <c r="K1462" s="758"/>
      <c r="L1462" s="758"/>
      <c r="M1462" s="758"/>
      <c r="N1462" s="758"/>
      <c r="O1462" s="758"/>
      <c r="P1462" s="758"/>
      <c r="Q1462" s="758"/>
      <c r="R1462" s="758"/>
      <c r="S1462" s="758"/>
      <c r="T1462" s="758"/>
      <c r="U1462" s="758"/>
      <c r="V1462" s="758"/>
      <c r="W1462" s="758"/>
      <c r="X1462" s="758"/>
      <c r="Y1462" s="758"/>
      <c r="Z1462" s="758"/>
      <c r="AA1462" s="758"/>
      <c r="AB1462" s="758"/>
      <c r="AC1462" s="758"/>
      <c r="AD1462" s="758"/>
      <c r="AE1462" s="758"/>
      <c r="AF1462" s="758"/>
      <c r="AG1462" s="758"/>
      <c r="AH1462" s="758"/>
      <c r="AI1462" s="758"/>
      <c r="AJ1462" s="758"/>
      <c r="AK1462" s="758"/>
      <c r="AL1462" s="758"/>
      <c r="AM1462" s="758"/>
      <c r="AN1462" s="758"/>
      <c r="AO1462" s="758"/>
      <c r="AP1462" s="758"/>
      <c r="AQ1462" s="758"/>
      <c r="AR1462" s="758"/>
      <c r="AS1462" s="758"/>
      <c r="AT1462" s="758"/>
      <c r="AU1462" s="758"/>
      <c r="AV1462" s="758"/>
      <c r="AW1462" s="758"/>
      <c r="AX1462" s="758"/>
      <c r="AY1462" s="758"/>
      <c r="AZ1462" s="758"/>
      <c r="BA1462" s="758"/>
      <c r="BB1462" s="758"/>
      <c r="BC1462" s="758"/>
      <c r="BD1462" s="758"/>
      <c r="BE1462" s="758"/>
      <c r="BF1462" s="812"/>
      <c r="BG1462" s="758"/>
      <c r="BH1462" s="758"/>
      <c r="BI1462" s="758"/>
      <c r="BJ1462" s="758"/>
      <c r="BK1462" s="758"/>
      <c r="BL1462" s="758"/>
      <c r="BM1462" s="758"/>
      <c r="BN1462" s="758"/>
      <c r="BO1462" s="758"/>
      <c r="BP1462" s="758"/>
      <c r="BQ1462" s="758"/>
      <c r="BR1462" s="758"/>
      <c r="BS1462" s="758"/>
      <c r="BT1462" s="758"/>
      <c r="BU1462" s="758"/>
      <c r="BV1462" s="758"/>
      <c r="BW1462" s="758"/>
      <c r="BX1462" s="758"/>
      <c r="BY1462" s="758"/>
      <c r="BZ1462" s="758"/>
      <c r="CA1462" s="758"/>
      <c r="CB1462" s="758"/>
      <c r="CC1462" s="758"/>
      <c r="CD1462" s="758"/>
      <c r="CE1462" s="758"/>
      <c r="CF1462" s="758"/>
      <c r="CG1462" s="758"/>
      <c r="CH1462" s="758"/>
      <c r="CI1462" s="758"/>
      <c r="CJ1462" s="758"/>
      <c r="CK1462" s="758"/>
      <c r="CL1462" s="758"/>
      <c r="CM1462" s="758"/>
      <c r="CN1462" s="758"/>
    </row>
    <row r="1463" spans="2:92" ht="15">
      <c r="B1463" s="758"/>
      <c r="C1463" s="758"/>
      <c r="D1463" s="758"/>
      <c r="E1463" s="758"/>
      <c r="F1463" s="758"/>
      <c r="G1463" s="758"/>
      <c r="H1463" s="758"/>
      <c r="I1463" s="758"/>
      <c r="J1463" s="758"/>
      <c r="K1463" s="758"/>
      <c r="L1463" s="758"/>
      <c r="M1463" s="758"/>
      <c r="N1463" s="758"/>
      <c r="O1463" s="758"/>
      <c r="P1463" s="758"/>
      <c r="Q1463" s="758"/>
      <c r="R1463" s="758"/>
      <c r="S1463" s="758"/>
      <c r="T1463" s="758"/>
      <c r="U1463" s="758"/>
      <c r="V1463" s="758"/>
      <c r="W1463" s="758"/>
      <c r="X1463" s="758"/>
      <c r="Y1463" s="758"/>
      <c r="Z1463" s="758"/>
      <c r="AA1463" s="758"/>
      <c r="AB1463" s="758"/>
      <c r="AC1463" s="758"/>
      <c r="AD1463" s="758"/>
      <c r="AE1463" s="758"/>
      <c r="AF1463" s="758"/>
      <c r="AG1463" s="758"/>
      <c r="AH1463" s="758"/>
      <c r="AI1463" s="758"/>
      <c r="AJ1463" s="758"/>
      <c r="AK1463" s="758"/>
      <c r="AL1463" s="758"/>
      <c r="AM1463" s="758"/>
      <c r="AN1463" s="758"/>
      <c r="AO1463" s="758"/>
      <c r="AP1463" s="758"/>
      <c r="AQ1463" s="758"/>
      <c r="AR1463" s="758"/>
      <c r="AS1463" s="758"/>
      <c r="AT1463" s="758"/>
      <c r="AU1463" s="758"/>
      <c r="AV1463" s="758"/>
      <c r="AW1463" s="758"/>
      <c r="AX1463" s="758"/>
      <c r="AY1463" s="758"/>
      <c r="AZ1463" s="758"/>
      <c r="BA1463" s="758"/>
      <c r="BB1463" s="758"/>
      <c r="BC1463" s="758"/>
      <c r="BD1463" s="758"/>
      <c r="BE1463" s="758"/>
      <c r="BF1463" s="812"/>
      <c r="BG1463" s="758"/>
      <c r="BH1463" s="758"/>
      <c r="BI1463" s="758"/>
      <c r="BJ1463" s="758"/>
      <c r="BK1463" s="758"/>
      <c r="BL1463" s="758"/>
      <c r="BM1463" s="758"/>
      <c r="BN1463" s="758"/>
      <c r="BO1463" s="758"/>
      <c r="BP1463" s="758"/>
      <c r="BQ1463" s="758"/>
      <c r="BR1463" s="758"/>
      <c r="BS1463" s="758"/>
      <c r="BT1463" s="758"/>
      <c r="BU1463" s="758"/>
      <c r="BV1463" s="758"/>
      <c r="BW1463" s="758"/>
      <c r="BX1463" s="758"/>
      <c r="BY1463" s="758"/>
      <c r="BZ1463" s="758"/>
      <c r="CA1463" s="758"/>
      <c r="CB1463" s="758"/>
      <c r="CC1463" s="758"/>
      <c r="CD1463" s="758"/>
      <c r="CE1463" s="758"/>
      <c r="CF1463" s="758"/>
      <c r="CG1463" s="758"/>
      <c r="CH1463" s="758"/>
      <c r="CI1463" s="758"/>
      <c r="CJ1463" s="758"/>
      <c r="CK1463" s="758"/>
      <c r="CL1463" s="758"/>
      <c r="CM1463" s="758"/>
      <c r="CN1463" s="758"/>
    </row>
    <row r="1464" spans="2:92" ht="15">
      <c r="B1464" s="758"/>
      <c r="C1464" s="758"/>
      <c r="D1464" s="758"/>
      <c r="E1464" s="758"/>
      <c r="F1464" s="758"/>
      <c r="G1464" s="758"/>
      <c r="H1464" s="758"/>
      <c r="I1464" s="758"/>
      <c r="J1464" s="758"/>
      <c r="K1464" s="758"/>
      <c r="L1464" s="758"/>
      <c r="M1464" s="758"/>
      <c r="N1464" s="758"/>
      <c r="O1464" s="758"/>
      <c r="P1464" s="758"/>
      <c r="Q1464" s="758"/>
      <c r="R1464" s="758"/>
      <c r="S1464" s="758"/>
      <c r="T1464" s="758"/>
      <c r="U1464" s="758"/>
      <c r="V1464" s="758"/>
      <c r="W1464" s="758"/>
      <c r="X1464" s="758"/>
      <c r="Y1464" s="758"/>
      <c r="Z1464" s="758"/>
      <c r="AA1464" s="758"/>
      <c r="AB1464" s="758"/>
      <c r="AC1464" s="758"/>
      <c r="AD1464" s="758"/>
      <c r="AE1464" s="758"/>
      <c r="AF1464" s="758"/>
      <c r="AG1464" s="758"/>
      <c r="AH1464" s="758"/>
      <c r="AI1464" s="758"/>
      <c r="AJ1464" s="758"/>
      <c r="AK1464" s="758"/>
      <c r="AL1464" s="758"/>
      <c r="AM1464" s="758"/>
      <c r="AN1464" s="758"/>
      <c r="AO1464" s="758"/>
      <c r="AP1464" s="758"/>
      <c r="AQ1464" s="758"/>
      <c r="AR1464" s="758"/>
      <c r="AS1464" s="758"/>
      <c r="AT1464" s="758"/>
      <c r="AU1464" s="758"/>
      <c r="AV1464" s="758"/>
      <c r="AW1464" s="758"/>
      <c r="AX1464" s="758"/>
      <c r="AY1464" s="758"/>
      <c r="AZ1464" s="758"/>
      <c r="BA1464" s="758"/>
      <c r="BB1464" s="758"/>
      <c r="BC1464" s="758"/>
      <c r="BD1464" s="758"/>
      <c r="BE1464" s="758"/>
      <c r="BF1464" s="812"/>
      <c r="BG1464" s="758"/>
      <c r="BH1464" s="758"/>
      <c r="BI1464" s="758"/>
      <c r="BJ1464" s="758"/>
      <c r="BK1464" s="758"/>
      <c r="BL1464" s="758"/>
      <c r="BM1464" s="758"/>
      <c r="BN1464" s="758"/>
      <c r="BO1464" s="758"/>
      <c r="BP1464" s="758"/>
      <c r="BQ1464" s="758"/>
      <c r="BR1464" s="758"/>
      <c r="BS1464" s="758"/>
      <c r="BT1464" s="758"/>
      <c r="BU1464" s="758"/>
      <c r="BV1464" s="758"/>
      <c r="BW1464" s="758"/>
      <c r="BX1464" s="758"/>
      <c r="BY1464" s="758"/>
      <c r="BZ1464" s="758"/>
      <c r="CA1464" s="758"/>
      <c r="CB1464" s="758"/>
      <c r="CC1464" s="758"/>
      <c r="CD1464" s="758"/>
      <c r="CE1464" s="758"/>
      <c r="CF1464" s="758"/>
      <c r="CG1464" s="758"/>
      <c r="CH1464" s="758"/>
      <c r="CI1464" s="758"/>
      <c r="CJ1464" s="758"/>
      <c r="CK1464" s="758"/>
      <c r="CL1464" s="758"/>
      <c r="CM1464" s="758"/>
      <c r="CN1464" s="758"/>
    </row>
    <row r="1465" spans="2:92" ht="15">
      <c r="B1465" s="758"/>
      <c r="C1465" s="758"/>
      <c r="D1465" s="758"/>
      <c r="E1465" s="758"/>
      <c r="F1465" s="758"/>
      <c r="G1465" s="758"/>
      <c r="H1465" s="758"/>
      <c r="I1465" s="758"/>
      <c r="J1465" s="758"/>
      <c r="K1465" s="758"/>
      <c r="L1465" s="758"/>
      <c r="M1465" s="758"/>
      <c r="N1465" s="758"/>
      <c r="O1465" s="758"/>
      <c r="P1465" s="758"/>
      <c r="Q1465" s="758"/>
      <c r="R1465" s="758"/>
      <c r="S1465" s="758"/>
      <c r="T1465" s="758"/>
      <c r="U1465" s="758"/>
      <c r="V1465" s="758"/>
      <c r="W1465" s="758"/>
      <c r="X1465" s="758"/>
      <c r="Y1465" s="758"/>
      <c r="Z1465" s="758"/>
      <c r="AA1465" s="758"/>
      <c r="AB1465" s="758"/>
      <c r="AC1465" s="758"/>
      <c r="AD1465" s="758"/>
      <c r="AE1465" s="758"/>
      <c r="AF1465" s="758"/>
      <c r="AG1465" s="758"/>
      <c r="AH1465" s="758"/>
      <c r="AI1465" s="758"/>
      <c r="AJ1465" s="758"/>
      <c r="AK1465" s="758"/>
      <c r="AL1465" s="758"/>
      <c r="AM1465" s="758"/>
      <c r="AN1465" s="758"/>
      <c r="AO1465" s="758"/>
      <c r="AP1465" s="758"/>
      <c r="AQ1465" s="758"/>
      <c r="AR1465" s="758"/>
      <c r="AS1465" s="758"/>
      <c r="AT1465" s="758"/>
      <c r="AU1465" s="758"/>
      <c r="AV1465" s="758"/>
      <c r="AW1465" s="758"/>
      <c r="AX1465" s="758"/>
      <c r="AY1465" s="758"/>
      <c r="AZ1465" s="758"/>
      <c r="BA1465" s="758"/>
      <c r="BB1465" s="758"/>
      <c r="BC1465" s="758"/>
      <c r="BD1465" s="758"/>
      <c r="BE1465" s="758"/>
      <c r="BF1465" s="812"/>
      <c r="BG1465" s="758"/>
      <c r="BH1465" s="758"/>
      <c r="BI1465" s="758"/>
      <c r="BJ1465" s="758"/>
      <c r="BK1465" s="758"/>
      <c r="BL1465" s="758"/>
      <c r="BM1465" s="758"/>
      <c r="BN1465" s="758"/>
      <c r="BO1465" s="758"/>
      <c r="BP1465" s="758"/>
      <c r="BQ1465" s="758"/>
      <c r="BR1465" s="758"/>
      <c r="BS1465" s="758"/>
      <c r="BT1465" s="758"/>
      <c r="BU1465" s="758"/>
      <c r="BV1465" s="758"/>
      <c r="BW1465" s="758"/>
      <c r="BX1465" s="758"/>
      <c r="BY1465" s="758"/>
      <c r="BZ1465" s="758"/>
      <c r="CA1465" s="758"/>
      <c r="CB1465" s="758"/>
      <c r="CC1465" s="758"/>
      <c r="CD1465" s="758"/>
      <c r="CE1465" s="758"/>
      <c r="CF1465" s="758"/>
      <c r="CG1465" s="758"/>
      <c r="CH1465" s="758"/>
      <c r="CI1465" s="758"/>
      <c r="CJ1465" s="758"/>
      <c r="CK1465" s="758"/>
      <c r="CL1465" s="758"/>
      <c r="CM1465" s="758"/>
      <c r="CN1465" s="758"/>
    </row>
    <row r="1466" spans="2:92" ht="15">
      <c r="B1466" s="758"/>
      <c r="C1466" s="758"/>
      <c r="D1466" s="758"/>
      <c r="E1466" s="758"/>
      <c r="F1466" s="758"/>
      <c r="G1466" s="758"/>
      <c r="H1466" s="758"/>
      <c r="I1466" s="758"/>
      <c r="J1466" s="758"/>
      <c r="K1466" s="758"/>
      <c r="L1466" s="758"/>
      <c r="M1466" s="758"/>
      <c r="N1466" s="758"/>
      <c r="O1466" s="758"/>
      <c r="P1466" s="758"/>
      <c r="Q1466" s="758"/>
      <c r="R1466" s="758"/>
      <c r="S1466" s="758"/>
      <c r="T1466" s="758"/>
      <c r="U1466" s="758"/>
      <c r="V1466" s="758"/>
      <c r="W1466" s="758"/>
      <c r="X1466" s="758"/>
      <c r="Y1466" s="758"/>
      <c r="Z1466" s="758"/>
      <c r="AA1466" s="758"/>
      <c r="AB1466" s="758"/>
      <c r="AC1466" s="758"/>
      <c r="AD1466" s="758"/>
      <c r="AE1466" s="758"/>
      <c r="AF1466" s="758"/>
      <c r="AG1466" s="758"/>
      <c r="AH1466" s="758"/>
      <c r="AI1466" s="758"/>
      <c r="AJ1466" s="758"/>
      <c r="AK1466" s="758"/>
      <c r="AL1466" s="758"/>
      <c r="AM1466" s="758"/>
      <c r="AN1466" s="758"/>
      <c r="AO1466" s="758"/>
      <c r="AP1466" s="758"/>
      <c r="AQ1466" s="758"/>
      <c r="AR1466" s="758"/>
      <c r="AS1466" s="758"/>
      <c r="AT1466" s="758"/>
      <c r="AU1466" s="758"/>
      <c r="AV1466" s="758"/>
      <c r="AW1466" s="758"/>
      <c r="AX1466" s="758"/>
      <c r="AY1466" s="758"/>
      <c r="AZ1466" s="758"/>
      <c r="BA1466" s="758"/>
      <c r="BB1466" s="758"/>
      <c r="BC1466" s="758"/>
      <c r="BD1466" s="758"/>
      <c r="BE1466" s="758"/>
      <c r="BF1466" s="812"/>
      <c r="BG1466" s="758"/>
      <c r="BH1466" s="758"/>
      <c r="BI1466" s="758"/>
      <c r="BJ1466" s="758"/>
      <c r="BK1466" s="758"/>
      <c r="BL1466" s="758"/>
      <c r="BM1466" s="758"/>
      <c r="BN1466" s="758"/>
      <c r="BO1466" s="758"/>
      <c r="BP1466" s="758"/>
      <c r="BQ1466" s="758"/>
      <c r="BR1466" s="758"/>
      <c r="BS1466" s="758"/>
      <c r="BT1466" s="758"/>
      <c r="BU1466" s="758"/>
      <c r="BV1466" s="758"/>
      <c r="BW1466" s="758"/>
      <c r="BX1466" s="758"/>
      <c r="BY1466" s="758"/>
      <c r="BZ1466" s="758"/>
      <c r="CA1466" s="758"/>
      <c r="CB1466" s="758"/>
      <c r="CC1466" s="758"/>
      <c r="CD1466" s="758"/>
      <c r="CE1466" s="758"/>
      <c r="CF1466" s="758"/>
      <c r="CG1466" s="758"/>
      <c r="CH1466" s="758"/>
      <c r="CI1466" s="758"/>
      <c r="CJ1466" s="758"/>
      <c r="CK1466" s="758"/>
      <c r="CL1466" s="758"/>
      <c r="CM1466" s="758"/>
      <c r="CN1466" s="758"/>
    </row>
    <row r="1467" spans="2:92" ht="15">
      <c r="B1467" s="758"/>
      <c r="C1467" s="758"/>
      <c r="D1467" s="758"/>
      <c r="E1467" s="758"/>
      <c r="F1467" s="758"/>
      <c r="G1467" s="758"/>
      <c r="H1467" s="758"/>
      <c r="I1467" s="758"/>
      <c r="J1467" s="758"/>
      <c r="K1467" s="758"/>
      <c r="L1467" s="758"/>
      <c r="M1467" s="758"/>
      <c r="N1467" s="758"/>
      <c r="O1467" s="758"/>
      <c r="P1467" s="758"/>
      <c r="Q1467" s="758"/>
      <c r="R1467" s="758"/>
      <c r="S1467" s="758"/>
      <c r="T1467" s="758"/>
      <c r="U1467" s="758"/>
      <c r="V1467" s="758"/>
      <c r="W1467" s="758"/>
      <c r="X1467" s="758"/>
      <c r="Y1467" s="758"/>
      <c r="Z1467" s="758"/>
      <c r="AA1467" s="758"/>
      <c r="AB1467" s="758"/>
      <c r="AC1467" s="758"/>
      <c r="AD1467" s="758"/>
      <c r="AE1467" s="758"/>
      <c r="AF1467" s="758"/>
      <c r="AG1467" s="758"/>
      <c r="AH1467" s="758"/>
      <c r="AI1467" s="758"/>
      <c r="AJ1467" s="758"/>
      <c r="AK1467" s="758"/>
      <c r="AL1467" s="758"/>
      <c r="AM1467" s="758"/>
      <c r="AN1467" s="758"/>
      <c r="AO1467" s="758"/>
      <c r="AP1467" s="758"/>
      <c r="AQ1467" s="758"/>
      <c r="AR1467" s="758"/>
      <c r="AS1467" s="758"/>
      <c r="AT1467" s="758"/>
      <c r="AU1467" s="758"/>
      <c r="AV1467" s="758"/>
      <c r="AW1467" s="758"/>
      <c r="AX1467" s="758"/>
      <c r="AY1467" s="758"/>
      <c r="AZ1467" s="758"/>
      <c r="BA1467" s="758"/>
      <c r="BB1467" s="758"/>
      <c r="BC1467" s="758"/>
      <c r="BD1467" s="758"/>
      <c r="BE1467" s="758"/>
      <c r="BF1467" s="812"/>
      <c r="BG1467" s="758"/>
      <c r="BH1467" s="758"/>
      <c r="BI1467" s="758"/>
      <c r="BJ1467" s="758"/>
      <c r="BK1467" s="758"/>
      <c r="BL1467" s="758"/>
      <c r="BM1467" s="758"/>
      <c r="BN1467" s="758"/>
      <c r="BO1467" s="758"/>
      <c r="BP1467" s="758"/>
      <c r="BQ1467" s="758"/>
      <c r="BR1467" s="758"/>
      <c r="BS1467" s="758"/>
      <c r="BT1467" s="758"/>
      <c r="BU1467" s="758"/>
      <c r="BV1467" s="758"/>
      <c r="BW1467" s="758"/>
      <c r="BX1467" s="758"/>
      <c r="BY1467" s="758"/>
      <c r="BZ1467" s="758"/>
      <c r="CA1467" s="758"/>
      <c r="CB1467" s="758"/>
      <c r="CC1467" s="758"/>
      <c r="CD1467" s="758"/>
      <c r="CE1467" s="758"/>
      <c r="CF1467" s="758"/>
      <c r="CG1467" s="758"/>
      <c r="CH1467" s="758"/>
      <c r="CI1467" s="758"/>
      <c r="CJ1467" s="758"/>
      <c r="CK1467" s="758"/>
      <c r="CL1467" s="758"/>
      <c r="CM1467" s="758"/>
      <c r="CN1467" s="758"/>
    </row>
    <row r="1468" spans="2:92" ht="15">
      <c r="B1468" s="758"/>
      <c r="C1468" s="758"/>
      <c r="D1468" s="758"/>
      <c r="E1468" s="758"/>
      <c r="F1468" s="758"/>
      <c r="G1468" s="758"/>
      <c r="H1468" s="758"/>
      <c r="I1468" s="758"/>
      <c r="J1468" s="758"/>
      <c r="K1468" s="758"/>
      <c r="L1468" s="758"/>
      <c r="M1468" s="758"/>
      <c r="N1468" s="758"/>
      <c r="O1468" s="758"/>
      <c r="P1468" s="758"/>
      <c r="Q1468" s="758"/>
      <c r="R1468" s="758"/>
      <c r="S1468" s="758"/>
      <c r="T1468" s="758"/>
      <c r="U1468" s="758"/>
      <c r="V1468" s="758"/>
      <c r="W1468" s="758"/>
      <c r="X1468" s="758"/>
      <c r="Y1468" s="758"/>
      <c r="Z1468" s="758"/>
      <c r="AA1468" s="758"/>
      <c r="AB1468" s="758"/>
      <c r="AC1468" s="758"/>
      <c r="AD1468" s="758"/>
      <c r="AE1468" s="758"/>
      <c r="AF1468" s="758"/>
      <c r="AG1468" s="758"/>
      <c r="AH1468" s="758"/>
      <c r="AI1468" s="758"/>
      <c r="AJ1468" s="758"/>
      <c r="AK1468" s="758"/>
      <c r="AL1468" s="758"/>
      <c r="AM1468" s="758"/>
      <c r="AN1468" s="758"/>
      <c r="AO1468" s="758"/>
      <c r="AP1468" s="758"/>
      <c r="AQ1468" s="758"/>
      <c r="AR1468" s="758"/>
      <c r="AS1468" s="758"/>
      <c r="AT1468" s="758"/>
      <c r="AU1468" s="758"/>
      <c r="AV1468" s="758"/>
      <c r="AW1468" s="758"/>
      <c r="AX1468" s="758"/>
      <c r="AY1468" s="758"/>
      <c r="AZ1468" s="758"/>
      <c r="BA1468" s="758"/>
      <c r="BB1468" s="758"/>
      <c r="BC1468" s="758"/>
      <c r="BD1468" s="758"/>
      <c r="BE1468" s="758"/>
      <c r="BF1468" s="812"/>
      <c r="BG1468" s="758"/>
      <c r="BH1468" s="758"/>
      <c r="BI1468" s="758"/>
      <c r="BJ1468" s="758"/>
      <c r="BK1468" s="758"/>
      <c r="BL1468" s="758"/>
      <c r="BM1468" s="758"/>
      <c r="BN1468" s="758"/>
      <c r="BO1468" s="758"/>
      <c r="BP1468" s="758"/>
      <c r="BQ1468" s="758"/>
      <c r="BR1468" s="758"/>
      <c r="BS1468" s="758"/>
      <c r="BT1468" s="758"/>
      <c r="BU1468" s="758"/>
      <c r="BV1468" s="758"/>
      <c r="BW1468" s="758"/>
      <c r="BX1468" s="758"/>
      <c r="BY1468" s="758"/>
      <c r="BZ1468" s="758"/>
      <c r="CA1468" s="758"/>
      <c r="CB1468" s="758"/>
      <c r="CC1468" s="758"/>
      <c r="CD1468" s="758"/>
      <c r="CE1468" s="758"/>
      <c r="CF1468" s="758"/>
      <c r="CG1468" s="758"/>
      <c r="CH1468" s="758"/>
      <c r="CI1468" s="758"/>
      <c r="CJ1468" s="758"/>
      <c r="CK1468" s="758"/>
      <c r="CL1468" s="758"/>
      <c r="CM1468" s="758"/>
      <c r="CN1468" s="758"/>
    </row>
    <row r="1469" spans="2:92" ht="15">
      <c r="B1469" s="758"/>
      <c r="C1469" s="758"/>
      <c r="D1469" s="758"/>
      <c r="E1469" s="758"/>
      <c r="F1469" s="758"/>
      <c r="G1469" s="758"/>
      <c r="H1469" s="758"/>
      <c r="I1469" s="758"/>
      <c r="J1469" s="758"/>
      <c r="K1469" s="758"/>
      <c r="L1469" s="758"/>
      <c r="M1469" s="758"/>
      <c r="N1469" s="758"/>
      <c r="O1469" s="758"/>
      <c r="P1469" s="758"/>
      <c r="Q1469" s="758"/>
      <c r="R1469" s="758"/>
      <c r="S1469" s="758"/>
      <c r="T1469" s="758"/>
      <c r="U1469" s="758"/>
      <c r="V1469" s="758"/>
      <c r="W1469" s="758"/>
      <c r="X1469" s="758"/>
      <c r="Y1469" s="758"/>
      <c r="Z1469" s="758"/>
      <c r="AA1469" s="758"/>
      <c r="AB1469" s="758"/>
      <c r="AC1469" s="758"/>
      <c r="AD1469" s="758"/>
      <c r="AE1469" s="758"/>
      <c r="AF1469" s="758"/>
      <c r="AG1469" s="758"/>
      <c r="AH1469" s="758"/>
      <c r="AI1469" s="758"/>
      <c r="AJ1469" s="758"/>
      <c r="AK1469" s="758"/>
      <c r="AL1469" s="758"/>
      <c r="AM1469" s="758"/>
      <c r="AN1469" s="758"/>
      <c r="AO1469" s="758"/>
      <c r="AP1469" s="758"/>
      <c r="AQ1469" s="758"/>
      <c r="AR1469" s="758"/>
      <c r="AS1469" s="758"/>
      <c r="AT1469" s="758"/>
      <c r="AU1469" s="758"/>
      <c r="AV1469" s="758"/>
      <c r="AW1469" s="758"/>
      <c r="AX1469" s="758"/>
      <c r="AY1469" s="758"/>
      <c r="AZ1469" s="758"/>
      <c r="BA1469" s="758"/>
      <c r="BB1469" s="758"/>
      <c r="BC1469" s="758"/>
      <c r="BD1469" s="758"/>
      <c r="BE1469" s="758"/>
      <c r="BF1469" s="812"/>
      <c r="BG1469" s="758"/>
      <c r="BH1469" s="758"/>
      <c r="BI1469" s="758"/>
      <c r="BJ1469" s="758"/>
      <c r="BK1469" s="758"/>
      <c r="BL1469" s="758"/>
      <c r="BM1469" s="758"/>
      <c r="BN1469" s="758"/>
      <c r="BO1469" s="758"/>
      <c r="BP1469" s="758"/>
      <c r="BQ1469" s="758"/>
      <c r="BR1469" s="758"/>
      <c r="BS1469" s="758"/>
      <c r="BT1469" s="758"/>
      <c r="BU1469" s="758"/>
      <c r="BV1469" s="758"/>
      <c r="BW1469" s="758"/>
      <c r="BX1469" s="758"/>
      <c r="BY1469" s="758"/>
      <c r="BZ1469" s="758"/>
      <c r="CA1469" s="758"/>
      <c r="CB1469" s="758"/>
      <c r="CC1469" s="758"/>
      <c r="CD1469" s="758"/>
      <c r="CE1469" s="758"/>
      <c r="CF1469" s="758"/>
      <c r="CG1469" s="758"/>
      <c r="CH1469" s="758"/>
      <c r="CI1469" s="758"/>
      <c r="CJ1469" s="758"/>
      <c r="CK1469" s="758"/>
      <c r="CL1469" s="758"/>
      <c r="CM1469" s="758"/>
      <c r="CN1469" s="758"/>
    </row>
    <row r="1470" spans="2:92" ht="15">
      <c r="B1470" s="758"/>
      <c r="C1470" s="758"/>
      <c r="D1470" s="758"/>
      <c r="E1470" s="758"/>
      <c r="F1470" s="758"/>
      <c r="G1470" s="758"/>
      <c r="H1470" s="758"/>
      <c r="I1470" s="758"/>
      <c r="J1470" s="758"/>
      <c r="K1470" s="758"/>
      <c r="L1470" s="758"/>
      <c r="M1470" s="758"/>
      <c r="N1470" s="758"/>
      <c r="O1470" s="758"/>
      <c r="P1470" s="758"/>
      <c r="Q1470" s="758"/>
      <c r="R1470" s="758"/>
      <c r="S1470" s="758"/>
      <c r="T1470" s="758"/>
      <c r="U1470" s="758"/>
      <c r="V1470" s="758"/>
      <c r="W1470" s="758"/>
      <c r="X1470" s="758"/>
      <c r="Y1470" s="758"/>
      <c r="Z1470" s="758"/>
      <c r="AA1470" s="758"/>
      <c r="AB1470" s="758"/>
      <c r="AC1470" s="758"/>
      <c r="AD1470" s="758"/>
      <c r="AE1470" s="758"/>
      <c r="AF1470" s="758"/>
      <c r="AG1470" s="758"/>
      <c r="AH1470" s="758"/>
      <c r="AI1470" s="758"/>
      <c r="AJ1470" s="758"/>
      <c r="AK1470" s="758"/>
      <c r="AL1470" s="758"/>
      <c r="AM1470" s="758"/>
      <c r="AN1470" s="758"/>
      <c r="AO1470" s="758"/>
      <c r="AP1470" s="758"/>
      <c r="AQ1470" s="758"/>
      <c r="AR1470" s="758"/>
      <c r="AS1470" s="758"/>
      <c r="AT1470" s="758"/>
      <c r="AU1470" s="758"/>
      <c r="AV1470" s="758"/>
      <c r="AW1470" s="758"/>
      <c r="AX1470" s="758"/>
      <c r="AY1470" s="758"/>
      <c r="AZ1470" s="758"/>
      <c r="BA1470" s="758"/>
      <c r="BB1470" s="758"/>
      <c r="BC1470" s="758"/>
      <c r="BD1470" s="758"/>
      <c r="BE1470" s="758"/>
      <c r="BF1470" s="812"/>
      <c r="BG1470" s="758"/>
      <c r="BH1470" s="758"/>
      <c r="BI1470" s="758"/>
      <c r="BJ1470" s="758"/>
      <c r="BK1470" s="758"/>
      <c r="BL1470" s="758"/>
      <c r="BM1470" s="758"/>
      <c r="BN1470" s="758"/>
      <c r="BO1470" s="758"/>
      <c r="BP1470" s="758"/>
      <c r="BQ1470" s="758"/>
      <c r="BR1470" s="758"/>
      <c r="BS1470" s="758"/>
      <c r="BT1470" s="758"/>
      <c r="BU1470" s="758"/>
      <c r="BV1470" s="758"/>
      <c r="BW1470" s="758"/>
      <c r="BX1470" s="758"/>
      <c r="BY1470" s="758"/>
      <c r="BZ1470" s="758"/>
      <c r="CA1470" s="758"/>
      <c r="CB1470" s="758"/>
      <c r="CC1470" s="758"/>
      <c r="CD1470" s="758"/>
      <c r="CE1470" s="758"/>
      <c r="CF1470" s="758"/>
      <c r="CG1470" s="758"/>
      <c r="CH1470" s="758"/>
      <c r="CI1470" s="758"/>
      <c r="CJ1470" s="758"/>
      <c r="CK1470" s="758"/>
      <c r="CL1470" s="758"/>
      <c r="CM1470" s="758"/>
      <c r="CN1470" s="758"/>
    </row>
    <row r="1471" spans="2:92" ht="15">
      <c r="B1471" s="758"/>
      <c r="C1471" s="758"/>
      <c r="D1471" s="758"/>
      <c r="E1471" s="758"/>
      <c r="F1471" s="758"/>
      <c r="G1471" s="758"/>
      <c r="H1471" s="758"/>
      <c r="I1471" s="758"/>
      <c r="J1471" s="758"/>
      <c r="K1471" s="758"/>
      <c r="L1471" s="758"/>
      <c r="M1471" s="758"/>
      <c r="N1471" s="758"/>
      <c r="O1471" s="758"/>
      <c r="P1471" s="758"/>
      <c r="Q1471" s="758"/>
      <c r="R1471" s="758"/>
      <c r="S1471" s="758"/>
      <c r="T1471" s="758"/>
      <c r="U1471" s="758"/>
      <c r="V1471" s="758"/>
      <c r="W1471" s="758"/>
      <c r="X1471" s="758"/>
      <c r="Y1471" s="758"/>
      <c r="Z1471" s="758"/>
      <c r="AA1471" s="758"/>
      <c r="AB1471" s="758"/>
      <c r="AC1471" s="758"/>
      <c r="AD1471" s="758"/>
      <c r="AE1471" s="758"/>
      <c r="AF1471" s="758"/>
      <c r="AG1471" s="758"/>
      <c r="AH1471" s="758"/>
      <c r="AI1471" s="758"/>
      <c r="AJ1471" s="758"/>
      <c r="AK1471" s="758"/>
      <c r="AL1471" s="758"/>
      <c r="AM1471" s="758"/>
      <c r="AN1471" s="758"/>
      <c r="AO1471" s="758"/>
      <c r="AP1471" s="758"/>
      <c r="AQ1471" s="758"/>
      <c r="AR1471" s="758"/>
      <c r="AS1471" s="758"/>
      <c r="AT1471" s="758"/>
      <c r="AU1471" s="758"/>
      <c r="AV1471" s="758"/>
      <c r="AW1471" s="758"/>
      <c r="AX1471" s="758"/>
      <c r="AY1471" s="758"/>
      <c r="AZ1471" s="758"/>
      <c r="BA1471" s="758"/>
      <c r="BB1471" s="758"/>
      <c r="BC1471" s="758"/>
      <c r="BD1471" s="758"/>
      <c r="BE1471" s="758"/>
      <c r="BF1471" s="812"/>
      <c r="BG1471" s="758"/>
      <c r="BH1471" s="758"/>
      <c r="BI1471" s="758"/>
      <c r="BJ1471" s="758"/>
      <c r="BK1471" s="758"/>
      <c r="BL1471" s="758"/>
      <c r="BM1471" s="758"/>
      <c r="BN1471" s="758"/>
      <c r="BO1471" s="758"/>
      <c r="BP1471" s="758"/>
      <c r="BQ1471" s="758"/>
      <c r="BR1471" s="758"/>
      <c r="BS1471" s="758"/>
      <c r="BT1471" s="758"/>
      <c r="BU1471" s="758"/>
      <c r="BV1471" s="758"/>
      <c r="BW1471" s="758"/>
      <c r="BX1471" s="758"/>
      <c r="BY1471" s="758"/>
      <c r="BZ1471" s="758"/>
      <c r="CA1471" s="758"/>
      <c r="CB1471" s="758"/>
      <c r="CC1471" s="758"/>
      <c r="CD1471" s="758"/>
      <c r="CE1471" s="758"/>
      <c r="CF1471" s="758"/>
      <c r="CG1471" s="758"/>
      <c r="CH1471" s="758"/>
      <c r="CI1471" s="758"/>
      <c r="CJ1471" s="758"/>
      <c r="CK1471" s="758"/>
      <c r="CL1471" s="758"/>
      <c r="CM1471" s="758"/>
      <c r="CN1471" s="758"/>
    </row>
    <row r="1472" spans="2:92" ht="15">
      <c r="B1472" s="758"/>
      <c r="C1472" s="758"/>
      <c r="D1472" s="758"/>
      <c r="E1472" s="758"/>
      <c r="F1472" s="758"/>
      <c r="G1472" s="758"/>
      <c r="H1472" s="758"/>
      <c r="I1472" s="758"/>
      <c r="J1472" s="758"/>
      <c r="K1472" s="758"/>
      <c r="L1472" s="758"/>
      <c r="M1472" s="758"/>
      <c r="N1472" s="758"/>
      <c r="O1472" s="758"/>
      <c r="P1472" s="758"/>
      <c r="Q1472" s="758"/>
      <c r="R1472" s="758"/>
      <c r="S1472" s="758"/>
      <c r="T1472" s="758"/>
      <c r="U1472" s="758"/>
      <c r="V1472" s="758"/>
      <c r="W1472" s="758"/>
      <c r="X1472" s="758"/>
      <c r="Y1472" s="758"/>
      <c r="Z1472" s="758"/>
      <c r="AA1472" s="758"/>
      <c r="AB1472" s="758"/>
      <c r="AC1472" s="758"/>
      <c r="AD1472" s="758"/>
      <c r="AE1472" s="758"/>
      <c r="AF1472" s="758"/>
      <c r="AG1472" s="758"/>
      <c r="AH1472" s="758"/>
      <c r="AI1472" s="758"/>
      <c r="AJ1472" s="758"/>
      <c r="AK1472" s="758"/>
      <c r="AL1472" s="758"/>
      <c r="AM1472" s="758"/>
      <c r="AN1472" s="758"/>
      <c r="AO1472" s="758"/>
      <c r="AP1472" s="758"/>
      <c r="AQ1472" s="758"/>
      <c r="AR1472" s="758"/>
      <c r="AS1472" s="758"/>
      <c r="AT1472" s="758"/>
      <c r="AU1472" s="758"/>
      <c r="AV1472" s="758"/>
      <c r="AW1472" s="758"/>
      <c r="AX1472" s="758"/>
      <c r="AY1472" s="758"/>
      <c r="AZ1472" s="758"/>
      <c r="BA1472" s="758"/>
      <c r="BB1472" s="758"/>
      <c r="BC1472" s="758"/>
      <c r="BD1472" s="758"/>
      <c r="BE1472" s="758"/>
      <c r="BF1472" s="812"/>
      <c r="BG1472" s="758"/>
      <c r="BH1472" s="758"/>
      <c r="BI1472" s="758"/>
      <c r="BJ1472" s="758"/>
      <c r="BK1472" s="758"/>
      <c r="BL1472" s="758"/>
      <c r="BM1472" s="758"/>
      <c r="BN1472" s="758"/>
      <c r="BO1472" s="758"/>
      <c r="BP1472" s="758"/>
      <c r="BQ1472" s="758"/>
      <c r="BR1472" s="758"/>
      <c r="BS1472" s="758"/>
      <c r="BT1472" s="758"/>
      <c r="BU1472" s="758"/>
      <c r="BV1472" s="758"/>
      <c r="BW1472" s="758"/>
      <c r="BX1472" s="758"/>
      <c r="BY1472" s="758"/>
      <c r="BZ1472" s="758"/>
      <c r="CA1472" s="758"/>
      <c r="CB1472" s="758"/>
      <c r="CC1472" s="758"/>
      <c r="CD1472" s="758"/>
      <c r="CE1472" s="758"/>
      <c r="CF1472" s="758"/>
      <c r="CG1472" s="758"/>
      <c r="CH1472" s="758"/>
      <c r="CI1472" s="758"/>
      <c r="CJ1472" s="758"/>
      <c r="CK1472" s="758"/>
      <c r="CL1472" s="758"/>
      <c r="CM1472" s="758"/>
      <c r="CN1472" s="758"/>
    </row>
    <row r="1473" spans="2:92" ht="15">
      <c r="B1473" s="758"/>
      <c r="C1473" s="758"/>
      <c r="D1473" s="758"/>
      <c r="E1473" s="758"/>
      <c r="F1473" s="758"/>
      <c r="G1473" s="758"/>
      <c r="H1473" s="758"/>
      <c r="I1473" s="758"/>
      <c r="J1473" s="758"/>
      <c r="K1473" s="758"/>
      <c r="L1473" s="758"/>
      <c r="M1473" s="758"/>
      <c r="N1473" s="758"/>
      <c r="O1473" s="758"/>
      <c r="P1473" s="758"/>
      <c r="Q1473" s="758"/>
      <c r="R1473" s="758"/>
      <c r="S1473" s="758"/>
      <c r="T1473" s="758"/>
      <c r="U1473" s="758"/>
      <c r="V1473" s="758"/>
      <c r="W1473" s="758"/>
      <c r="X1473" s="758"/>
      <c r="Y1473" s="758"/>
      <c r="Z1473" s="758"/>
      <c r="AA1473" s="758"/>
      <c r="AB1473" s="758"/>
      <c r="AC1473" s="758"/>
      <c r="AD1473" s="758"/>
      <c r="AE1473" s="758"/>
      <c r="AF1473" s="758"/>
      <c r="AG1473" s="758"/>
      <c r="AH1473" s="758"/>
      <c r="AI1473" s="758"/>
      <c r="AJ1473" s="758"/>
      <c r="AK1473" s="758"/>
      <c r="AL1473" s="758"/>
      <c r="AM1473" s="758"/>
      <c r="AN1473" s="758"/>
      <c r="AO1473" s="758"/>
      <c r="AP1473" s="758"/>
      <c r="AQ1473" s="758"/>
      <c r="AR1473" s="758"/>
      <c r="AS1473" s="758"/>
      <c r="AT1473" s="758"/>
      <c r="AU1473" s="758"/>
      <c r="AV1473" s="758"/>
      <c r="AW1473" s="758"/>
      <c r="AX1473" s="758"/>
      <c r="AY1473" s="758"/>
      <c r="AZ1473" s="758"/>
      <c r="BA1473" s="758"/>
      <c r="BB1473" s="758"/>
      <c r="BC1473" s="758"/>
      <c r="BD1473" s="758"/>
      <c r="BE1473" s="758"/>
      <c r="BF1473" s="812"/>
      <c r="BG1473" s="758"/>
      <c r="BH1473" s="758"/>
      <c r="BI1473" s="758"/>
      <c r="BJ1473" s="758"/>
      <c r="BK1473" s="758"/>
      <c r="BL1473" s="758"/>
      <c r="BM1473" s="758"/>
      <c r="BN1473" s="758"/>
      <c r="BO1473" s="758"/>
      <c r="BP1473" s="758"/>
      <c r="BQ1473" s="758"/>
      <c r="BR1473" s="758"/>
      <c r="BS1473" s="758"/>
      <c r="BT1473" s="758"/>
      <c r="BU1473" s="758"/>
      <c r="BV1473" s="758"/>
      <c r="BW1473" s="758"/>
      <c r="BX1473" s="758"/>
      <c r="BY1473" s="758"/>
      <c r="BZ1473" s="758"/>
      <c r="CA1473" s="758"/>
      <c r="CB1473" s="758"/>
      <c r="CC1473" s="758"/>
      <c r="CD1473" s="758"/>
      <c r="CE1473" s="758"/>
      <c r="CF1473" s="758"/>
      <c r="CG1473" s="758"/>
      <c r="CH1473" s="758"/>
      <c r="CI1473" s="758"/>
      <c r="CJ1473" s="758"/>
      <c r="CK1473" s="758"/>
      <c r="CL1473" s="758"/>
      <c r="CM1473" s="758"/>
      <c r="CN1473" s="758"/>
    </row>
    <row r="1474" spans="2:92" ht="15">
      <c r="B1474" s="758"/>
      <c r="C1474" s="758"/>
      <c r="D1474" s="758"/>
      <c r="E1474" s="758"/>
      <c r="F1474" s="758"/>
      <c r="G1474" s="758"/>
      <c r="H1474" s="758"/>
      <c r="I1474" s="758"/>
      <c r="J1474" s="758"/>
      <c r="K1474" s="758"/>
      <c r="L1474" s="758"/>
      <c r="M1474" s="758"/>
      <c r="N1474" s="758"/>
      <c r="O1474" s="758"/>
      <c r="P1474" s="758"/>
      <c r="Q1474" s="758"/>
      <c r="R1474" s="758"/>
      <c r="S1474" s="758"/>
      <c r="T1474" s="758"/>
      <c r="U1474" s="758"/>
      <c r="V1474" s="758"/>
      <c r="W1474" s="758"/>
      <c r="X1474" s="758"/>
      <c r="Y1474" s="758"/>
      <c r="Z1474" s="758"/>
      <c r="AA1474" s="758"/>
      <c r="AB1474" s="758"/>
      <c r="AC1474" s="758"/>
      <c r="AD1474" s="758"/>
      <c r="AE1474" s="758"/>
      <c r="AF1474" s="758"/>
      <c r="AG1474" s="758"/>
      <c r="AH1474" s="758"/>
      <c r="AI1474" s="758"/>
      <c r="AJ1474" s="758"/>
      <c r="AK1474" s="758"/>
      <c r="AL1474" s="758"/>
      <c r="AM1474" s="758"/>
      <c r="AN1474" s="758"/>
      <c r="AO1474" s="758"/>
      <c r="AP1474" s="758"/>
      <c r="AQ1474" s="758"/>
      <c r="AR1474" s="758"/>
      <c r="AS1474" s="758"/>
      <c r="AT1474" s="758"/>
      <c r="AU1474" s="758"/>
      <c r="AV1474" s="758"/>
      <c r="AW1474" s="758"/>
      <c r="AX1474" s="758"/>
      <c r="AY1474" s="758"/>
      <c r="AZ1474" s="758"/>
      <c r="BA1474" s="758"/>
      <c r="BB1474" s="758"/>
      <c r="BC1474" s="758"/>
      <c r="BD1474" s="758"/>
      <c r="BE1474" s="758"/>
      <c r="BF1474" s="812"/>
      <c r="BG1474" s="758"/>
      <c r="BH1474" s="758"/>
      <c r="BI1474" s="758"/>
      <c r="BJ1474" s="758"/>
      <c r="BK1474" s="758"/>
      <c r="BL1474" s="758"/>
      <c r="BM1474" s="758"/>
      <c r="BN1474" s="758"/>
      <c r="BO1474" s="758"/>
      <c r="BP1474" s="758"/>
      <c r="BQ1474" s="758"/>
      <c r="BR1474" s="758"/>
      <c r="BS1474" s="758"/>
      <c r="BT1474" s="758"/>
      <c r="BU1474" s="758"/>
      <c r="BV1474" s="758"/>
      <c r="BW1474" s="758"/>
      <c r="BX1474" s="758"/>
      <c r="BY1474" s="758"/>
      <c r="BZ1474" s="758"/>
      <c r="CA1474" s="758"/>
      <c r="CB1474" s="758"/>
      <c r="CC1474" s="758"/>
      <c r="CD1474" s="758"/>
      <c r="CE1474" s="758"/>
      <c r="CF1474" s="758"/>
      <c r="CG1474" s="758"/>
      <c r="CH1474" s="758"/>
      <c r="CI1474" s="758"/>
      <c r="CJ1474" s="758"/>
      <c r="CK1474" s="758"/>
      <c r="CL1474" s="758"/>
      <c r="CM1474" s="758"/>
      <c r="CN1474" s="758"/>
    </row>
    <row r="1475" spans="2:92" ht="15">
      <c r="B1475" s="758"/>
      <c r="C1475" s="758"/>
      <c r="D1475" s="758"/>
      <c r="E1475" s="758"/>
      <c r="F1475" s="758"/>
      <c r="G1475" s="758"/>
      <c r="H1475" s="758"/>
      <c r="I1475" s="758"/>
      <c r="J1475" s="758"/>
      <c r="K1475" s="758"/>
      <c r="L1475" s="758"/>
      <c r="M1475" s="758"/>
      <c r="N1475" s="758"/>
      <c r="O1475" s="758"/>
      <c r="P1475" s="758"/>
      <c r="Q1475" s="758"/>
      <c r="R1475" s="758"/>
      <c r="S1475" s="758"/>
      <c r="T1475" s="758"/>
      <c r="U1475" s="758"/>
      <c r="V1475" s="758"/>
      <c r="W1475" s="758"/>
      <c r="X1475" s="758"/>
      <c r="Y1475" s="758"/>
      <c r="Z1475" s="758"/>
      <c r="AA1475" s="758"/>
      <c r="AB1475" s="758"/>
      <c r="AC1475" s="758"/>
      <c r="AD1475" s="758"/>
      <c r="AE1475" s="758"/>
      <c r="AF1475" s="758"/>
      <c r="AG1475" s="758"/>
      <c r="AH1475" s="758"/>
      <c r="AI1475" s="758"/>
      <c r="AJ1475" s="758"/>
      <c r="AK1475" s="758"/>
      <c r="AL1475" s="758"/>
      <c r="AM1475" s="758"/>
      <c r="AN1475" s="758"/>
      <c r="AO1475" s="758"/>
      <c r="AP1475" s="758"/>
      <c r="AQ1475" s="758"/>
      <c r="AR1475" s="758"/>
      <c r="AS1475" s="758"/>
      <c r="AT1475" s="758"/>
      <c r="AU1475" s="758"/>
      <c r="AV1475" s="758"/>
      <c r="AW1475" s="758"/>
      <c r="AX1475" s="758"/>
      <c r="AY1475" s="758"/>
      <c r="AZ1475" s="758"/>
      <c r="BA1475" s="758"/>
      <c r="BB1475" s="758"/>
      <c r="BC1475" s="758"/>
      <c r="BD1475" s="758"/>
      <c r="BE1475" s="758"/>
      <c r="BF1475" s="812"/>
      <c r="BG1475" s="758"/>
      <c r="BH1475" s="758"/>
      <c r="BI1475" s="758"/>
      <c r="BJ1475" s="758"/>
      <c r="BK1475" s="758"/>
      <c r="BL1475" s="758"/>
      <c r="BM1475" s="758"/>
      <c r="BN1475" s="758"/>
      <c r="BO1475" s="758"/>
      <c r="BP1475" s="758"/>
      <c r="BQ1475" s="758"/>
      <c r="BR1475" s="758"/>
      <c r="BS1475" s="758"/>
      <c r="BT1475" s="758"/>
      <c r="BU1475" s="758"/>
      <c r="BV1475" s="758"/>
      <c r="BW1475" s="758"/>
      <c r="BX1475" s="758"/>
      <c r="BY1475" s="758"/>
      <c r="BZ1475" s="758"/>
      <c r="CA1475" s="758"/>
      <c r="CB1475" s="758"/>
      <c r="CC1475" s="758"/>
      <c r="CD1475" s="758"/>
      <c r="CE1475" s="758"/>
      <c r="CF1475" s="758"/>
      <c r="CG1475" s="758"/>
      <c r="CH1475" s="758"/>
      <c r="CI1475" s="758"/>
      <c r="CJ1475" s="758"/>
      <c r="CK1475" s="758"/>
      <c r="CL1475" s="758"/>
      <c r="CM1475" s="758"/>
      <c r="CN1475" s="758"/>
    </row>
    <row r="1476" spans="2:92" ht="15">
      <c r="B1476" s="758"/>
      <c r="C1476" s="758"/>
      <c r="D1476" s="758"/>
      <c r="E1476" s="758"/>
      <c r="F1476" s="758"/>
      <c r="G1476" s="758"/>
      <c r="H1476" s="758"/>
      <c r="I1476" s="758"/>
      <c r="J1476" s="758"/>
      <c r="K1476" s="758"/>
      <c r="L1476" s="758"/>
      <c r="M1476" s="758"/>
      <c r="N1476" s="758"/>
      <c r="O1476" s="758"/>
      <c r="P1476" s="758"/>
      <c r="Q1476" s="758"/>
      <c r="R1476" s="758"/>
      <c r="S1476" s="758"/>
      <c r="T1476" s="758"/>
      <c r="U1476" s="758"/>
      <c r="V1476" s="758"/>
      <c r="W1476" s="758"/>
      <c r="X1476" s="758"/>
      <c r="Y1476" s="758"/>
      <c r="Z1476" s="758"/>
      <c r="AA1476" s="758"/>
      <c r="AB1476" s="758"/>
      <c r="AC1476" s="758"/>
      <c r="AD1476" s="758"/>
      <c r="AE1476" s="758"/>
      <c r="AF1476" s="758"/>
      <c r="AG1476" s="758"/>
      <c r="AH1476" s="758"/>
      <c r="AI1476" s="758"/>
      <c r="AJ1476" s="758"/>
      <c r="AK1476" s="758"/>
      <c r="AL1476" s="758"/>
      <c r="AM1476" s="758"/>
      <c r="AN1476" s="758"/>
      <c r="AO1476" s="758"/>
      <c r="AP1476" s="758"/>
      <c r="AQ1476" s="758"/>
      <c r="AR1476" s="758"/>
      <c r="AS1476" s="758"/>
      <c r="AT1476" s="758"/>
      <c r="AU1476" s="758"/>
      <c r="AV1476" s="758"/>
      <c r="AW1476" s="758"/>
      <c r="AX1476" s="758"/>
      <c r="AY1476" s="758"/>
      <c r="AZ1476" s="758"/>
      <c r="BA1476" s="758"/>
      <c r="BB1476" s="758"/>
      <c r="BC1476" s="758"/>
      <c r="BD1476" s="758"/>
      <c r="BE1476" s="758"/>
      <c r="BF1476" s="812"/>
      <c r="BG1476" s="758"/>
      <c r="BH1476" s="758"/>
      <c r="BI1476" s="758"/>
      <c r="BJ1476" s="758"/>
      <c r="BK1476" s="758"/>
      <c r="BL1476" s="758"/>
      <c r="BM1476" s="758"/>
      <c r="BN1476" s="758"/>
      <c r="BO1476" s="758"/>
      <c r="BP1476" s="758"/>
      <c r="BQ1476" s="758"/>
      <c r="BR1476" s="758"/>
      <c r="BS1476" s="758"/>
      <c r="BT1476" s="758"/>
      <c r="BU1476" s="758"/>
      <c r="BV1476" s="758"/>
      <c r="BW1476" s="758"/>
      <c r="BX1476" s="758"/>
      <c r="BY1476" s="758"/>
      <c r="BZ1476" s="758"/>
      <c r="CA1476" s="758"/>
      <c r="CB1476" s="758"/>
      <c r="CC1476" s="758"/>
      <c r="CD1476" s="758"/>
      <c r="CE1476" s="758"/>
      <c r="CF1476" s="758"/>
      <c r="CG1476" s="758"/>
      <c r="CH1476" s="758"/>
      <c r="CI1476" s="758"/>
      <c r="CJ1476" s="758"/>
      <c r="CK1476" s="758"/>
      <c r="CL1476" s="758"/>
      <c r="CM1476" s="758"/>
      <c r="CN1476" s="758"/>
    </row>
    <row r="1477" spans="2:92" ht="15">
      <c r="B1477" s="758"/>
      <c r="C1477" s="758"/>
      <c r="D1477" s="758"/>
      <c r="E1477" s="758"/>
      <c r="F1477" s="758"/>
      <c r="G1477" s="758"/>
      <c r="H1477" s="758"/>
      <c r="I1477" s="758"/>
      <c r="J1477" s="758"/>
      <c r="K1477" s="758"/>
      <c r="L1477" s="758"/>
      <c r="M1477" s="758"/>
      <c r="N1477" s="758"/>
      <c r="O1477" s="758"/>
      <c r="P1477" s="758"/>
      <c r="Q1477" s="758"/>
      <c r="R1477" s="758"/>
      <c r="S1477" s="758"/>
      <c r="T1477" s="758"/>
      <c r="U1477" s="758"/>
      <c r="V1477" s="758"/>
      <c r="W1477" s="758"/>
      <c r="X1477" s="758"/>
      <c r="Y1477" s="758"/>
      <c r="Z1477" s="758"/>
      <c r="AA1477" s="758"/>
      <c r="AB1477" s="758"/>
      <c r="AC1477" s="758"/>
      <c r="AD1477" s="758"/>
      <c r="AE1477" s="758"/>
      <c r="AF1477" s="758"/>
      <c r="AG1477" s="758"/>
      <c r="AH1477" s="758"/>
      <c r="AI1477" s="758"/>
      <c r="AJ1477" s="758"/>
      <c r="AK1477" s="758"/>
      <c r="AL1477" s="758"/>
      <c r="AM1477" s="758"/>
      <c r="AN1477" s="758"/>
      <c r="AO1477" s="758"/>
      <c r="AP1477" s="758"/>
      <c r="AQ1477" s="758"/>
      <c r="AR1477" s="758"/>
      <c r="AS1477" s="758"/>
      <c r="AT1477" s="758"/>
      <c r="AU1477" s="758"/>
      <c r="AV1477" s="758"/>
      <c r="AW1477" s="758"/>
      <c r="AX1477" s="758"/>
      <c r="AY1477" s="758"/>
      <c r="AZ1477" s="758"/>
      <c r="BA1477" s="758"/>
      <c r="BB1477" s="758"/>
      <c r="BC1477" s="758"/>
      <c r="BD1477" s="758"/>
      <c r="BE1477" s="758"/>
      <c r="BF1477" s="812"/>
      <c r="BG1477" s="758"/>
      <c r="BH1477" s="758"/>
      <c r="BI1477" s="758"/>
      <c r="BJ1477" s="758"/>
      <c r="BK1477" s="758"/>
      <c r="BL1477" s="758"/>
      <c r="BM1477" s="758"/>
      <c r="BN1477" s="758"/>
      <c r="BO1477" s="758"/>
      <c r="BP1477" s="758"/>
      <c r="BQ1477" s="758"/>
      <c r="BR1477" s="758"/>
      <c r="BS1477" s="758"/>
      <c r="BT1477" s="758"/>
      <c r="BU1477" s="758"/>
      <c r="BV1477" s="758"/>
      <c r="BW1477" s="758"/>
      <c r="BX1477" s="758"/>
      <c r="BY1477" s="758"/>
      <c r="BZ1477" s="758"/>
      <c r="CA1477" s="758"/>
      <c r="CB1477" s="758"/>
      <c r="CC1477" s="758"/>
      <c r="CD1477" s="758"/>
      <c r="CE1477" s="758"/>
      <c r="CF1477" s="758"/>
      <c r="CG1477" s="758"/>
      <c r="CH1477" s="758"/>
      <c r="CI1477" s="758"/>
      <c r="CJ1477" s="758"/>
      <c r="CK1477" s="758"/>
      <c r="CL1477" s="758"/>
      <c r="CM1477" s="758"/>
      <c r="CN1477" s="758"/>
    </row>
    <row r="1478" spans="2:92" ht="15">
      <c r="B1478" s="758"/>
      <c r="C1478" s="758"/>
      <c r="D1478" s="758"/>
      <c r="E1478" s="758"/>
      <c r="F1478" s="758"/>
      <c r="G1478" s="758"/>
      <c r="H1478" s="758"/>
      <c r="I1478" s="758"/>
      <c r="J1478" s="758"/>
      <c r="K1478" s="758"/>
      <c r="L1478" s="758"/>
      <c r="M1478" s="758"/>
      <c r="N1478" s="758"/>
      <c r="O1478" s="758"/>
      <c r="P1478" s="758"/>
      <c r="Q1478" s="758"/>
      <c r="R1478" s="758"/>
      <c r="S1478" s="758"/>
      <c r="T1478" s="758"/>
      <c r="U1478" s="758"/>
      <c r="V1478" s="758"/>
      <c r="W1478" s="758"/>
      <c r="X1478" s="758"/>
      <c r="Y1478" s="758"/>
      <c r="Z1478" s="758"/>
      <c r="AA1478" s="758"/>
      <c r="AB1478" s="758"/>
      <c r="AC1478" s="758"/>
      <c r="AD1478" s="758"/>
      <c r="AE1478" s="758"/>
      <c r="AF1478" s="758"/>
      <c r="AG1478" s="758"/>
      <c r="AH1478" s="758"/>
      <c r="AI1478" s="758"/>
      <c r="AJ1478" s="758"/>
      <c r="AK1478" s="758"/>
      <c r="AL1478" s="758"/>
      <c r="AM1478" s="758"/>
      <c r="AN1478" s="758"/>
      <c r="AO1478" s="758"/>
      <c r="AP1478" s="758"/>
      <c r="AQ1478" s="758"/>
      <c r="AR1478" s="758"/>
      <c r="AS1478" s="758"/>
      <c r="AT1478" s="758"/>
      <c r="AU1478" s="758"/>
      <c r="AV1478" s="758"/>
      <c r="AW1478" s="758"/>
      <c r="AX1478" s="758"/>
      <c r="AY1478" s="758"/>
      <c r="AZ1478" s="758"/>
      <c r="BA1478" s="758"/>
      <c r="BB1478" s="758"/>
      <c r="BC1478" s="758"/>
      <c r="BD1478" s="758"/>
      <c r="BE1478" s="758"/>
      <c r="BF1478" s="812"/>
      <c r="BG1478" s="758"/>
      <c r="BH1478" s="758"/>
      <c r="BI1478" s="758"/>
      <c r="BJ1478" s="758"/>
      <c r="BK1478" s="758"/>
      <c r="BL1478" s="758"/>
      <c r="BM1478" s="758"/>
      <c r="BN1478" s="758"/>
      <c r="BO1478" s="758"/>
      <c r="BP1478" s="758"/>
      <c r="BQ1478" s="758"/>
      <c r="BR1478" s="758"/>
      <c r="BS1478" s="758"/>
      <c r="BT1478" s="758"/>
      <c r="BU1478" s="758"/>
      <c r="BV1478" s="758"/>
      <c r="BW1478" s="758"/>
      <c r="BX1478" s="758"/>
      <c r="BY1478" s="758"/>
      <c r="BZ1478" s="758"/>
      <c r="CA1478" s="758"/>
      <c r="CB1478" s="758"/>
      <c r="CC1478" s="758"/>
      <c r="CD1478" s="758"/>
      <c r="CE1478" s="758"/>
      <c r="CF1478" s="758"/>
      <c r="CG1478" s="758"/>
      <c r="CH1478" s="758"/>
      <c r="CI1478" s="758"/>
      <c r="CJ1478" s="758"/>
      <c r="CK1478" s="758"/>
      <c r="CL1478" s="758"/>
      <c r="CM1478" s="758"/>
      <c r="CN1478" s="758"/>
    </row>
    <row r="1479" spans="2:92" ht="15">
      <c r="B1479" s="758"/>
      <c r="C1479" s="758"/>
      <c r="D1479" s="758"/>
      <c r="E1479" s="758"/>
      <c r="F1479" s="758"/>
      <c r="G1479" s="758"/>
      <c r="H1479" s="758"/>
      <c r="I1479" s="758"/>
      <c r="J1479" s="758"/>
      <c r="K1479" s="758"/>
      <c r="L1479" s="758"/>
      <c r="M1479" s="758"/>
      <c r="N1479" s="758"/>
      <c r="O1479" s="758"/>
      <c r="P1479" s="758"/>
      <c r="Q1479" s="758"/>
      <c r="R1479" s="758"/>
      <c r="S1479" s="758"/>
      <c r="T1479" s="758"/>
      <c r="U1479" s="758"/>
      <c r="V1479" s="758"/>
      <c r="W1479" s="758"/>
      <c r="X1479" s="758"/>
      <c r="Y1479" s="758"/>
      <c r="Z1479" s="758"/>
      <c r="AA1479" s="758"/>
      <c r="AB1479" s="758"/>
      <c r="AC1479" s="758"/>
      <c r="AD1479" s="758"/>
      <c r="AE1479" s="758"/>
      <c r="AF1479" s="758"/>
      <c r="AG1479" s="758"/>
      <c r="AH1479" s="758"/>
      <c r="AI1479" s="758"/>
      <c r="AJ1479" s="758"/>
      <c r="AK1479" s="758"/>
      <c r="AL1479" s="758"/>
      <c r="AM1479" s="758"/>
      <c r="AN1479" s="758"/>
      <c r="AO1479" s="758"/>
      <c r="AP1479" s="758"/>
      <c r="AQ1479" s="758"/>
      <c r="AR1479" s="758"/>
      <c r="AS1479" s="758"/>
      <c r="AT1479" s="758"/>
      <c r="AU1479" s="758"/>
      <c r="AV1479" s="758"/>
      <c r="AW1479" s="758"/>
      <c r="AX1479" s="758"/>
      <c r="AY1479" s="758"/>
      <c r="AZ1479" s="758"/>
      <c r="BA1479" s="758"/>
      <c r="BB1479" s="758"/>
      <c r="BC1479" s="758"/>
      <c r="BD1479" s="758"/>
      <c r="BE1479" s="758"/>
      <c r="BF1479" s="812"/>
      <c r="BG1479" s="758"/>
      <c r="BH1479" s="758"/>
      <c r="BI1479" s="758"/>
      <c r="BJ1479" s="758"/>
      <c r="BK1479" s="758"/>
      <c r="BL1479" s="758"/>
      <c r="BM1479" s="758"/>
      <c r="BN1479" s="758"/>
      <c r="BO1479" s="758"/>
      <c r="BP1479" s="758"/>
      <c r="BQ1479" s="758"/>
      <c r="BR1479" s="758"/>
      <c r="BS1479" s="758"/>
      <c r="BT1479" s="758"/>
      <c r="BU1479" s="758"/>
      <c r="BV1479" s="758"/>
      <c r="BW1479" s="758"/>
      <c r="BX1479" s="758"/>
      <c r="BY1479" s="758"/>
      <c r="BZ1479" s="758"/>
      <c r="CA1479" s="758"/>
      <c r="CB1479" s="758"/>
      <c r="CC1479" s="758"/>
      <c r="CD1479" s="758"/>
      <c r="CE1479" s="758"/>
      <c r="CF1479" s="758"/>
      <c r="CG1479" s="758"/>
      <c r="CH1479" s="758"/>
      <c r="CI1479" s="758"/>
      <c r="CJ1479" s="758"/>
      <c r="CK1479" s="758"/>
      <c r="CL1479" s="758"/>
      <c r="CM1479" s="758"/>
      <c r="CN1479" s="758"/>
    </row>
    <row r="1480" spans="2:92" ht="15">
      <c r="B1480" s="758"/>
      <c r="C1480" s="758"/>
      <c r="D1480" s="758"/>
      <c r="E1480" s="758"/>
      <c r="F1480" s="758"/>
      <c r="G1480" s="758"/>
      <c r="H1480" s="758"/>
      <c r="I1480" s="758"/>
      <c r="J1480" s="758"/>
      <c r="K1480" s="758"/>
      <c r="L1480" s="758"/>
      <c r="M1480" s="758"/>
      <c r="N1480" s="758"/>
      <c r="O1480" s="758"/>
      <c r="P1480" s="758"/>
      <c r="Q1480" s="758"/>
      <c r="R1480" s="758"/>
      <c r="S1480" s="758"/>
      <c r="T1480" s="758"/>
      <c r="U1480" s="758"/>
      <c r="V1480" s="758"/>
      <c r="W1480" s="758"/>
      <c r="X1480" s="758"/>
      <c r="Y1480" s="758"/>
      <c r="Z1480" s="758"/>
      <c r="AA1480" s="758"/>
      <c r="AB1480" s="758"/>
      <c r="AC1480" s="758"/>
      <c r="AD1480" s="758"/>
      <c r="AE1480" s="758"/>
      <c r="AF1480" s="758"/>
      <c r="AG1480" s="758"/>
      <c r="AH1480" s="758"/>
      <c r="AI1480" s="758"/>
      <c r="AJ1480" s="758"/>
      <c r="AK1480" s="758"/>
      <c r="AL1480" s="758"/>
      <c r="AM1480" s="758"/>
      <c r="AN1480" s="758"/>
      <c r="AO1480" s="758"/>
      <c r="AP1480" s="758"/>
      <c r="AQ1480" s="758"/>
      <c r="AR1480" s="758"/>
      <c r="AS1480" s="758"/>
      <c r="AT1480" s="758"/>
      <c r="AU1480" s="758"/>
      <c r="AV1480" s="758"/>
      <c r="AW1480" s="758"/>
      <c r="AX1480" s="758"/>
      <c r="AY1480" s="758"/>
      <c r="AZ1480" s="758"/>
      <c r="BA1480" s="758"/>
      <c r="BB1480" s="758"/>
      <c r="BC1480" s="758"/>
      <c r="BD1480" s="758"/>
      <c r="BE1480" s="758"/>
      <c r="BF1480" s="812"/>
      <c r="BG1480" s="758"/>
      <c r="BH1480" s="758"/>
      <c r="BI1480" s="758"/>
      <c r="BJ1480" s="758"/>
      <c r="BK1480" s="758"/>
      <c r="BL1480" s="758"/>
      <c r="BM1480" s="758"/>
      <c r="BN1480" s="758"/>
      <c r="BO1480" s="758"/>
      <c r="BP1480" s="758"/>
      <c r="BQ1480" s="758"/>
      <c r="BR1480" s="758"/>
      <c r="BS1480" s="758"/>
      <c r="BT1480" s="758"/>
      <c r="BU1480" s="758"/>
      <c r="BV1480" s="758"/>
      <c r="BW1480" s="758"/>
      <c r="BX1480" s="758"/>
      <c r="BY1480" s="758"/>
      <c r="BZ1480" s="758"/>
      <c r="CA1480" s="758"/>
      <c r="CB1480" s="758"/>
      <c r="CC1480" s="758"/>
      <c r="CD1480" s="758"/>
      <c r="CE1480" s="758"/>
      <c r="CF1480" s="758"/>
      <c r="CG1480" s="758"/>
      <c r="CH1480" s="758"/>
      <c r="CI1480" s="758"/>
      <c r="CJ1480" s="758"/>
      <c r="CK1480" s="758"/>
      <c r="CL1480" s="758"/>
      <c r="CM1480" s="758"/>
      <c r="CN1480" s="758"/>
    </row>
    <row r="1481" spans="2:92" ht="15">
      <c r="B1481" s="758"/>
      <c r="C1481" s="758"/>
      <c r="D1481" s="758"/>
      <c r="E1481" s="758"/>
      <c r="F1481" s="758"/>
      <c r="G1481" s="758"/>
      <c r="H1481" s="758"/>
      <c r="I1481" s="758"/>
      <c r="J1481" s="758"/>
      <c r="K1481" s="758"/>
      <c r="L1481" s="758"/>
      <c r="M1481" s="758"/>
      <c r="N1481" s="758"/>
      <c r="O1481" s="758"/>
      <c r="P1481" s="758"/>
      <c r="Q1481" s="758"/>
      <c r="R1481" s="758"/>
      <c r="S1481" s="758"/>
      <c r="T1481" s="758"/>
      <c r="U1481" s="758"/>
      <c r="V1481" s="758"/>
      <c r="W1481" s="758"/>
      <c r="X1481" s="758"/>
      <c r="Y1481" s="758"/>
      <c r="Z1481" s="758"/>
      <c r="AA1481" s="758"/>
      <c r="AB1481" s="758"/>
      <c r="AC1481" s="758"/>
      <c r="AD1481" s="758"/>
      <c r="AE1481" s="758"/>
      <c r="AF1481" s="758"/>
      <c r="AG1481" s="758"/>
      <c r="AH1481" s="758"/>
      <c r="AI1481" s="758"/>
      <c r="AJ1481" s="758"/>
      <c r="AK1481" s="758"/>
      <c r="AL1481" s="758"/>
      <c r="AM1481" s="758"/>
      <c r="AN1481" s="758"/>
      <c r="AO1481" s="758"/>
      <c r="AP1481" s="758"/>
      <c r="AQ1481" s="758"/>
      <c r="AR1481" s="758"/>
      <c r="AS1481" s="758"/>
      <c r="AT1481" s="758"/>
      <c r="AU1481" s="758"/>
      <c r="AV1481" s="758"/>
      <c r="AW1481" s="758"/>
      <c r="AX1481" s="758"/>
      <c r="AY1481" s="758"/>
      <c r="AZ1481" s="758"/>
      <c r="BA1481" s="758"/>
      <c r="BB1481" s="758"/>
      <c r="BC1481" s="758"/>
      <c r="BD1481" s="758"/>
      <c r="BE1481" s="758"/>
      <c r="BF1481" s="812"/>
      <c r="BG1481" s="758"/>
      <c r="BH1481" s="758"/>
      <c r="BI1481" s="758"/>
      <c r="BJ1481" s="758"/>
      <c r="BK1481" s="758"/>
      <c r="BL1481" s="758"/>
      <c r="BM1481" s="758"/>
      <c r="BN1481" s="758"/>
      <c r="BO1481" s="758"/>
      <c r="BP1481" s="758"/>
      <c r="BQ1481" s="758"/>
      <c r="BR1481" s="758"/>
      <c r="BS1481" s="758"/>
      <c r="BT1481" s="758"/>
      <c r="BU1481" s="758"/>
      <c r="BV1481" s="758"/>
      <c r="BW1481" s="758"/>
      <c r="BX1481" s="758"/>
      <c r="BY1481" s="758"/>
      <c r="BZ1481" s="758"/>
      <c r="CA1481" s="758"/>
      <c r="CB1481" s="758"/>
      <c r="CC1481" s="758"/>
      <c r="CD1481" s="758"/>
      <c r="CE1481" s="758"/>
      <c r="CF1481" s="758"/>
      <c r="CG1481" s="758"/>
      <c r="CH1481" s="758"/>
      <c r="CI1481" s="758"/>
      <c r="CJ1481" s="758"/>
      <c r="CK1481" s="758"/>
      <c r="CL1481" s="758"/>
      <c r="CM1481" s="758"/>
      <c r="CN1481" s="758"/>
    </row>
    <row r="1482" spans="2:92" ht="15">
      <c r="B1482" s="758"/>
      <c r="C1482" s="758"/>
      <c r="D1482" s="758"/>
      <c r="E1482" s="758"/>
      <c r="F1482" s="758"/>
      <c r="G1482" s="758"/>
      <c r="H1482" s="758"/>
      <c r="I1482" s="758"/>
      <c r="J1482" s="758"/>
      <c r="K1482" s="758"/>
      <c r="L1482" s="758"/>
      <c r="M1482" s="758"/>
      <c r="N1482" s="758"/>
      <c r="O1482" s="758"/>
      <c r="P1482" s="758"/>
      <c r="Q1482" s="758"/>
      <c r="R1482" s="758"/>
      <c r="S1482" s="758"/>
      <c r="T1482" s="758"/>
      <c r="U1482" s="758"/>
      <c r="V1482" s="758"/>
      <c r="W1482" s="758"/>
      <c r="X1482" s="758"/>
      <c r="Y1482" s="758"/>
      <c r="Z1482" s="758"/>
      <c r="AA1482" s="758"/>
      <c r="AB1482" s="758"/>
      <c r="AC1482" s="758"/>
      <c r="AD1482" s="758"/>
      <c r="AE1482" s="758"/>
      <c r="AF1482" s="758"/>
      <c r="AG1482" s="758"/>
      <c r="AH1482" s="758"/>
      <c r="AI1482" s="758"/>
      <c r="AJ1482" s="758"/>
      <c r="AK1482" s="758"/>
      <c r="AL1482" s="758"/>
      <c r="AM1482" s="758"/>
      <c r="AN1482" s="758"/>
      <c r="AO1482" s="758"/>
      <c r="AP1482" s="758"/>
      <c r="AQ1482" s="758"/>
      <c r="AR1482" s="758"/>
      <c r="AS1482" s="758"/>
      <c r="AT1482" s="758"/>
      <c r="AU1482" s="758"/>
      <c r="AV1482" s="758"/>
      <c r="AW1482" s="758"/>
      <c r="AX1482" s="758"/>
      <c r="AY1482" s="758"/>
      <c r="AZ1482" s="758"/>
      <c r="BA1482" s="758"/>
      <c r="BB1482" s="758"/>
      <c r="BC1482" s="758"/>
      <c r="BD1482" s="758"/>
      <c r="BE1482" s="758"/>
      <c r="BF1482" s="812"/>
      <c r="BG1482" s="758"/>
      <c r="BH1482" s="758"/>
      <c r="BI1482" s="758"/>
      <c r="BJ1482" s="758"/>
      <c r="BK1482" s="758"/>
      <c r="BL1482" s="758"/>
      <c r="BM1482" s="758"/>
      <c r="BN1482" s="758"/>
      <c r="BO1482" s="758"/>
      <c r="BP1482" s="758"/>
      <c r="BQ1482" s="758"/>
      <c r="BR1482" s="758"/>
      <c r="BS1482" s="758"/>
      <c r="BT1482" s="758"/>
      <c r="BU1482" s="758"/>
      <c r="BV1482" s="758"/>
      <c r="BW1482" s="758"/>
      <c r="BX1482" s="758"/>
      <c r="BY1482" s="758"/>
      <c r="BZ1482" s="758"/>
      <c r="CA1482" s="758"/>
      <c r="CB1482" s="758"/>
      <c r="CC1482" s="758"/>
      <c r="CD1482" s="758"/>
      <c r="CE1482" s="758"/>
      <c r="CF1482" s="758"/>
      <c r="CG1482" s="758"/>
      <c r="CH1482" s="758"/>
      <c r="CI1482" s="758"/>
      <c r="CJ1482" s="758"/>
      <c r="CK1482" s="758"/>
      <c r="CL1482" s="758"/>
      <c r="CM1482" s="758"/>
      <c r="CN1482" s="758"/>
    </row>
    <row r="1483" spans="2:92" ht="15">
      <c r="B1483" s="758"/>
      <c r="C1483" s="758"/>
      <c r="D1483" s="758"/>
      <c r="E1483" s="758"/>
      <c r="F1483" s="758"/>
      <c r="G1483" s="758"/>
      <c r="H1483" s="758"/>
      <c r="I1483" s="758"/>
      <c r="J1483" s="758"/>
      <c r="K1483" s="758"/>
      <c r="L1483" s="758"/>
      <c r="M1483" s="758"/>
      <c r="N1483" s="758"/>
      <c r="O1483" s="758"/>
      <c r="P1483" s="758"/>
      <c r="Q1483" s="758"/>
      <c r="R1483" s="758"/>
      <c r="S1483" s="758"/>
      <c r="T1483" s="758"/>
      <c r="U1483" s="758"/>
      <c r="V1483" s="758"/>
      <c r="W1483" s="758"/>
      <c r="X1483" s="758"/>
      <c r="Y1483" s="758"/>
      <c r="Z1483" s="758"/>
      <c r="AA1483" s="758"/>
      <c r="AB1483" s="758"/>
      <c r="AC1483" s="758"/>
      <c r="AD1483" s="758"/>
      <c r="AE1483" s="758"/>
      <c r="AF1483" s="758"/>
      <c r="AG1483" s="758"/>
      <c r="AH1483" s="758"/>
      <c r="AI1483" s="758"/>
      <c r="AJ1483" s="758"/>
      <c r="AK1483" s="758"/>
      <c r="AL1483" s="758"/>
      <c r="AM1483" s="758"/>
      <c r="AN1483" s="758"/>
      <c r="AO1483" s="758"/>
      <c r="AP1483" s="758"/>
      <c r="AQ1483" s="758"/>
      <c r="AR1483" s="758"/>
      <c r="AS1483" s="758"/>
      <c r="AT1483" s="758"/>
      <c r="AU1483" s="758"/>
      <c r="AV1483" s="758"/>
      <c r="AW1483" s="758"/>
      <c r="AX1483" s="758"/>
      <c r="AY1483" s="758"/>
      <c r="AZ1483" s="758"/>
      <c r="BA1483" s="758"/>
      <c r="BB1483" s="758"/>
      <c r="BC1483" s="758"/>
      <c r="BD1483" s="758"/>
      <c r="BE1483" s="758"/>
      <c r="BF1483" s="812"/>
      <c r="BG1483" s="758"/>
      <c r="BH1483" s="758"/>
      <c r="BI1483" s="758"/>
      <c r="BJ1483" s="758"/>
      <c r="BK1483" s="758"/>
      <c r="BL1483" s="758"/>
      <c r="BM1483" s="758"/>
      <c r="BN1483" s="758"/>
      <c r="BO1483" s="758"/>
      <c r="BP1483" s="758"/>
      <c r="BQ1483" s="758"/>
      <c r="BR1483" s="758"/>
      <c r="BS1483" s="758"/>
      <c r="BT1483" s="758"/>
      <c r="BU1483" s="758"/>
      <c r="BV1483" s="758"/>
      <c r="BW1483" s="758"/>
      <c r="BX1483" s="758"/>
      <c r="BY1483" s="758"/>
      <c r="BZ1483" s="758"/>
      <c r="CA1483" s="758"/>
      <c r="CB1483" s="758"/>
      <c r="CC1483" s="758"/>
      <c r="CD1483" s="758"/>
      <c r="CE1483" s="758"/>
      <c r="CF1483" s="758"/>
      <c r="CG1483" s="758"/>
      <c r="CH1483" s="758"/>
      <c r="CI1483" s="758"/>
      <c r="CJ1483" s="758"/>
      <c r="CK1483" s="758"/>
      <c r="CL1483" s="758"/>
      <c r="CM1483" s="758"/>
      <c r="CN1483" s="758"/>
    </row>
    <row r="1484" spans="2:92" ht="15">
      <c r="B1484" s="758"/>
      <c r="C1484" s="758"/>
      <c r="D1484" s="758"/>
      <c r="E1484" s="758"/>
      <c r="F1484" s="758"/>
      <c r="G1484" s="758"/>
      <c r="H1484" s="758"/>
      <c r="I1484" s="758"/>
      <c r="J1484" s="758"/>
      <c r="K1484" s="758"/>
      <c r="L1484" s="758"/>
      <c r="M1484" s="758"/>
      <c r="N1484" s="758"/>
      <c r="O1484" s="758"/>
      <c r="P1484" s="758"/>
      <c r="Q1484" s="758"/>
      <c r="R1484" s="758"/>
      <c r="S1484" s="758"/>
      <c r="T1484" s="758"/>
      <c r="U1484" s="758"/>
      <c r="V1484" s="758"/>
      <c r="W1484" s="758"/>
      <c r="X1484" s="758"/>
      <c r="Y1484" s="758"/>
      <c r="Z1484" s="758"/>
      <c r="AA1484" s="758"/>
      <c r="AB1484" s="758"/>
      <c r="AC1484" s="758"/>
      <c r="AD1484" s="758"/>
      <c r="AE1484" s="758"/>
      <c r="AF1484" s="758"/>
      <c r="AG1484" s="758"/>
      <c r="AH1484" s="758"/>
      <c r="AI1484" s="758"/>
      <c r="AJ1484" s="758"/>
      <c r="AK1484" s="758"/>
      <c r="AL1484" s="758"/>
      <c r="AM1484" s="758"/>
      <c r="AN1484" s="758"/>
      <c r="AO1484" s="758"/>
      <c r="AP1484" s="758"/>
      <c r="AQ1484" s="758"/>
      <c r="AR1484" s="758"/>
      <c r="AS1484" s="758"/>
      <c r="AT1484" s="758"/>
      <c r="AU1484" s="758"/>
      <c r="AV1484" s="758"/>
      <c r="AW1484" s="758"/>
      <c r="AX1484" s="758"/>
      <c r="AY1484" s="758"/>
      <c r="AZ1484" s="758"/>
      <c r="BA1484" s="758"/>
      <c r="BB1484" s="758"/>
      <c r="BC1484" s="758"/>
      <c r="BD1484" s="758"/>
      <c r="BE1484" s="758"/>
      <c r="BF1484" s="812"/>
      <c r="BG1484" s="758"/>
      <c r="BH1484" s="758"/>
      <c r="BI1484" s="758"/>
      <c r="BJ1484" s="758"/>
      <c r="BK1484" s="758"/>
      <c r="BL1484" s="758"/>
      <c r="BM1484" s="758"/>
      <c r="BN1484" s="758"/>
      <c r="BO1484" s="758"/>
      <c r="BP1484" s="758"/>
      <c r="BQ1484" s="758"/>
      <c r="BR1484" s="758"/>
      <c r="BS1484" s="758"/>
      <c r="BT1484" s="758"/>
      <c r="BU1484" s="758"/>
      <c r="BV1484" s="758"/>
      <c r="BW1484" s="758"/>
      <c r="BX1484" s="758"/>
      <c r="BY1484" s="758"/>
      <c r="BZ1484" s="758"/>
      <c r="CA1484" s="758"/>
      <c r="CB1484" s="758"/>
      <c r="CC1484" s="758"/>
      <c r="CD1484" s="758"/>
      <c r="CE1484" s="758"/>
      <c r="CF1484" s="758"/>
      <c r="CG1484" s="758"/>
      <c r="CH1484" s="758"/>
      <c r="CI1484" s="758"/>
      <c r="CJ1484" s="758"/>
      <c r="CK1484" s="758"/>
      <c r="CL1484" s="758"/>
      <c r="CM1484" s="758"/>
      <c r="CN1484" s="758"/>
    </row>
    <row r="1485" spans="2:92" ht="15">
      <c r="B1485" s="758"/>
      <c r="C1485" s="758"/>
      <c r="D1485" s="758"/>
      <c r="E1485" s="758"/>
      <c r="F1485" s="758"/>
      <c r="G1485" s="758"/>
      <c r="H1485" s="758"/>
      <c r="I1485" s="758"/>
      <c r="J1485" s="758"/>
      <c r="K1485" s="758"/>
      <c r="L1485" s="758"/>
      <c r="M1485" s="758"/>
      <c r="N1485" s="758"/>
      <c r="O1485" s="758"/>
      <c r="P1485" s="758"/>
      <c r="Q1485" s="758"/>
      <c r="R1485" s="758"/>
      <c r="S1485" s="758"/>
      <c r="T1485" s="758"/>
      <c r="U1485" s="758"/>
      <c r="V1485" s="758"/>
      <c r="W1485" s="758"/>
      <c r="X1485" s="758"/>
      <c r="Y1485" s="758"/>
      <c r="Z1485" s="758"/>
      <c r="AA1485" s="758"/>
      <c r="AB1485" s="758"/>
      <c r="AC1485" s="758"/>
      <c r="AD1485" s="758"/>
      <c r="AE1485" s="758"/>
      <c r="AF1485" s="758"/>
      <c r="AG1485" s="758"/>
      <c r="AH1485" s="758"/>
      <c r="AI1485" s="758"/>
      <c r="AJ1485" s="758"/>
      <c r="AK1485" s="758"/>
      <c r="AL1485" s="758"/>
      <c r="AM1485" s="758"/>
      <c r="AN1485" s="758"/>
      <c r="AO1485" s="758"/>
      <c r="AP1485" s="758"/>
      <c r="AQ1485" s="758"/>
      <c r="AR1485" s="758"/>
      <c r="AS1485" s="758"/>
      <c r="AT1485" s="758"/>
      <c r="AU1485" s="758"/>
      <c r="AV1485" s="758"/>
      <c r="AW1485" s="758"/>
      <c r="AX1485" s="758"/>
      <c r="AY1485" s="758"/>
      <c r="AZ1485" s="758"/>
      <c r="BA1485" s="758"/>
      <c r="BB1485" s="758"/>
      <c r="BC1485" s="758"/>
      <c r="BD1485" s="758"/>
      <c r="BE1485" s="758"/>
      <c r="BF1485" s="812"/>
      <c r="BG1485" s="758"/>
      <c r="BH1485" s="758"/>
      <c r="BI1485" s="758"/>
      <c r="BJ1485" s="758"/>
      <c r="BK1485" s="758"/>
      <c r="BL1485" s="758"/>
      <c r="BM1485" s="758"/>
      <c r="BN1485" s="758"/>
      <c r="BO1485" s="758"/>
      <c r="BP1485" s="758"/>
      <c r="BQ1485" s="758"/>
      <c r="BR1485" s="758"/>
      <c r="BS1485" s="758"/>
      <c r="BT1485" s="758"/>
      <c r="BU1485" s="758"/>
      <c r="BV1485" s="758"/>
      <c r="BW1485" s="758"/>
      <c r="BX1485" s="758"/>
      <c r="BY1485" s="758"/>
      <c r="BZ1485" s="758"/>
      <c r="CA1485" s="758"/>
      <c r="CB1485" s="758"/>
      <c r="CC1485" s="758"/>
      <c r="CD1485" s="758"/>
      <c r="CE1485" s="758"/>
      <c r="CF1485" s="758"/>
      <c r="CG1485" s="758"/>
      <c r="CH1485" s="758"/>
      <c r="CI1485" s="758"/>
      <c r="CJ1485" s="758"/>
      <c r="CK1485" s="758"/>
      <c r="CL1485" s="758"/>
      <c r="CM1485" s="758"/>
      <c r="CN1485" s="758"/>
    </row>
    <row r="1486" spans="2:92" ht="15">
      <c r="B1486" s="758"/>
      <c r="C1486" s="758"/>
      <c r="D1486" s="758"/>
      <c r="E1486" s="758"/>
      <c r="F1486" s="758"/>
      <c r="G1486" s="758"/>
      <c r="H1486" s="758"/>
      <c r="I1486" s="758"/>
      <c r="J1486" s="758"/>
      <c r="K1486" s="758"/>
      <c r="L1486" s="758"/>
      <c r="M1486" s="758"/>
      <c r="N1486" s="758"/>
      <c r="O1486" s="758"/>
      <c r="P1486" s="758"/>
      <c r="Q1486" s="758"/>
      <c r="R1486" s="758"/>
      <c r="S1486" s="758"/>
      <c r="T1486" s="758"/>
      <c r="U1486" s="758"/>
      <c r="V1486" s="758"/>
      <c r="W1486" s="758"/>
      <c r="X1486" s="758"/>
      <c r="Y1486" s="758"/>
      <c r="Z1486" s="758"/>
      <c r="AA1486" s="758"/>
      <c r="AB1486" s="758"/>
      <c r="AC1486" s="758"/>
      <c r="AD1486" s="758"/>
      <c r="AE1486" s="758"/>
      <c r="AF1486" s="758"/>
      <c r="AG1486" s="758"/>
      <c r="AH1486" s="758"/>
      <c r="AI1486" s="758"/>
      <c r="AJ1486" s="758"/>
      <c r="AK1486" s="758"/>
      <c r="AL1486" s="758"/>
      <c r="AM1486" s="758"/>
      <c r="AN1486" s="758"/>
      <c r="AO1486" s="758"/>
      <c r="AP1486" s="758"/>
      <c r="AQ1486" s="758"/>
      <c r="AR1486" s="758"/>
      <c r="AS1486" s="758"/>
      <c r="AT1486" s="758"/>
      <c r="AU1486" s="758"/>
      <c r="AV1486" s="758"/>
      <c r="AW1486" s="758"/>
      <c r="AX1486" s="758"/>
      <c r="AY1486" s="758"/>
      <c r="AZ1486" s="758"/>
      <c r="BA1486" s="758"/>
      <c r="BB1486" s="758"/>
      <c r="BC1486" s="758"/>
      <c r="BD1486" s="758"/>
      <c r="BE1486" s="758"/>
      <c r="BF1486" s="812"/>
      <c r="BG1486" s="758"/>
      <c r="BH1486" s="758"/>
      <c r="BI1486" s="758"/>
      <c r="BJ1486" s="758"/>
      <c r="BK1486" s="758"/>
      <c r="BL1486" s="758"/>
      <c r="BM1486" s="758"/>
      <c r="BN1486" s="758"/>
      <c r="BO1486" s="758"/>
      <c r="BP1486" s="758"/>
      <c r="BQ1486" s="758"/>
      <c r="BR1486" s="758"/>
      <c r="BS1486" s="758"/>
      <c r="BT1486" s="758"/>
      <c r="BU1486" s="758"/>
      <c r="BV1486" s="758"/>
      <c r="BW1486" s="758"/>
      <c r="BX1486" s="758"/>
      <c r="BY1486" s="758"/>
      <c r="BZ1486" s="758"/>
      <c r="CA1486" s="758"/>
      <c r="CB1486" s="758"/>
      <c r="CC1486" s="758"/>
      <c r="CD1486" s="758"/>
      <c r="CE1486" s="758"/>
      <c r="CF1486" s="758"/>
      <c r="CG1486" s="758"/>
      <c r="CH1486" s="758"/>
      <c r="CI1486" s="758"/>
      <c r="CJ1486" s="758"/>
      <c r="CK1486" s="758"/>
      <c r="CL1486" s="758"/>
      <c r="CM1486" s="758"/>
      <c r="CN1486" s="758"/>
    </row>
    <row r="1487" spans="2:92" ht="15">
      <c r="B1487" s="758"/>
      <c r="C1487" s="758"/>
      <c r="D1487" s="758"/>
      <c r="E1487" s="758"/>
      <c r="F1487" s="758"/>
      <c r="G1487" s="758"/>
      <c r="H1487" s="758"/>
      <c r="I1487" s="758"/>
      <c r="J1487" s="758"/>
      <c r="K1487" s="758"/>
      <c r="L1487" s="758"/>
      <c r="M1487" s="758"/>
      <c r="N1487" s="758"/>
      <c r="O1487" s="758"/>
      <c r="P1487" s="758"/>
      <c r="Q1487" s="758"/>
      <c r="R1487" s="758"/>
      <c r="S1487" s="758"/>
      <c r="T1487" s="758"/>
      <c r="U1487" s="758"/>
      <c r="V1487" s="758"/>
      <c r="W1487" s="758"/>
      <c r="X1487" s="758"/>
      <c r="Y1487" s="758"/>
      <c r="Z1487" s="758"/>
      <c r="AA1487" s="758"/>
      <c r="AB1487" s="758"/>
      <c r="AC1487" s="758"/>
      <c r="AD1487" s="758"/>
      <c r="AE1487" s="758"/>
      <c r="AF1487" s="758"/>
      <c r="AG1487" s="758"/>
      <c r="AH1487" s="758"/>
      <c r="AI1487" s="758"/>
      <c r="AJ1487" s="758"/>
      <c r="AK1487" s="758"/>
      <c r="AL1487" s="758"/>
      <c r="AM1487" s="758"/>
      <c r="AN1487" s="758"/>
      <c r="AO1487" s="758"/>
      <c r="AP1487" s="758"/>
      <c r="AQ1487" s="758"/>
      <c r="AR1487" s="758"/>
      <c r="AS1487" s="758"/>
      <c r="AT1487" s="758"/>
      <c r="AU1487" s="758"/>
      <c r="AV1487" s="758"/>
      <c r="AW1487" s="758"/>
      <c r="AX1487" s="758"/>
      <c r="AY1487" s="758"/>
      <c r="AZ1487" s="758"/>
      <c r="BA1487" s="758"/>
      <c r="BB1487" s="758"/>
      <c r="BC1487" s="758"/>
      <c r="BD1487" s="758"/>
      <c r="BE1487" s="758"/>
      <c r="BF1487" s="812"/>
      <c r="BG1487" s="758"/>
      <c r="BH1487" s="758"/>
      <c r="BI1487" s="758"/>
      <c r="BJ1487" s="758"/>
      <c r="BK1487" s="758"/>
      <c r="BL1487" s="758"/>
      <c r="BM1487" s="758"/>
      <c r="BN1487" s="758"/>
      <c r="BO1487" s="758"/>
      <c r="BP1487" s="758"/>
      <c r="BQ1487" s="758"/>
      <c r="BR1487" s="758"/>
      <c r="BS1487" s="758"/>
      <c r="BT1487" s="758"/>
      <c r="BU1487" s="758"/>
      <c r="BV1487" s="758"/>
      <c r="BW1487" s="758"/>
      <c r="BX1487" s="758"/>
      <c r="BY1487" s="758"/>
      <c r="BZ1487" s="758"/>
      <c r="CA1487" s="758"/>
      <c r="CB1487" s="758"/>
      <c r="CC1487" s="758"/>
      <c r="CD1487" s="758"/>
      <c r="CE1487" s="758"/>
      <c r="CF1487" s="758"/>
      <c r="CG1487" s="758"/>
      <c r="CH1487" s="758"/>
      <c r="CI1487" s="758"/>
      <c r="CJ1487" s="758"/>
      <c r="CK1487" s="758"/>
      <c r="CL1487" s="758"/>
      <c r="CM1487" s="758"/>
      <c r="CN1487" s="758"/>
    </row>
    <row r="1488" spans="2:92" ht="15">
      <c r="B1488" s="758"/>
      <c r="C1488" s="758"/>
      <c r="D1488" s="758"/>
      <c r="E1488" s="758"/>
      <c r="F1488" s="758"/>
      <c r="G1488" s="758"/>
      <c r="H1488" s="758"/>
      <c r="I1488" s="758"/>
      <c r="J1488" s="758"/>
      <c r="K1488" s="758"/>
      <c r="L1488" s="758"/>
      <c r="M1488" s="758"/>
      <c r="N1488" s="758"/>
      <c r="O1488" s="758"/>
      <c r="P1488" s="758"/>
      <c r="Q1488" s="758"/>
      <c r="R1488" s="758"/>
      <c r="S1488" s="758"/>
      <c r="T1488" s="758"/>
      <c r="U1488" s="758"/>
      <c r="V1488" s="758"/>
      <c r="W1488" s="758"/>
      <c r="X1488" s="758"/>
      <c r="Y1488" s="758"/>
      <c r="Z1488" s="758"/>
      <c r="AA1488" s="758"/>
      <c r="AB1488" s="758"/>
      <c r="AC1488" s="758"/>
      <c r="AD1488" s="758"/>
      <c r="AE1488" s="758"/>
      <c r="AF1488" s="758"/>
      <c r="AG1488" s="758"/>
      <c r="AH1488" s="758"/>
      <c r="AI1488" s="758"/>
      <c r="AJ1488" s="758"/>
      <c r="AK1488" s="758"/>
      <c r="AL1488" s="758"/>
      <c r="AM1488" s="758"/>
      <c r="AN1488" s="758"/>
      <c r="AO1488" s="758"/>
      <c r="AP1488" s="758"/>
      <c r="AQ1488" s="758"/>
      <c r="AR1488" s="758"/>
      <c r="AS1488" s="758"/>
      <c r="AT1488" s="758"/>
      <c r="AU1488" s="758"/>
      <c r="AV1488" s="758"/>
      <c r="AW1488" s="758"/>
      <c r="AX1488" s="758"/>
      <c r="AY1488" s="758"/>
      <c r="AZ1488" s="758"/>
      <c r="BA1488" s="758"/>
      <c r="BB1488" s="758"/>
      <c r="BC1488" s="758"/>
      <c r="BD1488" s="758"/>
      <c r="BE1488" s="758"/>
      <c r="BF1488" s="812"/>
      <c r="BG1488" s="758"/>
      <c r="BH1488" s="758"/>
      <c r="BI1488" s="758"/>
      <c r="BJ1488" s="758"/>
      <c r="BK1488" s="758"/>
      <c r="BL1488" s="758"/>
      <c r="BM1488" s="758"/>
      <c r="BN1488" s="758"/>
      <c r="BO1488" s="758"/>
      <c r="BP1488" s="758"/>
      <c r="BQ1488" s="758"/>
      <c r="BR1488" s="758"/>
      <c r="BS1488" s="758"/>
      <c r="BT1488" s="758"/>
      <c r="BU1488" s="758"/>
      <c r="BV1488" s="758"/>
      <c r="BW1488" s="758"/>
      <c r="BX1488" s="758"/>
      <c r="BY1488" s="758"/>
      <c r="BZ1488" s="758"/>
      <c r="CA1488" s="758"/>
      <c r="CB1488" s="758"/>
      <c r="CC1488" s="758"/>
      <c r="CD1488" s="758"/>
      <c r="CE1488" s="758"/>
      <c r="CF1488" s="758"/>
      <c r="CG1488" s="758"/>
      <c r="CH1488" s="758"/>
      <c r="CI1488" s="758"/>
      <c r="CJ1488" s="758"/>
      <c r="CK1488" s="758"/>
      <c r="CL1488" s="758"/>
      <c r="CM1488" s="758"/>
      <c r="CN1488" s="758"/>
    </row>
    <row r="1489" spans="2:92" ht="15">
      <c r="B1489" s="758"/>
      <c r="C1489" s="758"/>
      <c r="D1489" s="758"/>
      <c r="E1489" s="758"/>
      <c r="F1489" s="758"/>
      <c r="G1489" s="758"/>
      <c r="H1489" s="758"/>
      <c r="I1489" s="758"/>
      <c r="J1489" s="758"/>
      <c r="K1489" s="758"/>
      <c r="L1489" s="758"/>
      <c r="M1489" s="758"/>
      <c r="N1489" s="758"/>
      <c r="O1489" s="758"/>
      <c r="P1489" s="758"/>
      <c r="Q1489" s="758"/>
      <c r="R1489" s="758"/>
      <c r="S1489" s="758"/>
      <c r="T1489" s="758"/>
      <c r="U1489" s="758"/>
      <c r="V1489" s="758"/>
      <c r="W1489" s="758"/>
      <c r="X1489" s="758"/>
      <c r="Y1489" s="758"/>
      <c r="Z1489" s="758"/>
      <c r="AA1489" s="758"/>
      <c r="AB1489" s="758"/>
      <c r="AC1489" s="758"/>
      <c r="AD1489" s="758"/>
      <c r="AE1489" s="758"/>
      <c r="AF1489" s="758"/>
      <c r="AG1489" s="758"/>
      <c r="AH1489" s="758"/>
      <c r="AI1489" s="758"/>
      <c r="AJ1489" s="758"/>
      <c r="AK1489" s="758"/>
      <c r="AL1489" s="758"/>
      <c r="AM1489" s="758"/>
      <c r="AN1489" s="758"/>
      <c r="AO1489" s="758"/>
      <c r="AP1489" s="758"/>
      <c r="AQ1489" s="758"/>
      <c r="AR1489" s="758"/>
      <c r="AS1489" s="758"/>
      <c r="AT1489" s="758"/>
      <c r="AU1489" s="758"/>
      <c r="AV1489" s="758"/>
      <c r="AW1489" s="758"/>
      <c r="AX1489" s="758"/>
      <c r="AY1489" s="758"/>
      <c r="AZ1489" s="758"/>
      <c r="BA1489" s="758"/>
      <c r="BB1489" s="758"/>
      <c r="BC1489" s="758"/>
      <c r="BD1489" s="758"/>
      <c r="BE1489" s="758"/>
      <c r="BF1489" s="812"/>
      <c r="BG1489" s="758"/>
      <c r="BH1489" s="758"/>
      <c r="BI1489" s="758"/>
      <c r="BJ1489" s="758"/>
      <c r="BK1489" s="758"/>
      <c r="BL1489" s="758"/>
      <c r="BM1489" s="758"/>
      <c r="BN1489" s="758"/>
      <c r="BO1489" s="758"/>
      <c r="BP1489" s="758"/>
      <c r="BQ1489" s="758"/>
      <c r="BR1489" s="758"/>
      <c r="BS1489" s="758"/>
      <c r="BT1489" s="758"/>
      <c r="BU1489" s="758"/>
      <c r="BV1489" s="758"/>
      <c r="BW1489" s="758"/>
      <c r="BX1489" s="758"/>
      <c r="BY1489" s="758"/>
      <c r="BZ1489" s="758"/>
      <c r="CA1489" s="758"/>
      <c r="CB1489" s="758"/>
      <c r="CC1489" s="758"/>
      <c r="CD1489" s="758"/>
      <c r="CE1489" s="758"/>
      <c r="CF1489" s="758"/>
      <c r="CG1489" s="758"/>
      <c r="CH1489" s="758"/>
      <c r="CI1489" s="758"/>
      <c r="CJ1489" s="758"/>
      <c r="CK1489" s="758"/>
      <c r="CL1489" s="758"/>
      <c r="CM1489" s="758"/>
      <c r="CN1489" s="758"/>
    </row>
    <row r="1490" spans="2:92" ht="15">
      <c r="B1490" s="758"/>
      <c r="C1490" s="758"/>
      <c r="D1490" s="758"/>
      <c r="E1490" s="758"/>
      <c r="F1490" s="758"/>
      <c r="G1490" s="758"/>
      <c r="H1490" s="758"/>
      <c r="I1490" s="758"/>
      <c r="J1490" s="758"/>
      <c r="K1490" s="758"/>
      <c r="L1490" s="758"/>
      <c r="M1490" s="758"/>
      <c r="N1490" s="758"/>
      <c r="O1490" s="758"/>
      <c r="P1490" s="758"/>
      <c r="Q1490" s="758"/>
      <c r="R1490" s="758"/>
      <c r="S1490" s="758"/>
      <c r="T1490" s="758"/>
      <c r="U1490" s="758"/>
      <c r="V1490" s="758"/>
      <c r="W1490" s="758"/>
      <c r="X1490" s="758"/>
      <c r="Y1490" s="758"/>
      <c r="Z1490" s="758"/>
      <c r="AA1490" s="758"/>
      <c r="AB1490" s="758"/>
      <c r="AC1490" s="758"/>
      <c r="AD1490" s="758"/>
      <c r="AE1490" s="758"/>
      <c r="AF1490" s="758"/>
      <c r="AG1490" s="758"/>
      <c r="AH1490" s="758"/>
      <c r="AI1490" s="758"/>
      <c r="AJ1490" s="758"/>
      <c r="AK1490" s="758"/>
      <c r="AL1490" s="758"/>
      <c r="AM1490" s="758"/>
      <c r="AN1490" s="758"/>
      <c r="AO1490" s="758"/>
      <c r="AP1490" s="758"/>
      <c r="AQ1490" s="758"/>
      <c r="AR1490" s="758"/>
      <c r="AS1490" s="758"/>
      <c r="AT1490" s="758"/>
      <c r="AU1490" s="758"/>
      <c r="AV1490" s="758"/>
      <c r="AW1490" s="758"/>
      <c r="AX1490" s="758"/>
      <c r="AY1490" s="758"/>
      <c r="AZ1490" s="758"/>
      <c r="BA1490" s="758"/>
      <c r="BB1490" s="758"/>
      <c r="BC1490" s="758"/>
      <c r="BD1490" s="758"/>
      <c r="BE1490" s="758"/>
      <c r="BF1490" s="812"/>
      <c r="BG1490" s="758"/>
      <c r="BH1490" s="758"/>
      <c r="BI1490" s="758"/>
      <c r="BJ1490" s="758"/>
      <c r="BK1490" s="758"/>
      <c r="BL1490" s="758"/>
      <c r="BM1490" s="758"/>
      <c r="BN1490" s="758"/>
      <c r="BO1490" s="758"/>
      <c r="BP1490" s="758"/>
      <c r="BQ1490" s="758"/>
      <c r="BR1490" s="758"/>
      <c r="BS1490" s="758"/>
      <c r="BT1490" s="758"/>
      <c r="BU1490" s="758"/>
      <c r="BV1490" s="758"/>
      <c r="BW1490" s="758"/>
      <c r="BX1490" s="758"/>
      <c r="BY1490" s="758"/>
      <c r="BZ1490" s="758"/>
      <c r="CA1490" s="758"/>
      <c r="CB1490" s="758"/>
      <c r="CC1490" s="758"/>
      <c r="CD1490" s="758"/>
      <c r="CE1490" s="758"/>
      <c r="CF1490" s="758"/>
      <c r="CG1490" s="758"/>
      <c r="CH1490" s="758"/>
      <c r="CI1490" s="758"/>
      <c r="CJ1490" s="758"/>
      <c r="CK1490" s="758"/>
      <c r="CL1490" s="758"/>
      <c r="CM1490" s="758"/>
      <c r="CN1490" s="758"/>
    </row>
    <row r="1491" spans="2:92" ht="15">
      <c r="B1491" s="758"/>
      <c r="C1491" s="758"/>
      <c r="D1491" s="758"/>
      <c r="E1491" s="758"/>
      <c r="F1491" s="758"/>
      <c r="G1491" s="758"/>
      <c r="H1491" s="758"/>
      <c r="I1491" s="758"/>
      <c r="J1491" s="758"/>
      <c r="K1491" s="758"/>
      <c r="L1491" s="758"/>
      <c r="M1491" s="758"/>
      <c r="N1491" s="758"/>
      <c r="O1491" s="758"/>
      <c r="P1491" s="758"/>
      <c r="Q1491" s="758"/>
      <c r="R1491" s="758"/>
      <c r="S1491" s="758"/>
      <c r="T1491" s="758"/>
      <c r="U1491" s="758"/>
      <c r="V1491" s="758"/>
      <c r="W1491" s="758"/>
      <c r="X1491" s="758"/>
      <c r="Y1491" s="758"/>
      <c r="Z1491" s="758"/>
      <c r="AA1491" s="758"/>
      <c r="AB1491" s="758"/>
      <c r="AC1491" s="758"/>
      <c r="AD1491" s="758"/>
      <c r="AE1491" s="758"/>
      <c r="AF1491" s="758"/>
      <c r="AG1491" s="758"/>
      <c r="AH1491" s="758"/>
      <c r="AI1491" s="758"/>
      <c r="AJ1491" s="758"/>
      <c r="AK1491" s="758"/>
      <c r="AL1491" s="758"/>
      <c r="AM1491" s="758"/>
      <c r="AN1491" s="758"/>
      <c r="AO1491" s="758"/>
      <c r="AP1491" s="758"/>
      <c r="AQ1491" s="758"/>
      <c r="AR1491" s="758"/>
      <c r="AS1491" s="758"/>
      <c r="AT1491" s="758"/>
      <c r="AU1491" s="758"/>
      <c r="AV1491" s="758"/>
      <c r="AW1491" s="758"/>
      <c r="AX1491" s="758"/>
      <c r="AY1491" s="758"/>
      <c r="AZ1491" s="758"/>
      <c r="BA1491" s="758"/>
      <c r="BB1491" s="758"/>
      <c r="BC1491" s="758"/>
      <c r="BD1491" s="758"/>
      <c r="BE1491" s="758"/>
      <c r="BF1491" s="812"/>
      <c r="BG1491" s="758"/>
      <c r="BH1491" s="758"/>
      <c r="BI1491" s="758"/>
      <c r="BJ1491" s="758"/>
      <c r="BK1491" s="758"/>
      <c r="BL1491" s="758"/>
      <c r="BM1491" s="758"/>
      <c r="BN1491" s="758"/>
      <c r="BO1491" s="758"/>
      <c r="BP1491" s="758"/>
      <c r="BQ1491" s="758"/>
      <c r="BR1491" s="758"/>
      <c r="BS1491" s="758"/>
      <c r="BT1491" s="758"/>
      <c r="BU1491" s="758"/>
      <c r="BV1491" s="758"/>
      <c r="BW1491" s="758"/>
      <c r="BX1491" s="758"/>
      <c r="BY1491" s="758"/>
      <c r="BZ1491" s="758"/>
      <c r="CA1491" s="758"/>
      <c r="CB1491" s="758"/>
      <c r="CC1491" s="758"/>
      <c r="CD1491" s="758"/>
      <c r="CE1491" s="758"/>
      <c r="CF1491" s="758"/>
      <c r="CG1491" s="758"/>
      <c r="CH1491" s="758"/>
      <c r="CI1491" s="758"/>
      <c r="CJ1491" s="758"/>
      <c r="CK1491" s="758"/>
      <c r="CL1491" s="758"/>
      <c r="CM1491" s="758"/>
      <c r="CN1491" s="758"/>
    </row>
    <row r="1492" spans="2:92" ht="15">
      <c r="B1492" s="758"/>
      <c r="C1492" s="758"/>
      <c r="D1492" s="758"/>
      <c r="E1492" s="758"/>
      <c r="F1492" s="758"/>
      <c r="G1492" s="758"/>
      <c r="H1492" s="758"/>
      <c r="I1492" s="758"/>
      <c r="J1492" s="758"/>
      <c r="K1492" s="758"/>
      <c r="L1492" s="758"/>
      <c r="M1492" s="758"/>
      <c r="N1492" s="758"/>
      <c r="O1492" s="758"/>
      <c r="P1492" s="758"/>
      <c r="Q1492" s="758"/>
      <c r="R1492" s="758"/>
      <c r="S1492" s="758"/>
      <c r="T1492" s="758"/>
      <c r="U1492" s="758"/>
      <c r="V1492" s="758"/>
      <c r="W1492" s="758"/>
      <c r="X1492" s="758"/>
      <c r="Y1492" s="758"/>
      <c r="Z1492" s="758"/>
      <c r="AA1492" s="758"/>
      <c r="AB1492" s="758"/>
      <c r="AC1492" s="758"/>
      <c r="AD1492" s="758"/>
      <c r="AE1492" s="758"/>
      <c r="AF1492" s="758"/>
      <c r="AG1492" s="758"/>
      <c r="AH1492" s="758"/>
      <c r="AI1492" s="758"/>
      <c r="AJ1492" s="758"/>
      <c r="AK1492" s="758"/>
      <c r="AL1492" s="758"/>
      <c r="AM1492" s="758"/>
      <c r="AN1492" s="758"/>
      <c r="AO1492" s="758"/>
      <c r="AP1492" s="758"/>
      <c r="AQ1492" s="758"/>
      <c r="AR1492" s="758"/>
      <c r="AS1492" s="758"/>
      <c r="AT1492" s="758"/>
      <c r="AU1492" s="758"/>
      <c r="AV1492" s="758"/>
      <c r="AW1492" s="758"/>
      <c r="AX1492" s="758"/>
      <c r="AY1492" s="758"/>
      <c r="AZ1492" s="758"/>
      <c r="BA1492" s="758"/>
      <c r="BB1492" s="758"/>
      <c r="BC1492" s="758"/>
      <c r="BD1492" s="758"/>
      <c r="BE1492" s="758"/>
      <c r="BF1492" s="812"/>
      <c r="BG1492" s="758"/>
      <c r="BH1492" s="758"/>
      <c r="BI1492" s="758"/>
      <c r="BJ1492" s="758"/>
      <c r="BK1492" s="758"/>
      <c r="BL1492" s="758"/>
      <c r="BM1492" s="758"/>
      <c r="BN1492" s="758"/>
      <c r="BO1492" s="758"/>
      <c r="BP1492" s="758"/>
      <c r="BQ1492" s="758"/>
      <c r="BR1492" s="758"/>
      <c r="BS1492" s="758"/>
      <c r="BT1492" s="758"/>
      <c r="BU1492" s="758"/>
      <c r="BV1492" s="758"/>
      <c r="BW1492" s="758"/>
      <c r="BX1492" s="758"/>
      <c r="BY1492" s="758"/>
      <c r="BZ1492" s="758"/>
      <c r="CA1492" s="758"/>
      <c r="CB1492" s="758"/>
      <c r="CC1492" s="758"/>
      <c r="CD1492" s="758"/>
      <c r="CE1492" s="758"/>
      <c r="CF1492" s="758"/>
      <c r="CG1492" s="758"/>
      <c r="CH1492" s="758"/>
      <c r="CI1492" s="758"/>
      <c r="CJ1492" s="758"/>
      <c r="CK1492" s="758"/>
      <c r="CL1492" s="758"/>
      <c r="CM1492" s="758"/>
      <c r="CN1492" s="758"/>
    </row>
    <row r="1493" spans="2:92" ht="15">
      <c r="B1493" s="758"/>
      <c r="C1493" s="758"/>
      <c r="D1493" s="758"/>
      <c r="E1493" s="758"/>
      <c r="F1493" s="758"/>
      <c r="G1493" s="758"/>
      <c r="H1493" s="758"/>
      <c r="I1493" s="758"/>
      <c r="J1493" s="758"/>
      <c r="K1493" s="758"/>
      <c r="L1493" s="758"/>
      <c r="M1493" s="758"/>
      <c r="N1493" s="758"/>
      <c r="O1493" s="758"/>
      <c r="P1493" s="758"/>
      <c r="Q1493" s="758"/>
      <c r="R1493" s="758"/>
      <c r="S1493" s="758"/>
      <c r="T1493" s="758"/>
      <c r="U1493" s="758"/>
      <c r="V1493" s="758"/>
      <c r="W1493" s="758"/>
      <c r="X1493" s="758"/>
      <c r="Y1493" s="758"/>
      <c r="Z1493" s="758"/>
      <c r="AA1493" s="758"/>
      <c r="AB1493" s="758"/>
      <c r="AC1493" s="758"/>
      <c r="AD1493" s="758"/>
      <c r="AE1493" s="758"/>
      <c r="AF1493" s="758"/>
      <c r="AG1493" s="758"/>
      <c r="AH1493" s="758"/>
      <c r="AI1493" s="758"/>
      <c r="AJ1493" s="758"/>
      <c r="AK1493" s="758"/>
      <c r="AL1493" s="758"/>
      <c r="AM1493" s="758"/>
      <c r="AN1493" s="758"/>
      <c r="AO1493" s="758"/>
      <c r="AP1493" s="758"/>
      <c r="AQ1493" s="758"/>
      <c r="AR1493" s="758"/>
      <c r="AS1493" s="758"/>
      <c r="AT1493" s="758"/>
      <c r="AU1493" s="758"/>
      <c r="AV1493" s="758"/>
      <c r="AW1493" s="758"/>
      <c r="AX1493" s="758"/>
      <c r="AY1493" s="758"/>
      <c r="AZ1493" s="758"/>
      <c r="BA1493" s="758"/>
      <c r="BB1493" s="758"/>
      <c r="BC1493" s="758"/>
      <c r="BD1493" s="758"/>
      <c r="BE1493" s="758"/>
      <c r="BF1493" s="812"/>
      <c r="BG1493" s="758"/>
      <c r="BH1493" s="758"/>
      <c r="BI1493" s="758"/>
      <c r="BJ1493" s="758"/>
      <c r="BK1493" s="758"/>
      <c r="BL1493" s="758"/>
      <c r="BM1493" s="758"/>
      <c r="BN1493" s="758"/>
      <c r="BO1493" s="758"/>
      <c r="BP1493" s="758"/>
      <c r="BQ1493" s="758"/>
      <c r="BR1493" s="758"/>
      <c r="BS1493" s="758"/>
      <c r="BT1493" s="758"/>
      <c r="BU1493" s="758"/>
      <c r="BV1493" s="758"/>
      <c r="BW1493" s="758"/>
      <c r="BX1493" s="758"/>
      <c r="BY1493" s="758"/>
      <c r="BZ1493" s="758"/>
      <c r="CA1493" s="758"/>
      <c r="CB1493" s="758"/>
      <c r="CC1493" s="758"/>
      <c r="CD1493" s="758"/>
      <c r="CE1493" s="758"/>
      <c r="CF1493" s="758"/>
      <c r="CG1493" s="758"/>
      <c r="CH1493" s="758"/>
      <c r="CI1493" s="758"/>
      <c r="CJ1493" s="758"/>
      <c r="CK1493" s="758"/>
      <c r="CL1493" s="758"/>
      <c r="CM1493" s="758"/>
      <c r="CN1493" s="758"/>
    </row>
    <row r="1494" spans="2:92" ht="15">
      <c r="B1494" s="758"/>
      <c r="C1494" s="758"/>
      <c r="D1494" s="758"/>
      <c r="E1494" s="758"/>
      <c r="F1494" s="758"/>
      <c r="G1494" s="758"/>
      <c r="H1494" s="758"/>
      <c r="I1494" s="758"/>
      <c r="J1494" s="758"/>
      <c r="K1494" s="758"/>
      <c r="L1494" s="758"/>
      <c r="M1494" s="758"/>
      <c r="N1494" s="758"/>
      <c r="O1494" s="758"/>
      <c r="P1494" s="758"/>
      <c r="Q1494" s="758"/>
      <c r="R1494" s="758"/>
      <c r="S1494" s="758"/>
      <c r="T1494" s="758"/>
      <c r="U1494" s="758"/>
      <c r="V1494" s="758"/>
      <c r="W1494" s="758"/>
      <c r="X1494" s="758"/>
      <c r="Y1494" s="758"/>
      <c r="Z1494" s="758"/>
      <c r="AA1494" s="758"/>
      <c r="AB1494" s="758"/>
      <c r="AC1494" s="758"/>
      <c r="AD1494" s="758"/>
      <c r="AE1494" s="758"/>
      <c r="AF1494" s="758"/>
      <c r="AG1494" s="758"/>
      <c r="AH1494" s="758"/>
      <c r="AI1494" s="758"/>
      <c r="AJ1494" s="758"/>
      <c r="AK1494" s="758"/>
      <c r="AL1494" s="758"/>
      <c r="AM1494" s="758"/>
      <c r="AN1494" s="758"/>
      <c r="AO1494" s="758"/>
      <c r="AP1494" s="758"/>
      <c r="AQ1494" s="758"/>
      <c r="AR1494" s="758"/>
      <c r="AS1494" s="758"/>
      <c r="AT1494" s="758"/>
      <c r="AU1494" s="758"/>
      <c r="AV1494" s="758"/>
      <c r="AW1494" s="758"/>
      <c r="AX1494" s="758"/>
      <c r="AY1494" s="758"/>
      <c r="AZ1494" s="758"/>
      <c r="BA1494" s="758"/>
      <c r="BB1494" s="758"/>
      <c r="BC1494" s="758"/>
      <c r="BD1494" s="758"/>
      <c r="BE1494" s="758"/>
      <c r="BF1494" s="812"/>
      <c r="BG1494" s="758"/>
      <c r="BH1494" s="758"/>
      <c r="BI1494" s="758"/>
      <c r="BJ1494" s="758"/>
      <c r="BK1494" s="758"/>
      <c r="BL1494" s="758"/>
      <c r="BM1494" s="758"/>
      <c r="BN1494" s="758"/>
      <c r="BO1494" s="758"/>
      <c r="BP1494" s="758"/>
      <c r="BQ1494" s="758"/>
      <c r="BR1494" s="758"/>
      <c r="BS1494" s="758"/>
      <c r="BT1494" s="758"/>
      <c r="BU1494" s="758"/>
      <c r="BV1494" s="758"/>
      <c r="BW1494" s="758"/>
      <c r="BX1494" s="758"/>
      <c r="BY1494" s="758"/>
      <c r="BZ1494" s="758"/>
      <c r="CA1494" s="758"/>
      <c r="CB1494" s="758"/>
      <c r="CC1494" s="758"/>
      <c r="CD1494" s="758"/>
      <c r="CE1494" s="758"/>
      <c r="CF1494" s="758"/>
      <c r="CG1494" s="758"/>
      <c r="CH1494" s="758"/>
      <c r="CI1494" s="758"/>
      <c r="CJ1494" s="758"/>
      <c r="CK1494" s="758"/>
      <c r="CL1494" s="758"/>
      <c r="CM1494" s="758"/>
      <c r="CN1494" s="758"/>
    </row>
    <row r="1495" spans="2:92" ht="15">
      <c r="B1495" s="758"/>
      <c r="C1495" s="758"/>
      <c r="D1495" s="758"/>
      <c r="E1495" s="758"/>
      <c r="F1495" s="758"/>
      <c r="G1495" s="758"/>
      <c r="H1495" s="758"/>
      <c r="I1495" s="758"/>
      <c r="J1495" s="758"/>
      <c r="K1495" s="758"/>
      <c r="L1495" s="758"/>
      <c r="M1495" s="758"/>
      <c r="N1495" s="758"/>
      <c r="O1495" s="758"/>
      <c r="P1495" s="758"/>
      <c r="Q1495" s="758"/>
      <c r="R1495" s="758"/>
      <c r="S1495" s="758"/>
      <c r="T1495" s="758"/>
      <c r="U1495" s="758"/>
      <c r="V1495" s="758"/>
      <c r="W1495" s="758"/>
      <c r="X1495" s="758"/>
      <c r="Y1495" s="758"/>
      <c r="Z1495" s="758"/>
      <c r="AA1495" s="758"/>
      <c r="AB1495" s="758"/>
      <c r="AC1495" s="758"/>
      <c r="AD1495" s="758"/>
      <c r="AE1495" s="758"/>
      <c r="AF1495" s="758"/>
      <c r="AG1495" s="758"/>
      <c r="AH1495" s="758"/>
      <c r="AI1495" s="758"/>
      <c r="AJ1495" s="758"/>
      <c r="AK1495" s="758"/>
      <c r="AL1495" s="758"/>
      <c r="AM1495" s="758"/>
      <c r="AN1495" s="758"/>
      <c r="AO1495" s="758"/>
      <c r="AP1495" s="758"/>
      <c r="AQ1495" s="758"/>
      <c r="AR1495" s="758"/>
      <c r="AS1495" s="758"/>
      <c r="AT1495" s="758"/>
      <c r="AU1495" s="758"/>
      <c r="AV1495" s="758"/>
      <c r="AW1495" s="758"/>
      <c r="AX1495" s="758"/>
      <c r="AY1495" s="758"/>
      <c r="AZ1495" s="758"/>
      <c r="BA1495" s="758"/>
      <c r="BB1495" s="758"/>
      <c r="BC1495" s="758"/>
      <c r="BD1495" s="758"/>
      <c r="BE1495" s="758"/>
      <c r="BF1495" s="812"/>
      <c r="BG1495" s="758"/>
      <c r="BH1495" s="758"/>
      <c r="BI1495" s="758"/>
      <c r="BJ1495" s="758"/>
      <c r="BK1495" s="758"/>
      <c r="BL1495" s="758"/>
      <c r="BM1495" s="758"/>
      <c r="BN1495" s="758"/>
      <c r="BO1495" s="758"/>
      <c r="BP1495" s="758"/>
      <c r="BQ1495" s="758"/>
      <c r="BR1495" s="758"/>
      <c r="BS1495" s="758"/>
      <c r="BT1495" s="758"/>
      <c r="BU1495" s="758"/>
      <c r="BV1495" s="758"/>
      <c r="BW1495" s="758"/>
      <c r="BX1495" s="758"/>
      <c r="BY1495" s="758"/>
      <c r="BZ1495" s="758"/>
      <c r="CA1495" s="758"/>
      <c r="CB1495" s="758"/>
      <c r="CC1495" s="758"/>
      <c r="CD1495" s="758"/>
      <c r="CE1495" s="758"/>
      <c r="CF1495" s="758"/>
      <c r="CG1495" s="758"/>
      <c r="CH1495" s="758"/>
      <c r="CI1495" s="758"/>
      <c r="CJ1495" s="758"/>
      <c r="CK1495" s="758"/>
      <c r="CL1495" s="758"/>
      <c r="CM1495" s="758"/>
      <c r="CN1495" s="758"/>
    </row>
    <row r="1496" spans="2:92" ht="15">
      <c r="B1496" s="758"/>
      <c r="C1496" s="758"/>
      <c r="D1496" s="758"/>
      <c r="E1496" s="758"/>
      <c r="F1496" s="758"/>
      <c r="G1496" s="758"/>
      <c r="H1496" s="758"/>
      <c r="I1496" s="758"/>
      <c r="J1496" s="758"/>
      <c r="K1496" s="758"/>
      <c r="L1496" s="758"/>
      <c r="M1496" s="758"/>
      <c r="N1496" s="758"/>
      <c r="O1496" s="758"/>
      <c r="P1496" s="758"/>
      <c r="Q1496" s="758"/>
      <c r="R1496" s="758"/>
      <c r="S1496" s="758"/>
      <c r="T1496" s="758"/>
      <c r="U1496" s="758"/>
      <c r="V1496" s="758"/>
      <c r="W1496" s="758"/>
      <c r="X1496" s="758"/>
      <c r="Y1496" s="758"/>
      <c r="Z1496" s="758"/>
      <c r="AA1496" s="758"/>
      <c r="AB1496" s="758"/>
      <c r="AC1496" s="758"/>
      <c r="AD1496" s="758"/>
      <c r="AE1496" s="758"/>
      <c r="AF1496" s="758"/>
      <c r="AG1496" s="758"/>
      <c r="AH1496" s="758"/>
      <c r="AI1496" s="758"/>
      <c r="AJ1496" s="758"/>
      <c r="AK1496" s="758"/>
      <c r="AL1496" s="758"/>
      <c r="AM1496" s="758"/>
      <c r="AN1496" s="758"/>
      <c r="AO1496" s="758"/>
      <c r="AP1496" s="758"/>
      <c r="AQ1496" s="758"/>
      <c r="AR1496" s="758"/>
      <c r="AS1496" s="758"/>
      <c r="AT1496" s="758"/>
      <c r="AU1496" s="758"/>
      <c r="AV1496" s="758"/>
      <c r="AW1496" s="758"/>
      <c r="AX1496" s="758"/>
      <c r="AY1496" s="758"/>
      <c r="AZ1496" s="758"/>
      <c r="BA1496" s="758"/>
      <c r="BB1496" s="758"/>
      <c r="BC1496" s="758"/>
      <c r="BD1496" s="758"/>
      <c r="BE1496" s="758"/>
      <c r="BF1496" s="812"/>
      <c r="BG1496" s="758"/>
      <c r="BH1496" s="758"/>
      <c r="BI1496" s="758"/>
      <c r="BJ1496" s="758"/>
      <c r="BK1496" s="758"/>
      <c r="BL1496" s="758"/>
      <c r="BM1496" s="758"/>
      <c r="BN1496" s="758"/>
      <c r="BO1496" s="758"/>
      <c r="BP1496" s="758"/>
      <c r="BQ1496" s="758"/>
      <c r="BR1496" s="758"/>
      <c r="BS1496" s="758"/>
      <c r="BT1496" s="758"/>
      <c r="BU1496" s="758"/>
      <c r="BV1496" s="758"/>
      <c r="BW1496" s="758"/>
      <c r="BX1496" s="758"/>
      <c r="BY1496" s="758"/>
      <c r="BZ1496" s="758"/>
      <c r="CA1496" s="758"/>
      <c r="CB1496" s="758"/>
      <c r="CC1496" s="758"/>
      <c r="CD1496" s="758"/>
      <c r="CE1496" s="758"/>
      <c r="CF1496" s="758"/>
      <c r="CG1496" s="758"/>
      <c r="CH1496" s="758"/>
      <c r="CI1496" s="758"/>
      <c r="CJ1496" s="758"/>
      <c r="CK1496" s="758"/>
      <c r="CL1496" s="758"/>
      <c r="CM1496" s="758"/>
      <c r="CN1496" s="758"/>
    </row>
    <row r="1497" spans="2:92" ht="15">
      <c r="B1497" s="758"/>
      <c r="C1497" s="758"/>
      <c r="D1497" s="758"/>
      <c r="E1497" s="758"/>
      <c r="F1497" s="758"/>
      <c r="G1497" s="758"/>
      <c r="H1497" s="758"/>
      <c r="I1497" s="758"/>
      <c r="J1497" s="758"/>
      <c r="K1497" s="758"/>
      <c r="L1497" s="758"/>
      <c r="M1497" s="758"/>
      <c r="N1497" s="758"/>
      <c r="O1497" s="758"/>
      <c r="P1497" s="758"/>
      <c r="Q1497" s="758"/>
      <c r="R1497" s="758"/>
      <c r="S1497" s="758"/>
      <c r="T1497" s="758"/>
      <c r="U1497" s="758"/>
      <c r="V1497" s="758"/>
      <c r="W1497" s="758"/>
      <c r="X1497" s="758"/>
      <c r="Y1497" s="758"/>
      <c r="Z1497" s="758"/>
      <c r="AA1497" s="758"/>
      <c r="AB1497" s="758"/>
      <c r="AC1497" s="758"/>
      <c r="AD1497" s="758"/>
      <c r="AE1497" s="758"/>
      <c r="AF1497" s="758"/>
      <c r="AG1497" s="758"/>
      <c r="AH1497" s="758"/>
      <c r="AI1497" s="758"/>
      <c r="AJ1497" s="758"/>
      <c r="AK1497" s="758"/>
      <c r="AL1497" s="758"/>
      <c r="AM1497" s="758"/>
      <c r="AN1497" s="758"/>
      <c r="AO1497" s="758"/>
      <c r="AP1497" s="758"/>
      <c r="AQ1497" s="758"/>
      <c r="AR1497" s="758"/>
      <c r="AS1497" s="758"/>
      <c r="AT1497" s="758"/>
      <c r="AU1497" s="758"/>
      <c r="AV1497" s="758"/>
      <c r="AW1497" s="758"/>
      <c r="AX1497" s="758"/>
      <c r="AY1497" s="758"/>
      <c r="AZ1497" s="758"/>
      <c r="BA1497" s="758"/>
      <c r="BB1497" s="758"/>
      <c r="BC1497" s="758"/>
      <c r="BD1497" s="758"/>
      <c r="BE1497" s="758"/>
      <c r="BF1497" s="812"/>
      <c r="BG1497" s="758"/>
      <c r="BH1497" s="758"/>
      <c r="BI1497" s="758"/>
      <c r="BJ1497" s="758"/>
      <c r="BK1497" s="758"/>
      <c r="BL1497" s="758"/>
      <c r="BM1497" s="758"/>
      <c r="BN1497" s="758"/>
      <c r="BO1497" s="758"/>
      <c r="BP1497" s="758"/>
      <c r="BQ1497" s="758"/>
      <c r="BR1497" s="758"/>
      <c r="BS1497" s="758"/>
      <c r="BT1497" s="758"/>
      <c r="BU1497" s="758"/>
      <c r="BV1497" s="758"/>
      <c r="BW1497" s="758"/>
      <c r="BX1497" s="758"/>
      <c r="BY1497" s="758"/>
      <c r="BZ1497" s="758"/>
      <c r="CA1497" s="758"/>
      <c r="CB1497" s="758"/>
      <c r="CC1497" s="758"/>
      <c r="CD1497" s="758"/>
      <c r="CE1497" s="758"/>
      <c r="CF1497" s="758"/>
      <c r="CG1497" s="758"/>
      <c r="CH1497" s="758"/>
      <c r="CI1497" s="758"/>
      <c r="CJ1497" s="758"/>
      <c r="CK1497" s="758"/>
      <c r="CL1497" s="758"/>
      <c r="CM1497" s="758"/>
      <c r="CN1497" s="758"/>
    </row>
    <row r="1498" spans="2:92" ht="15">
      <c r="B1498" s="758"/>
      <c r="C1498" s="758"/>
      <c r="D1498" s="758"/>
      <c r="E1498" s="758"/>
      <c r="F1498" s="758"/>
      <c r="G1498" s="758"/>
      <c r="H1498" s="758"/>
      <c r="I1498" s="758"/>
      <c r="J1498" s="758"/>
      <c r="K1498" s="758"/>
      <c r="L1498" s="758"/>
      <c r="M1498" s="758"/>
      <c r="N1498" s="758"/>
      <c r="O1498" s="758"/>
      <c r="P1498" s="758"/>
      <c r="Q1498" s="758"/>
      <c r="R1498" s="758"/>
      <c r="S1498" s="758"/>
      <c r="T1498" s="758"/>
      <c r="U1498" s="758"/>
      <c r="V1498" s="758"/>
      <c r="W1498" s="758"/>
      <c r="X1498" s="758"/>
      <c r="Y1498" s="758"/>
      <c r="Z1498" s="758"/>
      <c r="AA1498" s="758"/>
      <c r="AB1498" s="758"/>
      <c r="AC1498" s="758"/>
      <c r="AD1498" s="758"/>
      <c r="AE1498" s="758"/>
      <c r="AF1498" s="758"/>
      <c r="AG1498" s="758"/>
      <c r="AH1498" s="758"/>
      <c r="AI1498" s="758"/>
      <c r="AJ1498" s="758"/>
      <c r="AK1498" s="758"/>
      <c r="AL1498" s="758"/>
      <c r="AM1498" s="758"/>
      <c r="AN1498" s="758"/>
      <c r="AO1498" s="758"/>
      <c r="AP1498" s="758"/>
      <c r="AQ1498" s="758"/>
      <c r="AR1498" s="758"/>
      <c r="AS1498" s="758"/>
      <c r="AT1498" s="758"/>
      <c r="AU1498" s="758"/>
      <c r="AV1498" s="758"/>
      <c r="AW1498" s="758"/>
      <c r="AX1498" s="758"/>
      <c r="AY1498" s="758"/>
      <c r="AZ1498" s="758"/>
      <c r="BA1498" s="758"/>
      <c r="BB1498" s="758"/>
      <c r="BC1498" s="758"/>
      <c r="BD1498" s="758"/>
      <c r="BE1498" s="758"/>
      <c r="BF1498" s="812"/>
      <c r="BG1498" s="758"/>
      <c r="BH1498" s="758"/>
      <c r="BI1498" s="758"/>
      <c r="BJ1498" s="758"/>
      <c r="BK1498" s="758"/>
      <c r="BL1498" s="758"/>
      <c r="BM1498" s="758"/>
      <c r="BN1498" s="758"/>
      <c r="BO1498" s="758"/>
      <c r="BP1498" s="758"/>
      <c r="BQ1498" s="758"/>
      <c r="BR1498" s="758"/>
      <c r="BS1498" s="758"/>
      <c r="BT1498" s="758"/>
      <c r="BU1498" s="758"/>
      <c r="BV1498" s="758"/>
      <c r="BW1498" s="758"/>
      <c r="BX1498" s="758"/>
      <c r="BY1498" s="758"/>
      <c r="BZ1498" s="758"/>
      <c r="CA1498" s="758"/>
      <c r="CB1498" s="758"/>
      <c r="CC1498" s="758"/>
      <c r="CD1498" s="758"/>
      <c r="CE1498" s="758"/>
      <c r="CF1498" s="758"/>
      <c r="CG1498" s="758"/>
      <c r="CH1498" s="758"/>
      <c r="CI1498" s="758"/>
      <c r="CJ1498" s="758"/>
      <c r="CK1498" s="758"/>
      <c r="CL1498" s="758"/>
      <c r="CM1498" s="758"/>
      <c r="CN1498" s="758"/>
    </row>
    <row r="1499" spans="2:92" ht="15">
      <c r="B1499" s="758"/>
      <c r="C1499" s="758"/>
      <c r="D1499" s="758"/>
      <c r="E1499" s="758"/>
      <c r="F1499" s="758"/>
      <c r="G1499" s="758"/>
      <c r="H1499" s="758"/>
      <c r="I1499" s="758"/>
      <c r="J1499" s="758"/>
      <c r="K1499" s="758"/>
      <c r="L1499" s="758"/>
      <c r="M1499" s="758"/>
      <c r="N1499" s="758"/>
      <c r="O1499" s="758"/>
      <c r="P1499" s="758"/>
      <c r="Q1499" s="758"/>
      <c r="R1499" s="758"/>
      <c r="S1499" s="758"/>
      <c r="T1499" s="758"/>
      <c r="U1499" s="758"/>
      <c r="V1499" s="758"/>
      <c r="W1499" s="758"/>
      <c r="X1499" s="758"/>
      <c r="Y1499" s="758"/>
      <c r="Z1499" s="758"/>
      <c r="AA1499" s="758"/>
      <c r="AB1499" s="758"/>
      <c r="AC1499" s="758"/>
      <c r="AD1499" s="758"/>
      <c r="AE1499" s="758"/>
      <c r="AF1499" s="758"/>
      <c r="AG1499" s="758"/>
      <c r="AH1499" s="758"/>
      <c r="AI1499" s="758"/>
      <c r="AJ1499" s="758"/>
      <c r="AK1499" s="758"/>
      <c r="AL1499" s="758"/>
      <c r="AM1499" s="758"/>
      <c r="AN1499" s="758"/>
      <c r="AO1499" s="758"/>
      <c r="AP1499" s="758"/>
      <c r="AQ1499" s="758"/>
      <c r="AR1499" s="758"/>
      <c r="AS1499" s="758"/>
      <c r="AT1499" s="758"/>
      <c r="AU1499" s="758"/>
      <c r="AV1499" s="758"/>
      <c r="AW1499" s="758"/>
      <c r="AX1499" s="758"/>
      <c r="AY1499" s="758"/>
      <c r="AZ1499" s="758"/>
      <c r="BA1499" s="758"/>
      <c r="BB1499" s="758"/>
      <c r="BC1499" s="758"/>
      <c r="BD1499" s="758"/>
      <c r="BE1499" s="758"/>
      <c r="BF1499" s="812"/>
      <c r="BG1499" s="758"/>
      <c r="BH1499" s="758"/>
      <c r="BI1499" s="758"/>
      <c r="BJ1499" s="758"/>
      <c r="BK1499" s="758"/>
      <c r="BL1499" s="758"/>
      <c r="BM1499" s="758"/>
      <c r="BN1499" s="758"/>
      <c r="BO1499" s="758"/>
      <c r="BP1499" s="758"/>
      <c r="BQ1499" s="758"/>
      <c r="BR1499" s="758"/>
      <c r="BS1499" s="758"/>
      <c r="BT1499" s="758"/>
      <c r="BU1499" s="758"/>
      <c r="BV1499" s="758"/>
      <c r="BW1499" s="758"/>
      <c r="BX1499" s="758"/>
      <c r="BY1499" s="758"/>
      <c r="BZ1499" s="758"/>
      <c r="CA1499" s="758"/>
      <c r="CB1499" s="758"/>
      <c r="CC1499" s="758"/>
      <c r="CD1499" s="758"/>
      <c r="CE1499" s="758"/>
      <c r="CF1499" s="758"/>
      <c r="CG1499" s="758"/>
      <c r="CH1499" s="758"/>
      <c r="CI1499" s="758"/>
      <c r="CJ1499" s="758"/>
      <c r="CK1499" s="758"/>
      <c r="CL1499" s="758"/>
      <c r="CM1499" s="758"/>
      <c r="CN1499" s="758"/>
    </row>
    <row r="1500" spans="2:92" ht="15">
      <c r="B1500" s="758"/>
      <c r="C1500" s="758"/>
      <c r="D1500" s="758"/>
      <c r="E1500" s="758"/>
      <c r="F1500" s="758"/>
      <c r="G1500" s="758"/>
      <c r="H1500" s="758"/>
      <c r="I1500" s="758"/>
      <c r="J1500" s="758"/>
      <c r="K1500" s="758"/>
      <c r="L1500" s="758"/>
      <c r="M1500" s="758"/>
      <c r="N1500" s="758"/>
      <c r="O1500" s="758"/>
      <c r="P1500" s="758"/>
      <c r="Q1500" s="758"/>
      <c r="R1500" s="758"/>
      <c r="S1500" s="758"/>
      <c r="T1500" s="758"/>
      <c r="U1500" s="758"/>
      <c r="V1500" s="758"/>
      <c r="W1500" s="758"/>
      <c r="X1500" s="758"/>
      <c r="Y1500" s="758"/>
      <c r="Z1500" s="758"/>
      <c r="AA1500" s="758"/>
      <c r="AB1500" s="758"/>
      <c r="AC1500" s="758"/>
      <c r="AD1500" s="758"/>
      <c r="AE1500" s="758"/>
      <c r="AF1500" s="758"/>
      <c r="AG1500" s="758"/>
      <c r="AH1500" s="758"/>
      <c r="AI1500" s="758"/>
      <c r="AJ1500" s="758"/>
      <c r="AK1500" s="758"/>
      <c r="AL1500" s="758"/>
      <c r="AM1500" s="758"/>
      <c r="AN1500" s="758"/>
      <c r="AO1500" s="758"/>
      <c r="AP1500" s="758"/>
      <c r="AQ1500" s="758"/>
      <c r="AR1500" s="758"/>
      <c r="AS1500" s="758"/>
      <c r="AT1500" s="758"/>
      <c r="AU1500" s="758"/>
      <c r="AV1500" s="758"/>
      <c r="AW1500" s="758"/>
      <c r="AX1500" s="758"/>
      <c r="AY1500" s="758"/>
      <c r="AZ1500" s="758"/>
      <c r="BA1500" s="758"/>
      <c r="BB1500" s="758"/>
      <c r="BC1500" s="758"/>
      <c r="BD1500" s="758"/>
      <c r="BE1500" s="758"/>
      <c r="BF1500" s="812"/>
      <c r="BG1500" s="758"/>
      <c r="BH1500" s="758"/>
      <c r="BI1500" s="758"/>
      <c r="BJ1500" s="758"/>
      <c r="BK1500" s="758"/>
      <c r="BL1500" s="758"/>
      <c r="BM1500" s="758"/>
      <c r="BN1500" s="758"/>
      <c r="BO1500" s="758"/>
      <c r="BP1500" s="758"/>
      <c r="BQ1500" s="758"/>
      <c r="BR1500" s="758"/>
      <c r="BS1500" s="758"/>
      <c r="BT1500" s="758"/>
      <c r="BU1500" s="758"/>
      <c r="BV1500" s="758"/>
      <c r="BW1500" s="758"/>
      <c r="BX1500" s="758"/>
      <c r="BY1500" s="758"/>
      <c r="BZ1500" s="758"/>
      <c r="CA1500" s="758"/>
      <c r="CB1500" s="758"/>
      <c r="CC1500" s="758"/>
      <c r="CD1500" s="758"/>
      <c r="CE1500" s="758"/>
      <c r="CF1500" s="758"/>
      <c r="CG1500" s="758"/>
      <c r="CH1500" s="758"/>
      <c r="CI1500" s="758"/>
      <c r="CJ1500" s="758"/>
      <c r="CK1500" s="758"/>
      <c r="CL1500" s="758"/>
      <c r="CM1500" s="758"/>
      <c r="CN1500" s="758"/>
    </row>
    <row r="1501" spans="2:92" ht="15">
      <c r="B1501" s="758"/>
      <c r="C1501" s="758"/>
      <c r="D1501" s="758"/>
      <c r="E1501" s="758"/>
      <c r="F1501" s="758"/>
      <c r="G1501" s="758"/>
      <c r="H1501" s="758"/>
      <c r="I1501" s="758"/>
      <c r="J1501" s="758"/>
      <c r="K1501" s="758"/>
      <c r="L1501" s="758"/>
      <c r="M1501" s="758"/>
      <c r="N1501" s="758"/>
      <c r="O1501" s="758"/>
      <c r="P1501" s="758"/>
      <c r="Q1501" s="758"/>
      <c r="R1501" s="758"/>
      <c r="S1501" s="758"/>
      <c r="T1501" s="758"/>
      <c r="U1501" s="758"/>
      <c r="V1501" s="758"/>
      <c r="W1501" s="758"/>
      <c r="X1501" s="758"/>
      <c r="Y1501" s="758"/>
      <c r="Z1501" s="758"/>
      <c r="AA1501" s="758"/>
      <c r="AB1501" s="758"/>
      <c r="AC1501" s="758"/>
      <c r="AD1501" s="758"/>
      <c r="AE1501" s="758"/>
      <c r="AF1501" s="758"/>
      <c r="AG1501" s="758"/>
      <c r="AH1501" s="758"/>
      <c r="AI1501" s="758"/>
      <c r="AJ1501" s="758"/>
      <c r="AK1501" s="758"/>
      <c r="AL1501" s="758"/>
      <c r="AM1501" s="758"/>
      <c r="AN1501" s="758"/>
      <c r="AO1501" s="758"/>
      <c r="AP1501" s="758"/>
      <c r="AQ1501" s="758"/>
      <c r="AR1501" s="758"/>
      <c r="AS1501" s="758"/>
      <c r="AT1501" s="758"/>
      <c r="AU1501" s="758"/>
      <c r="AV1501" s="758"/>
      <c r="AW1501" s="758"/>
      <c r="AX1501" s="758"/>
      <c r="AY1501" s="758"/>
      <c r="AZ1501" s="758"/>
      <c r="BA1501" s="758"/>
      <c r="BB1501" s="758"/>
      <c r="BC1501" s="758"/>
      <c r="BD1501" s="758"/>
      <c r="BE1501" s="758"/>
      <c r="BF1501" s="812"/>
      <c r="BG1501" s="758"/>
      <c r="BH1501" s="758"/>
      <c r="BI1501" s="758"/>
      <c r="BJ1501" s="758"/>
      <c r="BK1501" s="758"/>
      <c r="BL1501" s="758"/>
      <c r="BM1501" s="758"/>
      <c r="BN1501" s="758"/>
      <c r="BO1501" s="758"/>
      <c r="BP1501" s="758"/>
      <c r="BQ1501" s="758"/>
      <c r="BR1501" s="758"/>
      <c r="BS1501" s="758"/>
      <c r="BT1501" s="758"/>
      <c r="BU1501" s="758"/>
      <c r="BV1501" s="758"/>
      <c r="BW1501" s="758"/>
      <c r="BX1501" s="758"/>
      <c r="BY1501" s="758"/>
      <c r="BZ1501" s="758"/>
      <c r="CA1501" s="758"/>
      <c r="CB1501" s="758"/>
      <c r="CC1501" s="758"/>
      <c r="CD1501" s="758"/>
      <c r="CE1501" s="758"/>
      <c r="CF1501" s="758"/>
      <c r="CG1501" s="758"/>
      <c r="CH1501" s="758"/>
      <c r="CI1501" s="758"/>
      <c r="CJ1501" s="758"/>
      <c r="CK1501" s="758"/>
      <c r="CL1501" s="758"/>
      <c r="CM1501" s="758"/>
      <c r="CN1501" s="758"/>
    </row>
    <row r="1502" spans="2:92" ht="15">
      <c r="B1502" s="758"/>
      <c r="C1502" s="758"/>
      <c r="D1502" s="758"/>
      <c r="E1502" s="758"/>
      <c r="F1502" s="758"/>
      <c r="G1502" s="758"/>
      <c r="H1502" s="758"/>
      <c r="I1502" s="758"/>
      <c r="J1502" s="758"/>
      <c r="K1502" s="758"/>
      <c r="L1502" s="758"/>
      <c r="M1502" s="758"/>
      <c r="N1502" s="758"/>
      <c r="O1502" s="758"/>
      <c r="P1502" s="758"/>
      <c r="Q1502" s="758"/>
      <c r="R1502" s="758"/>
      <c r="S1502" s="758"/>
      <c r="T1502" s="758"/>
      <c r="U1502" s="758"/>
      <c r="V1502" s="758"/>
      <c r="W1502" s="758"/>
      <c r="X1502" s="758"/>
      <c r="Y1502" s="758"/>
      <c r="Z1502" s="758"/>
      <c r="AA1502" s="758"/>
      <c r="AB1502" s="758"/>
      <c r="AC1502" s="758"/>
      <c r="AD1502" s="758"/>
      <c r="AE1502" s="758"/>
      <c r="AF1502" s="758"/>
      <c r="AG1502" s="758"/>
      <c r="AH1502" s="758"/>
      <c r="AI1502" s="758"/>
      <c r="AJ1502" s="758"/>
      <c r="AK1502" s="758"/>
      <c r="AL1502" s="758"/>
      <c r="AM1502" s="758"/>
      <c r="AN1502" s="758"/>
      <c r="AO1502" s="758"/>
      <c r="AP1502" s="758"/>
      <c r="AQ1502" s="758"/>
      <c r="AR1502" s="758"/>
      <c r="AS1502" s="758"/>
      <c r="AT1502" s="758"/>
      <c r="AU1502" s="758"/>
      <c r="AV1502" s="758"/>
      <c r="AW1502" s="758"/>
      <c r="AX1502" s="758"/>
      <c r="AY1502" s="758"/>
      <c r="AZ1502" s="758"/>
      <c r="BA1502" s="758"/>
      <c r="BB1502" s="758"/>
      <c r="BC1502" s="758"/>
      <c r="BD1502" s="758"/>
      <c r="BE1502" s="758"/>
      <c r="BF1502" s="812"/>
      <c r="BG1502" s="758"/>
      <c r="BH1502" s="758"/>
      <c r="BI1502" s="758"/>
      <c r="BJ1502" s="758"/>
      <c r="BK1502" s="758"/>
      <c r="BL1502" s="758"/>
      <c r="BM1502" s="758"/>
      <c r="BN1502" s="758"/>
      <c r="BO1502" s="758"/>
      <c r="BP1502" s="758"/>
      <c r="BQ1502" s="758"/>
      <c r="BR1502" s="758"/>
      <c r="BS1502" s="758"/>
      <c r="BT1502" s="758"/>
      <c r="BU1502" s="758"/>
      <c r="BV1502" s="758"/>
      <c r="BW1502" s="758"/>
      <c r="BX1502" s="758"/>
      <c r="BY1502" s="758"/>
      <c r="BZ1502" s="758"/>
      <c r="CA1502" s="758"/>
      <c r="CB1502" s="758"/>
      <c r="CC1502" s="758"/>
      <c r="CD1502" s="758"/>
      <c r="CE1502" s="758"/>
      <c r="CF1502" s="758"/>
      <c r="CG1502" s="758"/>
      <c r="CH1502" s="758"/>
      <c r="CI1502" s="758"/>
      <c r="CJ1502" s="758"/>
      <c r="CK1502" s="758"/>
      <c r="CL1502" s="758"/>
      <c r="CM1502" s="758"/>
      <c r="CN1502" s="758"/>
    </row>
    <row r="1503" spans="2:92" ht="15">
      <c r="B1503" s="758"/>
      <c r="C1503" s="758"/>
      <c r="D1503" s="758"/>
      <c r="E1503" s="758"/>
      <c r="F1503" s="758"/>
      <c r="G1503" s="758"/>
      <c r="H1503" s="758"/>
      <c r="I1503" s="758"/>
      <c r="J1503" s="758"/>
      <c r="K1503" s="758"/>
      <c r="L1503" s="758"/>
      <c r="M1503" s="758"/>
      <c r="N1503" s="758"/>
      <c r="O1503" s="758"/>
      <c r="P1503" s="758"/>
      <c r="Q1503" s="758"/>
      <c r="R1503" s="758"/>
      <c r="S1503" s="758"/>
      <c r="T1503" s="758"/>
      <c r="U1503" s="758"/>
      <c r="V1503" s="758"/>
      <c r="W1503" s="758"/>
      <c r="X1503" s="758"/>
      <c r="Y1503" s="758"/>
      <c r="Z1503" s="758"/>
      <c r="AA1503" s="758"/>
      <c r="AB1503" s="758"/>
      <c r="AC1503" s="758"/>
      <c r="AD1503" s="758"/>
      <c r="AE1503" s="758"/>
      <c r="AF1503" s="758"/>
      <c r="AG1503" s="758"/>
      <c r="AH1503" s="758"/>
      <c r="AI1503" s="758"/>
      <c r="AJ1503" s="758"/>
      <c r="AK1503" s="758"/>
      <c r="AL1503" s="758"/>
      <c r="AM1503" s="758"/>
      <c r="AN1503" s="758"/>
      <c r="AO1503" s="758"/>
      <c r="AP1503" s="758"/>
      <c r="AQ1503" s="758"/>
      <c r="AR1503" s="758"/>
      <c r="AS1503" s="758"/>
      <c r="AT1503" s="758"/>
      <c r="AU1503" s="758"/>
      <c r="AV1503" s="758"/>
      <c r="AW1503" s="758"/>
      <c r="AX1503" s="758"/>
      <c r="AY1503" s="758"/>
      <c r="AZ1503" s="758"/>
      <c r="BA1503" s="758"/>
      <c r="BB1503" s="758"/>
      <c r="BC1503" s="758"/>
      <c r="BD1503" s="758"/>
      <c r="BE1503" s="758"/>
      <c r="BF1503" s="812"/>
      <c r="BG1503" s="758"/>
      <c r="BH1503" s="758"/>
      <c r="BI1503" s="758"/>
      <c r="BJ1503" s="758"/>
      <c r="BK1503" s="758"/>
      <c r="BL1503" s="758"/>
      <c r="BM1503" s="758"/>
      <c r="BN1503" s="758"/>
      <c r="BO1503" s="758"/>
      <c r="BP1503" s="758"/>
      <c r="BQ1503" s="758"/>
      <c r="BR1503" s="758"/>
      <c r="BS1503" s="758"/>
      <c r="BT1503" s="758"/>
      <c r="BU1503" s="758"/>
      <c r="BV1503" s="758"/>
      <c r="BW1503" s="758"/>
      <c r="BX1503" s="758"/>
      <c r="BY1503" s="758"/>
      <c r="BZ1503" s="758"/>
      <c r="CA1503" s="758"/>
      <c r="CB1503" s="758"/>
      <c r="CC1503" s="758"/>
      <c r="CD1503" s="758"/>
      <c r="CE1503" s="758"/>
      <c r="CF1503" s="758"/>
      <c r="CG1503" s="758"/>
      <c r="CH1503" s="758"/>
      <c r="CI1503" s="758"/>
      <c r="CJ1503" s="758"/>
      <c r="CK1503" s="758"/>
      <c r="CL1503" s="758"/>
      <c r="CM1503" s="758"/>
      <c r="CN1503" s="758"/>
    </row>
    <row r="1504" spans="2:92" ht="15">
      <c r="B1504" s="758"/>
      <c r="C1504" s="758"/>
      <c r="D1504" s="758"/>
      <c r="E1504" s="758"/>
      <c r="F1504" s="758"/>
      <c r="G1504" s="758"/>
      <c r="H1504" s="758"/>
      <c r="I1504" s="758"/>
      <c r="J1504" s="758"/>
      <c r="K1504" s="758"/>
      <c r="L1504" s="758"/>
      <c r="M1504" s="758"/>
      <c r="N1504" s="758"/>
      <c r="O1504" s="758"/>
      <c r="P1504" s="758"/>
      <c r="Q1504" s="758"/>
      <c r="R1504" s="758"/>
      <c r="S1504" s="758"/>
      <c r="T1504" s="758"/>
      <c r="U1504" s="758"/>
      <c r="V1504" s="758"/>
      <c r="W1504" s="758"/>
      <c r="X1504" s="758"/>
      <c r="Y1504" s="758"/>
      <c r="Z1504" s="758"/>
      <c r="AA1504" s="758"/>
      <c r="AB1504" s="758"/>
      <c r="AC1504" s="758"/>
      <c r="AD1504" s="758"/>
      <c r="AE1504" s="758"/>
      <c r="AF1504" s="758"/>
      <c r="AG1504" s="758"/>
      <c r="AH1504" s="758"/>
      <c r="AI1504" s="758"/>
      <c r="AJ1504" s="758"/>
      <c r="AK1504" s="758"/>
      <c r="AL1504" s="758"/>
      <c r="AM1504" s="758"/>
      <c r="AN1504" s="758"/>
      <c r="AO1504" s="758"/>
      <c r="AP1504" s="758"/>
      <c r="AQ1504" s="758"/>
      <c r="AR1504" s="758"/>
      <c r="AS1504" s="758"/>
      <c r="AT1504" s="758"/>
      <c r="AU1504" s="758"/>
      <c r="AV1504" s="758"/>
      <c r="AW1504" s="758"/>
      <c r="AX1504" s="758"/>
      <c r="AY1504" s="758"/>
      <c r="AZ1504" s="758"/>
      <c r="BA1504" s="758"/>
      <c r="BB1504" s="758"/>
      <c r="BC1504" s="758"/>
      <c r="BD1504" s="758"/>
      <c r="BE1504" s="758"/>
      <c r="BF1504" s="812"/>
      <c r="BG1504" s="758"/>
      <c r="BH1504" s="758"/>
      <c r="BI1504" s="758"/>
      <c r="BJ1504" s="758"/>
      <c r="BK1504" s="758"/>
      <c r="BL1504" s="758"/>
      <c r="BM1504" s="758"/>
      <c r="BN1504" s="758"/>
      <c r="BO1504" s="758"/>
      <c r="BP1504" s="758"/>
      <c r="BQ1504" s="758"/>
      <c r="BR1504" s="758"/>
      <c r="BS1504" s="758"/>
      <c r="BT1504" s="758"/>
      <c r="BU1504" s="758"/>
      <c r="BV1504" s="758"/>
      <c r="BW1504" s="758"/>
      <c r="BX1504" s="758"/>
      <c r="BY1504" s="758"/>
      <c r="BZ1504" s="758"/>
      <c r="CA1504" s="758"/>
      <c r="CB1504" s="758"/>
      <c r="CC1504" s="758"/>
      <c r="CD1504" s="758"/>
      <c r="CE1504" s="758"/>
      <c r="CF1504" s="758"/>
      <c r="CG1504" s="758"/>
      <c r="CH1504" s="758"/>
      <c r="CI1504" s="758"/>
      <c r="CJ1504" s="758"/>
      <c r="CK1504" s="758"/>
      <c r="CL1504" s="758"/>
      <c r="CM1504" s="758"/>
      <c r="CN1504" s="758"/>
    </row>
    <row r="1505" spans="2:92" ht="15">
      <c r="B1505" s="758"/>
      <c r="C1505" s="758"/>
      <c r="D1505" s="758"/>
      <c r="E1505" s="758"/>
      <c r="F1505" s="758"/>
      <c r="G1505" s="758"/>
      <c r="H1505" s="758"/>
      <c r="I1505" s="758"/>
      <c r="J1505" s="758"/>
      <c r="K1505" s="758"/>
      <c r="L1505" s="758"/>
      <c r="M1505" s="758"/>
      <c r="N1505" s="758"/>
      <c r="O1505" s="758"/>
      <c r="P1505" s="758"/>
      <c r="Q1505" s="758"/>
      <c r="R1505" s="758"/>
      <c r="S1505" s="758"/>
      <c r="T1505" s="758"/>
      <c r="U1505" s="758"/>
      <c r="V1505" s="758"/>
      <c r="W1505" s="758"/>
      <c r="X1505" s="758"/>
      <c r="Y1505" s="758"/>
      <c r="Z1505" s="758"/>
      <c r="AA1505" s="758"/>
      <c r="AB1505" s="758"/>
      <c r="AC1505" s="758"/>
      <c r="AD1505" s="758"/>
      <c r="AE1505" s="758"/>
      <c r="AF1505" s="758"/>
      <c r="AG1505" s="758"/>
      <c r="AH1505" s="758"/>
      <c r="AI1505" s="758"/>
      <c r="AJ1505" s="758"/>
      <c r="AK1505" s="758"/>
      <c r="AL1505" s="758"/>
      <c r="AM1505" s="758"/>
      <c r="AN1505" s="758"/>
      <c r="AO1505" s="758"/>
      <c r="AP1505" s="758"/>
      <c r="AQ1505" s="758"/>
      <c r="AR1505" s="758"/>
      <c r="AS1505" s="758"/>
      <c r="AT1505" s="758"/>
      <c r="AU1505" s="758"/>
      <c r="AV1505" s="758"/>
      <c r="AW1505" s="758"/>
      <c r="AX1505" s="758"/>
      <c r="AY1505" s="758"/>
      <c r="AZ1505" s="758"/>
      <c r="BA1505" s="758"/>
      <c r="BB1505" s="758"/>
      <c r="BC1505" s="758"/>
      <c r="BD1505" s="758"/>
      <c r="BE1505" s="758"/>
      <c r="BF1505" s="812"/>
      <c r="BG1505" s="758"/>
      <c r="BH1505" s="758"/>
      <c r="BI1505" s="758"/>
      <c r="BJ1505" s="758"/>
      <c r="BK1505" s="758"/>
      <c r="BL1505" s="758"/>
      <c r="BM1505" s="758"/>
      <c r="BN1505" s="758"/>
      <c r="BO1505" s="758"/>
      <c r="BP1505" s="758"/>
      <c r="BQ1505" s="758"/>
      <c r="BR1505" s="758"/>
      <c r="BS1505" s="758"/>
      <c r="BT1505" s="758"/>
      <c r="BU1505" s="758"/>
      <c r="BV1505" s="758"/>
      <c r="BW1505" s="758"/>
      <c r="BX1505" s="758"/>
      <c r="BY1505" s="758"/>
      <c r="BZ1505" s="758"/>
      <c r="CA1505" s="758"/>
      <c r="CB1505" s="758"/>
      <c r="CC1505" s="758"/>
      <c r="CD1505" s="758"/>
      <c r="CE1505" s="758"/>
      <c r="CF1505" s="758"/>
      <c r="CG1505" s="758"/>
      <c r="CH1505" s="758"/>
      <c r="CI1505" s="758"/>
      <c r="CJ1505" s="758"/>
      <c r="CK1505" s="758"/>
      <c r="CL1505" s="758"/>
      <c r="CM1505" s="758"/>
      <c r="CN1505" s="758"/>
    </row>
    <row r="1506" spans="2:92" ht="15">
      <c r="B1506" s="758"/>
      <c r="C1506" s="758"/>
      <c r="D1506" s="758"/>
      <c r="E1506" s="758"/>
      <c r="F1506" s="758"/>
      <c r="G1506" s="758"/>
      <c r="H1506" s="758"/>
      <c r="I1506" s="758"/>
      <c r="J1506" s="758"/>
      <c r="K1506" s="758"/>
      <c r="L1506" s="758"/>
      <c r="M1506" s="758"/>
      <c r="N1506" s="758"/>
      <c r="O1506" s="758"/>
      <c r="P1506" s="758"/>
      <c r="Q1506" s="758"/>
      <c r="R1506" s="758"/>
      <c r="S1506" s="758"/>
      <c r="T1506" s="758"/>
      <c r="U1506" s="758"/>
      <c r="V1506" s="758"/>
      <c r="W1506" s="758"/>
      <c r="X1506" s="758"/>
      <c r="Y1506" s="758"/>
      <c r="Z1506" s="758"/>
      <c r="AA1506" s="758"/>
      <c r="AB1506" s="758"/>
      <c r="AC1506" s="758"/>
      <c r="AD1506" s="758"/>
      <c r="AE1506" s="758"/>
      <c r="AF1506" s="758"/>
      <c r="AG1506" s="758"/>
      <c r="AH1506" s="758"/>
      <c r="AI1506" s="758"/>
      <c r="AJ1506" s="758"/>
      <c r="AK1506" s="758"/>
      <c r="AL1506" s="758"/>
      <c r="AM1506" s="758"/>
      <c r="AN1506" s="758"/>
      <c r="AO1506" s="758"/>
      <c r="AP1506" s="758"/>
      <c r="AQ1506" s="758"/>
      <c r="AR1506" s="758"/>
      <c r="AS1506" s="758"/>
      <c r="AT1506" s="758"/>
      <c r="AU1506" s="758"/>
      <c r="AV1506" s="758"/>
      <c r="AW1506" s="758"/>
      <c r="AX1506" s="758"/>
      <c r="AY1506" s="758"/>
      <c r="AZ1506" s="758"/>
      <c r="BA1506" s="758"/>
      <c r="BB1506" s="758"/>
      <c r="BC1506" s="758"/>
      <c r="BD1506" s="758"/>
      <c r="BE1506" s="758"/>
      <c r="BF1506" s="812"/>
      <c r="BG1506" s="758"/>
      <c r="BH1506" s="758"/>
      <c r="BI1506" s="758"/>
      <c r="BJ1506" s="758"/>
      <c r="BK1506" s="758"/>
      <c r="BL1506" s="758"/>
      <c r="BM1506" s="758"/>
      <c r="BN1506" s="758"/>
      <c r="BO1506" s="758"/>
      <c r="BP1506" s="758"/>
      <c r="BQ1506" s="758"/>
      <c r="BR1506" s="758"/>
      <c r="BS1506" s="758"/>
      <c r="BT1506" s="758"/>
      <c r="BU1506" s="758"/>
      <c r="BV1506" s="758"/>
      <c r="BW1506" s="758"/>
      <c r="BX1506" s="758"/>
      <c r="BY1506" s="758"/>
      <c r="BZ1506" s="758"/>
      <c r="CA1506" s="758"/>
      <c r="CB1506" s="758"/>
      <c r="CC1506" s="758"/>
      <c r="CD1506" s="758"/>
      <c r="CE1506" s="758"/>
      <c r="CF1506" s="758"/>
      <c r="CG1506" s="758"/>
      <c r="CH1506" s="758"/>
      <c r="CI1506" s="758"/>
      <c r="CJ1506" s="758"/>
      <c r="CK1506" s="758"/>
      <c r="CL1506" s="758"/>
      <c r="CM1506" s="758"/>
      <c r="CN1506" s="758"/>
    </row>
    <row r="1507" spans="2:92" ht="15">
      <c r="B1507" s="758"/>
      <c r="C1507" s="758"/>
      <c r="D1507" s="758"/>
      <c r="E1507" s="758"/>
      <c r="F1507" s="758"/>
      <c r="G1507" s="758"/>
      <c r="H1507" s="758"/>
      <c r="I1507" s="758"/>
      <c r="J1507" s="758"/>
      <c r="K1507" s="758"/>
      <c r="L1507" s="758"/>
      <c r="M1507" s="758"/>
      <c r="N1507" s="758"/>
      <c r="O1507" s="758"/>
      <c r="P1507" s="758"/>
      <c r="Q1507" s="758"/>
      <c r="R1507" s="758"/>
      <c r="S1507" s="758"/>
      <c r="T1507" s="758"/>
      <c r="U1507" s="758"/>
      <c r="V1507" s="758"/>
      <c r="W1507" s="758"/>
      <c r="X1507" s="758"/>
      <c r="Y1507" s="758"/>
      <c r="Z1507" s="758"/>
      <c r="AA1507" s="758"/>
      <c r="AB1507" s="758"/>
      <c r="AC1507" s="758"/>
      <c r="AD1507" s="758"/>
      <c r="AE1507" s="758"/>
      <c r="AF1507" s="758"/>
      <c r="AG1507" s="758"/>
      <c r="AH1507" s="758"/>
      <c r="AI1507" s="758"/>
      <c r="AJ1507" s="758"/>
      <c r="AK1507" s="758"/>
      <c r="AL1507" s="758"/>
      <c r="AM1507" s="758"/>
      <c r="AN1507" s="758"/>
      <c r="AO1507" s="758"/>
      <c r="AP1507" s="758"/>
      <c r="AQ1507" s="758"/>
      <c r="AR1507" s="758"/>
      <c r="AS1507" s="758"/>
      <c r="AT1507" s="758"/>
      <c r="AU1507" s="758"/>
      <c r="AV1507" s="758"/>
      <c r="AW1507" s="758"/>
      <c r="AX1507" s="758"/>
      <c r="AY1507" s="758"/>
      <c r="AZ1507" s="758"/>
      <c r="BA1507" s="758"/>
      <c r="BB1507" s="758"/>
      <c r="BC1507" s="758"/>
      <c r="BD1507" s="758"/>
      <c r="BE1507" s="758"/>
      <c r="BF1507" s="812"/>
      <c r="BG1507" s="758"/>
      <c r="BH1507" s="758"/>
      <c r="BI1507" s="758"/>
      <c r="BJ1507" s="758"/>
      <c r="BK1507" s="758"/>
      <c r="BL1507" s="758"/>
      <c r="BM1507" s="758"/>
      <c r="BN1507" s="758"/>
      <c r="BO1507" s="758"/>
      <c r="BP1507" s="758"/>
      <c r="BQ1507" s="758"/>
      <c r="BR1507" s="758"/>
      <c r="BS1507" s="758"/>
      <c r="BT1507" s="758"/>
      <c r="BU1507" s="758"/>
      <c r="BV1507" s="758"/>
      <c r="BW1507" s="758"/>
      <c r="BX1507" s="758"/>
      <c r="BY1507" s="758"/>
      <c r="BZ1507" s="758"/>
      <c r="CA1507" s="758"/>
      <c r="CB1507" s="758"/>
      <c r="CC1507" s="758"/>
      <c r="CD1507" s="758"/>
      <c r="CE1507" s="758"/>
      <c r="CF1507" s="758"/>
      <c r="CG1507" s="758"/>
      <c r="CH1507" s="758"/>
      <c r="CI1507" s="758"/>
      <c r="CJ1507" s="758"/>
      <c r="CK1507" s="758"/>
      <c r="CL1507" s="758"/>
      <c r="CM1507" s="758"/>
      <c r="CN1507" s="758"/>
    </row>
    <row r="1508" spans="2:92" ht="15">
      <c r="B1508" s="758"/>
      <c r="C1508" s="758"/>
      <c r="D1508" s="758"/>
      <c r="E1508" s="758"/>
      <c r="F1508" s="758"/>
      <c r="G1508" s="758"/>
      <c r="H1508" s="758"/>
      <c r="I1508" s="758"/>
      <c r="J1508" s="758"/>
      <c r="K1508" s="758"/>
      <c r="L1508" s="758"/>
      <c r="M1508" s="758"/>
      <c r="N1508" s="758"/>
      <c r="O1508" s="758"/>
      <c r="P1508" s="758"/>
      <c r="Q1508" s="758"/>
      <c r="R1508" s="758"/>
      <c r="S1508" s="758"/>
      <c r="T1508" s="758"/>
      <c r="U1508" s="758"/>
      <c r="V1508" s="758"/>
      <c r="W1508" s="758"/>
      <c r="X1508" s="758"/>
      <c r="Y1508" s="758"/>
      <c r="Z1508" s="758"/>
      <c r="AA1508" s="758"/>
      <c r="AB1508" s="758"/>
      <c r="AC1508" s="758"/>
      <c r="AD1508" s="758"/>
      <c r="AE1508" s="758"/>
      <c r="AF1508" s="758"/>
      <c r="AG1508" s="758"/>
      <c r="AH1508" s="758"/>
      <c r="AI1508" s="758"/>
      <c r="AJ1508" s="758"/>
      <c r="AK1508" s="758"/>
      <c r="AL1508" s="758"/>
      <c r="AM1508" s="758"/>
      <c r="AN1508" s="758"/>
      <c r="AO1508" s="758"/>
      <c r="AP1508" s="758"/>
      <c r="AQ1508" s="758"/>
      <c r="AR1508" s="758"/>
      <c r="AS1508" s="758"/>
      <c r="AT1508" s="758"/>
      <c r="AU1508" s="758"/>
      <c r="AV1508" s="758"/>
      <c r="AW1508" s="758"/>
      <c r="AX1508" s="758"/>
      <c r="AY1508" s="758"/>
      <c r="AZ1508" s="758"/>
      <c r="BA1508" s="758"/>
      <c r="BB1508" s="758"/>
      <c r="BC1508" s="758"/>
      <c r="BD1508" s="758"/>
      <c r="BE1508" s="758"/>
      <c r="BF1508" s="812"/>
      <c r="BG1508" s="758"/>
      <c r="BH1508" s="758"/>
      <c r="BI1508" s="758"/>
      <c r="BJ1508" s="758"/>
      <c r="BK1508" s="758"/>
      <c r="BL1508" s="758"/>
      <c r="BM1508" s="758"/>
      <c r="BN1508" s="758"/>
      <c r="BO1508" s="758"/>
      <c r="BP1508" s="758"/>
      <c r="BQ1508" s="758"/>
      <c r="BR1508" s="758"/>
      <c r="BS1508" s="758"/>
      <c r="BT1508" s="758"/>
      <c r="BU1508" s="758"/>
      <c r="BV1508" s="758"/>
      <c r="BW1508" s="758"/>
      <c r="BX1508" s="758"/>
      <c r="BY1508" s="758"/>
      <c r="BZ1508" s="758"/>
      <c r="CA1508" s="758"/>
      <c r="CB1508" s="758"/>
      <c r="CC1508" s="758"/>
      <c r="CD1508" s="758"/>
      <c r="CE1508" s="758"/>
      <c r="CF1508" s="758"/>
      <c r="CG1508" s="758"/>
      <c r="CH1508" s="758"/>
      <c r="CI1508" s="758"/>
      <c r="CJ1508" s="758"/>
      <c r="CK1508" s="758"/>
      <c r="CL1508" s="758"/>
      <c r="CM1508" s="758"/>
      <c r="CN1508" s="758"/>
    </row>
    <row r="1509" spans="2:92" ht="15">
      <c r="B1509" s="758"/>
      <c r="C1509" s="758"/>
      <c r="D1509" s="758"/>
      <c r="E1509" s="758"/>
      <c r="F1509" s="758"/>
      <c r="G1509" s="758"/>
      <c r="H1509" s="758"/>
      <c r="I1509" s="758"/>
      <c r="J1509" s="758"/>
      <c r="K1509" s="758"/>
      <c r="L1509" s="758"/>
      <c r="M1509" s="758"/>
      <c r="N1509" s="758"/>
      <c r="O1509" s="758"/>
      <c r="P1509" s="758"/>
      <c r="Q1509" s="758"/>
      <c r="R1509" s="758"/>
      <c r="S1509" s="758"/>
      <c r="T1509" s="758"/>
      <c r="U1509" s="758"/>
      <c r="V1509" s="758"/>
      <c r="W1509" s="758"/>
      <c r="X1509" s="758"/>
      <c r="Y1509" s="758"/>
      <c r="Z1509" s="758"/>
      <c r="AA1509" s="758"/>
      <c r="AB1509" s="758"/>
      <c r="AC1509" s="758"/>
      <c r="AD1509" s="758"/>
      <c r="AE1509" s="758"/>
      <c r="AF1509" s="758"/>
      <c r="AG1509" s="758"/>
      <c r="AH1509" s="758"/>
      <c r="AI1509" s="758"/>
      <c r="AJ1509" s="758"/>
      <c r="AK1509" s="758"/>
      <c r="AL1509" s="758"/>
      <c r="AM1509" s="758"/>
      <c r="AN1509" s="758"/>
      <c r="AO1509" s="758"/>
      <c r="AP1509" s="758"/>
      <c r="AQ1509" s="758"/>
      <c r="AR1509" s="758"/>
      <c r="AS1509" s="758"/>
      <c r="AT1509" s="758"/>
      <c r="AU1509" s="758"/>
      <c r="AV1509" s="758"/>
      <c r="AW1509" s="758"/>
      <c r="AX1509" s="758"/>
      <c r="AY1509" s="758"/>
      <c r="AZ1509" s="758"/>
      <c r="BA1509" s="758"/>
      <c r="BB1509" s="758"/>
      <c r="BC1509" s="758"/>
      <c r="BD1509" s="758"/>
      <c r="BE1509" s="758"/>
      <c r="BF1509" s="812"/>
      <c r="BG1509" s="758"/>
      <c r="BH1509" s="758"/>
      <c r="BI1509" s="758"/>
      <c r="BJ1509" s="758"/>
      <c r="BK1509" s="758"/>
      <c r="BL1509" s="758"/>
      <c r="BM1509" s="758"/>
      <c r="BN1509" s="758"/>
      <c r="BO1509" s="758"/>
      <c r="BP1509" s="758"/>
      <c r="BQ1509" s="758"/>
      <c r="BR1509" s="758"/>
      <c r="BS1509" s="758"/>
      <c r="BT1509" s="758"/>
      <c r="BU1509" s="758"/>
      <c r="BV1509" s="758"/>
      <c r="BW1509" s="758"/>
      <c r="BX1509" s="758"/>
      <c r="BY1509" s="758"/>
      <c r="BZ1509" s="758"/>
      <c r="CA1509" s="758"/>
      <c r="CB1509" s="758"/>
      <c r="CC1509" s="758"/>
      <c r="CD1509" s="758"/>
      <c r="CE1509" s="758"/>
      <c r="CF1509" s="758"/>
      <c r="CG1509" s="758"/>
      <c r="CH1509" s="758"/>
      <c r="CI1509" s="758"/>
      <c r="CJ1509" s="758"/>
      <c r="CK1509" s="758"/>
      <c r="CL1509" s="758"/>
      <c r="CM1509" s="758"/>
      <c r="CN1509" s="758"/>
    </row>
    <row r="1510" spans="2:92" ht="15">
      <c r="B1510" s="758"/>
      <c r="C1510" s="758"/>
      <c r="D1510" s="758"/>
      <c r="E1510" s="758"/>
      <c r="F1510" s="758"/>
      <c r="G1510" s="758"/>
      <c r="H1510" s="758"/>
      <c r="I1510" s="758"/>
      <c r="J1510" s="758"/>
      <c r="K1510" s="758"/>
      <c r="L1510" s="758"/>
      <c r="M1510" s="758"/>
      <c r="N1510" s="758"/>
      <c r="O1510" s="758"/>
      <c r="P1510" s="758"/>
      <c r="Q1510" s="758"/>
      <c r="R1510" s="758"/>
      <c r="S1510" s="758"/>
      <c r="T1510" s="758"/>
      <c r="U1510" s="758"/>
      <c r="V1510" s="758"/>
      <c r="W1510" s="758"/>
      <c r="X1510" s="758"/>
      <c r="Y1510" s="758"/>
      <c r="Z1510" s="758"/>
      <c r="AA1510" s="758"/>
      <c r="AB1510" s="758"/>
      <c r="AC1510" s="758"/>
      <c r="AD1510" s="758"/>
      <c r="AE1510" s="758"/>
      <c r="AF1510" s="758"/>
      <c r="AG1510" s="758"/>
      <c r="AH1510" s="758"/>
      <c r="AI1510" s="758"/>
      <c r="AJ1510" s="758"/>
      <c r="AK1510" s="758"/>
      <c r="AL1510" s="758"/>
      <c r="AM1510" s="758"/>
      <c r="AN1510" s="758"/>
      <c r="AO1510" s="758"/>
      <c r="AP1510" s="758"/>
      <c r="AQ1510" s="758"/>
      <c r="AR1510" s="758"/>
      <c r="AS1510" s="758"/>
      <c r="AT1510" s="758"/>
      <c r="AU1510" s="758"/>
      <c r="AV1510" s="758"/>
      <c r="AW1510" s="758"/>
      <c r="AX1510" s="758"/>
      <c r="AY1510" s="758"/>
      <c r="AZ1510" s="758"/>
      <c r="BA1510" s="758"/>
      <c r="BB1510" s="758"/>
      <c r="BC1510" s="758"/>
      <c r="BD1510" s="758"/>
      <c r="BE1510" s="758"/>
      <c r="BF1510" s="812"/>
      <c r="BG1510" s="758"/>
      <c r="BH1510" s="758"/>
      <c r="BI1510" s="758"/>
      <c r="BJ1510" s="758"/>
      <c r="BK1510" s="758"/>
      <c r="BL1510" s="758"/>
      <c r="BM1510" s="758"/>
      <c r="BN1510" s="758"/>
      <c r="BO1510" s="758"/>
      <c r="BP1510" s="758"/>
      <c r="BQ1510" s="758"/>
      <c r="BR1510" s="758"/>
      <c r="BS1510" s="758"/>
      <c r="BT1510" s="758"/>
      <c r="BU1510" s="758"/>
      <c r="BV1510" s="758"/>
      <c r="BW1510" s="758"/>
      <c r="BX1510" s="758"/>
      <c r="BY1510" s="758"/>
      <c r="BZ1510" s="758"/>
      <c r="CA1510" s="758"/>
      <c r="CB1510" s="758"/>
      <c r="CC1510" s="758"/>
      <c r="CD1510" s="758"/>
      <c r="CE1510" s="758"/>
      <c r="CF1510" s="758"/>
      <c r="CG1510" s="758"/>
      <c r="CH1510" s="758"/>
      <c r="CI1510" s="758"/>
      <c r="CJ1510" s="758"/>
      <c r="CK1510" s="758"/>
      <c r="CL1510" s="758"/>
      <c r="CM1510" s="758"/>
      <c r="CN1510" s="758"/>
    </row>
    <row r="1511" spans="2:92" ht="15">
      <c r="B1511" s="758"/>
      <c r="C1511" s="758"/>
      <c r="D1511" s="758"/>
      <c r="E1511" s="758"/>
      <c r="F1511" s="758"/>
      <c r="G1511" s="758"/>
      <c r="H1511" s="758"/>
      <c r="I1511" s="758"/>
      <c r="J1511" s="758"/>
      <c r="K1511" s="758"/>
      <c r="L1511" s="758"/>
      <c r="M1511" s="758"/>
      <c r="N1511" s="758"/>
      <c r="O1511" s="758"/>
      <c r="P1511" s="758"/>
      <c r="Q1511" s="758"/>
      <c r="R1511" s="758"/>
      <c r="S1511" s="758"/>
      <c r="T1511" s="758"/>
      <c r="U1511" s="758"/>
      <c r="V1511" s="758"/>
      <c r="W1511" s="758"/>
      <c r="X1511" s="758"/>
      <c r="Y1511" s="758"/>
      <c r="Z1511" s="758"/>
      <c r="AA1511" s="758"/>
      <c r="AB1511" s="758"/>
      <c r="AC1511" s="758"/>
      <c r="AD1511" s="758"/>
      <c r="AE1511" s="758"/>
      <c r="AF1511" s="758"/>
      <c r="AG1511" s="758"/>
      <c r="AH1511" s="758"/>
      <c r="AI1511" s="758"/>
      <c r="AJ1511" s="758"/>
      <c r="AK1511" s="758"/>
      <c r="AL1511" s="758"/>
      <c r="AM1511" s="758"/>
      <c r="AN1511" s="758"/>
      <c r="AO1511" s="758"/>
      <c r="AP1511" s="758"/>
      <c r="AQ1511" s="758"/>
      <c r="AR1511" s="758"/>
      <c r="AS1511" s="758"/>
      <c r="AT1511" s="758"/>
      <c r="AU1511" s="758"/>
      <c r="AV1511" s="758"/>
      <c r="AW1511" s="758"/>
      <c r="AX1511" s="758"/>
      <c r="AY1511" s="758"/>
      <c r="AZ1511" s="758"/>
      <c r="BA1511" s="758"/>
      <c r="BB1511" s="758"/>
      <c r="BC1511" s="758"/>
      <c r="BD1511" s="758"/>
      <c r="BE1511" s="758"/>
      <c r="BF1511" s="812"/>
      <c r="BG1511" s="758"/>
      <c r="BH1511" s="758"/>
      <c r="BI1511" s="758"/>
      <c r="BJ1511" s="758"/>
      <c r="BK1511" s="758"/>
      <c r="BL1511" s="758"/>
      <c r="BM1511" s="758"/>
      <c r="BN1511" s="758"/>
      <c r="BO1511" s="758"/>
      <c r="BP1511" s="758"/>
      <c r="BQ1511" s="758"/>
      <c r="BR1511" s="758"/>
      <c r="BS1511" s="758"/>
      <c r="BT1511" s="758"/>
      <c r="BU1511" s="758"/>
      <c r="BV1511" s="758"/>
      <c r="BW1511" s="758"/>
      <c r="BX1511" s="758"/>
      <c r="BY1511" s="758"/>
      <c r="BZ1511" s="758"/>
      <c r="CA1511" s="758"/>
      <c r="CB1511" s="758"/>
      <c r="CC1511" s="758"/>
      <c r="CD1511" s="758"/>
      <c r="CE1511" s="758"/>
      <c r="CF1511" s="758"/>
      <c r="CG1511" s="758"/>
      <c r="CH1511" s="758"/>
      <c r="CI1511" s="758"/>
      <c r="CJ1511" s="758"/>
      <c r="CK1511" s="758"/>
      <c r="CL1511" s="758"/>
      <c r="CM1511" s="758"/>
      <c r="CN1511" s="758"/>
    </row>
    <row r="1512" spans="2:92" ht="15">
      <c r="B1512" s="758"/>
      <c r="C1512" s="758"/>
      <c r="D1512" s="758"/>
      <c r="E1512" s="758"/>
      <c r="F1512" s="758"/>
      <c r="G1512" s="758"/>
      <c r="H1512" s="758"/>
      <c r="I1512" s="758"/>
      <c r="J1512" s="758"/>
      <c r="K1512" s="758"/>
      <c r="L1512" s="758"/>
      <c r="M1512" s="758"/>
      <c r="N1512" s="758"/>
      <c r="O1512" s="758"/>
      <c r="P1512" s="758"/>
      <c r="Q1512" s="758"/>
      <c r="R1512" s="758"/>
      <c r="S1512" s="758"/>
      <c r="T1512" s="758"/>
      <c r="U1512" s="758"/>
      <c r="V1512" s="758"/>
      <c r="W1512" s="758"/>
      <c r="X1512" s="758"/>
      <c r="Y1512" s="758"/>
      <c r="Z1512" s="758"/>
      <c r="AA1512" s="758"/>
      <c r="AB1512" s="758"/>
      <c r="AC1512" s="758"/>
      <c r="AD1512" s="758"/>
      <c r="AE1512" s="758"/>
      <c r="AF1512" s="758"/>
      <c r="AG1512" s="758"/>
      <c r="AH1512" s="758"/>
      <c r="AI1512" s="758"/>
      <c r="AJ1512" s="758"/>
      <c r="AK1512" s="758"/>
      <c r="AL1512" s="758"/>
      <c r="AM1512" s="758"/>
      <c r="AN1512" s="758"/>
      <c r="AO1512" s="758"/>
      <c r="AP1512" s="758"/>
      <c r="AQ1512" s="758"/>
      <c r="AR1512" s="758"/>
      <c r="AS1512" s="758"/>
      <c r="AT1512" s="758"/>
      <c r="AU1512" s="758"/>
      <c r="AV1512" s="758"/>
      <c r="AW1512" s="758"/>
      <c r="AX1512" s="758"/>
      <c r="AY1512" s="758"/>
      <c r="AZ1512" s="758"/>
      <c r="BA1512" s="758"/>
      <c r="BB1512" s="758"/>
      <c r="BC1512" s="758"/>
      <c r="BD1512" s="758"/>
      <c r="BE1512" s="758"/>
      <c r="BF1512" s="812"/>
      <c r="BG1512" s="758"/>
      <c r="BH1512" s="758"/>
      <c r="BI1512" s="758"/>
      <c r="BJ1512" s="758"/>
      <c r="BK1512" s="758"/>
      <c r="BL1512" s="758"/>
      <c r="BM1512" s="758"/>
      <c r="BN1512" s="758"/>
      <c r="BO1512" s="758"/>
      <c r="BP1512" s="758"/>
      <c r="BQ1512" s="758"/>
      <c r="BR1512" s="758"/>
      <c r="BS1512" s="758"/>
      <c r="BT1512" s="758"/>
      <c r="BU1512" s="758"/>
      <c r="BV1512" s="758"/>
      <c r="BW1512" s="758"/>
      <c r="BX1512" s="758"/>
      <c r="BY1512" s="758"/>
      <c r="BZ1512" s="758"/>
      <c r="CA1512" s="758"/>
      <c r="CB1512" s="758"/>
      <c r="CC1512" s="758"/>
      <c r="CD1512" s="758"/>
      <c r="CE1512" s="758"/>
      <c r="CF1512" s="758"/>
      <c r="CG1512" s="758"/>
      <c r="CH1512" s="758"/>
      <c r="CI1512" s="758"/>
      <c r="CJ1512" s="758"/>
      <c r="CK1512" s="758"/>
      <c r="CL1512" s="758"/>
      <c r="CM1512" s="758"/>
      <c r="CN1512" s="758"/>
    </row>
    <row r="1513" spans="2:92" ht="15">
      <c r="B1513" s="758"/>
      <c r="C1513" s="758"/>
      <c r="D1513" s="758"/>
      <c r="E1513" s="758"/>
      <c r="F1513" s="758"/>
      <c r="G1513" s="758"/>
      <c r="H1513" s="758"/>
      <c r="I1513" s="758"/>
      <c r="J1513" s="758"/>
      <c r="K1513" s="758"/>
      <c r="L1513" s="758"/>
      <c r="M1513" s="758"/>
      <c r="N1513" s="758"/>
      <c r="O1513" s="758"/>
      <c r="P1513" s="758"/>
      <c r="Q1513" s="758"/>
      <c r="R1513" s="758"/>
      <c r="S1513" s="758"/>
      <c r="T1513" s="758"/>
      <c r="U1513" s="758"/>
      <c r="V1513" s="758"/>
      <c r="W1513" s="758"/>
      <c r="X1513" s="758"/>
      <c r="Y1513" s="758"/>
      <c r="Z1513" s="758"/>
      <c r="AA1513" s="758"/>
      <c r="AB1513" s="758"/>
      <c r="AC1513" s="758"/>
      <c r="AD1513" s="758"/>
      <c r="AE1513" s="758"/>
      <c r="AF1513" s="758"/>
      <c r="AG1513" s="758"/>
      <c r="AH1513" s="758"/>
      <c r="AI1513" s="758"/>
      <c r="AJ1513" s="758"/>
      <c r="AK1513" s="758"/>
      <c r="AL1513" s="758"/>
      <c r="AM1513" s="758"/>
      <c r="AN1513" s="758"/>
      <c r="AO1513" s="758"/>
      <c r="AP1513" s="758"/>
      <c r="AQ1513" s="758"/>
      <c r="AR1513" s="758"/>
      <c r="AS1513" s="758"/>
      <c r="AT1513" s="758"/>
      <c r="AU1513" s="758"/>
      <c r="AV1513" s="758"/>
      <c r="AW1513" s="758"/>
      <c r="AX1513" s="758"/>
      <c r="AY1513" s="758"/>
      <c r="AZ1513" s="758"/>
      <c r="BA1513" s="758"/>
      <c r="BB1513" s="758"/>
      <c r="BC1513" s="758"/>
      <c r="BD1513" s="758"/>
      <c r="BE1513" s="758"/>
      <c r="BF1513" s="812"/>
      <c r="BG1513" s="758"/>
      <c r="BH1513" s="758"/>
      <c r="BI1513" s="758"/>
      <c r="BJ1513" s="758"/>
      <c r="BK1513" s="758"/>
      <c r="BL1513" s="758"/>
      <c r="BM1513" s="758"/>
      <c r="BN1513" s="758"/>
      <c r="BO1513" s="758"/>
      <c r="BP1513" s="758"/>
      <c r="BQ1513" s="758"/>
      <c r="BR1513" s="758"/>
      <c r="BS1513" s="758"/>
      <c r="BT1513" s="758"/>
      <c r="BU1513" s="758"/>
      <c r="BV1513" s="758"/>
      <c r="BW1513" s="758"/>
      <c r="BX1513" s="758"/>
      <c r="BY1513" s="758"/>
      <c r="BZ1513" s="758"/>
      <c r="CA1513" s="758"/>
      <c r="CB1513" s="758"/>
      <c r="CC1513" s="758"/>
      <c r="CD1513" s="758"/>
      <c r="CE1513" s="758"/>
      <c r="CF1513" s="758"/>
      <c r="CG1513" s="758"/>
      <c r="CH1513" s="758"/>
      <c r="CI1513" s="758"/>
      <c r="CJ1513" s="758"/>
      <c r="CK1513" s="758"/>
      <c r="CL1513" s="758"/>
      <c r="CM1513" s="758"/>
      <c r="CN1513" s="758"/>
    </row>
    <row r="1514" spans="2:92" ht="15">
      <c r="B1514" s="758"/>
      <c r="C1514" s="758"/>
      <c r="D1514" s="758"/>
      <c r="E1514" s="758"/>
      <c r="F1514" s="758"/>
      <c r="G1514" s="758"/>
      <c r="H1514" s="758"/>
      <c r="I1514" s="758"/>
      <c r="J1514" s="758"/>
      <c r="K1514" s="758"/>
      <c r="L1514" s="758"/>
      <c r="M1514" s="758"/>
      <c r="N1514" s="758"/>
      <c r="O1514" s="758"/>
      <c r="P1514" s="758"/>
      <c r="Q1514" s="758"/>
      <c r="R1514" s="758"/>
      <c r="S1514" s="758"/>
      <c r="T1514" s="758"/>
      <c r="U1514" s="758"/>
      <c r="V1514" s="758"/>
      <c r="W1514" s="758"/>
      <c r="X1514" s="758"/>
      <c r="Y1514" s="758"/>
      <c r="Z1514" s="758"/>
      <c r="AA1514" s="758"/>
      <c r="AB1514" s="758"/>
      <c r="AC1514" s="758"/>
      <c r="AD1514" s="758"/>
      <c r="AE1514" s="758"/>
      <c r="AF1514" s="758"/>
      <c r="AG1514" s="758"/>
      <c r="AH1514" s="758"/>
      <c r="AI1514" s="758"/>
      <c r="AJ1514" s="758"/>
      <c r="AK1514" s="758"/>
      <c r="AL1514" s="758"/>
      <c r="AM1514" s="758"/>
      <c r="AN1514" s="758"/>
      <c r="AO1514" s="758"/>
      <c r="AP1514" s="758"/>
      <c r="AQ1514" s="758"/>
      <c r="AR1514" s="758"/>
      <c r="AS1514" s="758"/>
      <c r="AT1514" s="758"/>
      <c r="AU1514" s="758"/>
      <c r="AV1514" s="758"/>
      <c r="AW1514" s="758"/>
      <c r="AX1514" s="758"/>
      <c r="AY1514" s="758"/>
      <c r="AZ1514" s="758"/>
      <c r="BA1514" s="758"/>
      <c r="BB1514" s="758"/>
      <c r="BC1514" s="758"/>
      <c r="BD1514" s="758"/>
      <c r="BE1514" s="758"/>
      <c r="BF1514" s="812"/>
      <c r="BG1514" s="758"/>
      <c r="BH1514" s="758"/>
      <c r="BI1514" s="758"/>
      <c r="BJ1514" s="758"/>
      <c r="BK1514" s="758"/>
      <c r="BL1514" s="758"/>
      <c r="BM1514" s="758"/>
      <c r="BN1514" s="758"/>
      <c r="BO1514" s="758"/>
      <c r="BP1514" s="758"/>
      <c r="BQ1514" s="758"/>
      <c r="BR1514" s="758"/>
      <c r="BS1514" s="758"/>
      <c r="BT1514" s="758"/>
      <c r="BU1514" s="758"/>
      <c r="BV1514" s="758"/>
      <c r="BW1514" s="758"/>
      <c r="BX1514" s="758"/>
      <c r="BY1514" s="758"/>
      <c r="BZ1514" s="758"/>
      <c r="CA1514" s="758"/>
      <c r="CB1514" s="758"/>
      <c r="CC1514" s="758"/>
      <c r="CD1514" s="758"/>
      <c r="CE1514" s="758"/>
      <c r="CF1514" s="758"/>
      <c r="CG1514" s="758"/>
      <c r="CH1514" s="758"/>
      <c r="CI1514" s="758"/>
      <c r="CJ1514" s="758"/>
      <c r="CK1514" s="758"/>
      <c r="CL1514" s="758"/>
      <c r="CM1514" s="758"/>
      <c r="CN1514" s="758"/>
    </row>
    <row r="1515" spans="2:92" ht="15">
      <c r="B1515" s="758"/>
      <c r="C1515" s="758"/>
      <c r="D1515" s="758"/>
      <c r="E1515" s="758"/>
      <c r="F1515" s="758"/>
      <c r="G1515" s="758"/>
      <c r="H1515" s="758"/>
      <c r="I1515" s="758"/>
      <c r="J1515" s="758"/>
      <c r="K1515" s="758"/>
      <c r="L1515" s="758"/>
      <c r="M1515" s="758"/>
      <c r="N1515" s="758"/>
      <c r="O1515" s="758"/>
      <c r="P1515" s="758"/>
      <c r="Q1515" s="758"/>
      <c r="R1515" s="758"/>
      <c r="S1515" s="758"/>
      <c r="T1515" s="758"/>
      <c r="U1515" s="758"/>
      <c r="V1515" s="758"/>
      <c r="W1515" s="758"/>
      <c r="X1515" s="758"/>
      <c r="Y1515" s="758"/>
      <c r="Z1515" s="758"/>
      <c r="AA1515" s="758"/>
      <c r="AB1515" s="758"/>
      <c r="AC1515" s="758"/>
      <c r="AD1515" s="758"/>
      <c r="AE1515" s="758"/>
      <c r="AF1515" s="758"/>
      <c r="AG1515" s="758"/>
      <c r="AH1515" s="758"/>
      <c r="AI1515" s="758"/>
      <c r="AJ1515" s="758"/>
      <c r="AK1515" s="758"/>
      <c r="AL1515" s="758"/>
      <c r="AM1515" s="758"/>
      <c r="AN1515" s="758"/>
      <c r="AO1515" s="758"/>
      <c r="AP1515" s="758"/>
      <c r="AQ1515" s="758"/>
      <c r="AR1515" s="758"/>
      <c r="AS1515" s="758"/>
      <c r="AT1515" s="758"/>
      <c r="AU1515" s="758"/>
      <c r="AV1515" s="758"/>
      <c r="AW1515" s="758"/>
      <c r="AX1515" s="758"/>
      <c r="AY1515" s="758"/>
      <c r="AZ1515" s="758"/>
      <c r="BA1515" s="758"/>
      <c r="BB1515" s="758"/>
      <c r="BC1515" s="758"/>
      <c r="BD1515" s="758"/>
      <c r="BE1515" s="758"/>
      <c r="BF1515" s="812"/>
      <c r="BG1515" s="758"/>
      <c r="BH1515" s="758"/>
      <c r="BI1515" s="758"/>
      <c r="BJ1515" s="758"/>
      <c r="BK1515" s="758"/>
      <c r="BL1515" s="758"/>
      <c r="BM1515" s="758"/>
      <c r="BN1515" s="758"/>
      <c r="BO1515" s="758"/>
      <c r="BP1515" s="758"/>
      <c r="BQ1515" s="758"/>
      <c r="BR1515" s="758"/>
      <c r="BS1515" s="758"/>
      <c r="BT1515" s="758"/>
      <c r="BU1515" s="758"/>
      <c r="BV1515" s="758"/>
      <c r="BW1515" s="758"/>
      <c r="BX1515" s="758"/>
      <c r="BY1515" s="758"/>
      <c r="BZ1515" s="758"/>
      <c r="CA1515" s="758"/>
      <c r="CB1515" s="758"/>
      <c r="CC1515" s="758"/>
      <c r="CD1515" s="758"/>
      <c r="CE1515" s="758"/>
      <c r="CF1515" s="758"/>
      <c r="CG1515" s="758"/>
      <c r="CH1515" s="758"/>
      <c r="CI1515" s="758"/>
      <c r="CJ1515" s="758"/>
      <c r="CK1515" s="758"/>
      <c r="CL1515" s="758"/>
      <c r="CM1515" s="758"/>
      <c r="CN1515" s="758"/>
    </row>
    <row r="1516" spans="2:92" ht="15">
      <c r="B1516" s="758"/>
      <c r="C1516" s="758"/>
      <c r="D1516" s="758"/>
      <c r="E1516" s="758"/>
      <c r="F1516" s="758"/>
      <c r="G1516" s="758"/>
      <c r="H1516" s="758"/>
      <c r="I1516" s="758"/>
      <c r="J1516" s="758"/>
      <c r="K1516" s="758"/>
      <c r="L1516" s="758"/>
      <c r="M1516" s="758"/>
      <c r="N1516" s="758"/>
      <c r="O1516" s="758"/>
      <c r="P1516" s="758"/>
      <c r="Q1516" s="758"/>
      <c r="R1516" s="758"/>
      <c r="S1516" s="758"/>
      <c r="T1516" s="758"/>
      <c r="U1516" s="758"/>
      <c r="V1516" s="758"/>
      <c r="W1516" s="758"/>
      <c r="X1516" s="758"/>
      <c r="Y1516" s="758"/>
      <c r="Z1516" s="758"/>
      <c r="AA1516" s="758"/>
      <c r="AB1516" s="758"/>
      <c r="AC1516" s="758"/>
      <c r="AD1516" s="758"/>
      <c r="AE1516" s="758"/>
      <c r="AF1516" s="758"/>
      <c r="AG1516" s="758"/>
      <c r="AH1516" s="758"/>
      <c r="AI1516" s="758"/>
      <c r="AJ1516" s="758"/>
      <c r="AK1516" s="758"/>
      <c r="AL1516" s="758"/>
      <c r="AM1516" s="758"/>
      <c r="AN1516" s="758"/>
      <c r="AO1516" s="758"/>
      <c r="AP1516" s="758"/>
      <c r="AQ1516" s="758"/>
      <c r="AR1516" s="758"/>
      <c r="AS1516" s="758"/>
      <c r="AT1516" s="758"/>
      <c r="AU1516" s="758"/>
      <c r="AV1516" s="758"/>
      <c r="AW1516" s="758"/>
      <c r="AX1516" s="758"/>
      <c r="AY1516" s="758"/>
      <c r="AZ1516" s="758"/>
      <c r="BA1516" s="758"/>
      <c r="BB1516" s="758"/>
      <c r="BC1516" s="758"/>
      <c r="BD1516" s="758"/>
      <c r="BE1516" s="758"/>
      <c r="BF1516" s="812"/>
      <c r="BG1516" s="758"/>
      <c r="BH1516" s="758"/>
      <c r="BI1516" s="758"/>
      <c r="BJ1516" s="758"/>
      <c r="BK1516" s="758"/>
      <c r="BL1516" s="758"/>
      <c r="BM1516" s="758"/>
      <c r="BN1516" s="758"/>
      <c r="BO1516" s="758"/>
      <c r="BP1516" s="758"/>
      <c r="BQ1516" s="758"/>
      <c r="BR1516" s="758"/>
      <c r="BS1516" s="758"/>
      <c r="BT1516" s="758"/>
      <c r="BU1516" s="758"/>
      <c r="BV1516" s="758"/>
      <c r="BW1516" s="758"/>
      <c r="BX1516" s="758"/>
      <c r="BY1516" s="758"/>
      <c r="BZ1516" s="758"/>
      <c r="CA1516" s="758"/>
      <c r="CB1516" s="758"/>
      <c r="CC1516" s="758"/>
      <c r="CD1516" s="758"/>
      <c r="CE1516" s="758"/>
      <c r="CF1516" s="758"/>
      <c r="CG1516" s="758"/>
      <c r="CH1516" s="758"/>
      <c r="CI1516" s="758"/>
      <c r="CJ1516" s="758"/>
      <c r="CK1516" s="758"/>
      <c r="CL1516" s="758"/>
      <c r="CM1516" s="758"/>
      <c r="CN1516" s="758"/>
    </row>
    <row r="1517" spans="2:92" ht="15">
      <c r="B1517" s="758"/>
      <c r="C1517" s="758"/>
      <c r="D1517" s="758"/>
      <c r="E1517" s="758"/>
      <c r="F1517" s="758"/>
      <c r="G1517" s="758"/>
      <c r="H1517" s="758"/>
      <c r="I1517" s="758"/>
      <c r="J1517" s="758"/>
      <c r="K1517" s="758"/>
      <c r="L1517" s="758"/>
      <c r="M1517" s="758"/>
      <c r="N1517" s="758"/>
      <c r="O1517" s="758"/>
      <c r="P1517" s="758"/>
      <c r="Q1517" s="758"/>
      <c r="R1517" s="758"/>
      <c r="S1517" s="758"/>
      <c r="T1517" s="758"/>
      <c r="U1517" s="758"/>
      <c r="V1517" s="758"/>
      <c r="W1517" s="758"/>
      <c r="X1517" s="758"/>
      <c r="Y1517" s="758"/>
      <c r="Z1517" s="758"/>
      <c r="AA1517" s="758"/>
      <c r="AB1517" s="758"/>
      <c r="AC1517" s="758"/>
      <c r="AD1517" s="758"/>
      <c r="AE1517" s="758"/>
      <c r="AF1517" s="758"/>
      <c r="AG1517" s="758"/>
      <c r="AH1517" s="758"/>
      <c r="AI1517" s="758"/>
      <c r="AJ1517" s="758"/>
      <c r="AK1517" s="758"/>
      <c r="AL1517" s="758"/>
      <c r="AM1517" s="758"/>
      <c r="AN1517" s="758"/>
      <c r="AO1517" s="758"/>
      <c r="AP1517" s="758"/>
      <c r="AQ1517" s="758"/>
      <c r="AR1517" s="758"/>
      <c r="AS1517" s="758"/>
      <c r="AT1517" s="758"/>
      <c r="AU1517" s="758"/>
      <c r="AV1517" s="758"/>
      <c r="AW1517" s="758"/>
      <c r="AX1517" s="758"/>
      <c r="AY1517" s="758"/>
      <c r="AZ1517" s="758"/>
      <c r="BA1517" s="758"/>
      <c r="BB1517" s="758"/>
      <c r="BC1517" s="758"/>
      <c r="BD1517" s="758"/>
      <c r="BE1517" s="758"/>
      <c r="BF1517" s="812"/>
      <c r="BG1517" s="758"/>
      <c r="BH1517" s="758"/>
      <c r="BI1517" s="758"/>
      <c r="BJ1517" s="758"/>
      <c r="BK1517" s="758"/>
      <c r="BL1517" s="758"/>
      <c r="BM1517" s="758"/>
      <c r="BN1517" s="758"/>
      <c r="BO1517" s="758"/>
      <c r="BP1517" s="758"/>
      <c r="BQ1517" s="758"/>
      <c r="BR1517" s="758"/>
      <c r="BS1517" s="758"/>
      <c r="BT1517" s="758"/>
      <c r="BU1517" s="758"/>
      <c r="BV1517" s="758"/>
      <c r="BW1517" s="758"/>
      <c r="BX1517" s="758"/>
      <c r="BY1517" s="758"/>
      <c r="BZ1517" s="758"/>
      <c r="CA1517" s="758"/>
      <c r="CB1517" s="758"/>
      <c r="CC1517" s="758"/>
      <c r="CD1517" s="758"/>
      <c r="CE1517" s="758"/>
      <c r="CF1517" s="758"/>
      <c r="CG1517" s="758"/>
      <c r="CH1517" s="758"/>
      <c r="CI1517" s="758"/>
      <c r="CJ1517" s="758"/>
      <c r="CK1517" s="758"/>
      <c r="CL1517" s="758"/>
      <c r="CM1517" s="758"/>
      <c r="CN1517" s="758"/>
    </row>
    <row r="1518" spans="2:92" ht="15">
      <c r="B1518" s="758"/>
      <c r="C1518" s="758"/>
      <c r="D1518" s="758"/>
      <c r="E1518" s="758"/>
      <c r="F1518" s="758"/>
      <c r="G1518" s="758"/>
      <c r="H1518" s="758"/>
      <c r="I1518" s="758"/>
      <c r="J1518" s="758"/>
      <c r="K1518" s="758"/>
      <c r="L1518" s="758"/>
      <c r="M1518" s="758"/>
      <c r="N1518" s="758"/>
      <c r="O1518" s="758"/>
      <c r="P1518" s="758"/>
      <c r="Q1518" s="758"/>
      <c r="R1518" s="758"/>
      <c r="S1518" s="758"/>
      <c r="T1518" s="758"/>
      <c r="U1518" s="758"/>
      <c r="V1518" s="758"/>
      <c r="W1518" s="758"/>
      <c r="X1518" s="758"/>
      <c r="Y1518" s="758"/>
      <c r="Z1518" s="758"/>
      <c r="AA1518" s="758"/>
      <c r="AB1518" s="758"/>
      <c r="AC1518" s="758"/>
      <c r="AD1518" s="758"/>
      <c r="AE1518" s="758"/>
      <c r="AF1518" s="758"/>
      <c r="AG1518" s="758"/>
      <c r="AH1518" s="758"/>
      <c r="AI1518" s="758"/>
      <c r="AJ1518" s="758"/>
      <c r="AK1518" s="758"/>
      <c r="AL1518" s="758"/>
      <c r="AM1518" s="758"/>
      <c r="AN1518" s="758"/>
      <c r="AO1518" s="758"/>
      <c r="AP1518" s="758"/>
      <c r="AQ1518" s="758"/>
      <c r="AR1518" s="758"/>
      <c r="AS1518" s="758"/>
      <c r="AT1518" s="758"/>
      <c r="AU1518" s="758"/>
      <c r="AV1518" s="758"/>
      <c r="AW1518" s="758"/>
      <c r="AX1518" s="758"/>
      <c r="AY1518" s="758"/>
      <c r="AZ1518" s="758"/>
      <c r="BA1518" s="758"/>
      <c r="BB1518" s="758"/>
      <c r="BC1518" s="758"/>
      <c r="BD1518" s="758"/>
      <c r="BE1518" s="758"/>
      <c r="BF1518" s="812"/>
      <c r="BG1518" s="758"/>
      <c r="BH1518" s="758"/>
      <c r="BI1518" s="758"/>
      <c r="BJ1518" s="758"/>
      <c r="BK1518" s="758"/>
      <c r="BL1518" s="758"/>
      <c r="BM1518" s="758"/>
      <c r="BN1518" s="758"/>
      <c r="BO1518" s="758"/>
      <c r="BP1518" s="758"/>
      <c r="BQ1518" s="758"/>
      <c r="BR1518" s="758"/>
      <c r="BS1518" s="758"/>
      <c r="BT1518" s="758"/>
      <c r="BU1518" s="758"/>
      <c r="BV1518" s="758"/>
      <c r="BW1518" s="758"/>
      <c r="BX1518" s="758"/>
      <c r="BY1518" s="758"/>
      <c r="BZ1518" s="758"/>
      <c r="CA1518" s="758"/>
      <c r="CB1518" s="758"/>
      <c r="CC1518" s="758"/>
      <c r="CD1518" s="758"/>
      <c r="CE1518" s="758"/>
      <c r="CF1518" s="758"/>
      <c r="CG1518" s="758"/>
      <c r="CH1518" s="758"/>
      <c r="CI1518" s="758"/>
      <c r="CJ1518" s="758"/>
      <c r="CK1518" s="758"/>
      <c r="CL1518" s="758"/>
      <c r="CM1518" s="758"/>
      <c r="CN1518" s="758"/>
    </row>
    <row r="1519" spans="2:92" ht="15">
      <c r="B1519" s="758"/>
      <c r="C1519" s="758"/>
      <c r="D1519" s="758"/>
      <c r="E1519" s="758"/>
      <c r="F1519" s="758"/>
      <c r="G1519" s="758"/>
      <c r="H1519" s="758"/>
      <c r="I1519" s="758"/>
      <c r="J1519" s="758"/>
      <c r="K1519" s="758"/>
      <c r="L1519" s="758"/>
      <c r="M1519" s="758"/>
      <c r="N1519" s="758"/>
      <c r="O1519" s="758"/>
      <c r="P1519" s="758"/>
      <c r="Q1519" s="758"/>
      <c r="R1519" s="758"/>
      <c r="S1519" s="758"/>
      <c r="T1519" s="758"/>
      <c r="U1519" s="758"/>
      <c r="V1519" s="758"/>
      <c r="W1519" s="758"/>
      <c r="X1519" s="758"/>
      <c r="Y1519" s="758"/>
      <c r="Z1519" s="758"/>
      <c r="AA1519" s="758"/>
      <c r="AB1519" s="758"/>
      <c r="AC1519" s="758"/>
      <c r="AD1519" s="758"/>
      <c r="AE1519" s="758"/>
      <c r="AF1519" s="758"/>
      <c r="AG1519" s="758"/>
      <c r="AH1519" s="758"/>
      <c r="AI1519" s="758"/>
      <c r="AJ1519" s="758"/>
      <c r="AK1519" s="758"/>
      <c r="AL1519" s="758"/>
      <c r="AM1519" s="758"/>
      <c r="AN1519" s="758"/>
      <c r="AO1519" s="758"/>
      <c r="AP1519" s="758"/>
      <c r="AQ1519" s="758"/>
      <c r="AR1519" s="758"/>
      <c r="AS1519" s="758"/>
      <c r="AT1519" s="758"/>
      <c r="AU1519" s="758"/>
      <c r="AV1519" s="758"/>
      <c r="AW1519" s="758"/>
      <c r="AX1519" s="758"/>
      <c r="AY1519" s="758"/>
      <c r="AZ1519" s="758"/>
      <c r="BA1519" s="758"/>
      <c r="BB1519" s="758"/>
      <c r="BC1519" s="758"/>
      <c r="BD1519" s="758"/>
      <c r="BE1519" s="758"/>
      <c r="BF1519" s="812"/>
      <c r="BG1519" s="758"/>
      <c r="BH1519" s="758"/>
      <c r="BI1519" s="758"/>
      <c r="BJ1519" s="758"/>
      <c r="BK1519" s="758"/>
      <c r="BL1519" s="758"/>
      <c r="BM1519" s="758"/>
      <c r="BN1519" s="758"/>
      <c r="BO1519" s="758"/>
      <c r="BP1519" s="758"/>
      <c r="BQ1519" s="758"/>
      <c r="BR1519" s="758"/>
      <c r="BS1519" s="758"/>
      <c r="BT1519" s="758"/>
      <c r="BU1519" s="758"/>
      <c r="BV1519" s="758"/>
      <c r="BW1519" s="758"/>
      <c r="BX1519" s="758"/>
      <c r="BY1519" s="758"/>
      <c r="BZ1519" s="758"/>
      <c r="CA1519" s="758"/>
      <c r="CB1519" s="758"/>
      <c r="CC1519" s="758"/>
      <c r="CD1519" s="758"/>
      <c r="CE1519" s="758"/>
      <c r="CF1519" s="758"/>
      <c r="CG1519" s="758"/>
      <c r="CH1519" s="758"/>
      <c r="CI1519" s="758"/>
      <c r="CJ1519" s="758"/>
      <c r="CK1519" s="758"/>
      <c r="CL1519" s="758"/>
      <c r="CM1519" s="758"/>
      <c r="CN1519" s="758"/>
    </row>
    <row r="1520" spans="2:92" ht="15">
      <c r="B1520" s="758"/>
      <c r="C1520" s="758"/>
      <c r="D1520" s="758"/>
      <c r="E1520" s="758"/>
      <c r="F1520" s="758"/>
      <c r="G1520" s="758"/>
      <c r="H1520" s="758"/>
      <c r="I1520" s="758"/>
      <c r="J1520" s="758"/>
      <c r="K1520" s="758"/>
      <c r="L1520" s="758"/>
      <c r="M1520" s="758"/>
      <c r="N1520" s="758"/>
      <c r="O1520" s="758"/>
      <c r="P1520" s="758"/>
      <c r="Q1520" s="758"/>
      <c r="R1520" s="758"/>
      <c r="S1520" s="758"/>
      <c r="T1520" s="758"/>
      <c r="U1520" s="758"/>
      <c r="V1520" s="758"/>
      <c r="W1520" s="758"/>
      <c r="X1520" s="758"/>
      <c r="Y1520" s="758"/>
      <c r="Z1520" s="758"/>
      <c r="AA1520" s="758"/>
      <c r="AB1520" s="758"/>
      <c r="AC1520" s="758"/>
      <c r="AD1520" s="758"/>
      <c r="AE1520" s="758"/>
      <c r="AF1520" s="758"/>
      <c r="AG1520" s="758"/>
      <c r="AH1520" s="758"/>
      <c r="AI1520" s="758"/>
      <c r="AJ1520" s="758"/>
      <c r="AK1520" s="758"/>
      <c r="AL1520" s="758"/>
      <c r="AM1520" s="758"/>
      <c r="AN1520" s="758"/>
      <c r="AO1520" s="758"/>
      <c r="AP1520" s="758"/>
      <c r="AQ1520" s="758"/>
      <c r="AR1520" s="758"/>
      <c r="AS1520" s="758"/>
      <c r="AT1520" s="758"/>
      <c r="AU1520" s="758"/>
      <c r="AV1520" s="758"/>
      <c r="AW1520" s="758"/>
      <c r="AX1520" s="758"/>
      <c r="AY1520" s="758"/>
      <c r="AZ1520" s="758"/>
      <c r="BA1520" s="758"/>
      <c r="BB1520" s="758"/>
      <c r="BC1520" s="758"/>
      <c r="BD1520" s="758"/>
      <c r="BE1520" s="758"/>
      <c r="BF1520" s="812"/>
      <c r="BG1520" s="758"/>
      <c r="BH1520" s="758"/>
      <c r="BI1520" s="758"/>
      <c r="BJ1520" s="758"/>
      <c r="BK1520" s="758"/>
      <c r="BL1520" s="758"/>
      <c r="BM1520" s="758"/>
      <c r="BN1520" s="758"/>
      <c r="BO1520" s="758"/>
      <c r="BP1520" s="758"/>
      <c r="BQ1520" s="758"/>
      <c r="BR1520" s="758"/>
      <c r="BS1520" s="758"/>
      <c r="BT1520" s="758"/>
      <c r="BU1520" s="758"/>
      <c r="BV1520" s="758"/>
      <c r="BW1520" s="758"/>
      <c r="BX1520" s="758"/>
      <c r="BY1520" s="758"/>
      <c r="BZ1520" s="758"/>
      <c r="CA1520" s="758"/>
      <c r="CB1520" s="758"/>
      <c r="CC1520" s="758"/>
      <c r="CD1520" s="758"/>
      <c r="CE1520" s="758"/>
      <c r="CF1520" s="758"/>
      <c r="CG1520" s="758"/>
      <c r="CH1520" s="758"/>
      <c r="CI1520" s="758"/>
      <c r="CJ1520" s="758"/>
      <c r="CK1520" s="758"/>
      <c r="CL1520" s="758"/>
      <c r="CM1520" s="758"/>
      <c r="CN1520" s="758"/>
    </row>
    <row r="1521" spans="2:92" ht="15">
      <c r="B1521" s="758"/>
      <c r="C1521" s="758"/>
      <c r="D1521" s="758"/>
      <c r="E1521" s="758"/>
      <c r="F1521" s="758"/>
      <c r="G1521" s="758"/>
      <c r="H1521" s="758"/>
      <c r="I1521" s="758"/>
      <c r="J1521" s="758"/>
      <c r="K1521" s="758"/>
      <c r="L1521" s="758"/>
      <c r="M1521" s="758"/>
      <c r="N1521" s="758"/>
      <c r="O1521" s="758"/>
      <c r="P1521" s="758"/>
      <c r="Q1521" s="758"/>
      <c r="R1521" s="758"/>
      <c r="S1521" s="758"/>
      <c r="T1521" s="758"/>
      <c r="U1521" s="758"/>
      <c r="V1521" s="758"/>
      <c r="W1521" s="758"/>
      <c r="X1521" s="758"/>
      <c r="Y1521" s="758"/>
      <c r="Z1521" s="758"/>
      <c r="AA1521" s="758"/>
      <c r="AB1521" s="758"/>
      <c r="AC1521" s="758"/>
      <c r="AD1521" s="758"/>
      <c r="AE1521" s="758"/>
      <c r="AF1521" s="758"/>
      <c r="AG1521" s="758"/>
      <c r="AH1521" s="758"/>
      <c r="AI1521" s="758"/>
      <c r="AJ1521" s="758"/>
      <c r="AK1521" s="758"/>
      <c r="AL1521" s="758"/>
      <c r="AM1521" s="758"/>
      <c r="AN1521" s="758"/>
      <c r="AO1521" s="758"/>
      <c r="AP1521" s="758"/>
      <c r="AQ1521" s="758"/>
      <c r="AR1521" s="758"/>
      <c r="AS1521" s="758"/>
      <c r="AT1521" s="758"/>
      <c r="AU1521" s="758"/>
      <c r="AV1521" s="758"/>
      <c r="AW1521" s="758"/>
      <c r="AX1521" s="758"/>
      <c r="AY1521" s="758"/>
      <c r="AZ1521" s="758"/>
      <c r="BA1521" s="758"/>
      <c r="BB1521" s="758"/>
      <c r="BC1521" s="758"/>
      <c r="BD1521" s="758"/>
      <c r="BE1521" s="758"/>
      <c r="BF1521" s="812"/>
      <c r="BG1521" s="758"/>
      <c r="BH1521" s="758"/>
      <c r="BI1521" s="758"/>
      <c r="BJ1521" s="758"/>
      <c r="BK1521" s="758"/>
      <c r="BL1521" s="758"/>
      <c r="BM1521" s="758"/>
      <c r="BN1521" s="758"/>
      <c r="BO1521" s="758"/>
      <c r="BP1521" s="758"/>
      <c r="BQ1521" s="758"/>
      <c r="BR1521" s="758"/>
      <c r="BS1521" s="758"/>
      <c r="BT1521" s="758"/>
      <c r="BU1521" s="758"/>
      <c r="BV1521" s="758"/>
      <c r="BW1521" s="758"/>
      <c r="BX1521" s="758"/>
      <c r="BY1521" s="758"/>
      <c r="BZ1521" s="758"/>
      <c r="CA1521" s="758"/>
      <c r="CB1521" s="758"/>
      <c r="CC1521" s="758"/>
      <c r="CD1521" s="758"/>
      <c r="CE1521" s="758"/>
      <c r="CF1521" s="758"/>
      <c r="CG1521" s="758"/>
      <c r="CH1521" s="758"/>
      <c r="CI1521" s="758"/>
      <c r="CJ1521" s="758"/>
      <c r="CK1521" s="758"/>
      <c r="CL1521" s="758"/>
      <c r="CM1521" s="758"/>
      <c r="CN1521" s="758"/>
    </row>
    <row r="1522" spans="2:92" ht="15">
      <c r="B1522" s="758"/>
      <c r="C1522" s="758"/>
      <c r="D1522" s="758"/>
      <c r="E1522" s="758"/>
      <c r="F1522" s="758"/>
      <c r="G1522" s="758"/>
      <c r="H1522" s="758"/>
      <c r="I1522" s="758"/>
      <c r="J1522" s="758"/>
      <c r="K1522" s="758"/>
      <c r="L1522" s="758"/>
      <c r="M1522" s="758"/>
      <c r="N1522" s="758"/>
      <c r="O1522" s="758"/>
      <c r="P1522" s="758"/>
      <c r="Q1522" s="758"/>
      <c r="R1522" s="758"/>
      <c r="S1522" s="758"/>
      <c r="T1522" s="758"/>
      <c r="U1522" s="758"/>
      <c r="V1522" s="758"/>
      <c r="W1522" s="758"/>
      <c r="X1522" s="758"/>
      <c r="Y1522" s="758"/>
      <c r="Z1522" s="758"/>
      <c r="AA1522" s="758"/>
      <c r="AB1522" s="758"/>
      <c r="AC1522" s="758"/>
      <c r="AD1522" s="758"/>
      <c r="AE1522" s="758"/>
      <c r="AF1522" s="758"/>
      <c r="AG1522" s="758"/>
      <c r="AH1522" s="758"/>
      <c r="AI1522" s="758"/>
      <c r="AJ1522" s="758"/>
      <c r="AK1522" s="758"/>
      <c r="AL1522" s="758"/>
      <c r="AM1522" s="758"/>
      <c r="AN1522" s="758"/>
      <c r="AO1522" s="758"/>
      <c r="AP1522" s="758"/>
      <c r="AQ1522" s="758"/>
      <c r="AR1522" s="758"/>
      <c r="AS1522" s="758"/>
      <c r="AT1522" s="758"/>
      <c r="AU1522" s="758"/>
      <c r="AV1522" s="758"/>
      <c r="AW1522" s="758"/>
      <c r="AX1522" s="758"/>
      <c r="AY1522" s="758"/>
      <c r="AZ1522" s="758"/>
      <c r="BA1522" s="758"/>
      <c r="BB1522" s="758"/>
      <c r="BC1522" s="758"/>
      <c r="BD1522" s="758"/>
      <c r="BE1522" s="758"/>
      <c r="BF1522" s="812"/>
      <c r="BG1522" s="758"/>
      <c r="BH1522" s="758"/>
      <c r="BI1522" s="758"/>
      <c r="BJ1522" s="758"/>
      <c r="BK1522" s="758"/>
      <c r="BL1522" s="758"/>
      <c r="BM1522" s="758"/>
      <c r="BN1522" s="758"/>
      <c r="BO1522" s="758"/>
      <c r="BP1522" s="758"/>
      <c r="BQ1522" s="758"/>
      <c r="BR1522" s="758"/>
      <c r="BS1522" s="758"/>
      <c r="BT1522" s="758"/>
      <c r="BU1522" s="758"/>
      <c r="BV1522" s="758"/>
      <c r="BW1522" s="758"/>
      <c r="BX1522" s="758"/>
      <c r="BY1522" s="758"/>
      <c r="BZ1522" s="758"/>
      <c r="CA1522" s="758"/>
      <c r="CB1522" s="758"/>
      <c r="CC1522" s="758"/>
      <c r="CD1522" s="758"/>
      <c r="CE1522" s="758"/>
      <c r="CF1522" s="758"/>
      <c r="CG1522" s="758"/>
      <c r="CH1522" s="758"/>
      <c r="CI1522" s="758"/>
      <c r="CJ1522" s="758"/>
      <c r="CK1522" s="758"/>
      <c r="CL1522" s="758"/>
      <c r="CM1522" s="758"/>
      <c r="CN1522" s="758"/>
    </row>
    <row r="1523" spans="2:92" ht="15">
      <c r="B1523" s="758"/>
      <c r="C1523" s="758"/>
      <c r="D1523" s="758"/>
      <c r="E1523" s="758"/>
      <c r="F1523" s="758"/>
      <c r="G1523" s="758"/>
      <c r="H1523" s="758"/>
      <c r="I1523" s="758"/>
      <c r="J1523" s="758"/>
      <c r="K1523" s="758"/>
      <c r="L1523" s="758"/>
      <c r="M1523" s="758"/>
      <c r="N1523" s="758"/>
      <c r="O1523" s="758"/>
      <c r="P1523" s="758"/>
      <c r="Q1523" s="758"/>
      <c r="R1523" s="758"/>
      <c r="S1523" s="758"/>
      <c r="T1523" s="758"/>
      <c r="U1523" s="758"/>
      <c r="V1523" s="758"/>
      <c r="W1523" s="758"/>
      <c r="X1523" s="758"/>
      <c r="Y1523" s="758"/>
      <c r="Z1523" s="758"/>
      <c r="AA1523" s="758"/>
      <c r="AB1523" s="758"/>
      <c r="AC1523" s="758"/>
      <c r="AD1523" s="758"/>
      <c r="AE1523" s="758"/>
      <c r="AF1523" s="758"/>
      <c r="AG1523" s="758"/>
      <c r="AH1523" s="758"/>
      <c r="AI1523" s="758"/>
      <c r="AJ1523" s="758"/>
      <c r="AK1523" s="758"/>
      <c r="AL1523" s="758"/>
      <c r="AM1523" s="758"/>
      <c r="AN1523" s="758"/>
      <c r="AO1523" s="758"/>
      <c r="AP1523" s="758"/>
      <c r="AQ1523" s="758"/>
      <c r="AR1523" s="758"/>
      <c r="AS1523" s="758"/>
      <c r="AT1523" s="758"/>
      <c r="AU1523" s="758"/>
      <c r="AV1523" s="758"/>
      <c r="AW1523" s="758"/>
      <c r="AX1523" s="758"/>
      <c r="AY1523" s="758"/>
      <c r="AZ1523" s="758"/>
      <c r="BA1523" s="758"/>
      <c r="BB1523" s="758"/>
      <c r="BC1523" s="758"/>
      <c r="BD1523" s="758"/>
      <c r="BE1523" s="758"/>
      <c r="BF1523" s="812"/>
      <c r="BG1523" s="758"/>
      <c r="BH1523" s="758"/>
      <c r="BI1523" s="758"/>
      <c r="BJ1523" s="758"/>
      <c r="BK1523" s="758"/>
      <c r="BL1523" s="758"/>
      <c r="BM1523" s="758"/>
      <c r="BN1523" s="758"/>
      <c r="BO1523" s="758"/>
      <c r="BP1523" s="758"/>
      <c r="BQ1523" s="758"/>
      <c r="BR1523" s="758"/>
      <c r="BS1523" s="758"/>
      <c r="BT1523" s="758"/>
      <c r="BU1523" s="758"/>
      <c r="BV1523" s="758"/>
      <c r="BW1523" s="758"/>
      <c r="BX1523" s="758"/>
      <c r="BY1523" s="758"/>
      <c r="BZ1523" s="758"/>
      <c r="CA1523" s="758"/>
      <c r="CB1523" s="758"/>
      <c r="CC1523" s="758"/>
      <c r="CD1523" s="758"/>
      <c r="CE1523" s="758"/>
      <c r="CF1523" s="758"/>
      <c r="CG1523" s="758"/>
      <c r="CH1523" s="758"/>
      <c r="CI1523" s="758"/>
      <c r="CJ1523" s="758"/>
      <c r="CK1523" s="758"/>
      <c r="CL1523" s="758"/>
      <c r="CM1523" s="758"/>
      <c r="CN1523" s="758"/>
    </row>
    <row r="1524" spans="2:92" ht="15">
      <c r="B1524" s="758"/>
      <c r="C1524" s="758"/>
      <c r="D1524" s="758"/>
      <c r="E1524" s="758"/>
      <c r="F1524" s="758"/>
      <c r="G1524" s="758"/>
      <c r="H1524" s="758"/>
      <c r="I1524" s="758"/>
      <c r="J1524" s="758"/>
      <c r="K1524" s="758"/>
      <c r="L1524" s="758"/>
      <c r="M1524" s="758"/>
      <c r="N1524" s="758"/>
      <c r="O1524" s="758"/>
      <c r="P1524" s="758"/>
      <c r="Q1524" s="758"/>
      <c r="R1524" s="758"/>
      <c r="S1524" s="758"/>
      <c r="T1524" s="758"/>
      <c r="U1524" s="758"/>
      <c r="V1524" s="758"/>
      <c r="W1524" s="758"/>
      <c r="X1524" s="758"/>
      <c r="Y1524" s="758"/>
      <c r="Z1524" s="758"/>
      <c r="AA1524" s="758"/>
      <c r="AB1524" s="758"/>
      <c r="AC1524" s="758"/>
      <c r="AD1524" s="758"/>
      <c r="AE1524" s="758"/>
      <c r="AF1524" s="758"/>
      <c r="AG1524" s="758"/>
      <c r="AH1524" s="758"/>
      <c r="AI1524" s="758"/>
      <c r="AJ1524" s="758"/>
      <c r="AK1524" s="758"/>
      <c r="AL1524" s="758"/>
      <c r="AM1524" s="758"/>
      <c r="AN1524" s="758"/>
      <c r="AO1524" s="758"/>
      <c r="AP1524" s="758"/>
      <c r="AQ1524" s="758"/>
      <c r="AR1524" s="758"/>
      <c r="AS1524" s="758"/>
      <c r="AT1524" s="758"/>
      <c r="AU1524" s="758"/>
      <c r="AV1524" s="758"/>
      <c r="AW1524" s="758"/>
      <c r="AX1524" s="758"/>
      <c r="AY1524" s="758"/>
      <c r="AZ1524" s="758"/>
      <c r="BA1524" s="758"/>
      <c r="BB1524" s="758"/>
      <c r="BC1524" s="758"/>
      <c r="BD1524" s="758"/>
      <c r="BE1524" s="758"/>
      <c r="BF1524" s="812"/>
      <c r="BG1524" s="758"/>
      <c r="BH1524" s="758"/>
      <c r="BI1524" s="758"/>
      <c r="BJ1524" s="758"/>
      <c r="BK1524" s="758"/>
      <c r="BL1524" s="758"/>
      <c r="BM1524" s="758"/>
      <c r="BN1524" s="758"/>
      <c r="BO1524" s="758"/>
      <c r="BP1524" s="758"/>
      <c r="BQ1524" s="758"/>
      <c r="BR1524" s="758"/>
      <c r="BS1524" s="758"/>
      <c r="BT1524" s="758"/>
      <c r="BU1524" s="758"/>
      <c r="BV1524" s="758"/>
      <c r="BW1524" s="758"/>
      <c r="BX1524" s="758"/>
      <c r="BY1524" s="758"/>
      <c r="BZ1524" s="758"/>
      <c r="CA1524" s="758"/>
      <c r="CB1524" s="758"/>
      <c r="CC1524" s="758"/>
      <c r="CD1524" s="758"/>
      <c r="CE1524" s="758"/>
      <c r="CF1524" s="758"/>
      <c r="CG1524" s="758"/>
      <c r="CH1524" s="758"/>
      <c r="CI1524" s="758"/>
      <c r="CJ1524" s="758"/>
      <c r="CK1524" s="758"/>
      <c r="CL1524" s="758"/>
      <c r="CM1524" s="758"/>
      <c r="CN1524" s="758"/>
    </row>
    <row r="1525" spans="2:92" ht="15">
      <c r="B1525" s="758"/>
      <c r="C1525" s="758"/>
      <c r="D1525" s="758"/>
      <c r="E1525" s="758"/>
      <c r="F1525" s="758"/>
      <c r="G1525" s="758"/>
      <c r="H1525" s="758"/>
      <c r="I1525" s="758"/>
      <c r="J1525" s="758"/>
      <c r="K1525" s="758"/>
      <c r="L1525" s="758"/>
      <c r="M1525" s="758"/>
      <c r="N1525" s="758"/>
      <c r="O1525" s="758"/>
      <c r="P1525" s="758"/>
      <c r="Q1525" s="758"/>
      <c r="R1525" s="758"/>
      <c r="S1525" s="758"/>
      <c r="T1525" s="758"/>
      <c r="U1525" s="758"/>
      <c r="V1525" s="758"/>
      <c r="W1525" s="758"/>
      <c r="X1525" s="758"/>
      <c r="Y1525" s="758"/>
      <c r="Z1525" s="758"/>
      <c r="AA1525" s="758"/>
      <c r="AB1525" s="758"/>
      <c r="AC1525" s="758"/>
      <c r="AD1525" s="758"/>
      <c r="AE1525" s="758"/>
      <c r="AF1525" s="758"/>
      <c r="AG1525" s="758"/>
      <c r="AH1525" s="758"/>
      <c r="AI1525" s="758"/>
      <c r="AJ1525" s="758"/>
      <c r="AK1525" s="758"/>
      <c r="AL1525" s="758"/>
      <c r="AM1525" s="758"/>
      <c r="AN1525" s="758"/>
      <c r="AO1525" s="758"/>
      <c r="AP1525" s="758"/>
      <c r="AQ1525" s="758"/>
      <c r="AR1525" s="758"/>
      <c r="AS1525" s="758"/>
      <c r="AT1525" s="758"/>
      <c r="AU1525" s="758"/>
      <c r="AV1525" s="758"/>
      <c r="AW1525" s="758"/>
      <c r="AX1525" s="758"/>
      <c r="AY1525" s="758"/>
      <c r="AZ1525" s="758"/>
      <c r="BA1525" s="758"/>
      <c r="BB1525" s="758"/>
      <c r="BC1525" s="758"/>
      <c r="BD1525" s="758"/>
      <c r="BE1525" s="758"/>
      <c r="BF1525" s="812"/>
      <c r="BG1525" s="758"/>
      <c r="BH1525" s="758"/>
      <c r="BI1525" s="758"/>
      <c r="BJ1525" s="758"/>
      <c r="BK1525" s="758"/>
      <c r="BL1525" s="758"/>
      <c r="BM1525" s="758"/>
      <c r="BN1525" s="758"/>
      <c r="BO1525" s="758"/>
      <c r="BP1525" s="758"/>
      <c r="BQ1525" s="758"/>
      <c r="BR1525" s="758"/>
      <c r="BS1525" s="758"/>
      <c r="BT1525" s="758"/>
      <c r="BU1525" s="758"/>
      <c r="BV1525" s="758"/>
      <c r="BW1525" s="758"/>
      <c r="BX1525" s="758"/>
      <c r="BY1525" s="758"/>
      <c r="BZ1525" s="758"/>
      <c r="CA1525" s="758"/>
      <c r="CB1525" s="758"/>
      <c r="CC1525" s="758"/>
      <c r="CD1525" s="758"/>
      <c r="CE1525" s="758"/>
      <c r="CF1525" s="758"/>
      <c r="CG1525" s="758"/>
      <c r="CH1525" s="758"/>
      <c r="CI1525" s="758"/>
      <c r="CJ1525" s="758"/>
      <c r="CK1525" s="758"/>
      <c r="CL1525" s="758"/>
      <c r="CM1525" s="758"/>
      <c r="CN1525" s="758"/>
    </row>
    <row r="1526" spans="2:92" ht="15">
      <c r="B1526" s="758"/>
      <c r="C1526" s="758"/>
      <c r="D1526" s="758"/>
      <c r="E1526" s="758"/>
      <c r="F1526" s="758"/>
      <c r="G1526" s="758"/>
      <c r="H1526" s="758"/>
      <c r="I1526" s="758"/>
      <c r="J1526" s="758"/>
      <c r="K1526" s="758"/>
      <c r="L1526" s="758"/>
      <c r="M1526" s="758"/>
      <c r="N1526" s="758"/>
      <c r="O1526" s="758"/>
      <c r="P1526" s="758"/>
      <c r="Q1526" s="758"/>
      <c r="R1526" s="758"/>
      <c r="S1526" s="758"/>
      <c r="T1526" s="758"/>
      <c r="U1526" s="758"/>
      <c r="V1526" s="758"/>
      <c r="W1526" s="758"/>
      <c r="X1526" s="758"/>
      <c r="Y1526" s="758"/>
      <c r="Z1526" s="758"/>
      <c r="AA1526" s="758"/>
      <c r="AB1526" s="758"/>
      <c r="AC1526" s="758"/>
      <c r="AD1526" s="758"/>
      <c r="AE1526" s="758"/>
      <c r="AF1526" s="758"/>
      <c r="AG1526" s="758"/>
      <c r="AH1526" s="758"/>
      <c r="AI1526" s="758"/>
      <c r="AJ1526" s="758"/>
      <c r="AK1526" s="758"/>
      <c r="AL1526" s="758"/>
      <c r="AM1526" s="758"/>
      <c r="AN1526" s="758"/>
      <c r="AO1526" s="758"/>
      <c r="AP1526" s="758"/>
      <c r="AQ1526" s="758"/>
      <c r="AR1526" s="758"/>
      <c r="AS1526" s="758"/>
      <c r="AT1526" s="758"/>
      <c r="AU1526" s="758"/>
      <c r="AV1526" s="758"/>
      <c r="AW1526" s="758"/>
      <c r="AX1526" s="758"/>
      <c r="AY1526" s="758"/>
      <c r="AZ1526" s="758"/>
      <c r="BA1526" s="758"/>
      <c r="BB1526" s="758"/>
      <c r="BC1526" s="758"/>
      <c r="BD1526" s="758"/>
      <c r="BE1526" s="758"/>
      <c r="BF1526" s="812"/>
      <c r="BG1526" s="758"/>
      <c r="BH1526" s="758"/>
      <c r="BI1526" s="758"/>
      <c r="BJ1526" s="758"/>
      <c r="BK1526" s="758"/>
      <c r="BL1526" s="758"/>
      <c r="BM1526" s="758"/>
      <c r="BN1526" s="758"/>
      <c r="BO1526" s="758"/>
      <c r="BP1526" s="758"/>
      <c r="BQ1526" s="758"/>
      <c r="BR1526" s="758"/>
      <c r="BS1526" s="758"/>
      <c r="BT1526" s="758"/>
      <c r="BU1526" s="758"/>
      <c r="BV1526" s="758"/>
      <c r="BW1526" s="758"/>
      <c r="BX1526" s="758"/>
      <c r="BY1526" s="758"/>
      <c r="BZ1526" s="758"/>
      <c r="CA1526" s="758"/>
      <c r="CB1526" s="758"/>
      <c r="CC1526" s="758"/>
      <c r="CD1526" s="758"/>
      <c r="CE1526" s="758"/>
      <c r="CF1526" s="758"/>
      <c r="CG1526" s="758"/>
      <c r="CH1526" s="758"/>
      <c r="CI1526" s="758"/>
      <c r="CJ1526" s="758"/>
      <c r="CK1526" s="758"/>
      <c r="CL1526" s="758"/>
      <c r="CM1526" s="758"/>
      <c r="CN1526" s="758"/>
    </row>
    <row r="1527" spans="2:92" ht="15">
      <c r="B1527" s="758"/>
      <c r="C1527" s="758"/>
      <c r="D1527" s="758"/>
      <c r="E1527" s="758"/>
      <c r="F1527" s="758"/>
      <c r="G1527" s="758"/>
      <c r="H1527" s="758"/>
      <c r="I1527" s="758"/>
      <c r="J1527" s="758"/>
      <c r="K1527" s="758"/>
      <c r="L1527" s="758"/>
      <c r="M1527" s="758"/>
      <c r="N1527" s="758"/>
      <c r="O1527" s="758"/>
      <c r="P1527" s="758"/>
      <c r="Q1527" s="758"/>
      <c r="R1527" s="758"/>
      <c r="S1527" s="758"/>
      <c r="T1527" s="758"/>
      <c r="U1527" s="758"/>
      <c r="V1527" s="758"/>
      <c r="W1527" s="758"/>
      <c r="X1527" s="758"/>
      <c r="Y1527" s="758"/>
      <c r="Z1527" s="758"/>
      <c r="AA1527" s="758"/>
      <c r="AB1527" s="758"/>
      <c r="AC1527" s="758"/>
      <c r="AD1527" s="758"/>
      <c r="AE1527" s="758"/>
      <c r="AF1527" s="758"/>
      <c r="AG1527" s="758"/>
      <c r="AH1527" s="758"/>
      <c r="AI1527" s="758"/>
      <c r="AJ1527" s="758"/>
      <c r="AK1527" s="758"/>
      <c r="AL1527" s="758"/>
      <c r="AM1527" s="758"/>
      <c r="AN1527" s="758"/>
      <c r="AO1527" s="758"/>
      <c r="AP1527" s="758"/>
      <c r="AQ1527" s="758"/>
      <c r="AR1527" s="758"/>
      <c r="AS1527" s="758"/>
      <c r="AT1527" s="758"/>
      <c r="AU1527" s="758"/>
      <c r="AV1527" s="758"/>
      <c r="AW1527" s="758"/>
      <c r="AX1527" s="758"/>
      <c r="AY1527" s="758"/>
      <c r="AZ1527" s="758"/>
      <c r="BA1527" s="758"/>
      <c r="BB1527" s="758"/>
      <c r="BC1527" s="758"/>
      <c r="BD1527" s="758"/>
      <c r="BE1527" s="758"/>
      <c r="BF1527" s="812"/>
      <c r="BG1527" s="758"/>
      <c r="BH1527" s="758"/>
      <c r="BI1527" s="758"/>
      <c r="BJ1527" s="758"/>
      <c r="BK1527" s="758"/>
      <c r="BL1527" s="758"/>
      <c r="BM1527" s="758"/>
      <c r="BN1527" s="758"/>
      <c r="BO1527" s="758"/>
      <c r="BP1527" s="758"/>
      <c r="BQ1527" s="758"/>
      <c r="BR1527" s="758"/>
      <c r="BS1527" s="758"/>
      <c r="BT1527" s="758"/>
      <c r="BU1527" s="758"/>
      <c r="BV1527" s="758"/>
      <c r="BW1527" s="758"/>
      <c r="BX1527" s="758"/>
      <c r="BY1527" s="758"/>
      <c r="BZ1527" s="758"/>
      <c r="CA1527" s="758"/>
      <c r="CB1527" s="758"/>
      <c r="CC1527" s="758"/>
      <c r="CD1527" s="758"/>
      <c r="CE1527" s="758"/>
      <c r="CF1527" s="758"/>
      <c r="CG1527" s="758"/>
      <c r="CH1527" s="758"/>
      <c r="CI1527" s="758"/>
      <c r="CJ1527" s="758"/>
      <c r="CK1527" s="758"/>
      <c r="CL1527" s="758"/>
      <c r="CM1527" s="758"/>
      <c r="CN1527" s="758"/>
    </row>
    <row r="1528" spans="2:92" ht="15">
      <c r="B1528" s="758"/>
      <c r="C1528" s="758"/>
      <c r="D1528" s="758"/>
      <c r="E1528" s="758"/>
      <c r="F1528" s="758"/>
      <c r="G1528" s="758"/>
      <c r="H1528" s="758"/>
      <c r="I1528" s="758"/>
      <c r="J1528" s="758"/>
      <c r="K1528" s="758"/>
      <c r="L1528" s="758"/>
      <c r="M1528" s="758"/>
      <c r="N1528" s="758"/>
      <c r="O1528" s="758"/>
      <c r="P1528" s="758"/>
      <c r="Q1528" s="758"/>
      <c r="R1528" s="758"/>
      <c r="S1528" s="758"/>
      <c r="T1528" s="758"/>
      <c r="U1528" s="758"/>
      <c r="V1528" s="758"/>
      <c r="W1528" s="758"/>
      <c r="X1528" s="758"/>
      <c r="Y1528" s="758"/>
      <c r="Z1528" s="758"/>
      <c r="AA1528" s="758"/>
      <c r="AB1528" s="758"/>
      <c r="AC1528" s="758"/>
      <c r="AD1528" s="758"/>
      <c r="AE1528" s="758"/>
      <c r="AF1528" s="758"/>
      <c r="AG1528" s="758"/>
      <c r="AH1528" s="758"/>
      <c r="AI1528" s="758"/>
      <c r="AJ1528" s="758"/>
      <c r="AK1528" s="758"/>
      <c r="AL1528" s="758"/>
      <c r="AM1528" s="758"/>
      <c r="AN1528" s="758"/>
      <c r="AO1528" s="758"/>
      <c r="AP1528" s="758"/>
      <c r="AQ1528" s="758"/>
      <c r="AR1528" s="758"/>
      <c r="AS1528" s="758"/>
      <c r="AT1528" s="758"/>
      <c r="AU1528" s="758"/>
      <c r="AV1528" s="758"/>
      <c r="AW1528" s="758"/>
      <c r="AX1528" s="758"/>
      <c r="AY1528" s="758"/>
      <c r="AZ1528" s="758"/>
      <c r="BA1528" s="758"/>
      <c r="BB1528" s="758"/>
      <c r="BC1528" s="758"/>
      <c r="BD1528" s="758"/>
      <c r="BE1528" s="758"/>
      <c r="BF1528" s="812"/>
      <c r="BG1528" s="758"/>
      <c r="BH1528" s="758"/>
      <c r="BI1528" s="758"/>
      <c r="BJ1528" s="758"/>
      <c r="BK1528" s="758"/>
      <c r="BL1528" s="758"/>
      <c r="BM1528" s="758"/>
      <c r="BN1528" s="758"/>
      <c r="BO1528" s="758"/>
      <c r="BP1528" s="758"/>
      <c r="BQ1528" s="758"/>
      <c r="BR1528" s="758"/>
      <c r="BS1528" s="758"/>
      <c r="BT1528" s="758"/>
      <c r="BU1528" s="758"/>
      <c r="BV1528" s="758"/>
      <c r="BW1528" s="758"/>
      <c r="BX1528" s="758"/>
      <c r="BY1528" s="758"/>
      <c r="BZ1528" s="758"/>
      <c r="CA1528" s="758"/>
      <c r="CB1528" s="758"/>
      <c r="CC1528" s="758"/>
      <c r="CD1528" s="758"/>
      <c r="CE1528" s="758"/>
      <c r="CF1528" s="758"/>
      <c r="CG1528" s="758"/>
      <c r="CH1528" s="758"/>
      <c r="CI1528" s="758"/>
      <c r="CJ1528" s="758"/>
      <c r="CK1528" s="758"/>
      <c r="CL1528" s="758"/>
      <c r="CM1528" s="758"/>
      <c r="CN1528" s="758"/>
    </row>
    <row r="1529" spans="2:92" ht="15">
      <c r="B1529" s="758"/>
      <c r="C1529" s="758"/>
      <c r="D1529" s="758"/>
      <c r="E1529" s="758"/>
      <c r="F1529" s="758"/>
      <c r="G1529" s="758"/>
      <c r="H1529" s="758"/>
      <c r="I1529" s="758"/>
      <c r="J1529" s="758"/>
      <c r="K1529" s="758"/>
      <c r="L1529" s="758"/>
      <c r="M1529" s="758"/>
      <c r="N1529" s="758"/>
      <c r="O1529" s="758"/>
      <c r="P1529" s="758"/>
      <c r="Q1529" s="758"/>
      <c r="R1529" s="758"/>
      <c r="S1529" s="758"/>
      <c r="T1529" s="758"/>
      <c r="U1529" s="758"/>
      <c r="V1529" s="758"/>
      <c r="W1529" s="758"/>
      <c r="X1529" s="758"/>
      <c r="Y1529" s="758"/>
      <c r="Z1529" s="758"/>
      <c r="AA1529" s="758"/>
      <c r="AB1529" s="758"/>
      <c r="AC1529" s="758"/>
      <c r="AD1529" s="758"/>
      <c r="AE1529" s="758"/>
      <c r="AF1529" s="758"/>
      <c r="AG1529" s="758"/>
      <c r="AH1529" s="758"/>
      <c r="AI1529" s="758"/>
      <c r="AJ1529" s="758"/>
      <c r="AK1529" s="758"/>
      <c r="AL1529" s="758"/>
      <c r="AM1529" s="758"/>
      <c r="AN1529" s="758"/>
      <c r="AO1529" s="758"/>
      <c r="AP1529" s="758"/>
      <c r="AQ1529" s="758"/>
      <c r="AR1529" s="758"/>
      <c r="AS1529" s="758"/>
      <c r="AT1529" s="758"/>
      <c r="AU1529" s="758"/>
      <c r="AV1529" s="758"/>
      <c r="AW1529" s="758"/>
      <c r="AX1529" s="758"/>
      <c r="AY1529" s="758"/>
      <c r="AZ1529" s="758"/>
      <c r="BA1529" s="758"/>
      <c r="BB1529" s="758"/>
      <c r="BC1529" s="758"/>
      <c r="BD1529" s="758"/>
      <c r="BE1529" s="758"/>
      <c r="BF1529" s="812"/>
      <c r="BG1529" s="758"/>
      <c r="BH1529" s="758"/>
      <c r="BI1529" s="758"/>
      <c r="BJ1529" s="758"/>
      <c r="BK1529" s="758"/>
      <c r="BL1529" s="758"/>
      <c r="BM1529" s="758"/>
      <c r="BN1529" s="758"/>
      <c r="BO1529" s="758"/>
      <c r="BP1529" s="758"/>
      <c r="BQ1529" s="758"/>
      <c r="BR1529" s="758"/>
      <c r="BS1529" s="758"/>
      <c r="BT1529" s="758"/>
      <c r="BU1529" s="758"/>
      <c r="BV1529" s="758"/>
      <c r="BW1529" s="758"/>
      <c r="BX1529" s="758"/>
      <c r="BY1529" s="758"/>
      <c r="BZ1529" s="758"/>
      <c r="CA1529" s="758"/>
      <c r="CB1529" s="758"/>
      <c r="CC1529" s="758"/>
      <c r="CD1529" s="758"/>
      <c r="CE1529" s="758"/>
      <c r="CF1529" s="758"/>
      <c r="CG1529" s="758"/>
      <c r="CH1529" s="758"/>
      <c r="CI1529" s="758"/>
      <c r="CJ1529" s="758"/>
      <c r="CK1529" s="758"/>
      <c r="CL1529" s="758"/>
      <c r="CM1529" s="758"/>
      <c r="CN1529" s="758"/>
    </row>
    <row r="1530" spans="2:92" ht="15">
      <c r="B1530" s="758"/>
      <c r="C1530" s="758"/>
      <c r="D1530" s="758"/>
      <c r="E1530" s="758"/>
      <c r="F1530" s="758"/>
      <c r="G1530" s="758"/>
      <c r="H1530" s="758"/>
      <c r="I1530" s="758"/>
      <c r="J1530" s="758"/>
      <c r="K1530" s="758"/>
      <c r="L1530" s="758"/>
      <c r="M1530" s="758"/>
      <c r="N1530" s="758"/>
      <c r="O1530" s="758"/>
      <c r="P1530" s="758"/>
      <c r="Q1530" s="758"/>
      <c r="R1530" s="758"/>
      <c r="S1530" s="758"/>
      <c r="T1530" s="758"/>
      <c r="U1530" s="758"/>
      <c r="V1530" s="758"/>
      <c r="W1530" s="758"/>
      <c r="X1530" s="758"/>
      <c r="Y1530" s="758"/>
      <c r="Z1530" s="758"/>
      <c r="AA1530" s="758"/>
      <c r="AB1530" s="758"/>
      <c r="AC1530" s="758"/>
      <c r="AD1530" s="758"/>
      <c r="AE1530" s="758"/>
      <c r="AF1530" s="758"/>
      <c r="AG1530" s="758"/>
      <c r="AH1530" s="758"/>
      <c r="AI1530" s="758"/>
      <c r="AJ1530" s="758"/>
      <c r="AK1530" s="758"/>
      <c r="AL1530" s="758"/>
      <c r="AM1530" s="758"/>
      <c r="AN1530" s="758"/>
      <c r="AO1530" s="758"/>
      <c r="AP1530" s="758"/>
      <c r="AQ1530" s="758"/>
      <c r="AR1530" s="758"/>
      <c r="AS1530" s="758"/>
      <c r="AT1530" s="758"/>
      <c r="AU1530" s="758"/>
      <c r="AV1530" s="758"/>
      <c r="AW1530" s="758"/>
      <c r="AX1530" s="758"/>
      <c r="AY1530" s="758"/>
      <c r="AZ1530" s="758"/>
      <c r="BA1530" s="758"/>
      <c r="BB1530" s="758"/>
      <c r="BC1530" s="758"/>
      <c r="BD1530" s="758"/>
      <c r="BE1530" s="758"/>
      <c r="BF1530" s="812"/>
      <c r="BG1530" s="758"/>
      <c r="BH1530" s="758"/>
      <c r="BI1530" s="758"/>
      <c r="BJ1530" s="758"/>
      <c r="BK1530" s="758"/>
      <c r="BL1530" s="758"/>
      <c r="BM1530" s="758"/>
      <c r="BN1530" s="758"/>
      <c r="BO1530" s="758"/>
      <c r="BP1530" s="758"/>
      <c r="BQ1530" s="758"/>
      <c r="BR1530" s="758"/>
      <c r="BS1530" s="758"/>
      <c r="BT1530" s="758"/>
      <c r="BU1530" s="758"/>
      <c r="BV1530" s="758"/>
      <c r="BW1530" s="758"/>
      <c r="BX1530" s="758"/>
      <c r="BY1530" s="758"/>
      <c r="BZ1530" s="758"/>
      <c r="CA1530" s="758"/>
      <c r="CB1530" s="758"/>
      <c r="CC1530" s="758"/>
      <c r="CD1530" s="758"/>
      <c r="CE1530" s="758"/>
      <c r="CF1530" s="758"/>
      <c r="CG1530" s="758"/>
      <c r="CH1530" s="758"/>
      <c r="CI1530" s="758"/>
      <c r="CJ1530" s="758"/>
      <c r="CK1530" s="758"/>
      <c r="CL1530" s="758"/>
      <c r="CM1530" s="758"/>
      <c r="CN1530" s="758"/>
    </row>
    <row r="1531" spans="2:92" ht="15">
      <c r="B1531" s="758"/>
      <c r="C1531" s="758"/>
      <c r="D1531" s="758"/>
      <c r="E1531" s="758"/>
      <c r="F1531" s="758"/>
      <c r="G1531" s="758"/>
      <c r="H1531" s="758"/>
      <c r="I1531" s="758"/>
      <c r="J1531" s="758"/>
      <c r="K1531" s="758"/>
      <c r="L1531" s="758"/>
      <c r="M1531" s="758"/>
      <c r="N1531" s="758"/>
      <c r="O1531" s="758"/>
      <c r="P1531" s="758"/>
      <c r="Q1531" s="758"/>
      <c r="R1531" s="758"/>
      <c r="S1531" s="758"/>
      <c r="T1531" s="758"/>
      <c r="U1531" s="758"/>
      <c r="V1531" s="758"/>
      <c r="W1531" s="758"/>
      <c r="X1531" s="758"/>
      <c r="Y1531" s="758"/>
      <c r="Z1531" s="758"/>
      <c r="AA1531" s="758"/>
      <c r="AB1531" s="758"/>
      <c r="AC1531" s="758"/>
      <c r="AD1531" s="758"/>
      <c r="AE1531" s="758"/>
      <c r="AF1531" s="758"/>
      <c r="AG1531" s="758"/>
      <c r="AH1531" s="758"/>
      <c r="AI1531" s="758"/>
      <c r="AJ1531" s="758"/>
      <c r="AK1531" s="758"/>
      <c r="AL1531" s="758"/>
      <c r="AM1531" s="758"/>
      <c r="AN1531" s="758"/>
      <c r="AO1531" s="758"/>
      <c r="AP1531" s="758"/>
      <c r="AQ1531" s="758"/>
      <c r="AR1531" s="758"/>
      <c r="AS1531" s="758"/>
      <c r="AT1531" s="758"/>
      <c r="AU1531" s="758"/>
      <c r="AV1531" s="758"/>
      <c r="AW1531" s="758"/>
      <c r="AX1531" s="758"/>
      <c r="AY1531" s="758"/>
      <c r="AZ1531" s="758"/>
      <c r="BA1531" s="758"/>
      <c r="BB1531" s="758"/>
      <c r="BC1531" s="758"/>
      <c r="BD1531" s="758"/>
      <c r="BE1531" s="758"/>
      <c r="BF1531" s="812"/>
      <c r="BG1531" s="758"/>
      <c r="BH1531" s="758"/>
      <c r="BI1531" s="758"/>
      <c r="BJ1531" s="758"/>
      <c r="BK1531" s="758"/>
      <c r="BL1531" s="758"/>
      <c r="BM1531" s="758"/>
      <c r="BN1531" s="758"/>
      <c r="BO1531" s="758"/>
      <c r="BP1531" s="758"/>
      <c r="BQ1531" s="758"/>
      <c r="BR1531" s="758"/>
      <c r="BS1531" s="758"/>
      <c r="BT1531" s="758"/>
      <c r="BU1531" s="758"/>
      <c r="BV1531" s="758"/>
      <c r="BW1531" s="758"/>
      <c r="BX1531" s="758"/>
      <c r="BY1531" s="758"/>
      <c r="BZ1531" s="758"/>
      <c r="CA1531" s="758"/>
      <c r="CB1531" s="758"/>
      <c r="CC1531" s="758"/>
      <c r="CD1531" s="758"/>
      <c r="CE1531" s="758"/>
      <c r="CF1531" s="758"/>
      <c r="CG1531" s="758"/>
      <c r="CH1531" s="758"/>
      <c r="CI1531" s="758"/>
      <c r="CJ1531" s="758"/>
      <c r="CK1531" s="758"/>
      <c r="CL1531" s="758"/>
      <c r="CM1531" s="758"/>
      <c r="CN1531" s="758"/>
    </row>
    <row r="1532" spans="2:92" ht="15">
      <c r="B1532" s="758"/>
      <c r="C1532" s="758"/>
      <c r="D1532" s="758"/>
      <c r="E1532" s="758"/>
      <c r="F1532" s="758"/>
      <c r="G1532" s="758"/>
      <c r="H1532" s="758"/>
      <c r="I1532" s="758"/>
      <c r="J1532" s="758"/>
      <c r="K1532" s="758"/>
      <c r="L1532" s="758"/>
      <c r="M1532" s="758"/>
      <c r="N1532" s="758"/>
      <c r="O1532" s="758"/>
      <c r="P1532" s="758"/>
      <c r="Q1532" s="758"/>
      <c r="R1532" s="758"/>
      <c r="S1532" s="758"/>
      <c r="T1532" s="758"/>
      <c r="U1532" s="758"/>
      <c r="V1532" s="758"/>
      <c r="W1532" s="758"/>
      <c r="X1532" s="758"/>
      <c r="Y1532" s="758"/>
      <c r="Z1532" s="758"/>
      <c r="AA1532" s="758"/>
      <c r="AB1532" s="758"/>
      <c r="AC1532" s="758"/>
      <c r="AD1532" s="758"/>
      <c r="AE1532" s="758"/>
      <c r="AF1532" s="758"/>
      <c r="AG1532" s="758"/>
      <c r="AH1532" s="758"/>
      <c r="AI1532" s="758"/>
      <c r="AJ1532" s="758"/>
      <c r="AK1532" s="758"/>
      <c r="AL1532" s="758"/>
      <c r="AM1532" s="758"/>
      <c r="AN1532" s="758"/>
      <c r="AO1532" s="758"/>
      <c r="AP1532" s="758"/>
      <c r="AQ1532" s="758"/>
      <c r="AR1532" s="758"/>
      <c r="AS1532" s="758"/>
      <c r="AT1532" s="758"/>
      <c r="AU1532" s="758"/>
      <c r="AV1532" s="758"/>
      <c r="AW1532" s="758"/>
      <c r="AX1532" s="758"/>
      <c r="AY1532" s="758"/>
      <c r="AZ1532" s="758"/>
      <c r="BA1532" s="758"/>
      <c r="BB1532" s="758"/>
      <c r="BC1532" s="758"/>
      <c r="BD1532" s="758"/>
      <c r="BE1532" s="758"/>
      <c r="BF1532" s="812"/>
      <c r="BG1532" s="758"/>
      <c r="BH1532" s="758"/>
      <c r="BI1532" s="758"/>
      <c r="BJ1532" s="758"/>
      <c r="BK1532" s="758"/>
      <c r="BL1532" s="758"/>
      <c r="BM1532" s="758"/>
      <c r="BN1532" s="758"/>
      <c r="BO1532" s="758"/>
      <c r="BP1532" s="758"/>
      <c r="BQ1532" s="758"/>
      <c r="BR1532" s="758"/>
      <c r="BS1532" s="758"/>
      <c r="BT1532" s="758"/>
      <c r="BU1532" s="758"/>
      <c r="BV1532" s="758"/>
      <c r="BW1532" s="758"/>
      <c r="BX1532" s="758"/>
      <c r="BY1532" s="758"/>
      <c r="BZ1532" s="758"/>
      <c r="CA1532" s="758"/>
      <c r="CB1532" s="758"/>
      <c r="CC1532" s="758"/>
      <c r="CD1532" s="758"/>
      <c r="CE1532" s="758"/>
      <c r="CF1532" s="758"/>
      <c r="CG1532" s="758"/>
      <c r="CH1532" s="758"/>
      <c r="CI1532" s="758"/>
      <c r="CJ1532" s="758"/>
      <c r="CK1532" s="758"/>
      <c r="CL1532" s="758"/>
      <c r="CM1532" s="758"/>
      <c r="CN1532" s="758"/>
    </row>
    <row r="1533" spans="2:92" ht="15">
      <c r="B1533" s="758"/>
      <c r="C1533" s="758"/>
      <c r="D1533" s="758"/>
      <c r="E1533" s="758"/>
      <c r="F1533" s="758"/>
      <c r="G1533" s="758"/>
      <c r="H1533" s="758"/>
      <c r="I1533" s="758"/>
      <c r="J1533" s="758"/>
      <c r="K1533" s="758"/>
      <c r="L1533" s="758"/>
      <c r="M1533" s="758"/>
      <c r="N1533" s="758"/>
      <c r="O1533" s="758"/>
      <c r="P1533" s="758"/>
      <c r="Q1533" s="758"/>
      <c r="R1533" s="758"/>
      <c r="S1533" s="758"/>
      <c r="T1533" s="758"/>
      <c r="U1533" s="758"/>
      <c r="V1533" s="758"/>
      <c r="W1533" s="758"/>
      <c r="X1533" s="758"/>
      <c r="Y1533" s="758"/>
      <c r="Z1533" s="758"/>
      <c r="AA1533" s="758"/>
      <c r="AB1533" s="758"/>
      <c r="AC1533" s="758"/>
      <c r="AD1533" s="758"/>
      <c r="AE1533" s="758"/>
      <c r="AF1533" s="758"/>
      <c r="AG1533" s="758"/>
      <c r="AH1533" s="758"/>
      <c r="AI1533" s="758"/>
      <c r="AJ1533" s="758"/>
      <c r="AK1533" s="758"/>
      <c r="AL1533" s="758"/>
      <c r="AM1533" s="758"/>
      <c r="AN1533" s="758"/>
      <c r="AO1533" s="758"/>
      <c r="AP1533" s="758"/>
      <c r="AQ1533" s="758"/>
      <c r="AR1533" s="758"/>
      <c r="AS1533" s="758"/>
      <c r="AT1533" s="758"/>
      <c r="AU1533" s="758"/>
      <c r="AV1533" s="758"/>
      <c r="AW1533" s="758"/>
      <c r="AX1533" s="758"/>
      <c r="AY1533" s="758"/>
      <c r="AZ1533" s="758"/>
      <c r="BA1533" s="758"/>
      <c r="BB1533" s="758"/>
      <c r="BC1533" s="758"/>
      <c r="BD1533" s="758"/>
      <c r="BE1533" s="758"/>
      <c r="BF1533" s="812"/>
      <c r="BG1533" s="758"/>
      <c r="BH1533" s="758"/>
      <c r="BI1533" s="758"/>
      <c r="BJ1533" s="758"/>
      <c r="BK1533" s="758"/>
      <c r="BL1533" s="758"/>
      <c r="BM1533" s="758"/>
      <c r="BN1533" s="758"/>
      <c r="BO1533" s="758"/>
      <c r="BP1533" s="758"/>
      <c r="BQ1533" s="758"/>
      <c r="BR1533" s="758"/>
      <c r="BS1533" s="758"/>
      <c r="BT1533" s="758"/>
      <c r="BU1533" s="758"/>
      <c r="BV1533" s="758"/>
      <c r="BW1533" s="758"/>
      <c r="BX1533" s="758"/>
      <c r="BY1533" s="758"/>
      <c r="BZ1533" s="758"/>
      <c r="CA1533" s="758"/>
      <c r="CB1533" s="758"/>
      <c r="CC1533" s="758"/>
      <c r="CD1533" s="758"/>
      <c r="CE1533" s="758"/>
      <c r="CF1533" s="758"/>
      <c r="CG1533" s="758"/>
      <c r="CH1533" s="758"/>
      <c r="CI1533" s="758"/>
      <c r="CJ1533" s="758"/>
      <c r="CK1533" s="758"/>
      <c r="CL1533" s="758"/>
      <c r="CM1533" s="758"/>
      <c r="CN1533" s="758"/>
    </row>
    <row r="1534" spans="2:92" ht="15">
      <c r="B1534" s="758"/>
      <c r="C1534" s="758"/>
      <c r="D1534" s="758"/>
      <c r="E1534" s="758"/>
      <c r="F1534" s="758"/>
      <c r="G1534" s="758"/>
      <c r="H1534" s="758"/>
      <c r="I1534" s="758"/>
      <c r="J1534" s="758"/>
      <c r="K1534" s="758"/>
      <c r="L1534" s="758"/>
      <c r="M1534" s="758"/>
      <c r="N1534" s="758"/>
      <c r="O1534" s="758"/>
      <c r="P1534" s="758"/>
      <c r="Q1534" s="758"/>
      <c r="R1534" s="758"/>
      <c r="S1534" s="758"/>
      <c r="T1534" s="758"/>
      <c r="U1534" s="758"/>
      <c r="V1534" s="758"/>
      <c r="W1534" s="758"/>
      <c r="X1534" s="758"/>
      <c r="Y1534" s="758"/>
      <c r="Z1534" s="758"/>
      <c r="AA1534" s="758"/>
      <c r="AB1534" s="758"/>
      <c r="AC1534" s="758"/>
      <c r="AD1534" s="758"/>
      <c r="AE1534" s="758"/>
      <c r="AF1534" s="758"/>
      <c r="AG1534" s="758"/>
      <c r="AH1534" s="758"/>
      <c r="AI1534" s="758"/>
      <c r="AJ1534" s="758"/>
      <c r="AK1534" s="758"/>
      <c r="AL1534" s="758"/>
      <c r="AM1534" s="758"/>
      <c r="AN1534" s="758"/>
      <c r="AO1534" s="758"/>
      <c r="AP1534" s="758"/>
      <c r="AQ1534" s="758"/>
      <c r="AR1534" s="758"/>
      <c r="AS1534" s="758"/>
      <c r="AT1534" s="758"/>
      <c r="AU1534" s="758"/>
      <c r="AV1534" s="758"/>
      <c r="AW1534" s="758"/>
      <c r="AX1534" s="758"/>
      <c r="AY1534" s="758"/>
      <c r="AZ1534" s="758"/>
      <c r="BA1534" s="758"/>
      <c r="BB1534" s="758"/>
      <c r="BC1534" s="758"/>
      <c r="BD1534" s="758"/>
      <c r="BE1534" s="758"/>
      <c r="BF1534" s="812"/>
      <c r="BG1534" s="758"/>
      <c r="BH1534" s="758"/>
      <c r="BI1534" s="758"/>
      <c r="BJ1534" s="758"/>
      <c r="BK1534" s="758"/>
      <c r="BL1534" s="758"/>
      <c r="BM1534" s="758"/>
      <c r="BN1534" s="758"/>
      <c r="BO1534" s="758"/>
      <c r="BP1534" s="758"/>
      <c r="BQ1534" s="758"/>
      <c r="BR1534" s="758"/>
      <c r="BS1534" s="758"/>
      <c r="BT1534" s="758"/>
      <c r="BU1534" s="758"/>
      <c r="BV1534" s="758"/>
      <c r="BW1534" s="758"/>
      <c r="BX1534" s="758"/>
      <c r="BY1534" s="758"/>
      <c r="BZ1534" s="758"/>
      <c r="CA1534" s="758"/>
      <c r="CB1534" s="758"/>
      <c r="CC1534" s="758"/>
      <c r="CD1534" s="758"/>
      <c r="CE1534" s="758"/>
      <c r="CF1534" s="758"/>
      <c r="CG1534" s="758"/>
      <c r="CH1534" s="758"/>
      <c r="CI1534" s="758"/>
      <c r="CJ1534" s="758"/>
      <c r="CK1534" s="758"/>
      <c r="CL1534" s="758"/>
      <c r="CM1534" s="758"/>
      <c r="CN1534" s="758"/>
    </row>
    <row r="1535" spans="2:92" ht="15">
      <c r="B1535" s="758"/>
      <c r="C1535" s="758"/>
      <c r="D1535" s="758"/>
      <c r="E1535" s="758"/>
      <c r="F1535" s="758"/>
      <c r="G1535" s="758"/>
      <c r="H1535" s="758"/>
      <c r="I1535" s="758"/>
      <c r="J1535" s="758"/>
      <c r="K1535" s="758"/>
      <c r="L1535" s="758"/>
      <c r="M1535" s="758"/>
      <c r="N1535" s="758"/>
      <c r="O1535" s="758"/>
      <c r="P1535" s="758"/>
      <c r="Q1535" s="758"/>
      <c r="R1535" s="758"/>
      <c r="S1535" s="758"/>
      <c r="T1535" s="758"/>
      <c r="U1535" s="758"/>
      <c r="V1535" s="758"/>
      <c r="W1535" s="758"/>
      <c r="X1535" s="758"/>
      <c r="Y1535" s="758"/>
      <c r="Z1535" s="758"/>
      <c r="AA1535" s="758"/>
      <c r="AB1535" s="758"/>
      <c r="AC1535" s="758"/>
      <c r="AD1535" s="758"/>
      <c r="AE1535" s="758"/>
      <c r="AF1535" s="758"/>
      <c r="AG1535" s="758"/>
      <c r="AH1535" s="758"/>
      <c r="AI1535" s="758"/>
      <c r="AJ1535" s="758"/>
      <c r="AK1535" s="758"/>
      <c r="AL1535" s="758"/>
      <c r="AM1535" s="758"/>
      <c r="AN1535" s="758"/>
      <c r="AO1535" s="758"/>
      <c r="AP1535" s="758"/>
      <c r="AQ1535" s="758"/>
      <c r="AR1535" s="758"/>
      <c r="AS1535" s="758"/>
      <c r="AT1535" s="758"/>
      <c r="AU1535" s="758"/>
      <c r="AV1535" s="758"/>
      <c r="AW1535" s="758"/>
      <c r="AX1535" s="758"/>
      <c r="AY1535" s="758"/>
      <c r="AZ1535" s="758"/>
      <c r="BA1535" s="758"/>
      <c r="BB1535" s="758"/>
      <c r="BC1535" s="758"/>
      <c r="BD1535" s="758"/>
      <c r="BE1535" s="758"/>
      <c r="BF1535" s="812"/>
      <c r="BG1535" s="758"/>
      <c r="BH1535" s="758"/>
      <c r="BI1535" s="758"/>
      <c r="BJ1535" s="758"/>
      <c r="BK1535" s="758"/>
      <c r="BL1535" s="758"/>
      <c r="BM1535" s="758"/>
      <c r="BN1535" s="758"/>
      <c r="BO1535" s="758"/>
      <c r="BP1535" s="758"/>
      <c r="BQ1535" s="758"/>
      <c r="BR1535" s="758"/>
      <c r="BS1535" s="758"/>
      <c r="BT1535" s="758"/>
      <c r="BU1535" s="758"/>
      <c r="BV1535" s="758"/>
      <c r="BW1535" s="758"/>
      <c r="BX1535" s="758"/>
      <c r="BY1535" s="758"/>
      <c r="BZ1535" s="758"/>
      <c r="CA1535" s="758"/>
      <c r="CB1535" s="758"/>
      <c r="CC1535" s="758"/>
      <c r="CD1535" s="758"/>
      <c r="CE1535" s="758"/>
      <c r="CF1535" s="758"/>
      <c r="CG1535" s="758"/>
      <c r="CH1535" s="758"/>
      <c r="CI1535" s="758"/>
      <c r="CJ1535" s="758"/>
      <c r="CK1535" s="758"/>
      <c r="CL1535" s="758"/>
      <c r="CM1535" s="758"/>
      <c r="CN1535" s="758"/>
    </row>
    <row r="1536" spans="2:92" ht="15">
      <c r="B1536" s="758"/>
      <c r="C1536" s="758"/>
      <c r="D1536" s="758"/>
      <c r="E1536" s="758"/>
      <c r="F1536" s="758"/>
      <c r="G1536" s="758"/>
      <c r="H1536" s="758"/>
      <c r="I1536" s="758"/>
      <c r="J1536" s="758"/>
      <c r="K1536" s="758"/>
      <c r="L1536" s="758"/>
      <c r="M1536" s="758"/>
      <c r="N1536" s="758"/>
      <c r="O1536" s="758"/>
      <c r="P1536" s="758"/>
      <c r="Q1536" s="758"/>
      <c r="R1536" s="758"/>
      <c r="S1536" s="758"/>
      <c r="T1536" s="758"/>
      <c r="U1536" s="758"/>
      <c r="V1536" s="758"/>
      <c r="W1536" s="758"/>
      <c r="X1536" s="758"/>
      <c r="Y1536" s="758"/>
      <c r="Z1536" s="758"/>
      <c r="AA1536" s="758"/>
      <c r="AB1536" s="758"/>
      <c r="AC1536" s="758"/>
      <c r="AD1536" s="758"/>
      <c r="AE1536" s="758"/>
      <c r="AF1536" s="758"/>
      <c r="AG1536" s="758"/>
      <c r="AH1536" s="758"/>
      <c r="AI1536" s="758"/>
      <c r="AJ1536" s="758"/>
      <c r="AK1536" s="758"/>
      <c r="AL1536" s="758"/>
      <c r="AM1536" s="758"/>
      <c r="AN1536" s="758"/>
      <c r="AO1536" s="758"/>
      <c r="AP1536" s="758"/>
      <c r="AQ1536" s="758"/>
      <c r="AR1536" s="758"/>
      <c r="AS1536" s="758"/>
      <c r="AT1536" s="758"/>
      <c r="AU1536" s="758"/>
      <c r="AV1536" s="758"/>
      <c r="AW1536" s="758"/>
      <c r="AX1536" s="758"/>
      <c r="AY1536" s="758"/>
      <c r="AZ1536" s="758"/>
      <c r="BA1536" s="758"/>
      <c r="BB1536" s="758"/>
      <c r="BC1536" s="758"/>
      <c r="BD1536" s="758"/>
      <c r="BE1536" s="758"/>
      <c r="BF1536" s="812"/>
      <c r="BG1536" s="758"/>
      <c r="BH1536" s="758"/>
      <c r="BI1536" s="758"/>
      <c r="BJ1536" s="758"/>
      <c r="BK1536" s="758"/>
      <c r="BL1536" s="758"/>
      <c r="BM1536" s="758"/>
      <c r="BN1536" s="758"/>
      <c r="BO1536" s="758"/>
      <c r="BP1536" s="758"/>
      <c r="BQ1536" s="758"/>
      <c r="BR1536" s="758"/>
      <c r="BS1536" s="758"/>
      <c r="BT1536" s="758"/>
      <c r="BU1536" s="758"/>
      <c r="BV1536" s="758"/>
      <c r="BW1536" s="758"/>
      <c r="BX1536" s="758"/>
      <c r="BY1536" s="758"/>
      <c r="BZ1536" s="758"/>
      <c r="CA1536" s="758"/>
      <c r="CB1536" s="758"/>
      <c r="CC1536" s="758"/>
      <c r="CD1536" s="758"/>
      <c r="CE1536" s="758"/>
      <c r="CF1536" s="758"/>
      <c r="CG1536" s="758"/>
      <c r="CH1536" s="758"/>
      <c r="CI1536" s="758"/>
      <c r="CJ1536" s="758"/>
      <c r="CK1536" s="758"/>
      <c r="CL1536" s="758"/>
      <c r="CM1536" s="758"/>
      <c r="CN1536" s="758"/>
    </row>
    <row r="1537" spans="2:92" ht="15">
      <c r="B1537" s="758"/>
      <c r="C1537" s="758"/>
      <c r="D1537" s="758"/>
      <c r="E1537" s="758"/>
      <c r="F1537" s="758"/>
      <c r="G1537" s="758"/>
      <c r="H1537" s="758"/>
      <c r="I1537" s="758"/>
      <c r="J1537" s="758"/>
      <c r="K1537" s="758"/>
      <c r="L1537" s="758"/>
      <c r="M1537" s="758"/>
      <c r="N1537" s="758"/>
      <c r="O1537" s="758"/>
      <c r="P1537" s="758"/>
      <c r="Q1537" s="758"/>
      <c r="R1537" s="758"/>
      <c r="S1537" s="758"/>
      <c r="T1537" s="758"/>
      <c r="U1537" s="758"/>
      <c r="V1537" s="758"/>
      <c r="W1537" s="758"/>
      <c r="X1537" s="758"/>
      <c r="Y1537" s="758"/>
      <c r="Z1537" s="758"/>
      <c r="AA1537" s="758"/>
      <c r="AB1537" s="758"/>
      <c r="AC1537" s="758"/>
      <c r="AD1537" s="758"/>
      <c r="AE1537" s="758"/>
      <c r="AF1537" s="758"/>
      <c r="AG1537" s="758"/>
      <c r="AH1537" s="758"/>
      <c r="AI1537" s="758"/>
      <c r="AJ1537" s="758"/>
      <c r="AK1537" s="758"/>
      <c r="AL1537" s="758"/>
      <c r="AM1537" s="758"/>
      <c r="AN1537" s="758"/>
      <c r="AO1537" s="758"/>
      <c r="AP1537" s="758"/>
      <c r="AQ1537" s="758"/>
      <c r="AR1537" s="758"/>
      <c r="AS1537" s="758"/>
      <c r="AT1537" s="758"/>
      <c r="AU1537" s="758"/>
      <c r="AV1537" s="758"/>
      <c r="AW1537" s="758"/>
      <c r="AX1537" s="758"/>
      <c r="AY1537" s="758"/>
      <c r="AZ1537" s="758"/>
      <c r="BA1537" s="758"/>
      <c r="BB1537" s="758"/>
      <c r="BC1537" s="758"/>
      <c r="BD1537" s="758"/>
      <c r="BE1537" s="758"/>
      <c r="BF1537" s="812"/>
      <c r="BG1537" s="758"/>
      <c r="BH1537" s="758"/>
      <c r="BI1537" s="758"/>
      <c r="BJ1537" s="758"/>
      <c r="BK1537" s="758"/>
      <c r="BL1537" s="758"/>
      <c r="BM1537" s="758"/>
      <c r="BN1537" s="758"/>
      <c r="BO1537" s="758"/>
      <c r="BP1537" s="758"/>
      <c r="BQ1537" s="758"/>
      <c r="BR1537" s="758"/>
      <c r="BS1537" s="758"/>
      <c r="BT1537" s="758"/>
      <c r="BU1537" s="758"/>
      <c r="BV1537" s="758"/>
      <c r="BW1537" s="758"/>
      <c r="BX1537" s="758"/>
      <c r="BY1537" s="758"/>
      <c r="BZ1537" s="758"/>
      <c r="CA1537" s="758"/>
      <c r="CB1537" s="758"/>
      <c r="CC1537" s="758"/>
      <c r="CD1537" s="758"/>
      <c r="CE1537" s="758"/>
      <c r="CF1537" s="758"/>
      <c r="CG1537" s="758"/>
      <c r="CH1537" s="758"/>
      <c r="CI1537" s="758"/>
      <c r="CJ1537" s="758"/>
      <c r="CK1537" s="758"/>
      <c r="CL1537" s="758"/>
      <c r="CM1537" s="758"/>
      <c r="CN1537" s="758"/>
    </row>
    <row r="1538" spans="2:92" ht="15">
      <c r="B1538" s="758"/>
      <c r="C1538" s="758"/>
      <c r="D1538" s="758"/>
      <c r="E1538" s="758"/>
      <c r="F1538" s="758"/>
      <c r="G1538" s="758"/>
      <c r="H1538" s="758"/>
      <c r="I1538" s="758"/>
      <c r="J1538" s="758"/>
      <c r="K1538" s="758"/>
      <c r="L1538" s="758"/>
      <c r="M1538" s="758"/>
      <c r="N1538" s="758"/>
      <c r="O1538" s="758"/>
      <c r="P1538" s="758"/>
      <c r="Q1538" s="758"/>
      <c r="R1538" s="758"/>
      <c r="S1538" s="758"/>
      <c r="T1538" s="758"/>
      <c r="U1538" s="758"/>
      <c r="V1538" s="758"/>
      <c r="W1538" s="758"/>
      <c r="X1538" s="758"/>
      <c r="Y1538" s="758"/>
      <c r="Z1538" s="758"/>
      <c r="AA1538" s="758"/>
      <c r="AB1538" s="758"/>
      <c r="AC1538" s="758"/>
      <c r="AD1538" s="758"/>
      <c r="AE1538" s="758"/>
      <c r="AF1538" s="758"/>
      <c r="AG1538" s="758"/>
      <c r="AH1538" s="758"/>
      <c r="AI1538" s="758"/>
      <c r="AJ1538" s="758"/>
      <c r="AK1538" s="758"/>
      <c r="AL1538" s="758"/>
      <c r="AM1538" s="758"/>
      <c r="AN1538" s="758"/>
      <c r="AO1538" s="758"/>
      <c r="AP1538" s="758"/>
      <c r="AQ1538" s="758"/>
      <c r="AR1538" s="758"/>
      <c r="AS1538" s="758"/>
      <c r="AT1538" s="758"/>
      <c r="AU1538" s="758"/>
      <c r="AV1538" s="758"/>
      <c r="AW1538" s="758"/>
      <c r="AX1538" s="758"/>
      <c r="AY1538" s="758"/>
      <c r="AZ1538" s="758"/>
      <c r="BA1538" s="758"/>
      <c r="BB1538" s="758"/>
      <c r="BC1538" s="758"/>
      <c r="BD1538" s="758"/>
      <c r="BE1538" s="758"/>
      <c r="BF1538" s="812"/>
      <c r="BG1538" s="758"/>
      <c r="BH1538" s="758"/>
      <c r="BI1538" s="758"/>
      <c r="BJ1538" s="758"/>
      <c r="BK1538" s="758"/>
      <c r="BL1538" s="758"/>
      <c r="BM1538" s="758"/>
      <c r="BN1538" s="758"/>
      <c r="BO1538" s="758"/>
      <c r="BP1538" s="758"/>
      <c r="BQ1538" s="758"/>
      <c r="BR1538" s="758"/>
      <c r="BS1538" s="758"/>
      <c r="BT1538" s="758"/>
      <c r="BU1538" s="758"/>
      <c r="BV1538" s="758"/>
      <c r="BW1538" s="758"/>
      <c r="BX1538" s="758"/>
      <c r="BY1538" s="758"/>
      <c r="BZ1538" s="758"/>
      <c r="CA1538" s="758"/>
      <c r="CB1538" s="758"/>
      <c r="CC1538" s="758"/>
      <c r="CD1538" s="758"/>
      <c r="CE1538" s="758"/>
      <c r="CF1538" s="758"/>
      <c r="CG1538" s="758"/>
      <c r="CH1538" s="758"/>
      <c r="CI1538" s="758"/>
      <c r="CJ1538" s="758"/>
      <c r="CK1538" s="758"/>
      <c r="CL1538" s="758"/>
      <c r="CM1538" s="758"/>
      <c r="CN1538" s="758"/>
    </row>
    <row r="1539" spans="2:92" ht="15">
      <c r="B1539" s="758"/>
      <c r="C1539" s="758"/>
      <c r="D1539" s="758"/>
      <c r="E1539" s="758"/>
      <c r="F1539" s="758"/>
      <c r="G1539" s="758"/>
      <c r="H1539" s="758"/>
      <c r="I1539" s="758"/>
      <c r="J1539" s="758"/>
      <c r="K1539" s="758"/>
      <c r="L1539" s="758"/>
      <c r="M1539" s="758"/>
      <c r="N1539" s="758"/>
      <c r="O1539" s="758"/>
      <c r="P1539" s="758"/>
      <c r="Q1539" s="758"/>
      <c r="R1539" s="758"/>
      <c r="S1539" s="758"/>
      <c r="T1539" s="758"/>
      <c r="U1539" s="758"/>
      <c r="V1539" s="758"/>
      <c r="W1539" s="758"/>
      <c r="X1539" s="758"/>
      <c r="Y1539" s="758"/>
      <c r="Z1539" s="758"/>
      <c r="AA1539" s="758"/>
      <c r="AB1539" s="758"/>
      <c r="AC1539" s="758"/>
      <c r="AD1539" s="758"/>
      <c r="AE1539" s="758"/>
      <c r="AF1539" s="758"/>
      <c r="AG1539" s="758"/>
      <c r="AH1539" s="758"/>
      <c r="AI1539" s="758"/>
      <c r="AJ1539" s="758"/>
      <c r="AK1539" s="758"/>
      <c r="AL1539" s="758"/>
      <c r="AM1539" s="758"/>
      <c r="AN1539" s="758"/>
      <c r="AO1539" s="758"/>
      <c r="AP1539" s="758"/>
      <c r="AQ1539" s="758"/>
      <c r="AR1539" s="758"/>
      <c r="AS1539" s="758"/>
      <c r="AT1539" s="758"/>
      <c r="AU1539" s="758"/>
      <c r="AV1539" s="758"/>
      <c r="AW1539" s="758"/>
      <c r="AX1539" s="758"/>
      <c r="AY1539" s="758"/>
      <c r="AZ1539" s="758"/>
      <c r="BA1539" s="758"/>
      <c r="BB1539" s="758"/>
      <c r="BC1539" s="758"/>
      <c r="BD1539" s="758"/>
      <c r="BE1539" s="758"/>
      <c r="BF1539" s="812"/>
      <c r="BG1539" s="758"/>
      <c r="BH1539" s="758"/>
      <c r="BI1539" s="758"/>
      <c r="BJ1539" s="758"/>
      <c r="BK1539" s="758"/>
      <c r="BL1539" s="758"/>
      <c r="BM1539" s="758"/>
      <c r="BN1539" s="758"/>
      <c r="BO1539" s="758"/>
      <c r="BP1539" s="758"/>
      <c r="BQ1539" s="758"/>
      <c r="BR1539" s="758"/>
      <c r="BS1539" s="758"/>
      <c r="BT1539" s="758"/>
      <c r="BU1539" s="758"/>
      <c r="BV1539" s="758"/>
      <c r="BW1539" s="758"/>
      <c r="BX1539" s="758"/>
      <c r="BY1539" s="758"/>
      <c r="BZ1539" s="758"/>
      <c r="CA1539" s="758"/>
      <c r="CB1539" s="758"/>
      <c r="CC1539" s="758"/>
      <c r="CD1539" s="758"/>
      <c r="CE1539" s="758"/>
      <c r="CF1539" s="758"/>
      <c r="CG1539" s="758"/>
      <c r="CH1539" s="758"/>
      <c r="CI1539" s="758"/>
      <c r="CJ1539" s="758"/>
      <c r="CK1539" s="758"/>
      <c r="CL1539" s="758"/>
      <c r="CM1539" s="758"/>
      <c r="CN1539" s="758"/>
    </row>
    <row r="1540" spans="2:92" ht="15">
      <c r="B1540" s="758"/>
      <c r="C1540" s="758"/>
      <c r="D1540" s="758"/>
      <c r="E1540" s="758"/>
      <c r="F1540" s="758"/>
      <c r="G1540" s="758"/>
      <c r="H1540" s="758"/>
      <c r="I1540" s="758"/>
      <c r="J1540" s="758"/>
      <c r="K1540" s="758"/>
      <c r="L1540" s="758"/>
      <c r="M1540" s="758"/>
      <c r="N1540" s="758"/>
      <c r="O1540" s="758"/>
      <c r="P1540" s="758"/>
      <c r="Q1540" s="758"/>
      <c r="R1540" s="758"/>
      <c r="S1540" s="758"/>
      <c r="T1540" s="758"/>
      <c r="U1540" s="758"/>
      <c r="V1540" s="758"/>
      <c r="W1540" s="758"/>
      <c r="X1540" s="758"/>
      <c r="Y1540" s="758"/>
      <c r="Z1540" s="758"/>
      <c r="AA1540" s="758"/>
      <c r="AB1540" s="758"/>
      <c r="AC1540" s="758"/>
      <c r="AD1540" s="758"/>
      <c r="AE1540" s="758"/>
      <c r="AF1540" s="758"/>
      <c r="AG1540" s="758"/>
      <c r="AH1540" s="758"/>
      <c r="AI1540" s="758"/>
      <c r="AJ1540" s="758"/>
      <c r="AK1540" s="758"/>
      <c r="AL1540" s="758"/>
      <c r="AM1540" s="758"/>
      <c r="AN1540" s="758"/>
      <c r="AO1540" s="758"/>
      <c r="AP1540" s="758"/>
      <c r="AQ1540" s="758"/>
      <c r="AR1540" s="758"/>
      <c r="AS1540" s="758"/>
      <c r="AT1540" s="758"/>
      <c r="AU1540" s="758"/>
      <c r="AV1540" s="758"/>
      <c r="AW1540" s="758"/>
      <c r="AX1540" s="758"/>
      <c r="AY1540" s="758"/>
      <c r="AZ1540" s="758"/>
      <c r="BA1540" s="758"/>
      <c r="BB1540" s="758"/>
      <c r="BC1540" s="758"/>
      <c r="BD1540" s="758"/>
      <c r="BE1540" s="758"/>
      <c r="BF1540" s="812"/>
      <c r="BG1540" s="758"/>
      <c r="BH1540" s="758"/>
      <c r="BI1540" s="758"/>
      <c r="BJ1540" s="758"/>
      <c r="BK1540" s="758"/>
      <c r="BL1540" s="758"/>
      <c r="BM1540" s="758"/>
      <c r="BN1540" s="758"/>
      <c r="BO1540" s="758"/>
      <c r="BP1540" s="758"/>
      <c r="BQ1540" s="758"/>
      <c r="BR1540" s="758"/>
      <c r="BS1540" s="758"/>
      <c r="BT1540" s="758"/>
      <c r="BU1540" s="758"/>
      <c r="BV1540" s="758"/>
      <c r="BW1540" s="758"/>
      <c r="BX1540" s="758"/>
      <c r="BY1540" s="758"/>
      <c r="BZ1540" s="758"/>
      <c r="CA1540" s="758"/>
      <c r="CB1540" s="758"/>
      <c r="CC1540" s="758"/>
      <c r="CD1540" s="758"/>
      <c r="CE1540" s="758"/>
      <c r="CF1540" s="758"/>
      <c r="CG1540" s="758"/>
      <c r="CH1540" s="758"/>
      <c r="CI1540" s="758"/>
      <c r="CJ1540" s="758"/>
      <c r="CK1540" s="758"/>
      <c r="CL1540" s="758"/>
      <c r="CM1540" s="758"/>
      <c r="CN1540" s="758"/>
    </row>
    <row r="1541" spans="2:92" ht="15">
      <c r="B1541" s="758"/>
      <c r="C1541" s="758"/>
      <c r="D1541" s="758"/>
      <c r="E1541" s="758"/>
      <c r="F1541" s="758"/>
      <c r="G1541" s="758"/>
      <c r="H1541" s="758"/>
      <c r="I1541" s="758"/>
      <c r="J1541" s="758"/>
      <c r="K1541" s="758"/>
      <c r="L1541" s="758"/>
      <c r="M1541" s="758"/>
      <c r="N1541" s="758"/>
      <c r="O1541" s="758"/>
      <c r="P1541" s="758"/>
      <c r="Q1541" s="758"/>
      <c r="R1541" s="758"/>
      <c r="S1541" s="758"/>
      <c r="T1541" s="758"/>
      <c r="U1541" s="758"/>
      <c r="V1541" s="758"/>
      <c r="W1541" s="758"/>
      <c r="X1541" s="758"/>
      <c r="Y1541" s="758"/>
      <c r="Z1541" s="758"/>
      <c r="AA1541" s="758"/>
      <c r="AB1541" s="758"/>
      <c r="AC1541" s="758"/>
      <c r="AD1541" s="758"/>
      <c r="AE1541" s="758"/>
      <c r="AF1541" s="758"/>
      <c r="AG1541" s="758"/>
      <c r="AH1541" s="758"/>
      <c r="AI1541" s="758"/>
      <c r="AJ1541" s="758"/>
      <c r="AK1541" s="758"/>
      <c r="AL1541" s="758"/>
      <c r="AM1541" s="758"/>
      <c r="AN1541" s="758"/>
      <c r="AO1541" s="758"/>
      <c r="AP1541" s="758"/>
      <c r="AQ1541" s="758"/>
      <c r="AR1541" s="758"/>
      <c r="AS1541" s="758"/>
      <c r="AT1541" s="758"/>
      <c r="AU1541" s="758"/>
      <c r="AV1541" s="758"/>
      <c r="AW1541" s="758"/>
      <c r="AX1541" s="758"/>
      <c r="AY1541" s="758"/>
      <c r="AZ1541" s="758"/>
      <c r="BA1541" s="758"/>
      <c r="BB1541" s="758"/>
      <c r="BC1541" s="758"/>
      <c r="BD1541" s="758"/>
      <c r="BE1541" s="758"/>
      <c r="BF1541" s="812"/>
      <c r="BG1541" s="758"/>
      <c r="BH1541" s="758"/>
      <c r="BI1541" s="758"/>
      <c r="BJ1541" s="758"/>
      <c r="BK1541" s="758"/>
      <c r="BL1541" s="758"/>
      <c r="BM1541" s="758"/>
      <c r="BN1541" s="758"/>
      <c r="BO1541" s="758"/>
      <c r="BP1541" s="758"/>
      <c r="BQ1541" s="758"/>
      <c r="BR1541" s="758"/>
      <c r="BS1541" s="758"/>
      <c r="BT1541" s="758"/>
      <c r="BU1541" s="758"/>
      <c r="BV1541" s="758"/>
      <c r="BW1541" s="758"/>
      <c r="BX1541" s="758"/>
      <c r="BY1541" s="758"/>
      <c r="BZ1541" s="758"/>
      <c r="CA1541" s="758"/>
      <c r="CB1541" s="758"/>
      <c r="CC1541" s="758"/>
      <c r="CD1541" s="758"/>
      <c r="CE1541" s="758"/>
      <c r="CF1541" s="758"/>
      <c r="CG1541" s="758"/>
      <c r="CH1541" s="758"/>
      <c r="CI1541" s="758"/>
      <c r="CJ1541" s="758"/>
      <c r="CK1541" s="758"/>
      <c r="CL1541" s="758"/>
      <c r="CM1541" s="758"/>
      <c r="CN1541" s="758"/>
    </row>
    <row r="1542" spans="2:92" ht="15">
      <c r="B1542" s="758"/>
      <c r="C1542" s="758"/>
      <c r="D1542" s="758"/>
      <c r="E1542" s="758"/>
      <c r="F1542" s="758"/>
      <c r="G1542" s="758"/>
      <c r="H1542" s="758"/>
      <c r="I1542" s="758"/>
      <c r="J1542" s="758"/>
      <c r="K1542" s="758"/>
      <c r="L1542" s="758"/>
      <c r="M1542" s="758"/>
      <c r="N1542" s="758"/>
      <c r="O1542" s="758"/>
      <c r="P1542" s="758"/>
      <c r="Q1542" s="758"/>
      <c r="R1542" s="758"/>
      <c r="S1542" s="758"/>
      <c r="T1542" s="758"/>
      <c r="U1542" s="758"/>
      <c r="V1542" s="758"/>
      <c r="W1542" s="758"/>
      <c r="X1542" s="758"/>
      <c r="Y1542" s="758"/>
      <c r="Z1542" s="758"/>
      <c r="AA1542" s="758"/>
      <c r="AB1542" s="758"/>
      <c r="AC1542" s="758"/>
      <c r="AD1542" s="758"/>
      <c r="AE1542" s="758"/>
      <c r="AF1542" s="758"/>
      <c r="AG1542" s="758"/>
      <c r="AH1542" s="758"/>
      <c r="AI1542" s="758"/>
      <c r="AJ1542" s="758"/>
      <c r="AK1542" s="758"/>
      <c r="AL1542" s="758"/>
      <c r="AM1542" s="758"/>
      <c r="AN1542" s="758"/>
      <c r="AO1542" s="758"/>
      <c r="AP1542" s="758"/>
      <c r="AQ1542" s="758"/>
      <c r="AR1542" s="758"/>
      <c r="AS1542" s="758"/>
      <c r="AT1542" s="758"/>
      <c r="AU1542" s="758"/>
      <c r="AV1542" s="758"/>
      <c r="AW1542" s="758"/>
      <c r="AX1542" s="758"/>
      <c r="AY1542" s="758"/>
      <c r="AZ1542" s="758"/>
      <c r="BA1542" s="758"/>
      <c r="BB1542" s="758"/>
      <c r="BC1542" s="758"/>
      <c r="BD1542" s="758"/>
      <c r="BE1542" s="758"/>
      <c r="BF1542" s="812"/>
      <c r="BG1542" s="758"/>
      <c r="BH1542" s="758"/>
      <c r="BI1542" s="758"/>
      <c r="BJ1542" s="758"/>
      <c r="BK1542" s="758"/>
      <c r="BL1542" s="758"/>
      <c r="BM1542" s="758"/>
      <c r="BN1542" s="758"/>
      <c r="BO1542" s="758"/>
      <c r="BP1542" s="758"/>
      <c r="BQ1542" s="758"/>
      <c r="BR1542" s="758"/>
      <c r="BS1542" s="758"/>
      <c r="BT1542" s="758"/>
      <c r="BU1542" s="758"/>
      <c r="BV1542" s="758"/>
      <c r="BW1542" s="758"/>
      <c r="BX1542" s="758"/>
      <c r="BY1542" s="758"/>
      <c r="BZ1542" s="758"/>
      <c r="CA1542" s="758"/>
      <c r="CB1542" s="758"/>
      <c r="CC1542" s="758"/>
      <c r="CD1542" s="758"/>
      <c r="CE1542" s="758"/>
      <c r="CF1542" s="758"/>
      <c r="CG1542" s="758"/>
      <c r="CH1542" s="758"/>
      <c r="CI1542" s="758"/>
      <c r="CJ1542" s="758"/>
      <c r="CK1542" s="758"/>
      <c r="CL1542" s="758"/>
      <c r="CM1542" s="758"/>
      <c r="CN1542" s="758"/>
    </row>
    <row r="1543" spans="2:92" ht="15">
      <c r="B1543" s="758"/>
      <c r="C1543" s="758"/>
      <c r="D1543" s="758"/>
      <c r="E1543" s="758"/>
      <c r="F1543" s="758"/>
      <c r="G1543" s="758"/>
      <c r="H1543" s="758"/>
      <c r="I1543" s="758"/>
      <c r="J1543" s="758"/>
      <c r="K1543" s="758"/>
      <c r="L1543" s="758"/>
      <c r="M1543" s="758"/>
      <c r="N1543" s="758"/>
      <c r="O1543" s="758"/>
      <c r="P1543" s="758"/>
      <c r="Q1543" s="758"/>
      <c r="R1543" s="758"/>
      <c r="S1543" s="758"/>
      <c r="T1543" s="758"/>
      <c r="U1543" s="758"/>
      <c r="V1543" s="758"/>
      <c r="W1543" s="758"/>
      <c r="X1543" s="758"/>
      <c r="Y1543" s="758"/>
      <c r="Z1543" s="758"/>
      <c r="AA1543" s="758"/>
      <c r="AB1543" s="758"/>
      <c r="AC1543" s="758"/>
      <c r="AD1543" s="758"/>
      <c r="AE1543" s="758"/>
      <c r="AF1543" s="758"/>
      <c r="AG1543" s="758"/>
      <c r="AH1543" s="758"/>
      <c r="AI1543" s="758"/>
      <c r="AJ1543" s="758"/>
      <c r="AK1543" s="758"/>
      <c r="AL1543" s="758"/>
      <c r="AM1543" s="758"/>
      <c r="AN1543" s="758"/>
      <c r="AO1543" s="758"/>
      <c r="AP1543" s="758"/>
      <c r="AQ1543" s="758"/>
      <c r="AR1543" s="758"/>
      <c r="AS1543" s="758"/>
      <c r="AT1543" s="758"/>
      <c r="AU1543" s="758"/>
      <c r="AV1543" s="758"/>
      <c r="AW1543" s="758"/>
      <c r="AX1543" s="758"/>
      <c r="AY1543" s="758"/>
      <c r="AZ1543" s="758"/>
      <c r="BA1543" s="758"/>
      <c r="BB1543" s="758"/>
      <c r="BC1543" s="758"/>
      <c r="BD1543" s="758"/>
      <c r="BE1543" s="758"/>
      <c r="BF1543" s="812"/>
      <c r="BG1543" s="758"/>
      <c r="BH1543" s="758"/>
      <c r="BI1543" s="758"/>
      <c r="BJ1543" s="758"/>
      <c r="BK1543" s="758"/>
      <c r="BL1543" s="758"/>
      <c r="BM1543" s="758"/>
      <c r="BN1543" s="758"/>
      <c r="BO1543" s="758"/>
      <c r="BP1543" s="758"/>
      <c r="BQ1543" s="758"/>
      <c r="BR1543" s="758"/>
      <c r="BS1543" s="758"/>
      <c r="BT1543" s="758"/>
      <c r="BU1543" s="758"/>
      <c r="BV1543" s="758"/>
      <c r="BW1543" s="758"/>
      <c r="BX1543" s="758"/>
      <c r="BY1543" s="758"/>
      <c r="BZ1543" s="758"/>
      <c r="CA1543" s="758"/>
      <c r="CB1543" s="758"/>
      <c r="CC1543" s="758"/>
      <c r="CD1543" s="758"/>
      <c r="CE1543" s="758"/>
      <c r="CF1543" s="758"/>
      <c r="CG1543" s="758"/>
      <c r="CH1543" s="758"/>
      <c r="CI1543" s="758"/>
      <c r="CJ1543" s="758"/>
      <c r="CK1543" s="758"/>
      <c r="CL1543" s="758"/>
      <c r="CM1543" s="758"/>
      <c r="CN1543" s="758"/>
    </row>
    <row r="1544" spans="2:92" ht="15">
      <c r="B1544" s="758"/>
      <c r="C1544" s="758"/>
      <c r="D1544" s="758"/>
      <c r="E1544" s="758"/>
      <c r="F1544" s="758"/>
      <c r="G1544" s="758"/>
      <c r="H1544" s="758"/>
      <c r="I1544" s="758"/>
      <c r="J1544" s="758"/>
      <c r="K1544" s="758"/>
      <c r="L1544" s="758"/>
      <c r="M1544" s="758"/>
      <c r="N1544" s="758"/>
      <c r="O1544" s="758"/>
      <c r="P1544" s="758"/>
      <c r="Q1544" s="758"/>
      <c r="R1544" s="758"/>
      <c r="S1544" s="758"/>
      <c r="T1544" s="758"/>
      <c r="U1544" s="758"/>
      <c r="V1544" s="758"/>
      <c r="W1544" s="758"/>
      <c r="X1544" s="758"/>
      <c r="Y1544" s="758"/>
      <c r="Z1544" s="758"/>
      <c r="AA1544" s="758"/>
      <c r="AB1544" s="758"/>
      <c r="AC1544" s="758"/>
      <c r="AD1544" s="758"/>
      <c r="AE1544" s="758"/>
      <c r="AF1544" s="758"/>
      <c r="AG1544" s="758"/>
      <c r="AH1544" s="758"/>
      <c r="AI1544" s="758"/>
      <c r="AJ1544" s="758"/>
      <c r="AK1544" s="758"/>
      <c r="AL1544" s="758"/>
      <c r="AM1544" s="758"/>
      <c r="AN1544" s="758"/>
      <c r="AO1544" s="758"/>
      <c r="AP1544" s="758"/>
      <c r="AQ1544" s="758"/>
      <c r="AR1544" s="758"/>
      <c r="AS1544" s="758"/>
      <c r="AT1544" s="758"/>
      <c r="AU1544" s="758"/>
      <c r="AV1544" s="758"/>
      <c r="AW1544" s="758"/>
      <c r="AX1544" s="758"/>
      <c r="AY1544" s="758"/>
      <c r="AZ1544" s="758"/>
      <c r="BA1544" s="758"/>
      <c r="BB1544" s="758"/>
      <c r="BC1544" s="758"/>
      <c r="BD1544" s="758"/>
      <c r="BE1544" s="758"/>
      <c r="BF1544" s="812"/>
      <c r="BG1544" s="758"/>
      <c r="BH1544" s="758"/>
      <c r="BI1544" s="758"/>
      <c r="BJ1544" s="758"/>
      <c r="BK1544" s="758"/>
      <c r="BL1544" s="758"/>
      <c r="BM1544" s="758"/>
      <c r="BN1544" s="758"/>
      <c r="BO1544" s="758"/>
      <c r="BP1544" s="758"/>
      <c r="BQ1544" s="758"/>
      <c r="BR1544" s="758"/>
      <c r="BS1544" s="758"/>
      <c r="BT1544" s="758"/>
      <c r="BU1544" s="758"/>
      <c r="BV1544" s="758"/>
      <c r="BW1544" s="758"/>
      <c r="BX1544" s="758"/>
      <c r="BY1544" s="758"/>
      <c r="BZ1544" s="758"/>
      <c r="CA1544" s="758"/>
      <c r="CB1544" s="758"/>
      <c r="CC1544" s="758"/>
      <c r="CD1544" s="758"/>
      <c r="CE1544" s="758"/>
      <c r="CF1544" s="758"/>
      <c r="CG1544" s="758"/>
      <c r="CH1544" s="758"/>
      <c r="CI1544" s="758"/>
      <c r="CJ1544" s="758"/>
      <c r="CK1544" s="758"/>
      <c r="CL1544" s="758"/>
      <c r="CM1544" s="758"/>
      <c r="CN1544" s="758"/>
    </row>
    <row r="1545" spans="2:92" ht="15">
      <c r="B1545" s="758"/>
      <c r="C1545" s="758"/>
      <c r="D1545" s="758"/>
      <c r="E1545" s="758"/>
      <c r="F1545" s="758"/>
      <c r="G1545" s="758"/>
      <c r="H1545" s="758"/>
      <c r="I1545" s="758"/>
      <c r="J1545" s="758"/>
      <c r="K1545" s="758"/>
      <c r="L1545" s="758"/>
      <c r="M1545" s="758"/>
      <c r="N1545" s="758"/>
      <c r="O1545" s="758"/>
      <c r="P1545" s="758"/>
      <c r="Q1545" s="758"/>
      <c r="R1545" s="758"/>
      <c r="S1545" s="758"/>
      <c r="T1545" s="758"/>
      <c r="U1545" s="758"/>
      <c r="V1545" s="758"/>
      <c r="W1545" s="758"/>
      <c r="X1545" s="758"/>
      <c r="Y1545" s="758"/>
      <c r="Z1545" s="758"/>
      <c r="AA1545" s="758"/>
      <c r="AB1545" s="758"/>
      <c r="AC1545" s="758"/>
      <c r="AD1545" s="758"/>
      <c r="AE1545" s="758"/>
      <c r="AF1545" s="758"/>
      <c r="AG1545" s="758"/>
      <c r="AH1545" s="758"/>
      <c r="AI1545" s="758"/>
      <c r="AJ1545" s="758"/>
      <c r="AK1545" s="758"/>
      <c r="AL1545" s="758"/>
      <c r="AM1545" s="758"/>
      <c r="AN1545" s="758"/>
      <c r="AO1545" s="758"/>
      <c r="AP1545" s="758"/>
      <c r="AQ1545" s="758"/>
      <c r="AR1545" s="758"/>
      <c r="AS1545" s="758"/>
      <c r="AT1545" s="758"/>
      <c r="AU1545" s="758"/>
      <c r="AV1545" s="758"/>
      <c r="AW1545" s="758"/>
      <c r="AX1545" s="758"/>
      <c r="AY1545" s="758"/>
      <c r="AZ1545" s="758"/>
      <c r="BA1545" s="758"/>
      <c r="BB1545" s="758"/>
      <c r="BC1545" s="758"/>
      <c r="BD1545" s="758"/>
      <c r="BE1545" s="758"/>
      <c r="BF1545" s="812"/>
      <c r="BG1545" s="758"/>
      <c r="BH1545" s="758"/>
      <c r="BI1545" s="758"/>
      <c r="BJ1545" s="758"/>
      <c r="BK1545" s="758"/>
      <c r="BL1545" s="758"/>
      <c r="BM1545" s="758"/>
      <c r="BN1545" s="758"/>
      <c r="BO1545" s="758"/>
      <c r="BP1545" s="758"/>
      <c r="BQ1545" s="758"/>
      <c r="BR1545" s="758"/>
      <c r="BS1545" s="758"/>
      <c r="BT1545" s="758"/>
      <c r="BU1545" s="758"/>
      <c r="BV1545" s="758"/>
      <c r="BW1545" s="758"/>
      <c r="BX1545" s="758"/>
      <c r="BY1545" s="758"/>
      <c r="BZ1545" s="758"/>
      <c r="CA1545" s="758"/>
      <c r="CB1545" s="758"/>
      <c r="CC1545" s="758"/>
      <c r="CD1545" s="758"/>
      <c r="CE1545" s="758"/>
      <c r="CF1545" s="758"/>
      <c r="CG1545" s="758"/>
      <c r="CH1545" s="758"/>
      <c r="CI1545" s="758"/>
      <c r="CJ1545" s="758"/>
      <c r="CK1545" s="758"/>
      <c r="CL1545" s="758"/>
      <c r="CM1545" s="758"/>
      <c r="CN1545" s="758"/>
    </row>
    <row r="1546" spans="2:92" ht="15">
      <c r="B1546" s="758"/>
      <c r="C1546" s="758"/>
      <c r="D1546" s="758"/>
      <c r="E1546" s="758"/>
      <c r="F1546" s="758"/>
      <c r="G1546" s="758"/>
      <c r="H1546" s="758"/>
      <c r="I1546" s="758"/>
      <c r="J1546" s="758"/>
      <c r="K1546" s="758"/>
      <c r="L1546" s="758"/>
      <c r="M1546" s="758"/>
      <c r="N1546" s="758"/>
      <c r="O1546" s="758"/>
      <c r="P1546" s="758"/>
      <c r="Q1546" s="758"/>
      <c r="R1546" s="758"/>
      <c r="S1546" s="758"/>
      <c r="T1546" s="758"/>
      <c r="U1546" s="758"/>
      <c r="V1546" s="758"/>
      <c r="W1546" s="758"/>
      <c r="X1546" s="758"/>
      <c r="Y1546" s="758"/>
      <c r="Z1546" s="758"/>
      <c r="AA1546" s="758"/>
      <c r="AB1546" s="758"/>
      <c r="AC1546" s="758"/>
      <c r="AD1546" s="758"/>
      <c r="AE1546" s="758"/>
      <c r="AF1546" s="758"/>
      <c r="AG1546" s="758"/>
      <c r="AH1546" s="758"/>
      <c r="AI1546" s="758"/>
      <c r="AJ1546" s="758"/>
      <c r="AK1546" s="758"/>
      <c r="AL1546" s="758"/>
      <c r="AM1546" s="758"/>
      <c r="AN1546" s="758"/>
      <c r="AO1546" s="758"/>
      <c r="AP1546" s="758"/>
      <c r="AQ1546" s="758"/>
      <c r="AR1546" s="758"/>
      <c r="AS1546" s="758"/>
      <c r="AT1546" s="758"/>
      <c r="AU1546" s="758"/>
      <c r="AV1546" s="758"/>
      <c r="AW1546" s="758"/>
      <c r="AX1546" s="758"/>
      <c r="AY1546" s="758"/>
      <c r="AZ1546" s="758"/>
      <c r="BA1546" s="758"/>
      <c r="BB1546" s="758"/>
      <c r="BC1546" s="758"/>
      <c r="BD1546" s="758"/>
      <c r="BE1546" s="758"/>
      <c r="BF1546" s="812"/>
      <c r="BG1546" s="758"/>
      <c r="BH1546" s="758"/>
      <c r="BI1546" s="758"/>
      <c r="BJ1546" s="758"/>
      <c r="BK1546" s="758"/>
      <c r="BL1546" s="758"/>
      <c r="BM1546" s="758"/>
      <c r="BN1546" s="758"/>
      <c r="BO1546" s="758"/>
      <c r="BP1546" s="758"/>
      <c r="BQ1546" s="758"/>
      <c r="BR1546" s="758"/>
      <c r="BS1546" s="758"/>
      <c r="BT1546" s="758"/>
      <c r="BU1546" s="758"/>
      <c r="BV1546" s="758"/>
      <c r="BW1546" s="758"/>
      <c r="BX1546" s="758"/>
      <c r="BY1546" s="758"/>
      <c r="BZ1546" s="758"/>
      <c r="CA1546" s="758"/>
      <c r="CB1546" s="758"/>
      <c r="CC1546" s="758"/>
      <c r="CD1546" s="758"/>
      <c r="CE1546" s="758"/>
      <c r="CF1546" s="758"/>
      <c r="CG1546" s="758"/>
      <c r="CH1546" s="758"/>
      <c r="CI1546" s="758"/>
      <c r="CJ1546" s="758"/>
      <c r="CK1546" s="758"/>
      <c r="CL1546" s="758"/>
      <c r="CM1546" s="758"/>
      <c r="CN1546" s="758"/>
    </row>
    <row r="1547" spans="2:92" ht="15">
      <c r="B1547" s="758"/>
      <c r="C1547" s="758"/>
      <c r="D1547" s="758"/>
      <c r="E1547" s="758"/>
      <c r="F1547" s="758"/>
      <c r="G1547" s="758"/>
      <c r="H1547" s="758"/>
      <c r="I1547" s="758"/>
      <c r="J1547" s="758"/>
      <c r="K1547" s="758"/>
      <c r="L1547" s="758"/>
      <c r="M1547" s="758"/>
      <c r="N1547" s="758"/>
      <c r="O1547" s="758"/>
      <c r="P1547" s="758"/>
      <c r="Q1547" s="758"/>
      <c r="R1547" s="758"/>
      <c r="S1547" s="758"/>
      <c r="T1547" s="758"/>
      <c r="U1547" s="758"/>
      <c r="V1547" s="758"/>
      <c r="W1547" s="758"/>
      <c r="X1547" s="758"/>
      <c r="Y1547" s="758"/>
      <c r="Z1547" s="758"/>
      <c r="AA1547" s="758"/>
      <c r="AB1547" s="758"/>
      <c r="AC1547" s="758"/>
      <c r="AD1547" s="758"/>
      <c r="AE1547" s="758"/>
      <c r="AF1547" s="758"/>
      <c r="AG1547" s="758"/>
      <c r="AH1547" s="758"/>
      <c r="AI1547" s="758"/>
      <c r="AJ1547" s="758"/>
      <c r="AK1547" s="758"/>
      <c r="AL1547" s="758"/>
      <c r="AM1547" s="758"/>
      <c r="AN1547" s="758"/>
      <c r="AO1547" s="758"/>
      <c r="AP1547" s="758"/>
      <c r="AQ1547" s="758"/>
      <c r="AR1547" s="758"/>
      <c r="AS1547" s="758"/>
      <c r="AT1547" s="758"/>
      <c r="AU1547" s="758"/>
      <c r="AV1547" s="758"/>
      <c r="AW1547" s="758"/>
      <c r="AX1547" s="758"/>
      <c r="AY1547" s="758"/>
      <c r="AZ1547" s="758"/>
      <c r="BA1547" s="758"/>
      <c r="BB1547" s="758"/>
      <c r="BC1547" s="758"/>
      <c r="BD1547" s="758"/>
      <c r="BE1547" s="758"/>
      <c r="BF1547" s="812"/>
      <c r="BG1547" s="758"/>
      <c r="BH1547" s="758"/>
      <c r="BI1547" s="758"/>
      <c r="BJ1547" s="758"/>
      <c r="BK1547" s="758"/>
      <c r="BL1547" s="758"/>
      <c r="BM1547" s="758"/>
      <c r="BN1547" s="758"/>
      <c r="BO1547" s="758"/>
      <c r="BP1547" s="758"/>
      <c r="BQ1547" s="758"/>
      <c r="BR1547" s="758"/>
      <c r="BS1547" s="758"/>
      <c r="BT1547" s="758"/>
      <c r="BU1547" s="758"/>
      <c r="BV1547" s="758"/>
      <c r="BW1547" s="758"/>
      <c r="BX1547" s="758"/>
      <c r="BY1547" s="758"/>
      <c r="BZ1547" s="758"/>
      <c r="CA1547" s="758"/>
      <c r="CB1547" s="758"/>
      <c r="CC1547" s="758"/>
      <c r="CD1547" s="758"/>
      <c r="CE1547" s="758"/>
      <c r="CF1547" s="758"/>
      <c r="CG1547" s="758"/>
      <c r="CH1547" s="758"/>
      <c r="CI1547" s="758"/>
      <c r="CJ1547" s="758"/>
      <c r="CK1547" s="758"/>
      <c r="CL1547" s="758"/>
      <c r="CM1547" s="758"/>
      <c r="CN1547" s="758"/>
    </row>
    <row r="1548" spans="2:92" ht="15">
      <c r="B1548" s="758"/>
      <c r="C1548" s="758"/>
      <c r="D1548" s="758"/>
      <c r="E1548" s="758"/>
      <c r="F1548" s="758"/>
      <c r="G1548" s="758"/>
      <c r="H1548" s="758"/>
      <c r="I1548" s="758"/>
      <c r="J1548" s="758"/>
      <c r="K1548" s="758"/>
      <c r="L1548" s="758"/>
      <c r="M1548" s="758"/>
      <c r="N1548" s="758"/>
      <c r="O1548" s="758"/>
      <c r="P1548" s="758"/>
      <c r="Q1548" s="758"/>
      <c r="R1548" s="758"/>
      <c r="S1548" s="758"/>
      <c r="T1548" s="758"/>
      <c r="U1548" s="758"/>
      <c r="V1548" s="758"/>
      <c r="W1548" s="758"/>
      <c r="X1548" s="758"/>
      <c r="Y1548" s="758"/>
      <c r="Z1548" s="758"/>
      <c r="AA1548" s="758"/>
      <c r="AB1548" s="758"/>
      <c r="AC1548" s="758"/>
      <c r="AD1548" s="758"/>
      <c r="AE1548" s="758"/>
      <c r="AF1548" s="758"/>
      <c r="AG1548" s="758"/>
      <c r="AH1548" s="758"/>
      <c r="AI1548" s="758"/>
      <c r="AJ1548" s="758"/>
      <c r="AK1548" s="758"/>
      <c r="AL1548" s="758"/>
      <c r="AM1548" s="758"/>
      <c r="AN1548" s="758"/>
      <c r="AO1548" s="758"/>
      <c r="AP1548" s="758"/>
      <c r="AQ1548" s="758"/>
      <c r="AR1548" s="758"/>
      <c r="AS1548" s="758"/>
      <c r="AT1548" s="758"/>
      <c r="AU1548" s="758"/>
      <c r="AV1548" s="758"/>
      <c r="AW1548" s="758"/>
      <c r="AX1548" s="758"/>
      <c r="AY1548" s="758"/>
      <c r="AZ1548" s="758"/>
      <c r="BA1548" s="758"/>
      <c r="BB1548" s="758"/>
      <c r="BC1548" s="758"/>
      <c r="BD1548" s="758"/>
      <c r="BE1548" s="758"/>
      <c r="BF1548" s="812"/>
      <c r="BG1548" s="758"/>
      <c r="BH1548" s="758"/>
      <c r="BI1548" s="758"/>
      <c r="BJ1548" s="758"/>
      <c r="BK1548" s="758"/>
      <c r="BL1548" s="758"/>
      <c r="BM1548" s="758"/>
      <c r="BN1548" s="758"/>
      <c r="BO1548" s="758"/>
      <c r="BP1548" s="758"/>
      <c r="BQ1548" s="758"/>
      <c r="BR1548" s="758"/>
      <c r="BS1548" s="758"/>
      <c r="BT1548" s="758"/>
      <c r="BU1548" s="758"/>
      <c r="BV1548" s="758"/>
      <c r="BW1548" s="758"/>
      <c r="BX1548" s="758"/>
      <c r="BY1548" s="758"/>
      <c r="BZ1548" s="758"/>
      <c r="CA1548" s="758"/>
      <c r="CB1548" s="758"/>
      <c r="CC1548" s="758"/>
      <c r="CD1548" s="758"/>
      <c r="CE1548" s="758"/>
      <c r="CF1548" s="758"/>
      <c r="CG1548" s="758"/>
      <c r="CH1548" s="758"/>
      <c r="CI1548" s="758"/>
      <c r="CJ1548" s="758"/>
      <c r="CK1548" s="758"/>
      <c r="CL1548" s="758"/>
      <c r="CM1548" s="758"/>
      <c r="CN1548" s="758"/>
    </row>
    <row r="1549" spans="2:92" ht="15">
      <c r="B1549" s="758"/>
      <c r="C1549" s="758"/>
      <c r="D1549" s="758"/>
      <c r="E1549" s="758"/>
      <c r="F1549" s="758"/>
      <c r="G1549" s="758"/>
      <c r="H1549" s="758"/>
      <c r="I1549" s="758"/>
      <c r="J1549" s="758"/>
      <c r="K1549" s="758"/>
      <c r="L1549" s="758"/>
      <c r="M1549" s="758"/>
      <c r="N1549" s="758"/>
      <c r="O1549" s="758"/>
      <c r="P1549" s="758"/>
      <c r="Q1549" s="758"/>
      <c r="R1549" s="758"/>
      <c r="S1549" s="758"/>
      <c r="T1549" s="758"/>
      <c r="U1549" s="758"/>
      <c r="V1549" s="758"/>
      <c r="W1549" s="758"/>
      <c r="X1549" s="758"/>
      <c r="Y1549" s="758"/>
      <c r="Z1549" s="758"/>
      <c r="AA1549" s="758"/>
      <c r="AB1549" s="758"/>
      <c r="AC1549" s="758"/>
      <c r="AD1549" s="758"/>
      <c r="AE1549" s="758"/>
      <c r="AF1549" s="758"/>
      <c r="AG1549" s="758"/>
      <c r="AH1549" s="758"/>
      <c r="AI1549" s="758"/>
      <c r="AJ1549" s="758"/>
      <c r="AK1549" s="758"/>
      <c r="AL1549" s="758"/>
      <c r="AM1549" s="758"/>
      <c r="AN1549" s="758"/>
      <c r="AO1549" s="758"/>
      <c r="AP1549" s="758"/>
      <c r="AQ1549" s="758"/>
      <c r="AR1549" s="758"/>
      <c r="AS1549" s="758"/>
      <c r="AT1549" s="758"/>
      <c r="AU1549" s="758"/>
      <c r="AV1549" s="758"/>
      <c r="AW1549" s="758"/>
      <c r="AX1549" s="758"/>
      <c r="AY1549" s="758"/>
      <c r="AZ1549" s="758"/>
      <c r="BA1549" s="758"/>
      <c r="BB1549" s="758"/>
      <c r="BC1549" s="758"/>
      <c r="BD1549" s="758"/>
      <c r="BE1549" s="758"/>
      <c r="BF1549" s="812"/>
      <c r="BG1549" s="758"/>
      <c r="BH1549" s="758"/>
      <c r="BI1549" s="758"/>
      <c r="BJ1549" s="758"/>
      <c r="BK1549" s="758"/>
      <c r="BL1549" s="758"/>
      <c r="BM1549" s="758"/>
      <c r="BN1549" s="758"/>
      <c r="BO1549" s="758"/>
      <c r="BP1549" s="758"/>
      <c r="BQ1549" s="758"/>
      <c r="BR1549" s="758"/>
      <c r="BS1549" s="758"/>
      <c r="BT1549" s="758"/>
      <c r="BU1549" s="758"/>
      <c r="BV1549" s="758"/>
      <c r="BW1549" s="758"/>
      <c r="BX1549" s="758"/>
      <c r="BY1549" s="758"/>
      <c r="BZ1549" s="758"/>
      <c r="CA1549" s="758"/>
      <c r="CB1549" s="758"/>
      <c r="CC1549" s="758"/>
      <c r="CD1549" s="758"/>
      <c r="CE1549" s="758"/>
      <c r="CF1549" s="758"/>
      <c r="CG1549" s="758"/>
      <c r="CH1549" s="758"/>
      <c r="CI1549" s="758"/>
      <c r="CJ1549" s="758"/>
      <c r="CK1549" s="758"/>
      <c r="CL1549" s="758"/>
      <c r="CM1549" s="758"/>
      <c r="CN1549" s="758"/>
    </row>
    <row r="1550" spans="2:92" ht="15">
      <c r="B1550" s="758"/>
      <c r="C1550" s="758"/>
      <c r="D1550" s="758"/>
      <c r="E1550" s="758"/>
      <c r="F1550" s="758"/>
      <c r="G1550" s="758"/>
      <c r="H1550" s="758"/>
      <c r="I1550" s="758"/>
      <c r="J1550" s="758"/>
      <c r="K1550" s="758"/>
      <c r="L1550" s="758"/>
      <c r="M1550" s="758"/>
      <c r="N1550" s="758"/>
      <c r="O1550" s="758"/>
      <c r="P1550" s="758"/>
      <c r="Q1550" s="758"/>
      <c r="R1550" s="758"/>
      <c r="S1550" s="758"/>
      <c r="T1550" s="758"/>
      <c r="U1550" s="758"/>
      <c r="V1550" s="758"/>
      <c r="W1550" s="758"/>
      <c r="X1550" s="758"/>
      <c r="Y1550" s="758"/>
      <c r="Z1550" s="758"/>
      <c r="AA1550" s="758"/>
      <c r="AB1550" s="758"/>
      <c r="AC1550" s="758"/>
      <c r="AD1550" s="758"/>
      <c r="AE1550" s="758"/>
      <c r="AF1550" s="758"/>
      <c r="AG1550" s="758"/>
      <c r="AH1550" s="758"/>
      <c r="AI1550" s="758"/>
      <c r="AJ1550" s="758"/>
      <c r="AK1550" s="758"/>
      <c r="AL1550" s="758"/>
      <c r="AM1550" s="758"/>
      <c r="AN1550" s="758"/>
      <c r="AO1550" s="758"/>
      <c r="AP1550" s="758"/>
      <c r="AQ1550" s="758"/>
      <c r="AR1550" s="758"/>
      <c r="AS1550" s="758"/>
      <c r="AT1550" s="758"/>
      <c r="AU1550" s="758"/>
      <c r="AV1550" s="758"/>
      <c r="AW1550" s="758"/>
      <c r="AX1550" s="758"/>
      <c r="AY1550" s="758"/>
      <c r="AZ1550" s="758"/>
      <c r="BA1550" s="758"/>
      <c r="BB1550" s="758"/>
      <c r="BC1550" s="758"/>
      <c r="BD1550" s="758"/>
      <c r="BE1550" s="758"/>
      <c r="BF1550" s="812"/>
      <c r="BG1550" s="758"/>
      <c r="BH1550" s="758"/>
      <c r="BI1550" s="758"/>
      <c r="BJ1550" s="758"/>
      <c r="BK1550" s="758"/>
      <c r="BL1550" s="758"/>
      <c r="BM1550" s="758"/>
      <c r="BN1550" s="758"/>
      <c r="BO1550" s="758"/>
      <c r="BP1550" s="758"/>
      <c r="BQ1550" s="758"/>
      <c r="BR1550" s="758"/>
      <c r="BS1550" s="758"/>
      <c r="BT1550" s="758"/>
      <c r="BU1550" s="758"/>
      <c r="BV1550" s="758"/>
      <c r="BW1550" s="758"/>
      <c r="BX1550" s="758"/>
      <c r="BY1550" s="758"/>
      <c r="BZ1550" s="758"/>
      <c r="CA1550" s="758"/>
      <c r="CB1550" s="758"/>
      <c r="CC1550" s="758"/>
      <c r="CD1550" s="758"/>
      <c r="CE1550" s="758"/>
      <c r="CF1550" s="758"/>
      <c r="CG1550" s="758"/>
      <c r="CH1550" s="758"/>
      <c r="CI1550" s="758"/>
      <c r="CJ1550" s="758"/>
      <c r="CK1550" s="758"/>
      <c r="CL1550" s="758"/>
      <c r="CM1550" s="758"/>
      <c r="CN1550" s="758"/>
    </row>
    <row r="1551" spans="2:92" ht="15">
      <c r="B1551" s="758"/>
      <c r="C1551" s="758"/>
      <c r="D1551" s="758"/>
      <c r="E1551" s="758"/>
      <c r="F1551" s="758"/>
      <c r="G1551" s="758"/>
      <c r="H1551" s="758"/>
      <c r="I1551" s="758"/>
      <c r="J1551" s="758"/>
      <c r="K1551" s="758"/>
      <c r="L1551" s="758"/>
      <c r="M1551" s="758"/>
      <c r="N1551" s="758"/>
      <c r="O1551" s="758"/>
      <c r="P1551" s="758"/>
      <c r="Q1551" s="758"/>
      <c r="R1551" s="758"/>
      <c r="S1551" s="758"/>
      <c r="T1551" s="758"/>
      <c r="U1551" s="758"/>
      <c r="V1551" s="758"/>
      <c r="W1551" s="758"/>
      <c r="X1551" s="758"/>
      <c r="Y1551" s="758"/>
      <c r="Z1551" s="758"/>
      <c r="AA1551" s="758"/>
      <c r="AB1551" s="758"/>
      <c r="AC1551" s="758"/>
      <c r="AD1551" s="758"/>
      <c r="AE1551" s="758"/>
      <c r="AF1551" s="758"/>
      <c r="AG1551" s="758"/>
      <c r="AH1551" s="758"/>
      <c r="AI1551" s="758"/>
      <c r="AJ1551" s="758"/>
      <c r="AK1551" s="758"/>
      <c r="AL1551" s="758"/>
      <c r="AM1551" s="758"/>
      <c r="AN1551" s="758"/>
      <c r="AO1551" s="758"/>
      <c r="AP1551" s="758"/>
      <c r="AQ1551" s="758"/>
      <c r="AR1551" s="758"/>
      <c r="AS1551" s="758"/>
      <c r="AT1551" s="758"/>
      <c r="AU1551" s="758"/>
      <c r="AV1551" s="758"/>
      <c r="AW1551" s="758"/>
      <c r="AX1551" s="758"/>
      <c r="AY1551" s="758"/>
      <c r="AZ1551" s="758"/>
      <c r="BA1551" s="758"/>
      <c r="BB1551" s="758"/>
      <c r="BC1551" s="758"/>
      <c r="BD1551" s="758"/>
      <c r="BE1551" s="758"/>
      <c r="BF1551" s="812"/>
      <c r="BG1551" s="758"/>
      <c r="BH1551" s="758"/>
      <c r="BI1551" s="758"/>
      <c r="BJ1551" s="758"/>
      <c r="BK1551" s="758"/>
      <c r="BL1551" s="758"/>
      <c r="BM1551" s="758"/>
      <c r="BN1551" s="758"/>
      <c r="BO1551" s="758"/>
      <c r="BP1551" s="758"/>
      <c r="BQ1551" s="758"/>
      <c r="BR1551" s="758"/>
      <c r="BS1551" s="758"/>
      <c r="BT1551" s="758"/>
      <c r="BU1551" s="758"/>
      <c r="BV1551" s="758"/>
      <c r="BW1551" s="758"/>
      <c r="BX1551" s="758"/>
      <c r="BY1551" s="758"/>
      <c r="BZ1551" s="758"/>
      <c r="CA1551" s="758"/>
      <c r="CB1551" s="758"/>
      <c r="CC1551" s="758"/>
      <c r="CD1551" s="758"/>
      <c r="CE1551" s="758"/>
      <c r="CF1551" s="758"/>
      <c r="CG1551" s="758"/>
      <c r="CH1551" s="758"/>
      <c r="CI1551" s="758"/>
      <c r="CJ1551" s="758"/>
      <c r="CK1551" s="758"/>
      <c r="CL1551" s="758"/>
      <c r="CM1551" s="758"/>
      <c r="CN1551" s="758"/>
    </row>
    <row r="1552" spans="2:92" ht="15">
      <c r="B1552" s="758"/>
      <c r="C1552" s="758"/>
      <c r="D1552" s="758"/>
      <c r="E1552" s="758"/>
      <c r="F1552" s="758"/>
      <c r="G1552" s="758"/>
      <c r="H1552" s="758"/>
      <c r="I1552" s="758"/>
      <c r="J1552" s="758"/>
      <c r="K1552" s="758"/>
      <c r="L1552" s="758"/>
      <c r="M1552" s="758"/>
      <c r="N1552" s="758"/>
      <c r="O1552" s="758"/>
      <c r="P1552" s="758"/>
      <c r="Q1552" s="758"/>
      <c r="R1552" s="758"/>
      <c r="S1552" s="758"/>
      <c r="T1552" s="758"/>
      <c r="U1552" s="758"/>
      <c r="V1552" s="758"/>
      <c r="W1552" s="758"/>
      <c r="X1552" s="758"/>
      <c r="Y1552" s="758"/>
      <c r="Z1552" s="758"/>
      <c r="AA1552" s="758"/>
      <c r="AB1552" s="758"/>
      <c r="AC1552" s="758"/>
      <c r="AD1552" s="758"/>
      <c r="AE1552" s="758"/>
      <c r="AF1552" s="758"/>
      <c r="AG1552" s="758"/>
      <c r="AH1552" s="758"/>
      <c r="AI1552" s="758"/>
      <c r="AJ1552" s="758"/>
      <c r="AK1552" s="758"/>
      <c r="AL1552" s="758"/>
      <c r="AM1552" s="758"/>
      <c r="AN1552" s="758"/>
      <c r="AO1552" s="758"/>
      <c r="AP1552" s="758"/>
      <c r="AQ1552" s="758"/>
      <c r="AR1552" s="758"/>
      <c r="AS1552" s="758"/>
      <c r="AT1552" s="758"/>
      <c r="AU1552" s="758"/>
      <c r="AV1552" s="758"/>
      <c r="AW1552" s="758"/>
      <c r="AX1552" s="758"/>
      <c r="AY1552" s="758"/>
      <c r="AZ1552" s="758"/>
      <c r="BA1552" s="758"/>
      <c r="BB1552" s="758"/>
      <c r="BC1552" s="758"/>
      <c r="BD1552" s="758"/>
      <c r="BE1552" s="758"/>
      <c r="BF1552" s="812"/>
      <c r="BG1552" s="758"/>
      <c r="BH1552" s="758"/>
      <c r="BI1552" s="758"/>
      <c r="BJ1552" s="758"/>
      <c r="BK1552" s="758"/>
      <c r="BL1552" s="758"/>
      <c r="BM1552" s="758"/>
      <c r="BN1552" s="758"/>
      <c r="BO1552" s="758"/>
      <c r="BP1552" s="758"/>
      <c r="BQ1552" s="758"/>
      <c r="BR1552" s="758"/>
      <c r="BS1552" s="758"/>
      <c r="BT1552" s="758"/>
      <c r="BU1552" s="758"/>
      <c r="BV1552" s="758"/>
      <c r="BW1552" s="758"/>
      <c r="BX1552" s="758"/>
      <c r="BY1552" s="758"/>
      <c r="BZ1552" s="758"/>
      <c r="CA1552" s="758"/>
      <c r="CB1552" s="758"/>
      <c r="CC1552" s="758"/>
      <c r="CD1552" s="758"/>
      <c r="CE1552" s="758"/>
      <c r="CF1552" s="758"/>
      <c r="CG1552" s="758"/>
      <c r="CH1552" s="758"/>
      <c r="CI1552" s="758"/>
      <c r="CJ1552" s="758"/>
      <c r="CK1552" s="758"/>
      <c r="CL1552" s="758"/>
      <c r="CM1552" s="758"/>
      <c r="CN1552" s="758"/>
    </row>
    <row r="1553" spans="2:92" ht="15">
      <c r="B1553" s="758"/>
      <c r="C1553" s="758"/>
      <c r="D1553" s="758"/>
      <c r="E1553" s="758"/>
      <c r="F1553" s="758"/>
      <c r="G1553" s="758"/>
      <c r="H1553" s="758"/>
      <c r="I1553" s="758"/>
      <c r="J1553" s="758"/>
      <c r="K1553" s="758"/>
      <c r="L1553" s="758"/>
      <c r="M1553" s="758"/>
      <c r="N1553" s="758"/>
      <c r="O1553" s="758"/>
      <c r="P1553" s="758"/>
      <c r="Q1553" s="758"/>
      <c r="R1553" s="758"/>
      <c r="S1553" s="758"/>
      <c r="T1553" s="758"/>
      <c r="U1553" s="758"/>
      <c r="V1553" s="758"/>
      <c r="W1553" s="758"/>
      <c r="X1553" s="758"/>
      <c r="Y1553" s="758"/>
      <c r="Z1553" s="758"/>
      <c r="AA1553" s="758"/>
      <c r="AB1553" s="758"/>
      <c r="AC1553" s="758"/>
      <c r="AD1553" s="758"/>
      <c r="AE1553" s="758"/>
      <c r="AF1553" s="758"/>
      <c r="AG1553" s="758"/>
      <c r="AH1553" s="758"/>
      <c r="AI1553" s="758"/>
      <c r="AJ1553" s="758"/>
      <c r="AK1553" s="758"/>
      <c r="AL1553" s="758"/>
      <c r="AM1553" s="758"/>
      <c r="AN1553" s="758"/>
      <c r="AO1553" s="758"/>
      <c r="AP1553" s="758"/>
      <c r="AQ1553" s="758"/>
      <c r="AR1553" s="758"/>
      <c r="AS1553" s="758"/>
      <c r="AT1553" s="758"/>
      <c r="AU1553" s="758"/>
      <c r="AV1553" s="758"/>
      <c r="AW1553" s="758"/>
      <c r="AX1553" s="758"/>
      <c r="AY1553" s="758"/>
      <c r="AZ1553" s="758"/>
      <c r="BA1553" s="758"/>
      <c r="BB1553" s="758"/>
      <c r="BC1553" s="758"/>
      <c r="BD1553" s="758"/>
      <c r="BE1553" s="758"/>
      <c r="BF1553" s="812"/>
      <c r="BG1553" s="758"/>
      <c r="BH1553" s="758"/>
      <c r="BI1553" s="758"/>
      <c r="BJ1553" s="758"/>
      <c r="BK1553" s="758"/>
      <c r="BL1553" s="758"/>
      <c r="BM1553" s="758"/>
      <c r="BN1553" s="758"/>
      <c r="BO1553" s="758"/>
      <c r="BP1553" s="758"/>
      <c r="BQ1553" s="758"/>
      <c r="BR1553" s="758"/>
      <c r="BS1553" s="758"/>
      <c r="BT1553" s="758"/>
      <c r="BU1553" s="758"/>
      <c r="BV1553" s="758"/>
      <c r="BW1553" s="758"/>
      <c r="BX1553" s="758"/>
      <c r="BY1553" s="758"/>
      <c r="BZ1553" s="758"/>
      <c r="CA1553" s="758"/>
      <c r="CB1553" s="758"/>
      <c r="CC1553" s="758"/>
      <c r="CD1553" s="758"/>
      <c r="CE1553" s="758"/>
      <c r="CF1553" s="758"/>
      <c r="CG1553" s="758"/>
      <c r="CH1553" s="758"/>
      <c r="CI1553" s="758"/>
      <c r="CJ1553" s="758"/>
      <c r="CK1553" s="758"/>
      <c r="CL1553" s="758"/>
      <c r="CM1553" s="758"/>
      <c r="CN1553" s="758"/>
    </row>
    <row r="1554" spans="2:92" ht="15">
      <c r="B1554" s="758"/>
      <c r="C1554" s="758"/>
      <c r="D1554" s="758"/>
      <c r="E1554" s="758"/>
      <c r="F1554" s="758"/>
      <c r="G1554" s="758"/>
      <c r="H1554" s="758"/>
      <c r="I1554" s="758"/>
      <c r="J1554" s="758"/>
      <c r="K1554" s="758"/>
      <c r="L1554" s="758"/>
      <c r="M1554" s="758"/>
      <c r="N1554" s="758"/>
      <c r="O1554" s="758"/>
      <c r="P1554" s="758"/>
      <c r="Q1554" s="758"/>
      <c r="R1554" s="758"/>
      <c r="S1554" s="758"/>
      <c r="T1554" s="758"/>
      <c r="U1554" s="758"/>
      <c r="V1554" s="758"/>
      <c r="W1554" s="758"/>
      <c r="X1554" s="758"/>
      <c r="Y1554" s="758"/>
      <c r="Z1554" s="758"/>
      <c r="AA1554" s="758"/>
      <c r="AB1554" s="758"/>
      <c r="AC1554" s="758"/>
      <c r="AD1554" s="758"/>
      <c r="AE1554" s="758"/>
      <c r="AF1554" s="758"/>
      <c r="AG1554" s="758"/>
      <c r="AH1554" s="758"/>
      <c r="AI1554" s="758"/>
      <c r="AJ1554" s="758"/>
      <c r="AK1554" s="758"/>
      <c r="AL1554" s="758"/>
      <c r="AM1554" s="758"/>
      <c r="AN1554" s="758"/>
      <c r="AO1554" s="758"/>
      <c r="AP1554" s="758"/>
      <c r="AQ1554" s="758"/>
      <c r="AR1554" s="758"/>
      <c r="AS1554" s="758"/>
      <c r="AT1554" s="758"/>
      <c r="AU1554" s="758"/>
      <c r="AV1554" s="758"/>
      <c r="AW1554" s="758"/>
      <c r="AX1554" s="758"/>
      <c r="AY1554" s="758"/>
      <c r="AZ1554" s="758"/>
      <c r="BA1554" s="758"/>
      <c r="BB1554" s="758"/>
      <c r="BC1554" s="758"/>
      <c r="BD1554" s="758"/>
      <c r="BE1554" s="758"/>
      <c r="BF1554" s="812"/>
      <c r="BG1554" s="758"/>
      <c r="BH1554" s="758"/>
      <c r="BI1554" s="758"/>
      <c r="BJ1554" s="758"/>
      <c r="BK1554" s="758"/>
      <c r="BL1554" s="758"/>
      <c r="BM1554" s="758"/>
      <c r="BN1554" s="758"/>
      <c r="BO1554" s="758"/>
      <c r="BP1554" s="758"/>
      <c r="BQ1554" s="758"/>
      <c r="BR1554" s="758"/>
      <c r="BS1554" s="758"/>
      <c r="BT1554" s="758"/>
      <c r="BU1554" s="758"/>
      <c r="BV1554" s="758"/>
      <c r="BW1554" s="758"/>
      <c r="BX1554" s="758"/>
      <c r="BY1554" s="758"/>
      <c r="BZ1554" s="758"/>
      <c r="CA1554" s="758"/>
      <c r="CB1554" s="758"/>
      <c r="CC1554" s="758"/>
      <c r="CD1554" s="758"/>
      <c r="CE1554" s="758"/>
      <c r="CF1554" s="758"/>
      <c r="CG1554" s="758"/>
      <c r="CH1554" s="758"/>
      <c r="CI1554" s="758"/>
      <c r="CJ1554" s="758"/>
      <c r="CK1554" s="758"/>
      <c r="CL1554" s="758"/>
      <c r="CM1554" s="758"/>
      <c r="CN1554" s="758"/>
    </row>
    <row r="1555" spans="2:92" ht="15">
      <c r="B1555" s="758"/>
      <c r="C1555" s="758"/>
      <c r="D1555" s="758"/>
      <c r="E1555" s="758"/>
      <c r="F1555" s="758"/>
      <c r="G1555" s="758"/>
      <c r="H1555" s="758"/>
      <c r="I1555" s="758"/>
      <c r="J1555" s="758"/>
      <c r="K1555" s="758"/>
      <c r="L1555" s="758"/>
      <c r="M1555" s="758"/>
      <c r="N1555" s="758"/>
      <c r="O1555" s="758"/>
      <c r="P1555" s="758"/>
      <c r="Q1555" s="758"/>
      <c r="R1555" s="758"/>
      <c r="S1555" s="758"/>
      <c r="T1555" s="758"/>
      <c r="U1555" s="758"/>
      <c r="V1555" s="758"/>
      <c r="W1555" s="758"/>
      <c r="X1555" s="758"/>
      <c r="Y1555" s="758"/>
      <c r="Z1555" s="758"/>
      <c r="AA1555" s="758"/>
      <c r="AB1555" s="758"/>
      <c r="AC1555" s="758"/>
      <c r="AD1555" s="758"/>
      <c r="AE1555" s="758"/>
      <c r="AF1555" s="758"/>
      <c r="AG1555" s="758"/>
      <c r="AH1555" s="758"/>
      <c r="AI1555" s="758"/>
      <c r="AJ1555" s="758"/>
      <c r="AK1555" s="758"/>
      <c r="AL1555" s="758"/>
      <c r="AM1555" s="758"/>
      <c r="AN1555" s="758"/>
      <c r="AO1555" s="758"/>
      <c r="AP1555" s="758"/>
      <c r="AQ1555" s="758"/>
      <c r="AR1555" s="758"/>
      <c r="AS1555" s="758"/>
      <c r="AT1555" s="758"/>
      <c r="AU1555" s="758"/>
      <c r="AV1555" s="758"/>
      <c r="AW1555" s="758"/>
      <c r="AX1555" s="758"/>
      <c r="AY1555" s="758"/>
      <c r="AZ1555" s="758"/>
      <c r="BA1555" s="758"/>
      <c r="BB1555" s="758"/>
      <c r="BC1555" s="758"/>
      <c r="BD1555" s="758"/>
      <c r="BE1555" s="758"/>
      <c r="BF1555" s="812"/>
      <c r="BG1555" s="758"/>
      <c r="BH1555" s="758"/>
      <c r="BI1555" s="758"/>
      <c r="BJ1555" s="758"/>
      <c r="BK1555" s="758"/>
      <c r="BL1555" s="758"/>
      <c r="BM1555" s="758"/>
      <c r="BN1555" s="758"/>
      <c r="BO1555" s="758"/>
      <c r="BP1555" s="758"/>
      <c r="BQ1555" s="758"/>
      <c r="BR1555" s="758"/>
      <c r="BS1555" s="758"/>
      <c r="BT1555" s="758"/>
      <c r="BU1555" s="758"/>
      <c r="BV1555" s="758"/>
      <c r="BW1555" s="758"/>
      <c r="BX1555" s="758"/>
      <c r="BY1555" s="758"/>
      <c r="BZ1555" s="758"/>
      <c r="CA1555" s="758"/>
      <c r="CB1555" s="758"/>
      <c r="CC1555" s="758"/>
      <c r="CD1555" s="758"/>
      <c r="CE1555" s="758"/>
      <c r="CF1555" s="758"/>
      <c r="CG1555" s="758"/>
      <c r="CH1555" s="758"/>
      <c r="CI1555" s="758"/>
      <c r="CJ1555" s="758"/>
      <c r="CK1555" s="758"/>
      <c r="CL1555" s="758"/>
      <c r="CM1555" s="758"/>
      <c r="CN1555" s="758"/>
    </row>
    <row r="1556" spans="2:92" ht="15">
      <c r="B1556" s="758"/>
      <c r="C1556" s="758"/>
      <c r="D1556" s="758"/>
      <c r="E1556" s="758"/>
      <c r="F1556" s="758"/>
      <c r="G1556" s="758"/>
      <c r="H1556" s="758"/>
      <c r="I1556" s="758"/>
      <c r="J1556" s="758"/>
      <c r="K1556" s="758"/>
      <c r="L1556" s="758"/>
      <c r="M1556" s="758"/>
      <c r="N1556" s="758"/>
      <c r="O1556" s="758"/>
      <c r="P1556" s="758"/>
      <c r="Q1556" s="758"/>
      <c r="R1556" s="758"/>
      <c r="S1556" s="758"/>
      <c r="T1556" s="758"/>
      <c r="U1556" s="758"/>
      <c r="V1556" s="758"/>
      <c r="W1556" s="758"/>
      <c r="X1556" s="758"/>
      <c r="Y1556" s="758"/>
      <c r="Z1556" s="758"/>
      <c r="AA1556" s="758"/>
      <c r="AB1556" s="758"/>
      <c r="AC1556" s="758"/>
      <c r="AD1556" s="758"/>
      <c r="AE1556" s="758"/>
      <c r="AF1556" s="758"/>
      <c r="AG1556" s="758"/>
      <c r="AH1556" s="758"/>
      <c r="AI1556" s="758"/>
      <c r="AJ1556" s="758"/>
      <c r="AK1556" s="758"/>
      <c r="AL1556" s="758"/>
      <c r="AM1556" s="758"/>
      <c r="AN1556" s="758"/>
      <c r="AO1556" s="758"/>
      <c r="AP1556" s="758"/>
      <c r="AQ1556" s="758"/>
      <c r="AR1556" s="758"/>
      <c r="AS1556" s="758"/>
      <c r="AT1556" s="758"/>
      <c r="AU1556" s="758"/>
      <c r="AV1556" s="758"/>
      <c r="AW1556" s="758"/>
      <c r="AX1556" s="758"/>
      <c r="AY1556" s="758"/>
      <c r="AZ1556" s="758"/>
      <c r="BA1556" s="758"/>
      <c r="BB1556" s="758"/>
      <c r="BC1556" s="758"/>
      <c r="BD1556" s="758"/>
      <c r="BE1556" s="758"/>
      <c r="BF1556" s="812"/>
      <c r="BG1556" s="758"/>
      <c r="BH1556" s="758"/>
      <c r="BI1556" s="758"/>
      <c r="BJ1556" s="758"/>
      <c r="BK1556" s="758"/>
      <c r="BL1556" s="758"/>
      <c r="BM1556" s="758"/>
      <c r="BN1556" s="758"/>
      <c r="BO1556" s="758"/>
      <c r="BP1556" s="758"/>
      <c r="BQ1556" s="758"/>
      <c r="BR1556" s="758"/>
      <c r="BS1556" s="758"/>
      <c r="BT1556" s="758"/>
      <c r="BU1556" s="758"/>
      <c r="BV1556" s="758"/>
      <c r="BW1556" s="758"/>
      <c r="BX1556" s="758"/>
      <c r="BY1556" s="758"/>
      <c r="BZ1556" s="758"/>
      <c r="CA1556" s="758"/>
      <c r="CB1556" s="758"/>
      <c r="CC1556" s="758"/>
      <c r="CD1556" s="758"/>
      <c r="CE1556" s="758"/>
      <c r="CF1556" s="758"/>
      <c r="CG1556" s="758"/>
      <c r="CH1556" s="758"/>
      <c r="CI1556" s="758"/>
      <c r="CJ1556" s="758"/>
      <c r="CK1556" s="758"/>
      <c r="CL1556" s="758"/>
      <c r="CM1556" s="758"/>
      <c r="CN1556" s="758"/>
    </row>
    <row r="1557" spans="2:92" ht="15">
      <c r="B1557" s="758"/>
      <c r="C1557" s="758"/>
      <c r="D1557" s="758"/>
      <c r="E1557" s="758"/>
      <c r="F1557" s="758"/>
      <c r="G1557" s="758"/>
      <c r="H1557" s="758"/>
      <c r="I1557" s="758"/>
      <c r="J1557" s="758"/>
      <c r="K1557" s="758"/>
      <c r="L1557" s="758"/>
      <c r="M1557" s="758"/>
      <c r="N1557" s="758"/>
      <c r="O1557" s="758"/>
      <c r="P1557" s="758"/>
      <c r="Q1557" s="758"/>
      <c r="R1557" s="758"/>
      <c r="S1557" s="758"/>
      <c r="T1557" s="758"/>
      <c r="U1557" s="758"/>
      <c r="V1557" s="758"/>
      <c r="W1557" s="758"/>
      <c r="X1557" s="758"/>
      <c r="Y1557" s="758"/>
      <c r="Z1557" s="758"/>
      <c r="AA1557" s="758"/>
      <c r="AB1557" s="758"/>
      <c r="AC1557" s="758"/>
      <c r="AD1557" s="758"/>
      <c r="AE1557" s="758"/>
      <c r="AF1557" s="758"/>
      <c r="AG1557" s="758"/>
      <c r="AH1557" s="758"/>
      <c r="AI1557" s="758"/>
      <c r="AJ1557" s="758"/>
      <c r="AK1557" s="758"/>
      <c r="AL1557" s="758"/>
      <c r="AM1557" s="758"/>
      <c r="AN1557" s="758"/>
      <c r="AO1557" s="758"/>
      <c r="AP1557" s="758"/>
      <c r="AQ1557" s="758"/>
      <c r="AR1557" s="758"/>
      <c r="AS1557" s="758"/>
      <c r="AT1557" s="758"/>
      <c r="AU1557" s="758"/>
      <c r="AV1557" s="758"/>
      <c r="AW1557" s="758"/>
      <c r="AX1557" s="758"/>
      <c r="AY1557" s="758"/>
      <c r="AZ1557" s="758"/>
      <c r="BA1557" s="758"/>
      <c r="BB1557" s="758"/>
      <c r="BC1557" s="758"/>
      <c r="BD1557" s="758"/>
      <c r="BE1557" s="758"/>
      <c r="BF1557" s="812"/>
      <c r="BG1557" s="758"/>
      <c r="BH1557" s="758"/>
      <c r="BI1557" s="758"/>
      <c r="BJ1557" s="758"/>
      <c r="BK1557" s="758"/>
      <c r="BL1557" s="758"/>
      <c r="BM1557" s="758"/>
      <c r="BN1557" s="758"/>
      <c r="BO1557" s="758"/>
      <c r="BP1557" s="758"/>
      <c r="BQ1557" s="758"/>
      <c r="BR1557" s="758"/>
      <c r="BS1557" s="758"/>
      <c r="BT1557" s="758"/>
      <c r="BU1557" s="758"/>
      <c r="BV1557" s="758"/>
      <c r="BW1557" s="758"/>
      <c r="BX1557" s="758"/>
      <c r="BY1557" s="758"/>
      <c r="BZ1557" s="758"/>
      <c r="CA1557" s="758"/>
      <c r="CB1557" s="758"/>
      <c r="CC1557" s="758"/>
      <c r="CD1557" s="758"/>
      <c r="CE1557" s="758"/>
      <c r="CF1557" s="758"/>
      <c r="CG1557" s="758"/>
      <c r="CH1557" s="758"/>
      <c r="CI1557" s="758"/>
      <c r="CJ1557" s="758"/>
      <c r="CK1557" s="758"/>
      <c r="CL1557" s="758"/>
      <c r="CM1557" s="758"/>
      <c r="CN1557" s="758"/>
    </row>
    <row r="1558" spans="2:92" ht="15">
      <c r="B1558" s="758"/>
      <c r="C1558" s="758"/>
      <c r="D1558" s="758"/>
      <c r="E1558" s="758"/>
      <c r="F1558" s="758"/>
      <c r="G1558" s="758"/>
      <c r="H1558" s="758"/>
      <c r="I1558" s="758"/>
      <c r="J1558" s="758"/>
      <c r="K1558" s="758"/>
      <c r="L1558" s="758"/>
      <c r="M1558" s="758"/>
      <c r="N1558" s="758"/>
      <c r="O1558" s="758"/>
      <c r="P1558" s="758"/>
      <c r="Q1558" s="758"/>
      <c r="R1558" s="758"/>
      <c r="S1558" s="758"/>
      <c r="T1558" s="758"/>
      <c r="U1558" s="758"/>
      <c r="V1558" s="758"/>
      <c r="W1558" s="758"/>
      <c r="X1558" s="758"/>
      <c r="Y1558" s="758"/>
      <c r="Z1558" s="758"/>
      <c r="AA1558" s="758"/>
      <c r="AB1558" s="758"/>
      <c r="AC1558" s="758"/>
      <c r="AD1558" s="758"/>
      <c r="AE1558" s="758"/>
      <c r="AF1558" s="758"/>
      <c r="AG1558" s="758"/>
      <c r="AH1558" s="758"/>
      <c r="AI1558" s="758"/>
      <c r="AJ1558" s="758"/>
      <c r="AK1558" s="758"/>
      <c r="AL1558" s="758"/>
      <c r="AM1558" s="758"/>
      <c r="AN1558" s="758"/>
      <c r="AO1558" s="758"/>
      <c r="AP1558" s="758"/>
      <c r="AQ1558" s="758"/>
      <c r="AR1558" s="758"/>
      <c r="AS1558" s="758"/>
      <c r="AT1558" s="758"/>
      <c r="AU1558" s="758"/>
      <c r="AV1558" s="758"/>
      <c r="AW1558" s="758"/>
      <c r="AX1558" s="758"/>
      <c r="AY1558" s="758"/>
      <c r="AZ1558" s="758"/>
      <c r="BA1558" s="758"/>
      <c r="BB1558" s="758"/>
      <c r="BC1558" s="758"/>
      <c r="BD1558" s="758"/>
      <c r="BE1558" s="758"/>
      <c r="BF1558" s="812"/>
      <c r="BG1558" s="758"/>
      <c r="BH1558" s="758"/>
      <c r="BI1558" s="758"/>
      <c r="BJ1558" s="758"/>
      <c r="BK1558" s="758"/>
      <c r="BL1558" s="758"/>
      <c r="BM1558" s="758"/>
      <c r="BN1558" s="758"/>
      <c r="BO1558" s="758"/>
      <c r="BP1558" s="758"/>
      <c r="BQ1558" s="758"/>
      <c r="BR1558" s="758"/>
      <c r="BS1558" s="758"/>
      <c r="BT1558" s="758"/>
      <c r="BU1558" s="758"/>
      <c r="BV1558" s="758"/>
      <c r="BW1558" s="758"/>
      <c r="BX1558" s="758"/>
      <c r="BY1558" s="758"/>
      <c r="BZ1558" s="758"/>
      <c r="CA1558" s="758"/>
      <c r="CB1558" s="758"/>
      <c r="CC1558" s="758"/>
      <c r="CD1558" s="758"/>
      <c r="CE1558" s="758"/>
      <c r="CF1558" s="758"/>
      <c r="CG1558" s="758"/>
      <c r="CH1558" s="758"/>
      <c r="CI1558" s="758"/>
      <c r="CJ1558" s="758"/>
      <c r="CK1558" s="758"/>
      <c r="CL1558" s="758"/>
      <c r="CM1558" s="758"/>
      <c r="CN1558" s="758"/>
    </row>
    <row r="1559" spans="2:92" ht="15">
      <c r="B1559" s="758"/>
      <c r="C1559" s="758"/>
      <c r="D1559" s="758"/>
      <c r="E1559" s="758"/>
      <c r="F1559" s="758"/>
      <c r="G1559" s="758"/>
      <c r="H1559" s="758"/>
      <c r="I1559" s="758"/>
      <c r="J1559" s="758"/>
      <c r="K1559" s="758"/>
      <c r="L1559" s="758"/>
      <c r="M1559" s="758"/>
      <c r="N1559" s="758"/>
      <c r="O1559" s="758"/>
      <c r="P1559" s="758"/>
      <c r="Q1559" s="758"/>
      <c r="R1559" s="758"/>
      <c r="S1559" s="758"/>
      <c r="T1559" s="758"/>
      <c r="U1559" s="758"/>
      <c r="V1559" s="758"/>
      <c r="W1559" s="758"/>
      <c r="X1559" s="758"/>
      <c r="Y1559" s="758"/>
      <c r="Z1559" s="758"/>
      <c r="AA1559" s="758"/>
      <c r="AB1559" s="758"/>
      <c r="AC1559" s="758"/>
      <c r="AD1559" s="758"/>
      <c r="AE1559" s="758"/>
      <c r="AF1559" s="758"/>
      <c r="AG1559" s="758"/>
      <c r="AH1559" s="758"/>
      <c r="AI1559" s="758"/>
      <c r="AJ1559" s="758"/>
      <c r="AK1559" s="758"/>
      <c r="AL1559" s="758"/>
      <c r="AM1559" s="758"/>
      <c r="AN1559" s="758"/>
      <c r="AO1559" s="758"/>
      <c r="AP1559" s="758"/>
      <c r="AQ1559" s="758"/>
      <c r="AR1559" s="758"/>
      <c r="AS1559" s="758"/>
      <c r="AT1559" s="758"/>
      <c r="AU1559" s="758"/>
      <c r="AV1559" s="758"/>
      <c r="AW1559" s="758"/>
      <c r="AX1559" s="758"/>
      <c r="AY1559" s="758"/>
      <c r="AZ1559" s="758"/>
      <c r="BA1559" s="758"/>
      <c r="BB1559" s="758"/>
      <c r="BC1559" s="758"/>
      <c r="BD1559" s="758"/>
      <c r="BE1559" s="758"/>
      <c r="BF1559" s="812"/>
      <c r="BG1559" s="758"/>
      <c r="BH1559" s="758"/>
      <c r="BI1559" s="758"/>
      <c r="BJ1559" s="758"/>
      <c r="BK1559" s="758"/>
      <c r="BL1559" s="758"/>
      <c r="BM1559" s="758"/>
      <c r="BN1559" s="758"/>
      <c r="BO1559" s="758"/>
      <c r="BP1559" s="758"/>
      <c r="BQ1559" s="758"/>
      <c r="BR1559" s="758"/>
      <c r="BS1559" s="758"/>
      <c r="BT1559" s="758"/>
      <c r="BU1559" s="758"/>
      <c r="BV1559" s="758"/>
      <c r="BW1559" s="758"/>
      <c r="BX1559" s="758"/>
      <c r="BY1559" s="758"/>
      <c r="BZ1559" s="758"/>
      <c r="CA1559" s="758"/>
      <c r="CB1559" s="758"/>
      <c r="CC1559" s="758"/>
      <c r="CD1559" s="758"/>
      <c r="CE1559" s="758"/>
      <c r="CF1559" s="758"/>
      <c r="CG1559" s="758"/>
      <c r="CH1559" s="758"/>
      <c r="CI1559" s="758"/>
      <c r="CJ1559" s="758"/>
      <c r="CK1559" s="758"/>
      <c r="CL1559" s="758"/>
      <c r="CM1559" s="758"/>
      <c r="CN1559" s="758"/>
    </row>
    <row r="1560" spans="2:92" ht="15">
      <c r="B1560" s="758"/>
      <c r="C1560" s="758"/>
      <c r="D1560" s="758"/>
      <c r="E1560" s="758"/>
      <c r="F1560" s="758"/>
      <c r="G1560" s="758"/>
      <c r="H1560" s="758"/>
      <c r="I1560" s="758"/>
      <c r="J1560" s="758"/>
      <c r="K1560" s="758"/>
      <c r="L1560" s="758"/>
      <c r="M1560" s="758"/>
      <c r="N1560" s="758"/>
      <c r="O1560" s="758"/>
      <c r="P1560" s="758"/>
      <c r="Q1560" s="758"/>
      <c r="R1560" s="758"/>
      <c r="S1560" s="758"/>
      <c r="T1560" s="758"/>
      <c r="U1560" s="758"/>
      <c r="V1560" s="758"/>
      <c r="W1560" s="758"/>
      <c r="X1560" s="758"/>
      <c r="Y1560" s="758"/>
      <c r="Z1560" s="758"/>
      <c r="AA1560" s="758"/>
      <c r="AB1560" s="758"/>
      <c r="AC1560" s="758"/>
      <c r="AD1560" s="758"/>
      <c r="AE1560" s="758"/>
      <c r="AF1560" s="758"/>
      <c r="AG1560" s="758"/>
      <c r="AH1560" s="758"/>
      <c r="AI1560" s="758"/>
      <c r="AJ1560" s="758"/>
      <c r="AK1560" s="758"/>
      <c r="AL1560" s="758"/>
      <c r="AM1560" s="758"/>
      <c r="AN1560" s="758"/>
      <c r="AO1560" s="758"/>
      <c r="AP1560" s="758"/>
      <c r="AQ1560" s="758"/>
      <c r="AR1560" s="758"/>
      <c r="AS1560" s="758"/>
      <c r="AT1560" s="758"/>
      <c r="AU1560" s="758"/>
      <c r="AV1560" s="758"/>
      <c r="AW1560" s="758"/>
      <c r="AX1560" s="758"/>
      <c r="AY1560" s="758"/>
      <c r="AZ1560" s="758"/>
      <c r="BA1560" s="758"/>
      <c r="BB1560" s="758"/>
      <c r="BC1560" s="758"/>
      <c r="BD1560" s="758"/>
      <c r="BE1560" s="758"/>
      <c r="BF1560" s="812"/>
      <c r="BG1560" s="758"/>
      <c r="BH1560" s="758"/>
      <c r="BI1560" s="758"/>
      <c r="BJ1560" s="758"/>
      <c r="BK1560" s="758"/>
      <c r="BL1560" s="758"/>
      <c r="BM1560" s="758"/>
      <c r="BN1560" s="758"/>
      <c r="BO1560" s="758"/>
      <c r="BP1560" s="758"/>
      <c r="BQ1560" s="758"/>
      <c r="BR1560" s="758"/>
      <c r="BS1560" s="758"/>
      <c r="BT1560" s="758"/>
      <c r="BU1560" s="758"/>
      <c r="BV1560" s="758"/>
      <c r="BW1560" s="758"/>
      <c r="BX1560" s="758"/>
      <c r="BY1560" s="758"/>
      <c r="BZ1560" s="758"/>
      <c r="CA1560" s="758"/>
      <c r="CB1560" s="758"/>
      <c r="CC1560" s="758"/>
      <c r="CD1560" s="758"/>
      <c r="CE1560" s="758"/>
      <c r="CF1560" s="758"/>
      <c r="CG1560" s="758"/>
      <c r="CH1560" s="758"/>
      <c r="CI1560" s="758"/>
      <c r="CJ1560" s="758"/>
      <c r="CK1560" s="758"/>
      <c r="CL1560" s="758"/>
      <c r="CM1560" s="758"/>
      <c r="CN1560" s="758"/>
    </row>
    <row r="1561" spans="2:92" ht="15">
      <c r="B1561" s="758"/>
      <c r="C1561" s="758"/>
      <c r="D1561" s="758"/>
      <c r="E1561" s="758"/>
      <c r="F1561" s="758"/>
      <c r="G1561" s="758"/>
      <c r="H1561" s="758"/>
      <c r="I1561" s="758"/>
      <c r="J1561" s="758"/>
      <c r="K1561" s="758"/>
      <c r="L1561" s="758"/>
      <c r="M1561" s="758"/>
      <c r="N1561" s="758"/>
      <c r="O1561" s="758"/>
      <c r="P1561" s="758"/>
      <c r="Q1561" s="758"/>
      <c r="R1561" s="758"/>
      <c r="S1561" s="758"/>
      <c r="T1561" s="758"/>
      <c r="U1561" s="758"/>
      <c r="V1561" s="758"/>
      <c r="W1561" s="758"/>
      <c r="X1561" s="758"/>
      <c r="Y1561" s="758"/>
      <c r="Z1561" s="758"/>
      <c r="AA1561" s="758"/>
      <c r="AB1561" s="758"/>
      <c r="AC1561" s="758"/>
      <c r="AD1561" s="758"/>
      <c r="AE1561" s="758"/>
      <c r="AF1561" s="758"/>
      <c r="AG1561" s="758"/>
      <c r="AH1561" s="758"/>
      <c r="AI1561" s="758"/>
      <c r="AJ1561" s="758"/>
      <c r="AK1561" s="758"/>
      <c r="AL1561" s="758"/>
      <c r="AM1561" s="758"/>
      <c r="AN1561" s="758"/>
      <c r="AO1561" s="758"/>
      <c r="AP1561" s="758"/>
      <c r="AQ1561" s="758"/>
      <c r="AR1561" s="758"/>
      <c r="AS1561" s="758"/>
      <c r="AT1561" s="758"/>
      <c r="AU1561" s="758"/>
      <c r="AV1561" s="758"/>
      <c r="AW1561" s="758"/>
      <c r="AX1561" s="758"/>
      <c r="AY1561" s="758"/>
      <c r="AZ1561" s="758"/>
      <c r="BA1561" s="758"/>
      <c r="BB1561" s="758"/>
      <c r="BC1561" s="758"/>
      <c r="BD1561" s="758"/>
      <c r="BE1561" s="758"/>
      <c r="BF1561" s="812"/>
      <c r="BG1561" s="758"/>
      <c r="BH1561" s="758"/>
      <c r="BI1561" s="758"/>
      <c r="BJ1561" s="758"/>
      <c r="BK1561" s="758"/>
      <c r="BL1561" s="758"/>
      <c r="BM1561" s="758"/>
      <c r="BN1561" s="758"/>
      <c r="BO1561" s="758"/>
      <c r="BP1561" s="758"/>
      <c r="BQ1561" s="758"/>
      <c r="BR1561" s="758"/>
      <c r="BS1561" s="758"/>
      <c r="BT1561" s="758"/>
      <c r="BU1561" s="758"/>
      <c r="BV1561" s="758"/>
      <c r="BW1561" s="758"/>
      <c r="BX1561" s="758"/>
      <c r="BY1561" s="758"/>
      <c r="BZ1561" s="758"/>
      <c r="CA1561" s="758"/>
      <c r="CB1561" s="758"/>
      <c r="CC1561" s="758"/>
      <c r="CD1561" s="758"/>
      <c r="CE1561" s="758"/>
      <c r="CF1561" s="758"/>
      <c r="CG1561" s="758"/>
      <c r="CH1561" s="758"/>
      <c r="CI1561" s="758"/>
      <c r="CJ1561" s="758"/>
      <c r="CK1561" s="758"/>
      <c r="CL1561" s="758"/>
      <c r="CM1561" s="758"/>
      <c r="CN1561" s="758"/>
    </row>
    <row r="1562" spans="2:92" ht="15">
      <c r="B1562" s="758"/>
      <c r="C1562" s="758"/>
      <c r="D1562" s="758"/>
      <c r="E1562" s="758"/>
      <c r="F1562" s="758"/>
      <c r="G1562" s="758"/>
      <c r="H1562" s="758"/>
      <c r="I1562" s="758"/>
      <c r="J1562" s="758"/>
      <c r="K1562" s="758"/>
      <c r="L1562" s="758"/>
      <c r="M1562" s="758"/>
      <c r="N1562" s="758"/>
      <c r="O1562" s="758"/>
      <c r="P1562" s="758"/>
      <c r="Q1562" s="758"/>
      <c r="R1562" s="758"/>
      <c r="S1562" s="758"/>
      <c r="T1562" s="758"/>
      <c r="U1562" s="758"/>
      <c r="V1562" s="758"/>
      <c r="W1562" s="758"/>
      <c r="X1562" s="758"/>
      <c r="Y1562" s="758"/>
      <c r="Z1562" s="758"/>
      <c r="AA1562" s="758"/>
      <c r="AB1562" s="758"/>
      <c r="AC1562" s="758"/>
      <c r="AD1562" s="758"/>
      <c r="AE1562" s="758"/>
      <c r="AF1562" s="758"/>
      <c r="AG1562" s="758"/>
      <c r="AH1562" s="758"/>
      <c r="AI1562" s="758"/>
      <c r="AJ1562" s="758"/>
      <c r="AK1562" s="758"/>
      <c r="AL1562" s="758"/>
      <c r="AM1562" s="758"/>
      <c r="AN1562" s="758"/>
      <c r="AO1562" s="758"/>
      <c r="AP1562" s="758"/>
      <c r="AQ1562" s="758"/>
      <c r="AR1562" s="758"/>
      <c r="AS1562" s="758"/>
      <c r="AT1562" s="758"/>
      <c r="AU1562" s="758"/>
      <c r="AV1562" s="758"/>
      <c r="AW1562" s="758"/>
      <c r="AX1562" s="758"/>
      <c r="AY1562" s="758"/>
      <c r="AZ1562" s="758"/>
      <c r="BA1562" s="758"/>
      <c r="BB1562" s="758"/>
      <c r="BC1562" s="758"/>
      <c r="BD1562" s="758"/>
      <c r="BE1562" s="758"/>
      <c r="BF1562" s="812"/>
      <c r="BG1562" s="758"/>
      <c r="BH1562" s="758"/>
      <c r="BI1562" s="758"/>
      <c r="BJ1562" s="758"/>
      <c r="BK1562" s="758"/>
      <c r="BL1562" s="758"/>
      <c r="BM1562" s="758"/>
      <c r="BN1562" s="758"/>
      <c r="BO1562" s="758"/>
      <c r="BP1562" s="758"/>
      <c r="BQ1562" s="758"/>
      <c r="BR1562" s="758"/>
      <c r="BS1562" s="758"/>
      <c r="BT1562" s="758"/>
      <c r="BU1562" s="758"/>
      <c r="BV1562" s="758"/>
      <c r="BW1562" s="758"/>
      <c r="BX1562" s="758"/>
      <c r="BY1562" s="758"/>
      <c r="BZ1562" s="758"/>
      <c r="CA1562" s="758"/>
      <c r="CB1562" s="758"/>
      <c r="CC1562" s="758"/>
      <c r="CD1562" s="758"/>
      <c r="CE1562" s="758"/>
      <c r="CF1562" s="758"/>
      <c r="CG1562" s="758"/>
      <c r="CH1562" s="758"/>
      <c r="CI1562" s="758"/>
      <c r="CJ1562" s="758"/>
      <c r="CK1562" s="758"/>
      <c r="CL1562" s="758"/>
      <c r="CM1562" s="758"/>
      <c r="CN1562" s="758"/>
    </row>
    <row r="1563" spans="2:92" ht="15">
      <c r="B1563" s="758"/>
      <c r="C1563" s="758"/>
      <c r="D1563" s="758"/>
      <c r="E1563" s="758"/>
      <c r="F1563" s="758"/>
      <c r="G1563" s="758"/>
      <c r="H1563" s="758"/>
      <c r="I1563" s="758"/>
      <c r="J1563" s="758"/>
      <c r="K1563" s="758"/>
      <c r="L1563" s="758"/>
      <c r="M1563" s="758"/>
      <c r="N1563" s="758"/>
      <c r="O1563" s="758"/>
      <c r="P1563" s="758"/>
      <c r="Q1563" s="758"/>
      <c r="R1563" s="758"/>
      <c r="S1563" s="758"/>
      <c r="T1563" s="758"/>
      <c r="U1563" s="758"/>
      <c r="V1563" s="758"/>
      <c r="W1563" s="758"/>
      <c r="X1563" s="758"/>
      <c r="Y1563" s="758"/>
      <c r="Z1563" s="758"/>
      <c r="AA1563" s="758"/>
      <c r="AB1563" s="758"/>
      <c r="AC1563" s="758"/>
      <c r="AD1563" s="758"/>
      <c r="AE1563" s="758"/>
      <c r="AF1563" s="758"/>
      <c r="AG1563" s="758"/>
      <c r="AH1563" s="758"/>
      <c r="AI1563" s="758"/>
      <c r="AJ1563" s="758"/>
      <c r="AK1563" s="758"/>
      <c r="AL1563" s="758"/>
      <c r="AM1563" s="758"/>
      <c r="AN1563" s="758"/>
      <c r="AO1563" s="758"/>
      <c r="AP1563" s="758"/>
      <c r="AQ1563" s="758"/>
      <c r="AR1563" s="758"/>
      <c r="AS1563" s="758"/>
      <c r="AT1563" s="758"/>
      <c r="AU1563" s="758"/>
      <c r="AV1563" s="758"/>
      <c r="AW1563" s="758"/>
      <c r="AX1563" s="758"/>
      <c r="AY1563" s="758"/>
      <c r="AZ1563" s="758"/>
      <c r="BA1563" s="758"/>
      <c r="BB1563" s="758"/>
      <c r="BC1563" s="758"/>
      <c r="BD1563" s="758"/>
      <c r="BE1563" s="758"/>
      <c r="BF1563" s="812"/>
      <c r="BG1563" s="758"/>
      <c r="BH1563" s="758"/>
      <c r="BI1563" s="758"/>
      <c r="BJ1563" s="758"/>
      <c r="BK1563" s="758"/>
      <c r="BL1563" s="758"/>
      <c r="BM1563" s="758"/>
      <c r="BN1563" s="758"/>
      <c r="BO1563" s="758"/>
      <c r="BP1563" s="758"/>
      <c r="BQ1563" s="758"/>
      <c r="BR1563" s="758"/>
      <c r="BS1563" s="758"/>
      <c r="BT1563" s="758"/>
      <c r="BU1563" s="758"/>
      <c r="BV1563" s="758"/>
      <c r="BW1563" s="758"/>
      <c r="BX1563" s="758"/>
      <c r="BY1563" s="758"/>
      <c r="BZ1563" s="758"/>
      <c r="CA1563" s="758"/>
      <c r="CB1563" s="758"/>
      <c r="CC1563" s="758"/>
      <c r="CD1563" s="758"/>
      <c r="CE1563" s="758"/>
      <c r="CF1563" s="758"/>
      <c r="CG1563" s="758"/>
      <c r="CH1563" s="758"/>
      <c r="CI1563" s="758"/>
      <c r="CJ1563" s="758"/>
      <c r="CK1563" s="758"/>
      <c r="CL1563" s="758"/>
      <c r="CM1563" s="758"/>
      <c r="CN1563" s="758"/>
    </row>
    <row r="1564" spans="2:92" ht="15">
      <c r="B1564" s="758"/>
      <c r="C1564" s="758"/>
      <c r="D1564" s="758"/>
      <c r="E1564" s="758"/>
      <c r="F1564" s="758"/>
      <c r="G1564" s="758"/>
      <c r="H1564" s="758"/>
      <c r="I1564" s="758"/>
      <c r="J1564" s="758"/>
      <c r="K1564" s="758"/>
      <c r="L1564" s="758"/>
      <c r="M1564" s="758"/>
      <c r="N1564" s="758"/>
      <c r="O1564" s="758"/>
      <c r="P1564" s="758"/>
      <c r="Q1564" s="758"/>
      <c r="R1564" s="758"/>
      <c r="S1564" s="758"/>
      <c r="T1564" s="758"/>
      <c r="U1564" s="758"/>
      <c r="V1564" s="758"/>
      <c r="W1564" s="758"/>
      <c r="X1564" s="758"/>
      <c r="Y1564" s="758"/>
      <c r="Z1564" s="758"/>
      <c r="AA1564" s="758"/>
      <c r="AB1564" s="758"/>
      <c r="AC1564" s="758"/>
      <c r="AD1564" s="758"/>
      <c r="AE1564" s="758"/>
      <c r="AF1564" s="758"/>
      <c r="AG1564" s="758"/>
      <c r="AH1564" s="758"/>
      <c r="AI1564" s="758"/>
      <c r="AJ1564" s="758"/>
      <c r="AK1564" s="758"/>
      <c r="AL1564" s="758"/>
      <c r="AM1564" s="758"/>
      <c r="AN1564" s="758"/>
      <c r="AO1564" s="758"/>
      <c r="AP1564" s="758"/>
      <c r="AQ1564" s="758"/>
      <c r="AR1564" s="758"/>
      <c r="AS1564" s="758"/>
      <c r="AT1564" s="758"/>
      <c r="AU1564" s="758"/>
      <c r="AV1564" s="758"/>
      <c r="AW1564" s="758"/>
      <c r="AX1564" s="758"/>
      <c r="AY1564" s="758"/>
      <c r="AZ1564" s="758"/>
      <c r="BA1564" s="758"/>
      <c r="BB1564" s="758"/>
      <c r="BC1564" s="758"/>
      <c r="BD1564" s="758"/>
      <c r="BE1564" s="758"/>
      <c r="BF1564" s="812"/>
      <c r="BG1564" s="758"/>
      <c r="BH1564" s="758"/>
      <c r="BI1564" s="758"/>
      <c r="BJ1564" s="758"/>
      <c r="BK1564" s="758"/>
      <c r="BL1564" s="758"/>
      <c r="BM1564" s="758"/>
      <c r="BN1564" s="758"/>
      <c r="BO1564" s="758"/>
      <c r="BP1564" s="758"/>
      <c r="BQ1564" s="758"/>
      <c r="BR1564" s="758"/>
      <c r="BS1564" s="758"/>
      <c r="BT1564" s="758"/>
      <c r="BU1564" s="758"/>
      <c r="BV1564" s="758"/>
      <c r="BW1564" s="758"/>
      <c r="BX1564" s="758"/>
      <c r="BY1564" s="758"/>
      <c r="BZ1564" s="758"/>
      <c r="CA1564" s="758"/>
      <c r="CB1564" s="758"/>
      <c r="CC1564" s="758"/>
      <c r="CD1564" s="758"/>
      <c r="CE1564" s="758"/>
      <c r="CF1564" s="758"/>
      <c r="CG1564" s="758"/>
      <c r="CH1564" s="758"/>
      <c r="CI1564" s="758"/>
      <c r="CJ1564" s="758"/>
      <c r="CK1564" s="758"/>
      <c r="CL1564" s="758"/>
      <c r="CM1564" s="758"/>
      <c r="CN1564" s="758"/>
    </row>
    <row r="1565" spans="2:92" ht="15">
      <c r="B1565" s="758"/>
      <c r="C1565" s="758"/>
      <c r="D1565" s="758"/>
      <c r="E1565" s="758"/>
      <c r="F1565" s="758"/>
      <c r="G1565" s="758"/>
      <c r="H1565" s="758"/>
      <c r="I1565" s="758"/>
      <c r="J1565" s="758"/>
      <c r="K1565" s="758"/>
      <c r="L1565" s="758"/>
      <c r="M1565" s="758"/>
      <c r="N1565" s="758"/>
      <c r="O1565" s="758"/>
      <c r="P1565" s="758"/>
      <c r="Q1565" s="758"/>
      <c r="R1565" s="758"/>
      <c r="S1565" s="758"/>
      <c r="T1565" s="758"/>
      <c r="U1565" s="758"/>
      <c r="V1565" s="758"/>
      <c r="W1565" s="758"/>
      <c r="X1565" s="758"/>
      <c r="Y1565" s="758"/>
      <c r="Z1565" s="758"/>
      <c r="AA1565" s="758"/>
      <c r="AB1565" s="758"/>
      <c r="AC1565" s="758"/>
      <c r="AD1565" s="758"/>
      <c r="AE1565" s="758"/>
      <c r="AF1565" s="758"/>
      <c r="AG1565" s="758"/>
      <c r="AH1565" s="758"/>
      <c r="AI1565" s="758"/>
      <c r="AJ1565" s="758"/>
      <c r="AK1565" s="758"/>
      <c r="AL1565" s="758"/>
      <c r="AM1565" s="758"/>
      <c r="AN1565" s="758"/>
      <c r="AO1565" s="758"/>
      <c r="AP1565" s="758"/>
      <c r="AQ1565" s="758"/>
      <c r="AR1565" s="758"/>
      <c r="AS1565" s="758"/>
      <c r="AT1565" s="758"/>
      <c r="AU1565" s="758"/>
      <c r="AV1565" s="758"/>
      <c r="AW1565" s="758"/>
      <c r="AX1565" s="758"/>
      <c r="AY1565" s="758"/>
      <c r="AZ1565" s="758"/>
      <c r="BA1565" s="758"/>
      <c r="BB1565" s="758"/>
      <c r="BC1565" s="758"/>
      <c r="BD1565" s="758"/>
      <c r="BE1565" s="758"/>
      <c r="BF1565" s="812"/>
      <c r="BG1565" s="758"/>
      <c r="BH1565" s="758"/>
      <c r="BI1565" s="758"/>
      <c r="BJ1565" s="758"/>
      <c r="BK1565" s="758"/>
      <c r="BL1565" s="758"/>
      <c r="BM1565" s="758"/>
      <c r="BN1565" s="758"/>
      <c r="BO1565" s="758"/>
      <c r="BP1565" s="758"/>
      <c r="BQ1565" s="758"/>
      <c r="BR1565" s="758"/>
      <c r="BS1565" s="758"/>
      <c r="BT1565" s="758"/>
      <c r="BU1565" s="758"/>
      <c r="BV1565" s="758"/>
      <c r="BW1565" s="758"/>
      <c r="BX1565" s="758"/>
      <c r="BY1565" s="758"/>
      <c r="BZ1565" s="758"/>
      <c r="CA1565" s="758"/>
      <c r="CB1565" s="758"/>
      <c r="CC1565" s="758"/>
      <c r="CD1565" s="758"/>
      <c r="CE1565" s="758"/>
      <c r="CF1565" s="758"/>
      <c r="CG1565" s="758"/>
      <c r="CH1565" s="758"/>
      <c r="CI1565" s="758"/>
      <c r="CJ1565" s="758"/>
      <c r="CK1565" s="758"/>
      <c r="CL1565" s="758"/>
      <c r="CM1565" s="758"/>
      <c r="CN1565" s="758"/>
    </row>
    <row r="1566" spans="2:92" ht="15">
      <c r="B1566" s="758"/>
      <c r="C1566" s="758"/>
      <c r="D1566" s="758"/>
      <c r="E1566" s="758"/>
      <c r="F1566" s="758"/>
      <c r="G1566" s="758"/>
      <c r="H1566" s="758"/>
      <c r="I1566" s="758"/>
      <c r="J1566" s="758"/>
      <c r="K1566" s="758"/>
      <c r="L1566" s="758"/>
      <c r="M1566" s="758"/>
      <c r="N1566" s="758"/>
      <c r="O1566" s="758"/>
      <c r="P1566" s="758"/>
      <c r="Q1566" s="758"/>
      <c r="R1566" s="758"/>
      <c r="S1566" s="758"/>
      <c r="T1566" s="758"/>
      <c r="U1566" s="758"/>
      <c r="V1566" s="758"/>
      <c r="W1566" s="758"/>
      <c r="X1566" s="758"/>
      <c r="Y1566" s="758"/>
      <c r="Z1566" s="758"/>
      <c r="AA1566" s="758"/>
      <c r="AB1566" s="758"/>
      <c r="AC1566" s="758"/>
      <c r="AD1566" s="758"/>
      <c r="AE1566" s="758"/>
      <c r="AF1566" s="758"/>
      <c r="AG1566" s="758"/>
      <c r="AH1566" s="758"/>
      <c r="AI1566" s="758"/>
      <c r="AJ1566" s="758"/>
      <c r="AK1566" s="758"/>
      <c r="AL1566" s="758"/>
      <c r="AM1566" s="758"/>
      <c r="AN1566" s="758"/>
      <c r="AO1566" s="758"/>
      <c r="AP1566" s="758"/>
      <c r="AQ1566" s="758"/>
      <c r="AR1566" s="758"/>
      <c r="AS1566" s="758"/>
      <c r="AT1566" s="758"/>
      <c r="AU1566" s="758"/>
      <c r="AV1566" s="758"/>
      <c r="AW1566" s="758"/>
      <c r="AX1566" s="758"/>
      <c r="AY1566" s="758"/>
      <c r="AZ1566" s="758"/>
      <c r="BA1566" s="758"/>
      <c r="BB1566" s="758"/>
      <c r="BC1566" s="758"/>
      <c r="BD1566" s="758"/>
      <c r="BE1566" s="758"/>
      <c r="BF1566" s="812"/>
      <c r="BG1566" s="758"/>
      <c r="BH1566" s="758"/>
      <c r="BI1566" s="758"/>
      <c r="BJ1566" s="758"/>
      <c r="BK1566" s="758"/>
      <c r="BL1566" s="758"/>
      <c r="BM1566" s="758"/>
      <c r="BN1566" s="758"/>
      <c r="BO1566" s="758"/>
      <c r="BP1566" s="758"/>
      <c r="BQ1566" s="758"/>
      <c r="BR1566" s="758"/>
      <c r="BS1566" s="758"/>
      <c r="BT1566" s="758"/>
      <c r="BU1566" s="758"/>
      <c r="BV1566" s="758"/>
      <c r="BW1566" s="758"/>
      <c r="BX1566" s="758"/>
      <c r="BY1566" s="758"/>
      <c r="BZ1566" s="758"/>
      <c r="CA1566" s="758"/>
      <c r="CB1566" s="758"/>
      <c r="CC1566" s="758"/>
      <c r="CD1566" s="758"/>
      <c r="CE1566" s="758"/>
      <c r="CF1566" s="758"/>
      <c r="CG1566" s="758"/>
      <c r="CH1566" s="758"/>
      <c r="CI1566" s="758"/>
      <c r="CJ1566" s="758"/>
      <c r="CK1566" s="758"/>
      <c r="CL1566" s="758"/>
      <c r="CM1566" s="758"/>
      <c r="CN1566" s="758"/>
    </row>
    <row r="1567" spans="2:92" ht="15">
      <c r="B1567" s="758"/>
      <c r="C1567" s="758"/>
      <c r="D1567" s="758"/>
      <c r="E1567" s="758"/>
      <c r="F1567" s="758"/>
      <c r="G1567" s="758"/>
      <c r="H1567" s="758"/>
      <c r="I1567" s="758"/>
      <c r="J1567" s="758"/>
      <c r="K1567" s="758"/>
      <c r="L1567" s="758"/>
      <c r="M1567" s="758"/>
      <c r="N1567" s="758"/>
      <c r="O1567" s="758"/>
      <c r="P1567" s="758"/>
      <c r="Q1567" s="758"/>
      <c r="R1567" s="758"/>
      <c r="S1567" s="758"/>
      <c r="T1567" s="758"/>
      <c r="U1567" s="758"/>
      <c r="V1567" s="758"/>
      <c r="W1567" s="758"/>
      <c r="X1567" s="758"/>
      <c r="Y1567" s="758"/>
      <c r="Z1567" s="758"/>
      <c r="AA1567" s="758"/>
      <c r="AB1567" s="758"/>
      <c r="AC1567" s="758"/>
      <c r="AD1567" s="758"/>
      <c r="AE1567" s="758"/>
      <c r="AF1567" s="758"/>
      <c r="AG1567" s="758"/>
      <c r="AH1567" s="758"/>
      <c r="AI1567" s="758"/>
      <c r="AJ1567" s="758"/>
      <c r="AK1567" s="758"/>
      <c r="AL1567" s="758"/>
      <c r="AM1567" s="758"/>
      <c r="AN1567" s="758"/>
      <c r="AO1567" s="758"/>
      <c r="AP1567" s="758"/>
      <c r="AQ1567" s="758"/>
      <c r="AR1567" s="758"/>
      <c r="AS1567" s="758"/>
      <c r="AT1567" s="758"/>
      <c r="AU1567" s="758"/>
      <c r="AV1567" s="758"/>
      <c r="AW1567" s="758"/>
      <c r="AX1567" s="758"/>
      <c r="AY1567" s="758"/>
      <c r="AZ1567" s="758"/>
      <c r="BA1567" s="758"/>
      <c r="BB1567" s="758"/>
      <c r="BC1567" s="758"/>
      <c r="BD1567" s="758"/>
      <c r="BE1567" s="758"/>
      <c r="BF1567" s="812"/>
      <c r="BG1567" s="758"/>
      <c r="BH1567" s="758"/>
      <c r="BI1567" s="758"/>
      <c r="BJ1567" s="758"/>
      <c r="BK1567" s="758"/>
      <c r="BL1567" s="758"/>
      <c r="BM1567" s="758"/>
      <c r="BN1567" s="758"/>
      <c r="BO1567" s="758"/>
      <c r="BP1567" s="758"/>
      <c r="BQ1567" s="758"/>
      <c r="BR1567" s="758"/>
      <c r="BS1567" s="758"/>
      <c r="BT1567" s="758"/>
      <c r="BU1567" s="758"/>
      <c r="BV1567" s="758"/>
      <c r="BW1567" s="758"/>
      <c r="BX1567" s="758"/>
      <c r="BY1567" s="758"/>
      <c r="BZ1567" s="758"/>
      <c r="CA1567" s="758"/>
      <c r="CB1567" s="758"/>
      <c r="CC1567" s="758"/>
      <c r="CD1567" s="758"/>
      <c r="CE1567" s="758"/>
      <c r="CF1567" s="758"/>
      <c r="CG1567" s="758"/>
      <c r="CH1567" s="758"/>
      <c r="CI1567" s="758"/>
      <c r="CJ1567" s="758"/>
      <c r="CK1567" s="758"/>
      <c r="CL1567" s="758"/>
      <c r="CM1567" s="758"/>
      <c r="CN1567" s="758"/>
    </row>
    <row r="1568" spans="2:92" ht="15">
      <c r="B1568" s="758"/>
      <c r="C1568" s="758"/>
      <c r="D1568" s="758"/>
      <c r="E1568" s="758"/>
      <c r="F1568" s="758"/>
      <c r="G1568" s="758"/>
      <c r="H1568" s="758"/>
      <c r="I1568" s="758"/>
      <c r="J1568" s="758"/>
      <c r="K1568" s="758"/>
      <c r="L1568" s="758"/>
      <c r="M1568" s="758"/>
      <c r="N1568" s="758"/>
      <c r="O1568" s="758"/>
      <c r="P1568" s="758"/>
      <c r="Q1568" s="758"/>
      <c r="R1568" s="758"/>
      <c r="S1568" s="758"/>
      <c r="T1568" s="758"/>
      <c r="U1568" s="758"/>
      <c r="V1568" s="758"/>
      <c r="W1568" s="758"/>
      <c r="X1568" s="758"/>
      <c r="Y1568" s="758"/>
      <c r="Z1568" s="758"/>
      <c r="AA1568" s="758"/>
      <c r="AB1568" s="758"/>
      <c r="AC1568" s="758"/>
      <c r="AD1568" s="758"/>
      <c r="AE1568" s="758"/>
      <c r="AF1568" s="758"/>
      <c r="AG1568" s="758"/>
      <c r="AH1568" s="758"/>
      <c r="AI1568" s="758"/>
      <c r="AJ1568" s="758"/>
      <c r="AK1568" s="758"/>
      <c r="AL1568" s="758"/>
      <c r="AM1568" s="758"/>
      <c r="AN1568" s="758"/>
      <c r="AO1568" s="758"/>
      <c r="AP1568" s="758"/>
      <c r="AQ1568" s="758"/>
      <c r="AR1568" s="758"/>
      <c r="AS1568" s="758"/>
      <c r="AT1568" s="758"/>
      <c r="AU1568" s="758"/>
      <c r="AV1568" s="758"/>
      <c r="AW1568" s="758"/>
      <c r="AX1568" s="758"/>
      <c r="AY1568" s="758"/>
      <c r="AZ1568" s="758"/>
      <c r="BA1568" s="758"/>
      <c r="BB1568" s="758"/>
      <c r="BC1568" s="758"/>
      <c r="BD1568" s="758"/>
      <c r="BE1568" s="758"/>
      <c r="BF1568" s="812"/>
      <c r="BG1568" s="758"/>
      <c r="BH1568" s="758"/>
      <c r="BI1568" s="758"/>
      <c r="BJ1568" s="758"/>
      <c r="BK1568" s="758"/>
      <c r="BL1568" s="758"/>
      <c r="BM1568" s="758"/>
      <c r="BN1568" s="758"/>
      <c r="BO1568" s="758"/>
      <c r="BP1568" s="758"/>
      <c r="BQ1568" s="758"/>
      <c r="BR1568" s="758"/>
      <c r="BS1568" s="758"/>
      <c r="BT1568" s="758"/>
      <c r="BU1568" s="758"/>
      <c r="BV1568" s="758"/>
      <c r="BW1568" s="758"/>
      <c r="BX1568" s="758"/>
      <c r="BY1568" s="758"/>
      <c r="BZ1568" s="758"/>
      <c r="CA1568" s="758"/>
      <c r="CB1568" s="758"/>
      <c r="CC1568" s="758"/>
      <c r="CD1568" s="758"/>
      <c r="CE1568" s="758"/>
      <c r="CF1568" s="758"/>
      <c r="CG1568" s="758"/>
      <c r="CH1568" s="758"/>
      <c r="CI1568" s="758"/>
      <c r="CJ1568" s="758"/>
      <c r="CK1568" s="758"/>
      <c r="CL1568" s="758"/>
      <c r="CM1568" s="758"/>
      <c r="CN1568" s="758"/>
    </row>
    <row r="1569" spans="2:92" ht="15">
      <c r="B1569" s="758"/>
      <c r="C1569" s="758"/>
      <c r="D1569" s="758"/>
      <c r="E1569" s="758"/>
      <c r="F1569" s="758"/>
      <c r="G1569" s="758"/>
      <c r="H1569" s="758"/>
      <c r="I1569" s="758"/>
      <c r="J1569" s="758"/>
      <c r="K1569" s="758"/>
      <c r="L1569" s="758"/>
      <c r="M1569" s="758"/>
      <c r="N1569" s="758"/>
      <c r="O1569" s="758"/>
      <c r="P1569" s="758"/>
      <c r="Q1569" s="758"/>
      <c r="R1569" s="758"/>
      <c r="S1569" s="758"/>
      <c r="T1569" s="758"/>
      <c r="U1569" s="758"/>
      <c r="V1569" s="758"/>
      <c r="W1569" s="758"/>
      <c r="X1569" s="758"/>
      <c r="Y1569" s="758"/>
      <c r="Z1569" s="758"/>
      <c r="AA1569" s="758"/>
      <c r="AB1569" s="758"/>
      <c r="AC1569" s="758"/>
      <c r="AD1569" s="758"/>
      <c r="AE1569" s="758"/>
      <c r="AF1569" s="758"/>
      <c r="AG1569" s="758"/>
      <c r="AH1569" s="758"/>
      <c r="AI1569" s="758"/>
      <c r="AJ1569" s="758"/>
      <c r="AK1569" s="758"/>
      <c r="AL1569" s="758"/>
      <c r="AM1569" s="758"/>
      <c r="AN1569" s="758"/>
      <c r="AO1569" s="758"/>
      <c r="AP1569" s="758"/>
      <c r="AQ1569" s="758"/>
      <c r="AR1569" s="758"/>
      <c r="AS1569" s="758"/>
      <c r="AT1569" s="758"/>
      <c r="AU1569" s="758"/>
      <c r="AV1569" s="758"/>
      <c r="AW1569" s="758"/>
      <c r="AX1569" s="758"/>
      <c r="AY1569" s="758"/>
      <c r="AZ1569" s="758"/>
      <c r="BA1569" s="758"/>
      <c r="BB1569" s="758"/>
      <c r="BC1569" s="758"/>
      <c r="BD1569" s="758"/>
      <c r="BE1569" s="758"/>
      <c r="BF1569" s="812"/>
      <c r="BG1569" s="758"/>
      <c r="BH1569" s="758"/>
      <c r="BI1569" s="758"/>
      <c r="BJ1569" s="758"/>
      <c r="BK1569" s="758"/>
      <c r="BL1569" s="758"/>
      <c r="BM1569" s="758"/>
      <c r="BN1569" s="758"/>
      <c r="BO1569" s="758"/>
      <c r="BP1569" s="758"/>
      <c r="BQ1569" s="758"/>
      <c r="BR1569" s="758"/>
      <c r="BS1569" s="758"/>
      <c r="BT1569" s="758"/>
      <c r="BU1569" s="758"/>
      <c r="BV1569" s="758"/>
      <c r="BW1569" s="758"/>
      <c r="BX1569" s="758"/>
      <c r="BY1569" s="758"/>
      <c r="BZ1569" s="758"/>
      <c r="CA1569" s="758"/>
      <c r="CB1569" s="758"/>
      <c r="CC1569" s="758"/>
      <c r="CD1569" s="758"/>
      <c r="CE1569" s="758"/>
      <c r="CF1569" s="758"/>
      <c r="CG1569" s="758"/>
      <c r="CH1569" s="758"/>
      <c r="CI1569" s="758"/>
      <c r="CJ1569" s="758"/>
      <c r="CK1569" s="758"/>
      <c r="CL1569" s="758"/>
      <c r="CM1569" s="758"/>
      <c r="CN1569" s="758"/>
    </row>
    <row r="1570" spans="2:92" ht="15">
      <c r="B1570" s="758"/>
      <c r="C1570" s="758"/>
      <c r="D1570" s="758"/>
      <c r="E1570" s="758"/>
      <c r="F1570" s="758"/>
      <c r="G1570" s="758"/>
      <c r="H1570" s="758"/>
      <c r="I1570" s="758"/>
      <c r="J1570" s="758"/>
      <c r="K1570" s="758"/>
      <c r="L1570" s="758"/>
      <c r="M1570" s="758"/>
      <c r="N1570" s="758"/>
      <c r="O1570" s="758"/>
      <c r="P1570" s="758"/>
      <c r="Q1570" s="758"/>
      <c r="R1570" s="758"/>
      <c r="S1570" s="758"/>
      <c r="T1570" s="758"/>
      <c r="U1570" s="758"/>
      <c r="V1570" s="758"/>
      <c r="W1570" s="758"/>
      <c r="X1570" s="758"/>
      <c r="Y1570" s="758"/>
      <c r="Z1570" s="758"/>
      <c r="AA1570" s="758"/>
      <c r="AB1570" s="758"/>
      <c r="AC1570" s="758"/>
      <c r="AD1570" s="758"/>
      <c r="AE1570" s="758"/>
      <c r="AF1570" s="758"/>
      <c r="AG1570" s="758"/>
      <c r="AH1570" s="758"/>
      <c r="AI1570" s="758"/>
      <c r="AJ1570" s="758"/>
      <c r="AK1570" s="758"/>
      <c r="AL1570" s="758"/>
      <c r="AM1570" s="758"/>
      <c r="AN1570" s="758"/>
      <c r="AO1570" s="758"/>
      <c r="AP1570" s="758"/>
      <c r="AQ1570" s="758"/>
      <c r="AR1570" s="758"/>
      <c r="AS1570" s="758"/>
      <c r="AT1570" s="758"/>
      <c r="AU1570" s="758"/>
      <c r="AV1570" s="758"/>
      <c r="AW1570" s="758"/>
      <c r="AX1570" s="758"/>
      <c r="AY1570" s="758"/>
      <c r="AZ1570" s="758"/>
      <c r="BA1570" s="758"/>
      <c r="BB1570" s="758"/>
      <c r="BC1570" s="758"/>
      <c r="BD1570" s="758"/>
      <c r="BE1570" s="758"/>
      <c r="BF1570" s="812"/>
      <c r="BG1570" s="758"/>
      <c r="BH1570" s="758"/>
      <c r="BI1570" s="758"/>
      <c r="BJ1570" s="758"/>
      <c r="BK1570" s="758"/>
      <c r="BL1570" s="758"/>
      <c r="BM1570" s="758"/>
      <c r="BN1570" s="758"/>
      <c r="BO1570" s="758"/>
      <c r="BP1570" s="758"/>
      <c r="BQ1570" s="758"/>
      <c r="BR1570" s="758"/>
      <c r="BS1570" s="758"/>
      <c r="BT1570" s="758"/>
      <c r="BU1570" s="758"/>
      <c r="BV1570" s="758"/>
      <c r="BW1570" s="758"/>
      <c r="BX1570" s="758"/>
      <c r="BY1570" s="758"/>
      <c r="BZ1570" s="758"/>
      <c r="CA1570" s="758"/>
      <c r="CB1570" s="758"/>
      <c r="CC1570" s="758"/>
      <c r="CD1570" s="758"/>
      <c r="CE1570" s="758"/>
      <c r="CF1570" s="758"/>
      <c r="CG1570" s="758"/>
      <c r="CH1570" s="758"/>
      <c r="CI1570" s="758"/>
      <c r="CJ1570" s="758"/>
      <c r="CK1570" s="758"/>
      <c r="CL1570" s="758"/>
      <c r="CM1570" s="758"/>
      <c r="CN1570" s="758"/>
    </row>
    <row r="1571" spans="2:92" ht="15">
      <c r="B1571" s="758"/>
      <c r="C1571" s="758"/>
      <c r="D1571" s="758"/>
      <c r="E1571" s="758"/>
      <c r="F1571" s="758"/>
      <c r="G1571" s="758"/>
      <c r="H1571" s="758"/>
      <c r="I1571" s="758"/>
      <c r="J1571" s="758"/>
      <c r="K1571" s="758"/>
      <c r="L1571" s="758"/>
      <c r="M1571" s="758"/>
      <c r="N1571" s="758"/>
      <c r="O1571" s="758"/>
      <c r="P1571" s="758"/>
      <c r="Q1571" s="758"/>
      <c r="R1571" s="758"/>
      <c r="S1571" s="758"/>
      <c r="T1571" s="758"/>
      <c r="U1571" s="758"/>
      <c r="V1571" s="758"/>
      <c r="W1571" s="758"/>
      <c r="X1571" s="758"/>
      <c r="Y1571" s="758"/>
      <c r="Z1571" s="758"/>
      <c r="AA1571" s="758"/>
      <c r="AB1571" s="758"/>
      <c r="AC1571" s="758"/>
      <c r="AD1571" s="758"/>
      <c r="AE1571" s="758"/>
      <c r="AF1571" s="758"/>
      <c r="AG1571" s="758"/>
      <c r="AH1571" s="758"/>
      <c r="AI1571" s="758"/>
      <c r="AJ1571" s="758"/>
      <c r="AK1571" s="758"/>
      <c r="AL1571" s="758"/>
      <c r="AM1571" s="758"/>
      <c r="AN1571" s="758"/>
      <c r="AO1571" s="758"/>
      <c r="AP1571" s="758"/>
      <c r="AQ1571" s="758"/>
      <c r="AR1571" s="758"/>
      <c r="AS1571" s="758"/>
      <c r="AT1571" s="758"/>
      <c r="AU1571" s="758"/>
      <c r="AV1571" s="758"/>
      <c r="AW1571" s="758"/>
      <c r="AX1571" s="758"/>
      <c r="AY1571" s="758"/>
      <c r="AZ1571" s="758"/>
      <c r="BA1571" s="758"/>
      <c r="BB1571" s="758"/>
      <c r="BC1571" s="758"/>
      <c r="BD1571" s="758"/>
      <c r="BE1571" s="758"/>
      <c r="BF1571" s="812"/>
      <c r="BG1571" s="758"/>
      <c r="BH1571" s="758"/>
      <c r="BI1571" s="758"/>
      <c r="BJ1571" s="758"/>
      <c r="BK1571" s="758"/>
      <c r="BL1571" s="758"/>
      <c r="BM1571" s="758"/>
      <c r="BN1571" s="758"/>
      <c r="BO1571" s="758"/>
      <c r="BP1571" s="758"/>
      <c r="BQ1571" s="758"/>
      <c r="BR1571" s="758"/>
      <c r="BS1571" s="758"/>
      <c r="BT1571" s="758"/>
      <c r="BU1571" s="758"/>
      <c r="BV1571" s="758"/>
      <c r="BW1571" s="758"/>
      <c r="BX1571" s="758"/>
      <c r="BY1571" s="758"/>
      <c r="BZ1571" s="758"/>
      <c r="CA1571" s="758"/>
      <c r="CB1571" s="758"/>
      <c r="CC1571" s="758"/>
      <c r="CD1571" s="758"/>
      <c r="CE1571" s="758"/>
      <c r="CF1571" s="758"/>
      <c r="CG1571" s="758"/>
      <c r="CH1571" s="758"/>
      <c r="CI1571" s="758"/>
      <c r="CJ1571" s="758"/>
      <c r="CK1571" s="758"/>
      <c r="CL1571" s="758"/>
      <c r="CM1571" s="758"/>
      <c r="CN1571" s="758"/>
    </row>
    <row r="1572" spans="2:92" ht="15">
      <c r="B1572" s="758"/>
      <c r="C1572" s="758"/>
      <c r="D1572" s="758"/>
      <c r="E1572" s="758"/>
      <c r="F1572" s="758"/>
      <c r="G1572" s="758"/>
      <c r="H1572" s="758"/>
      <c r="I1572" s="758"/>
      <c r="J1572" s="758"/>
      <c r="K1572" s="758"/>
      <c r="L1572" s="758"/>
      <c r="M1572" s="758"/>
      <c r="N1572" s="758"/>
      <c r="O1572" s="758"/>
      <c r="P1572" s="758"/>
      <c r="Q1572" s="758"/>
      <c r="R1572" s="758"/>
      <c r="S1572" s="758"/>
      <c r="T1572" s="758"/>
      <c r="U1572" s="758"/>
      <c r="V1572" s="758"/>
      <c r="W1572" s="758"/>
      <c r="X1572" s="758"/>
      <c r="Y1572" s="758"/>
      <c r="Z1572" s="758"/>
      <c r="AA1572" s="758"/>
      <c r="AB1572" s="758"/>
      <c r="AC1572" s="758"/>
      <c r="AD1572" s="758"/>
      <c r="AE1572" s="758"/>
      <c r="AF1572" s="758"/>
      <c r="AG1572" s="758"/>
      <c r="AH1572" s="758"/>
      <c r="AI1572" s="758"/>
      <c r="AJ1572" s="758"/>
      <c r="AK1572" s="758"/>
      <c r="AL1572" s="758"/>
      <c r="AM1572" s="758"/>
      <c r="AN1572" s="758"/>
      <c r="AO1572" s="758"/>
      <c r="AP1572" s="758"/>
      <c r="AQ1572" s="758"/>
      <c r="AR1572" s="758"/>
      <c r="AS1572" s="758"/>
      <c r="AT1572" s="758"/>
      <c r="AU1572" s="758"/>
      <c r="AV1572" s="758"/>
      <c r="AW1572" s="758"/>
      <c r="AX1572" s="758"/>
      <c r="AY1572" s="758"/>
      <c r="AZ1572" s="758"/>
      <c r="BA1572" s="758"/>
      <c r="BB1572" s="758"/>
      <c r="BC1572" s="758"/>
      <c r="BD1572" s="758"/>
      <c r="BE1572" s="758"/>
      <c r="BF1572" s="812"/>
      <c r="BG1572" s="758"/>
      <c r="BH1572" s="758"/>
      <c r="BI1572" s="758"/>
      <c r="BJ1572" s="758"/>
      <c r="BK1572" s="758"/>
      <c r="BL1572" s="758"/>
      <c r="BM1572" s="758"/>
      <c r="BN1572" s="758"/>
      <c r="BO1572" s="758"/>
      <c r="BP1572" s="758"/>
      <c r="BQ1572" s="758"/>
      <c r="BR1572" s="758"/>
      <c r="BS1572" s="758"/>
      <c r="BT1572" s="758"/>
      <c r="BU1572" s="758"/>
      <c r="BV1572" s="758"/>
      <c r="BW1572" s="758"/>
      <c r="BX1572" s="758"/>
      <c r="BY1572" s="758"/>
      <c r="BZ1572" s="758"/>
      <c r="CA1572" s="758"/>
      <c r="CB1572" s="758"/>
      <c r="CC1572" s="758"/>
      <c r="CD1572" s="758"/>
      <c r="CE1572" s="758"/>
      <c r="CF1572" s="758"/>
      <c r="CG1572" s="758"/>
      <c r="CH1572" s="758"/>
      <c r="CI1572" s="758"/>
      <c r="CJ1572" s="758"/>
      <c r="CK1572" s="758"/>
      <c r="CL1572" s="758"/>
      <c r="CM1572" s="758"/>
      <c r="CN1572" s="758"/>
    </row>
    <row r="1573" spans="2:92" ht="15">
      <c r="B1573" s="758"/>
      <c r="C1573" s="758"/>
      <c r="D1573" s="758"/>
      <c r="E1573" s="758"/>
      <c r="F1573" s="758"/>
      <c r="G1573" s="758"/>
      <c r="H1573" s="758"/>
      <c r="I1573" s="758"/>
      <c r="J1573" s="758"/>
      <c r="K1573" s="758"/>
      <c r="L1573" s="758"/>
      <c r="M1573" s="758"/>
      <c r="N1573" s="758"/>
      <c r="O1573" s="758"/>
      <c r="P1573" s="758"/>
      <c r="Q1573" s="758"/>
      <c r="R1573" s="758"/>
      <c r="S1573" s="758"/>
      <c r="T1573" s="758"/>
      <c r="U1573" s="758"/>
      <c r="V1573" s="758"/>
      <c r="W1573" s="758"/>
      <c r="X1573" s="758"/>
      <c r="Y1573" s="758"/>
      <c r="Z1573" s="758"/>
      <c r="AA1573" s="758"/>
      <c r="AB1573" s="758"/>
      <c r="AC1573" s="758"/>
      <c r="AD1573" s="758"/>
      <c r="AE1573" s="758"/>
      <c r="AF1573" s="758"/>
      <c r="AG1573" s="758"/>
      <c r="AH1573" s="758"/>
      <c r="AI1573" s="758"/>
      <c r="AJ1573" s="758"/>
      <c r="AK1573" s="758"/>
      <c r="AL1573" s="758"/>
      <c r="AM1573" s="758"/>
      <c r="AN1573" s="758"/>
      <c r="AO1573" s="758"/>
      <c r="AP1573" s="758"/>
      <c r="AQ1573" s="758"/>
      <c r="AR1573" s="758"/>
      <c r="AS1573" s="758"/>
      <c r="AT1573" s="758"/>
      <c r="AU1573" s="758"/>
      <c r="AV1573" s="758"/>
      <c r="AW1573" s="758"/>
      <c r="AX1573" s="758"/>
      <c r="AY1573" s="758"/>
      <c r="AZ1573" s="758"/>
      <c r="BA1573" s="758"/>
      <c r="BB1573" s="758"/>
      <c r="BC1573" s="758"/>
      <c r="BD1573" s="758"/>
      <c r="BE1573" s="758"/>
      <c r="BF1573" s="812"/>
      <c r="BG1573" s="758"/>
      <c r="BH1573" s="758"/>
      <c r="BI1573" s="758"/>
      <c r="BJ1573" s="758"/>
      <c r="BK1573" s="758"/>
      <c r="BL1573" s="758"/>
      <c r="BM1573" s="758"/>
      <c r="BN1573" s="758"/>
      <c r="BO1573" s="758"/>
      <c r="BP1573" s="758"/>
      <c r="BQ1573" s="758"/>
      <c r="BR1573" s="758"/>
      <c r="BS1573" s="758"/>
      <c r="BT1573" s="758"/>
      <c r="BU1573" s="758"/>
      <c r="BV1573" s="758"/>
      <c r="BW1573" s="758"/>
      <c r="BX1573" s="758"/>
      <c r="BY1573" s="758"/>
      <c r="BZ1573" s="758"/>
      <c r="CA1573" s="758"/>
      <c r="CB1573" s="758"/>
      <c r="CC1573" s="758"/>
      <c r="CD1573" s="758"/>
      <c r="CE1573" s="758"/>
      <c r="CF1573" s="758"/>
      <c r="CG1573" s="758"/>
      <c r="CH1573" s="758"/>
      <c r="CI1573" s="758"/>
      <c r="CJ1573" s="758"/>
      <c r="CK1573" s="758"/>
      <c r="CL1573" s="758"/>
      <c r="CM1573" s="758"/>
      <c r="CN1573" s="758"/>
    </row>
    <row r="1574" spans="2:92" ht="15">
      <c r="B1574" s="758"/>
      <c r="C1574" s="758"/>
      <c r="D1574" s="758"/>
      <c r="E1574" s="758"/>
      <c r="F1574" s="758"/>
      <c r="G1574" s="758"/>
      <c r="H1574" s="758"/>
      <c r="I1574" s="758"/>
      <c r="J1574" s="758"/>
      <c r="K1574" s="758"/>
      <c r="L1574" s="758"/>
      <c r="M1574" s="758"/>
      <c r="N1574" s="758"/>
      <c r="O1574" s="758"/>
      <c r="P1574" s="758"/>
      <c r="Q1574" s="758"/>
      <c r="R1574" s="758"/>
      <c r="S1574" s="758"/>
      <c r="T1574" s="758"/>
      <c r="U1574" s="758"/>
      <c r="V1574" s="758"/>
      <c r="W1574" s="758"/>
      <c r="X1574" s="758"/>
      <c r="Y1574" s="758"/>
      <c r="Z1574" s="758"/>
      <c r="AA1574" s="758"/>
      <c r="AB1574" s="758"/>
      <c r="AC1574" s="758"/>
      <c r="AD1574" s="758"/>
      <c r="AE1574" s="758"/>
      <c r="AF1574" s="758"/>
      <c r="AG1574" s="758"/>
      <c r="AH1574" s="758"/>
      <c r="AI1574" s="758"/>
      <c r="AJ1574" s="758"/>
      <c r="AK1574" s="758"/>
      <c r="AL1574" s="758"/>
      <c r="AM1574" s="758"/>
      <c r="AN1574" s="758"/>
      <c r="AO1574" s="758"/>
      <c r="AP1574" s="758"/>
      <c r="AQ1574" s="758"/>
      <c r="AR1574" s="758"/>
      <c r="AS1574" s="758"/>
      <c r="AT1574" s="758"/>
      <c r="AU1574" s="758"/>
      <c r="AV1574" s="758"/>
      <c r="AW1574" s="758"/>
      <c r="AX1574" s="758"/>
      <c r="AY1574" s="758"/>
      <c r="AZ1574" s="758"/>
      <c r="BA1574" s="758"/>
      <c r="BB1574" s="758"/>
      <c r="BC1574" s="758"/>
      <c r="BD1574" s="758"/>
      <c r="BE1574" s="758"/>
      <c r="BF1574" s="812"/>
      <c r="BG1574" s="758"/>
      <c r="BH1574" s="758"/>
      <c r="BI1574" s="758"/>
      <c r="BJ1574" s="758"/>
      <c r="BK1574" s="758"/>
      <c r="BL1574" s="758"/>
      <c r="BM1574" s="758"/>
      <c r="BN1574" s="758"/>
      <c r="BO1574" s="758"/>
      <c r="BP1574" s="758"/>
      <c r="BQ1574" s="758"/>
      <c r="BR1574" s="758"/>
      <c r="BS1574" s="758"/>
      <c r="BT1574" s="758"/>
      <c r="BU1574" s="758"/>
      <c r="BV1574" s="758"/>
      <c r="BW1574" s="758"/>
      <c r="BX1574" s="758"/>
      <c r="BY1574" s="758"/>
      <c r="BZ1574" s="758"/>
      <c r="CA1574" s="758"/>
      <c r="CB1574" s="758"/>
      <c r="CC1574" s="758"/>
      <c r="CD1574" s="758"/>
      <c r="CE1574" s="758"/>
      <c r="CF1574" s="758"/>
      <c r="CG1574" s="758"/>
      <c r="CH1574" s="758"/>
      <c r="CI1574" s="758"/>
      <c r="CJ1574" s="758"/>
      <c r="CK1574" s="758"/>
      <c r="CL1574" s="758"/>
      <c r="CM1574" s="758"/>
      <c r="CN1574" s="758"/>
    </row>
    <row r="1575" spans="2:92" ht="15">
      <c r="B1575" s="758"/>
      <c r="C1575" s="758"/>
      <c r="D1575" s="758"/>
      <c r="E1575" s="758"/>
      <c r="F1575" s="758"/>
      <c r="G1575" s="758"/>
      <c r="H1575" s="758"/>
      <c r="I1575" s="758"/>
      <c r="J1575" s="758"/>
      <c r="K1575" s="758"/>
      <c r="L1575" s="758"/>
      <c r="M1575" s="758"/>
      <c r="N1575" s="758"/>
      <c r="O1575" s="758"/>
      <c r="P1575" s="758"/>
      <c r="Q1575" s="758"/>
      <c r="R1575" s="758"/>
      <c r="S1575" s="758"/>
      <c r="T1575" s="758"/>
      <c r="U1575" s="758"/>
      <c r="V1575" s="758"/>
      <c r="W1575" s="758"/>
      <c r="X1575" s="758"/>
      <c r="Y1575" s="758"/>
      <c r="Z1575" s="758"/>
      <c r="AA1575" s="758"/>
      <c r="AB1575" s="758"/>
      <c r="AC1575" s="758"/>
      <c r="AD1575" s="758"/>
      <c r="AE1575" s="758"/>
      <c r="AF1575" s="758"/>
      <c r="AG1575" s="758"/>
      <c r="AH1575" s="758"/>
      <c r="AI1575" s="758"/>
      <c r="AJ1575" s="758"/>
      <c r="AK1575" s="758"/>
      <c r="AL1575" s="758"/>
      <c r="AM1575" s="758"/>
      <c r="AN1575" s="758"/>
      <c r="AO1575" s="758"/>
      <c r="AP1575" s="758"/>
      <c r="AQ1575" s="758"/>
      <c r="AR1575" s="758"/>
      <c r="AS1575" s="758"/>
      <c r="AT1575" s="758"/>
      <c r="AU1575" s="758"/>
      <c r="AV1575" s="758"/>
      <c r="AW1575" s="758"/>
      <c r="AX1575" s="758"/>
      <c r="AY1575" s="758"/>
      <c r="AZ1575" s="758"/>
      <c r="BA1575" s="758"/>
      <c r="BB1575" s="758"/>
      <c r="BC1575" s="758"/>
      <c r="BD1575" s="758"/>
      <c r="BE1575" s="758"/>
      <c r="BF1575" s="812"/>
      <c r="BG1575" s="758"/>
      <c r="BH1575" s="758"/>
      <c r="BI1575" s="758"/>
      <c r="BJ1575" s="758"/>
      <c r="BK1575" s="758"/>
      <c r="BL1575" s="758"/>
      <c r="BM1575" s="758"/>
      <c r="BN1575" s="758"/>
      <c r="BO1575" s="758"/>
      <c r="BP1575" s="758"/>
      <c r="BQ1575" s="758"/>
      <c r="BR1575" s="758"/>
      <c r="BS1575" s="758"/>
      <c r="BT1575" s="758"/>
      <c r="BU1575" s="758"/>
      <c r="BV1575" s="758"/>
      <c r="BW1575" s="758"/>
      <c r="BX1575" s="758"/>
      <c r="BY1575" s="758"/>
      <c r="BZ1575" s="758"/>
      <c r="CA1575" s="758"/>
      <c r="CB1575" s="758"/>
      <c r="CC1575" s="758"/>
      <c r="CD1575" s="758"/>
      <c r="CE1575" s="758"/>
      <c r="CF1575" s="758"/>
      <c r="CG1575" s="758"/>
      <c r="CH1575" s="758"/>
      <c r="CI1575" s="758"/>
      <c r="CJ1575" s="758"/>
      <c r="CK1575" s="758"/>
      <c r="CL1575" s="758"/>
      <c r="CM1575" s="758"/>
      <c r="CN1575" s="758"/>
    </row>
    <row r="1576" spans="2:92" ht="15">
      <c r="B1576" s="758"/>
      <c r="C1576" s="758"/>
      <c r="D1576" s="758"/>
      <c r="E1576" s="758"/>
      <c r="F1576" s="758"/>
      <c r="G1576" s="758"/>
      <c r="H1576" s="758"/>
      <c r="I1576" s="758"/>
      <c r="J1576" s="758"/>
      <c r="K1576" s="758"/>
      <c r="L1576" s="758"/>
      <c r="M1576" s="758"/>
      <c r="N1576" s="758"/>
      <c r="O1576" s="758"/>
      <c r="P1576" s="758"/>
      <c r="Q1576" s="758"/>
      <c r="R1576" s="758"/>
      <c r="S1576" s="758"/>
      <c r="T1576" s="758"/>
      <c r="U1576" s="758"/>
      <c r="V1576" s="758"/>
      <c r="W1576" s="758"/>
      <c r="X1576" s="758"/>
      <c r="Y1576" s="758"/>
      <c r="Z1576" s="758"/>
      <c r="AA1576" s="758"/>
      <c r="AB1576" s="758"/>
      <c r="AC1576" s="758"/>
      <c r="AD1576" s="758"/>
      <c r="AE1576" s="758"/>
      <c r="AF1576" s="758"/>
      <c r="AG1576" s="758"/>
      <c r="AH1576" s="758"/>
      <c r="AI1576" s="758"/>
      <c r="AJ1576" s="758"/>
      <c r="AK1576" s="758"/>
      <c r="AL1576" s="758"/>
      <c r="AM1576" s="758"/>
      <c r="AN1576" s="758"/>
      <c r="AO1576" s="758"/>
      <c r="AP1576" s="758"/>
      <c r="AQ1576" s="758"/>
      <c r="AR1576" s="758"/>
      <c r="AS1576" s="758"/>
      <c r="AT1576" s="758"/>
      <c r="AU1576" s="758"/>
      <c r="AV1576" s="758"/>
      <c r="AW1576" s="758"/>
      <c r="AX1576" s="758"/>
      <c r="AY1576" s="758"/>
      <c r="AZ1576" s="758"/>
      <c r="BA1576" s="758"/>
      <c r="BB1576" s="758"/>
      <c r="BC1576" s="758"/>
      <c r="BD1576" s="758"/>
      <c r="BE1576" s="758"/>
      <c r="BF1576" s="812"/>
      <c r="BG1576" s="758"/>
      <c r="BH1576" s="758"/>
      <c r="BI1576" s="758"/>
      <c r="BJ1576" s="758"/>
      <c r="BK1576" s="758"/>
      <c r="BL1576" s="758"/>
      <c r="BM1576" s="758"/>
      <c r="BN1576" s="758"/>
      <c r="BO1576" s="758"/>
      <c r="BP1576" s="758"/>
      <c r="BQ1576" s="758"/>
      <c r="BR1576" s="758"/>
      <c r="BS1576" s="758"/>
      <c r="BT1576" s="758"/>
      <c r="BU1576" s="758"/>
      <c r="BV1576" s="758"/>
      <c r="BW1576" s="758"/>
      <c r="BX1576" s="758"/>
      <c r="BY1576" s="758"/>
      <c r="BZ1576" s="758"/>
      <c r="CA1576" s="758"/>
      <c r="CB1576" s="758"/>
      <c r="CC1576" s="758"/>
      <c r="CD1576" s="758"/>
      <c r="CE1576" s="758"/>
      <c r="CF1576" s="758"/>
      <c r="CG1576" s="758"/>
      <c r="CH1576" s="758"/>
      <c r="CI1576" s="758"/>
      <c r="CJ1576" s="758"/>
      <c r="CK1576" s="758"/>
      <c r="CL1576" s="758"/>
      <c r="CM1576" s="758"/>
      <c r="CN1576" s="758"/>
    </row>
    <row r="1577" spans="2:92" ht="15">
      <c r="B1577" s="758"/>
      <c r="C1577" s="758"/>
      <c r="D1577" s="758"/>
      <c r="E1577" s="758"/>
      <c r="F1577" s="758"/>
      <c r="G1577" s="758"/>
      <c r="H1577" s="758"/>
      <c r="I1577" s="758"/>
      <c r="J1577" s="758"/>
      <c r="K1577" s="758"/>
      <c r="L1577" s="758"/>
      <c r="M1577" s="758"/>
      <c r="N1577" s="758"/>
      <c r="O1577" s="758"/>
      <c r="P1577" s="758"/>
      <c r="Q1577" s="758"/>
      <c r="R1577" s="758"/>
      <c r="S1577" s="758"/>
      <c r="T1577" s="758"/>
      <c r="U1577" s="758"/>
      <c r="V1577" s="758"/>
      <c r="W1577" s="758"/>
      <c r="X1577" s="758"/>
      <c r="Y1577" s="758"/>
      <c r="Z1577" s="758"/>
      <c r="AA1577" s="758"/>
      <c r="AB1577" s="758"/>
      <c r="AC1577" s="758"/>
      <c r="AD1577" s="758"/>
      <c r="AE1577" s="758"/>
      <c r="AF1577" s="758"/>
      <c r="AG1577" s="758"/>
      <c r="AH1577" s="758"/>
      <c r="AI1577" s="758"/>
      <c r="AJ1577" s="758"/>
      <c r="AK1577" s="758"/>
      <c r="AL1577" s="758"/>
      <c r="AM1577" s="758"/>
      <c r="AN1577" s="758"/>
      <c r="AO1577" s="758"/>
      <c r="AP1577" s="758"/>
      <c r="AQ1577" s="758"/>
      <c r="AR1577" s="758"/>
      <c r="AS1577" s="758"/>
      <c r="AT1577" s="758"/>
      <c r="AU1577" s="758"/>
      <c r="AV1577" s="758"/>
      <c r="AW1577" s="758"/>
      <c r="AX1577" s="758"/>
      <c r="AY1577" s="758"/>
      <c r="AZ1577" s="758"/>
      <c r="BA1577" s="758"/>
      <c r="BB1577" s="758"/>
      <c r="BC1577" s="758"/>
      <c r="BD1577" s="758"/>
      <c r="BE1577" s="758"/>
      <c r="BF1577" s="812"/>
      <c r="BG1577" s="758"/>
      <c r="BH1577" s="758"/>
      <c r="BI1577" s="758"/>
      <c r="BJ1577" s="758"/>
      <c r="BK1577" s="758"/>
      <c r="BL1577" s="758"/>
      <c r="BM1577" s="758"/>
      <c r="BN1577" s="758"/>
      <c r="BO1577" s="758"/>
      <c r="BP1577" s="758"/>
      <c r="BQ1577" s="758"/>
      <c r="BR1577" s="758"/>
      <c r="BS1577" s="758"/>
      <c r="BT1577" s="758"/>
      <c r="BU1577" s="758"/>
      <c r="BV1577" s="758"/>
      <c r="BW1577" s="758"/>
      <c r="BX1577" s="758"/>
      <c r="BY1577" s="758"/>
      <c r="BZ1577" s="758"/>
      <c r="CA1577" s="758"/>
      <c r="CB1577" s="758"/>
      <c r="CC1577" s="758"/>
      <c r="CD1577" s="758"/>
      <c r="CE1577" s="758"/>
      <c r="CF1577" s="758"/>
      <c r="CG1577" s="758"/>
      <c r="CH1577" s="758"/>
      <c r="CI1577" s="758"/>
      <c r="CJ1577" s="758"/>
      <c r="CK1577" s="758"/>
      <c r="CL1577" s="758"/>
      <c r="CM1577" s="758"/>
      <c r="CN1577" s="758"/>
    </row>
    <row r="1578" spans="2:92" ht="15">
      <c r="B1578" s="758"/>
      <c r="C1578" s="758"/>
      <c r="D1578" s="758"/>
      <c r="E1578" s="758"/>
      <c r="F1578" s="758"/>
      <c r="G1578" s="758"/>
      <c r="H1578" s="758"/>
      <c r="I1578" s="758"/>
      <c r="J1578" s="758"/>
      <c r="K1578" s="758"/>
      <c r="L1578" s="758"/>
      <c r="M1578" s="758"/>
      <c r="N1578" s="758"/>
      <c r="O1578" s="758"/>
      <c r="P1578" s="758"/>
      <c r="Q1578" s="758"/>
      <c r="R1578" s="758"/>
      <c r="S1578" s="758"/>
      <c r="T1578" s="758"/>
      <c r="U1578" s="758"/>
      <c r="V1578" s="758"/>
      <c r="W1578" s="758"/>
      <c r="X1578" s="758"/>
      <c r="Y1578" s="758"/>
      <c r="Z1578" s="758"/>
      <c r="AA1578" s="758"/>
      <c r="AB1578" s="758"/>
      <c r="AC1578" s="758"/>
      <c r="AD1578" s="758"/>
      <c r="AE1578" s="758"/>
      <c r="AF1578" s="758"/>
      <c r="AG1578" s="758"/>
      <c r="AH1578" s="758"/>
      <c r="AI1578" s="758"/>
      <c r="AJ1578" s="758"/>
      <c r="AK1578" s="758"/>
      <c r="AL1578" s="758"/>
      <c r="AM1578" s="758"/>
      <c r="AN1578" s="758"/>
      <c r="AO1578" s="758"/>
      <c r="AP1578" s="758"/>
      <c r="AQ1578" s="758"/>
      <c r="AR1578" s="758"/>
      <c r="AS1578" s="758"/>
      <c r="AT1578" s="758"/>
      <c r="AU1578" s="758"/>
      <c r="AV1578" s="758"/>
      <c r="AW1578" s="758"/>
      <c r="AX1578" s="758"/>
      <c r="AY1578" s="758"/>
      <c r="AZ1578" s="758"/>
      <c r="BA1578" s="758"/>
      <c r="BB1578" s="758"/>
      <c r="BC1578" s="758"/>
      <c r="BD1578" s="758"/>
      <c r="BE1578" s="758"/>
      <c r="BF1578" s="812"/>
      <c r="BG1578" s="758"/>
      <c r="BH1578" s="758"/>
      <c r="BI1578" s="758"/>
      <c r="BJ1578" s="758"/>
      <c r="BK1578" s="758"/>
      <c r="BL1578" s="758"/>
      <c r="BM1578" s="758"/>
      <c r="BN1578" s="758"/>
      <c r="BO1578" s="758"/>
      <c r="BP1578" s="758"/>
      <c r="BQ1578" s="758"/>
      <c r="BR1578" s="758"/>
      <c r="BS1578" s="758"/>
      <c r="BT1578" s="758"/>
      <c r="BU1578" s="758"/>
      <c r="BV1578" s="758"/>
      <c r="BW1578" s="758"/>
      <c r="BX1578" s="758"/>
      <c r="BY1578" s="758"/>
      <c r="BZ1578" s="758"/>
      <c r="CA1578" s="758"/>
      <c r="CB1578" s="758"/>
      <c r="CC1578" s="758"/>
      <c r="CD1578" s="758"/>
      <c r="CE1578" s="758"/>
      <c r="CF1578" s="758"/>
      <c r="CG1578" s="758"/>
      <c r="CH1578" s="758"/>
      <c r="CI1578" s="758"/>
      <c r="CJ1578" s="758"/>
      <c r="CK1578" s="758"/>
      <c r="CL1578" s="758"/>
      <c r="CM1578" s="758"/>
      <c r="CN1578" s="758"/>
    </row>
    <row r="1579" spans="2:92" ht="15">
      <c r="B1579" s="758"/>
      <c r="C1579" s="758"/>
      <c r="D1579" s="758"/>
      <c r="E1579" s="758"/>
      <c r="F1579" s="758"/>
      <c r="G1579" s="758"/>
      <c r="H1579" s="758"/>
      <c r="I1579" s="758"/>
      <c r="J1579" s="758"/>
      <c r="K1579" s="758"/>
      <c r="L1579" s="758"/>
      <c r="M1579" s="758"/>
      <c r="N1579" s="758"/>
      <c r="O1579" s="758"/>
      <c r="P1579" s="758"/>
      <c r="Q1579" s="758"/>
      <c r="R1579" s="758"/>
      <c r="S1579" s="758"/>
      <c r="T1579" s="758"/>
      <c r="U1579" s="758"/>
      <c r="V1579" s="758"/>
      <c r="W1579" s="758"/>
      <c r="X1579" s="758"/>
      <c r="Y1579" s="758"/>
      <c r="Z1579" s="758"/>
      <c r="AA1579" s="758"/>
      <c r="AB1579" s="758"/>
      <c r="AC1579" s="758"/>
      <c r="AD1579" s="758"/>
      <c r="AE1579" s="758"/>
      <c r="AF1579" s="758"/>
      <c r="AG1579" s="758"/>
      <c r="AH1579" s="758"/>
      <c r="AI1579" s="758"/>
      <c r="AJ1579" s="758"/>
      <c r="AK1579" s="758"/>
      <c r="AL1579" s="758"/>
      <c r="AM1579" s="758"/>
      <c r="AN1579" s="758"/>
      <c r="AO1579" s="758"/>
      <c r="AP1579" s="758"/>
      <c r="AQ1579" s="758"/>
      <c r="AR1579" s="758"/>
      <c r="AS1579" s="758"/>
      <c r="AT1579" s="758"/>
      <c r="AU1579" s="758"/>
      <c r="AV1579" s="758"/>
      <c r="AW1579" s="758"/>
      <c r="AX1579" s="758"/>
      <c r="AY1579" s="758"/>
      <c r="AZ1579" s="758"/>
      <c r="BA1579" s="758"/>
      <c r="BB1579" s="758"/>
      <c r="BC1579" s="758"/>
      <c r="BD1579" s="758"/>
      <c r="BE1579" s="758"/>
      <c r="BF1579" s="812"/>
      <c r="BG1579" s="758"/>
      <c r="BH1579" s="758"/>
      <c r="BI1579" s="758"/>
      <c r="BJ1579" s="758"/>
      <c r="BK1579" s="758"/>
      <c r="BL1579" s="758"/>
      <c r="BM1579" s="758"/>
      <c r="BN1579" s="758"/>
      <c r="BO1579" s="758"/>
      <c r="BP1579" s="758"/>
      <c r="BQ1579" s="758"/>
      <c r="BR1579" s="758"/>
      <c r="BS1579" s="758"/>
      <c r="BT1579" s="758"/>
      <c r="BU1579" s="758"/>
      <c r="BV1579" s="758"/>
      <c r="BW1579" s="758"/>
      <c r="BX1579" s="758"/>
      <c r="BY1579" s="758"/>
      <c r="BZ1579" s="758"/>
      <c r="CA1579" s="758"/>
      <c r="CB1579" s="758"/>
      <c r="CC1579" s="758"/>
      <c r="CD1579" s="758"/>
      <c r="CE1579" s="758"/>
      <c r="CF1579" s="758"/>
      <c r="CG1579" s="758"/>
      <c r="CH1579" s="758"/>
      <c r="CI1579" s="758"/>
      <c r="CJ1579" s="758"/>
      <c r="CK1579" s="758"/>
      <c r="CL1579" s="758"/>
      <c r="CM1579" s="758"/>
      <c r="CN1579" s="758"/>
    </row>
    <row r="1580" spans="2:92" ht="15">
      <c r="B1580" s="758"/>
      <c r="C1580" s="758"/>
      <c r="D1580" s="758"/>
      <c r="E1580" s="758"/>
      <c r="F1580" s="758"/>
      <c r="G1580" s="758"/>
      <c r="H1580" s="758"/>
      <c r="I1580" s="758"/>
      <c r="J1580" s="758"/>
      <c r="K1580" s="758"/>
      <c r="L1580" s="758"/>
      <c r="M1580" s="758"/>
      <c r="N1580" s="758"/>
      <c r="O1580" s="758"/>
      <c r="P1580" s="758"/>
      <c r="Q1580" s="758"/>
      <c r="R1580" s="758"/>
      <c r="S1580" s="758"/>
      <c r="T1580" s="758"/>
      <c r="U1580" s="758"/>
      <c r="V1580" s="758"/>
      <c r="W1580" s="758"/>
      <c r="X1580" s="758"/>
      <c r="Y1580" s="758"/>
      <c r="Z1580" s="758"/>
      <c r="AA1580" s="758"/>
      <c r="AB1580" s="758"/>
      <c r="AC1580" s="758"/>
      <c r="AD1580" s="758"/>
      <c r="AE1580" s="758"/>
      <c r="AF1580" s="758"/>
      <c r="AG1580" s="758"/>
      <c r="AH1580" s="758"/>
      <c r="AI1580" s="758"/>
      <c r="AJ1580" s="758"/>
      <c r="AK1580" s="758"/>
      <c r="AL1580" s="758"/>
      <c r="AM1580" s="758"/>
      <c r="AN1580" s="758"/>
      <c r="AO1580" s="758"/>
      <c r="AP1580" s="758"/>
      <c r="AQ1580" s="758"/>
      <c r="AR1580" s="758"/>
      <c r="AS1580" s="758"/>
      <c r="AT1580" s="758"/>
      <c r="AU1580" s="758"/>
      <c r="AV1580" s="758"/>
      <c r="AW1580" s="758"/>
      <c r="AX1580" s="758"/>
      <c r="AY1580" s="758"/>
      <c r="AZ1580" s="758"/>
      <c r="BA1580" s="758"/>
      <c r="BB1580" s="758"/>
      <c r="BC1580" s="758"/>
      <c r="BD1580" s="758"/>
      <c r="BE1580" s="758"/>
      <c r="BF1580" s="812"/>
      <c r="BG1580" s="758"/>
      <c r="BH1580" s="758"/>
      <c r="BI1580" s="758"/>
      <c r="BJ1580" s="758"/>
      <c r="BK1580" s="758"/>
      <c r="BL1580" s="758"/>
      <c r="BM1580" s="758"/>
      <c r="BN1580" s="758"/>
      <c r="BO1580" s="758"/>
      <c r="BP1580" s="758"/>
      <c r="BQ1580" s="758"/>
      <c r="BR1580" s="758"/>
      <c r="BS1580" s="758"/>
      <c r="BT1580" s="758"/>
      <c r="BU1580" s="758"/>
      <c r="BV1580" s="758"/>
      <c r="BW1580" s="758"/>
      <c r="BX1580" s="758"/>
      <c r="BY1580" s="758"/>
      <c r="BZ1580" s="758"/>
      <c r="CA1580" s="758"/>
      <c r="CB1580" s="758"/>
      <c r="CC1580" s="758"/>
      <c r="CD1580" s="758"/>
      <c r="CE1580" s="758"/>
      <c r="CF1580" s="758"/>
      <c r="CG1580" s="758"/>
      <c r="CH1580" s="758"/>
      <c r="CI1580" s="758"/>
      <c r="CJ1580" s="758"/>
      <c r="CK1580" s="758"/>
      <c r="CL1580" s="758"/>
      <c r="CM1580" s="758"/>
      <c r="CN1580" s="758"/>
    </row>
    <row r="1581" spans="2:92" ht="15">
      <c r="B1581" s="758"/>
      <c r="C1581" s="758"/>
      <c r="D1581" s="758"/>
      <c r="E1581" s="758"/>
      <c r="F1581" s="758"/>
      <c r="G1581" s="758"/>
      <c r="H1581" s="758"/>
      <c r="I1581" s="758"/>
      <c r="J1581" s="758"/>
      <c r="K1581" s="758"/>
      <c r="L1581" s="758"/>
      <c r="M1581" s="758"/>
      <c r="N1581" s="758"/>
      <c r="O1581" s="758"/>
      <c r="P1581" s="758"/>
      <c r="Q1581" s="758"/>
      <c r="R1581" s="758"/>
      <c r="S1581" s="758"/>
      <c r="T1581" s="758"/>
      <c r="U1581" s="758"/>
      <c r="V1581" s="758"/>
      <c r="W1581" s="758"/>
      <c r="X1581" s="758"/>
      <c r="Y1581" s="758"/>
      <c r="Z1581" s="758"/>
      <c r="AA1581" s="758"/>
      <c r="AB1581" s="758"/>
      <c r="AC1581" s="758"/>
      <c r="AD1581" s="758"/>
      <c r="AE1581" s="758"/>
      <c r="AF1581" s="758"/>
      <c r="AG1581" s="758"/>
      <c r="AH1581" s="758"/>
      <c r="AI1581" s="758"/>
      <c r="AJ1581" s="758"/>
      <c r="AK1581" s="758"/>
      <c r="AL1581" s="758"/>
      <c r="AM1581" s="758"/>
      <c r="AN1581" s="758"/>
      <c r="AO1581" s="758"/>
      <c r="AP1581" s="758"/>
      <c r="AQ1581" s="758"/>
      <c r="AR1581" s="758"/>
      <c r="AS1581" s="758"/>
      <c r="AT1581" s="758"/>
      <c r="AU1581" s="758"/>
      <c r="AV1581" s="758"/>
      <c r="AW1581" s="758"/>
      <c r="AX1581" s="758"/>
      <c r="AY1581" s="758"/>
      <c r="AZ1581" s="758"/>
      <c r="BA1581" s="758"/>
      <c r="BB1581" s="758"/>
      <c r="BC1581" s="758"/>
      <c r="BD1581" s="758"/>
      <c r="BE1581" s="758"/>
      <c r="BF1581" s="812"/>
      <c r="BG1581" s="758"/>
      <c r="BH1581" s="758"/>
      <c r="BI1581" s="758"/>
      <c r="BJ1581" s="758"/>
      <c r="BK1581" s="758"/>
      <c r="BL1581" s="758"/>
      <c r="BM1581" s="758"/>
      <c r="BN1581" s="758"/>
      <c r="BO1581" s="758"/>
      <c r="BP1581" s="758"/>
      <c r="BQ1581" s="758"/>
      <c r="BR1581" s="758"/>
      <c r="BS1581" s="758"/>
      <c r="BT1581" s="758"/>
      <c r="BU1581" s="758"/>
      <c r="BV1581" s="758"/>
      <c r="BW1581" s="758"/>
      <c r="BX1581" s="758"/>
      <c r="BY1581" s="758"/>
      <c r="BZ1581" s="758"/>
      <c r="CA1581" s="758"/>
      <c r="CB1581" s="758"/>
      <c r="CC1581" s="758"/>
      <c r="CD1581" s="758"/>
      <c r="CE1581" s="758"/>
      <c r="CF1581" s="758"/>
      <c r="CG1581" s="758"/>
      <c r="CH1581" s="758"/>
      <c r="CI1581" s="758"/>
      <c r="CJ1581" s="758"/>
      <c r="CK1581" s="758"/>
      <c r="CL1581" s="758"/>
      <c r="CM1581" s="758"/>
      <c r="CN1581" s="758"/>
    </row>
    <row r="1582" spans="2:92" ht="15">
      <c r="B1582" s="758"/>
      <c r="C1582" s="758"/>
      <c r="D1582" s="758"/>
      <c r="E1582" s="758"/>
      <c r="F1582" s="758"/>
      <c r="G1582" s="758"/>
      <c r="H1582" s="758"/>
      <c r="I1582" s="758"/>
      <c r="J1582" s="758"/>
      <c r="K1582" s="758"/>
      <c r="L1582" s="758"/>
      <c r="M1582" s="758"/>
      <c r="N1582" s="758"/>
      <c r="O1582" s="758"/>
      <c r="P1582" s="758"/>
      <c r="Q1582" s="758"/>
      <c r="R1582" s="758"/>
      <c r="S1582" s="758"/>
      <c r="T1582" s="758"/>
      <c r="U1582" s="758"/>
      <c r="V1582" s="758"/>
      <c r="W1582" s="758"/>
      <c r="X1582" s="758"/>
      <c r="Y1582" s="758"/>
      <c r="Z1582" s="758"/>
      <c r="AA1582" s="758"/>
      <c r="AB1582" s="758"/>
      <c r="AC1582" s="758"/>
      <c r="AD1582" s="758"/>
      <c r="AE1582" s="758"/>
      <c r="AF1582" s="758"/>
      <c r="AG1582" s="758"/>
      <c r="AH1582" s="758"/>
      <c r="AI1582" s="758"/>
      <c r="AJ1582" s="758"/>
      <c r="AK1582" s="758"/>
      <c r="AL1582" s="758"/>
      <c r="AM1582" s="758"/>
      <c r="AN1582" s="758"/>
      <c r="AO1582" s="758"/>
      <c r="AP1582" s="758"/>
      <c r="AQ1582" s="758"/>
      <c r="AR1582" s="758"/>
      <c r="AS1582" s="758"/>
      <c r="AT1582" s="758"/>
      <c r="AU1582" s="758"/>
      <c r="AV1582" s="758"/>
      <c r="AW1582" s="758"/>
      <c r="AX1582" s="758"/>
      <c r="AY1582" s="758"/>
      <c r="AZ1582" s="758"/>
      <c r="BA1582" s="758"/>
      <c r="BB1582" s="758"/>
      <c r="BC1582" s="758"/>
      <c r="BD1582" s="758"/>
      <c r="BE1582" s="758"/>
      <c r="BF1582" s="812"/>
      <c r="BG1582" s="758"/>
      <c r="BH1582" s="758"/>
      <c r="BI1582" s="758"/>
      <c r="BJ1582" s="758"/>
      <c r="BK1582" s="758"/>
      <c r="BL1582" s="758"/>
      <c r="BM1582" s="758"/>
      <c r="BN1582" s="758"/>
      <c r="BO1582" s="758"/>
      <c r="BP1582" s="758"/>
      <c r="BQ1582" s="758"/>
      <c r="BR1582" s="758"/>
      <c r="BS1582" s="758"/>
      <c r="BT1582" s="758"/>
      <c r="BU1582" s="758"/>
      <c r="BV1582" s="758"/>
      <c r="BW1582" s="758"/>
      <c r="BX1582" s="758"/>
      <c r="BY1582" s="758"/>
      <c r="BZ1582" s="758"/>
      <c r="CA1582" s="758"/>
      <c r="CB1582" s="758"/>
      <c r="CC1582" s="758"/>
      <c r="CD1582" s="758"/>
      <c r="CE1582" s="758"/>
      <c r="CF1582" s="758"/>
      <c r="CG1582" s="758"/>
      <c r="CH1582" s="758"/>
      <c r="CI1582" s="758"/>
      <c r="CJ1582" s="758"/>
      <c r="CK1582" s="758"/>
      <c r="CL1582" s="758"/>
      <c r="CM1582" s="758"/>
      <c r="CN1582" s="758"/>
    </row>
    <row r="1583" spans="2:92" ht="15">
      <c r="B1583" s="758"/>
      <c r="C1583" s="758"/>
      <c r="D1583" s="758"/>
      <c r="E1583" s="758"/>
      <c r="F1583" s="758"/>
      <c r="G1583" s="758"/>
      <c r="H1583" s="758"/>
      <c r="I1583" s="758"/>
      <c r="J1583" s="758"/>
      <c r="K1583" s="758"/>
      <c r="L1583" s="758"/>
      <c r="M1583" s="758"/>
      <c r="N1583" s="758"/>
      <c r="O1583" s="758"/>
      <c r="P1583" s="758"/>
      <c r="Q1583" s="758"/>
      <c r="R1583" s="758"/>
      <c r="S1583" s="758"/>
      <c r="T1583" s="758"/>
      <c r="U1583" s="758"/>
      <c r="V1583" s="758"/>
      <c r="W1583" s="758"/>
      <c r="X1583" s="758"/>
      <c r="Y1583" s="758"/>
      <c r="Z1583" s="758"/>
      <c r="AA1583" s="758"/>
      <c r="AB1583" s="758"/>
      <c r="AC1583" s="758"/>
      <c r="AD1583" s="758"/>
      <c r="AE1583" s="758"/>
      <c r="AF1583" s="758"/>
      <c r="AG1583" s="758"/>
      <c r="AH1583" s="758"/>
      <c r="AI1583" s="758"/>
      <c r="AJ1583" s="758"/>
      <c r="AK1583" s="758"/>
      <c r="AL1583" s="758"/>
      <c r="AM1583" s="758"/>
      <c r="AN1583" s="758"/>
      <c r="AO1583" s="758"/>
      <c r="AP1583" s="758"/>
      <c r="AQ1583" s="758"/>
      <c r="AR1583" s="758"/>
      <c r="AS1583" s="758"/>
      <c r="AT1583" s="758"/>
      <c r="AU1583" s="758"/>
      <c r="AV1583" s="758"/>
      <c r="AW1583" s="758"/>
      <c r="AX1583" s="758"/>
      <c r="AY1583" s="758"/>
      <c r="AZ1583" s="758"/>
      <c r="BA1583" s="758"/>
      <c r="BB1583" s="758"/>
      <c r="BC1583" s="758"/>
      <c r="BD1583" s="758"/>
      <c r="BE1583" s="758"/>
      <c r="BF1583" s="812"/>
      <c r="BG1583" s="758"/>
      <c r="BH1583" s="758"/>
      <c r="BI1583" s="758"/>
      <c r="BJ1583" s="758"/>
      <c r="BK1583" s="758"/>
      <c r="BL1583" s="758"/>
      <c r="BM1583" s="758"/>
      <c r="BN1583" s="758"/>
      <c r="BO1583" s="758"/>
      <c r="BP1583" s="758"/>
      <c r="BQ1583" s="758"/>
      <c r="BR1583" s="758"/>
      <c r="BS1583" s="758"/>
      <c r="BT1583" s="758"/>
      <c r="BU1583" s="758"/>
      <c r="BV1583" s="758"/>
      <c r="BW1583" s="758"/>
      <c r="BX1583" s="758"/>
      <c r="BY1583" s="758"/>
      <c r="BZ1583" s="758"/>
      <c r="CA1583" s="758"/>
      <c r="CB1583" s="758"/>
      <c r="CC1583" s="758"/>
      <c r="CD1583" s="758"/>
      <c r="CE1583" s="758"/>
      <c r="CF1583" s="758"/>
      <c r="CG1583" s="758"/>
      <c r="CH1583" s="758"/>
      <c r="CI1583" s="758"/>
      <c r="CJ1583" s="758"/>
      <c r="CK1583" s="758"/>
      <c r="CL1583" s="758"/>
      <c r="CM1583" s="758"/>
      <c r="CN1583" s="758"/>
    </row>
    <row r="1584" spans="2:92" ht="15">
      <c r="B1584" s="758"/>
      <c r="C1584" s="758"/>
      <c r="D1584" s="758"/>
      <c r="E1584" s="758"/>
      <c r="F1584" s="758"/>
      <c r="G1584" s="758"/>
      <c r="H1584" s="758"/>
      <c r="I1584" s="758"/>
      <c r="J1584" s="758"/>
      <c r="K1584" s="758"/>
      <c r="L1584" s="758"/>
      <c r="M1584" s="758"/>
      <c r="N1584" s="758"/>
      <c r="O1584" s="758"/>
      <c r="P1584" s="758"/>
      <c r="Q1584" s="758"/>
      <c r="R1584" s="758"/>
      <c r="S1584" s="758"/>
      <c r="T1584" s="758"/>
      <c r="U1584" s="758"/>
      <c r="V1584" s="758"/>
      <c r="W1584" s="758"/>
      <c r="X1584" s="758"/>
      <c r="Y1584" s="758"/>
      <c r="Z1584" s="758"/>
      <c r="AA1584" s="758"/>
      <c r="AB1584" s="758"/>
      <c r="AC1584" s="758"/>
      <c r="AD1584" s="758"/>
      <c r="AE1584" s="758"/>
      <c r="AF1584" s="758"/>
      <c r="AG1584" s="758"/>
      <c r="AH1584" s="758"/>
      <c r="AI1584" s="758"/>
      <c r="AJ1584" s="758"/>
      <c r="AK1584" s="758"/>
      <c r="AL1584" s="758"/>
      <c r="AM1584" s="758"/>
      <c r="AN1584" s="758"/>
      <c r="AO1584" s="758"/>
      <c r="AP1584" s="758"/>
      <c r="AQ1584" s="758"/>
      <c r="AR1584" s="758"/>
      <c r="AS1584" s="758"/>
      <c r="AT1584" s="758"/>
      <c r="AU1584" s="758"/>
      <c r="AV1584" s="758"/>
      <c r="AW1584" s="758"/>
      <c r="AX1584" s="758"/>
      <c r="AY1584" s="758"/>
      <c r="AZ1584" s="758"/>
      <c r="BA1584" s="758"/>
      <c r="BB1584" s="758"/>
      <c r="BC1584" s="758"/>
      <c r="BD1584" s="758"/>
      <c r="BE1584" s="758"/>
      <c r="BF1584" s="812"/>
      <c r="BG1584" s="758"/>
      <c r="BH1584" s="758"/>
      <c r="BI1584" s="758"/>
      <c r="BJ1584" s="758"/>
      <c r="BK1584" s="758"/>
      <c r="BL1584" s="758"/>
      <c r="BM1584" s="758"/>
      <c r="BN1584" s="758"/>
      <c r="BO1584" s="758"/>
      <c r="BP1584" s="758"/>
      <c r="BQ1584" s="758"/>
      <c r="BR1584" s="758"/>
      <c r="BS1584" s="758"/>
      <c r="BT1584" s="758"/>
      <c r="BU1584" s="758"/>
      <c r="BV1584" s="758"/>
      <c r="BW1584" s="758"/>
      <c r="BX1584" s="758"/>
      <c r="BY1584" s="758"/>
      <c r="BZ1584" s="758"/>
      <c r="CA1584" s="758"/>
      <c r="CB1584" s="758"/>
      <c r="CC1584" s="758"/>
      <c r="CD1584" s="758"/>
      <c r="CE1584" s="758"/>
      <c r="CF1584" s="758"/>
      <c r="CG1584" s="758"/>
      <c r="CH1584" s="758"/>
      <c r="CI1584" s="758"/>
      <c r="CJ1584" s="758"/>
      <c r="CK1584" s="758"/>
      <c r="CL1584" s="758"/>
      <c r="CM1584" s="758"/>
      <c r="CN1584" s="758"/>
    </row>
    <row r="1585" spans="2:92" ht="15">
      <c r="B1585" s="758"/>
      <c r="C1585" s="758"/>
      <c r="D1585" s="758"/>
      <c r="E1585" s="758"/>
      <c r="F1585" s="758"/>
      <c r="G1585" s="758"/>
      <c r="H1585" s="758"/>
      <c r="I1585" s="758"/>
      <c r="J1585" s="758"/>
      <c r="K1585" s="758"/>
      <c r="L1585" s="758"/>
      <c r="M1585" s="758"/>
      <c r="N1585" s="758"/>
      <c r="O1585" s="758"/>
      <c r="P1585" s="758"/>
      <c r="Q1585" s="758"/>
      <c r="R1585" s="758"/>
      <c r="S1585" s="758"/>
      <c r="T1585" s="758"/>
      <c r="U1585" s="758"/>
      <c r="V1585" s="758"/>
      <c r="W1585" s="758"/>
      <c r="X1585" s="758"/>
      <c r="Y1585" s="758"/>
      <c r="Z1585" s="758"/>
      <c r="AA1585" s="758"/>
      <c r="AB1585" s="758"/>
      <c r="AC1585" s="758"/>
      <c r="AD1585" s="758"/>
      <c r="AE1585" s="758"/>
      <c r="AF1585" s="758"/>
      <c r="AG1585" s="758"/>
      <c r="AH1585" s="758"/>
      <c r="AI1585" s="758"/>
      <c r="AJ1585" s="758"/>
      <c r="AK1585" s="758"/>
      <c r="AL1585" s="758"/>
      <c r="AM1585" s="758"/>
      <c r="AN1585" s="758"/>
      <c r="AO1585" s="758"/>
      <c r="AP1585" s="758"/>
      <c r="AQ1585" s="758"/>
      <c r="AR1585" s="758"/>
      <c r="AS1585" s="758"/>
      <c r="AT1585" s="758"/>
      <c r="AU1585" s="758"/>
      <c r="AV1585" s="758"/>
      <c r="AW1585" s="758"/>
      <c r="AX1585" s="758"/>
      <c r="AY1585" s="758"/>
      <c r="AZ1585" s="758"/>
      <c r="BA1585" s="758"/>
      <c r="BB1585" s="758"/>
      <c r="BC1585" s="758"/>
      <c r="BD1585" s="758"/>
      <c r="BE1585" s="758"/>
      <c r="BF1585" s="812"/>
      <c r="BG1585" s="758"/>
      <c r="BH1585" s="758"/>
      <c r="BI1585" s="758"/>
      <c r="BJ1585" s="758"/>
      <c r="BK1585" s="758"/>
      <c r="BL1585" s="758"/>
      <c r="BM1585" s="758"/>
      <c r="BN1585" s="758"/>
      <c r="BO1585" s="758"/>
      <c r="BP1585" s="758"/>
      <c r="BQ1585" s="758"/>
      <c r="BR1585" s="758"/>
      <c r="BS1585" s="758"/>
      <c r="BT1585" s="758"/>
      <c r="BU1585" s="758"/>
      <c r="BV1585" s="758"/>
      <c r="BW1585" s="758"/>
      <c r="BX1585" s="758"/>
      <c r="BY1585" s="758"/>
      <c r="BZ1585" s="758"/>
      <c r="CA1585" s="758"/>
      <c r="CB1585" s="758"/>
      <c r="CC1585" s="758"/>
      <c r="CD1585" s="758"/>
      <c r="CE1585" s="758"/>
      <c r="CF1585" s="758"/>
      <c r="CG1585" s="758"/>
      <c r="CH1585" s="758"/>
      <c r="CI1585" s="758"/>
      <c r="CJ1585" s="758"/>
      <c r="CK1585" s="758"/>
      <c r="CL1585" s="758"/>
      <c r="CM1585" s="758"/>
      <c r="CN1585" s="758"/>
    </row>
    <row r="1586" spans="2:92" ht="15">
      <c r="B1586" s="758"/>
      <c r="C1586" s="758"/>
      <c r="D1586" s="758"/>
      <c r="E1586" s="758"/>
      <c r="F1586" s="758"/>
      <c r="G1586" s="758"/>
      <c r="H1586" s="758"/>
      <c r="I1586" s="758"/>
      <c r="J1586" s="758"/>
      <c r="K1586" s="758"/>
      <c r="L1586" s="758"/>
      <c r="M1586" s="758"/>
      <c r="N1586" s="758"/>
      <c r="O1586" s="758"/>
      <c r="P1586" s="758"/>
      <c r="Q1586" s="758"/>
      <c r="R1586" s="758"/>
      <c r="S1586" s="758"/>
      <c r="T1586" s="758"/>
      <c r="U1586" s="758"/>
      <c r="V1586" s="758"/>
      <c r="W1586" s="758"/>
      <c r="X1586" s="758"/>
      <c r="Y1586" s="758"/>
      <c r="Z1586" s="758"/>
      <c r="AA1586" s="758"/>
      <c r="AB1586" s="758"/>
      <c r="AC1586" s="758"/>
      <c r="AD1586" s="758"/>
      <c r="AE1586" s="758"/>
      <c r="AF1586" s="758"/>
      <c r="AG1586" s="758"/>
      <c r="AH1586" s="758"/>
      <c r="AI1586" s="758"/>
      <c r="AJ1586" s="758"/>
      <c r="AK1586" s="758"/>
      <c r="AL1586" s="758"/>
      <c r="AM1586" s="758"/>
      <c r="AN1586" s="758"/>
      <c r="AO1586" s="758"/>
      <c r="AP1586" s="758"/>
      <c r="AQ1586" s="758"/>
      <c r="AR1586" s="758"/>
      <c r="AS1586" s="758"/>
      <c r="AT1586" s="758"/>
      <c r="AU1586" s="758"/>
      <c r="AV1586" s="758"/>
      <c r="AW1586" s="758"/>
      <c r="AX1586" s="758"/>
      <c r="AY1586" s="758"/>
      <c r="AZ1586" s="758"/>
      <c r="BA1586" s="758"/>
      <c r="BB1586" s="758"/>
      <c r="BC1586" s="758"/>
      <c r="BD1586" s="758"/>
      <c r="BE1586" s="758"/>
      <c r="BF1586" s="812"/>
      <c r="BG1586" s="758"/>
      <c r="BH1586" s="758"/>
      <c r="BI1586" s="758"/>
      <c r="BJ1586" s="758"/>
      <c r="BK1586" s="758"/>
      <c r="BL1586" s="758"/>
      <c r="BM1586" s="758"/>
      <c r="BN1586" s="758"/>
      <c r="BO1586" s="758"/>
      <c r="BP1586" s="758"/>
      <c r="BQ1586" s="758"/>
      <c r="BR1586" s="758"/>
      <c r="BS1586" s="758"/>
      <c r="BT1586" s="758"/>
      <c r="BU1586" s="758"/>
      <c r="BV1586" s="758"/>
      <c r="BW1586" s="758"/>
      <c r="BX1586" s="758"/>
      <c r="BY1586" s="758"/>
      <c r="BZ1586" s="758"/>
      <c r="CA1586" s="758"/>
      <c r="CB1586" s="758"/>
      <c r="CC1586" s="758"/>
      <c r="CD1586" s="758"/>
      <c r="CE1586" s="758"/>
      <c r="CF1586" s="758"/>
      <c r="CG1586" s="758"/>
      <c r="CH1586" s="758"/>
      <c r="CI1586" s="758"/>
      <c r="CJ1586" s="758"/>
      <c r="CK1586" s="758"/>
      <c r="CL1586" s="758"/>
      <c r="CM1586" s="758"/>
      <c r="CN1586" s="758"/>
    </row>
    <row r="1587" spans="2:92" ht="15">
      <c r="B1587" s="758"/>
      <c r="C1587" s="758"/>
      <c r="D1587" s="758"/>
      <c r="E1587" s="758"/>
      <c r="F1587" s="758"/>
      <c r="G1587" s="758"/>
      <c r="H1587" s="758"/>
      <c r="I1587" s="758"/>
      <c r="J1587" s="758"/>
      <c r="K1587" s="758"/>
      <c r="L1587" s="758"/>
      <c r="M1587" s="758"/>
      <c r="N1587" s="758"/>
      <c r="O1587" s="758"/>
      <c r="P1587" s="758"/>
      <c r="Q1587" s="758"/>
      <c r="R1587" s="758"/>
      <c r="S1587" s="758"/>
      <c r="T1587" s="758"/>
      <c r="U1587" s="758"/>
      <c r="V1587" s="758"/>
      <c r="W1587" s="758"/>
      <c r="X1587" s="758"/>
      <c r="Y1587" s="758"/>
      <c r="Z1587" s="758"/>
      <c r="AA1587" s="758"/>
      <c r="AB1587" s="758"/>
      <c r="AC1587" s="758"/>
      <c r="AD1587" s="758"/>
      <c r="AE1587" s="758"/>
      <c r="AF1587" s="758"/>
      <c r="AG1587" s="758"/>
      <c r="AH1587" s="758"/>
      <c r="AI1587" s="758"/>
      <c r="AJ1587" s="758"/>
      <c r="AK1587" s="758"/>
      <c r="AL1587" s="758"/>
      <c r="AM1587" s="758"/>
      <c r="AN1587" s="758"/>
      <c r="AO1587" s="758"/>
      <c r="AP1587" s="758"/>
      <c r="AQ1587" s="758"/>
      <c r="AR1587" s="758"/>
      <c r="AS1587" s="758"/>
      <c r="AT1587" s="758"/>
      <c r="AU1587" s="758"/>
      <c r="AV1587" s="758"/>
      <c r="AW1587" s="758"/>
      <c r="AX1587" s="758"/>
      <c r="AY1587" s="758"/>
      <c r="AZ1587" s="758"/>
      <c r="BA1587" s="758"/>
      <c r="BB1587" s="758"/>
      <c r="BC1587" s="758"/>
      <c r="BD1587" s="758"/>
      <c r="BE1587" s="758"/>
      <c r="BF1587" s="812"/>
      <c r="BG1587" s="758"/>
      <c r="BH1587" s="758"/>
      <c r="BI1587" s="758"/>
      <c r="BJ1587" s="758"/>
      <c r="BK1587" s="758"/>
      <c r="BL1587" s="758"/>
      <c r="BM1587" s="758"/>
      <c r="BN1587" s="758"/>
      <c r="BO1587" s="758"/>
      <c r="BP1587" s="758"/>
      <c r="BQ1587" s="758"/>
      <c r="BR1587" s="758"/>
      <c r="BS1587" s="758"/>
      <c r="BT1587" s="758"/>
      <c r="BU1587" s="758"/>
      <c r="BV1587" s="758"/>
      <c r="BW1587" s="758"/>
      <c r="BX1587" s="758"/>
      <c r="BY1587" s="758"/>
      <c r="BZ1587" s="758"/>
      <c r="CA1587" s="758"/>
      <c r="CB1587" s="758"/>
      <c r="CC1587" s="758"/>
      <c r="CD1587" s="758"/>
      <c r="CE1587" s="758"/>
      <c r="CF1587" s="758"/>
      <c r="CG1587" s="758"/>
      <c r="CH1587" s="758"/>
      <c r="CI1587" s="758"/>
      <c r="CJ1587" s="758"/>
      <c r="CK1587" s="758"/>
      <c r="CL1587" s="758"/>
      <c r="CM1587" s="758"/>
      <c r="CN1587" s="758"/>
    </row>
    <row r="1588" spans="2:92" ht="15">
      <c r="B1588" s="758"/>
      <c r="C1588" s="758"/>
      <c r="D1588" s="758"/>
      <c r="E1588" s="758"/>
      <c r="F1588" s="758"/>
      <c r="G1588" s="758"/>
      <c r="H1588" s="758"/>
      <c r="I1588" s="758"/>
      <c r="J1588" s="758"/>
      <c r="K1588" s="758"/>
      <c r="L1588" s="758"/>
      <c r="M1588" s="758"/>
      <c r="N1588" s="758"/>
      <c r="O1588" s="758"/>
      <c r="P1588" s="758"/>
      <c r="Q1588" s="758"/>
      <c r="R1588" s="758"/>
      <c r="S1588" s="758"/>
      <c r="T1588" s="758"/>
      <c r="U1588" s="758"/>
      <c r="V1588" s="758"/>
      <c r="W1588" s="758"/>
      <c r="X1588" s="758"/>
      <c r="Y1588" s="758"/>
      <c r="Z1588" s="758"/>
      <c r="AA1588" s="758"/>
      <c r="AB1588" s="758"/>
      <c r="AC1588" s="758"/>
      <c r="AD1588" s="758"/>
      <c r="AE1588" s="758"/>
      <c r="AF1588" s="758"/>
      <c r="AG1588" s="758"/>
      <c r="AH1588" s="758"/>
      <c r="AI1588" s="758"/>
      <c r="AJ1588" s="758"/>
      <c r="AK1588" s="758"/>
      <c r="AL1588" s="758"/>
      <c r="AM1588" s="758"/>
      <c r="AN1588" s="758"/>
      <c r="AO1588" s="758"/>
      <c r="AP1588" s="758"/>
      <c r="AQ1588" s="758"/>
      <c r="AR1588" s="758"/>
      <c r="AS1588" s="758"/>
      <c r="AT1588" s="758"/>
      <c r="AU1588" s="758"/>
      <c r="AV1588" s="758"/>
      <c r="AW1588" s="758"/>
      <c r="AX1588" s="758"/>
      <c r="AY1588" s="758"/>
      <c r="AZ1588" s="758"/>
      <c r="BA1588" s="758"/>
      <c r="BB1588" s="758"/>
      <c r="BC1588" s="758"/>
      <c r="BD1588" s="758"/>
      <c r="BE1588" s="758"/>
      <c r="BF1588" s="812"/>
      <c r="BG1588" s="758"/>
      <c r="BH1588" s="758"/>
      <c r="BI1588" s="758"/>
      <c r="BJ1588" s="758"/>
      <c r="BK1588" s="758"/>
      <c r="BL1588" s="758"/>
      <c r="BM1588" s="758"/>
      <c r="BN1588" s="758"/>
      <c r="BO1588" s="758"/>
      <c r="BP1588" s="758"/>
      <c r="BQ1588" s="758"/>
      <c r="BR1588" s="758"/>
      <c r="BS1588" s="758"/>
      <c r="BT1588" s="758"/>
      <c r="BU1588" s="758"/>
      <c r="BV1588" s="758"/>
      <c r="BW1588" s="758"/>
      <c r="BX1588" s="758"/>
      <c r="BY1588" s="758"/>
      <c r="BZ1588" s="758"/>
      <c r="CA1588" s="758"/>
      <c r="CB1588" s="758"/>
      <c r="CC1588" s="758"/>
      <c r="CD1588" s="758"/>
      <c r="CE1588" s="758"/>
      <c r="CF1588" s="758"/>
      <c r="CG1588" s="758"/>
      <c r="CH1588" s="758"/>
      <c r="CI1588" s="758"/>
      <c r="CJ1588" s="758"/>
      <c r="CK1588" s="758"/>
      <c r="CL1588" s="758"/>
      <c r="CM1588" s="758"/>
      <c r="CN1588" s="758"/>
    </row>
    <row r="1589" spans="2:92" ht="15">
      <c r="B1589" s="758"/>
      <c r="C1589" s="758"/>
      <c r="D1589" s="758"/>
      <c r="E1589" s="758"/>
      <c r="F1589" s="758"/>
      <c r="G1589" s="758"/>
      <c r="H1589" s="758"/>
      <c r="I1589" s="758"/>
      <c r="J1589" s="758"/>
      <c r="K1589" s="758"/>
      <c r="L1589" s="758"/>
      <c r="M1589" s="758"/>
      <c r="N1589" s="758"/>
      <c r="O1589" s="758"/>
      <c r="P1589" s="758"/>
      <c r="Q1589" s="758"/>
      <c r="R1589" s="758"/>
      <c r="S1589" s="758"/>
      <c r="T1589" s="758"/>
      <c r="U1589" s="758"/>
      <c r="V1589" s="758"/>
      <c r="W1589" s="758"/>
      <c r="X1589" s="758"/>
      <c r="Y1589" s="758"/>
      <c r="Z1589" s="758"/>
      <c r="AA1589" s="758"/>
      <c r="AB1589" s="758"/>
      <c r="AC1589" s="758"/>
      <c r="AD1589" s="758"/>
      <c r="AE1589" s="758"/>
      <c r="AF1589" s="758"/>
      <c r="AG1589" s="758"/>
      <c r="AH1589" s="758"/>
      <c r="AI1589" s="758"/>
      <c r="AJ1589" s="758"/>
      <c r="AK1589" s="758"/>
      <c r="AL1589" s="758"/>
      <c r="AM1589" s="758"/>
      <c r="AN1589" s="758"/>
      <c r="AO1589" s="758"/>
      <c r="AP1589" s="758"/>
      <c r="AQ1589" s="758"/>
      <c r="AR1589" s="758"/>
      <c r="AS1589" s="758"/>
      <c r="AT1589" s="758"/>
      <c r="AU1589" s="758"/>
      <c r="AV1589" s="758"/>
      <c r="AW1589" s="758"/>
      <c r="AX1589" s="758"/>
      <c r="AY1589" s="758"/>
      <c r="AZ1589" s="758"/>
      <c r="BA1589" s="758"/>
      <c r="BB1589" s="758"/>
      <c r="BC1589" s="758"/>
      <c r="BD1589" s="758"/>
      <c r="BE1589" s="758"/>
      <c r="BF1589" s="812"/>
      <c r="BG1589" s="758"/>
      <c r="BH1589" s="758"/>
      <c r="BI1589" s="758"/>
      <c r="BJ1589" s="758"/>
      <c r="BK1589" s="758"/>
      <c r="BL1589" s="758"/>
      <c r="BM1589" s="758"/>
      <c r="BN1589" s="758"/>
      <c r="BO1589" s="758"/>
      <c r="BP1589" s="758"/>
      <c r="BQ1589" s="758"/>
      <c r="BR1589" s="758"/>
      <c r="BS1589" s="758"/>
      <c r="BT1589" s="758"/>
      <c r="BU1589" s="758"/>
      <c r="BV1589" s="758"/>
      <c r="BW1589" s="758"/>
      <c r="BX1589" s="758"/>
      <c r="BY1589" s="758"/>
      <c r="BZ1589" s="758"/>
      <c r="CA1589" s="758"/>
      <c r="CB1589" s="758"/>
      <c r="CC1589" s="758"/>
      <c r="CD1589" s="758"/>
      <c r="CE1589" s="758"/>
      <c r="CF1589" s="758"/>
      <c r="CG1589" s="758"/>
      <c r="CH1589" s="758"/>
      <c r="CI1589" s="758"/>
      <c r="CJ1589" s="758"/>
      <c r="CK1589" s="758"/>
      <c r="CL1589" s="758"/>
      <c r="CM1589" s="758"/>
      <c r="CN1589" s="758"/>
    </row>
    <row r="1590" spans="2:92" ht="15">
      <c r="B1590" s="758"/>
      <c r="C1590" s="758"/>
      <c r="D1590" s="758"/>
      <c r="E1590" s="758"/>
      <c r="F1590" s="758"/>
      <c r="G1590" s="758"/>
      <c r="H1590" s="758"/>
      <c r="I1590" s="758"/>
      <c r="J1590" s="758"/>
      <c r="K1590" s="758"/>
      <c r="L1590" s="758"/>
      <c r="M1590" s="758"/>
      <c r="N1590" s="758"/>
      <c r="O1590" s="758"/>
      <c r="P1590" s="758"/>
      <c r="Q1590" s="758"/>
      <c r="R1590" s="758"/>
      <c r="S1590" s="758"/>
      <c r="T1590" s="758"/>
      <c r="U1590" s="758"/>
      <c r="V1590" s="758"/>
      <c r="W1590" s="758"/>
      <c r="X1590" s="758"/>
      <c r="Y1590" s="758"/>
      <c r="Z1590" s="758"/>
      <c r="AA1590" s="758"/>
      <c r="AB1590" s="758"/>
      <c r="AC1590" s="758"/>
      <c r="AD1590" s="758"/>
      <c r="AE1590" s="758"/>
      <c r="AF1590" s="758"/>
      <c r="AG1590" s="758"/>
      <c r="AH1590" s="758"/>
      <c r="AI1590" s="758"/>
      <c r="AJ1590" s="758"/>
      <c r="AK1590" s="758"/>
      <c r="AL1590" s="758"/>
      <c r="AM1590" s="758"/>
      <c r="AN1590" s="758"/>
      <c r="AO1590" s="758"/>
      <c r="AP1590" s="758"/>
      <c r="AQ1590" s="758"/>
      <c r="AR1590" s="758"/>
      <c r="AS1590" s="758"/>
      <c r="AT1590" s="758"/>
      <c r="AU1590" s="758"/>
      <c r="AV1590" s="758"/>
      <c r="AW1590" s="758"/>
      <c r="AX1590" s="758"/>
      <c r="AY1590" s="758"/>
      <c r="AZ1590" s="758"/>
      <c r="BA1590" s="758"/>
      <c r="BB1590" s="758"/>
      <c r="BC1590" s="758"/>
      <c r="BD1590" s="758"/>
      <c r="BE1590" s="758"/>
      <c r="BF1590" s="812"/>
      <c r="BG1590" s="758"/>
      <c r="BH1590" s="758"/>
      <c r="BI1590" s="758"/>
      <c r="BJ1590" s="758"/>
      <c r="BK1590" s="758"/>
      <c r="BL1590" s="758"/>
      <c r="BM1590" s="758"/>
      <c r="BN1590" s="758"/>
      <c r="BO1590" s="758"/>
      <c r="BP1590" s="758"/>
      <c r="BQ1590" s="758"/>
      <c r="BR1590" s="758"/>
      <c r="BS1590" s="758"/>
      <c r="BT1590" s="758"/>
      <c r="BU1590" s="758"/>
      <c r="BV1590" s="758"/>
      <c r="BW1590" s="758"/>
      <c r="BX1590" s="758"/>
      <c r="BY1590" s="758"/>
      <c r="BZ1590" s="758"/>
      <c r="CA1590" s="758"/>
      <c r="CB1590" s="758"/>
      <c r="CC1590" s="758"/>
      <c r="CD1590" s="758"/>
      <c r="CE1590" s="758"/>
      <c r="CF1590" s="758"/>
      <c r="CG1590" s="758"/>
      <c r="CH1590" s="758"/>
      <c r="CI1590" s="758"/>
      <c r="CJ1590" s="758"/>
      <c r="CK1590" s="758"/>
      <c r="CL1590" s="758"/>
      <c r="CM1590" s="758"/>
      <c r="CN1590" s="758"/>
    </row>
    <row r="1591" spans="2:92" ht="15">
      <c r="B1591" s="758"/>
      <c r="C1591" s="758"/>
      <c r="D1591" s="758"/>
      <c r="E1591" s="758"/>
      <c r="F1591" s="758"/>
      <c r="G1591" s="758"/>
      <c r="H1591" s="758"/>
      <c r="I1591" s="758"/>
      <c r="J1591" s="758"/>
      <c r="K1591" s="758"/>
      <c r="L1591" s="758"/>
      <c r="M1591" s="758"/>
      <c r="N1591" s="758"/>
      <c r="O1591" s="758"/>
      <c r="P1591" s="758"/>
      <c r="Q1591" s="758"/>
      <c r="R1591" s="758"/>
      <c r="S1591" s="758"/>
      <c r="T1591" s="758"/>
      <c r="U1591" s="758"/>
      <c r="V1591" s="758"/>
      <c r="W1591" s="758"/>
      <c r="X1591" s="758"/>
      <c r="Y1591" s="758"/>
      <c r="Z1591" s="758"/>
      <c r="AA1591" s="758"/>
      <c r="AB1591" s="758"/>
      <c r="AC1591" s="758"/>
      <c r="AD1591" s="758"/>
      <c r="AE1591" s="758"/>
      <c r="AF1591" s="758"/>
      <c r="AG1591" s="758"/>
      <c r="AH1591" s="758"/>
      <c r="AI1591" s="758"/>
      <c r="AJ1591" s="758"/>
      <c r="AK1591" s="758"/>
      <c r="AL1591" s="758"/>
      <c r="AM1591" s="758"/>
      <c r="AN1591" s="758"/>
      <c r="AO1591" s="758"/>
      <c r="AP1591" s="758"/>
      <c r="AQ1591" s="758"/>
      <c r="AR1591" s="758"/>
      <c r="AS1591" s="758"/>
      <c r="AT1591" s="758"/>
      <c r="AU1591" s="758"/>
      <c r="AV1591" s="758"/>
      <c r="AW1591" s="758"/>
      <c r="AX1591" s="758"/>
      <c r="AY1591" s="758"/>
      <c r="AZ1591" s="758"/>
      <c r="BA1591" s="758"/>
      <c r="BB1591" s="758"/>
      <c r="BC1591" s="758"/>
      <c r="BD1591" s="758"/>
      <c r="BE1591" s="758"/>
      <c r="BF1591" s="812"/>
      <c r="BG1591" s="758"/>
      <c r="BH1591" s="758"/>
      <c r="BI1591" s="758"/>
      <c r="BJ1591" s="758"/>
      <c r="BK1591" s="758"/>
      <c r="BL1591" s="758"/>
      <c r="BM1591" s="758"/>
      <c r="BN1591" s="758"/>
      <c r="BO1591" s="758"/>
      <c r="BP1591" s="758"/>
      <c r="BQ1591" s="758"/>
      <c r="BR1591" s="758"/>
      <c r="BS1591" s="758"/>
      <c r="BT1591" s="758"/>
      <c r="BU1591" s="758"/>
      <c r="BV1591" s="758"/>
      <c r="BW1591" s="758"/>
      <c r="BX1591" s="758"/>
      <c r="BY1591" s="758"/>
      <c r="BZ1591" s="758"/>
      <c r="CA1591" s="758"/>
      <c r="CB1591" s="758"/>
      <c r="CC1591" s="758"/>
      <c r="CD1591" s="758"/>
      <c r="CE1591" s="758"/>
      <c r="CF1591" s="758"/>
      <c r="CG1591" s="758"/>
      <c r="CH1591" s="758"/>
      <c r="CI1591" s="758"/>
      <c r="CJ1591" s="758"/>
      <c r="CK1591" s="758"/>
      <c r="CL1591" s="758"/>
      <c r="CM1591" s="758"/>
      <c r="CN1591" s="758"/>
    </row>
    <row r="1592" spans="2:92" ht="15">
      <c r="B1592" s="758"/>
      <c r="C1592" s="758"/>
      <c r="D1592" s="758"/>
      <c r="E1592" s="758"/>
      <c r="F1592" s="758"/>
      <c r="G1592" s="758"/>
      <c r="H1592" s="758"/>
      <c r="I1592" s="758"/>
      <c r="J1592" s="758"/>
      <c r="K1592" s="758"/>
      <c r="L1592" s="758"/>
      <c r="M1592" s="758"/>
      <c r="N1592" s="758"/>
      <c r="O1592" s="758"/>
      <c r="P1592" s="758"/>
      <c r="Q1592" s="758"/>
      <c r="R1592" s="758"/>
      <c r="S1592" s="758"/>
      <c r="T1592" s="758"/>
      <c r="U1592" s="758"/>
      <c r="V1592" s="758"/>
      <c r="W1592" s="758"/>
      <c r="X1592" s="758"/>
      <c r="Y1592" s="758"/>
      <c r="Z1592" s="758"/>
      <c r="AA1592" s="758"/>
      <c r="AB1592" s="758"/>
      <c r="AC1592" s="758"/>
      <c r="AD1592" s="758"/>
      <c r="AE1592" s="758"/>
      <c r="AF1592" s="758"/>
      <c r="AG1592" s="758"/>
      <c r="AH1592" s="758"/>
      <c r="AI1592" s="758"/>
      <c r="AJ1592" s="758"/>
      <c r="AK1592" s="758"/>
      <c r="AL1592" s="758"/>
      <c r="AM1592" s="758"/>
      <c r="AN1592" s="758"/>
      <c r="AO1592" s="758"/>
      <c r="AP1592" s="758"/>
      <c r="AQ1592" s="758"/>
      <c r="AR1592" s="758"/>
      <c r="AS1592" s="758"/>
      <c r="AT1592" s="758"/>
      <c r="AU1592" s="758"/>
      <c r="AV1592" s="758"/>
      <c r="AW1592" s="758"/>
      <c r="AX1592" s="758"/>
      <c r="AY1592" s="758"/>
      <c r="AZ1592" s="758"/>
      <c r="BA1592" s="758"/>
      <c r="BB1592" s="758"/>
      <c r="BC1592" s="758"/>
      <c r="BD1592" s="758"/>
      <c r="BE1592" s="758"/>
      <c r="BF1592" s="812"/>
      <c r="BG1592" s="758"/>
      <c r="BH1592" s="758"/>
      <c r="BI1592" s="758"/>
      <c r="BJ1592" s="758"/>
      <c r="BK1592" s="758"/>
      <c r="BL1592" s="758"/>
      <c r="BM1592" s="758"/>
      <c r="BN1592" s="758"/>
      <c r="BO1592" s="758"/>
      <c r="BP1592" s="758"/>
      <c r="BQ1592" s="758"/>
      <c r="BR1592" s="758"/>
      <c r="BS1592" s="758"/>
      <c r="BT1592" s="758"/>
      <c r="BU1592" s="758"/>
      <c r="BV1592" s="758"/>
      <c r="BW1592" s="758"/>
      <c r="BX1592" s="758"/>
      <c r="BY1592" s="758"/>
      <c r="BZ1592" s="758"/>
      <c r="CA1592" s="758"/>
      <c r="CB1592" s="758"/>
      <c r="CC1592" s="758"/>
      <c r="CD1592" s="758"/>
      <c r="CE1592" s="758"/>
      <c r="CF1592" s="758"/>
      <c r="CG1592" s="758"/>
      <c r="CH1592" s="758"/>
      <c r="CI1592" s="758"/>
      <c r="CJ1592" s="758"/>
      <c r="CK1592" s="758"/>
      <c r="CL1592" s="758"/>
      <c r="CM1592" s="758"/>
      <c r="CN1592" s="758"/>
    </row>
    <row r="1593" spans="2:92" ht="15">
      <c r="B1593" s="758"/>
      <c r="C1593" s="758"/>
      <c r="D1593" s="758"/>
      <c r="E1593" s="758"/>
      <c r="F1593" s="758"/>
      <c r="G1593" s="758"/>
      <c r="H1593" s="758"/>
      <c r="I1593" s="758"/>
      <c r="J1593" s="758"/>
      <c r="K1593" s="758"/>
      <c r="L1593" s="758"/>
      <c r="M1593" s="758"/>
      <c r="N1593" s="758"/>
      <c r="O1593" s="758"/>
      <c r="P1593" s="758"/>
      <c r="Q1593" s="758"/>
      <c r="R1593" s="758"/>
      <c r="S1593" s="758"/>
      <c r="T1593" s="758"/>
      <c r="U1593" s="758"/>
      <c r="V1593" s="758"/>
      <c r="W1593" s="758"/>
      <c r="X1593" s="758"/>
      <c r="Y1593" s="758"/>
      <c r="Z1593" s="758"/>
      <c r="AA1593" s="758"/>
      <c r="AB1593" s="758"/>
      <c r="AC1593" s="758"/>
      <c r="AD1593" s="758"/>
      <c r="AE1593" s="758"/>
      <c r="AF1593" s="758"/>
      <c r="AG1593" s="758"/>
      <c r="AH1593" s="758"/>
      <c r="AI1593" s="758"/>
      <c r="AJ1593" s="758"/>
      <c r="AK1593" s="758"/>
      <c r="AL1593" s="758"/>
      <c r="AM1593" s="758"/>
      <c r="AN1593" s="758"/>
      <c r="AO1593" s="758"/>
      <c r="AP1593" s="758"/>
      <c r="AQ1593" s="758"/>
      <c r="AR1593" s="758"/>
      <c r="AS1593" s="758"/>
      <c r="AT1593" s="758"/>
      <c r="AU1593" s="758"/>
      <c r="AV1593" s="758"/>
      <c r="AW1593" s="758"/>
      <c r="AX1593" s="758"/>
      <c r="AY1593" s="758"/>
      <c r="AZ1593" s="758"/>
      <c r="BA1593" s="758"/>
      <c r="BB1593" s="758"/>
      <c r="BC1593" s="758"/>
      <c r="BD1593" s="758"/>
      <c r="BE1593" s="758"/>
      <c r="BF1593" s="812"/>
      <c r="BG1593" s="758"/>
      <c r="BH1593" s="758"/>
      <c r="BI1593" s="758"/>
      <c r="BJ1593" s="758"/>
      <c r="BK1593" s="758"/>
      <c r="BL1593" s="758"/>
      <c r="BM1593" s="758"/>
      <c r="BN1593" s="758"/>
      <c r="BO1593" s="758"/>
      <c r="BP1593" s="758"/>
      <c r="BQ1593" s="758"/>
      <c r="BR1593" s="758"/>
      <c r="BS1593" s="758"/>
      <c r="BT1593" s="758"/>
      <c r="BU1593" s="758"/>
      <c r="BV1593" s="758"/>
      <c r="BW1593" s="758"/>
      <c r="BX1593" s="758"/>
      <c r="BY1593" s="758"/>
      <c r="BZ1593" s="758"/>
      <c r="CA1593" s="758"/>
      <c r="CB1593" s="758"/>
      <c r="CC1593" s="758"/>
      <c r="CD1593" s="758"/>
      <c r="CE1593" s="758"/>
      <c r="CF1593" s="758"/>
      <c r="CG1593" s="758"/>
      <c r="CH1593" s="758"/>
      <c r="CI1593" s="758"/>
      <c r="CJ1593" s="758"/>
      <c r="CK1593" s="758"/>
      <c r="CL1593" s="758"/>
      <c r="CM1593" s="758"/>
      <c r="CN1593" s="758"/>
    </row>
    <row r="1594" spans="2:92" ht="15">
      <c r="B1594" s="758"/>
      <c r="C1594" s="758"/>
      <c r="D1594" s="758"/>
      <c r="E1594" s="758"/>
      <c r="F1594" s="758"/>
      <c r="G1594" s="758"/>
      <c r="H1594" s="758"/>
      <c r="I1594" s="758"/>
      <c r="J1594" s="758"/>
      <c r="K1594" s="758"/>
      <c r="L1594" s="758"/>
      <c r="M1594" s="758"/>
      <c r="N1594" s="758"/>
      <c r="O1594" s="758"/>
      <c r="P1594" s="758"/>
      <c r="Q1594" s="758"/>
      <c r="R1594" s="758"/>
      <c r="S1594" s="758"/>
      <c r="T1594" s="758"/>
      <c r="U1594" s="758"/>
      <c r="V1594" s="758"/>
      <c r="W1594" s="758"/>
      <c r="X1594" s="758"/>
      <c r="Y1594" s="758"/>
      <c r="Z1594" s="758"/>
      <c r="AA1594" s="758"/>
      <c r="AB1594" s="758"/>
      <c r="AC1594" s="758"/>
      <c r="AD1594" s="758"/>
      <c r="AE1594" s="758"/>
      <c r="AF1594" s="758"/>
      <c r="AG1594" s="758"/>
      <c r="AH1594" s="758"/>
      <c r="AI1594" s="758"/>
      <c r="AJ1594" s="758"/>
      <c r="AK1594" s="758"/>
      <c r="AL1594" s="758"/>
      <c r="AM1594" s="758"/>
      <c r="AN1594" s="758"/>
      <c r="AO1594" s="758"/>
      <c r="AP1594" s="758"/>
      <c r="AQ1594" s="758"/>
      <c r="AR1594" s="758"/>
      <c r="AS1594" s="758"/>
      <c r="AT1594" s="758"/>
      <c r="AU1594" s="758"/>
      <c r="AV1594" s="758"/>
      <c r="AW1594" s="758"/>
      <c r="AX1594" s="758"/>
      <c r="AY1594" s="758"/>
      <c r="AZ1594" s="758"/>
      <c r="BA1594" s="758"/>
      <c r="BB1594" s="758"/>
      <c r="BC1594" s="758"/>
      <c r="BD1594" s="758"/>
      <c r="BE1594" s="758"/>
      <c r="BF1594" s="812"/>
      <c r="BG1594" s="758"/>
      <c r="BH1594" s="758"/>
      <c r="BI1594" s="758"/>
      <c r="BJ1594" s="758"/>
      <c r="BK1594" s="758"/>
      <c r="BL1594" s="758"/>
      <c r="BM1594" s="758"/>
      <c r="BN1594" s="758"/>
      <c r="BO1594" s="758"/>
      <c r="BP1594" s="758"/>
      <c r="BQ1594" s="758"/>
      <c r="BR1594" s="758"/>
      <c r="BS1594" s="758"/>
      <c r="BT1594" s="758"/>
      <c r="BU1594" s="758"/>
      <c r="BV1594" s="758"/>
      <c r="BW1594" s="758"/>
      <c r="BX1594" s="758"/>
      <c r="BY1594" s="758"/>
      <c r="BZ1594" s="758"/>
      <c r="CA1594" s="758"/>
      <c r="CB1594" s="758"/>
      <c r="CC1594" s="758"/>
      <c r="CD1594" s="758"/>
      <c r="CE1594" s="758"/>
      <c r="CF1594" s="758"/>
      <c r="CG1594" s="758"/>
      <c r="CH1594" s="758"/>
      <c r="CI1594" s="758"/>
      <c r="CJ1594" s="758"/>
      <c r="CK1594" s="758"/>
      <c r="CL1594" s="758"/>
      <c r="CM1594" s="758"/>
      <c r="CN1594" s="758"/>
    </row>
    <row r="1595" spans="2:92" ht="15">
      <c r="B1595" s="758"/>
      <c r="C1595" s="758"/>
      <c r="D1595" s="758"/>
      <c r="E1595" s="758"/>
      <c r="F1595" s="758"/>
      <c r="G1595" s="758"/>
      <c r="H1595" s="758"/>
      <c r="I1595" s="758"/>
      <c r="J1595" s="758"/>
      <c r="K1595" s="758"/>
      <c r="L1595" s="758"/>
      <c r="M1595" s="758"/>
      <c r="N1595" s="758"/>
      <c r="O1595" s="758"/>
      <c r="P1595" s="758"/>
      <c r="Q1595" s="758"/>
      <c r="R1595" s="758"/>
      <c r="S1595" s="758"/>
      <c r="T1595" s="758"/>
      <c r="U1595" s="758"/>
      <c r="V1595" s="758"/>
      <c r="W1595" s="758"/>
      <c r="X1595" s="758"/>
      <c r="Y1595" s="758"/>
      <c r="Z1595" s="758"/>
      <c r="AA1595" s="758"/>
      <c r="AB1595" s="758"/>
      <c r="AC1595" s="758"/>
      <c r="AD1595" s="758"/>
      <c r="AE1595" s="758"/>
      <c r="AF1595" s="758"/>
      <c r="AG1595" s="758"/>
      <c r="AH1595" s="758"/>
      <c r="AI1595" s="758"/>
      <c r="AJ1595" s="758"/>
      <c r="AK1595" s="758"/>
      <c r="AL1595" s="758"/>
      <c r="AM1595" s="758"/>
      <c r="AN1595" s="758"/>
      <c r="AO1595" s="758"/>
      <c r="AP1595" s="758"/>
      <c r="AQ1595" s="758"/>
      <c r="AR1595" s="758"/>
      <c r="AS1595" s="758"/>
      <c r="AT1595" s="758"/>
      <c r="AU1595" s="758"/>
      <c r="AV1595" s="758"/>
      <c r="AW1595" s="758"/>
      <c r="AX1595" s="758"/>
      <c r="AY1595" s="758"/>
      <c r="AZ1595" s="758"/>
      <c r="BA1595" s="758"/>
      <c r="BB1595" s="758"/>
      <c r="BC1595" s="758"/>
      <c r="BD1595" s="758"/>
      <c r="BE1595" s="758"/>
      <c r="BF1595" s="812"/>
      <c r="BG1595" s="758"/>
      <c r="BH1595" s="758"/>
      <c r="BI1595" s="758"/>
      <c r="BJ1595" s="758"/>
      <c r="BK1595" s="758"/>
      <c r="BL1595" s="758"/>
      <c r="BM1595" s="758"/>
      <c r="BN1595" s="758"/>
      <c r="BO1595" s="758"/>
      <c r="BP1595" s="758"/>
      <c r="BQ1595" s="758"/>
      <c r="BR1595" s="758"/>
      <c r="BS1595" s="758"/>
      <c r="BT1595" s="758"/>
      <c r="BU1595" s="758"/>
      <c r="BV1595" s="758"/>
      <c r="BW1595" s="758"/>
      <c r="BX1595" s="758"/>
      <c r="BY1595" s="758"/>
      <c r="BZ1595" s="758"/>
      <c r="CA1595" s="758"/>
      <c r="CB1595" s="758"/>
      <c r="CC1595" s="758"/>
      <c r="CD1595" s="758"/>
      <c r="CE1595" s="758"/>
      <c r="CF1595" s="758"/>
      <c r="CG1595" s="758"/>
      <c r="CH1595" s="758"/>
      <c r="CI1595" s="758"/>
      <c r="CJ1595" s="758"/>
      <c r="CK1595" s="758"/>
      <c r="CL1595" s="758"/>
      <c r="CM1595" s="758"/>
      <c r="CN1595" s="758"/>
    </row>
    <row r="1596" spans="2:92" ht="15">
      <c r="B1596" s="758"/>
      <c r="C1596" s="758"/>
      <c r="D1596" s="758"/>
      <c r="E1596" s="758"/>
      <c r="F1596" s="758"/>
      <c r="G1596" s="758"/>
      <c r="H1596" s="758"/>
      <c r="I1596" s="758"/>
      <c r="J1596" s="758"/>
      <c r="K1596" s="758"/>
      <c r="L1596" s="758"/>
      <c r="M1596" s="758"/>
      <c r="N1596" s="758"/>
      <c r="O1596" s="758"/>
      <c r="P1596" s="758"/>
      <c r="Q1596" s="758"/>
      <c r="R1596" s="758"/>
      <c r="S1596" s="758"/>
      <c r="T1596" s="758"/>
      <c r="U1596" s="758"/>
      <c r="V1596" s="758"/>
      <c r="W1596" s="758"/>
      <c r="X1596" s="758"/>
      <c r="Y1596" s="758"/>
      <c r="Z1596" s="758"/>
      <c r="AA1596" s="758"/>
      <c r="AB1596" s="758"/>
      <c r="AC1596" s="758"/>
      <c r="AD1596" s="758"/>
      <c r="AE1596" s="758"/>
      <c r="AF1596" s="758"/>
      <c r="AG1596" s="758"/>
      <c r="AH1596" s="758"/>
      <c r="AI1596" s="758"/>
      <c r="AJ1596" s="758"/>
      <c r="AK1596" s="758"/>
      <c r="AL1596" s="758"/>
      <c r="AM1596" s="758"/>
      <c r="AN1596" s="758"/>
      <c r="AO1596" s="758"/>
      <c r="AP1596" s="758"/>
      <c r="AQ1596" s="758"/>
      <c r="AR1596" s="758"/>
      <c r="AS1596" s="758"/>
      <c r="AT1596" s="758"/>
      <c r="AU1596" s="758"/>
      <c r="AV1596" s="758"/>
      <c r="AW1596" s="758"/>
      <c r="AX1596" s="758"/>
      <c r="AY1596" s="758"/>
      <c r="AZ1596" s="758"/>
      <c r="BA1596" s="758"/>
      <c r="BB1596" s="758"/>
      <c r="BC1596" s="758"/>
      <c r="BD1596" s="758"/>
      <c r="BE1596" s="758"/>
      <c r="BF1596" s="812"/>
      <c r="BG1596" s="758"/>
      <c r="BH1596" s="758"/>
      <c r="BI1596" s="758"/>
      <c r="BJ1596" s="758"/>
      <c r="BK1596" s="758"/>
      <c r="BL1596" s="758"/>
      <c r="BM1596" s="758"/>
      <c r="BN1596" s="758"/>
      <c r="BO1596" s="758"/>
      <c r="BP1596" s="758"/>
      <c r="BQ1596" s="758"/>
      <c r="BR1596" s="758"/>
      <c r="BS1596" s="758"/>
      <c r="BT1596" s="758"/>
      <c r="BU1596" s="758"/>
      <c r="BV1596" s="758"/>
      <c r="BW1596" s="758"/>
      <c r="BX1596" s="758"/>
      <c r="BY1596" s="758"/>
      <c r="BZ1596" s="758"/>
      <c r="CA1596" s="758"/>
      <c r="CB1596" s="758"/>
      <c r="CC1596" s="758"/>
      <c r="CD1596" s="758"/>
      <c r="CE1596" s="758"/>
      <c r="CF1596" s="758"/>
      <c r="CG1596" s="758"/>
      <c r="CH1596" s="758"/>
      <c r="CI1596" s="758"/>
      <c r="CJ1596" s="758"/>
      <c r="CK1596" s="758"/>
      <c r="CL1596" s="758"/>
      <c r="CM1596" s="758"/>
      <c r="CN1596" s="758"/>
    </row>
    <row r="1597" spans="2:92" ht="15">
      <c r="B1597" s="758"/>
      <c r="C1597" s="758"/>
      <c r="D1597" s="758"/>
      <c r="E1597" s="758"/>
      <c r="F1597" s="758"/>
      <c r="G1597" s="758"/>
      <c r="H1597" s="758"/>
      <c r="I1597" s="758"/>
      <c r="J1597" s="758"/>
      <c r="K1597" s="758"/>
      <c r="L1597" s="758"/>
      <c r="M1597" s="758"/>
      <c r="N1597" s="758"/>
      <c r="O1597" s="758"/>
      <c r="P1597" s="758"/>
      <c r="Q1597" s="758"/>
      <c r="R1597" s="758"/>
      <c r="S1597" s="758"/>
      <c r="T1597" s="758"/>
      <c r="U1597" s="758"/>
      <c r="V1597" s="758"/>
      <c r="W1597" s="758"/>
      <c r="X1597" s="758"/>
      <c r="Y1597" s="758"/>
      <c r="Z1597" s="758"/>
      <c r="AA1597" s="758"/>
      <c r="AB1597" s="758"/>
      <c r="AC1597" s="758"/>
      <c r="AD1597" s="758"/>
      <c r="AE1597" s="758"/>
      <c r="AF1597" s="758"/>
      <c r="AG1597" s="758"/>
      <c r="AH1597" s="758"/>
      <c r="AI1597" s="758"/>
      <c r="AJ1597" s="758"/>
      <c r="AK1597" s="758"/>
      <c r="AL1597" s="758"/>
      <c r="AM1597" s="758"/>
      <c r="AN1597" s="758"/>
      <c r="AO1597" s="758"/>
      <c r="AP1597" s="758"/>
      <c r="AQ1597" s="758"/>
      <c r="AR1597" s="758"/>
      <c r="AS1597" s="758"/>
      <c r="AT1597" s="758"/>
      <c r="AU1597" s="758"/>
      <c r="AV1597" s="758"/>
      <c r="AW1597" s="758"/>
      <c r="AX1597" s="758"/>
      <c r="AY1597" s="758"/>
      <c r="AZ1597" s="758"/>
      <c r="BA1597" s="758"/>
      <c r="BB1597" s="758"/>
      <c r="BC1597" s="758"/>
      <c r="BD1597" s="758"/>
      <c r="BE1597" s="758"/>
      <c r="BF1597" s="812"/>
      <c r="BG1597" s="758"/>
      <c r="BH1597" s="758"/>
      <c r="BI1597" s="758"/>
      <c r="BJ1597" s="758"/>
      <c r="BK1597" s="758"/>
      <c r="BL1597" s="758"/>
      <c r="BM1597" s="758"/>
      <c r="BN1597" s="758"/>
      <c r="BO1597" s="758"/>
      <c r="BP1597" s="758"/>
      <c r="BQ1597" s="758"/>
      <c r="BR1597" s="758"/>
      <c r="BS1597" s="758"/>
      <c r="BT1597" s="758"/>
      <c r="BU1597" s="758"/>
      <c r="BV1597" s="758"/>
      <c r="BW1597" s="758"/>
      <c r="BX1597" s="758"/>
      <c r="BY1597" s="758"/>
      <c r="BZ1597" s="758"/>
      <c r="CA1597" s="758"/>
      <c r="CB1597" s="758"/>
      <c r="CC1597" s="758"/>
      <c r="CD1597" s="758"/>
      <c r="CE1597" s="758"/>
      <c r="CF1597" s="758"/>
      <c r="CG1597" s="758"/>
      <c r="CH1597" s="758"/>
      <c r="CI1597" s="758"/>
      <c r="CJ1597" s="758"/>
      <c r="CK1597" s="758"/>
      <c r="CL1597" s="758"/>
      <c r="CM1597" s="758"/>
      <c r="CN1597" s="758"/>
    </row>
    <row r="1598" spans="2:92" ht="15">
      <c r="B1598" s="758"/>
      <c r="C1598" s="758"/>
      <c r="D1598" s="758"/>
      <c r="E1598" s="758"/>
      <c r="F1598" s="758"/>
      <c r="G1598" s="758"/>
      <c r="H1598" s="758"/>
      <c r="I1598" s="758"/>
      <c r="J1598" s="758"/>
      <c r="K1598" s="758"/>
      <c r="L1598" s="758"/>
      <c r="M1598" s="758"/>
      <c r="N1598" s="758"/>
      <c r="O1598" s="758"/>
      <c r="P1598" s="758"/>
      <c r="Q1598" s="758"/>
      <c r="R1598" s="758"/>
      <c r="S1598" s="758"/>
      <c r="T1598" s="758"/>
      <c r="U1598" s="758"/>
      <c r="V1598" s="758"/>
      <c r="W1598" s="758"/>
      <c r="X1598" s="758"/>
      <c r="Y1598" s="758"/>
      <c r="Z1598" s="758"/>
      <c r="AA1598" s="758"/>
      <c r="AB1598" s="758"/>
      <c r="AC1598" s="758"/>
      <c r="AD1598" s="758"/>
      <c r="AE1598" s="758"/>
      <c r="AF1598" s="758"/>
      <c r="AG1598" s="758"/>
      <c r="AH1598" s="758"/>
      <c r="AI1598" s="758"/>
      <c r="AJ1598" s="758"/>
      <c r="AK1598" s="758"/>
      <c r="AL1598" s="758"/>
      <c r="AM1598" s="758"/>
      <c r="AN1598" s="758"/>
      <c r="AO1598" s="758"/>
      <c r="AP1598" s="758"/>
      <c r="AQ1598" s="758"/>
      <c r="AR1598" s="758"/>
      <c r="AS1598" s="758"/>
      <c r="AT1598" s="758"/>
      <c r="AU1598" s="758"/>
      <c r="AV1598" s="758"/>
      <c r="AW1598" s="758"/>
      <c r="AX1598" s="758"/>
      <c r="AY1598" s="758"/>
      <c r="AZ1598" s="758"/>
      <c r="BA1598" s="758"/>
      <c r="BB1598" s="758"/>
      <c r="BC1598" s="758"/>
      <c r="BD1598" s="758"/>
      <c r="BE1598" s="758"/>
      <c r="BF1598" s="812"/>
      <c r="BG1598" s="758"/>
      <c r="BH1598" s="758"/>
      <c r="BI1598" s="758"/>
      <c r="BJ1598" s="758"/>
      <c r="BK1598" s="758"/>
      <c r="BL1598" s="758"/>
      <c r="BM1598" s="758"/>
      <c r="BN1598" s="758"/>
      <c r="BO1598" s="758"/>
      <c r="BP1598" s="758"/>
      <c r="BQ1598" s="758"/>
      <c r="BR1598" s="758"/>
      <c r="BS1598" s="758"/>
      <c r="BT1598" s="758"/>
      <c r="BU1598" s="758"/>
      <c r="BV1598" s="758"/>
      <c r="BW1598" s="758"/>
      <c r="BX1598" s="758"/>
      <c r="BY1598" s="758"/>
      <c r="BZ1598" s="758"/>
      <c r="CA1598" s="758"/>
      <c r="CB1598" s="758"/>
      <c r="CC1598" s="758"/>
      <c r="CD1598" s="758"/>
      <c r="CE1598" s="758"/>
      <c r="CF1598" s="758"/>
      <c r="CG1598" s="758"/>
      <c r="CH1598" s="758"/>
      <c r="CI1598" s="758"/>
      <c r="CJ1598" s="758"/>
      <c r="CK1598" s="758"/>
      <c r="CL1598" s="758"/>
      <c r="CM1598" s="758"/>
      <c r="CN1598" s="758"/>
    </row>
    <row r="1599" spans="2:92" ht="15">
      <c r="B1599" s="758"/>
      <c r="C1599" s="758"/>
      <c r="D1599" s="758"/>
      <c r="E1599" s="758"/>
      <c r="F1599" s="758"/>
      <c r="G1599" s="758"/>
      <c r="H1599" s="758"/>
      <c r="I1599" s="758"/>
      <c r="J1599" s="758"/>
      <c r="K1599" s="758"/>
      <c r="L1599" s="758"/>
      <c r="M1599" s="758"/>
      <c r="N1599" s="758"/>
      <c r="O1599" s="758"/>
      <c r="P1599" s="758"/>
      <c r="Q1599" s="758"/>
      <c r="R1599" s="758"/>
      <c r="S1599" s="758"/>
      <c r="T1599" s="758"/>
      <c r="U1599" s="758"/>
      <c r="V1599" s="758"/>
      <c r="W1599" s="758"/>
      <c r="X1599" s="758"/>
      <c r="Y1599" s="758"/>
      <c r="Z1599" s="758"/>
      <c r="AA1599" s="758"/>
      <c r="AB1599" s="758"/>
      <c r="AC1599" s="758"/>
      <c r="AD1599" s="758"/>
      <c r="AE1599" s="758"/>
      <c r="AF1599" s="758"/>
      <c r="AG1599" s="758"/>
      <c r="AH1599" s="758"/>
      <c r="AI1599" s="758"/>
      <c r="AJ1599" s="758"/>
      <c r="AK1599" s="758"/>
      <c r="AL1599" s="758"/>
      <c r="AM1599" s="758"/>
      <c r="AN1599" s="758"/>
      <c r="AO1599" s="758"/>
      <c r="AP1599" s="758"/>
      <c r="AQ1599" s="758"/>
      <c r="AR1599" s="758"/>
      <c r="AS1599" s="758"/>
      <c r="AT1599" s="758"/>
      <c r="AU1599" s="758"/>
      <c r="AV1599" s="758"/>
      <c r="AW1599" s="758"/>
      <c r="AX1599" s="758"/>
      <c r="AY1599" s="758"/>
      <c r="AZ1599" s="758"/>
      <c r="BA1599" s="758"/>
      <c r="BB1599" s="758"/>
      <c r="BC1599" s="758"/>
      <c r="BD1599" s="758"/>
      <c r="BE1599" s="758"/>
      <c r="BF1599" s="812"/>
      <c r="BG1599" s="758"/>
      <c r="BH1599" s="758"/>
      <c r="BI1599" s="758"/>
      <c r="BJ1599" s="758"/>
      <c r="BK1599" s="758"/>
      <c r="BL1599" s="758"/>
      <c r="BM1599" s="758"/>
      <c r="BN1599" s="758"/>
      <c r="BO1599" s="758"/>
      <c r="BP1599" s="758"/>
      <c r="BQ1599" s="758"/>
      <c r="BR1599" s="758"/>
      <c r="BS1599" s="758"/>
      <c r="BT1599" s="758"/>
      <c r="BU1599" s="758"/>
      <c r="BV1599" s="758"/>
      <c r="BW1599" s="758"/>
      <c r="BX1599" s="758"/>
      <c r="BY1599" s="758"/>
      <c r="BZ1599" s="758"/>
      <c r="CA1599" s="758"/>
      <c r="CB1599" s="758"/>
      <c r="CC1599" s="758"/>
      <c r="CD1599" s="758"/>
      <c r="CE1599" s="758"/>
      <c r="CF1599" s="758"/>
      <c r="CG1599" s="758"/>
      <c r="CH1599" s="758"/>
      <c r="CI1599" s="758"/>
      <c r="CJ1599" s="758"/>
      <c r="CK1599" s="758"/>
      <c r="CL1599" s="758"/>
      <c r="CM1599" s="758"/>
      <c r="CN1599" s="758"/>
    </row>
    <row r="1600" spans="2:92" ht="15">
      <c r="B1600" s="758"/>
      <c r="C1600" s="758"/>
      <c r="D1600" s="758"/>
      <c r="E1600" s="758"/>
      <c r="F1600" s="758"/>
      <c r="G1600" s="758"/>
      <c r="H1600" s="758"/>
      <c r="I1600" s="758"/>
      <c r="J1600" s="758"/>
      <c r="K1600" s="758"/>
      <c r="L1600" s="758"/>
      <c r="M1600" s="758"/>
      <c r="N1600" s="758"/>
      <c r="O1600" s="758"/>
      <c r="P1600" s="758"/>
      <c r="Q1600" s="758"/>
      <c r="R1600" s="758"/>
      <c r="S1600" s="758"/>
      <c r="T1600" s="758"/>
      <c r="U1600" s="758"/>
      <c r="V1600" s="758"/>
      <c r="W1600" s="758"/>
      <c r="X1600" s="758"/>
      <c r="Y1600" s="758"/>
      <c r="Z1600" s="758"/>
      <c r="AA1600" s="758"/>
      <c r="AB1600" s="758"/>
      <c r="AC1600" s="758"/>
      <c r="AD1600" s="758"/>
      <c r="AE1600" s="758"/>
      <c r="AF1600" s="758"/>
      <c r="AG1600" s="758"/>
      <c r="AH1600" s="758"/>
      <c r="AI1600" s="758"/>
      <c r="AJ1600" s="758"/>
      <c r="AK1600" s="758"/>
      <c r="AL1600" s="758"/>
      <c r="AM1600" s="758"/>
      <c r="AN1600" s="758"/>
      <c r="AO1600" s="758"/>
      <c r="AP1600" s="758"/>
      <c r="AQ1600" s="758"/>
      <c r="AR1600" s="758"/>
      <c r="AS1600" s="758"/>
      <c r="AT1600" s="758"/>
      <c r="AU1600" s="758"/>
      <c r="AV1600" s="758"/>
      <c r="AW1600" s="758"/>
      <c r="AX1600" s="758"/>
      <c r="AY1600" s="758"/>
      <c r="AZ1600" s="758"/>
      <c r="BA1600" s="758"/>
      <c r="BB1600" s="758"/>
      <c r="BC1600" s="758"/>
      <c r="BD1600" s="758"/>
      <c r="BE1600" s="758"/>
      <c r="BF1600" s="812"/>
      <c r="BG1600" s="758"/>
      <c r="BH1600" s="758"/>
      <c r="BI1600" s="758"/>
      <c r="BJ1600" s="758"/>
      <c r="BK1600" s="758"/>
      <c r="BL1600" s="758"/>
      <c r="BM1600" s="758"/>
      <c r="BN1600" s="758"/>
      <c r="BO1600" s="758"/>
      <c r="BP1600" s="758"/>
      <c r="BQ1600" s="758"/>
      <c r="BR1600" s="758"/>
      <c r="BS1600" s="758"/>
      <c r="BT1600" s="758"/>
      <c r="BU1600" s="758"/>
      <c r="BV1600" s="758"/>
      <c r="BW1600" s="758"/>
      <c r="BX1600" s="758"/>
      <c r="BY1600" s="758"/>
      <c r="BZ1600" s="758"/>
      <c r="CA1600" s="758"/>
      <c r="CB1600" s="758"/>
      <c r="CC1600" s="758"/>
      <c r="CD1600" s="758"/>
      <c r="CE1600" s="758"/>
      <c r="CF1600" s="758"/>
      <c r="CG1600" s="758"/>
      <c r="CH1600" s="758"/>
      <c r="CI1600" s="758"/>
      <c r="CJ1600" s="758"/>
      <c r="CK1600" s="758"/>
      <c r="CL1600" s="758"/>
      <c r="CM1600" s="758"/>
      <c r="CN1600" s="758"/>
    </row>
    <row r="1601" spans="2:92" ht="15">
      <c r="B1601" s="758"/>
      <c r="C1601" s="758"/>
      <c r="D1601" s="758"/>
      <c r="E1601" s="758"/>
      <c r="F1601" s="758"/>
      <c r="G1601" s="758"/>
      <c r="H1601" s="758"/>
      <c r="I1601" s="758"/>
      <c r="J1601" s="758"/>
      <c r="K1601" s="758"/>
      <c r="L1601" s="758"/>
      <c r="M1601" s="758"/>
      <c r="N1601" s="758"/>
      <c r="O1601" s="758"/>
      <c r="P1601" s="758"/>
      <c r="Q1601" s="758"/>
      <c r="R1601" s="758"/>
      <c r="S1601" s="758"/>
      <c r="T1601" s="758"/>
      <c r="U1601" s="758"/>
      <c r="V1601" s="758"/>
      <c r="W1601" s="758"/>
      <c r="X1601" s="758"/>
      <c r="Y1601" s="758"/>
      <c r="Z1601" s="758"/>
      <c r="AA1601" s="758"/>
      <c r="AB1601" s="758"/>
      <c r="AC1601" s="758"/>
      <c r="AD1601" s="758"/>
      <c r="AE1601" s="758"/>
      <c r="AF1601" s="758"/>
      <c r="AG1601" s="758"/>
      <c r="AH1601" s="758"/>
      <c r="AI1601" s="758"/>
      <c r="AJ1601" s="758"/>
      <c r="AK1601" s="758"/>
      <c r="AL1601" s="758"/>
      <c r="AM1601" s="758"/>
      <c r="AN1601" s="758"/>
      <c r="AO1601" s="758"/>
      <c r="AP1601" s="758"/>
      <c r="AQ1601" s="758"/>
      <c r="AR1601" s="758"/>
      <c r="AS1601" s="758"/>
      <c r="AT1601" s="758"/>
      <c r="AU1601" s="758"/>
      <c r="AV1601" s="758"/>
      <c r="AW1601" s="758"/>
      <c r="AX1601" s="758"/>
      <c r="AY1601" s="758"/>
      <c r="AZ1601" s="758"/>
      <c r="BA1601" s="758"/>
      <c r="BB1601" s="758"/>
      <c r="BC1601" s="758"/>
      <c r="BD1601" s="758"/>
      <c r="BE1601" s="758"/>
      <c r="BF1601" s="812"/>
      <c r="BG1601" s="758"/>
      <c r="BH1601" s="758"/>
      <c r="BI1601" s="758"/>
      <c r="BJ1601" s="758"/>
      <c r="BK1601" s="758"/>
      <c r="BL1601" s="758"/>
      <c r="BM1601" s="758"/>
      <c r="BN1601" s="758"/>
      <c r="BO1601" s="758"/>
      <c r="BP1601" s="758"/>
      <c r="BQ1601" s="758"/>
      <c r="BR1601" s="758"/>
      <c r="BS1601" s="758"/>
      <c r="BT1601" s="758"/>
      <c r="BU1601" s="758"/>
      <c r="BV1601" s="758"/>
      <c r="BW1601" s="758"/>
      <c r="BX1601" s="758"/>
      <c r="BY1601" s="758"/>
      <c r="BZ1601" s="758"/>
      <c r="CA1601" s="758"/>
      <c r="CB1601" s="758"/>
      <c r="CC1601" s="758"/>
      <c r="CD1601" s="758"/>
      <c r="CE1601" s="758"/>
      <c r="CF1601" s="758"/>
      <c r="CG1601" s="758"/>
      <c r="CH1601" s="758"/>
      <c r="CI1601" s="758"/>
      <c r="CJ1601" s="758"/>
      <c r="CK1601" s="758"/>
      <c r="CL1601" s="758"/>
      <c r="CM1601" s="758"/>
      <c r="CN1601" s="758"/>
    </row>
    <row r="1602" spans="2:92" ht="15">
      <c r="B1602" s="758"/>
      <c r="C1602" s="758"/>
      <c r="D1602" s="758"/>
      <c r="E1602" s="758"/>
      <c r="F1602" s="758"/>
      <c r="G1602" s="758"/>
      <c r="H1602" s="758"/>
      <c r="I1602" s="758"/>
      <c r="J1602" s="758"/>
      <c r="K1602" s="758"/>
      <c r="L1602" s="758"/>
      <c r="M1602" s="758"/>
      <c r="N1602" s="758"/>
      <c r="O1602" s="758"/>
      <c r="P1602" s="758"/>
      <c r="Q1602" s="758"/>
      <c r="R1602" s="758"/>
      <c r="S1602" s="758"/>
      <c r="T1602" s="758"/>
      <c r="U1602" s="758"/>
      <c r="V1602" s="758"/>
      <c r="W1602" s="758"/>
      <c r="X1602" s="758"/>
      <c r="Y1602" s="758"/>
      <c r="Z1602" s="758"/>
      <c r="AA1602" s="758"/>
      <c r="AB1602" s="758"/>
      <c r="AC1602" s="758"/>
      <c r="AD1602" s="758"/>
      <c r="AE1602" s="758"/>
      <c r="AF1602" s="758"/>
      <c r="AG1602" s="758"/>
      <c r="AH1602" s="758"/>
      <c r="AI1602" s="758"/>
      <c r="AJ1602" s="758"/>
      <c r="AK1602" s="758"/>
      <c r="AL1602" s="758"/>
      <c r="AM1602" s="758"/>
      <c r="AN1602" s="758"/>
      <c r="AO1602" s="758"/>
      <c r="AP1602" s="758"/>
      <c r="AQ1602" s="758"/>
      <c r="AR1602" s="758"/>
      <c r="AS1602" s="758"/>
      <c r="AT1602" s="758"/>
      <c r="AU1602" s="758"/>
      <c r="AV1602" s="758"/>
      <c r="AW1602" s="758"/>
      <c r="AX1602" s="758"/>
      <c r="AY1602" s="758"/>
      <c r="AZ1602" s="758"/>
      <c r="BA1602" s="758"/>
      <c r="BB1602" s="758"/>
      <c r="BC1602" s="758"/>
      <c r="BD1602" s="758"/>
      <c r="BE1602" s="758"/>
      <c r="BF1602" s="812"/>
      <c r="BG1602" s="758"/>
      <c r="BH1602" s="758"/>
      <c r="BI1602" s="758"/>
      <c r="BJ1602" s="758"/>
      <c r="BK1602" s="758"/>
      <c r="BL1602" s="758"/>
      <c r="BM1602" s="758"/>
      <c r="BN1602" s="758"/>
      <c r="BO1602" s="758"/>
      <c r="BP1602" s="758"/>
      <c r="BQ1602" s="758"/>
      <c r="BR1602" s="758"/>
      <c r="BS1602" s="758"/>
      <c r="BT1602" s="758"/>
      <c r="BU1602" s="758"/>
      <c r="BV1602" s="758"/>
      <c r="BW1602" s="758"/>
      <c r="BX1602" s="758"/>
      <c r="BY1602" s="758"/>
      <c r="BZ1602" s="758"/>
      <c r="CA1602" s="758"/>
      <c r="CB1602" s="758"/>
      <c r="CC1602" s="758"/>
      <c r="CD1602" s="758"/>
      <c r="CE1602" s="758"/>
      <c r="CF1602" s="758"/>
      <c r="CG1602" s="758"/>
      <c r="CH1602" s="758"/>
      <c r="CI1602" s="758"/>
      <c r="CJ1602" s="758"/>
      <c r="CK1602" s="758"/>
      <c r="CL1602" s="758"/>
      <c r="CM1602" s="758"/>
      <c r="CN1602" s="758"/>
    </row>
    <row r="1603" spans="2:92" ht="15">
      <c r="B1603" s="758"/>
      <c r="C1603" s="758"/>
      <c r="D1603" s="758"/>
      <c r="E1603" s="758"/>
      <c r="F1603" s="758"/>
      <c r="G1603" s="758"/>
      <c r="H1603" s="758"/>
      <c r="I1603" s="758"/>
      <c r="J1603" s="758"/>
      <c r="K1603" s="758"/>
      <c r="L1603" s="758"/>
      <c r="M1603" s="758"/>
      <c r="N1603" s="758"/>
      <c r="O1603" s="758"/>
      <c r="P1603" s="758"/>
      <c r="Q1603" s="758"/>
      <c r="R1603" s="758"/>
      <c r="S1603" s="758"/>
      <c r="T1603" s="758"/>
      <c r="U1603" s="758"/>
      <c r="V1603" s="758"/>
      <c r="W1603" s="758"/>
      <c r="X1603" s="758"/>
      <c r="Y1603" s="758"/>
      <c r="Z1603" s="758"/>
      <c r="AA1603" s="758"/>
      <c r="AB1603" s="758"/>
      <c r="AC1603" s="758"/>
      <c r="AD1603" s="758"/>
      <c r="AE1603" s="758"/>
      <c r="AF1603" s="758"/>
      <c r="AG1603" s="758"/>
      <c r="AH1603" s="758"/>
      <c r="AI1603" s="758"/>
      <c r="AJ1603" s="758"/>
      <c r="AK1603" s="758"/>
      <c r="AL1603" s="758"/>
      <c r="AM1603" s="758"/>
      <c r="AN1603" s="758"/>
      <c r="AO1603" s="758"/>
      <c r="AP1603" s="758"/>
      <c r="AQ1603" s="758"/>
      <c r="AR1603" s="758"/>
      <c r="AS1603" s="758"/>
      <c r="AT1603" s="758"/>
      <c r="AU1603" s="758"/>
      <c r="AV1603" s="758"/>
      <c r="AW1603" s="758"/>
      <c r="AX1603" s="758"/>
      <c r="AY1603" s="758"/>
      <c r="AZ1603" s="758"/>
      <c r="BA1603" s="758"/>
      <c r="BB1603" s="758"/>
      <c r="BC1603" s="758"/>
      <c r="BD1603" s="758"/>
      <c r="BE1603" s="758"/>
      <c r="BF1603" s="812"/>
      <c r="BG1603" s="758"/>
      <c r="BH1603" s="758"/>
      <c r="BI1603" s="758"/>
      <c r="BJ1603" s="758"/>
      <c r="BK1603" s="758"/>
      <c r="BL1603" s="758"/>
      <c r="BM1603" s="758"/>
      <c r="BN1603" s="758"/>
      <c r="BO1603" s="758"/>
      <c r="BP1603" s="758"/>
      <c r="BQ1603" s="758"/>
      <c r="BR1603" s="758"/>
      <c r="BS1603" s="758"/>
      <c r="BT1603" s="758"/>
      <c r="BU1603" s="758"/>
      <c r="BV1603" s="758"/>
      <c r="BW1603" s="758"/>
      <c r="BX1603" s="758"/>
      <c r="BY1603" s="758"/>
      <c r="BZ1603" s="758"/>
      <c r="CA1603" s="758"/>
      <c r="CB1603" s="758"/>
      <c r="CC1603" s="758"/>
      <c r="CD1603" s="758"/>
      <c r="CE1603" s="758"/>
      <c r="CF1603" s="758"/>
      <c r="CG1603" s="758"/>
      <c r="CH1603" s="758"/>
      <c r="CI1603" s="758"/>
      <c r="CJ1603" s="758"/>
      <c r="CK1603" s="758"/>
      <c r="CL1603" s="758"/>
      <c r="CM1603" s="758"/>
      <c r="CN1603" s="758"/>
    </row>
    <row r="1604" spans="2:92" ht="15">
      <c r="B1604" s="758"/>
      <c r="C1604" s="758"/>
      <c r="D1604" s="758"/>
      <c r="E1604" s="758"/>
      <c r="F1604" s="758"/>
      <c r="G1604" s="758"/>
      <c r="H1604" s="758"/>
      <c r="I1604" s="758"/>
      <c r="J1604" s="758"/>
      <c r="K1604" s="758"/>
      <c r="L1604" s="758"/>
      <c r="M1604" s="758"/>
      <c r="N1604" s="758"/>
      <c r="O1604" s="758"/>
      <c r="P1604" s="758"/>
      <c r="Q1604" s="758"/>
      <c r="R1604" s="758"/>
      <c r="S1604" s="758"/>
      <c r="T1604" s="758"/>
      <c r="U1604" s="758"/>
      <c r="V1604" s="758"/>
      <c r="W1604" s="758"/>
      <c r="X1604" s="758"/>
      <c r="Y1604" s="758"/>
      <c r="Z1604" s="758"/>
      <c r="AA1604" s="758"/>
      <c r="AB1604" s="758"/>
      <c r="AC1604" s="758"/>
      <c r="AD1604" s="758"/>
      <c r="AE1604" s="758"/>
      <c r="AF1604" s="758"/>
      <c r="AG1604" s="758"/>
      <c r="AH1604" s="758"/>
      <c r="AI1604" s="758"/>
      <c r="AJ1604" s="758"/>
      <c r="AK1604" s="758"/>
      <c r="AL1604" s="758"/>
      <c r="AM1604" s="758"/>
      <c r="AN1604" s="758"/>
      <c r="AO1604" s="758"/>
      <c r="AP1604" s="758"/>
      <c r="AQ1604" s="758"/>
      <c r="AR1604" s="758"/>
      <c r="AS1604" s="758"/>
      <c r="AT1604" s="758"/>
      <c r="AU1604" s="758"/>
      <c r="AV1604" s="758"/>
      <c r="AW1604" s="758"/>
      <c r="AX1604" s="758"/>
      <c r="AY1604" s="758"/>
      <c r="AZ1604" s="758"/>
      <c r="BA1604" s="758"/>
      <c r="BB1604" s="758"/>
      <c r="BC1604" s="758"/>
      <c r="BD1604" s="758"/>
      <c r="BE1604" s="758"/>
      <c r="BF1604" s="812"/>
      <c r="BG1604" s="758"/>
      <c r="BH1604" s="758"/>
      <c r="BI1604" s="758"/>
      <c r="BJ1604" s="758"/>
      <c r="BK1604" s="758"/>
      <c r="BL1604" s="758"/>
      <c r="BM1604" s="758"/>
      <c r="BN1604" s="758"/>
      <c r="BO1604" s="758"/>
      <c r="BP1604" s="758"/>
      <c r="BQ1604" s="758"/>
      <c r="BR1604" s="758"/>
      <c r="BS1604" s="758"/>
      <c r="BT1604" s="758"/>
      <c r="BU1604" s="758"/>
      <c r="BV1604" s="758"/>
      <c r="BW1604" s="758"/>
      <c r="BX1604" s="758"/>
      <c r="BY1604" s="758"/>
      <c r="BZ1604" s="758"/>
      <c r="CA1604" s="758"/>
      <c r="CB1604" s="758"/>
      <c r="CC1604" s="758"/>
      <c r="CD1604" s="758"/>
      <c r="CE1604" s="758"/>
      <c r="CF1604" s="758"/>
      <c r="CG1604" s="758"/>
      <c r="CH1604" s="758"/>
      <c r="CI1604" s="758"/>
      <c r="CJ1604" s="758"/>
      <c r="CK1604" s="758"/>
      <c r="CL1604" s="758"/>
      <c r="CM1604" s="758"/>
      <c r="CN1604" s="758"/>
    </row>
    <row r="1605" spans="2:92" ht="15">
      <c r="B1605" s="758"/>
      <c r="C1605" s="758"/>
      <c r="D1605" s="758"/>
      <c r="E1605" s="758"/>
      <c r="F1605" s="758"/>
      <c r="G1605" s="758"/>
      <c r="H1605" s="758"/>
      <c r="I1605" s="758"/>
      <c r="J1605" s="758"/>
      <c r="K1605" s="758"/>
      <c r="L1605" s="758"/>
      <c r="M1605" s="758"/>
      <c r="N1605" s="758"/>
      <c r="O1605" s="758"/>
      <c r="P1605" s="758"/>
      <c r="Q1605" s="758"/>
      <c r="R1605" s="758"/>
      <c r="S1605" s="758"/>
      <c r="T1605" s="758"/>
      <c r="U1605" s="758"/>
      <c r="V1605" s="758"/>
      <c r="W1605" s="758"/>
      <c r="X1605" s="758"/>
      <c r="Y1605" s="758"/>
      <c r="Z1605" s="758"/>
      <c r="AA1605" s="758"/>
      <c r="AB1605" s="758"/>
      <c r="AC1605" s="758"/>
      <c r="AD1605" s="758"/>
      <c r="AE1605" s="758"/>
      <c r="AF1605" s="758"/>
      <c r="AG1605" s="758"/>
      <c r="AH1605" s="758"/>
      <c r="AI1605" s="758"/>
      <c r="AJ1605" s="758"/>
      <c r="AK1605" s="758"/>
      <c r="AL1605" s="758"/>
      <c r="AM1605" s="758"/>
      <c r="AN1605" s="758"/>
      <c r="AO1605" s="758"/>
      <c r="AP1605" s="758"/>
      <c r="AQ1605" s="758"/>
      <c r="AR1605" s="758"/>
      <c r="AS1605" s="758"/>
      <c r="AT1605" s="758"/>
      <c r="AU1605" s="758"/>
      <c r="AV1605" s="758"/>
      <c r="AW1605" s="758"/>
      <c r="AX1605" s="758"/>
      <c r="AY1605" s="758"/>
      <c r="AZ1605" s="758"/>
      <c r="BA1605" s="758"/>
      <c r="BB1605" s="758"/>
      <c r="BC1605" s="758"/>
      <c r="BD1605" s="758"/>
      <c r="BE1605" s="758"/>
      <c r="BF1605" s="812"/>
      <c r="BG1605" s="758"/>
      <c r="BH1605" s="758"/>
      <c r="BI1605" s="758"/>
      <c r="BJ1605" s="758"/>
      <c r="BK1605" s="758"/>
      <c r="BL1605" s="758"/>
      <c r="BM1605" s="758"/>
      <c r="BN1605" s="758"/>
      <c r="BO1605" s="758"/>
      <c r="BP1605" s="758"/>
      <c r="BQ1605" s="758"/>
      <c r="BR1605" s="758"/>
      <c r="BS1605" s="758"/>
      <c r="BT1605" s="758"/>
      <c r="BU1605" s="758"/>
      <c r="BV1605" s="758"/>
      <c r="BW1605" s="758"/>
      <c r="BX1605" s="758"/>
      <c r="BY1605" s="758"/>
      <c r="BZ1605" s="758"/>
      <c r="CA1605" s="758"/>
      <c r="CB1605" s="758"/>
      <c r="CC1605" s="758"/>
      <c r="CD1605" s="758"/>
      <c r="CE1605" s="758"/>
      <c r="CF1605" s="758"/>
      <c r="CG1605" s="758"/>
      <c r="CH1605" s="758"/>
      <c r="CI1605" s="758"/>
      <c r="CJ1605" s="758"/>
      <c r="CK1605" s="758"/>
      <c r="CL1605" s="758"/>
      <c r="CM1605" s="758"/>
      <c r="CN1605" s="758"/>
    </row>
    <row r="1606" spans="2:92" ht="15">
      <c r="B1606" s="758"/>
      <c r="C1606" s="758"/>
      <c r="D1606" s="758"/>
      <c r="E1606" s="758"/>
      <c r="F1606" s="758"/>
      <c r="G1606" s="758"/>
      <c r="H1606" s="758"/>
      <c r="I1606" s="758"/>
      <c r="J1606" s="758"/>
      <c r="K1606" s="758"/>
      <c r="L1606" s="758"/>
      <c r="M1606" s="758"/>
      <c r="N1606" s="758"/>
      <c r="O1606" s="758"/>
      <c r="P1606" s="758"/>
      <c r="Q1606" s="758"/>
      <c r="R1606" s="758"/>
      <c r="S1606" s="758"/>
      <c r="T1606" s="758"/>
      <c r="U1606" s="758"/>
      <c r="V1606" s="758"/>
      <c r="W1606" s="758"/>
      <c r="X1606" s="758"/>
      <c r="Y1606" s="758"/>
      <c r="Z1606" s="758"/>
      <c r="AA1606" s="758"/>
      <c r="AB1606" s="758"/>
      <c r="AC1606" s="758"/>
      <c r="AD1606" s="758"/>
      <c r="AE1606" s="758"/>
      <c r="AF1606" s="758"/>
      <c r="AG1606" s="758"/>
      <c r="AH1606" s="758"/>
      <c r="AI1606" s="758"/>
      <c r="AJ1606" s="758"/>
      <c r="AK1606" s="758"/>
      <c r="AL1606" s="758"/>
      <c r="AM1606" s="758"/>
      <c r="AN1606" s="758"/>
      <c r="AO1606" s="758"/>
      <c r="AP1606" s="758"/>
      <c r="AQ1606" s="758"/>
      <c r="AR1606" s="758"/>
      <c r="AS1606" s="758"/>
      <c r="AT1606" s="758"/>
      <c r="AU1606" s="758"/>
      <c r="AV1606" s="758"/>
      <c r="AW1606" s="758"/>
      <c r="AX1606" s="758"/>
      <c r="AY1606" s="758"/>
      <c r="AZ1606" s="758"/>
      <c r="BA1606" s="758"/>
      <c r="BB1606" s="758"/>
      <c r="BC1606" s="758"/>
      <c r="BD1606" s="758"/>
      <c r="BE1606" s="758"/>
      <c r="BF1606" s="812"/>
      <c r="BG1606" s="758"/>
      <c r="BH1606" s="758"/>
      <c r="BI1606" s="758"/>
      <c r="BJ1606" s="758"/>
      <c r="BK1606" s="758"/>
      <c r="BL1606" s="758"/>
      <c r="BM1606" s="758"/>
      <c r="BN1606" s="758"/>
      <c r="BO1606" s="758"/>
      <c r="BP1606" s="758"/>
      <c r="BQ1606" s="758"/>
      <c r="BR1606" s="758"/>
      <c r="BS1606" s="758"/>
      <c r="BT1606" s="758"/>
      <c r="BU1606" s="758"/>
      <c r="BV1606" s="758"/>
      <c r="BW1606" s="758"/>
      <c r="BX1606" s="758"/>
      <c r="BY1606" s="758"/>
      <c r="BZ1606" s="758"/>
      <c r="CA1606" s="758"/>
      <c r="CB1606" s="758"/>
      <c r="CC1606" s="758"/>
      <c r="CD1606" s="758"/>
      <c r="CE1606" s="758"/>
      <c r="CF1606" s="758"/>
      <c r="CG1606" s="758"/>
      <c r="CH1606" s="758"/>
      <c r="CI1606" s="758"/>
      <c r="CJ1606" s="758"/>
      <c r="CK1606" s="758"/>
      <c r="CL1606" s="758"/>
      <c r="CM1606" s="758"/>
      <c r="CN1606" s="758"/>
    </row>
    <row r="1607" spans="2:92" ht="15">
      <c r="B1607" s="758"/>
      <c r="C1607" s="758"/>
      <c r="D1607" s="758"/>
      <c r="E1607" s="758"/>
      <c r="F1607" s="758"/>
      <c r="G1607" s="758"/>
      <c r="H1607" s="758"/>
      <c r="I1607" s="758"/>
      <c r="J1607" s="758"/>
      <c r="K1607" s="758"/>
      <c r="L1607" s="758"/>
      <c r="M1607" s="758"/>
      <c r="N1607" s="758"/>
      <c r="O1607" s="758"/>
      <c r="P1607" s="758"/>
      <c r="Q1607" s="758"/>
      <c r="R1607" s="758"/>
      <c r="S1607" s="758"/>
      <c r="T1607" s="758"/>
      <c r="U1607" s="758"/>
      <c r="V1607" s="758"/>
      <c r="W1607" s="758"/>
      <c r="X1607" s="758"/>
      <c r="Y1607" s="758"/>
      <c r="Z1607" s="758"/>
      <c r="AA1607" s="758"/>
      <c r="AB1607" s="758"/>
      <c r="AC1607" s="758"/>
      <c r="AD1607" s="758"/>
      <c r="AE1607" s="758"/>
      <c r="AF1607" s="758"/>
      <c r="AG1607" s="758"/>
      <c r="AH1607" s="758"/>
      <c r="AI1607" s="758"/>
      <c r="AJ1607" s="758"/>
      <c r="AK1607" s="758"/>
      <c r="AL1607" s="758"/>
      <c r="AM1607" s="758"/>
      <c r="AN1607" s="758"/>
      <c r="AO1607" s="758"/>
      <c r="AP1607" s="758"/>
      <c r="AQ1607" s="758"/>
      <c r="AR1607" s="758"/>
      <c r="AS1607" s="758"/>
      <c r="AT1607" s="758"/>
      <c r="AU1607" s="758"/>
      <c r="AV1607" s="758"/>
      <c r="AW1607" s="758"/>
      <c r="AX1607" s="758"/>
      <c r="AY1607" s="758"/>
      <c r="AZ1607" s="758"/>
      <c r="BA1607" s="758"/>
      <c r="BB1607" s="758"/>
      <c r="BC1607" s="758"/>
      <c r="BD1607" s="758"/>
      <c r="BE1607" s="758"/>
      <c r="BF1607" s="812"/>
      <c r="BG1607" s="758"/>
      <c r="BH1607" s="758"/>
      <c r="BI1607" s="758"/>
      <c r="BJ1607" s="758"/>
      <c r="BK1607" s="758"/>
      <c r="BL1607" s="758"/>
      <c r="BM1607" s="758"/>
      <c r="BN1607" s="758"/>
      <c r="BO1607" s="758"/>
      <c r="BP1607" s="758"/>
      <c r="BQ1607" s="758"/>
      <c r="BR1607" s="758"/>
      <c r="BS1607" s="758"/>
      <c r="BT1607" s="758"/>
      <c r="BU1607" s="758"/>
      <c r="BV1607" s="758"/>
      <c r="BW1607" s="758"/>
      <c r="BX1607" s="758"/>
      <c r="BY1607" s="758"/>
      <c r="BZ1607" s="758"/>
      <c r="CA1607" s="758"/>
      <c r="CB1607" s="758"/>
      <c r="CC1607" s="758"/>
      <c r="CD1607" s="758"/>
      <c r="CE1607" s="758"/>
      <c r="CF1607" s="758"/>
      <c r="CG1607" s="758"/>
      <c r="CH1607" s="758"/>
      <c r="CI1607" s="758"/>
      <c r="CJ1607" s="758"/>
      <c r="CK1607" s="758"/>
      <c r="CL1607" s="758"/>
      <c r="CM1607" s="758"/>
      <c r="CN1607" s="758"/>
    </row>
    <row r="1608" spans="2:92" ht="15">
      <c r="B1608" s="758"/>
      <c r="C1608" s="758"/>
      <c r="D1608" s="758"/>
      <c r="E1608" s="758"/>
      <c r="F1608" s="758"/>
      <c r="G1608" s="758"/>
      <c r="H1608" s="758"/>
      <c r="I1608" s="758"/>
      <c r="J1608" s="758"/>
      <c r="K1608" s="758"/>
      <c r="L1608" s="758"/>
      <c r="M1608" s="758"/>
      <c r="N1608" s="758"/>
      <c r="O1608" s="758"/>
      <c r="P1608" s="758"/>
      <c r="Q1608" s="758"/>
      <c r="R1608" s="758"/>
      <c r="S1608" s="758"/>
      <c r="T1608" s="758"/>
      <c r="U1608" s="758"/>
      <c r="V1608" s="758"/>
      <c r="W1608" s="758"/>
      <c r="X1608" s="758"/>
      <c r="Y1608" s="758"/>
      <c r="Z1608" s="758"/>
      <c r="AA1608" s="758"/>
      <c r="AB1608" s="758"/>
      <c r="AC1608" s="758"/>
      <c r="AD1608" s="758"/>
      <c r="AE1608" s="758"/>
      <c r="AF1608" s="758"/>
      <c r="AG1608" s="758"/>
      <c r="AH1608" s="758"/>
      <c r="AI1608" s="758"/>
      <c r="AJ1608" s="758"/>
      <c r="AK1608" s="758"/>
      <c r="AL1608" s="758"/>
      <c r="AM1608" s="758"/>
      <c r="AN1608" s="758"/>
      <c r="AO1608" s="758"/>
      <c r="AP1608" s="758"/>
      <c r="AQ1608" s="758"/>
      <c r="AR1608" s="758"/>
      <c r="AS1608" s="758"/>
      <c r="AT1608" s="758"/>
      <c r="AU1608" s="758"/>
      <c r="AV1608" s="758"/>
      <c r="AW1608" s="758"/>
      <c r="AX1608" s="758"/>
      <c r="AY1608" s="758"/>
      <c r="AZ1608" s="758"/>
      <c r="BA1608" s="758"/>
      <c r="BB1608" s="758"/>
      <c r="BC1608" s="758"/>
      <c r="BD1608" s="758"/>
      <c r="BE1608" s="758"/>
      <c r="BF1608" s="812"/>
      <c r="BG1608" s="758"/>
      <c r="BH1608" s="758"/>
      <c r="BI1608" s="758"/>
      <c r="BJ1608" s="758"/>
      <c r="BK1608" s="758"/>
      <c r="BL1608" s="758"/>
      <c r="BM1608" s="758"/>
      <c r="BN1608" s="758"/>
      <c r="BO1608" s="758"/>
      <c r="BP1608" s="758"/>
      <c r="BQ1608" s="758"/>
      <c r="BR1608" s="758"/>
      <c r="BS1608" s="758"/>
      <c r="BT1608" s="758"/>
      <c r="BU1608" s="758"/>
      <c r="BV1608" s="758"/>
      <c r="BW1608" s="758"/>
      <c r="BX1608" s="758"/>
      <c r="BY1608" s="758"/>
      <c r="BZ1608" s="758"/>
      <c r="CA1608" s="758"/>
      <c r="CB1608" s="758"/>
      <c r="CC1608" s="758"/>
      <c r="CD1608" s="758"/>
      <c r="CE1608" s="758"/>
      <c r="CF1608" s="758"/>
      <c r="CG1608" s="758"/>
      <c r="CH1608" s="758"/>
      <c r="CI1608" s="758"/>
      <c r="CJ1608" s="758"/>
      <c r="CK1608" s="758"/>
      <c r="CL1608" s="758"/>
      <c r="CM1608" s="758"/>
      <c r="CN1608" s="758"/>
    </row>
    <row r="1609" spans="2:92" ht="15">
      <c r="B1609" s="758"/>
      <c r="C1609" s="758"/>
      <c r="D1609" s="758"/>
      <c r="E1609" s="758"/>
      <c r="F1609" s="758"/>
      <c r="G1609" s="758"/>
      <c r="H1609" s="758"/>
      <c r="I1609" s="758"/>
      <c r="J1609" s="758"/>
      <c r="K1609" s="758"/>
      <c r="L1609" s="758"/>
      <c r="M1609" s="758"/>
      <c r="N1609" s="758"/>
      <c r="O1609" s="758"/>
      <c r="P1609" s="758"/>
      <c r="Q1609" s="758"/>
      <c r="R1609" s="758"/>
      <c r="S1609" s="758"/>
      <c r="T1609" s="758"/>
      <c r="U1609" s="758"/>
      <c r="V1609" s="758"/>
      <c r="W1609" s="758"/>
      <c r="X1609" s="758"/>
      <c r="Y1609" s="758"/>
      <c r="Z1609" s="758"/>
      <c r="AA1609" s="758"/>
      <c r="AB1609" s="758"/>
      <c r="AC1609" s="758"/>
      <c r="AD1609" s="758"/>
      <c r="AE1609" s="758"/>
      <c r="AF1609" s="758"/>
      <c r="AG1609" s="758"/>
      <c r="AH1609" s="758"/>
      <c r="AI1609" s="758"/>
      <c r="AJ1609" s="758"/>
      <c r="AK1609" s="758"/>
      <c r="AL1609" s="758"/>
      <c r="AM1609" s="758"/>
      <c r="AN1609" s="758"/>
      <c r="AO1609" s="758"/>
      <c r="AP1609" s="758"/>
      <c r="AQ1609" s="758"/>
      <c r="AR1609" s="758"/>
      <c r="AS1609" s="758"/>
      <c r="AT1609" s="758"/>
      <c r="AU1609" s="758"/>
      <c r="AV1609" s="758"/>
      <c r="AW1609" s="758"/>
      <c r="AX1609" s="758"/>
      <c r="AY1609" s="758"/>
      <c r="AZ1609" s="758"/>
      <c r="BA1609" s="758"/>
      <c r="BB1609" s="758"/>
      <c r="BC1609" s="758"/>
      <c r="BD1609" s="758"/>
      <c r="BE1609" s="758"/>
      <c r="BF1609" s="812"/>
      <c r="BG1609" s="758"/>
      <c r="BH1609" s="758"/>
      <c r="BI1609" s="758"/>
      <c r="BJ1609" s="758"/>
      <c r="BK1609" s="758"/>
      <c r="BL1609" s="758"/>
      <c r="BM1609" s="758"/>
      <c r="BN1609" s="758"/>
      <c r="BO1609" s="758"/>
      <c r="BP1609" s="758"/>
      <c r="BQ1609" s="758"/>
      <c r="BR1609" s="758"/>
      <c r="BS1609" s="758"/>
      <c r="BT1609" s="758"/>
      <c r="BU1609" s="758"/>
      <c r="BV1609" s="758"/>
      <c r="BW1609" s="758"/>
      <c r="BX1609" s="758"/>
      <c r="BY1609" s="758"/>
      <c r="BZ1609" s="758"/>
      <c r="CA1609" s="758"/>
      <c r="CB1609" s="758"/>
      <c r="CC1609" s="758"/>
      <c r="CD1609" s="758"/>
      <c r="CE1609" s="758"/>
      <c r="CF1609" s="758"/>
      <c r="CG1609" s="758"/>
      <c r="CH1609" s="758"/>
      <c r="CI1609" s="758"/>
      <c r="CJ1609" s="758"/>
      <c r="CK1609" s="758"/>
      <c r="CL1609" s="758"/>
      <c r="CM1609" s="758"/>
      <c r="CN1609" s="758"/>
    </row>
    <row r="1610" spans="2:92" ht="15">
      <c r="B1610" s="758"/>
      <c r="C1610" s="758"/>
      <c r="D1610" s="758"/>
      <c r="E1610" s="758"/>
      <c r="F1610" s="758"/>
      <c r="G1610" s="758"/>
      <c r="H1610" s="758"/>
      <c r="I1610" s="758"/>
      <c r="J1610" s="758"/>
      <c r="K1610" s="758"/>
      <c r="L1610" s="758"/>
      <c r="M1610" s="758"/>
      <c r="N1610" s="758"/>
      <c r="O1610" s="758"/>
      <c r="P1610" s="758"/>
      <c r="Q1610" s="758"/>
      <c r="R1610" s="758"/>
      <c r="S1610" s="758"/>
      <c r="T1610" s="758"/>
      <c r="U1610" s="758"/>
      <c r="V1610" s="758"/>
      <c r="W1610" s="758"/>
      <c r="X1610" s="758"/>
      <c r="Y1610" s="758"/>
      <c r="Z1610" s="758"/>
      <c r="AA1610" s="758"/>
      <c r="AB1610" s="758"/>
      <c r="AC1610" s="758"/>
      <c r="AD1610" s="758"/>
      <c r="AE1610" s="758"/>
      <c r="AF1610" s="758"/>
      <c r="AG1610" s="758"/>
      <c r="AH1610" s="758"/>
      <c r="AI1610" s="758"/>
      <c r="AJ1610" s="758"/>
      <c r="AK1610" s="758"/>
      <c r="AL1610" s="758"/>
      <c r="AM1610" s="758"/>
      <c r="AN1610" s="758"/>
      <c r="AO1610" s="758"/>
      <c r="AP1610" s="758"/>
      <c r="AQ1610" s="758"/>
      <c r="AR1610" s="758"/>
      <c r="AS1610" s="758"/>
      <c r="AT1610" s="758"/>
      <c r="AU1610" s="758"/>
      <c r="AV1610" s="758"/>
      <c r="AW1610" s="758"/>
      <c r="AX1610" s="758"/>
      <c r="AY1610" s="758"/>
      <c r="AZ1610" s="758"/>
      <c r="BA1610" s="758"/>
      <c r="BB1610" s="758"/>
      <c r="BC1610" s="758"/>
      <c r="BD1610" s="758"/>
      <c r="BE1610" s="758"/>
      <c r="BF1610" s="812"/>
      <c r="BG1610" s="758"/>
      <c r="BH1610" s="758"/>
      <c r="BI1610" s="758"/>
      <c r="BJ1610" s="758"/>
      <c r="BK1610" s="758"/>
      <c r="BL1610" s="758"/>
      <c r="BM1610" s="758"/>
      <c r="BN1610" s="758"/>
      <c r="BO1610" s="758"/>
      <c r="BP1610" s="758"/>
      <c r="BQ1610" s="758"/>
      <c r="BR1610" s="758"/>
      <c r="BS1610" s="758"/>
      <c r="BT1610" s="758"/>
      <c r="BU1610" s="758"/>
      <c r="BV1610" s="758"/>
      <c r="BW1610" s="758"/>
      <c r="BX1610" s="758"/>
      <c r="BY1610" s="758"/>
      <c r="BZ1610" s="758"/>
      <c r="CA1610" s="758"/>
      <c r="CB1610" s="758"/>
      <c r="CC1610" s="758"/>
      <c r="CD1610" s="758"/>
      <c r="CE1610" s="758"/>
      <c r="CF1610" s="758"/>
      <c r="CG1610" s="758"/>
      <c r="CH1610" s="758"/>
      <c r="CI1610" s="758"/>
      <c r="CJ1610" s="758"/>
      <c r="CK1610" s="758"/>
      <c r="CL1610" s="758"/>
      <c r="CM1610" s="758"/>
      <c r="CN1610" s="758"/>
    </row>
    <row r="1611" spans="2:92" ht="15">
      <c r="B1611" s="758"/>
      <c r="C1611" s="758"/>
      <c r="D1611" s="758"/>
      <c r="E1611" s="758"/>
      <c r="F1611" s="758"/>
      <c r="G1611" s="758"/>
      <c r="H1611" s="758"/>
      <c r="I1611" s="758"/>
      <c r="J1611" s="758"/>
      <c r="K1611" s="758"/>
      <c r="L1611" s="758"/>
      <c r="M1611" s="758"/>
      <c r="N1611" s="758"/>
      <c r="O1611" s="758"/>
      <c r="P1611" s="758"/>
      <c r="Q1611" s="758"/>
      <c r="R1611" s="758"/>
      <c r="S1611" s="758"/>
      <c r="T1611" s="758"/>
      <c r="U1611" s="758"/>
      <c r="V1611" s="758"/>
      <c r="W1611" s="758"/>
      <c r="X1611" s="758"/>
      <c r="Y1611" s="758"/>
      <c r="Z1611" s="758"/>
      <c r="AA1611" s="758"/>
      <c r="AB1611" s="758"/>
      <c r="AC1611" s="758"/>
      <c r="AD1611" s="758"/>
      <c r="AE1611" s="758"/>
      <c r="AF1611" s="758"/>
      <c r="AG1611" s="758"/>
      <c r="AH1611" s="758"/>
      <c r="AI1611" s="758"/>
      <c r="AJ1611" s="758"/>
      <c r="AK1611" s="758"/>
      <c r="AL1611" s="758"/>
      <c r="AM1611" s="758"/>
      <c r="AN1611" s="758"/>
      <c r="AO1611" s="758"/>
      <c r="AP1611" s="758"/>
      <c r="AQ1611" s="758"/>
      <c r="AR1611" s="758"/>
      <c r="AS1611" s="758"/>
      <c r="AT1611" s="758"/>
      <c r="AU1611" s="758"/>
      <c r="AV1611" s="758"/>
      <c r="AW1611" s="758"/>
      <c r="AX1611" s="758"/>
      <c r="AY1611" s="758"/>
      <c r="AZ1611" s="758"/>
      <c r="BA1611" s="758"/>
      <c r="BB1611" s="758"/>
      <c r="BC1611" s="758"/>
      <c r="BD1611" s="758"/>
      <c r="BE1611" s="758"/>
      <c r="BF1611" s="812"/>
      <c r="BG1611" s="758"/>
      <c r="BH1611" s="758"/>
      <c r="BI1611" s="758"/>
      <c r="BJ1611" s="758"/>
      <c r="BK1611" s="758"/>
      <c r="BL1611" s="758"/>
      <c r="BM1611" s="758"/>
      <c r="BN1611" s="758"/>
      <c r="BO1611" s="758"/>
      <c r="BP1611" s="758"/>
      <c r="BQ1611" s="758"/>
      <c r="BR1611" s="758"/>
      <c r="BS1611" s="758"/>
      <c r="BT1611" s="758"/>
      <c r="BU1611" s="758"/>
      <c r="BV1611" s="758"/>
      <c r="BW1611" s="758"/>
      <c r="BX1611" s="758"/>
      <c r="BY1611" s="758"/>
      <c r="BZ1611" s="758"/>
      <c r="CA1611" s="758"/>
      <c r="CB1611" s="758"/>
      <c r="CC1611" s="758"/>
      <c r="CD1611" s="758"/>
      <c r="CE1611" s="758"/>
      <c r="CF1611" s="758"/>
      <c r="CG1611" s="758"/>
      <c r="CH1611" s="758"/>
      <c r="CI1611" s="758"/>
      <c r="CJ1611" s="758"/>
      <c r="CK1611" s="758"/>
      <c r="CL1611" s="758"/>
      <c r="CM1611" s="758"/>
      <c r="CN1611" s="758"/>
    </row>
    <row r="1612" spans="2:92" ht="15">
      <c r="B1612" s="758"/>
      <c r="C1612" s="758"/>
      <c r="D1612" s="758"/>
      <c r="E1612" s="758"/>
      <c r="F1612" s="758"/>
      <c r="G1612" s="758"/>
      <c r="H1612" s="758"/>
      <c r="I1612" s="758"/>
      <c r="J1612" s="758"/>
      <c r="K1612" s="758"/>
      <c r="L1612" s="758"/>
      <c r="M1612" s="758"/>
      <c r="N1612" s="758"/>
      <c r="O1612" s="758"/>
      <c r="P1612" s="758"/>
      <c r="Q1612" s="758"/>
      <c r="R1612" s="758"/>
      <c r="S1612" s="758"/>
      <c r="T1612" s="758"/>
      <c r="U1612" s="758"/>
      <c r="V1612" s="758"/>
      <c r="W1612" s="758"/>
      <c r="X1612" s="758"/>
      <c r="Y1612" s="758"/>
      <c r="Z1612" s="758"/>
      <c r="AA1612" s="758"/>
      <c r="AB1612" s="758"/>
      <c r="AC1612" s="758"/>
      <c r="AD1612" s="758"/>
      <c r="AE1612" s="758"/>
      <c r="AF1612" s="758"/>
      <c r="AG1612" s="758"/>
      <c r="AH1612" s="758"/>
      <c r="AI1612" s="758"/>
      <c r="AJ1612" s="758"/>
      <c r="AK1612" s="758"/>
      <c r="AL1612" s="758"/>
      <c r="AM1612" s="758"/>
      <c r="AN1612" s="758"/>
      <c r="AO1612" s="758"/>
      <c r="AP1612" s="758"/>
      <c r="AQ1612" s="758"/>
      <c r="AR1612" s="758"/>
      <c r="AS1612" s="758"/>
      <c r="AT1612" s="758"/>
      <c r="AU1612" s="758"/>
      <c r="AV1612" s="758"/>
      <c r="AW1612" s="758"/>
      <c r="AX1612" s="758"/>
      <c r="AY1612" s="758"/>
      <c r="AZ1612" s="758"/>
      <c r="BA1612" s="758"/>
      <c r="BB1612" s="758"/>
      <c r="BC1612" s="758"/>
      <c r="BD1612" s="758"/>
      <c r="BE1612" s="758"/>
      <c r="BF1612" s="812"/>
      <c r="BG1612" s="758"/>
      <c r="BH1612" s="758"/>
      <c r="BI1612" s="758"/>
      <c r="BJ1612" s="758"/>
      <c r="BK1612" s="758"/>
      <c r="BL1612" s="758"/>
      <c r="BM1612" s="758"/>
      <c r="BN1612" s="758"/>
      <c r="BO1612" s="758"/>
      <c r="BP1612" s="758"/>
      <c r="BQ1612" s="758"/>
      <c r="BR1612" s="758"/>
      <c r="BS1612" s="758"/>
      <c r="BT1612" s="758"/>
      <c r="BU1612" s="758"/>
      <c r="BV1612" s="758"/>
      <c r="BW1612" s="758"/>
      <c r="BX1612" s="758"/>
      <c r="BY1612" s="758"/>
      <c r="BZ1612" s="758"/>
      <c r="CA1612" s="758"/>
      <c r="CB1612" s="758"/>
      <c r="CC1612" s="758"/>
      <c r="CD1612" s="758"/>
      <c r="CE1612" s="758"/>
      <c r="CF1612" s="758"/>
      <c r="CG1612" s="758"/>
      <c r="CH1612" s="758"/>
      <c r="CI1612" s="758"/>
      <c r="CJ1612" s="758"/>
      <c r="CK1612" s="758"/>
      <c r="CL1612" s="758"/>
      <c r="CM1612" s="758"/>
      <c r="CN1612" s="758"/>
    </row>
    <row r="1613" spans="2:92" ht="15">
      <c r="B1613" s="758"/>
      <c r="C1613" s="758"/>
      <c r="D1613" s="758"/>
      <c r="E1613" s="758"/>
      <c r="F1613" s="758"/>
      <c r="G1613" s="758"/>
      <c r="H1613" s="758"/>
      <c r="I1613" s="758"/>
      <c r="J1613" s="758"/>
      <c r="K1613" s="758"/>
      <c r="L1613" s="758"/>
      <c r="M1613" s="758"/>
      <c r="N1613" s="758"/>
      <c r="O1613" s="758"/>
      <c r="P1613" s="758"/>
      <c r="Q1613" s="758"/>
      <c r="R1613" s="758"/>
      <c r="S1613" s="758"/>
      <c r="T1613" s="758"/>
      <c r="U1613" s="758"/>
      <c r="V1613" s="758"/>
      <c r="W1613" s="758"/>
      <c r="X1613" s="758"/>
      <c r="Y1613" s="758"/>
      <c r="Z1613" s="758"/>
      <c r="AA1613" s="758"/>
      <c r="AB1613" s="758"/>
      <c r="AC1613" s="758"/>
      <c r="AD1613" s="758"/>
      <c r="AE1613" s="758"/>
      <c r="AF1613" s="758"/>
      <c r="AG1613" s="758"/>
      <c r="AH1613" s="758"/>
      <c r="AI1613" s="758"/>
      <c r="AJ1613" s="758"/>
      <c r="AK1613" s="758"/>
      <c r="AL1613" s="758"/>
      <c r="AM1613" s="758"/>
      <c r="AN1613" s="758"/>
      <c r="AO1613" s="758"/>
      <c r="AP1613" s="758"/>
      <c r="AQ1613" s="758"/>
      <c r="AR1613" s="758"/>
      <c r="AS1613" s="758"/>
      <c r="AT1613" s="758"/>
      <c r="AU1613" s="758"/>
      <c r="AV1613" s="758"/>
      <c r="AW1613" s="758"/>
      <c r="AX1613" s="758"/>
      <c r="AY1613" s="758"/>
      <c r="AZ1613" s="758"/>
      <c r="BA1613" s="758"/>
      <c r="BB1613" s="758"/>
      <c r="BC1613" s="758"/>
      <c r="BD1613" s="758"/>
      <c r="BE1613" s="758"/>
      <c r="BF1613" s="812"/>
      <c r="BG1613" s="758"/>
      <c r="BH1613" s="758"/>
      <c r="BI1613" s="758"/>
      <c r="BJ1613" s="758"/>
      <c r="BK1613" s="758"/>
      <c r="BL1613" s="758"/>
      <c r="BM1613" s="758"/>
      <c r="BN1613" s="758"/>
      <c r="BO1613" s="758"/>
      <c r="BP1613" s="758"/>
      <c r="BQ1613" s="758"/>
      <c r="BR1613" s="758"/>
      <c r="BS1613" s="758"/>
      <c r="BT1613" s="758"/>
      <c r="BU1613" s="758"/>
      <c r="BV1613" s="758"/>
      <c r="BW1613" s="758"/>
      <c r="BX1613" s="758"/>
      <c r="BY1613" s="758"/>
      <c r="BZ1613" s="758"/>
      <c r="CA1613" s="758"/>
      <c r="CB1613" s="758"/>
      <c r="CC1613" s="758"/>
      <c r="CD1613" s="758"/>
      <c r="CE1613" s="758"/>
      <c r="CF1613" s="758"/>
      <c r="CG1613" s="758"/>
      <c r="CH1613" s="758"/>
      <c r="CI1613" s="758"/>
      <c r="CJ1613" s="758"/>
      <c r="CK1613" s="758"/>
      <c r="CL1613" s="758"/>
      <c r="CM1613" s="758"/>
      <c r="CN1613" s="758"/>
    </row>
    <row r="1614" spans="2:92" ht="15">
      <c r="B1614" s="758"/>
      <c r="C1614" s="758"/>
      <c r="D1614" s="758"/>
      <c r="E1614" s="758"/>
      <c r="F1614" s="758"/>
      <c r="G1614" s="758"/>
      <c r="H1614" s="758"/>
      <c r="I1614" s="758"/>
      <c r="J1614" s="758"/>
      <c r="K1614" s="758"/>
      <c r="L1614" s="758"/>
      <c r="M1614" s="758"/>
      <c r="N1614" s="758"/>
      <c r="O1614" s="758"/>
      <c r="P1614" s="758"/>
      <c r="Q1614" s="758"/>
      <c r="R1614" s="758"/>
      <c r="S1614" s="758"/>
      <c r="T1614" s="758"/>
      <c r="U1614" s="758"/>
      <c r="V1614" s="758"/>
      <c r="W1614" s="758"/>
      <c r="X1614" s="758"/>
      <c r="Y1614" s="758"/>
      <c r="Z1614" s="758"/>
      <c r="AA1614" s="758"/>
      <c r="AB1614" s="758"/>
      <c r="AC1614" s="758"/>
      <c r="AD1614" s="758"/>
      <c r="AE1614" s="758"/>
      <c r="AF1614" s="758"/>
      <c r="AG1614" s="758"/>
      <c r="AH1614" s="758"/>
      <c r="AI1614" s="758"/>
      <c r="AJ1614" s="758"/>
      <c r="AK1614" s="758"/>
      <c r="AL1614" s="758"/>
      <c r="AM1614" s="758"/>
      <c r="AN1614" s="758"/>
      <c r="AO1614" s="758"/>
      <c r="AP1614" s="758"/>
      <c r="AQ1614" s="758"/>
      <c r="AR1614" s="758"/>
      <c r="AS1614" s="758"/>
      <c r="AT1614" s="758"/>
      <c r="AU1614" s="758"/>
      <c r="AV1614" s="758"/>
      <c r="AW1614" s="758"/>
      <c r="AX1614" s="758"/>
      <c r="AY1614" s="758"/>
      <c r="AZ1614" s="758"/>
      <c r="BA1614" s="758"/>
      <c r="BB1614" s="758"/>
      <c r="BC1614" s="758"/>
      <c r="BD1614" s="758"/>
      <c r="BE1614" s="758"/>
      <c r="BF1614" s="812"/>
      <c r="BG1614" s="758"/>
      <c r="BH1614" s="758"/>
      <c r="BI1614" s="758"/>
      <c r="BJ1614" s="758"/>
      <c r="BK1614" s="758"/>
      <c r="BL1614" s="758"/>
      <c r="BM1614" s="758"/>
      <c r="BN1614" s="758"/>
      <c r="BO1614" s="758"/>
      <c r="BP1614" s="758"/>
      <c r="BQ1614" s="758"/>
      <c r="BR1614" s="758"/>
      <c r="BS1614" s="758"/>
      <c r="BT1614" s="758"/>
      <c r="BU1614" s="758"/>
      <c r="BV1614" s="758"/>
      <c r="BW1614" s="758"/>
      <c r="BX1614" s="758"/>
      <c r="BY1614" s="758"/>
      <c r="BZ1614" s="758"/>
      <c r="CA1614" s="758"/>
      <c r="CB1614" s="758"/>
      <c r="CC1614" s="758"/>
      <c r="CD1614" s="758"/>
      <c r="CE1614" s="758"/>
      <c r="CF1614" s="758"/>
      <c r="CG1614" s="758"/>
      <c r="CH1614" s="758"/>
      <c r="CI1614" s="758"/>
      <c r="CJ1614" s="758"/>
      <c r="CK1614" s="758"/>
      <c r="CL1614" s="758"/>
      <c r="CM1614" s="758"/>
      <c r="CN1614" s="758"/>
    </row>
    <row r="1615" spans="2:92" ht="15">
      <c r="B1615" s="758"/>
      <c r="C1615" s="758"/>
      <c r="D1615" s="758"/>
      <c r="E1615" s="758"/>
      <c r="F1615" s="758"/>
      <c r="G1615" s="758"/>
      <c r="H1615" s="758"/>
      <c r="I1615" s="758"/>
      <c r="J1615" s="758"/>
      <c r="K1615" s="758"/>
      <c r="L1615" s="758"/>
      <c r="M1615" s="758"/>
      <c r="N1615" s="758"/>
      <c r="O1615" s="758"/>
      <c r="P1615" s="758"/>
      <c r="Q1615" s="758"/>
      <c r="R1615" s="758"/>
      <c r="S1615" s="758"/>
      <c r="T1615" s="758"/>
      <c r="U1615" s="758"/>
      <c r="V1615" s="758"/>
      <c r="W1615" s="758"/>
      <c r="X1615" s="758"/>
      <c r="Y1615" s="758"/>
      <c r="Z1615" s="758"/>
      <c r="AA1615" s="758"/>
      <c r="AB1615" s="758"/>
      <c r="AC1615" s="758"/>
      <c r="AD1615" s="758"/>
      <c r="AE1615" s="758"/>
      <c r="AF1615" s="758"/>
      <c r="AG1615" s="758"/>
      <c r="AH1615" s="758"/>
      <c r="AI1615" s="758"/>
      <c r="AJ1615" s="758"/>
      <c r="AK1615" s="758"/>
      <c r="AL1615" s="758"/>
      <c r="AM1615" s="758"/>
      <c r="AN1615" s="758"/>
      <c r="AO1615" s="758"/>
      <c r="AP1615" s="758"/>
      <c r="AQ1615" s="758"/>
      <c r="AR1615" s="758"/>
      <c r="AS1615" s="758"/>
      <c r="AT1615" s="758"/>
      <c r="AU1615" s="758"/>
      <c r="AV1615" s="758"/>
      <c r="AW1615" s="758"/>
      <c r="AX1615" s="758"/>
      <c r="AY1615" s="758"/>
      <c r="AZ1615" s="758"/>
      <c r="BA1615" s="758"/>
      <c r="BB1615" s="758"/>
      <c r="BC1615" s="758"/>
      <c r="BD1615" s="758"/>
      <c r="BE1615" s="758"/>
      <c r="BF1615" s="812"/>
      <c r="BG1615" s="758"/>
      <c r="BH1615" s="758"/>
      <c r="BI1615" s="758"/>
      <c r="BJ1615" s="758"/>
      <c r="BK1615" s="758"/>
      <c r="BL1615" s="758"/>
      <c r="BM1615" s="758"/>
      <c r="BN1615" s="758"/>
      <c r="BO1615" s="758"/>
      <c r="BP1615" s="758"/>
      <c r="BQ1615" s="758"/>
      <c r="BR1615" s="758"/>
      <c r="BS1615" s="758"/>
      <c r="BT1615" s="758"/>
      <c r="BU1615" s="758"/>
      <c r="BV1615" s="758"/>
      <c r="BW1615" s="758"/>
      <c r="BX1615" s="758"/>
      <c r="BY1615" s="758"/>
      <c r="BZ1615" s="758"/>
      <c r="CA1615" s="758"/>
      <c r="CB1615" s="758"/>
      <c r="CC1615" s="758"/>
      <c r="CD1615" s="758"/>
      <c r="CE1615" s="758"/>
      <c r="CF1615" s="758"/>
      <c r="CG1615" s="758"/>
      <c r="CH1615" s="758"/>
      <c r="CI1615" s="758"/>
      <c r="CJ1615" s="758"/>
      <c r="CK1615" s="758"/>
      <c r="CL1615" s="758"/>
      <c r="CM1615" s="758"/>
      <c r="CN1615" s="758"/>
    </row>
    <row r="1616" spans="2:92" ht="15">
      <c r="B1616" s="758"/>
      <c r="C1616" s="758"/>
      <c r="D1616" s="758"/>
      <c r="E1616" s="758"/>
      <c r="F1616" s="758"/>
      <c r="G1616" s="758"/>
      <c r="H1616" s="758"/>
      <c r="I1616" s="758"/>
      <c r="J1616" s="758"/>
      <c r="K1616" s="758"/>
      <c r="L1616" s="758"/>
      <c r="M1616" s="758"/>
      <c r="N1616" s="758"/>
      <c r="O1616" s="758"/>
      <c r="P1616" s="758"/>
      <c r="Q1616" s="758"/>
      <c r="R1616" s="758"/>
      <c r="S1616" s="758"/>
      <c r="T1616" s="758"/>
      <c r="U1616" s="758"/>
      <c r="V1616" s="758"/>
      <c r="W1616" s="758"/>
      <c r="X1616" s="758"/>
      <c r="Y1616" s="758"/>
      <c r="Z1616" s="758"/>
      <c r="AA1616" s="758"/>
      <c r="AB1616" s="758"/>
      <c r="AC1616" s="758"/>
      <c r="AD1616" s="758"/>
      <c r="AE1616" s="758"/>
      <c r="AF1616" s="758"/>
      <c r="AG1616" s="758"/>
      <c r="AH1616" s="758"/>
      <c r="AI1616" s="758"/>
      <c r="AJ1616" s="758"/>
      <c r="AK1616" s="758"/>
      <c r="AL1616" s="758"/>
      <c r="AM1616" s="758"/>
      <c r="AN1616" s="758"/>
      <c r="AO1616" s="758"/>
      <c r="AP1616" s="758"/>
      <c r="AQ1616" s="758"/>
      <c r="AR1616" s="758"/>
      <c r="AS1616" s="758"/>
      <c r="AT1616" s="758"/>
      <c r="AU1616" s="758"/>
      <c r="AV1616" s="758"/>
      <c r="AW1616" s="758"/>
      <c r="AX1616" s="758"/>
      <c r="AY1616" s="758"/>
      <c r="AZ1616" s="758"/>
      <c r="BA1616" s="758"/>
      <c r="BB1616" s="758"/>
      <c r="BC1616" s="758"/>
      <c r="BD1616" s="758"/>
      <c r="BE1616" s="758"/>
      <c r="BF1616" s="812"/>
      <c r="BG1616" s="758"/>
      <c r="BH1616" s="758"/>
      <c r="BI1616" s="758"/>
      <c r="BJ1616" s="758"/>
      <c r="BK1616" s="758"/>
      <c r="BL1616" s="758"/>
      <c r="BM1616" s="758"/>
      <c r="BN1616" s="758"/>
      <c r="BO1616" s="758"/>
      <c r="BP1616" s="758"/>
      <c r="BQ1616" s="758"/>
      <c r="BR1616" s="758"/>
      <c r="BS1616" s="758"/>
      <c r="BT1616" s="758"/>
      <c r="BU1616" s="758"/>
      <c r="BV1616" s="758"/>
      <c r="BW1616" s="758"/>
      <c r="BX1616" s="758"/>
      <c r="BY1616" s="758"/>
      <c r="BZ1616" s="758"/>
      <c r="CA1616" s="758"/>
      <c r="CB1616" s="758"/>
      <c r="CC1616" s="758"/>
      <c r="CD1616" s="758"/>
      <c r="CE1616" s="758"/>
      <c r="CF1616" s="758"/>
      <c r="CG1616" s="758"/>
      <c r="CH1616" s="758"/>
      <c r="CI1616" s="758"/>
      <c r="CJ1616" s="758"/>
      <c r="CK1616" s="758"/>
      <c r="CL1616" s="758"/>
      <c r="CM1616" s="758"/>
      <c r="CN1616" s="758"/>
    </row>
    <row r="1617" spans="2:92" ht="15">
      <c r="B1617" s="758"/>
      <c r="C1617" s="758"/>
      <c r="D1617" s="758"/>
      <c r="E1617" s="758"/>
      <c r="F1617" s="758"/>
      <c r="G1617" s="758"/>
      <c r="H1617" s="758"/>
      <c r="I1617" s="758"/>
      <c r="J1617" s="758"/>
      <c r="K1617" s="758"/>
      <c r="L1617" s="758"/>
      <c r="M1617" s="758"/>
      <c r="N1617" s="758"/>
      <c r="O1617" s="758"/>
      <c r="P1617" s="758"/>
      <c r="Q1617" s="758"/>
      <c r="R1617" s="758"/>
      <c r="S1617" s="758"/>
      <c r="T1617" s="758"/>
      <c r="U1617" s="758"/>
      <c r="V1617" s="758"/>
      <c r="W1617" s="758"/>
      <c r="X1617" s="758"/>
      <c r="Y1617" s="758"/>
      <c r="Z1617" s="758"/>
      <c r="AA1617" s="758"/>
      <c r="AB1617" s="758"/>
      <c r="AC1617" s="758"/>
      <c r="AD1617" s="758"/>
      <c r="AE1617" s="758"/>
      <c r="AF1617" s="758"/>
      <c r="AG1617" s="758"/>
      <c r="AH1617" s="758"/>
      <c r="AI1617" s="758"/>
      <c r="AJ1617" s="758"/>
      <c r="AK1617" s="758"/>
      <c r="AL1617" s="758"/>
      <c r="AM1617" s="758"/>
      <c r="AN1617" s="758"/>
      <c r="AO1617" s="758"/>
      <c r="AP1617" s="758"/>
      <c r="AQ1617" s="758"/>
      <c r="AR1617" s="758"/>
      <c r="AS1617" s="758"/>
      <c r="AT1617" s="758"/>
      <c r="AU1617" s="758"/>
      <c r="AV1617" s="758"/>
      <c r="AW1617" s="758"/>
      <c r="AX1617" s="758"/>
      <c r="AY1617" s="758"/>
      <c r="AZ1617" s="758"/>
      <c r="BA1617" s="758"/>
      <c r="BB1617" s="758"/>
      <c r="BC1617" s="758"/>
      <c r="BD1617" s="758"/>
      <c r="BE1617" s="758"/>
      <c r="BF1617" s="812"/>
      <c r="BG1617" s="758"/>
      <c r="BH1617" s="758"/>
      <c r="BI1617" s="758"/>
      <c r="BJ1617" s="758"/>
      <c r="BK1617" s="758"/>
      <c r="BL1617" s="758"/>
      <c r="BM1617" s="758"/>
      <c r="BN1617" s="758"/>
      <c r="BO1617" s="758"/>
      <c r="BP1617" s="758"/>
      <c r="BQ1617" s="758"/>
      <c r="BR1617" s="758"/>
      <c r="BS1617" s="758"/>
      <c r="BT1617" s="758"/>
      <c r="BU1617" s="758"/>
      <c r="BV1617" s="758"/>
      <c r="BW1617" s="758"/>
      <c r="BX1617" s="758"/>
      <c r="BY1617" s="758"/>
      <c r="BZ1617" s="758"/>
      <c r="CA1617" s="758"/>
      <c r="CB1617" s="758"/>
      <c r="CC1617" s="758"/>
      <c r="CD1617" s="758"/>
      <c r="CE1617" s="758"/>
      <c r="CF1617" s="758"/>
      <c r="CG1617" s="758"/>
      <c r="CH1617" s="758"/>
      <c r="CI1617" s="758"/>
      <c r="CJ1617" s="758"/>
      <c r="CK1617" s="758"/>
      <c r="CL1617" s="758"/>
      <c r="CM1617" s="758"/>
      <c r="CN1617" s="758"/>
    </row>
    <row r="1618" spans="2:92" ht="15">
      <c r="B1618" s="758"/>
      <c r="C1618" s="758"/>
      <c r="D1618" s="758"/>
      <c r="E1618" s="758"/>
      <c r="F1618" s="758"/>
      <c r="G1618" s="758"/>
      <c r="H1618" s="758"/>
      <c r="I1618" s="758"/>
      <c r="J1618" s="758"/>
      <c r="K1618" s="758"/>
      <c r="L1618" s="758"/>
      <c r="M1618" s="758"/>
      <c r="N1618" s="758"/>
      <c r="O1618" s="758"/>
      <c r="P1618" s="758"/>
      <c r="Q1618" s="758"/>
      <c r="R1618" s="758"/>
      <c r="S1618" s="758"/>
      <c r="T1618" s="758"/>
      <c r="U1618" s="758"/>
      <c r="V1618" s="758"/>
      <c r="W1618" s="758"/>
      <c r="X1618" s="758"/>
      <c r="Y1618" s="758"/>
      <c r="Z1618" s="758"/>
      <c r="AA1618" s="758"/>
      <c r="AB1618" s="758"/>
      <c r="AC1618" s="758"/>
      <c r="AD1618" s="758"/>
      <c r="AE1618" s="758"/>
      <c r="AF1618" s="758"/>
      <c r="AG1618" s="758"/>
      <c r="AH1618" s="758"/>
      <c r="AI1618" s="758"/>
      <c r="AJ1618" s="758"/>
      <c r="AK1618" s="758"/>
      <c r="AL1618" s="758"/>
      <c r="AM1618" s="758"/>
      <c r="AN1618" s="758"/>
      <c r="AO1618" s="758"/>
      <c r="AP1618" s="758"/>
      <c r="AQ1618" s="758"/>
      <c r="AR1618" s="758"/>
      <c r="AS1618" s="758"/>
      <c r="AT1618" s="758"/>
      <c r="AU1618" s="758"/>
      <c r="AV1618" s="758"/>
      <c r="AW1618" s="758"/>
      <c r="AX1618" s="758"/>
      <c r="AY1618" s="758"/>
      <c r="AZ1618" s="758"/>
      <c r="BA1618" s="758"/>
      <c r="BB1618" s="758"/>
      <c r="BC1618" s="758"/>
      <c r="BD1618" s="758"/>
      <c r="BE1618" s="758"/>
      <c r="BF1618" s="812"/>
      <c r="BG1618" s="758"/>
      <c r="BH1618" s="758"/>
      <c r="BI1618" s="758"/>
      <c r="BJ1618" s="758"/>
      <c r="BK1618" s="758"/>
      <c r="BL1618" s="758"/>
      <c r="BM1618" s="758"/>
      <c r="BN1618" s="758"/>
      <c r="BO1618" s="758"/>
      <c r="BP1618" s="758"/>
      <c r="BQ1618" s="758"/>
      <c r="BR1618" s="758"/>
      <c r="BS1618" s="758"/>
      <c r="BT1618" s="758"/>
      <c r="BU1618" s="758"/>
      <c r="BV1618" s="758"/>
      <c r="BW1618" s="758"/>
      <c r="BX1618" s="758"/>
      <c r="BY1618" s="758"/>
      <c r="BZ1618" s="758"/>
      <c r="CA1618" s="758"/>
      <c r="CB1618" s="758"/>
      <c r="CC1618" s="758"/>
      <c r="CD1618" s="758"/>
      <c r="CE1618" s="758"/>
      <c r="CF1618" s="758"/>
      <c r="CG1618" s="758"/>
      <c r="CH1618" s="758"/>
      <c r="CI1618" s="758"/>
      <c r="CJ1618" s="758"/>
      <c r="CK1618" s="758"/>
      <c r="CL1618" s="758"/>
      <c r="CM1618" s="758"/>
      <c r="CN1618" s="758"/>
    </row>
    <row r="1619" spans="2:92" ht="15">
      <c r="B1619" s="758"/>
      <c r="C1619" s="758"/>
      <c r="D1619" s="758"/>
      <c r="E1619" s="758"/>
      <c r="F1619" s="758"/>
      <c r="G1619" s="758"/>
      <c r="H1619" s="758"/>
      <c r="I1619" s="758"/>
      <c r="J1619" s="758"/>
      <c r="K1619" s="758"/>
      <c r="L1619" s="758"/>
      <c r="M1619" s="758"/>
      <c r="N1619" s="758"/>
      <c r="O1619" s="758"/>
      <c r="P1619" s="758"/>
      <c r="Q1619" s="758"/>
      <c r="R1619" s="758"/>
      <c r="S1619" s="758"/>
      <c r="T1619" s="758"/>
      <c r="U1619" s="758"/>
      <c r="V1619" s="758"/>
      <c r="W1619" s="758"/>
      <c r="X1619" s="758"/>
      <c r="Y1619" s="758"/>
      <c r="Z1619" s="758"/>
      <c r="AA1619" s="758"/>
      <c r="AB1619" s="758"/>
      <c r="AC1619" s="758"/>
      <c r="AD1619" s="758"/>
      <c r="AE1619" s="758"/>
      <c r="AF1619" s="758"/>
      <c r="AG1619" s="758"/>
      <c r="AH1619" s="758"/>
      <c r="AI1619" s="758"/>
      <c r="AJ1619" s="758"/>
      <c r="AK1619" s="758"/>
      <c r="AL1619" s="758"/>
      <c r="AM1619" s="758"/>
      <c r="AN1619" s="758"/>
      <c r="AO1619" s="758"/>
      <c r="AP1619" s="758"/>
      <c r="AQ1619" s="758"/>
      <c r="AR1619" s="758"/>
      <c r="AS1619" s="758"/>
      <c r="AT1619" s="758"/>
      <c r="AU1619" s="758"/>
      <c r="AV1619" s="758"/>
      <c r="AW1619" s="758"/>
      <c r="AX1619" s="758"/>
      <c r="AY1619" s="758"/>
      <c r="AZ1619" s="758"/>
      <c r="BA1619" s="758"/>
      <c r="BB1619" s="758"/>
      <c r="BC1619" s="758"/>
      <c r="BD1619" s="758"/>
      <c r="BE1619" s="758"/>
      <c r="BF1619" s="812"/>
      <c r="BG1619" s="758"/>
      <c r="BH1619" s="758"/>
      <c r="BI1619" s="758"/>
      <c r="BJ1619" s="758"/>
      <c r="BK1619" s="758"/>
      <c r="BL1619" s="758"/>
      <c r="BM1619" s="758"/>
      <c r="BN1619" s="758"/>
      <c r="BO1619" s="758"/>
      <c r="BP1619" s="758"/>
      <c r="BQ1619" s="758"/>
      <c r="BR1619" s="758"/>
      <c r="BS1619" s="758"/>
      <c r="BT1619" s="758"/>
      <c r="BU1619" s="758"/>
      <c r="BV1619" s="758"/>
      <c r="BW1619" s="758"/>
      <c r="BX1619" s="758"/>
      <c r="BY1619" s="758"/>
      <c r="BZ1619" s="758"/>
      <c r="CA1619" s="758"/>
      <c r="CB1619" s="758"/>
      <c r="CC1619" s="758"/>
      <c r="CD1619" s="758"/>
      <c r="CE1619" s="758"/>
      <c r="CF1619" s="758"/>
      <c r="CG1619" s="758"/>
      <c r="CH1619" s="758"/>
      <c r="CI1619" s="758"/>
      <c r="CJ1619" s="758"/>
      <c r="CK1619" s="758"/>
      <c r="CL1619" s="758"/>
      <c r="CM1619" s="758"/>
      <c r="CN1619" s="758"/>
    </row>
    <row r="1620" spans="2:92" ht="15">
      <c r="B1620" s="758"/>
      <c r="C1620" s="758"/>
      <c r="D1620" s="758"/>
      <c r="E1620" s="758"/>
      <c r="F1620" s="758"/>
      <c r="G1620" s="758"/>
      <c r="H1620" s="758"/>
      <c r="I1620" s="758"/>
      <c r="J1620" s="758"/>
      <c r="K1620" s="758"/>
      <c r="L1620" s="758"/>
      <c r="M1620" s="758"/>
      <c r="N1620" s="758"/>
      <c r="O1620" s="758"/>
      <c r="P1620" s="758"/>
      <c r="Q1620" s="758"/>
      <c r="R1620" s="758"/>
      <c r="S1620" s="758"/>
      <c r="T1620" s="758"/>
      <c r="U1620" s="758"/>
      <c r="V1620" s="758"/>
      <c r="W1620" s="758"/>
      <c r="X1620" s="758"/>
      <c r="Y1620" s="758"/>
      <c r="Z1620" s="758"/>
      <c r="AA1620" s="758"/>
      <c r="AB1620" s="758"/>
      <c r="AC1620" s="758"/>
      <c r="AD1620" s="758"/>
      <c r="AE1620" s="758"/>
      <c r="AF1620" s="758"/>
      <c r="AG1620" s="758"/>
      <c r="AH1620" s="758"/>
      <c r="AI1620" s="758"/>
      <c r="AJ1620" s="758"/>
      <c r="AK1620" s="758"/>
      <c r="AL1620" s="758"/>
      <c r="AM1620" s="758"/>
      <c r="AN1620" s="758"/>
      <c r="AO1620" s="758"/>
      <c r="AP1620" s="758"/>
      <c r="AQ1620" s="758"/>
      <c r="AR1620" s="758"/>
      <c r="AS1620" s="758"/>
      <c r="AT1620" s="758"/>
      <c r="AU1620" s="758"/>
      <c r="AV1620" s="758"/>
      <c r="AW1620" s="758"/>
      <c r="AX1620" s="758"/>
      <c r="AY1620" s="758"/>
      <c r="AZ1620" s="758"/>
      <c r="BA1620" s="758"/>
      <c r="BB1620" s="758"/>
      <c r="BC1620" s="758"/>
      <c r="BD1620" s="758"/>
      <c r="BE1620" s="758"/>
      <c r="BF1620" s="812"/>
      <c r="BG1620" s="758"/>
      <c r="BH1620" s="758"/>
      <c r="BI1620" s="758"/>
      <c r="BJ1620" s="758"/>
      <c r="BK1620" s="758"/>
      <c r="BL1620" s="758"/>
      <c r="BM1620" s="758"/>
      <c r="BN1620" s="758"/>
      <c r="BO1620" s="758"/>
      <c r="BP1620" s="758"/>
      <c r="BQ1620" s="758"/>
      <c r="BR1620" s="758"/>
      <c r="BS1620" s="758"/>
      <c r="BT1620" s="758"/>
      <c r="BU1620" s="758"/>
      <c r="BV1620" s="758"/>
      <c r="BW1620" s="758"/>
      <c r="BX1620" s="758"/>
      <c r="BY1620" s="758"/>
      <c r="BZ1620" s="758"/>
      <c r="CA1620" s="758"/>
      <c r="CB1620" s="758"/>
      <c r="CC1620" s="758"/>
      <c r="CD1620" s="758"/>
      <c r="CE1620" s="758"/>
      <c r="CF1620" s="758"/>
      <c r="CG1620" s="758"/>
      <c r="CH1620" s="758"/>
      <c r="CI1620" s="758"/>
      <c r="CJ1620" s="758"/>
      <c r="CK1620" s="758"/>
      <c r="CL1620" s="758"/>
      <c r="CM1620" s="758"/>
      <c r="CN1620" s="758"/>
    </row>
    <row r="1621" spans="2:92" ht="15">
      <c r="B1621" s="758"/>
      <c r="C1621" s="758"/>
      <c r="D1621" s="758"/>
      <c r="E1621" s="758"/>
      <c r="F1621" s="758"/>
      <c r="G1621" s="758"/>
      <c r="H1621" s="758"/>
      <c r="I1621" s="758"/>
      <c r="J1621" s="758"/>
      <c r="K1621" s="758"/>
      <c r="L1621" s="758"/>
      <c r="M1621" s="758"/>
      <c r="N1621" s="758"/>
      <c r="O1621" s="758"/>
      <c r="P1621" s="758"/>
      <c r="Q1621" s="758"/>
      <c r="R1621" s="758"/>
      <c r="S1621" s="758"/>
      <c r="T1621" s="758"/>
      <c r="U1621" s="758"/>
      <c r="V1621" s="758"/>
      <c r="W1621" s="758"/>
      <c r="X1621" s="758"/>
      <c r="Y1621" s="758"/>
      <c r="Z1621" s="758"/>
      <c r="AA1621" s="758"/>
      <c r="AB1621" s="758"/>
      <c r="AC1621" s="758"/>
      <c r="AD1621" s="758"/>
      <c r="AE1621" s="758"/>
      <c r="AF1621" s="758"/>
      <c r="AG1621" s="758"/>
      <c r="AH1621" s="758"/>
      <c r="AI1621" s="758"/>
      <c r="AJ1621" s="758"/>
      <c r="AK1621" s="758"/>
      <c r="AL1621" s="758"/>
      <c r="AM1621" s="758"/>
      <c r="AN1621" s="758"/>
      <c r="AO1621" s="758"/>
      <c r="AP1621" s="758"/>
      <c r="AQ1621" s="758"/>
      <c r="AR1621" s="758"/>
      <c r="AS1621" s="758"/>
      <c r="AT1621" s="758"/>
      <c r="AU1621" s="758"/>
      <c r="AV1621" s="758"/>
      <c r="AW1621" s="758"/>
      <c r="AX1621" s="758"/>
      <c r="AY1621" s="758"/>
      <c r="AZ1621" s="758"/>
      <c r="BA1621" s="758"/>
      <c r="BB1621" s="758"/>
      <c r="BC1621" s="758"/>
      <c r="BD1621" s="758"/>
      <c r="BE1621" s="758"/>
      <c r="BF1621" s="812"/>
      <c r="BG1621" s="758"/>
      <c r="BH1621" s="758"/>
      <c r="BI1621" s="758"/>
      <c r="BJ1621" s="758"/>
      <c r="BK1621" s="758"/>
      <c r="BL1621" s="758"/>
      <c r="BM1621" s="758"/>
      <c r="BN1621" s="758"/>
      <c r="BO1621" s="758"/>
      <c r="BP1621" s="758"/>
      <c r="BQ1621" s="758"/>
      <c r="BR1621" s="758"/>
      <c r="BS1621" s="758"/>
      <c r="BT1621" s="758"/>
      <c r="BU1621" s="758"/>
      <c r="BV1621" s="758"/>
      <c r="BW1621" s="758"/>
      <c r="BX1621" s="758"/>
      <c r="BY1621" s="758"/>
      <c r="BZ1621" s="758"/>
      <c r="CA1621" s="758"/>
      <c r="CB1621" s="758"/>
      <c r="CC1621" s="758"/>
      <c r="CD1621" s="758"/>
      <c r="CE1621" s="758"/>
      <c r="CF1621" s="758"/>
      <c r="CG1621" s="758"/>
      <c r="CH1621" s="758"/>
      <c r="CI1621" s="758"/>
      <c r="CJ1621" s="758"/>
      <c r="CK1621" s="758"/>
      <c r="CL1621" s="758"/>
      <c r="CM1621" s="758"/>
      <c r="CN1621" s="758"/>
    </row>
    <row r="1622" spans="2:92" ht="15">
      <c r="B1622" s="758"/>
      <c r="C1622" s="758"/>
      <c r="D1622" s="758"/>
      <c r="E1622" s="758"/>
      <c r="F1622" s="758"/>
      <c r="G1622" s="758"/>
      <c r="H1622" s="758"/>
      <c r="I1622" s="758"/>
      <c r="J1622" s="758"/>
      <c r="K1622" s="758"/>
      <c r="L1622" s="758"/>
      <c r="M1622" s="758"/>
      <c r="N1622" s="758"/>
      <c r="O1622" s="758"/>
      <c r="P1622" s="758"/>
      <c r="Q1622" s="758"/>
      <c r="R1622" s="758"/>
      <c r="S1622" s="758"/>
      <c r="T1622" s="758"/>
      <c r="U1622" s="758"/>
      <c r="V1622" s="758"/>
      <c r="W1622" s="758"/>
      <c r="X1622" s="758"/>
      <c r="Y1622" s="758"/>
      <c r="Z1622" s="758"/>
      <c r="AA1622" s="758"/>
      <c r="AB1622" s="758"/>
      <c r="AC1622" s="758"/>
      <c r="AD1622" s="758"/>
      <c r="AE1622" s="758"/>
      <c r="AF1622" s="758"/>
      <c r="AG1622" s="758"/>
      <c r="AH1622" s="758"/>
      <c r="AI1622" s="758"/>
      <c r="AJ1622" s="758"/>
      <c r="AK1622" s="758"/>
      <c r="AL1622" s="758"/>
      <c r="AM1622" s="758"/>
      <c r="AN1622" s="758"/>
      <c r="AO1622" s="758"/>
      <c r="AP1622" s="758"/>
      <c r="AQ1622" s="758"/>
      <c r="AR1622" s="758"/>
      <c r="AS1622" s="758"/>
      <c r="AT1622" s="758"/>
      <c r="AU1622" s="758"/>
      <c r="AV1622" s="758"/>
      <c r="AW1622" s="758"/>
      <c r="AX1622" s="758"/>
      <c r="AY1622" s="758"/>
      <c r="AZ1622" s="758"/>
      <c r="BA1622" s="758"/>
      <c r="BB1622" s="758"/>
      <c r="BC1622" s="758"/>
      <c r="BD1622" s="758"/>
      <c r="BE1622" s="758"/>
      <c r="BF1622" s="812"/>
      <c r="BG1622" s="758"/>
      <c r="BH1622" s="758"/>
      <c r="BI1622" s="758"/>
      <c r="BJ1622" s="758"/>
      <c r="BK1622" s="758"/>
      <c r="BL1622" s="758"/>
      <c r="BM1622" s="758"/>
      <c r="BN1622" s="758"/>
      <c r="BO1622" s="758"/>
      <c r="BP1622" s="758"/>
      <c r="BQ1622" s="758"/>
      <c r="BR1622" s="758"/>
      <c r="BS1622" s="758"/>
      <c r="BT1622" s="758"/>
      <c r="BU1622" s="758"/>
      <c r="BV1622" s="758"/>
      <c r="BW1622" s="758"/>
      <c r="BX1622" s="758"/>
      <c r="BY1622" s="758"/>
      <c r="BZ1622" s="758"/>
      <c r="CA1622" s="758"/>
      <c r="CB1622" s="758"/>
      <c r="CC1622" s="758"/>
      <c r="CD1622" s="758"/>
      <c r="CE1622" s="758"/>
      <c r="CF1622" s="758"/>
      <c r="CG1622" s="758"/>
      <c r="CH1622" s="758"/>
      <c r="CI1622" s="758"/>
      <c r="CJ1622" s="758"/>
      <c r="CK1622" s="758"/>
      <c r="CL1622" s="758"/>
      <c r="CM1622" s="758"/>
      <c r="CN1622" s="758"/>
    </row>
    <row r="1623" spans="2:92" ht="15">
      <c r="B1623" s="758"/>
      <c r="C1623" s="758"/>
      <c r="D1623" s="758"/>
      <c r="E1623" s="758"/>
      <c r="F1623" s="758"/>
      <c r="G1623" s="758"/>
      <c r="H1623" s="758"/>
      <c r="I1623" s="758"/>
      <c r="J1623" s="758"/>
      <c r="K1623" s="758"/>
      <c r="L1623" s="758"/>
      <c r="M1623" s="758"/>
      <c r="N1623" s="758"/>
      <c r="O1623" s="758"/>
      <c r="P1623" s="758"/>
      <c r="Q1623" s="758"/>
      <c r="R1623" s="758"/>
      <c r="S1623" s="758"/>
      <c r="T1623" s="758"/>
      <c r="U1623" s="758"/>
      <c r="V1623" s="758"/>
      <c r="W1623" s="758"/>
      <c r="X1623" s="758"/>
      <c r="Y1623" s="758"/>
      <c r="Z1623" s="758"/>
      <c r="AA1623" s="758"/>
      <c r="AB1623" s="758"/>
      <c r="AC1623" s="758"/>
      <c r="AD1623" s="758"/>
      <c r="AE1623" s="758"/>
      <c r="AF1623" s="758"/>
      <c r="AG1623" s="758"/>
      <c r="AH1623" s="758"/>
      <c r="AI1623" s="758"/>
      <c r="AJ1623" s="758"/>
      <c r="AK1623" s="758"/>
      <c r="AL1623" s="758"/>
      <c r="AM1623" s="758"/>
      <c r="AN1623" s="758"/>
      <c r="AO1623" s="758"/>
      <c r="AP1623" s="758"/>
      <c r="AQ1623" s="758"/>
      <c r="AR1623" s="758"/>
      <c r="AS1623" s="758"/>
      <c r="AT1623" s="758"/>
      <c r="AU1623" s="758"/>
      <c r="AV1623" s="758"/>
      <c r="AW1623" s="758"/>
      <c r="AX1623" s="758"/>
      <c r="AY1623" s="758"/>
      <c r="AZ1623" s="758"/>
      <c r="BA1623" s="758"/>
      <c r="BB1623" s="758"/>
      <c r="BC1623" s="758"/>
      <c r="BD1623" s="758"/>
      <c r="BE1623" s="758"/>
      <c r="BF1623" s="812"/>
      <c r="BG1623" s="758"/>
      <c r="BH1623" s="758"/>
      <c r="BI1623" s="758"/>
      <c r="BJ1623" s="758"/>
      <c r="BK1623" s="758"/>
      <c r="BL1623" s="758"/>
      <c r="BM1623" s="758"/>
      <c r="BN1623" s="758"/>
      <c r="BO1623" s="758"/>
      <c r="BP1623" s="758"/>
      <c r="BQ1623" s="758"/>
      <c r="BR1623" s="758"/>
      <c r="BS1623" s="758"/>
      <c r="BT1623" s="758"/>
      <c r="BU1623" s="758"/>
      <c r="BV1623" s="758"/>
      <c r="BW1623" s="758"/>
      <c r="BX1623" s="758"/>
      <c r="BY1623" s="758"/>
      <c r="BZ1623" s="758"/>
      <c r="CA1623" s="758"/>
      <c r="CB1623" s="758"/>
      <c r="CC1623" s="758"/>
      <c r="CD1623" s="758"/>
      <c r="CE1623" s="758"/>
      <c r="CF1623" s="758"/>
      <c r="CG1623" s="758"/>
      <c r="CH1623" s="758"/>
      <c r="CI1623" s="758"/>
      <c r="CJ1623" s="758"/>
      <c r="CK1623" s="758"/>
      <c r="CL1623" s="758"/>
      <c r="CM1623" s="758"/>
      <c r="CN1623" s="758"/>
    </row>
    <row r="1624" spans="2:92" ht="15">
      <c r="B1624" s="758"/>
      <c r="C1624" s="758"/>
      <c r="D1624" s="758"/>
      <c r="E1624" s="758"/>
      <c r="F1624" s="758"/>
      <c r="G1624" s="758"/>
      <c r="H1624" s="758"/>
      <c r="I1624" s="758"/>
      <c r="J1624" s="758"/>
      <c r="K1624" s="758"/>
      <c r="L1624" s="758"/>
      <c r="M1624" s="758"/>
      <c r="N1624" s="758"/>
      <c r="O1624" s="758"/>
      <c r="P1624" s="758"/>
      <c r="Q1624" s="758"/>
      <c r="R1624" s="758"/>
      <c r="S1624" s="758"/>
      <c r="T1624" s="758"/>
      <c r="U1624" s="758"/>
      <c r="V1624" s="758"/>
      <c r="W1624" s="758"/>
      <c r="X1624" s="758"/>
      <c r="Y1624" s="758"/>
      <c r="Z1624" s="758"/>
      <c r="AA1624" s="758"/>
      <c r="AB1624" s="758"/>
      <c r="AC1624" s="758"/>
      <c r="AD1624" s="758"/>
      <c r="AE1624" s="758"/>
      <c r="AF1624" s="758"/>
      <c r="AG1624" s="758"/>
      <c r="AH1624" s="758"/>
      <c r="AI1624" s="758"/>
      <c r="AJ1624" s="758"/>
      <c r="AK1624" s="758"/>
      <c r="AL1624" s="758"/>
      <c r="AM1624" s="758"/>
      <c r="AN1624" s="758"/>
      <c r="AO1624" s="758"/>
      <c r="AP1624" s="758"/>
      <c r="AQ1624" s="758"/>
      <c r="AR1624" s="758"/>
      <c r="AS1624" s="758"/>
      <c r="AT1624" s="758"/>
      <c r="AU1624" s="758"/>
      <c r="AV1624" s="758"/>
      <c r="AW1624" s="758"/>
      <c r="AX1624" s="758"/>
      <c r="AY1624" s="758"/>
      <c r="AZ1624" s="758"/>
      <c r="BA1624" s="758"/>
      <c r="BB1624" s="758"/>
      <c r="BC1624" s="758"/>
      <c r="BD1624" s="758"/>
      <c r="BE1624" s="758"/>
      <c r="BF1624" s="812"/>
      <c r="BG1624" s="758"/>
      <c r="BH1624" s="758"/>
      <c r="BI1624" s="758"/>
      <c r="BJ1624" s="758"/>
      <c r="BK1624" s="758"/>
      <c r="BL1624" s="758"/>
      <c r="BM1624" s="758"/>
      <c r="BN1624" s="758"/>
      <c r="BO1624" s="758"/>
      <c r="BP1624" s="758"/>
      <c r="BQ1624" s="758"/>
      <c r="BR1624" s="758"/>
      <c r="BS1624" s="758"/>
      <c r="BT1624" s="758"/>
      <c r="BU1624" s="758"/>
      <c r="BV1624" s="758"/>
      <c r="BW1624" s="758"/>
      <c r="BX1624" s="758"/>
      <c r="BY1624" s="758"/>
      <c r="BZ1624" s="758"/>
      <c r="CA1624" s="758"/>
      <c r="CB1624" s="758"/>
      <c r="CC1624" s="758"/>
      <c r="CD1624" s="758"/>
      <c r="CE1624" s="758"/>
      <c r="CF1624" s="758"/>
      <c r="CG1624" s="758"/>
      <c r="CH1624" s="758"/>
      <c r="CI1624" s="758"/>
      <c r="CJ1624" s="758"/>
      <c r="CK1624" s="758"/>
      <c r="CL1624" s="758"/>
      <c r="CM1624" s="758"/>
      <c r="CN1624" s="758"/>
    </row>
    <row r="1625" spans="2:92" ht="15">
      <c r="B1625" s="758"/>
      <c r="C1625" s="758"/>
      <c r="D1625" s="758"/>
      <c r="E1625" s="758"/>
      <c r="F1625" s="758"/>
      <c r="G1625" s="758"/>
      <c r="H1625" s="758"/>
      <c r="I1625" s="758"/>
      <c r="J1625" s="758"/>
      <c r="K1625" s="758"/>
      <c r="L1625" s="758"/>
      <c r="M1625" s="758"/>
      <c r="N1625" s="758"/>
      <c r="O1625" s="758"/>
      <c r="P1625" s="758"/>
      <c r="Q1625" s="758"/>
      <c r="R1625" s="758"/>
      <c r="S1625" s="758"/>
      <c r="T1625" s="758"/>
      <c r="U1625" s="758"/>
      <c r="V1625" s="758"/>
      <c r="W1625" s="758"/>
      <c r="X1625" s="758"/>
      <c r="Y1625" s="758"/>
      <c r="Z1625" s="758"/>
      <c r="AA1625" s="758"/>
      <c r="AB1625" s="758"/>
      <c r="AC1625" s="758"/>
      <c r="AD1625" s="758"/>
      <c r="AE1625" s="758"/>
      <c r="AF1625" s="758"/>
      <c r="AG1625" s="758"/>
      <c r="AH1625" s="758"/>
      <c r="AI1625" s="758"/>
      <c r="AJ1625" s="758"/>
      <c r="AK1625" s="758"/>
      <c r="AL1625" s="758"/>
      <c r="AM1625" s="758"/>
      <c r="AN1625" s="758"/>
      <c r="AO1625" s="758"/>
      <c r="AP1625" s="758"/>
      <c r="AQ1625" s="758"/>
      <c r="AR1625" s="758"/>
      <c r="AS1625" s="758"/>
      <c r="AT1625" s="758"/>
      <c r="AU1625" s="758"/>
      <c r="AV1625" s="758"/>
      <c r="AW1625" s="758"/>
      <c r="AX1625" s="758"/>
      <c r="AY1625" s="758"/>
      <c r="AZ1625" s="758"/>
      <c r="BA1625" s="758"/>
      <c r="BB1625" s="758"/>
      <c r="BC1625" s="758"/>
      <c r="BD1625" s="758"/>
      <c r="BE1625" s="758"/>
      <c r="BF1625" s="812"/>
      <c r="BG1625" s="758"/>
      <c r="BH1625" s="758"/>
      <c r="BI1625" s="758"/>
      <c r="BJ1625" s="758"/>
      <c r="BK1625" s="758"/>
      <c r="BL1625" s="758"/>
      <c r="BM1625" s="758"/>
      <c r="BN1625" s="758"/>
      <c r="BO1625" s="758"/>
      <c r="BP1625" s="758"/>
      <c r="BQ1625" s="758"/>
      <c r="BR1625" s="758"/>
      <c r="BS1625" s="758"/>
      <c r="BT1625" s="758"/>
      <c r="BU1625" s="758"/>
      <c r="BV1625" s="758"/>
      <c r="BW1625" s="758"/>
      <c r="BX1625" s="758"/>
      <c r="BY1625" s="758"/>
      <c r="BZ1625" s="758"/>
      <c r="CA1625" s="758"/>
      <c r="CB1625" s="758"/>
      <c r="CC1625" s="758"/>
      <c r="CD1625" s="758"/>
      <c r="CE1625" s="758"/>
      <c r="CF1625" s="758"/>
      <c r="CG1625" s="758"/>
      <c r="CH1625" s="758"/>
      <c r="CI1625" s="758"/>
      <c r="CJ1625" s="758"/>
      <c r="CK1625" s="758"/>
      <c r="CL1625" s="758"/>
      <c r="CM1625" s="758"/>
      <c r="CN1625" s="758"/>
    </row>
    <row r="1626" spans="2:92" ht="15">
      <c r="B1626" s="758"/>
      <c r="C1626" s="758"/>
      <c r="D1626" s="758"/>
      <c r="E1626" s="758"/>
      <c r="F1626" s="758"/>
      <c r="G1626" s="758"/>
      <c r="H1626" s="758"/>
      <c r="I1626" s="758"/>
      <c r="J1626" s="758"/>
      <c r="K1626" s="758"/>
      <c r="L1626" s="758"/>
      <c r="M1626" s="758"/>
      <c r="N1626" s="758"/>
      <c r="O1626" s="758"/>
      <c r="P1626" s="758"/>
      <c r="Q1626" s="758"/>
      <c r="R1626" s="758"/>
      <c r="S1626" s="758"/>
      <c r="T1626" s="758"/>
      <c r="U1626" s="758"/>
      <c r="V1626" s="758"/>
      <c r="W1626" s="758"/>
      <c r="X1626" s="758"/>
      <c r="Y1626" s="758"/>
      <c r="Z1626" s="758"/>
      <c r="AA1626" s="758"/>
      <c r="AB1626" s="758"/>
      <c r="AC1626" s="758"/>
      <c r="AD1626" s="758"/>
      <c r="AE1626" s="758"/>
      <c r="AF1626" s="758"/>
      <c r="AG1626" s="758"/>
      <c r="AH1626" s="758"/>
      <c r="AI1626" s="758"/>
      <c r="AJ1626" s="758"/>
      <c r="AK1626" s="758"/>
      <c r="AL1626" s="758"/>
      <c r="AM1626" s="758"/>
      <c r="AN1626" s="758"/>
      <c r="AO1626" s="758"/>
      <c r="AP1626" s="758"/>
      <c r="AQ1626" s="758"/>
      <c r="AR1626" s="758"/>
      <c r="AS1626" s="758"/>
      <c r="AT1626" s="758"/>
      <c r="AU1626" s="758"/>
      <c r="AV1626" s="758"/>
      <c r="AW1626" s="758"/>
      <c r="AX1626" s="758"/>
      <c r="AY1626" s="758"/>
      <c r="AZ1626" s="758"/>
      <c r="BA1626" s="758"/>
      <c r="BB1626" s="758"/>
      <c r="BC1626" s="758"/>
      <c r="BD1626" s="758"/>
      <c r="BE1626" s="758"/>
      <c r="BF1626" s="812"/>
      <c r="BG1626" s="758"/>
      <c r="BH1626" s="758"/>
      <c r="BI1626" s="758"/>
      <c r="BJ1626" s="758"/>
      <c r="BK1626" s="758"/>
      <c r="BL1626" s="758"/>
      <c r="BM1626" s="758"/>
      <c r="BN1626" s="758"/>
      <c r="BO1626" s="758"/>
      <c r="BP1626" s="758"/>
      <c r="BQ1626" s="758"/>
      <c r="BR1626" s="758"/>
      <c r="BS1626" s="758"/>
      <c r="BT1626" s="758"/>
      <c r="BU1626" s="758"/>
      <c r="BV1626" s="758"/>
      <c r="BW1626" s="758"/>
      <c r="BX1626" s="758"/>
      <c r="BY1626" s="758"/>
      <c r="BZ1626" s="758"/>
      <c r="CA1626" s="758"/>
      <c r="CB1626" s="758"/>
      <c r="CC1626" s="758"/>
      <c r="CD1626" s="758"/>
      <c r="CE1626" s="758"/>
      <c r="CF1626" s="758"/>
      <c r="CG1626" s="758"/>
      <c r="CH1626" s="758"/>
      <c r="CI1626" s="758"/>
      <c r="CJ1626" s="758"/>
      <c r="CK1626" s="758"/>
      <c r="CL1626" s="758"/>
      <c r="CM1626" s="758"/>
      <c r="CN1626" s="758"/>
    </row>
    <row r="1627" spans="2:92" ht="15">
      <c r="B1627" s="758"/>
      <c r="C1627" s="758"/>
      <c r="D1627" s="758"/>
      <c r="E1627" s="758"/>
      <c r="F1627" s="758"/>
      <c r="G1627" s="758"/>
      <c r="H1627" s="758"/>
      <c r="I1627" s="758"/>
      <c r="J1627" s="758"/>
      <c r="K1627" s="758"/>
      <c r="L1627" s="758"/>
      <c r="M1627" s="758"/>
      <c r="N1627" s="758"/>
      <c r="O1627" s="758"/>
      <c r="P1627" s="758"/>
      <c r="Q1627" s="758"/>
      <c r="R1627" s="758"/>
      <c r="S1627" s="758"/>
      <c r="T1627" s="758"/>
      <c r="U1627" s="758"/>
      <c r="V1627" s="758"/>
      <c r="W1627" s="758"/>
      <c r="X1627" s="758"/>
      <c r="Y1627" s="758"/>
      <c r="Z1627" s="758"/>
      <c r="AA1627" s="758"/>
      <c r="AB1627" s="758"/>
      <c r="AC1627" s="758"/>
      <c r="AD1627" s="758"/>
      <c r="AE1627" s="758"/>
      <c r="AF1627" s="758"/>
      <c r="AG1627" s="758"/>
      <c r="AH1627" s="758"/>
      <c r="AI1627" s="758"/>
      <c r="AJ1627" s="758"/>
      <c r="AK1627" s="758"/>
      <c r="AL1627" s="758"/>
      <c r="AM1627" s="758"/>
      <c r="AN1627" s="758"/>
      <c r="AO1627" s="758"/>
      <c r="AP1627" s="758"/>
      <c r="AQ1627" s="758"/>
      <c r="AR1627" s="758"/>
      <c r="AS1627" s="758"/>
      <c r="AT1627" s="758"/>
      <c r="AU1627" s="758"/>
      <c r="AV1627" s="758"/>
      <c r="AW1627" s="758"/>
      <c r="AX1627" s="758"/>
      <c r="AY1627" s="758"/>
      <c r="AZ1627" s="758"/>
      <c r="BA1627" s="758"/>
      <c r="BB1627" s="758"/>
      <c r="BC1627" s="758"/>
      <c r="BD1627" s="758"/>
      <c r="BE1627" s="758"/>
      <c r="BF1627" s="812"/>
      <c r="BG1627" s="758"/>
      <c r="BH1627" s="758"/>
      <c r="BI1627" s="758"/>
      <c r="BJ1627" s="758"/>
      <c r="BK1627" s="758"/>
      <c r="BL1627" s="758"/>
      <c r="BM1627" s="758"/>
      <c r="BN1627" s="758"/>
      <c r="BO1627" s="758"/>
      <c r="BP1627" s="758"/>
      <c r="BQ1627" s="758"/>
      <c r="BR1627" s="758"/>
      <c r="BS1627" s="758"/>
      <c r="BT1627" s="758"/>
      <c r="BU1627" s="758"/>
      <c r="BV1627" s="758"/>
      <c r="BW1627" s="758"/>
      <c r="BX1627" s="758"/>
      <c r="BY1627" s="758"/>
      <c r="BZ1627" s="758"/>
      <c r="CA1627" s="758"/>
      <c r="CB1627" s="758"/>
      <c r="CC1627" s="758"/>
      <c r="CD1627" s="758"/>
      <c r="CE1627" s="758"/>
      <c r="CF1627" s="758"/>
      <c r="CG1627" s="758"/>
      <c r="CH1627" s="758"/>
      <c r="CI1627" s="758"/>
      <c r="CJ1627" s="758"/>
      <c r="CK1627" s="758"/>
      <c r="CL1627" s="758"/>
      <c r="CM1627" s="758"/>
      <c r="CN1627" s="758"/>
    </row>
    <row r="1628" spans="2:92" ht="15">
      <c r="B1628" s="758"/>
      <c r="C1628" s="758"/>
      <c r="D1628" s="758"/>
      <c r="E1628" s="758"/>
      <c r="F1628" s="758"/>
      <c r="G1628" s="758"/>
      <c r="H1628" s="758"/>
      <c r="I1628" s="758"/>
      <c r="J1628" s="758"/>
      <c r="K1628" s="758"/>
      <c r="L1628" s="758"/>
      <c r="M1628" s="758"/>
      <c r="N1628" s="758"/>
      <c r="O1628" s="758"/>
      <c r="P1628" s="758"/>
      <c r="Q1628" s="758"/>
      <c r="R1628" s="758"/>
      <c r="S1628" s="758"/>
      <c r="T1628" s="758"/>
      <c r="U1628" s="758"/>
      <c r="V1628" s="758"/>
      <c r="W1628" s="758"/>
      <c r="X1628" s="758"/>
      <c r="Y1628" s="758"/>
      <c r="Z1628" s="758"/>
      <c r="AA1628" s="758"/>
      <c r="AB1628" s="758"/>
      <c r="AC1628" s="758"/>
      <c r="AD1628" s="758"/>
      <c r="AE1628" s="758"/>
      <c r="AF1628" s="758"/>
      <c r="AG1628" s="758"/>
      <c r="AH1628" s="758"/>
      <c r="AI1628" s="758"/>
      <c r="AJ1628" s="758"/>
      <c r="AK1628" s="758"/>
      <c r="AL1628" s="758"/>
      <c r="AM1628" s="758"/>
      <c r="AN1628" s="758"/>
      <c r="AO1628" s="758"/>
      <c r="AP1628" s="758"/>
      <c r="AQ1628" s="758"/>
      <c r="AR1628" s="758"/>
      <c r="AS1628" s="758"/>
      <c r="AT1628" s="758"/>
      <c r="AU1628" s="758"/>
      <c r="AV1628" s="758"/>
      <c r="AW1628" s="758"/>
      <c r="AX1628" s="758"/>
      <c r="AY1628" s="758"/>
      <c r="AZ1628" s="758"/>
      <c r="BA1628" s="758"/>
      <c r="BB1628" s="758"/>
      <c r="BC1628" s="758"/>
      <c r="BD1628" s="758"/>
      <c r="BE1628" s="758"/>
      <c r="BF1628" s="812"/>
      <c r="BG1628" s="758"/>
      <c r="BH1628" s="758"/>
      <c r="BI1628" s="758"/>
      <c r="BJ1628" s="758"/>
      <c r="BK1628" s="758"/>
      <c r="BL1628" s="758"/>
      <c r="BM1628" s="758"/>
      <c r="BN1628" s="758"/>
      <c r="BO1628" s="758"/>
      <c r="BP1628" s="758"/>
      <c r="BQ1628" s="758"/>
      <c r="BR1628" s="758"/>
      <c r="BS1628" s="758"/>
      <c r="BT1628" s="758"/>
      <c r="BU1628" s="758"/>
      <c r="BV1628" s="758"/>
      <c r="BW1628" s="758"/>
      <c r="BX1628" s="758"/>
      <c r="BY1628" s="758"/>
      <c r="BZ1628" s="758"/>
      <c r="CA1628" s="758"/>
      <c r="CB1628" s="758"/>
      <c r="CC1628" s="758"/>
      <c r="CD1628" s="758"/>
      <c r="CE1628" s="758"/>
      <c r="CF1628" s="758"/>
      <c r="CG1628" s="758"/>
      <c r="CH1628" s="758"/>
      <c r="CI1628" s="758"/>
      <c r="CJ1628" s="758"/>
      <c r="CK1628" s="758"/>
      <c r="CL1628" s="758"/>
      <c r="CM1628" s="758"/>
      <c r="CN1628" s="758"/>
    </row>
    <row r="1629" spans="2:92" ht="15">
      <c r="B1629" s="758"/>
      <c r="C1629" s="758"/>
      <c r="D1629" s="758"/>
      <c r="E1629" s="758"/>
      <c r="F1629" s="758"/>
      <c r="G1629" s="758"/>
      <c r="H1629" s="758"/>
      <c r="I1629" s="758"/>
      <c r="J1629" s="758"/>
      <c r="K1629" s="758"/>
      <c r="L1629" s="758"/>
      <c r="M1629" s="758"/>
      <c r="N1629" s="758"/>
      <c r="O1629" s="758"/>
      <c r="P1629" s="758"/>
      <c r="Q1629" s="758"/>
      <c r="R1629" s="758"/>
      <c r="S1629" s="758"/>
      <c r="T1629" s="758"/>
      <c r="U1629" s="758"/>
      <c r="V1629" s="758"/>
      <c r="W1629" s="758"/>
      <c r="X1629" s="758"/>
      <c r="Y1629" s="758"/>
      <c r="Z1629" s="758"/>
      <c r="AA1629" s="758"/>
      <c r="AB1629" s="758"/>
      <c r="AC1629" s="758"/>
      <c r="AD1629" s="758"/>
      <c r="AE1629" s="758"/>
      <c r="AF1629" s="758"/>
      <c r="AG1629" s="758"/>
      <c r="AH1629" s="758"/>
      <c r="AI1629" s="758"/>
      <c r="AJ1629" s="758"/>
      <c r="AK1629" s="758"/>
      <c r="AL1629" s="758"/>
      <c r="AM1629" s="758"/>
      <c r="AN1629" s="758"/>
      <c r="AO1629" s="758"/>
      <c r="AP1629" s="758"/>
      <c r="AQ1629" s="758"/>
      <c r="AR1629" s="758"/>
      <c r="AS1629" s="758"/>
      <c r="AT1629" s="758"/>
      <c r="AU1629" s="758"/>
      <c r="AV1629" s="758"/>
      <c r="AW1629" s="758"/>
      <c r="AX1629" s="758"/>
      <c r="AY1629" s="758"/>
      <c r="AZ1629" s="758"/>
      <c r="BA1629" s="758"/>
      <c r="BB1629" s="758"/>
      <c r="BC1629" s="758"/>
      <c r="BD1629" s="758"/>
      <c r="BE1629" s="758"/>
      <c r="BF1629" s="812"/>
      <c r="BG1629" s="758"/>
      <c r="BH1629" s="758"/>
      <c r="BI1629" s="758"/>
      <c r="BJ1629" s="758"/>
      <c r="BK1629" s="758"/>
      <c r="BL1629" s="758"/>
      <c r="BM1629" s="758"/>
      <c r="BN1629" s="758"/>
      <c r="BO1629" s="758"/>
      <c r="BP1629" s="758"/>
      <c r="BQ1629" s="758"/>
      <c r="BR1629" s="758"/>
      <c r="BS1629" s="758"/>
      <c r="BT1629" s="758"/>
      <c r="BU1629" s="758"/>
      <c r="BV1629" s="758"/>
      <c r="BW1629" s="758"/>
      <c r="BX1629" s="758"/>
      <c r="BY1629" s="758"/>
      <c r="BZ1629" s="758"/>
      <c r="CA1629" s="758"/>
      <c r="CB1629" s="758"/>
      <c r="CC1629" s="758"/>
      <c r="CD1629" s="758"/>
      <c r="CE1629" s="758"/>
      <c r="CF1629" s="758"/>
      <c r="CG1629" s="758"/>
      <c r="CH1629" s="758"/>
      <c r="CI1629" s="758"/>
      <c r="CJ1629" s="758"/>
      <c r="CK1629" s="758"/>
      <c r="CL1629" s="758"/>
      <c r="CM1629" s="758"/>
      <c r="CN1629" s="758"/>
    </row>
    <row r="1630" spans="2:92" ht="15">
      <c r="B1630" s="758"/>
      <c r="C1630" s="758"/>
      <c r="D1630" s="758"/>
      <c r="E1630" s="758"/>
      <c r="F1630" s="758"/>
      <c r="G1630" s="758"/>
      <c r="H1630" s="758"/>
      <c r="I1630" s="758"/>
      <c r="J1630" s="758"/>
      <c r="K1630" s="758"/>
      <c r="L1630" s="758"/>
      <c r="M1630" s="758"/>
      <c r="N1630" s="758"/>
      <c r="O1630" s="758"/>
      <c r="P1630" s="758"/>
      <c r="Q1630" s="758"/>
      <c r="R1630" s="758"/>
      <c r="S1630" s="758"/>
      <c r="T1630" s="758"/>
      <c r="U1630" s="758"/>
      <c r="V1630" s="758"/>
      <c r="W1630" s="758"/>
      <c r="X1630" s="758"/>
      <c r="Y1630" s="758"/>
      <c r="Z1630" s="758"/>
      <c r="AA1630" s="758"/>
      <c r="AB1630" s="758"/>
      <c r="AC1630" s="758"/>
      <c r="AD1630" s="758"/>
      <c r="AE1630" s="758"/>
      <c r="AF1630" s="758"/>
      <c r="AG1630" s="758"/>
      <c r="AH1630" s="758"/>
      <c r="AI1630" s="758"/>
      <c r="AJ1630" s="758"/>
      <c r="AK1630" s="758"/>
      <c r="AL1630" s="758"/>
      <c r="AM1630" s="758"/>
      <c r="AN1630" s="758"/>
      <c r="AO1630" s="758"/>
      <c r="AP1630" s="758"/>
      <c r="AQ1630" s="758"/>
      <c r="AR1630" s="758"/>
      <c r="AS1630" s="758"/>
      <c r="AT1630" s="758"/>
      <c r="AU1630" s="758"/>
      <c r="AV1630" s="758"/>
      <c r="AW1630" s="758"/>
      <c r="AX1630" s="758"/>
      <c r="AY1630" s="758"/>
      <c r="AZ1630" s="758"/>
      <c r="BA1630" s="758"/>
      <c r="BB1630" s="758"/>
      <c r="BC1630" s="758"/>
      <c r="BD1630" s="758"/>
      <c r="BE1630" s="758"/>
      <c r="BF1630" s="812"/>
      <c r="BG1630" s="758"/>
      <c r="BH1630" s="758"/>
      <c r="BI1630" s="758"/>
      <c r="BJ1630" s="758"/>
      <c r="BK1630" s="758"/>
      <c r="BL1630" s="758"/>
      <c r="BM1630" s="758"/>
      <c r="BN1630" s="758"/>
      <c r="BO1630" s="758"/>
      <c r="BP1630" s="758"/>
      <c r="BQ1630" s="758"/>
      <c r="BR1630" s="758"/>
      <c r="BS1630" s="758"/>
      <c r="BT1630" s="758"/>
      <c r="BU1630" s="758"/>
      <c r="BV1630" s="758"/>
      <c r="BW1630" s="758"/>
      <c r="BX1630" s="758"/>
      <c r="BY1630" s="758"/>
      <c r="BZ1630" s="758"/>
      <c r="CA1630" s="758"/>
      <c r="CB1630" s="758"/>
      <c r="CC1630" s="758"/>
      <c r="CD1630" s="758"/>
      <c r="CE1630" s="758"/>
      <c r="CF1630" s="758"/>
      <c r="CG1630" s="758"/>
      <c r="CH1630" s="758"/>
      <c r="CI1630" s="758"/>
      <c r="CJ1630" s="758"/>
      <c r="CK1630" s="758"/>
      <c r="CL1630" s="758"/>
      <c r="CM1630" s="758"/>
      <c r="CN1630" s="758"/>
    </row>
    <row r="1631" spans="2:92" ht="15">
      <c r="B1631" s="758"/>
      <c r="C1631" s="758"/>
      <c r="D1631" s="758"/>
      <c r="E1631" s="758"/>
      <c r="F1631" s="758"/>
      <c r="G1631" s="758"/>
      <c r="H1631" s="758"/>
      <c r="I1631" s="758"/>
      <c r="J1631" s="758"/>
      <c r="K1631" s="758"/>
      <c r="L1631" s="758"/>
      <c r="M1631" s="758"/>
      <c r="N1631" s="758"/>
      <c r="O1631" s="758"/>
      <c r="P1631" s="758"/>
      <c r="Q1631" s="758"/>
      <c r="R1631" s="758"/>
      <c r="S1631" s="758"/>
      <c r="T1631" s="758"/>
      <c r="U1631" s="758"/>
      <c r="V1631" s="758"/>
      <c r="W1631" s="758"/>
      <c r="X1631" s="758"/>
      <c r="Y1631" s="758"/>
      <c r="Z1631" s="758"/>
      <c r="AA1631" s="758"/>
      <c r="AB1631" s="758"/>
      <c r="AC1631" s="758"/>
      <c r="AD1631" s="758"/>
      <c r="AE1631" s="758"/>
      <c r="AF1631" s="758"/>
      <c r="AG1631" s="758"/>
      <c r="AH1631" s="758"/>
      <c r="AI1631" s="758"/>
      <c r="AJ1631" s="758"/>
      <c r="AK1631" s="758"/>
      <c r="AL1631" s="758"/>
      <c r="AM1631" s="758"/>
      <c r="AN1631" s="758"/>
      <c r="AO1631" s="758"/>
      <c r="AP1631" s="758"/>
      <c r="AQ1631" s="758"/>
      <c r="AR1631" s="758"/>
      <c r="AS1631" s="758"/>
      <c r="AT1631" s="758"/>
      <c r="AU1631" s="758"/>
      <c r="AV1631" s="758"/>
      <c r="AW1631" s="758"/>
      <c r="AX1631" s="758"/>
      <c r="AY1631" s="758"/>
      <c r="AZ1631" s="758"/>
      <c r="BA1631" s="758"/>
      <c r="BB1631" s="758"/>
      <c r="BC1631" s="758"/>
      <c r="BD1631" s="758"/>
      <c r="BE1631" s="758"/>
      <c r="BF1631" s="812"/>
      <c r="BG1631" s="758"/>
      <c r="BH1631" s="758"/>
      <c r="BI1631" s="758"/>
      <c r="BJ1631" s="758"/>
      <c r="BK1631" s="758"/>
      <c r="BL1631" s="758"/>
      <c r="BM1631" s="758"/>
      <c r="BN1631" s="758"/>
      <c r="BO1631" s="758"/>
      <c r="BP1631" s="758"/>
      <c r="BQ1631" s="758"/>
      <c r="BR1631" s="758"/>
      <c r="BS1631" s="758"/>
      <c r="BT1631" s="758"/>
      <c r="BU1631" s="758"/>
      <c r="BV1631" s="758"/>
      <c r="BW1631" s="758"/>
      <c r="BX1631" s="758"/>
      <c r="BY1631" s="758"/>
      <c r="BZ1631" s="758"/>
      <c r="CA1631" s="758"/>
      <c r="CB1631" s="758"/>
      <c r="CC1631" s="758"/>
      <c r="CD1631" s="758"/>
      <c r="CE1631" s="758"/>
      <c r="CF1631" s="758"/>
      <c r="CG1631" s="758"/>
      <c r="CH1631" s="758"/>
      <c r="CI1631" s="758"/>
      <c r="CJ1631" s="758"/>
      <c r="CK1631" s="758"/>
      <c r="CL1631" s="758"/>
      <c r="CM1631" s="758"/>
      <c r="CN1631" s="758"/>
    </row>
    <row r="1632" spans="2:92" ht="15">
      <c r="B1632" s="758"/>
      <c r="C1632" s="758"/>
      <c r="D1632" s="758"/>
      <c r="E1632" s="758"/>
      <c r="F1632" s="758"/>
      <c r="G1632" s="758"/>
      <c r="H1632" s="758"/>
      <c r="I1632" s="758"/>
      <c r="J1632" s="758"/>
      <c r="K1632" s="758"/>
      <c r="L1632" s="758"/>
      <c r="M1632" s="758"/>
      <c r="N1632" s="758"/>
      <c r="O1632" s="758"/>
      <c r="P1632" s="758"/>
      <c r="Q1632" s="758"/>
      <c r="R1632" s="758"/>
      <c r="S1632" s="758"/>
      <c r="T1632" s="758"/>
      <c r="U1632" s="758"/>
      <c r="V1632" s="758"/>
      <c r="W1632" s="758"/>
      <c r="X1632" s="758"/>
      <c r="Y1632" s="758"/>
      <c r="Z1632" s="758"/>
      <c r="AA1632" s="758"/>
      <c r="AB1632" s="758"/>
      <c r="AC1632" s="758"/>
      <c r="AD1632" s="758"/>
      <c r="AE1632" s="758"/>
      <c r="AF1632" s="758"/>
      <c r="AG1632" s="758"/>
      <c r="AH1632" s="758"/>
      <c r="AI1632" s="758"/>
      <c r="AJ1632" s="758"/>
      <c r="AK1632" s="758"/>
      <c r="AL1632" s="758"/>
      <c r="AM1632" s="758"/>
      <c r="AN1632" s="758"/>
      <c r="AO1632" s="758"/>
      <c r="AP1632" s="758"/>
      <c r="AQ1632" s="758"/>
      <c r="AR1632" s="758"/>
      <c r="AS1632" s="758"/>
      <c r="AT1632" s="758"/>
      <c r="AU1632" s="758"/>
      <c r="AV1632" s="758"/>
      <c r="AW1632" s="758"/>
      <c r="AX1632" s="758"/>
      <c r="AY1632" s="758"/>
      <c r="AZ1632" s="758"/>
      <c r="BA1632" s="758"/>
      <c r="BB1632" s="758"/>
      <c r="BC1632" s="758"/>
      <c r="BD1632" s="758"/>
      <c r="BE1632" s="758"/>
      <c r="BF1632" s="812"/>
      <c r="BG1632" s="758"/>
      <c r="BH1632" s="758"/>
      <c r="BI1632" s="758"/>
      <c r="BJ1632" s="758"/>
      <c r="BK1632" s="758"/>
      <c r="BL1632" s="758"/>
      <c r="BM1632" s="758"/>
      <c r="BN1632" s="758"/>
      <c r="BO1632" s="758"/>
      <c r="BP1632" s="758"/>
      <c r="BQ1632" s="758"/>
      <c r="BR1632" s="758"/>
      <c r="BS1632" s="758"/>
      <c r="BT1632" s="758"/>
      <c r="BU1632" s="758"/>
      <c r="BV1632" s="758"/>
      <c r="BW1632" s="758"/>
      <c r="BX1632" s="758"/>
      <c r="BY1632" s="758"/>
      <c r="BZ1632" s="758"/>
      <c r="CA1632" s="758"/>
      <c r="CB1632" s="758"/>
      <c r="CC1632" s="758"/>
      <c r="CD1632" s="758"/>
      <c r="CE1632" s="758"/>
      <c r="CF1632" s="758"/>
      <c r="CG1632" s="758"/>
      <c r="CH1632" s="758"/>
      <c r="CI1632" s="758"/>
      <c r="CJ1632" s="758"/>
      <c r="CK1632" s="758"/>
      <c r="CL1632" s="758"/>
      <c r="CM1632" s="758"/>
      <c r="CN1632" s="758"/>
    </row>
    <row r="1633" spans="2:92" ht="15">
      <c r="B1633" s="758"/>
      <c r="C1633" s="758"/>
      <c r="D1633" s="758"/>
      <c r="E1633" s="758"/>
      <c r="F1633" s="758"/>
      <c r="G1633" s="758"/>
      <c r="H1633" s="758"/>
      <c r="I1633" s="758"/>
      <c r="J1633" s="758"/>
      <c r="K1633" s="758"/>
      <c r="L1633" s="758"/>
      <c r="M1633" s="758"/>
      <c r="N1633" s="758"/>
      <c r="O1633" s="758"/>
      <c r="P1633" s="758"/>
      <c r="Q1633" s="758"/>
      <c r="R1633" s="758"/>
      <c r="S1633" s="758"/>
      <c r="T1633" s="758"/>
      <c r="U1633" s="758"/>
      <c r="V1633" s="758"/>
      <c r="W1633" s="758"/>
      <c r="X1633" s="758"/>
      <c r="Y1633" s="758"/>
      <c r="Z1633" s="758"/>
      <c r="AA1633" s="758"/>
      <c r="AB1633" s="758"/>
      <c r="AC1633" s="758"/>
      <c r="AD1633" s="758"/>
      <c r="AE1633" s="758"/>
      <c r="AF1633" s="758"/>
      <c r="AG1633" s="758"/>
      <c r="AH1633" s="758"/>
      <c r="AI1633" s="758"/>
      <c r="AJ1633" s="758"/>
      <c r="AK1633" s="758"/>
      <c r="AL1633" s="758"/>
      <c r="AM1633" s="758"/>
      <c r="AN1633" s="758"/>
      <c r="AO1633" s="758"/>
      <c r="AP1633" s="758"/>
      <c r="AQ1633" s="758"/>
      <c r="AR1633" s="758"/>
      <c r="AS1633" s="758"/>
      <c r="AT1633" s="758"/>
      <c r="AU1633" s="758"/>
      <c r="AV1633" s="758"/>
      <c r="AW1633" s="758"/>
      <c r="AX1633" s="758"/>
      <c r="AY1633" s="758"/>
      <c r="AZ1633" s="758"/>
      <c r="BA1633" s="758"/>
      <c r="BB1633" s="758"/>
      <c r="BC1633" s="758"/>
      <c r="BD1633" s="758"/>
      <c r="BE1633" s="758"/>
      <c r="BF1633" s="812"/>
      <c r="BG1633" s="758"/>
      <c r="BH1633" s="758"/>
      <c r="BI1633" s="758"/>
      <c r="BJ1633" s="758"/>
      <c r="BK1633" s="758"/>
      <c r="BL1633" s="758"/>
      <c r="BM1633" s="758"/>
      <c r="BN1633" s="758"/>
      <c r="BO1633" s="758"/>
      <c r="BP1633" s="758"/>
      <c r="BQ1633" s="758"/>
      <c r="BR1633" s="758"/>
      <c r="BS1633" s="758"/>
      <c r="BT1633" s="758"/>
      <c r="BU1633" s="758"/>
      <c r="BV1633" s="758"/>
      <c r="BW1633" s="758"/>
      <c r="BX1633" s="758"/>
      <c r="BY1633" s="758"/>
      <c r="BZ1633" s="758"/>
      <c r="CA1633" s="758"/>
      <c r="CB1633" s="758"/>
      <c r="CC1633" s="758"/>
      <c r="CD1633" s="758"/>
      <c r="CE1633" s="758"/>
      <c r="CF1633" s="758"/>
      <c r="CG1633" s="758"/>
      <c r="CH1633" s="758"/>
      <c r="CI1633" s="758"/>
      <c r="CJ1633" s="758"/>
      <c r="CK1633" s="758"/>
      <c r="CL1633" s="758"/>
      <c r="CM1633" s="758"/>
      <c r="CN1633" s="758"/>
    </row>
    <row r="1634" spans="2:92" ht="15">
      <c r="B1634" s="758"/>
      <c r="C1634" s="758"/>
      <c r="D1634" s="758"/>
      <c r="E1634" s="758"/>
      <c r="F1634" s="758"/>
      <c r="G1634" s="758"/>
      <c r="H1634" s="758"/>
      <c r="I1634" s="758"/>
      <c r="J1634" s="758"/>
      <c r="K1634" s="758"/>
      <c r="L1634" s="758"/>
      <c r="M1634" s="758"/>
      <c r="N1634" s="758"/>
      <c r="O1634" s="758"/>
      <c r="P1634" s="758"/>
      <c r="Q1634" s="758"/>
      <c r="R1634" s="758"/>
      <c r="S1634" s="758"/>
      <c r="T1634" s="758"/>
      <c r="U1634" s="758"/>
      <c r="V1634" s="758"/>
      <c r="W1634" s="758"/>
      <c r="X1634" s="758"/>
      <c r="Y1634" s="758"/>
      <c r="Z1634" s="758"/>
      <c r="AA1634" s="758"/>
      <c r="AB1634" s="758"/>
      <c r="AC1634" s="758"/>
      <c r="AD1634" s="758"/>
      <c r="AE1634" s="758"/>
      <c r="AF1634" s="758"/>
      <c r="AG1634" s="758"/>
      <c r="AH1634" s="758"/>
      <c r="AI1634" s="758"/>
      <c r="AJ1634" s="758"/>
      <c r="AK1634" s="758"/>
      <c r="AL1634" s="758"/>
      <c r="AM1634" s="758"/>
      <c r="AN1634" s="758"/>
      <c r="AO1634" s="758"/>
      <c r="AP1634" s="758"/>
      <c r="AQ1634" s="758"/>
      <c r="AR1634" s="758"/>
      <c r="AS1634" s="758"/>
      <c r="AT1634" s="758"/>
      <c r="AU1634" s="758"/>
      <c r="AV1634" s="758"/>
      <c r="AW1634" s="758"/>
      <c r="AX1634" s="758"/>
      <c r="AY1634" s="758"/>
      <c r="AZ1634" s="758"/>
      <c r="BA1634" s="758"/>
      <c r="BB1634" s="758"/>
      <c r="BC1634" s="758"/>
      <c r="BD1634" s="758"/>
      <c r="BE1634" s="758"/>
      <c r="BF1634" s="812"/>
      <c r="BG1634" s="758"/>
      <c r="BH1634" s="758"/>
      <c r="BI1634" s="758"/>
      <c r="BJ1634" s="758"/>
      <c r="BK1634" s="758"/>
      <c r="BL1634" s="758"/>
      <c r="BM1634" s="758"/>
      <c r="BN1634" s="758"/>
      <c r="BO1634" s="758"/>
      <c r="BP1634" s="758"/>
      <c r="BQ1634" s="758"/>
      <c r="BR1634" s="758"/>
      <c r="BS1634" s="758"/>
      <c r="BT1634" s="758"/>
      <c r="BU1634" s="758"/>
      <c r="BV1634" s="758"/>
      <c r="BW1634" s="758"/>
      <c r="BX1634" s="758"/>
      <c r="BY1634" s="758"/>
      <c r="BZ1634" s="758"/>
      <c r="CA1634" s="758"/>
      <c r="CB1634" s="758"/>
      <c r="CC1634" s="758"/>
      <c r="CD1634" s="758"/>
      <c r="CE1634" s="758"/>
      <c r="CF1634" s="758"/>
      <c r="CG1634" s="758"/>
      <c r="CH1634" s="758"/>
      <c r="CI1634" s="758"/>
      <c r="CJ1634" s="758"/>
      <c r="CK1634" s="758"/>
      <c r="CL1634" s="758"/>
      <c r="CM1634" s="758"/>
      <c r="CN1634" s="758"/>
    </row>
    <row r="1635" spans="2:92" ht="15">
      <c r="B1635" s="758"/>
      <c r="C1635" s="758"/>
      <c r="D1635" s="758"/>
      <c r="E1635" s="758"/>
      <c r="F1635" s="758"/>
      <c r="G1635" s="758"/>
      <c r="H1635" s="758"/>
      <c r="I1635" s="758"/>
      <c r="J1635" s="758"/>
      <c r="K1635" s="758"/>
      <c r="L1635" s="758"/>
      <c r="M1635" s="758"/>
      <c r="N1635" s="758"/>
      <c r="O1635" s="758"/>
      <c r="P1635" s="758"/>
      <c r="Q1635" s="758"/>
      <c r="R1635" s="758"/>
      <c r="S1635" s="758"/>
      <c r="T1635" s="758"/>
      <c r="U1635" s="758"/>
      <c r="V1635" s="758"/>
      <c r="W1635" s="758"/>
      <c r="X1635" s="758"/>
      <c r="Y1635" s="758"/>
      <c r="Z1635" s="758"/>
      <c r="AA1635" s="758"/>
      <c r="AB1635" s="758"/>
      <c r="AC1635" s="758"/>
      <c r="AD1635" s="758"/>
      <c r="AE1635" s="758"/>
      <c r="AF1635" s="758"/>
      <c r="AG1635" s="758"/>
      <c r="AH1635" s="758"/>
      <c r="AI1635" s="758"/>
      <c r="AJ1635" s="758"/>
      <c r="AK1635" s="758"/>
      <c r="AL1635" s="758"/>
      <c r="AM1635" s="758"/>
      <c r="AN1635" s="758"/>
      <c r="AO1635" s="758"/>
      <c r="AP1635" s="758"/>
      <c r="AQ1635" s="758"/>
      <c r="AR1635" s="758"/>
      <c r="AS1635" s="758"/>
      <c r="AT1635" s="758"/>
      <c r="AU1635" s="758"/>
      <c r="AV1635" s="758"/>
      <c r="AW1635" s="758"/>
      <c r="AX1635" s="758"/>
      <c r="AY1635" s="758"/>
      <c r="AZ1635" s="758"/>
      <c r="BA1635" s="758"/>
      <c r="BB1635" s="758"/>
      <c r="BC1635" s="758"/>
      <c r="BD1635" s="758"/>
      <c r="BE1635" s="758"/>
      <c r="BF1635" s="812"/>
      <c r="BG1635" s="758"/>
      <c r="BH1635" s="758"/>
      <c r="BI1635" s="758"/>
      <c r="BJ1635" s="758"/>
      <c r="BK1635" s="758"/>
      <c r="BL1635" s="758"/>
      <c r="BM1635" s="758"/>
      <c r="BN1635" s="758"/>
      <c r="BO1635" s="758"/>
      <c r="BP1635" s="758"/>
      <c r="BQ1635" s="758"/>
      <c r="BR1635" s="758"/>
      <c r="BS1635" s="758"/>
      <c r="BT1635" s="758"/>
      <c r="BU1635" s="758"/>
      <c r="BV1635" s="758"/>
      <c r="BW1635" s="758"/>
      <c r="BX1635" s="758"/>
      <c r="BY1635" s="758"/>
      <c r="BZ1635" s="758"/>
      <c r="CA1635" s="758"/>
      <c r="CB1635" s="758"/>
      <c r="CC1635" s="758"/>
      <c r="CD1635" s="758"/>
      <c r="CE1635" s="758"/>
      <c r="CF1635" s="758"/>
      <c r="CG1635" s="758"/>
      <c r="CH1635" s="758"/>
      <c r="CI1635" s="758"/>
      <c r="CJ1635" s="758"/>
      <c r="CK1635" s="758"/>
      <c r="CL1635" s="758"/>
      <c r="CM1635" s="758"/>
      <c r="CN1635" s="758"/>
    </row>
    <row r="1636" spans="2:92" ht="15">
      <c r="B1636" s="758"/>
      <c r="C1636" s="758"/>
      <c r="D1636" s="758"/>
      <c r="E1636" s="758"/>
      <c r="F1636" s="758"/>
      <c r="G1636" s="758"/>
      <c r="H1636" s="758"/>
      <c r="I1636" s="758"/>
      <c r="J1636" s="758"/>
      <c r="K1636" s="758"/>
      <c r="L1636" s="758"/>
      <c r="M1636" s="758"/>
      <c r="N1636" s="758"/>
      <c r="O1636" s="758"/>
      <c r="P1636" s="758"/>
      <c r="Q1636" s="758"/>
      <c r="R1636" s="758"/>
      <c r="S1636" s="758"/>
      <c r="T1636" s="758"/>
      <c r="U1636" s="758"/>
      <c r="V1636" s="758"/>
      <c r="W1636" s="758"/>
      <c r="X1636" s="758"/>
      <c r="Y1636" s="758"/>
      <c r="Z1636" s="758"/>
      <c r="AA1636" s="758"/>
      <c r="AB1636" s="758"/>
      <c r="AC1636" s="758"/>
      <c r="AD1636" s="758"/>
      <c r="AE1636" s="758"/>
      <c r="AF1636" s="758"/>
      <c r="AG1636" s="758"/>
      <c r="AH1636" s="758"/>
      <c r="AI1636" s="758"/>
      <c r="AJ1636" s="758"/>
      <c r="AK1636" s="758"/>
      <c r="AL1636" s="758"/>
      <c r="AM1636" s="758"/>
      <c r="AN1636" s="758"/>
      <c r="AO1636" s="758"/>
      <c r="AP1636" s="758"/>
      <c r="AQ1636" s="758"/>
      <c r="AR1636" s="758"/>
      <c r="AS1636" s="758"/>
      <c r="AT1636" s="758"/>
      <c r="AU1636" s="758"/>
      <c r="AV1636" s="758"/>
      <c r="AW1636" s="758"/>
      <c r="AX1636" s="758"/>
      <c r="AY1636" s="758"/>
      <c r="AZ1636" s="758"/>
      <c r="BA1636" s="758"/>
      <c r="BB1636" s="758"/>
      <c r="BC1636" s="758"/>
      <c r="BD1636" s="758"/>
      <c r="BE1636" s="758"/>
      <c r="BF1636" s="812"/>
      <c r="BG1636" s="758"/>
      <c r="BH1636" s="758"/>
      <c r="BI1636" s="758"/>
      <c r="BJ1636" s="758"/>
      <c r="BK1636" s="758"/>
      <c r="BL1636" s="758"/>
      <c r="BM1636" s="758"/>
      <c r="BN1636" s="758"/>
      <c r="BO1636" s="758"/>
      <c r="BP1636" s="758"/>
      <c r="BQ1636" s="758"/>
      <c r="BR1636" s="758"/>
      <c r="BS1636" s="758"/>
      <c r="BT1636" s="758"/>
      <c r="BU1636" s="758"/>
      <c r="BV1636" s="758"/>
      <c r="BW1636" s="758"/>
      <c r="BX1636" s="758"/>
      <c r="BY1636" s="758"/>
      <c r="BZ1636" s="758"/>
      <c r="CA1636" s="758"/>
      <c r="CB1636" s="758"/>
      <c r="CC1636" s="758"/>
      <c r="CD1636" s="758"/>
      <c r="CE1636" s="758"/>
      <c r="CF1636" s="758"/>
      <c r="CG1636" s="758"/>
      <c r="CH1636" s="758"/>
      <c r="CI1636" s="758"/>
      <c r="CJ1636" s="758"/>
      <c r="CK1636" s="758"/>
      <c r="CL1636" s="758"/>
      <c r="CM1636" s="758"/>
      <c r="CN1636" s="758"/>
    </row>
    <row r="1637" spans="2:92" ht="15">
      <c r="B1637" s="758"/>
      <c r="C1637" s="758"/>
      <c r="D1637" s="758"/>
      <c r="E1637" s="758"/>
      <c r="F1637" s="758"/>
      <c r="G1637" s="758"/>
      <c r="H1637" s="758"/>
      <c r="I1637" s="758"/>
      <c r="J1637" s="758"/>
      <c r="K1637" s="758"/>
      <c r="L1637" s="758"/>
      <c r="M1637" s="758"/>
      <c r="N1637" s="758"/>
      <c r="O1637" s="758"/>
      <c r="P1637" s="758"/>
      <c r="Q1637" s="758"/>
      <c r="R1637" s="758"/>
      <c r="S1637" s="758"/>
      <c r="T1637" s="758"/>
      <c r="U1637" s="758"/>
      <c r="V1637" s="758"/>
      <c r="W1637" s="758"/>
      <c r="X1637" s="758"/>
      <c r="Y1637" s="758"/>
      <c r="Z1637" s="758"/>
      <c r="AA1637" s="758"/>
      <c r="AB1637" s="758"/>
      <c r="AC1637" s="758"/>
      <c r="AD1637" s="758"/>
      <c r="AE1637" s="758"/>
      <c r="AF1637" s="758"/>
      <c r="AG1637" s="758"/>
      <c r="AH1637" s="758"/>
      <c r="AI1637" s="758"/>
      <c r="AJ1637" s="758"/>
      <c r="AK1637" s="758"/>
      <c r="AL1637" s="758"/>
      <c r="AM1637" s="758"/>
      <c r="AN1637" s="758"/>
      <c r="AO1637" s="758"/>
      <c r="AP1637" s="758"/>
      <c r="AQ1637" s="758"/>
      <c r="AR1637" s="758"/>
      <c r="AS1637" s="758"/>
      <c r="AT1637" s="758"/>
      <c r="AU1637" s="758"/>
      <c r="AV1637" s="758"/>
      <c r="AW1637" s="758"/>
      <c r="AX1637" s="758"/>
      <c r="AY1637" s="758"/>
      <c r="AZ1637" s="758"/>
      <c r="BA1637" s="758"/>
      <c r="BB1637" s="758"/>
      <c r="BC1637" s="758"/>
      <c r="BD1637" s="758"/>
      <c r="BE1637" s="758"/>
      <c r="BF1637" s="812"/>
      <c r="BG1637" s="758"/>
      <c r="BH1637" s="758"/>
      <c r="BI1637" s="758"/>
      <c r="BJ1637" s="758"/>
      <c r="BK1637" s="758"/>
      <c r="BL1637" s="758"/>
      <c r="BM1637" s="758"/>
      <c r="BN1637" s="758"/>
      <c r="BO1637" s="758"/>
      <c r="BP1637" s="758"/>
      <c r="BQ1637" s="758"/>
      <c r="BR1637" s="758"/>
      <c r="BS1637" s="758"/>
      <c r="BT1637" s="758"/>
      <c r="BU1637" s="758"/>
      <c r="BV1637" s="758"/>
      <c r="BW1637" s="758"/>
      <c r="BX1637" s="758"/>
      <c r="BY1637" s="758"/>
      <c r="BZ1637" s="758"/>
      <c r="CA1637" s="758"/>
      <c r="CB1637" s="758"/>
      <c r="CC1637" s="758"/>
      <c r="CD1637" s="758"/>
      <c r="CE1637" s="758"/>
      <c r="CF1637" s="758"/>
      <c r="CG1637" s="758"/>
      <c r="CH1637" s="758"/>
      <c r="CI1637" s="758"/>
      <c r="CJ1637" s="758"/>
      <c r="CK1637" s="758"/>
      <c r="CL1637" s="758"/>
      <c r="CM1637" s="758"/>
      <c r="CN1637" s="758"/>
    </row>
    <row r="1638" spans="2:92" ht="15">
      <c r="B1638" s="758"/>
      <c r="C1638" s="758"/>
      <c r="D1638" s="758"/>
      <c r="E1638" s="758"/>
      <c r="F1638" s="758"/>
      <c r="G1638" s="758"/>
      <c r="H1638" s="758"/>
      <c r="I1638" s="758"/>
      <c r="J1638" s="758"/>
      <c r="K1638" s="758"/>
      <c r="L1638" s="758"/>
      <c r="M1638" s="758"/>
      <c r="N1638" s="758"/>
      <c r="O1638" s="758"/>
      <c r="P1638" s="758"/>
      <c r="Q1638" s="758"/>
      <c r="R1638" s="758"/>
      <c r="S1638" s="758"/>
      <c r="T1638" s="758"/>
      <c r="U1638" s="758"/>
      <c r="V1638" s="758"/>
      <c r="W1638" s="758"/>
      <c r="X1638" s="758"/>
      <c r="Y1638" s="758"/>
      <c r="Z1638" s="758"/>
      <c r="AA1638" s="758"/>
      <c r="AB1638" s="758"/>
      <c r="AC1638" s="758"/>
      <c r="AD1638" s="758"/>
      <c r="AE1638" s="758"/>
      <c r="AF1638" s="758"/>
      <c r="AG1638" s="758"/>
      <c r="AH1638" s="758"/>
      <c r="AI1638" s="758"/>
      <c r="AJ1638" s="758"/>
      <c r="AK1638" s="758"/>
      <c r="AL1638" s="758"/>
      <c r="AM1638" s="758"/>
      <c r="AN1638" s="758"/>
      <c r="AO1638" s="758"/>
      <c r="AP1638" s="758"/>
      <c r="AQ1638" s="758"/>
      <c r="AR1638" s="758"/>
      <c r="AS1638" s="758"/>
      <c r="AT1638" s="758"/>
      <c r="AU1638" s="758"/>
      <c r="AV1638" s="758"/>
      <c r="AW1638" s="758"/>
      <c r="AX1638" s="758"/>
      <c r="AY1638" s="758"/>
      <c r="AZ1638" s="758"/>
      <c r="BA1638" s="758"/>
      <c r="BB1638" s="758"/>
      <c r="BC1638" s="758"/>
      <c r="BD1638" s="758"/>
      <c r="BE1638" s="758"/>
      <c r="BF1638" s="812"/>
      <c r="BG1638" s="758"/>
      <c r="BH1638" s="758"/>
      <c r="BI1638" s="758"/>
      <c r="BJ1638" s="758"/>
      <c r="BK1638" s="758"/>
      <c r="BL1638" s="758"/>
      <c r="BM1638" s="758"/>
      <c r="BN1638" s="758"/>
      <c r="BO1638" s="758"/>
      <c r="BP1638" s="758"/>
      <c r="BQ1638" s="758"/>
      <c r="BR1638" s="758"/>
      <c r="BS1638" s="758"/>
      <c r="BT1638" s="758"/>
      <c r="BU1638" s="758"/>
      <c r="BV1638" s="758"/>
      <c r="BW1638" s="758"/>
      <c r="BX1638" s="758"/>
      <c r="BY1638" s="758"/>
      <c r="BZ1638" s="758"/>
      <c r="CA1638" s="758"/>
      <c r="CB1638" s="758"/>
      <c r="CC1638" s="758"/>
      <c r="CD1638" s="758"/>
      <c r="CE1638" s="758"/>
      <c r="CF1638" s="758"/>
      <c r="CG1638" s="758"/>
      <c r="CH1638" s="758"/>
      <c r="CI1638" s="758"/>
      <c r="CJ1638" s="758"/>
      <c r="CK1638" s="758"/>
      <c r="CL1638" s="758"/>
      <c r="CM1638" s="758"/>
      <c r="CN1638" s="758"/>
    </row>
    <row r="1639" spans="2:92" ht="15">
      <c r="B1639" s="758"/>
      <c r="C1639" s="758"/>
      <c r="D1639" s="758"/>
      <c r="E1639" s="758"/>
      <c r="F1639" s="758"/>
      <c r="G1639" s="758"/>
      <c r="H1639" s="758"/>
      <c r="I1639" s="758"/>
      <c r="J1639" s="758"/>
      <c r="K1639" s="758"/>
      <c r="L1639" s="758"/>
      <c r="M1639" s="758"/>
      <c r="N1639" s="758"/>
      <c r="O1639" s="758"/>
      <c r="P1639" s="758"/>
      <c r="Q1639" s="758"/>
      <c r="R1639" s="758"/>
      <c r="S1639" s="758"/>
      <c r="T1639" s="758"/>
      <c r="U1639" s="758"/>
      <c r="V1639" s="758"/>
      <c r="W1639" s="758"/>
      <c r="X1639" s="758"/>
      <c r="Y1639" s="758"/>
      <c r="Z1639" s="758"/>
      <c r="AA1639" s="758"/>
      <c r="AB1639" s="758"/>
      <c r="AC1639" s="758"/>
      <c r="AD1639" s="758"/>
      <c r="AE1639" s="758"/>
      <c r="AF1639" s="758"/>
      <c r="AG1639" s="758"/>
      <c r="AH1639" s="758"/>
      <c r="AI1639" s="758"/>
      <c r="AJ1639" s="758"/>
      <c r="AK1639" s="758"/>
      <c r="AL1639" s="758"/>
      <c r="AM1639" s="758"/>
      <c r="AN1639" s="758"/>
      <c r="AO1639" s="758"/>
      <c r="AP1639" s="758"/>
      <c r="AQ1639" s="758"/>
      <c r="AR1639" s="758"/>
      <c r="AS1639" s="758"/>
      <c r="AT1639" s="758"/>
      <c r="AU1639" s="758"/>
      <c r="AV1639" s="758"/>
      <c r="AW1639" s="758"/>
      <c r="AX1639" s="758"/>
      <c r="AY1639" s="758"/>
      <c r="AZ1639" s="758"/>
      <c r="BA1639" s="758"/>
      <c r="BB1639" s="758"/>
      <c r="BC1639" s="758"/>
      <c r="BD1639" s="758"/>
      <c r="BE1639" s="758"/>
      <c r="BF1639" s="812"/>
      <c r="BG1639" s="758"/>
      <c r="BH1639" s="758"/>
      <c r="BI1639" s="758"/>
      <c r="BJ1639" s="758"/>
      <c r="BK1639" s="758"/>
      <c r="BL1639" s="758"/>
      <c r="BM1639" s="758"/>
      <c r="BN1639" s="758"/>
      <c r="BO1639" s="758"/>
      <c r="BP1639" s="758"/>
      <c r="BQ1639" s="758"/>
      <c r="BR1639" s="758"/>
      <c r="BS1639" s="758"/>
      <c r="BT1639" s="758"/>
      <c r="BU1639" s="758"/>
      <c r="BV1639" s="758"/>
      <c r="BW1639" s="758"/>
      <c r="BX1639" s="758"/>
      <c r="BY1639" s="758"/>
      <c r="BZ1639" s="758"/>
      <c r="CA1639" s="758"/>
      <c r="CB1639" s="758"/>
      <c r="CC1639" s="758"/>
      <c r="CD1639" s="758"/>
      <c r="CE1639" s="758"/>
      <c r="CF1639" s="758"/>
      <c r="CG1639" s="758"/>
      <c r="CH1639" s="758"/>
      <c r="CI1639" s="758"/>
      <c r="CJ1639" s="758"/>
      <c r="CK1639" s="758"/>
      <c r="CL1639" s="758"/>
      <c r="CM1639" s="758"/>
      <c r="CN1639" s="758"/>
    </row>
    <row r="1640" spans="2:92" ht="15">
      <c r="B1640" s="758"/>
      <c r="C1640" s="758"/>
      <c r="D1640" s="758"/>
      <c r="E1640" s="758"/>
      <c r="F1640" s="758"/>
      <c r="G1640" s="758"/>
      <c r="H1640" s="758"/>
      <c r="I1640" s="758"/>
      <c r="J1640" s="758"/>
      <c r="K1640" s="758"/>
      <c r="L1640" s="758"/>
      <c r="M1640" s="758"/>
      <c r="N1640" s="758"/>
      <c r="O1640" s="758"/>
      <c r="P1640" s="758"/>
      <c r="Q1640" s="758"/>
      <c r="R1640" s="758"/>
      <c r="S1640" s="758"/>
      <c r="T1640" s="758"/>
      <c r="U1640" s="758"/>
      <c r="V1640" s="758"/>
      <c r="W1640" s="758"/>
      <c r="X1640" s="758"/>
      <c r="Y1640" s="758"/>
      <c r="Z1640" s="758"/>
      <c r="AA1640" s="758"/>
      <c r="AB1640" s="758"/>
      <c r="AC1640" s="758"/>
      <c r="AD1640" s="758"/>
      <c r="AE1640" s="758"/>
      <c r="AF1640" s="758"/>
      <c r="AG1640" s="758"/>
      <c r="AH1640" s="758"/>
      <c r="AI1640" s="758"/>
      <c r="AJ1640" s="758"/>
      <c r="AK1640" s="758"/>
      <c r="AL1640" s="758"/>
      <c r="AM1640" s="758"/>
      <c r="AN1640" s="758"/>
      <c r="AO1640" s="758"/>
      <c r="AP1640" s="758"/>
      <c r="AQ1640" s="758"/>
      <c r="AR1640" s="758"/>
      <c r="AS1640" s="758"/>
      <c r="AT1640" s="758"/>
      <c r="AU1640" s="758"/>
      <c r="AV1640" s="758"/>
      <c r="AW1640" s="758"/>
      <c r="AX1640" s="758"/>
      <c r="AY1640" s="758"/>
      <c r="AZ1640" s="758"/>
      <c r="BA1640" s="758"/>
      <c r="BB1640" s="758"/>
      <c r="BC1640" s="758"/>
      <c r="BD1640" s="758"/>
      <c r="BE1640" s="758"/>
      <c r="BF1640" s="812"/>
      <c r="BG1640" s="758"/>
      <c r="BH1640" s="758"/>
      <c r="BI1640" s="758"/>
      <c r="BJ1640" s="758"/>
      <c r="BK1640" s="758"/>
      <c r="BL1640" s="758"/>
      <c r="BM1640" s="758"/>
      <c r="BN1640" s="758"/>
      <c r="BO1640" s="758"/>
      <c r="BP1640" s="758"/>
      <c r="BQ1640" s="758"/>
      <c r="BR1640" s="758"/>
      <c r="BS1640" s="758"/>
      <c r="BT1640" s="758"/>
      <c r="BU1640" s="758"/>
      <c r="BV1640" s="758"/>
      <c r="BW1640" s="758"/>
      <c r="BX1640" s="758"/>
      <c r="BY1640" s="758"/>
      <c r="BZ1640" s="758"/>
      <c r="CA1640" s="758"/>
      <c r="CB1640" s="758"/>
      <c r="CC1640" s="758"/>
      <c r="CD1640" s="758"/>
      <c r="CE1640" s="758"/>
      <c r="CF1640" s="758"/>
      <c r="CG1640" s="758"/>
      <c r="CH1640" s="758"/>
      <c r="CI1640" s="758"/>
      <c r="CJ1640" s="758"/>
      <c r="CK1640" s="758"/>
      <c r="CL1640" s="758"/>
      <c r="CM1640" s="758"/>
      <c r="CN1640" s="758"/>
    </row>
    <row r="1641" spans="2:92" ht="15">
      <c r="B1641" s="758"/>
      <c r="C1641" s="758"/>
      <c r="D1641" s="758"/>
      <c r="E1641" s="758"/>
      <c r="F1641" s="758"/>
      <c r="G1641" s="758"/>
      <c r="H1641" s="758"/>
      <c r="I1641" s="758"/>
      <c r="J1641" s="758"/>
      <c r="K1641" s="758"/>
      <c r="L1641" s="758"/>
      <c r="M1641" s="758"/>
      <c r="N1641" s="758"/>
      <c r="O1641" s="758"/>
      <c r="P1641" s="758"/>
      <c r="Q1641" s="758"/>
      <c r="R1641" s="758"/>
      <c r="S1641" s="758"/>
      <c r="T1641" s="758"/>
      <c r="U1641" s="758"/>
      <c r="V1641" s="758"/>
      <c r="W1641" s="758"/>
      <c r="X1641" s="758"/>
      <c r="Y1641" s="758"/>
      <c r="Z1641" s="758"/>
      <c r="AA1641" s="758"/>
      <c r="AB1641" s="758"/>
      <c r="AC1641" s="758"/>
      <c r="AD1641" s="758"/>
      <c r="AE1641" s="758"/>
      <c r="AF1641" s="758"/>
      <c r="AG1641" s="758"/>
      <c r="AH1641" s="758"/>
      <c r="AI1641" s="758"/>
      <c r="AJ1641" s="758"/>
      <c r="AK1641" s="758"/>
      <c r="AL1641" s="758"/>
      <c r="AM1641" s="758"/>
      <c r="AN1641" s="758"/>
      <c r="AO1641" s="758"/>
      <c r="AP1641" s="758"/>
      <c r="AQ1641" s="758"/>
      <c r="AR1641" s="758"/>
      <c r="AS1641" s="758"/>
      <c r="AT1641" s="758"/>
      <c r="AU1641" s="758"/>
      <c r="AV1641" s="758"/>
      <c r="AW1641" s="758"/>
      <c r="AX1641" s="758"/>
      <c r="AY1641" s="758"/>
      <c r="AZ1641" s="758"/>
      <c r="BA1641" s="758"/>
      <c r="BB1641" s="758"/>
      <c r="BC1641" s="758"/>
      <c r="BD1641" s="758"/>
      <c r="BE1641" s="758"/>
      <c r="BF1641" s="812"/>
      <c r="BG1641" s="758"/>
      <c r="BH1641" s="758"/>
      <c r="BI1641" s="758"/>
      <c r="BJ1641" s="758"/>
      <c r="BK1641" s="758"/>
      <c r="BL1641" s="758"/>
      <c r="BM1641" s="758"/>
      <c r="BN1641" s="758"/>
      <c r="BO1641" s="758"/>
      <c r="BP1641" s="758"/>
      <c r="BQ1641" s="758"/>
      <c r="BR1641" s="758"/>
      <c r="BS1641" s="758"/>
      <c r="BT1641" s="758"/>
      <c r="BU1641" s="758"/>
      <c r="BV1641" s="758"/>
      <c r="BW1641" s="758"/>
      <c r="BX1641" s="758"/>
      <c r="BY1641" s="758"/>
      <c r="BZ1641" s="758"/>
      <c r="CA1641" s="758"/>
      <c r="CB1641" s="758"/>
      <c r="CC1641" s="758"/>
      <c r="CD1641" s="758"/>
      <c r="CE1641" s="758"/>
      <c r="CF1641" s="758"/>
      <c r="CG1641" s="758"/>
      <c r="CH1641" s="758"/>
      <c r="CI1641" s="758"/>
      <c r="CJ1641" s="758"/>
      <c r="CK1641" s="758"/>
      <c r="CL1641" s="758"/>
      <c r="CM1641" s="758"/>
      <c r="CN1641" s="758"/>
    </row>
    <row r="1642" spans="2:92" ht="15">
      <c r="B1642" s="758"/>
      <c r="C1642" s="758"/>
      <c r="D1642" s="758"/>
      <c r="E1642" s="758"/>
      <c r="F1642" s="758"/>
      <c r="G1642" s="758"/>
      <c r="H1642" s="758"/>
      <c r="I1642" s="758"/>
      <c r="J1642" s="758"/>
      <c r="K1642" s="758"/>
      <c r="L1642" s="758"/>
      <c r="M1642" s="758"/>
      <c r="N1642" s="758"/>
      <c r="O1642" s="758"/>
      <c r="P1642" s="758"/>
      <c r="Q1642" s="758"/>
      <c r="R1642" s="758"/>
      <c r="S1642" s="758"/>
      <c r="T1642" s="758"/>
      <c r="U1642" s="758"/>
      <c r="V1642" s="758"/>
      <c r="W1642" s="758"/>
      <c r="X1642" s="758"/>
      <c r="Y1642" s="758"/>
      <c r="Z1642" s="758"/>
      <c r="AA1642" s="758"/>
      <c r="AB1642" s="758"/>
      <c r="AC1642" s="758"/>
      <c r="AD1642" s="758"/>
      <c r="AE1642" s="758"/>
      <c r="AF1642" s="758"/>
      <c r="AG1642" s="758"/>
      <c r="AH1642" s="758"/>
      <c r="AI1642" s="758"/>
      <c r="AJ1642" s="758"/>
      <c r="AK1642" s="758"/>
      <c r="AL1642" s="758"/>
      <c r="AM1642" s="758"/>
      <c r="AN1642" s="758"/>
      <c r="AO1642" s="758"/>
      <c r="AP1642" s="758"/>
      <c r="AQ1642" s="758"/>
      <c r="AR1642" s="758"/>
      <c r="AS1642" s="758"/>
      <c r="AT1642" s="758"/>
      <c r="AU1642" s="758"/>
      <c r="AV1642" s="758"/>
      <c r="AW1642" s="758"/>
      <c r="AX1642" s="758"/>
      <c r="AY1642" s="758"/>
      <c r="AZ1642" s="758"/>
      <c r="BA1642" s="758"/>
      <c r="BB1642" s="758"/>
      <c r="BC1642" s="758"/>
      <c r="BD1642" s="758"/>
      <c r="BE1642" s="758"/>
      <c r="BF1642" s="812"/>
      <c r="BG1642" s="758"/>
      <c r="BH1642" s="758"/>
      <c r="BI1642" s="758"/>
      <c r="BJ1642" s="758"/>
      <c r="BK1642" s="758"/>
      <c r="BL1642" s="758"/>
      <c r="BM1642" s="758"/>
      <c r="BN1642" s="758"/>
      <c r="BO1642" s="758"/>
      <c r="BP1642" s="758"/>
      <c r="BQ1642" s="758"/>
      <c r="BR1642" s="758"/>
      <c r="BS1642" s="758"/>
      <c r="BT1642" s="758"/>
      <c r="BU1642" s="758"/>
      <c r="BV1642" s="758"/>
      <c r="BW1642" s="758"/>
      <c r="BX1642" s="758"/>
      <c r="BY1642" s="758"/>
      <c r="BZ1642" s="758"/>
      <c r="CA1642" s="758"/>
      <c r="CB1642" s="758"/>
      <c r="CC1642" s="758"/>
      <c r="CD1642" s="758"/>
      <c r="CE1642" s="758"/>
      <c r="CF1642" s="758"/>
      <c r="CG1642" s="758"/>
      <c r="CH1642" s="758"/>
      <c r="CI1642" s="758"/>
      <c r="CJ1642" s="758"/>
      <c r="CK1642" s="758"/>
      <c r="CL1642" s="758"/>
      <c r="CM1642" s="758"/>
      <c r="CN1642" s="758"/>
    </row>
    <row r="1643" spans="2:92" ht="15">
      <c r="B1643" s="758"/>
      <c r="C1643" s="758"/>
      <c r="D1643" s="758"/>
      <c r="E1643" s="758"/>
      <c r="F1643" s="758"/>
      <c r="G1643" s="758"/>
      <c r="H1643" s="758"/>
      <c r="I1643" s="758"/>
      <c r="J1643" s="758"/>
      <c r="K1643" s="758"/>
      <c r="L1643" s="758"/>
      <c r="M1643" s="758"/>
      <c r="N1643" s="758"/>
      <c r="O1643" s="758"/>
      <c r="P1643" s="758"/>
      <c r="Q1643" s="758"/>
      <c r="R1643" s="758"/>
      <c r="S1643" s="758"/>
      <c r="T1643" s="758"/>
      <c r="U1643" s="758"/>
      <c r="V1643" s="758"/>
      <c r="W1643" s="758"/>
      <c r="X1643" s="758"/>
      <c r="Y1643" s="758"/>
      <c r="Z1643" s="758"/>
      <c r="AA1643" s="758"/>
      <c r="AB1643" s="758"/>
      <c r="AC1643" s="758"/>
      <c r="AD1643" s="758"/>
      <c r="AE1643" s="758"/>
      <c r="AF1643" s="758"/>
      <c r="AG1643" s="758"/>
      <c r="AH1643" s="758"/>
      <c r="AI1643" s="758"/>
      <c r="AJ1643" s="758"/>
      <c r="AK1643" s="758"/>
      <c r="AL1643" s="758"/>
      <c r="AM1643" s="758"/>
      <c r="AN1643" s="758"/>
      <c r="AO1643" s="758"/>
      <c r="AP1643" s="758"/>
      <c r="AQ1643" s="758"/>
      <c r="AR1643" s="758"/>
      <c r="AS1643" s="758"/>
      <c r="AT1643" s="758"/>
      <c r="AU1643" s="758"/>
      <c r="AV1643" s="758"/>
      <c r="AW1643" s="758"/>
      <c r="AX1643" s="758"/>
      <c r="AY1643" s="758"/>
      <c r="AZ1643" s="758"/>
      <c r="BA1643" s="758"/>
      <c r="BB1643" s="758"/>
      <c r="BC1643" s="758"/>
      <c r="BD1643" s="758"/>
      <c r="BE1643" s="758"/>
      <c r="BF1643" s="812"/>
      <c r="BG1643" s="758"/>
      <c r="BH1643" s="758"/>
      <c r="BI1643" s="758"/>
      <c r="BJ1643" s="758"/>
      <c r="BK1643" s="758"/>
      <c r="BL1643" s="758"/>
      <c r="BM1643" s="758"/>
      <c r="BN1643" s="758"/>
      <c r="BO1643" s="758"/>
      <c r="BP1643" s="758"/>
      <c r="BQ1643" s="758"/>
      <c r="BR1643" s="758"/>
      <c r="BS1643" s="758"/>
      <c r="BT1643" s="758"/>
      <c r="BU1643" s="758"/>
      <c r="BV1643" s="758"/>
      <c r="BW1643" s="758"/>
      <c r="BX1643" s="758"/>
      <c r="BY1643" s="758"/>
      <c r="BZ1643" s="758"/>
      <c r="CA1643" s="758"/>
      <c r="CB1643" s="758"/>
      <c r="CC1643" s="758"/>
      <c r="CD1643" s="758"/>
      <c r="CE1643" s="758"/>
      <c r="CF1643" s="758"/>
      <c r="CG1643" s="758"/>
      <c r="CH1643" s="758"/>
      <c r="CI1643" s="758"/>
      <c r="CJ1643" s="758"/>
      <c r="CK1643" s="758"/>
      <c r="CL1643" s="758"/>
      <c r="CM1643" s="758"/>
      <c r="CN1643" s="758"/>
    </row>
    <row r="1644" spans="2:92" ht="15">
      <c r="B1644" s="758"/>
      <c r="C1644" s="758"/>
      <c r="D1644" s="758"/>
      <c r="E1644" s="758"/>
      <c r="F1644" s="758"/>
      <c r="G1644" s="758"/>
      <c r="H1644" s="758"/>
      <c r="I1644" s="758"/>
      <c r="J1644" s="758"/>
      <c r="K1644" s="758"/>
      <c r="L1644" s="758"/>
      <c r="M1644" s="758"/>
      <c r="N1644" s="758"/>
      <c r="O1644" s="758"/>
      <c r="P1644" s="758"/>
      <c r="Q1644" s="758"/>
      <c r="R1644" s="758"/>
      <c r="S1644" s="758"/>
      <c r="T1644" s="758"/>
      <c r="U1644" s="758"/>
      <c r="V1644" s="758"/>
      <c r="W1644" s="758"/>
      <c r="X1644" s="758"/>
      <c r="Y1644" s="758"/>
      <c r="Z1644" s="758"/>
      <c r="AA1644" s="758"/>
      <c r="AB1644" s="758"/>
      <c r="AC1644" s="758"/>
      <c r="AD1644" s="758"/>
      <c r="AE1644" s="758"/>
      <c r="AF1644" s="758"/>
      <c r="AG1644" s="758"/>
      <c r="AH1644" s="758"/>
      <c r="AI1644" s="758"/>
      <c r="AJ1644" s="758"/>
      <c r="AK1644" s="758"/>
      <c r="AL1644" s="758"/>
      <c r="AM1644" s="758"/>
      <c r="AN1644" s="758"/>
      <c r="AO1644" s="758"/>
      <c r="AP1644" s="758"/>
      <c r="AQ1644" s="758"/>
      <c r="AR1644" s="758"/>
      <c r="AS1644" s="758"/>
      <c r="AT1644" s="758"/>
      <c r="AU1644" s="758"/>
      <c r="AV1644" s="758"/>
      <c r="AW1644" s="758"/>
      <c r="AX1644" s="758"/>
      <c r="AY1644" s="758"/>
      <c r="AZ1644" s="758"/>
      <c r="BA1644" s="758"/>
      <c r="BB1644" s="758"/>
      <c r="BC1644" s="758"/>
      <c r="BD1644" s="758"/>
      <c r="BE1644" s="758"/>
      <c r="BF1644" s="812"/>
      <c r="BG1644" s="758"/>
      <c r="BH1644" s="758"/>
      <c r="BI1644" s="758"/>
      <c r="BJ1644" s="758"/>
      <c r="BK1644" s="758"/>
      <c r="BL1644" s="758"/>
      <c r="BM1644" s="758"/>
      <c r="BN1644" s="758"/>
      <c r="BO1644" s="758"/>
      <c r="BP1644" s="758"/>
      <c r="BQ1644" s="758"/>
      <c r="BR1644" s="758"/>
      <c r="BS1644" s="758"/>
      <c r="BT1644" s="758"/>
      <c r="BU1644" s="758"/>
      <c r="BV1644" s="758"/>
      <c r="BW1644" s="758"/>
      <c r="BX1644" s="758"/>
      <c r="BY1644" s="758"/>
      <c r="BZ1644" s="758"/>
      <c r="CA1644" s="758"/>
      <c r="CB1644" s="758"/>
      <c r="CC1644" s="758"/>
      <c r="CD1644" s="758"/>
      <c r="CE1644" s="758"/>
      <c r="CF1644" s="758"/>
      <c r="CG1644" s="758"/>
      <c r="CH1644" s="758"/>
      <c r="CI1644" s="758"/>
      <c r="CJ1644" s="758"/>
      <c r="CK1644" s="758"/>
      <c r="CL1644" s="758"/>
      <c r="CM1644" s="758"/>
      <c r="CN1644" s="758"/>
    </row>
    <row r="1645" spans="2:92" ht="15">
      <c r="B1645" s="758"/>
      <c r="C1645" s="758"/>
      <c r="D1645" s="758"/>
      <c r="E1645" s="758"/>
      <c r="F1645" s="758"/>
      <c r="G1645" s="758"/>
      <c r="H1645" s="758"/>
      <c r="I1645" s="758"/>
      <c r="J1645" s="758"/>
      <c r="K1645" s="758"/>
      <c r="L1645" s="758"/>
      <c r="M1645" s="758"/>
      <c r="N1645" s="758"/>
      <c r="O1645" s="758"/>
      <c r="P1645" s="758"/>
      <c r="Q1645" s="758"/>
      <c r="R1645" s="758"/>
      <c r="S1645" s="758"/>
      <c r="T1645" s="758"/>
      <c r="U1645" s="758"/>
      <c r="V1645" s="758"/>
      <c r="W1645" s="758"/>
      <c r="X1645" s="758"/>
      <c r="Y1645" s="758"/>
      <c r="Z1645" s="758"/>
      <c r="AA1645" s="758"/>
      <c r="AB1645" s="758"/>
      <c r="AC1645" s="758"/>
      <c r="AD1645" s="758"/>
      <c r="AE1645" s="758"/>
      <c r="AF1645" s="758"/>
      <c r="AG1645" s="758"/>
      <c r="AH1645" s="758"/>
      <c r="AI1645" s="758"/>
      <c r="AJ1645" s="758"/>
      <c r="AK1645" s="758"/>
      <c r="AL1645" s="758"/>
      <c r="AM1645" s="758"/>
      <c r="AN1645" s="758"/>
      <c r="AO1645" s="758"/>
      <c r="AP1645" s="758"/>
      <c r="AQ1645" s="758"/>
      <c r="AR1645" s="758"/>
      <c r="AS1645" s="758"/>
      <c r="AT1645" s="758"/>
      <c r="AU1645" s="758"/>
      <c r="AV1645" s="758"/>
      <c r="AW1645" s="758"/>
      <c r="AX1645" s="758"/>
      <c r="AY1645" s="758"/>
      <c r="AZ1645" s="758"/>
      <c r="BA1645" s="758"/>
      <c r="BB1645" s="758"/>
      <c r="BC1645" s="758"/>
      <c r="BD1645" s="758"/>
      <c r="BE1645" s="758"/>
      <c r="BF1645" s="812"/>
      <c r="BG1645" s="758"/>
      <c r="BH1645" s="758"/>
      <c r="BI1645" s="758"/>
      <c r="BJ1645" s="758"/>
      <c r="BK1645" s="758"/>
      <c r="BL1645" s="758"/>
      <c r="BM1645" s="758"/>
      <c r="BN1645" s="758"/>
      <c r="BO1645" s="758"/>
      <c r="BP1645" s="758"/>
      <c r="BQ1645" s="758"/>
      <c r="BR1645" s="758"/>
      <c r="BS1645" s="758"/>
      <c r="BT1645" s="758"/>
      <c r="BU1645" s="758"/>
      <c r="BV1645" s="758"/>
      <c r="BW1645" s="758"/>
      <c r="BX1645" s="758"/>
      <c r="BY1645" s="758"/>
      <c r="BZ1645" s="758"/>
      <c r="CA1645" s="758"/>
      <c r="CB1645" s="758"/>
      <c r="CC1645" s="758"/>
      <c r="CD1645" s="758"/>
      <c r="CE1645" s="758"/>
      <c r="CF1645" s="758"/>
      <c r="CG1645" s="758"/>
      <c r="CH1645" s="758"/>
      <c r="CI1645" s="758"/>
      <c r="CJ1645" s="758"/>
      <c r="CK1645" s="758"/>
      <c r="CL1645" s="758"/>
      <c r="CM1645" s="758"/>
      <c r="CN1645" s="758"/>
    </row>
    <row r="1646" spans="2:92" ht="15">
      <c r="B1646" s="758"/>
      <c r="C1646" s="758"/>
      <c r="D1646" s="758"/>
      <c r="E1646" s="758"/>
      <c r="F1646" s="758"/>
      <c r="G1646" s="758"/>
      <c r="H1646" s="758"/>
      <c r="I1646" s="758"/>
      <c r="J1646" s="758"/>
      <c r="K1646" s="758"/>
      <c r="L1646" s="758"/>
      <c r="M1646" s="758"/>
      <c r="N1646" s="758"/>
      <c r="O1646" s="758"/>
      <c r="P1646" s="758"/>
      <c r="Q1646" s="758"/>
      <c r="R1646" s="758"/>
      <c r="S1646" s="758"/>
      <c r="T1646" s="758"/>
      <c r="U1646" s="758"/>
      <c r="V1646" s="758"/>
      <c r="W1646" s="758"/>
      <c r="X1646" s="758"/>
      <c r="Y1646" s="758"/>
      <c r="Z1646" s="758"/>
      <c r="AA1646" s="758"/>
      <c r="AB1646" s="758"/>
      <c r="AC1646" s="758"/>
      <c r="AD1646" s="758"/>
      <c r="AE1646" s="758"/>
      <c r="AF1646" s="758"/>
      <c r="AG1646" s="758"/>
      <c r="AH1646" s="758"/>
      <c r="AI1646" s="758"/>
      <c r="AJ1646" s="758"/>
      <c r="AK1646" s="758"/>
      <c r="AL1646" s="758"/>
      <c r="AM1646" s="758"/>
      <c r="AN1646" s="758"/>
      <c r="AO1646" s="758"/>
      <c r="AP1646" s="758"/>
      <c r="AQ1646" s="758"/>
      <c r="AR1646" s="758"/>
      <c r="AS1646" s="758"/>
      <c r="AT1646" s="758"/>
      <c r="AU1646" s="758"/>
      <c r="AV1646" s="758"/>
      <c r="AW1646" s="758"/>
      <c r="AX1646" s="758"/>
      <c r="AY1646" s="758"/>
      <c r="AZ1646" s="758"/>
      <c r="BA1646" s="758"/>
      <c r="BB1646" s="758"/>
      <c r="BC1646" s="758"/>
      <c r="BD1646" s="758"/>
      <c r="BE1646" s="758"/>
      <c r="BF1646" s="812"/>
      <c r="BG1646" s="758"/>
      <c r="BH1646" s="758"/>
      <c r="BI1646" s="758"/>
      <c r="BJ1646" s="758"/>
      <c r="BK1646" s="758"/>
      <c r="BL1646" s="758"/>
      <c r="BM1646" s="758"/>
      <c r="BN1646" s="758"/>
      <c r="BO1646" s="758"/>
      <c r="BP1646" s="758"/>
      <c r="BQ1646" s="758"/>
      <c r="BR1646" s="758"/>
      <c r="BS1646" s="758"/>
      <c r="BT1646" s="758"/>
      <c r="BU1646" s="758"/>
      <c r="BV1646" s="758"/>
      <c r="BW1646" s="758"/>
      <c r="BX1646" s="758"/>
      <c r="BY1646" s="758"/>
      <c r="BZ1646" s="758"/>
      <c r="CA1646" s="758"/>
      <c r="CB1646" s="758"/>
      <c r="CC1646" s="758"/>
      <c r="CD1646" s="758"/>
      <c r="CE1646" s="758"/>
      <c r="CF1646" s="758"/>
      <c r="CG1646" s="758"/>
      <c r="CH1646" s="758"/>
      <c r="CI1646" s="758"/>
      <c r="CJ1646" s="758"/>
      <c r="CK1646" s="758"/>
      <c r="CL1646" s="758"/>
      <c r="CM1646" s="758"/>
      <c r="CN1646" s="758"/>
    </row>
    <row r="1647" spans="2:92" ht="15">
      <c r="B1647" s="758"/>
      <c r="C1647" s="758"/>
      <c r="D1647" s="758"/>
      <c r="E1647" s="758"/>
      <c r="F1647" s="758"/>
      <c r="G1647" s="758"/>
      <c r="H1647" s="758"/>
      <c r="I1647" s="758"/>
      <c r="J1647" s="758"/>
      <c r="K1647" s="758"/>
      <c r="L1647" s="758"/>
      <c r="M1647" s="758"/>
      <c r="N1647" s="758"/>
      <c r="O1647" s="758"/>
      <c r="P1647" s="758"/>
      <c r="Q1647" s="758"/>
      <c r="R1647" s="758"/>
      <c r="S1647" s="758"/>
      <c r="T1647" s="758"/>
      <c r="U1647" s="758"/>
      <c r="V1647" s="758"/>
      <c r="W1647" s="758"/>
      <c r="X1647" s="758"/>
      <c r="Y1647" s="758"/>
      <c r="Z1647" s="758"/>
      <c r="AA1647" s="758"/>
      <c r="AB1647" s="758"/>
      <c r="AC1647" s="758"/>
      <c r="AD1647" s="758"/>
      <c r="AE1647" s="758"/>
      <c r="AF1647" s="758"/>
      <c r="AG1647" s="758"/>
      <c r="AH1647" s="758"/>
      <c r="AI1647" s="758"/>
      <c r="AJ1647" s="758"/>
      <c r="AK1647" s="758"/>
      <c r="AL1647" s="758"/>
      <c r="AM1647" s="758"/>
      <c r="AN1647" s="758"/>
      <c r="AO1647" s="758"/>
      <c r="AP1647" s="758"/>
      <c r="AQ1647" s="758"/>
      <c r="AR1647" s="758"/>
      <c r="AS1647" s="758"/>
      <c r="AT1647" s="758"/>
      <c r="AU1647" s="758"/>
      <c r="AV1647" s="758"/>
      <c r="AW1647" s="758"/>
      <c r="AX1647" s="758"/>
      <c r="AY1647" s="758"/>
      <c r="AZ1647" s="758"/>
      <c r="BA1647" s="758"/>
      <c r="BB1647" s="758"/>
      <c r="BC1647" s="758"/>
      <c r="BD1647" s="758"/>
      <c r="BE1647" s="758"/>
      <c r="BF1647" s="812"/>
      <c r="BG1647" s="758"/>
      <c r="BH1647" s="758"/>
      <c r="BI1647" s="758"/>
      <c r="BJ1647" s="758"/>
      <c r="BK1647" s="758"/>
      <c r="BL1647" s="758"/>
      <c r="BM1647" s="758"/>
      <c r="BN1647" s="758"/>
      <c r="BO1647" s="758"/>
      <c r="BP1647" s="758"/>
      <c r="BQ1647" s="758"/>
      <c r="BR1647" s="758"/>
      <c r="BS1647" s="758"/>
      <c r="BT1647" s="758"/>
      <c r="BU1647" s="758"/>
      <c r="BV1647" s="758"/>
      <c r="BW1647" s="758"/>
      <c r="BX1647" s="758"/>
      <c r="BY1647" s="758"/>
      <c r="BZ1647" s="758"/>
      <c r="CA1647" s="758"/>
      <c r="CB1647" s="758"/>
      <c r="CC1647" s="758"/>
      <c r="CD1647" s="758"/>
      <c r="CE1647" s="758"/>
      <c r="CF1647" s="758"/>
      <c r="CG1647" s="758"/>
      <c r="CH1647" s="758"/>
      <c r="CI1647" s="758"/>
      <c r="CJ1647" s="758"/>
      <c r="CK1647" s="758"/>
      <c r="CL1647" s="758"/>
      <c r="CM1647" s="758"/>
      <c r="CN1647" s="758"/>
    </row>
    <row r="1648" spans="2:92" ht="15">
      <c r="B1648" s="758"/>
      <c r="C1648" s="758"/>
      <c r="D1648" s="758"/>
      <c r="E1648" s="758"/>
      <c r="F1648" s="758"/>
      <c r="G1648" s="758"/>
      <c r="H1648" s="758"/>
      <c r="I1648" s="758"/>
      <c r="J1648" s="758"/>
      <c r="K1648" s="758"/>
      <c r="L1648" s="758"/>
      <c r="M1648" s="758"/>
      <c r="N1648" s="758"/>
      <c r="O1648" s="758"/>
      <c r="P1648" s="758"/>
      <c r="Q1648" s="758"/>
      <c r="R1648" s="758"/>
      <c r="S1648" s="758"/>
      <c r="T1648" s="758"/>
      <c r="U1648" s="758"/>
      <c r="V1648" s="758"/>
      <c r="W1648" s="758"/>
      <c r="X1648" s="758"/>
      <c r="Y1648" s="758"/>
      <c r="Z1648" s="758"/>
      <c r="AA1648" s="758"/>
      <c r="AB1648" s="758"/>
      <c r="AC1648" s="758"/>
      <c r="AD1648" s="758"/>
      <c r="AE1648" s="758"/>
      <c r="AF1648" s="758"/>
      <c r="AG1648" s="758"/>
      <c r="AH1648" s="758"/>
      <c r="AI1648" s="758"/>
      <c r="AJ1648" s="758"/>
      <c r="AK1648" s="758"/>
      <c r="AL1648" s="758"/>
      <c r="AM1648" s="758"/>
      <c r="AN1648" s="758"/>
      <c r="AO1648" s="758"/>
      <c r="AP1648" s="758"/>
      <c r="AQ1648" s="758"/>
      <c r="AR1648" s="758"/>
      <c r="AS1648" s="758"/>
      <c r="AT1648" s="758"/>
      <c r="AU1648" s="758"/>
      <c r="AV1648" s="758"/>
      <c r="AW1648" s="758"/>
      <c r="AX1648" s="758"/>
      <c r="AY1648" s="758"/>
      <c r="AZ1648" s="758"/>
      <c r="BA1648" s="758"/>
      <c r="BB1648" s="758"/>
      <c r="BC1648" s="758"/>
      <c r="BD1648" s="758"/>
      <c r="BE1648" s="758"/>
      <c r="BF1648" s="812"/>
      <c r="BG1648" s="758"/>
      <c r="BH1648" s="758"/>
      <c r="BI1648" s="758"/>
      <c r="BJ1648" s="758"/>
      <c r="BK1648" s="758"/>
      <c r="BL1648" s="758"/>
      <c r="BM1648" s="758"/>
      <c r="BN1648" s="758"/>
      <c r="BO1648" s="758"/>
      <c r="BP1648" s="758"/>
      <c r="BQ1648" s="758"/>
      <c r="BR1648" s="758"/>
      <c r="BS1648" s="758"/>
      <c r="BT1648" s="758"/>
      <c r="BU1648" s="758"/>
      <c r="BV1648" s="758"/>
      <c r="BW1648" s="758"/>
      <c r="BX1648" s="758"/>
      <c r="BY1648" s="758"/>
      <c r="BZ1648" s="758"/>
      <c r="CA1648" s="758"/>
      <c r="CB1648" s="758"/>
      <c r="CC1648" s="758"/>
      <c r="CD1648" s="758"/>
      <c r="CE1648" s="758"/>
      <c r="CF1648" s="758"/>
      <c r="CG1648" s="758"/>
      <c r="CH1648" s="758"/>
      <c r="CI1648" s="758"/>
      <c r="CJ1648" s="758"/>
      <c r="CK1648" s="758"/>
      <c r="CL1648" s="758"/>
      <c r="CM1648" s="758"/>
      <c r="CN1648" s="758"/>
    </row>
    <row r="1649" spans="2:92" ht="15">
      <c r="B1649" s="758"/>
      <c r="C1649" s="758"/>
      <c r="D1649" s="758"/>
      <c r="E1649" s="758"/>
      <c r="F1649" s="758"/>
      <c r="G1649" s="758"/>
      <c r="H1649" s="758"/>
      <c r="I1649" s="758"/>
      <c r="J1649" s="758"/>
      <c r="K1649" s="758"/>
      <c r="L1649" s="758"/>
      <c r="M1649" s="758"/>
      <c r="N1649" s="758"/>
      <c r="O1649" s="758"/>
      <c r="P1649" s="758"/>
      <c r="Q1649" s="758"/>
      <c r="R1649" s="758"/>
      <c r="S1649" s="758"/>
      <c r="T1649" s="758"/>
      <c r="U1649" s="758"/>
      <c r="V1649" s="758"/>
      <c r="W1649" s="758"/>
      <c r="X1649" s="758"/>
      <c r="Y1649" s="758"/>
      <c r="Z1649" s="758"/>
      <c r="AA1649" s="758"/>
      <c r="AB1649" s="758"/>
      <c r="AC1649" s="758"/>
      <c r="AD1649" s="758"/>
      <c r="AE1649" s="758"/>
      <c r="AF1649" s="758"/>
      <c r="AG1649" s="758"/>
      <c r="AH1649" s="758"/>
      <c r="AI1649" s="758"/>
      <c r="AJ1649" s="758"/>
      <c r="AK1649" s="758"/>
      <c r="AL1649" s="758"/>
      <c r="AM1649" s="758"/>
      <c r="AN1649" s="758"/>
      <c r="AO1649" s="758"/>
      <c r="AP1649" s="758"/>
      <c r="AQ1649" s="758"/>
      <c r="AR1649" s="758"/>
      <c r="AS1649" s="758"/>
      <c r="AT1649" s="758"/>
      <c r="AU1649" s="758"/>
      <c r="AV1649" s="758"/>
      <c r="AW1649" s="758"/>
      <c r="AX1649" s="758"/>
      <c r="AY1649" s="758"/>
      <c r="AZ1649" s="758"/>
      <c r="BA1649" s="758"/>
      <c r="BB1649" s="758"/>
      <c r="BC1649" s="758"/>
      <c r="BD1649" s="758"/>
      <c r="BE1649" s="758"/>
      <c r="BF1649" s="812"/>
      <c r="BG1649" s="758"/>
      <c r="BH1649" s="758"/>
      <c r="BI1649" s="758"/>
      <c r="BJ1649" s="758"/>
      <c r="BK1649" s="758"/>
      <c r="BL1649" s="758"/>
      <c r="BM1649" s="758"/>
      <c r="BN1649" s="758"/>
      <c r="BO1649" s="758"/>
      <c r="BP1649" s="758"/>
      <c r="BQ1649" s="758"/>
      <c r="BR1649" s="758"/>
      <c r="BS1649" s="758"/>
      <c r="BT1649" s="758"/>
      <c r="BU1649" s="758"/>
      <c r="BV1649" s="758"/>
      <c r="BW1649" s="758"/>
      <c r="BX1649" s="758"/>
      <c r="BY1649" s="758"/>
      <c r="BZ1649" s="758"/>
      <c r="CA1649" s="758"/>
      <c r="CB1649" s="758"/>
      <c r="CC1649" s="758"/>
      <c r="CD1649" s="758"/>
      <c r="CE1649" s="758"/>
      <c r="CF1649" s="758"/>
      <c r="CG1649" s="758"/>
      <c r="CH1649" s="758"/>
      <c r="CI1649" s="758"/>
      <c r="CJ1649" s="758"/>
      <c r="CK1649" s="758"/>
      <c r="CL1649" s="758"/>
      <c r="CM1649" s="758"/>
      <c r="CN1649" s="758"/>
    </row>
    <row r="1650" spans="2:92" ht="15">
      <c r="B1650" s="758"/>
      <c r="C1650" s="758"/>
      <c r="D1650" s="758"/>
      <c r="E1650" s="758"/>
      <c r="F1650" s="758"/>
      <c r="G1650" s="758"/>
      <c r="H1650" s="758"/>
      <c r="I1650" s="758"/>
      <c r="J1650" s="758"/>
      <c r="K1650" s="758"/>
      <c r="L1650" s="758"/>
      <c r="M1650" s="758"/>
      <c r="N1650" s="758"/>
      <c r="O1650" s="758"/>
      <c r="P1650" s="758"/>
      <c r="Q1650" s="758"/>
      <c r="R1650" s="758"/>
      <c r="S1650" s="758"/>
      <c r="T1650" s="758"/>
      <c r="U1650" s="758"/>
      <c r="V1650" s="758"/>
      <c r="W1650" s="758"/>
      <c r="X1650" s="758"/>
      <c r="Y1650" s="758"/>
      <c r="Z1650" s="758"/>
      <c r="AA1650" s="758"/>
      <c r="AB1650" s="758"/>
      <c r="AC1650" s="758"/>
      <c r="AD1650" s="758"/>
      <c r="AE1650" s="758"/>
      <c r="AF1650" s="758"/>
      <c r="AG1650" s="758"/>
      <c r="AH1650" s="758"/>
      <c r="AI1650" s="758"/>
      <c r="AJ1650" s="758"/>
      <c r="AK1650" s="758"/>
      <c r="AL1650" s="758"/>
      <c r="AM1650" s="758"/>
      <c r="AN1650" s="758"/>
      <c r="AO1650" s="758"/>
      <c r="AP1650" s="758"/>
      <c r="AQ1650" s="758"/>
      <c r="AR1650" s="758"/>
      <c r="AS1650" s="758"/>
      <c r="AT1650" s="758"/>
      <c r="AU1650" s="758"/>
      <c r="AV1650" s="758"/>
      <c r="AW1650" s="758"/>
      <c r="AX1650" s="758"/>
      <c r="AY1650" s="758"/>
      <c r="AZ1650" s="758"/>
      <c r="BA1650" s="758"/>
      <c r="BB1650" s="758"/>
      <c r="BC1650" s="758"/>
      <c r="BD1650" s="758"/>
      <c r="BE1650" s="758"/>
      <c r="BF1650" s="812"/>
      <c r="BG1650" s="758"/>
      <c r="BH1650" s="758"/>
      <c r="BI1650" s="758"/>
      <c r="BJ1650" s="758"/>
      <c r="BK1650" s="758"/>
      <c r="BL1650" s="758"/>
      <c r="BM1650" s="758"/>
      <c r="BN1650" s="758"/>
      <c r="BO1650" s="758"/>
      <c r="BP1650" s="758"/>
      <c r="BQ1650" s="758"/>
      <c r="BR1650" s="758"/>
      <c r="BS1650" s="758"/>
      <c r="BT1650" s="758"/>
      <c r="BU1650" s="758"/>
      <c r="BV1650" s="758"/>
      <c r="BW1650" s="758"/>
      <c r="BX1650" s="758"/>
      <c r="BY1650" s="758"/>
      <c r="BZ1650" s="758"/>
      <c r="CA1650" s="758"/>
      <c r="CB1650" s="758"/>
      <c r="CC1650" s="758"/>
      <c r="CD1650" s="758"/>
      <c r="CE1650" s="758"/>
      <c r="CF1650" s="758"/>
      <c r="CG1650" s="758"/>
      <c r="CH1650" s="758"/>
      <c r="CI1650" s="758"/>
      <c r="CJ1650" s="758"/>
      <c r="CK1650" s="758"/>
      <c r="CL1650" s="758"/>
      <c r="CM1650" s="758"/>
      <c r="CN1650" s="758"/>
    </row>
    <row r="1651" spans="2:92" ht="15">
      <c r="B1651" s="758"/>
      <c r="C1651" s="758"/>
      <c r="D1651" s="758"/>
      <c r="E1651" s="758"/>
      <c r="F1651" s="758"/>
      <c r="G1651" s="758"/>
      <c r="H1651" s="758"/>
      <c r="I1651" s="758"/>
      <c r="J1651" s="758"/>
      <c r="K1651" s="758"/>
      <c r="L1651" s="758"/>
      <c r="M1651" s="758"/>
      <c r="N1651" s="758"/>
      <c r="O1651" s="758"/>
      <c r="P1651" s="758"/>
      <c r="Q1651" s="758"/>
      <c r="R1651" s="758"/>
      <c r="S1651" s="758"/>
      <c r="T1651" s="758"/>
      <c r="U1651" s="758"/>
      <c r="V1651" s="758"/>
      <c r="W1651" s="758"/>
      <c r="X1651" s="758"/>
      <c r="Y1651" s="758"/>
      <c r="Z1651" s="758"/>
      <c r="AA1651" s="758"/>
      <c r="AB1651" s="758"/>
      <c r="AC1651" s="758"/>
      <c r="AD1651" s="758"/>
      <c r="AE1651" s="758"/>
      <c r="AF1651" s="758"/>
      <c r="AG1651" s="758"/>
      <c r="AH1651" s="758"/>
      <c r="AI1651" s="758"/>
      <c r="AJ1651" s="758"/>
      <c r="AK1651" s="758"/>
      <c r="AL1651" s="758"/>
      <c r="AM1651" s="758"/>
      <c r="AN1651" s="758"/>
      <c r="AO1651" s="758"/>
      <c r="AP1651" s="758"/>
      <c r="AQ1651" s="758"/>
      <c r="AR1651" s="758"/>
      <c r="AS1651" s="758"/>
      <c r="AT1651" s="758"/>
      <c r="AU1651" s="758"/>
      <c r="AV1651" s="758"/>
      <c r="AW1651" s="758"/>
      <c r="AX1651" s="758"/>
      <c r="AY1651" s="758"/>
      <c r="AZ1651" s="758"/>
      <c r="BA1651" s="758"/>
      <c r="BB1651" s="758"/>
      <c r="BC1651" s="758"/>
      <c r="BD1651" s="758"/>
      <c r="BE1651" s="758"/>
      <c r="BF1651" s="812"/>
      <c r="BG1651" s="758"/>
      <c r="BH1651" s="758"/>
      <c r="BI1651" s="758"/>
      <c r="BJ1651" s="758"/>
      <c r="BK1651" s="758"/>
      <c r="BL1651" s="758"/>
      <c r="BM1651" s="758"/>
      <c r="BN1651" s="758"/>
      <c r="BO1651" s="758"/>
      <c r="BP1651" s="758"/>
      <c r="BQ1651" s="758"/>
      <c r="BR1651" s="758"/>
      <c r="BS1651" s="758"/>
      <c r="BT1651" s="758"/>
      <c r="BU1651" s="758"/>
      <c r="BV1651" s="758"/>
      <c r="BW1651" s="758"/>
      <c r="BX1651" s="758"/>
      <c r="BY1651" s="758"/>
      <c r="BZ1651" s="758"/>
      <c r="CA1651" s="758"/>
      <c r="CB1651" s="758"/>
      <c r="CC1651" s="758"/>
      <c r="CD1651" s="758"/>
      <c r="CE1651" s="758"/>
      <c r="CF1651" s="758"/>
      <c r="CG1651" s="758"/>
      <c r="CH1651" s="758"/>
      <c r="CI1651" s="758"/>
      <c r="CJ1651" s="758"/>
      <c r="CK1651" s="758"/>
      <c r="CL1651" s="758"/>
      <c r="CM1651" s="758"/>
      <c r="CN1651" s="758"/>
    </row>
    <row r="1652" spans="2:92" ht="15">
      <c r="B1652" s="758"/>
      <c r="C1652" s="758"/>
      <c r="D1652" s="758"/>
      <c r="E1652" s="758"/>
      <c r="F1652" s="758"/>
      <c r="G1652" s="758"/>
      <c r="H1652" s="758"/>
      <c r="I1652" s="758"/>
      <c r="J1652" s="758"/>
      <c r="K1652" s="758"/>
      <c r="L1652" s="758"/>
      <c r="M1652" s="758"/>
      <c r="N1652" s="758"/>
      <c r="O1652" s="758"/>
      <c r="P1652" s="758"/>
      <c r="Q1652" s="758"/>
      <c r="R1652" s="758"/>
      <c r="S1652" s="758"/>
      <c r="T1652" s="758"/>
      <c r="U1652" s="758"/>
      <c r="V1652" s="758"/>
      <c r="W1652" s="758"/>
      <c r="X1652" s="758"/>
      <c r="Y1652" s="758"/>
      <c r="Z1652" s="758"/>
      <c r="AA1652" s="758"/>
      <c r="AB1652" s="758"/>
      <c r="AC1652" s="758"/>
      <c r="AD1652" s="758"/>
      <c r="AE1652" s="758"/>
      <c r="AF1652" s="758"/>
      <c r="AG1652" s="758"/>
      <c r="AH1652" s="758"/>
      <c r="AI1652" s="758"/>
      <c r="AJ1652" s="758"/>
      <c r="AK1652" s="758"/>
      <c r="AL1652" s="758"/>
      <c r="AM1652" s="758"/>
      <c r="AN1652" s="758"/>
      <c r="AO1652" s="758"/>
      <c r="AP1652" s="758"/>
      <c r="AQ1652" s="758"/>
      <c r="AR1652" s="758"/>
      <c r="AS1652" s="758"/>
      <c r="AT1652" s="758"/>
      <c r="AU1652" s="758"/>
      <c r="AV1652" s="758"/>
      <c r="AW1652" s="758"/>
      <c r="AX1652" s="758"/>
      <c r="AY1652" s="758"/>
      <c r="AZ1652" s="758"/>
      <c r="BA1652" s="758"/>
      <c r="BB1652" s="758"/>
      <c r="BC1652" s="758"/>
      <c r="BD1652" s="758"/>
      <c r="BE1652" s="758"/>
      <c r="BF1652" s="812"/>
      <c r="BG1652" s="758"/>
      <c r="BH1652" s="758"/>
      <c r="BI1652" s="758"/>
      <c r="BJ1652" s="758"/>
      <c r="BK1652" s="758"/>
      <c r="BL1652" s="758"/>
      <c r="BM1652" s="758"/>
      <c r="BN1652" s="758"/>
      <c r="BO1652" s="758"/>
      <c r="BP1652" s="758"/>
      <c r="BQ1652" s="758"/>
      <c r="BR1652" s="758"/>
      <c r="BS1652" s="758"/>
      <c r="BT1652" s="758"/>
      <c r="BU1652" s="758"/>
      <c r="BV1652" s="758"/>
      <c r="BW1652" s="758"/>
      <c r="BX1652" s="758"/>
      <c r="BY1652" s="758"/>
      <c r="BZ1652" s="758"/>
      <c r="CA1652" s="758"/>
      <c r="CB1652" s="758"/>
      <c r="CC1652" s="758"/>
      <c r="CD1652" s="758"/>
      <c r="CE1652" s="758"/>
      <c r="CF1652" s="758"/>
      <c r="CG1652" s="758"/>
      <c r="CH1652" s="758"/>
      <c r="CI1652" s="758"/>
      <c r="CJ1652" s="758"/>
      <c r="CK1652" s="758"/>
      <c r="CL1652" s="758"/>
      <c r="CM1652" s="758"/>
      <c r="CN1652" s="758"/>
    </row>
    <row r="1653" spans="2:92" ht="15">
      <c r="B1653" s="758"/>
      <c r="C1653" s="758"/>
      <c r="D1653" s="758"/>
      <c r="E1653" s="758"/>
      <c r="F1653" s="758"/>
      <c r="G1653" s="758"/>
      <c r="H1653" s="758"/>
      <c r="I1653" s="758"/>
      <c r="J1653" s="758"/>
      <c r="K1653" s="758"/>
      <c r="L1653" s="758"/>
      <c r="M1653" s="758"/>
      <c r="N1653" s="758"/>
      <c r="O1653" s="758"/>
      <c r="P1653" s="758"/>
      <c r="Q1653" s="758"/>
      <c r="R1653" s="758"/>
      <c r="S1653" s="758"/>
      <c r="T1653" s="758"/>
      <c r="U1653" s="758"/>
      <c r="V1653" s="758"/>
      <c r="W1653" s="758"/>
      <c r="X1653" s="758"/>
      <c r="Y1653" s="758"/>
      <c r="Z1653" s="758"/>
      <c r="AA1653" s="758"/>
      <c r="AB1653" s="758"/>
      <c r="AC1653" s="758"/>
      <c r="AD1653" s="758"/>
      <c r="AE1653" s="758"/>
      <c r="AF1653" s="758"/>
      <c r="AG1653" s="758"/>
      <c r="AH1653" s="758"/>
      <c r="AI1653" s="758"/>
      <c r="AJ1653" s="758"/>
      <c r="AK1653" s="758"/>
      <c r="AL1653" s="758"/>
      <c r="AM1653" s="758"/>
      <c r="AN1653" s="758"/>
      <c r="AO1653" s="758"/>
      <c r="AP1653" s="758"/>
      <c r="AQ1653" s="758"/>
      <c r="AR1653" s="758"/>
      <c r="AS1653" s="758"/>
      <c r="AT1653" s="758"/>
      <c r="AU1653" s="758"/>
      <c r="AV1653" s="758"/>
      <c r="AW1653" s="758"/>
      <c r="AX1653" s="758"/>
      <c r="AY1653" s="758"/>
      <c r="AZ1653" s="758"/>
      <c r="BA1653" s="758"/>
      <c r="BB1653" s="758"/>
      <c r="BC1653" s="758"/>
      <c r="BD1653" s="758"/>
      <c r="BE1653" s="758"/>
      <c r="BF1653" s="812"/>
      <c r="BG1653" s="758"/>
      <c r="BH1653" s="758"/>
      <c r="BI1653" s="758"/>
      <c r="BJ1653" s="758"/>
      <c r="BK1653" s="758"/>
      <c r="BL1653" s="758"/>
      <c r="BM1653" s="758"/>
      <c r="BN1653" s="758"/>
      <c r="BO1653" s="758"/>
      <c r="BP1653" s="758"/>
      <c r="BQ1653" s="758"/>
      <c r="BR1653" s="758"/>
      <c r="BS1653" s="758"/>
      <c r="BT1653" s="758"/>
      <c r="BU1653" s="758"/>
      <c r="BV1653" s="758"/>
      <c r="BW1653" s="758"/>
      <c r="BX1653" s="758"/>
      <c r="BY1653" s="758"/>
      <c r="BZ1653" s="758"/>
      <c r="CA1653" s="758"/>
      <c r="CB1653" s="758"/>
      <c r="CC1653" s="758"/>
      <c r="CD1653" s="758"/>
      <c r="CE1653" s="758"/>
      <c r="CF1653" s="758"/>
      <c r="CG1653" s="758"/>
      <c r="CH1653" s="758"/>
      <c r="CI1653" s="758"/>
      <c r="CJ1653" s="758"/>
      <c r="CK1653" s="758"/>
      <c r="CL1653" s="758"/>
      <c r="CM1653" s="758"/>
      <c r="CN1653" s="758"/>
    </row>
    <row r="1654" spans="2:92" ht="15">
      <c r="B1654" s="758"/>
      <c r="C1654" s="758"/>
      <c r="D1654" s="758"/>
      <c r="E1654" s="758"/>
      <c r="F1654" s="758"/>
      <c r="G1654" s="758"/>
      <c r="H1654" s="758"/>
      <c r="I1654" s="758"/>
      <c r="J1654" s="758"/>
      <c r="K1654" s="758"/>
      <c r="L1654" s="758"/>
      <c r="M1654" s="758"/>
      <c r="N1654" s="758"/>
      <c r="O1654" s="758"/>
      <c r="P1654" s="758"/>
      <c r="Q1654" s="758"/>
      <c r="R1654" s="758"/>
      <c r="S1654" s="758"/>
      <c r="T1654" s="758"/>
      <c r="U1654" s="758"/>
      <c r="V1654" s="758"/>
      <c r="W1654" s="758"/>
      <c r="X1654" s="758"/>
      <c r="Y1654" s="758"/>
      <c r="Z1654" s="758"/>
      <c r="AA1654" s="758"/>
      <c r="AB1654" s="758"/>
      <c r="AC1654" s="758"/>
      <c r="AD1654" s="758"/>
      <c r="AE1654" s="758"/>
      <c r="AF1654" s="758"/>
      <c r="AG1654" s="758"/>
      <c r="AH1654" s="758"/>
      <c r="AI1654" s="758"/>
      <c r="AJ1654" s="758"/>
      <c r="AK1654" s="758"/>
      <c r="AL1654" s="758"/>
      <c r="AM1654" s="758"/>
      <c r="AN1654" s="758"/>
      <c r="AO1654" s="758"/>
      <c r="AP1654" s="758"/>
      <c r="AQ1654" s="758"/>
      <c r="AR1654" s="758"/>
      <c r="AS1654" s="758"/>
      <c r="AT1654" s="758"/>
      <c r="AU1654" s="758"/>
      <c r="AV1654" s="758"/>
      <c r="AW1654" s="758"/>
      <c r="AX1654" s="758"/>
      <c r="AY1654" s="758"/>
      <c r="AZ1654" s="758"/>
      <c r="BA1654" s="758"/>
      <c r="BB1654" s="758"/>
      <c r="BC1654" s="758"/>
      <c r="BD1654" s="758"/>
      <c r="BE1654" s="758"/>
      <c r="BF1654" s="812"/>
      <c r="BG1654" s="758"/>
      <c r="BH1654" s="758"/>
      <c r="BI1654" s="758"/>
      <c r="BJ1654" s="758"/>
      <c r="BK1654" s="758"/>
      <c r="BL1654" s="758"/>
      <c r="BM1654" s="758"/>
      <c r="BN1654" s="758"/>
      <c r="BO1654" s="758"/>
      <c r="BP1654" s="758"/>
      <c r="BQ1654" s="758"/>
      <c r="BR1654" s="758"/>
      <c r="BS1654" s="758"/>
      <c r="BT1654" s="758"/>
      <c r="BU1654" s="758"/>
      <c r="BV1654" s="758"/>
      <c r="BW1654" s="758"/>
      <c r="BX1654" s="758"/>
      <c r="BY1654" s="758"/>
      <c r="BZ1654" s="758"/>
      <c r="CA1654" s="758"/>
      <c r="CB1654" s="758"/>
      <c r="CC1654" s="758"/>
      <c r="CD1654" s="758"/>
      <c r="CE1654" s="758"/>
      <c r="CF1654" s="758"/>
      <c r="CG1654" s="758"/>
      <c r="CH1654" s="758"/>
      <c r="CI1654" s="758"/>
      <c r="CJ1654" s="758"/>
      <c r="CK1654" s="758"/>
      <c r="CL1654" s="758"/>
      <c r="CM1654" s="758"/>
      <c r="CN1654" s="758"/>
    </row>
    <row r="1655" spans="2:92" ht="15">
      <c r="B1655" s="758"/>
      <c r="C1655" s="758"/>
      <c r="D1655" s="758"/>
      <c r="E1655" s="758"/>
      <c r="F1655" s="758"/>
      <c r="G1655" s="758"/>
      <c r="H1655" s="758"/>
      <c r="I1655" s="758"/>
      <c r="J1655" s="758"/>
      <c r="K1655" s="758"/>
      <c r="L1655" s="758"/>
      <c r="M1655" s="758"/>
      <c r="N1655" s="758"/>
      <c r="O1655" s="758"/>
      <c r="P1655" s="758"/>
      <c r="Q1655" s="758"/>
      <c r="R1655" s="758"/>
      <c r="S1655" s="758"/>
      <c r="T1655" s="758"/>
      <c r="U1655" s="758"/>
      <c r="V1655" s="758"/>
      <c r="W1655" s="758"/>
      <c r="X1655" s="758"/>
      <c r="Y1655" s="758"/>
      <c r="Z1655" s="758"/>
      <c r="AA1655" s="758"/>
      <c r="AB1655" s="758"/>
      <c r="AC1655" s="758"/>
      <c r="AD1655" s="758"/>
      <c r="AE1655" s="758"/>
      <c r="AF1655" s="758"/>
      <c r="AG1655" s="758"/>
      <c r="AH1655" s="758"/>
      <c r="AI1655" s="758"/>
      <c r="AJ1655" s="758"/>
      <c r="AK1655" s="758"/>
      <c r="AL1655" s="758"/>
      <c r="AM1655" s="758"/>
      <c r="AN1655" s="758"/>
      <c r="AO1655" s="758"/>
      <c r="AP1655" s="758"/>
      <c r="AQ1655" s="758"/>
      <c r="AR1655" s="758"/>
      <c r="AS1655" s="758"/>
      <c r="AT1655" s="758"/>
      <c r="AU1655" s="758"/>
      <c r="AV1655" s="758"/>
      <c r="AW1655" s="758"/>
      <c r="AX1655" s="758"/>
      <c r="AY1655" s="758"/>
      <c r="AZ1655" s="758"/>
      <c r="BA1655" s="758"/>
      <c r="BB1655" s="758"/>
      <c r="BC1655" s="758"/>
      <c r="BD1655" s="758"/>
      <c r="BE1655" s="758"/>
      <c r="BF1655" s="812"/>
      <c r="BG1655" s="758"/>
      <c r="BH1655" s="758"/>
      <c r="BI1655" s="758"/>
      <c r="BJ1655" s="758"/>
      <c r="BK1655" s="758"/>
      <c r="BL1655" s="758"/>
      <c r="BM1655" s="758"/>
      <c r="BN1655" s="758"/>
      <c r="BO1655" s="758"/>
      <c r="BP1655" s="758"/>
      <c r="BQ1655" s="758"/>
      <c r="BR1655" s="758"/>
      <c r="BS1655" s="758"/>
      <c r="BT1655" s="758"/>
      <c r="BU1655" s="758"/>
      <c r="BV1655" s="758"/>
      <c r="BW1655" s="758"/>
      <c r="BX1655" s="758"/>
      <c r="BY1655" s="758"/>
      <c r="BZ1655" s="758"/>
      <c r="CA1655" s="758"/>
      <c r="CB1655" s="758"/>
      <c r="CC1655" s="758"/>
      <c r="CD1655" s="758"/>
      <c r="CE1655" s="758"/>
      <c r="CF1655" s="758"/>
      <c r="CG1655" s="758"/>
      <c r="CH1655" s="758"/>
      <c r="CI1655" s="758"/>
      <c r="CJ1655" s="758"/>
      <c r="CK1655" s="758"/>
      <c r="CL1655" s="758"/>
      <c r="CM1655" s="758"/>
      <c r="CN1655" s="758"/>
    </row>
    <row r="1656" spans="2:92" ht="15">
      <c r="B1656" s="758"/>
      <c r="C1656" s="758"/>
      <c r="D1656" s="758"/>
      <c r="E1656" s="758"/>
      <c r="F1656" s="758"/>
      <c r="G1656" s="758"/>
      <c r="H1656" s="758"/>
      <c r="I1656" s="758"/>
      <c r="J1656" s="758"/>
      <c r="K1656" s="758"/>
      <c r="L1656" s="758"/>
      <c r="M1656" s="758"/>
      <c r="N1656" s="758"/>
      <c r="O1656" s="758"/>
      <c r="P1656" s="758"/>
      <c r="Q1656" s="758"/>
      <c r="R1656" s="758"/>
      <c r="S1656" s="758"/>
      <c r="T1656" s="758"/>
      <c r="U1656" s="758"/>
      <c r="V1656" s="758"/>
      <c r="W1656" s="758"/>
      <c r="X1656" s="758"/>
      <c r="Y1656" s="758"/>
      <c r="Z1656" s="758"/>
      <c r="AA1656" s="758"/>
      <c r="AB1656" s="758"/>
      <c r="AC1656" s="758"/>
      <c r="AD1656" s="758"/>
      <c r="AE1656" s="758"/>
      <c r="AF1656" s="758"/>
      <c r="AG1656" s="758"/>
      <c r="AH1656" s="758"/>
      <c r="AI1656" s="758"/>
      <c r="AJ1656" s="758"/>
      <c r="AK1656" s="758"/>
      <c r="AL1656" s="758"/>
      <c r="AM1656" s="758"/>
      <c r="AN1656" s="758"/>
      <c r="AO1656" s="758"/>
      <c r="AP1656" s="758"/>
      <c r="AQ1656" s="758"/>
      <c r="AR1656" s="758"/>
      <c r="AS1656" s="758"/>
      <c r="AT1656" s="758"/>
      <c r="AU1656" s="758"/>
      <c r="AV1656" s="758"/>
      <c r="AW1656" s="758"/>
      <c r="AX1656" s="758"/>
      <c r="AY1656" s="758"/>
      <c r="AZ1656" s="758"/>
      <c r="BA1656" s="758"/>
      <c r="BB1656" s="758"/>
      <c r="BC1656" s="758"/>
      <c r="BD1656" s="758"/>
      <c r="BE1656" s="758"/>
      <c r="BF1656" s="812"/>
      <c r="BG1656" s="758"/>
      <c r="BH1656" s="758"/>
      <c r="BI1656" s="758"/>
      <c r="BJ1656" s="758"/>
      <c r="BK1656" s="758"/>
      <c r="BL1656" s="758"/>
      <c r="BM1656" s="758"/>
      <c r="BN1656" s="758"/>
      <c r="BO1656" s="758"/>
      <c r="BP1656" s="758"/>
      <c r="BQ1656" s="758"/>
      <c r="BR1656" s="758"/>
      <c r="BS1656" s="758"/>
      <c r="BT1656" s="758"/>
      <c r="BU1656" s="758"/>
      <c r="BV1656" s="758"/>
      <c r="BW1656" s="758"/>
      <c r="BX1656" s="758"/>
      <c r="BY1656" s="758"/>
      <c r="BZ1656" s="758"/>
      <c r="CA1656" s="758"/>
      <c r="CB1656" s="758"/>
      <c r="CC1656" s="758"/>
      <c r="CD1656" s="758"/>
      <c r="CE1656" s="758"/>
      <c r="CF1656" s="758"/>
      <c r="CG1656" s="758"/>
      <c r="CH1656" s="758"/>
      <c r="CI1656" s="758"/>
      <c r="CJ1656" s="758"/>
      <c r="CK1656" s="758"/>
      <c r="CL1656" s="758"/>
      <c r="CM1656" s="758"/>
      <c r="CN1656" s="758"/>
    </row>
    <row r="1657" spans="2:92" ht="15">
      <c r="B1657" s="758"/>
      <c r="C1657" s="758"/>
      <c r="D1657" s="758"/>
      <c r="E1657" s="758"/>
      <c r="F1657" s="758"/>
      <c r="G1657" s="758"/>
      <c r="H1657" s="758"/>
      <c r="I1657" s="758"/>
      <c r="J1657" s="758"/>
      <c r="K1657" s="758"/>
      <c r="L1657" s="758"/>
      <c r="M1657" s="758"/>
      <c r="N1657" s="758"/>
      <c r="O1657" s="758"/>
      <c r="P1657" s="758"/>
      <c r="Q1657" s="758"/>
      <c r="R1657" s="758"/>
      <c r="S1657" s="758"/>
      <c r="T1657" s="758"/>
      <c r="U1657" s="758"/>
      <c r="V1657" s="758"/>
      <c r="W1657" s="758"/>
      <c r="X1657" s="758"/>
      <c r="Y1657" s="758"/>
      <c r="Z1657" s="758"/>
      <c r="AA1657" s="758"/>
      <c r="AB1657" s="758"/>
      <c r="AC1657" s="758"/>
      <c r="AD1657" s="758"/>
      <c r="AE1657" s="758"/>
      <c r="AF1657" s="758"/>
      <c r="AG1657" s="758"/>
      <c r="AH1657" s="758"/>
      <c r="AI1657" s="758"/>
      <c r="AJ1657" s="758"/>
      <c r="AK1657" s="758"/>
      <c r="AL1657" s="758"/>
      <c r="AM1657" s="758"/>
      <c r="AN1657" s="758"/>
      <c r="AO1657" s="758"/>
      <c r="AP1657" s="758"/>
      <c r="AQ1657" s="758"/>
      <c r="AR1657" s="758"/>
      <c r="AS1657" s="758"/>
      <c r="AT1657" s="758"/>
      <c r="AU1657" s="758"/>
      <c r="AV1657" s="758"/>
      <c r="AW1657" s="758"/>
      <c r="AX1657" s="758"/>
      <c r="AY1657" s="758"/>
      <c r="AZ1657" s="758"/>
      <c r="BA1657" s="758"/>
      <c r="BB1657" s="758"/>
      <c r="BC1657" s="758"/>
      <c r="BD1657" s="758"/>
      <c r="BE1657" s="758"/>
      <c r="BF1657" s="812"/>
      <c r="BG1657" s="758"/>
      <c r="BH1657" s="758"/>
      <c r="BI1657" s="758"/>
      <c r="BJ1657" s="758"/>
      <c r="BK1657" s="758"/>
      <c r="BL1657" s="758"/>
      <c r="BM1657" s="758"/>
      <c r="BN1657" s="758"/>
      <c r="BO1657" s="758"/>
      <c r="BP1657" s="758"/>
      <c r="BQ1657" s="758"/>
      <c r="BR1657" s="758"/>
      <c r="BS1657" s="758"/>
      <c r="BT1657" s="758"/>
      <c r="BU1657" s="758"/>
      <c r="BV1657" s="758"/>
      <c r="BW1657" s="758"/>
      <c r="BX1657" s="758"/>
      <c r="BY1657" s="758"/>
      <c r="BZ1657" s="758"/>
      <c r="CA1657" s="758"/>
      <c r="CB1657" s="758"/>
      <c r="CC1657" s="758"/>
      <c r="CD1657" s="758"/>
      <c r="CE1657" s="758"/>
      <c r="CF1657" s="758"/>
      <c r="CG1657" s="758"/>
      <c r="CH1657" s="758"/>
      <c r="CI1657" s="758"/>
      <c r="CJ1657" s="758"/>
      <c r="CK1657" s="758"/>
      <c r="CL1657" s="758"/>
      <c r="CM1657" s="758"/>
      <c r="CN1657" s="758"/>
    </row>
    <row r="1658" spans="2:92" ht="15">
      <c r="B1658" s="758"/>
      <c r="C1658" s="758"/>
      <c r="D1658" s="758"/>
      <c r="E1658" s="758"/>
      <c r="F1658" s="758"/>
      <c r="G1658" s="758"/>
      <c r="H1658" s="758"/>
      <c r="I1658" s="758"/>
      <c r="J1658" s="758"/>
      <c r="K1658" s="758"/>
      <c r="L1658" s="758"/>
      <c r="M1658" s="758"/>
      <c r="N1658" s="758"/>
      <c r="O1658" s="758"/>
      <c r="P1658" s="758"/>
      <c r="Q1658" s="758"/>
      <c r="R1658" s="758"/>
      <c r="S1658" s="758"/>
      <c r="T1658" s="758"/>
      <c r="U1658" s="758"/>
      <c r="V1658" s="758"/>
      <c r="W1658" s="758"/>
      <c r="X1658" s="758"/>
      <c r="Y1658" s="758"/>
      <c r="Z1658" s="758"/>
      <c r="AA1658" s="758"/>
      <c r="AB1658" s="758"/>
      <c r="AC1658" s="758"/>
      <c r="AD1658" s="758"/>
      <c r="AE1658" s="758"/>
      <c r="AF1658" s="758"/>
      <c r="AG1658" s="758"/>
      <c r="AH1658" s="758"/>
      <c r="AI1658" s="758"/>
      <c r="AJ1658" s="758"/>
      <c r="AK1658" s="758"/>
      <c r="AL1658" s="758"/>
      <c r="AM1658" s="758"/>
      <c r="AN1658" s="758"/>
      <c r="AO1658" s="758"/>
      <c r="AP1658" s="758"/>
      <c r="AQ1658" s="758"/>
      <c r="AR1658" s="758"/>
      <c r="AS1658" s="758"/>
      <c r="AT1658" s="758"/>
      <c r="AU1658" s="758"/>
      <c r="AV1658" s="758"/>
      <c r="AW1658" s="758"/>
      <c r="AX1658" s="758"/>
      <c r="AY1658" s="758"/>
      <c r="AZ1658" s="758"/>
      <c r="BA1658" s="758"/>
      <c r="BB1658" s="758"/>
      <c r="BC1658" s="758"/>
      <c r="BD1658" s="758"/>
      <c r="BE1658" s="758"/>
      <c r="BF1658" s="812"/>
      <c r="BG1658" s="758"/>
      <c r="BH1658" s="758"/>
      <c r="BI1658" s="758"/>
      <c r="BJ1658" s="758"/>
      <c r="BK1658" s="758"/>
      <c r="BL1658" s="758"/>
      <c r="BM1658" s="758"/>
      <c r="BN1658" s="758"/>
      <c r="BO1658" s="758"/>
      <c r="BP1658" s="758"/>
      <c r="BQ1658" s="758"/>
      <c r="BR1658" s="758"/>
      <c r="BS1658" s="758"/>
      <c r="BT1658" s="758"/>
      <c r="BU1658" s="758"/>
      <c r="BV1658" s="758"/>
      <c r="BW1658" s="758"/>
      <c r="BX1658" s="758"/>
      <c r="BY1658" s="758"/>
      <c r="BZ1658" s="758"/>
      <c r="CA1658" s="758"/>
      <c r="CB1658" s="758"/>
      <c r="CC1658" s="758"/>
      <c r="CD1658" s="758"/>
      <c r="CE1658" s="758"/>
      <c r="CF1658" s="758"/>
      <c r="CG1658" s="758"/>
      <c r="CH1658" s="758"/>
      <c r="CI1658" s="758"/>
      <c r="CJ1658" s="758"/>
      <c r="CK1658" s="758"/>
      <c r="CL1658" s="758"/>
      <c r="CM1658" s="758"/>
      <c r="CN1658" s="758"/>
    </row>
    <row r="1659" spans="2:92" ht="15">
      <c r="B1659" s="758"/>
      <c r="C1659" s="758"/>
      <c r="D1659" s="758"/>
      <c r="E1659" s="758"/>
      <c r="F1659" s="758"/>
      <c r="G1659" s="758"/>
      <c r="H1659" s="758"/>
      <c r="I1659" s="758"/>
      <c r="J1659" s="758"/>
      <c r="K1659" s="758"/>
      <c r="L1659" s="758"/>
      <c r="M1659" s="758"/>
      <c r="N1659" s="758"/>
      <c r="O1659" s="758"/>
      <c r="P1659" s="758"/>
      <c r="Q1659" s="758"/>
      <c r="R1659" s="758"/>
      <c r="S1659" s="758"/>
      <c r="T1659" s="758"/>
      <c r="U1659" s="758"/>
      <c r="V1659" s="758"/>
      <c r="W1659" s="758"/>
      <c r="X1659" s="758"/>
      <c r="Y1659" s="758"/>
      <c r="Z1659" s="758"/>
      <c r="AA1659" s="758"/>
      <c r="AB1659" s="758"/>
      <c r="AC1659" s="758"/>
      <c r="AD1659" s="758"/>
      <c r="AE1659" s="758"/>
      <c r="AF1659" s="758"/>
      <c r="AG1659" s="758"/>
      <c r="AH1659" s="758"/>
      <c r="AI1659" s="758"/>
      <c r="AJ1659" s="758"/>
      <c r="AK1659" s="758"/>
      <c r="AL1659" s="758"/>
      <c r="AM1659" s="758"/>
      <c r="AN1659" s="758"/>
      <c r="AO1659" s="758"/>
      <c r="AP1659" s="758"/>
      <c r="AQ1659" s="758"/>
      <c r="AR1659" s="758"/>
      <c r="AS1659" s="758"/>
      <c r="AT1659" s="758"/>
      <c r="AU1659" s="758"/>
      <c r="AV1659" s="758"/>
      <c r="AW1659" s="758"/>
      <c r="AX1659" s="758"/>
      <c r="AY1659" s="758"/>
      <c r="AZ1659" s="758"/>
      <c r="BA1659" s="758"/>
      <c r="BB1659" s="758"/>
      <c r="BC1659" s="758"/>
      <c r="BD1659" s="758"/>
      <c r="BE1659" s="758"/>
      <c r="BF1659" s="812"/>
      <c r="BG1659" s="758"/>
      <c r="BH1659" s="758"/>
      <c r="BI1659" s="758"/>
      <c r="BJ1659" s="758"/>
      <c r="BK1659" s="758"/>
      <c r="BL1659" s="758"/>
      <c r="BM1659" s="758"/>
      <c r="BN1659" s="758"/>
      <c r="BO1659" s="758"/>
      <c r="BP1659" s="758"/>
      <c r="BQ1659" s="758"/>
      <c r="BR1659" s="758"/>
      <c r="BS1659" s="758"/>
      <c r="BT1659" s="758"/>
      <c r="BU1659" s="758"/>
      <c r="BV1659" s="758"/>
      <c r="BW1659" s="758"/>
      <c r="BX1659" s="758"/>
      <c r="BY1659" s="758"/>
      <c r="BZ1659" s="758"/>
      <c r="CA1659" s="758"/>
      <c r="CB1659" s="758"/>
      <c r="CC1659" s="758"/>
      <c r="CD1659" s="758"/>
      <c r="CE1659" s="758"/>
      <c r="CF1659" s="758"/>
      <c r="CG1659" s="758"/>
      <c r="CH1659" s="758"/>
      <c r="CI1659" s="758"/>
      <c r="CJ1659" s="758"/>
      <c r="CK1659" s="758"/>
      <c r="CL1659" s="758"/>
      <c r="CM1659" s="758"/>
      <c r="CN1659" s="758"/>
    </row>
    <row r="1660" spans="2:92" ht="15">
      <c r="B1660" s="758"/>
      <c r="C1660" s="758"/>
      <c r="D1660" s="758"/>
      <c r="E1660" s="758"/>
      <c r="F1660" s="758"/>
      <c r="G1660" s="758"/>
      <c r="H1660" s="758"/>
      <c r="I1660" s="758"/>
      <c r="J1660" s="758"/>
      <c r="K1660" s="758"/>
      <c r="L1660" s="758"/>
      <c r="M1660" s="758"/>
      <c r="N1660" s="758"/>
      <c r="O1660" s="758"/>
      <c r="P1660" s="758"/>
      <c r="Q1660" s="758"/>
      <c r="R1660" s="758"/>
      <c r="S1660" s="758"/>
      <c r="T1660" s="758"/>
      <c r="U1660" s="758"/>
      <c r="V1660" s="758"/>
      <c r="W1660" s="758"/>
      <c r="X1660" s="758"/>
      <c r="Y1660" s="758"/>
      <c r="Z1660" s="758"/>
      <c r="AA1660" s="758"/>
      <c r="AB1660" s="758"/>
      <c r="AC1660" s="758"/>
      <c r="AD1660" s="758"/>
      <c r="AE1660" s="758"/>
      <c r="AF1660" s="758"/>
      <c r="AG1660" s="758"/>
      <c r="AH1660" s="758"/>
      <c r="AI1660" s="758"/>
      <c r="AJ1660" s="758"/>
      <c r="AK1660" s="758"/>
      <c r="AL1660" s="758"/>
      <c r="AM1660" s="758"/>
      <c r="AN1660" s="758"/>
      <c r="AO1660" s="758"/>
      <c r="AP1660" s="758"/>
      <c r="AQ1660" s="758"/>
      <c r="AR1660" s="758"/>
      <c r="AS1660" s="758"/>
      <c r="AT1660" s="758"/>
      <c r="AU1660" s="758"/>
      <c r="AV1660" s="758"/>
      <c r="AW1660" s="758"/>
      <c r="AX1660" s="758"/>
      <c r="AY1660" s="758"/>
      <c r="AZ1660" s="758"/>
      <c r="BA1660" s="758"/>
      <c r="BB1660" s="758"/>
      <c r="BC1660" s="758"/>
      <c r="BD1660" s="758"/>
      <c r="BE1660" s="758"/>
      <c r="BF1660" s="812"/>
      <c r="BG1660" s="758"/>
      <c r="BH1660" s="758"/>
      <c r="BI1660" s="758"/>
      <c r="BJ1660" s="758"/>
      <c r="BK1660" s="758"/>
      <c r="BL1660" s="758"/>
      <c r="BM1660" s="758"/>
      <c r="BN1660" s="758"/>
      <c r="BO1660" s="758"/>
      <c r="BP1660" s="758"/>
      <c r="BQ1660" s="758"/>
      <c r="BR1660" s="758"/>
      <c r="BS1660" s="758"/>
      <c r="BT1660" s="758"/>
      <c r="BU1660" s="758"/>
      <c r="BV1660" s="758"/>
      <c r="BW1660" s="758"/>
      <c r="BX1660" s="758"/>
      <c r="BY1660" s="758"/>
      <c r="BZ1660" s="758"/>
      <c r="CA1660" s="758"/>
      <c r="CB1660" s="758"/>
      <c r="CC1660" s="758"/>
      <c r="CD1660" s="758"/>
      <c r="CE1660" s="758"/>
      <c r="CF1660" s="758"/>
      <c r="CG1660" s="758"/>
      <c r="CH1660" s="758"/>
      <c r="CI1660" s="758"/>
      <c r="CJ1660" s="758"/>
      <c r="CK1660" s="758"/>
      <c r="CL1660" s="758"/>
      <c r="CM1660" s="758"/>
      <c r="CN1660" s="758"/>
    </row>
    <row r="1661" spans="2:92" ht="15">
      <c r="B1661" s="758"/>
      <c r="C1661" s="758"/>
      <c r="D1661" s="758"/>
      <c r="E1661" s="758"/>
      <c r="F1661" s="758"/>
      <c r="G1661" s="758"/>
      <c r="H1661" s="758"/>
      <c r="I1661" s="758"/>
      <c r="J1661" s="758"/>
      <c r="K1661" s="758"/>
      <c r="L1661" s="758"/>
      <c r="M1661" s="758"/>
      <c r="N1661" s="758"/>
      <c r="O1661" s="758"/>
      <c r="P1661" s="758"/>
      <c r="Q1661" s="758"/>
      <c r="R1661" s="758"/>
      <c r="S1661" s="758"/>
      <c r="T1661" s="758"/>
      <c r="U1661" s="758"/>
      <c r="V1661" s="758"/>
      <c r="W1661" s="758"/>
      <c r="X1661" s="758"/>
      <c r="Y1661" s="758"/>
      <c r="Z1661" s="758"/>
      <c r="AA1661" s="758"/>
      <c r="AB1661" s="758"/>
      <c r="AC1661" s="758"/>
      <c r="AD1661" s="758"/>
      <c r="AE1661" s="758"/>
      <c r="AF1661" s="758"/>
      <c r="AG1661" s="758"/>
      <c r="AH1661" s="758"/>
      <c r="AI1661" s="758"/>
      <c r="AJ1661" s="758"/>
      <c r="AK1661" s="758"/>
      <c r="AL1661" s="758"/>
      <c r="AM1661" s="758"/>
      <c r="AN1661" s="758"/>
      <c r="AO1661" s="758"/>
      <c r="AP1661" s="758"/>
      <c r="AQ1661" s="758"/>
      <c r="AR1661" s="758"/>
      <c r="AS1661" s="758"/>
      <c r="AT1661" s="758"/>
      <c r="AU1661" s="758"/>
      <c r="AV1661" s="758"/>
      <c r="AW1661" s="758"/>
      <c r="AX1661" s="758"/>
      <c r="AY1661" s="758"/>
      <c r="AZ1661" s="758"/>
      <c r="BA1661" s="758"/>
      <c r="BB1661" s="758"/>
      <c r="BC1661" s="758"/>
      <c r="BD1661" s="758"/>
      <c r="BE1661" s="758"/>
      <c r="BF1661" s="812"/>
      <c r="BG1661" s="758"/>
      <c r="BH1661" s="758"/>
      <c r="BI1661" s="758"/>
      <c r="BJ1661" s="758"/>
      <c r="BK1661" s="758"/>
      <c r="BL1661" s="758"/>
      <c r="BM1661" s="758"/>
      <c r="BN1661" s="758"/>
      <c r="BO1661" s="758"/>
      <c r="BP1661" s="758"/>
      <c r="BQ1661" s="758"/>
      <c r="BR1661" s="758"/>
      <c r="BS1661" s="758"/>
      <c r="BT1661" s="758"/>
      <c r="BU1661" s="758"/>
      <c r="BV1661" s="758"/>
      <c r="BW1661" s="758"/>
      <c r="BX1661" s="758"/>
      <c r="BY1661" s="758"/>
      <c r="BZ1661" s="758"/>
      <c r="CA1661" s="758"/>
      <c r="CB1661" s="758"/>
      <c r="CC1661" s="758"/>
      <c r="CD1661" s="758"/>
      <c r="CE1661" s="758"/>
      <c r="CF1661" s="758"/>
      <c r="CG1661" s="758"/>
      <c r="CH1661" s="758"/>
      <c r="CI1661" s="758"/>
      <c r="CJ1661" s="758"/>
      <c r="CK1661" s="758"/>
      <c r="CL1661" s="758"/>
      <c r="CM1661" s="758"/>
      <c r="CN1661" s="758"/>
    </row>
    <row r="1662" spans="2:92" ht="15">
      <c r="B1662" s="758"/>
      <c r="C1662" s="758"/>
      <c r="D1662" s="758"/>
      <c r="E1662" s="758"/>
      <c r="F1662" s="758"/>
      <c r="G1662" s="758"/>
      <c r="H1662" s="758"/>
      <c r="I1662" s="758"/>
      <c r="J1662" s="758"/>
      <c r="K1662" s="758"/>
      <c r="L1662" s="758"/>
      <c r="M1662" s="758"/>
      <c r="N1662" s="758"/>
      <c r="O1662" s="758"/>
      <c r="P1662" s="758"/>
      <c r="Q1662" s="758"/>
      <c r="R1662" s="758"/>
      <c r="S1662" s="758"/>
      <c r="T1662" s="758"/>
      <c r="U1662" s="758"/>
      <c r="V1662" s="758"/>
      <c r="W1662" s="758"/>
      <c r="X1662" s="758"/>
      <c r="Y1662" s="758"/>
      <c r="Z1662" s="758"/>
      <c r="AA1662" s="758"/>
      <c r="AB1662" s="758"/>
      <c r="AC1662" s="758"/>
      <c r="AD1662" s="758"/>
      <c r="AE1662" s="758"/>
      <c r="AF1662" s="758"/>
      <c r="AG1662" s="758"/>
      <c r="AH1662" s="758"/>
      <c r="AI1662" s="758"/>
      <c r="AJ1662" s="758"/>
      <c r="AK1662" s="758"/>
      <c r="AL1662" s="758"/>
      <c r="AM1662" s="758"/>
      <c r="AN1662" s="758"/>
      <c r="AO1662" s="758"/>
      <c r="AP1662" s="758"/>
      <c r="AQ1662" s="758"/>
      <c r="AR1662" s="758"/>
      <c r="AS1662" s="758"/>
      <c r="AT1662" s="758"/>
      <c r="AU1662" s="758"/>
      <c r="AV1662" s="758"/>
      <c r="AW1662" s="758"/>
      <c r="AX1662" s="758"/>
      <c r="AY1662" s="758"/>
      <c r="AZ1662" s="758"/>
      <c r="BA1662" s="758"/>
      <c r="BB1662" s="758"/>
      <c r="BC1662" s="758"/>
      <c r="BD1662" s="758"/>
      <c r="BE1662" s="758"/>
      <c r="BF1662" s="812"/>
      <c r="BG1662" s="758"/>
      <c r="BH1662" s="758"/>
      <c r="BI1662" s="758"/>
      <c r="BJ1662" s="758"/>
      <c r="BK1662" s="758"/>
      <c r="BL1662" s="758"/>
      <c r="BM1662" s="758"/>
      <c r="BN1662" s="758"/>
      <c r="BO1662" s="758"/>
      <c r="BP1662" s="758"/>
      <c r="BQ1662" s="758"/>
      <c r="BR1662" s="758"/>
      <c r="BS1662" s="758"/>
      <c r="BT1662" s="758"/>
      <c r="BU1662" s="758"/>
      <c r="BV1662" s="758"/>
      <c r="BW1662" s="758"/>
      <c r="BX1662" s="758"/>
      <c r="BY1662" s="758"/>
      <c r="BZ1662" s="758"/>
      <c r="CA1662" s="758"/>
      <c r="CB1662" s="758"/>
      <c r="CC1662" s="758"/>
      <c r="CD1662" s="758"/>
      <c r="CE1662" s="758"/>
      <c r="CF1662" s="758"/>
      <c r="CG1662" s="758"/>
      <c r="CH1662" s="758"/>
      <c r="CI1662" s="758"/>
      <c r="CJ1662" s="758"/>
      <c r="CK1662" s="758"/>
      <c r="CL1662" s="758"/>
      <c r="CM1662" s="758"/>
      <c r="CN1662" s="758"/>
    </row>
    <row r="1663" spans="2:92" ht="15">
      <c r="B1663" s="758"/>
      <c r="C1663" s="758"/>
      <c r="D1663" s="758"/>
      <c r="E1663" s="758"/>
      <c r="F1663" s="758"/>
      <c r="G1663" s="758"/>
      <c r="H1663" s="758"/>
      <c r="I1663" s="758"/>
      <c r="J1663" s="758"/>
      <c r="K1663" s="758"/>
      <c r="L1663" s="758"/>
      <c r="M1663" s="758"/>
      <c r="N1663" s="758"/>
      <c r="O1663" s="758"/>
      <c r="P1663" s="758"/>
      <c r="Q1663" s="758"/>
      <c r="R1663" s="758"/>
      <c r="S1663" s="758"/>
      <c r="T1663" s="758"/>
      <c r="U1663" s="758"/>
      <c r="V1663" s="758"/>
      <c r="W1663" s="758"/>
      <c r="X1663" s="758"/>
      <c r="Y1663" s="758"/>
      <c r="Z1663" s="758"/>
      <c r="AA1663" s="758"/>
      <c r="AB1663" s="758"/>
      <c r="AC1663" s="758"/>
      <c r="AD1663" s="758"/>
      <c r="AE1663" s="758"/>
      <c r="AF1663" s="758"/>
      <c r="AG1663" s="758"/>
      <c r="AH1663" s="758"/>
      <c r="AI1663" s="758"/>
      <c r="AJ1663" s="758"/>
      <c r="AK1663" s="758"/>
      <c r="AL1663" s="758"/>
      <c r="AM1663" s="758"/>
      <c r="AN1663" s="758"/>
      <c r="AO1663" s="758"/>
      <c r="AP1663" s="758"/>
      <c r="AQ1663" s="758"/>
      <c r="AR1663" s="758"/>
      <c r="AS1663" s="758"/>
      <c r="AT1663" s="758"/>
      <c r="AU1663" s="758"/>
      <c r="AV1663" s="758"/>
      <c r="AW1663" s="758"/>
      <c r="AX1663" s="758"/>
      <c r="AY1663" s="758"/>
      <c r="AZ1663" s="758"/>
      <c r="BA1663" s="758"/>
      <c r="BB1663" s="758"/>
      <c r="BC1663" s="758"/>
      <c r="BD1663" s="758"/>
      <c r="BE1663" s="758"/>
      <c r="BF1663" s="812"/>
      <c r="BG1663" s="758"/>
      <c r="BH1663" s="758"/>
      <c r="BI1663" s="758"/>
      <c r="BJ1663" s="758"/>
      <c r="BK1663" s="758"/>
      <c r="BL1663" s="758"/>
      <c r="BM1663" s="758"/>
      <c r="BN1663" s="758"/>
      <c r="BO1663" s="758"/>
      <c r="BP1663" s="758"/>
      <c r="BQ1663" s="758"/>
      <c r="BR1663" s="758"/>
      <c r="BS1663" s="758"/>
      <c r="BT1663" s="758"/>
      <c r="BU1663" s="758"/>
      <c r="BV1663" s="758"/>
      <c r="BW1663" s="758"/>
      <c r="BX1663" s="758"/>
      <c r="BY1663" s="758"/>
      <c r="BZ1663" s="758"/>
      <c r="CA1663" s="758"/>
      <c r="CB1663" s="758"/>
      <c r="CC1663" s="758"/>
      <c r="CD1663" s="758"/>
      <c r="CE1663" s="758"/>
      <c r="CF1663" s="758"/>
      <c r="CG1663" s="758"/>
      <c r="CH1663" s="758"/>
      <c r="CI1663" s="758"/>
      <c r="CJ1663" s="758"/>
      <c r="CK1663" s="758"/>
      <c r="CL1663" s="758"/>
      <c r="CM1663" s="758"/>
      <c r="CN1663" s="758"/>
    </row>
    <row r="1664" spans="2:92" ht="15">
      <c r="B1664" s="758"/>
      <c r="C1664" s="758"/>
      <c r="D1664" s="758"/>
      <c r="E1664" s="758"/>
      <c r="F1664" s="758"/>
      <c r="G1664" s="758"/>
      <c r="H1664" s="758"/>
      <c r="I1664" s="758"/>
      <c r="J1664" s="758"/>
      <c r="K1664" s="758"/>
      <c r="L1664" s="758"/>
      <c r="M1664" s="758"/>
      <c r="N1664" s="758"/>
      <c r="O1664" s="758"/>
      <c r="P1664" s="758"/>
      <c r="Q1664" s="758"/>
      <c r="R1664" s="758"/>
      <c r="S1664" s="758"/>
      <c r="T1664" s="758"/>
      <c r="U1664" s="758"/>
      <c r="V1664" s="758"/>
      <c r="W1664" s="758"/>
      <c r="X1664" s="758"/>
      <c r="Y1664" s="758"/>
      <c r="Z1664" s="758"/>
      <c r="AA1664" s="758"/>
      <c r="AB1664" s="758"/>
      <c r="AC1664" s="758"/>
      <c r="AD1664" s="758"/>
      <c r="AE1664" s="758"/>
      <c r="AF1664" s="758"/>
      <c r="AG1664" s="758"/>
      <c r="AH1664" s="758"/>
      <c r="AI1664" s="758"/>
      <c r="AJ1664" s="758"/>
      <c r="AK1664" s="758"/>
      <c r="AL1664" s="758"/>
      <c r="AM1664" s="758"/>
      <c r="AN1664" s="758"/>
      <c r="AO1664" s="758"/>
      <c r="AP1664" s="758"/>
      <c r="AQ1664" s="758"/>
      <c r="AR1664" s="758"/>
      <c r="AS1664" s="758"/>
      <c r="AT1664" s="758"/>
      <c r="AU1664" s="758"/>
      <c r="AV1664" s="758"/>
      <c r="AW1664" s="758"/>
      <c r="AX1664" s="758"/>
      <c r="AY1664" s="758"/>
      <c r="AZ1664" s="758"/>
      <c r="BA1664" s="758"/>
      <c r="BB1664" s="758"/>
      <c r="BC1664" s="758"/>
      <c r="BD1664" s="758"/>
      <c r="BE1664" s="758"/>
      <c r="BF1664" s="812"/>
      <c r="BG1664" s="758"/>
      <c r="BH1664" s="758"/>
      <c r="BI1664" s="758"/>
      <c r="BJ1664" s="758"/>
      <c r="BK1664" s="758"/>
      <c r="BL1664" s="758"/>
      <c r="BM1664" s="758"/>
      <c r="BN1664" s="758"/>
      <c r="BO1664" s="758"/>
      <c r="BP1664" s="758"/>
      <c r="BQ1664" s="758"/>
      <c r="BR1664" s="758"/>
      <c r="BS1664" s="758"/>
      <c r="BT1664" s="758"/>
      <c r="BU1664" s="758"/>
      <c r="BV1664" s="758"/>
      <c r="BW1664" s="758"/>
      <c r="BX1664" s="758"/>
      <c r="BY1664" s="758"/>
      <c r="BZ1664" s="758"/>
      <c r="CA1664" s="758"/>
      <c r="CB1664" s="758"/>
      <c r="CC1664" s="758"/>
      <c r="CD1664" s="758"/>
      <c r="CE1664" s="758"/>
      <c r="CF1664" s="758"/>
      <c r="CG1664" s="758"/>
      <c r="CH1664" s="758"/>
      <c r="CI1664" s="758"/>
      <c r="CJ1664" s="758"/>
      <c r="CK1664" s="758"/>
      <c r="CL1664" s="758"/>
      <c r="CM1664" s="758"/>
      <c r="CN1664" s="758"/>
    </row>
    <row r="1665" spans="2:92" ht="15">
      <c r="B1665" s="758"/>
      <c r="C1665" s="758"/>
      <c r="D1665" s="758"/>
      <c r="E1665" s="758"/>
      <c r="F1665" s="758"/>
      <c r="G1665" s="758"/>
      <c r="H1665" s="758"/>
      <c r="I1665" s="758"/>
      <c r="J1665" s="758"/>
      <c r="K1665" s="758"/>
      <c r="L1665" s="758"/>
      <c r="M1665" s="758"/>
      <c r="N1665" s="758"/>
      <c r="O1665" s="758"/>
      <c r="P1665" s="758"/>
      <c r="Q1665" s="758"/>
      <c r="R1665" s="758"/>
      <c r="S1665" s="758"/>
      <c r="T1665" s="758"/>
      <c r="U1665" s="758"/>
      <c r="V1665" s="758"/>
      <c r="W1665" s="758"/>
      <c r="X1665" s="758"/>
      <c r="Y1665" s="758"/>
      <c r="Z1665" s="758"/>
      <c r="AA1665" s="758"/>
      <c r="AB1665" s="758"/>
      <c r="AC1665" s="758"/>
      <c r="AD1665" s="758"/>
      <c r="AE1665" s="758"/>
      <c r="AF1665" s="758"/>
      <c r="AG1665" s="758"/>
      <c r="AH1665" s="758"/>
      <c r="AI1665" s="758"/>
      <c r="AJ1665" s="758"/>
      <c r="AK1665" s="758"/>
      <c r="AL1665" s="758"/>
      <c r="AM1665" s="758"/>
      <c r="AN1665" s="758"/>
      <c r="AO1665" s="758"/>
      <c r="AP1665" s="758"/>
      <c r="AQ1665" s="758"/>
      <c r="AR1665" s="758"/>
      <c r="AS1665" s="758"/>
      <c r="AT1665" s="758"/>
      <c r="AU1665" s="758"/>
      <c r="AV1665" s="758"/>
      <c r="AW1665" s="758"/>
      <c r="AX1665" s="758"/>
      <c r="AY1665" s="758"/>
      <c r="AZ1665" s="758"/>
      <c r="BA1665" s="758"/>
      <c r="BB1665" s="758"/>
      <c r="BC1665" s="758"/>
      <c r="BD1665" s="758"/>
      <c r="BE1665" s="758"/>
      <c r="BF1665" s="812"/>
      <c r="BG1665" s="758"/>
      <c r="BH1665" s="758"/>
      <c r="BI1665" s="758"/>
      <c r="BJ1665" s="758"/>
      <c r="BK1665" s="758"/>
      <c r="BL1665" s="758"/>
      <c r="BM1665" s="758"/>
      <c r="BN1665" s="758"/>
      <c r="BO1665" s="758"/>
      <c r="BP1665" s="758"/>
      <c r="BQ1665" s="758"/>
      <c r="BR1665" s="758"/>
      <c r="BS1665" s="758"/>
      <c r="BT1665" s="758"/>
      <c r="BU1665" s="758"/>
      <c r="BV1665" s="758"/>
      <c r="BW1665" s="758"/>
      <c r="BX1665" s="758"/>
      <c r="BY1665" s="758"/>
      <c r="BZ1665" s="758"/>
      <c r="CA1665" s="758"/>
      <c r="CB1665" s="758"/>
      <c r="CC1665" s="758"/>
      <c r="CD1665" s="758"/>
      <c r="CE1665" s="758"/>
      <c r="CF1665" s="758"/>
      <c r="CG1665" s="758"/>
      <c r="CH1665" s="758"/>
      <c r="CI1665" s="758"/>
      <c r="CJ1665" s="758"/>
      <c r="CK1665" s="758"/>
      <c r="CL1665" s="758"/>
      <c r="CM1665" s="758"/>
      <c r="CN1665" s="758"/>
    </row>
    <row r="1666" spans="2:92" ht="15">
      <c r="B1666" s="758"/>
      <c r="C1666" s="758"/>
      <c r="D1666" s="758"/>
      <c r="E1666" s="758"/>
      <c r="F1666" s="758"/>
      <c r="G1666" s="758"/>
      <c r="H1666" s="758"/>
      <c r="I1666" s="758"/>
      <c r="J1666" s="758"/>
      <c r="K1666" s="758"/>
      <c r="L1666" s="758"/>
      <c r="M1666" s="758"/>
      <c r="N1666" s="758"/>
      <c r="O1666" s="758"/>
      <c r="P1666" s="758"/>
      <c r="Q1666" s="758"/>
      <c r="R1666" s="758"/>
      <c r="S1666" s="758"/>
      <c r="T1666" s="758"/>
      <c r="U1666" s="758"/>
      <c r="V1666" s="758"/>
      <c r="W1666" s="758"/>
      <c r="X1666" s="758"/>
      <c r="Y1666" s="758"/>
      <c r="Z1666" s="758"/>
      <c r="AA1666" s="758"/>
      <c r="AB1666" s="758"/>
      <c r="AC1666" s="758"/>
      <c r="AD1666" s="758"/>
      <c r="AE1666" s="758"/>
      <c r="AF1666" s="758"/>
      <c r="AG1666" s="758"/>
      <c r="AH1666" s="758"/>
      <c r="AI1666" s="758"/>
      <c r="AJ1666" s="758"/>
      <c r="AK1666" s="758"/>
      <c r="AL1666" s="758"/>
      <c r="AM1666" s="758"/>
      <c r="AN1666" s="758"/>
      <c r="AO1666" s="758"/>
      <c r="AP1666" s="758"/>
      <c r="AQ1666" s="758"/>
      <c r="AR1666" s="758"/>
      <c r="AS1666" s="758"/>
      <c r="AT1666" s="758"/>
      <c r="AU1666" s="758"/>
      <c r="AV1666" s="758"/>
      <c r="AW1666" s="758"/>
      <c r="AX1666" s="758"/>
      <c r="AY1666" s="758"/>
      <c r="AZ1666" s="758"/>
      <c r="BA1666" s="758"/>
      <c r="BB1666" s="758"/>
      <c r="BC1666" s="758"/>
      <c r="BD1666" s="758"/>
      <c r="BE1666" s="758"/>
      <c r="BF1666" s="812"/>
      <c r="BG1666" s="758"/>
      <c r="BH1666" s="758"/>
      <c r="BI1666" s="758"/>
      <c r="BJ1666" s="758"/>
      <c r="BK1666" s="758"/>
      <c r="BL1666" s="758"/>
      <c r="BM1666" s="758"/>
      <c r="BN1666" s="758"/>
      <c r="BO1666" s="758"/>
      <c r="BP1666" s="758"/>
      <c r="BQ1666" s="758"/>
      <c r="BR1666" s="758"/>
      <c r="BS1666" s="758"/>
      <c r="BT1666" s="758"/>
      <c r="BU1666" s="758"/>
      <c r="BV1666" s="758"/>
      <c r="BW1666" s="758"/>
      <c r="BX1666" s="758"/>
      <c r="BY1666" s="758"/>
      <c r="BZ1666" s="758"/>
      <c r="CA1666" s="758"/>
      <c r="CB1666" s="758"/>
      <c r="CC1666" s="758"/>
      <c r="CD1666" s="758"/>
      <c r="CE1666" s="758"/>
      <c r="CF1666" s="758"/>
      <c r="CG1666" s="758"/>
      <c r="CH1666" s="758"/>
      <c r="CI1666" s="758"/>
      <c r="CJ1666" s="758"/>
      <c r="CK1666" s="758"/>
      <c r="CL1666" s="758"/>
      <c r="CM1666" s="758"/>
      <c r="CN1666" s="758"/>
    </row>
    <row r="1667" spans="2:92" ht="15">
      <c r="B1667" s="758"/>
      <c r="C1667" s="758"/>
      <c r="D1667" s="758"/>
      <c r="E1667" s="758"/>
      <c r="F1667" s="758"/>
      <c r="G1667" s="758"/>
      <c r="H1667" s="758"/>
      <c r="I1667" s="758"/>
      <c r="J1667" s="758"/>
      <c r="K1667" s="758"/>
      <c r="L1667" s="758"/>
      <c r="M1667" s="758"/>
      <c r="N1667" s="758"/>
      <c r="O1667" s="758"/>
      <c r="P1667" s="758"/>
      <c r="Q1667" s="758"/>
      <c r="R1667" s="758"/>
      <c r="S1667" s="758"/>
      <c r="T1667" s="758"/>
      <c r="U1667" s="758"/>
      <c r="V1667" s="758"/>
      <c r="W1667" s="758"/>
      <c r="X1667" s="758"/>
      <c r="Y1667" s="758"/>
      <c r="Z1667" s="758"/>
      <c r="AA1667" s="758"/>
      <c r="AB1667" s="758"/>
      <c r="AC1667" s="758"/>
      <c r="AD1667" s="758"/>
      <c r="AE1667" s="758"/>
      <c r="AF1667" s="758"/>
      <c r="AG1667" s="758"/>
      <c r="AH1667" s="758"/>
      <c r="AI1667" s="758"/>
      <c r="AJ1667" s="758"/>
      <c r="AK1667" s="758"/>
      <c r="AL1667" s="758"/>
      <c r="AM1667" s="758"/>
      <c r="AN1667" s="758"/>
      <c r="AO1667" s="758"/>
      <c r="AP1667" s="758"/>
      <c r="AQ1667" s="758"/>
      <c r="AR1667" s="758"/>
      <c r="AS1667" s="758"/>
      <c r="AT1667" s="758"/>
      <c r="AU1667" s="758"/>
      <c r="AV1667" s="758"/>
      <c r="AW1667" s="758"/>
      <c r="AX1667" s="758"/>
      <c r="AY1667" s="758"/>
      <c r="AZ1667" s="758"/>
      <c r="BA1667" s="758"/>
      <c r="BB1667" s="758"/>
      <c r="BC1667" s="758"/>
      <c r="BD1667" s="758"/>
      <c r="BE1667" s="758"/>
      <c r="BF1667" s="812"/>
      <c r="BG1667" s="758"/>
      <c r="BH1667" s="758"/>
      <c r="BI1667" s="758"/>
      <c r="BJ1667" s="758"/>
      <c r="BK1667" s="758"/>
      <c r="BL1667" s="758"/>
      <c r="BM1667" s="758"/>
      <c r="BN1667" s="758"/>
      <c r="BO1667" s="758"/>
      <c r="BP1667" s="758"/>
      <c r="BQ1667" s="758"/>
      <c r="BR1667" s="758"/>
      <c r="BS1667" s="758"/>
      <c r="BT1667" s="758"/>
      <c r="BU1667" s="758"/>
      <c r="BV1667" s="758"/>
      <c r="BW1667" s="758"/>
      <c r="BX1667" s="758"/>
      <c r="BY1667" s="758"/>
      <c r="BZ1667" s="758"/>
      <c r="CA1667" s="758"/>
      <c r="CB1667" s="758"/>
      <c r="CC1667" s="758"/>
      <c r="CD1667" s="758"/>
      <c r="CE1667" s="758"/>
      <c r="CF1667" s="758"/>
      <c r="CG1667" s="758"/>
      <c r="CH1667" s="758"/>
      <c r="CI1667" s="758"/>
      <c r="CJ1667" s="758"/>
      <c r="CK1667" s="758"/>
      <c r="CL1667" s="758"/>
      <c r="CM1667" s="758"/>
      <c r="CN1667" s="758"/>
    </row>
    <row r="1668" spans="2:92" ht="15">
      <c r="B1668" s="758"/>
      <c r="C1668" s="758"/>
      <c r="D1668" s="758"/>
      <c r="E1668" s="758"/>
      <c r="F1668" s="758"/>
      <c r="G1668" s="758"/>
      <c r="H1668" s="758"/>
      <c r="I1668" s="758"/>
      <c r="J1668" s="758"/>
      <c r="K1668" s="758"/>
      <c r="L1668" s="758"/>
      <c r="M1668" s="758"/>
      <c r="N1668" s="758"/>
      <c r="O1668" s="758"/>
      <c r="P1668" s="758"/>
      <c r="Q1668" s="758"/>
      <c r="R1668" s="758"/>
      <c r="S1668" s="758"/>
      <c r="T1668" s="758"/>
      <c r="U1668" s="758"/>
      <c r="V1668" s="758"/>
      <c r="W1668" s="758"/>
      <c r="X1668" s="758"/>
      <c r="Y1668" s="758"/>
      <c r="Z1668" s="758"/>
      <c r="AA1668" s="758"/>
      <c r="AB1668" s="758"/>
      <c r="AC1668" s="758"/>
      <c r="AD1668" s="758"/>
      <c r="AE1668" s="758"/>
      <c r="AF1668" s="758"/>
      <c r="AG1668" s="758"/>
      <c r="AH1668" s="758"/>
      <c r="AI1668" s="758"/>
      <c r="AJ1668" s="758"/>
      <c r="AK1668" s="758"/>
      <c r="AL1668" s="758"/>
      <c r="AM1668" s="758"/>
      <c r="AN1668" s="758"/>
      <c r="AO1668" s="758"/>
      <c r="AP1668" s="758"/>
      <c r="AQ1668" s="758"/>
      <c r="AR1668" s="758"/>
      <c r="AS1668" s="758"/>
      <c r="AT1668" s="758"/>
      <c r="AU1668" s="758"/>
      <c r="AV1668" s="758"/>
      <c r="AW1668" s="758"/>
      <c r="AX1668" s="758"/>
      <c r="AY1668" s="758"/>
      <c r="AZ1668" s="758"/>
      <c r="BA1668" s="758"/>
      <c r="BB1668" s="758"/>
      <c r="BC1668" s="758"/>
      <c r="BD1668" s="758"/>
      <c r="BE1668" s="758"/>
      <c r="BF1668" s="812"/>
      <c r="BG1668" s="758"/>
      <c r="BH1668" s="758"/>
      <c r="BI1668" s="758"/>
      <c r="BJ1668" s="758"/>
      <c r="BK1668" s="758"/>
      <c r="BL1668" s="758"/>
      <c r="BM1668" s="758"/>
      <c r="BN1668" s="758"/>
      <c r="BO1668" s="758"/>
      <c r="BP1668" s="758"/>
      <c r="BQ1668" s="758"/>
      <c r="BR1668" s="758"/>
      <c r="BS1668" s="758"/>
      <c r="BT1668" s="758"/>
      <c r="BU1668" s="758"/>
      <c r="BV1668" s="758"/>
      <c r="BW1668" s="758"/>
      <c r="BX1668" s="758"/>
      <c r="BY1668" s="758"/>
      <c r="BZ1668" s="758"/>
      <c r="CA1668" s="758"/>
      <c r="CB1668" s="758"/>
      <c r="CC1668" s="758"/>
      <c r="CD1668" s="758"/>
      <c r="CE1668" s="758"/>
      <c r="CF1668" s="758"/>
      <c r="CG1668" s="758"/>
      <c r="CH1668" s="758"/>
      <c r="CI1668" s="758"/>
      <c r="CJ1668" s="758"/>
      <c r="CK1668" s="758"/>
      <c r="CL1668" s="758"/>
      <c r="CM1668" s="758"/>
      <c r="CN1668" s="758"/>
    </row>
    <row r="1669" spans="2:92" ht="15">
      <c r="B1669" s="758"/>
      <c r="C1669" s="758"/>
      <c r="D1669" s="758"/>
      <c r="E1669" s="758"/>
      <c r="F1669" s="758"/>
      <c r="G1669" s="758"/>
      <c r="H1669" s="758"/>
      <c r="I1669" s="758"/>
      <c r="J1669" s="758"/>
      <c r="K1669" s="758"/>
      <c r="L1669" s="758"/>
      <c r="M1669" s="758"/>
      <c r="N1669" s="758"/>
      <c r="O1669" s="758"/>
      <c r="P1669" s="758"/>
      <c r="Q1669" s="758"/>
      <c r="R1669" s="758"/>
      <c r="S1669" s="758"/>
      <c r="T1669" s="758"/>
      <c r="U1669" s="758"/>
      <c r="V1669" s="758"/>
      <c r="W1669" s="758"/>
      <c r="X1669" s="758"/>
      <c r="Y1669" s="758"/>
      <c r="Z1669" s="758"/>
      <c r="AA1669" s="758"/>
      <c r="AB1669" s="758"/>
      <c r="AC1669" s="758"/>
      <c r="AD1669" s="758"/>
      <c r="AE1669" s="758"/>
      <c r="AF1669" s="758"/>
      <c r="AG1669" s="758"/>
      <c r="AH1669" s="758"/>
      <c r="AI1669" s="758"/>
      <c r="AJ1669" s="758"/>
      <c r="AK1669" s="758"/>
      <c r="AL1669" s="758"/>
      <c r="AM1669" s="758"/>
      <c r="AN1669" s="758"/>
      <c r="AO1669" s="758"/>
      <c r="AP1669" s="758"/>
      <c r="AQ1669" s="758"/>
      <c r="AR1669" s="758"/>
      <c r="AS1669" s="758"/>
      <c r="AT1669" s="758"/>
      <c r="AU1669" s="758"/>
      <c r="AV1669" s="758"/>
      <c r="AW1669" s="758"/>
      <c r="AX1669" s="758"/>
      <c r="AY1669" s="758"/>
      <c r="AZ1669" s="758"/>
      <c r="BA1669" s="758"/>
      <c r="BB1669" s="758"/>
      <c r="BC1669" s="758"/>
      <c r="BD1669" s="758"/>
      <c r="BE1669" s="758"/>
      <c r="BF1669" s="812"/>
      <c r="BG1669" s="758"/>
      <c r="BH1669" s="758"/>
      <c r="BI1669" s="758"/>
      <c r="BJ1669" s="758"/>
      <c r="BK1669" s="758"/>
      <c r="BL1669" s="758"/>
      <c r="BM1669" s="758"/>
      <c r="BN1669" s="758"/>
      <c r="BO1669" s="758"/>
      <c r="BP1669" s="758"/>
      <c r="BQ1669" s="758"/>
      <c r="BR1669" s="758"/>
      <c r="BS1669" s="758"/>
      <c r="BT1669" s="758"/>
      <c r="BU1669" s="758"/>
      <c r="BV1669" s="758"/>
      <c r="BW1669" s="758"/>
      <c r="BX1669" s="758"/>
      <c r="BY1669" s="758"/>
      <c r="BZ1669" s="758"/>
      <c r="CA1669" s="758"/>
      <c r="CB1669" s="758"/>
      <c r="CC1669" s="758"/>
      <c r="CD1669" s="758"/>
      <c r="CE1669" s="758"/>
      <c r="CF1669" s="758"/>
      <c r="CG1669" s="758"/>
      <c r="CH1669" s="758"/>
      <c r="CI1669" s="758"/>
      <c r="CJ1669" s="758"/>
      <c r="CK1669" s="758"/>
      <c r="CL1669" s="758"/>
      <c r="CM1669" s="758"/>
      <c r="CN1669" s="758"/>
    </row>
    <row r="1670" spans="2:92" ht="15">
      <c r="B1670" s="758"/>
      <c r="C1670" s="758"/>
      <c r="D1670" s="758"/>
      <c r="E1670" s="758"/>
      <c r="F1670" s="758"/>
      <c r="G1670" s="758"/>
      <c r="H1670" s="758"/>
      <c r="I1670" s="758"/>
      <c r="J1670" s="758"/>
      <c r="K1670" s="758"/>
      <c r="L1670" s="758"/>
      <c r="M1670" s="758"/>
      <c r="N1670" s="758"/>
      <c r="O1670" s="758"/>
      <c r="P1670" s="758"/>
      <c r="Q1670" s="758"/>
      <c r="R1670" s="758"/>
      <c r="S1670" s="758"/>
      <c r="T1670" s="758"/>
      <c r="U1670" s="758"/>
      <c r="V1670" s="758"/>
      <c r="W1670" s="758"/>
      <c r="X1670" s="758"/>
      <c r="Y1670" s="758"/>
      <c r="Z1670" s="758"/>
      <c r="AA1670" s="758"/>
      <c r="AB1670" s="758"/>
      <c r="AC1670" s="758"/>
      <c r="AD1670" s="758"/>
      <c r="AE1670" s="758"/>
      <c r="AF1670" s="758"/>
      <c r="AG1670" s="758"/>
      <c r="AH1670" s="758"/>
      <c r="AI1670" s="758"/>
      <c r="AJ1670" s="758"/>
      <c r="AK1670" s="758"/>
      <c r="AL1670" s="758"/>
      <c r="AM1670" s="758"/>
      <c r="AN1670" s="758"/>
      <c r="AO1670" s="758"/>
      <c r="AP1670" s="758"/>
      <c r="AQ1670" s="758"/>
      <c r="AR1670" s="758"/>
      <c r="AS1670" s="758"/>
      <c r="AT1670" s="758"/>
      <c r="AU1670" s="758"/>
      <c r="AV1670" s="758"/>
      <c r="AW1670" s="758"/>
      <c r="AX1670" s="758"/>
      <c r="AY1670" s="758"/>
      <c r="AZ1670" s="758"/>
      <c r="BA1670" s="758"/>
      <c r="BB1670" s="758"/>
      <c r="BC1670" s="758"/>
      <c r="BD1670" s="758"/>
      <c r="BE1670" s="758"/>
      <c r="BF1670" s="812"/>
      <c r="BG1670" s="758"/>
      <c r="BH1670" s="758"/>
      <c r="BI1670" s="758"/>
      <c r="BJ1670" s="758"/>
      <c r="BK1670" s="758"/>
      <c r="BL1670" s="758"/>
      <c r="BM1670" s="758"/>
      <c r="BN1670" s="758"/>
      <c r="BO1670" s="758"/>
      <c r="BP1670" s="758"/>
      <c r="BQ1670" s="758"/>
      <c r="BR1670" s="758"/>
      <c r="BS1670" s="758"/>
      <c r="BT1670" s="758"/>
      <c r="BU1670" s="758"/>
      <c r="BV1670" s="758"/>
      <c r="BW1670" s="758"/>
      <c r="BX1670" s="758"/>
      <c r="BY1670" s="758"/>
      <c r="BZ1670" s="758"/>
      <c r="CA1670" s="758"/>
      <c r="CB1670" s="758"/>
      <c r="CC1670" s="758"/>
      <c r="CD1670" s="758"/>
      <c r="CE1670" s="758"/>
      <c r="CF1670" s="758"/>
      <c r="CG1670" s="758"/>
      <c r="CH1670" s="758"/>
      <c r="CI1670" s="758"/>
      <c r="CJ1670" s="758"/>
      <c r="CK1670" s="758"/>
      <c r="CL1670" s="758"/>
      <c r="CM1670" s="758"/>
      <c r="CN1670" s="758"/>
    </row>
    <row r="1671" spans="2:92" ht="15">
      <c r="B1671" s="758"/>
      <c r="C1671" s="758"/>
      <c r="D1671" s="758"/>
      <c r="E1671" s="758"/>
      <c r="F1671" s="758"/>
      <c r="G1671" s="758"/>
      <c r="H1671" s="758"/>
      <c r="I1671" s="758"/>
      <c r="J1671" s="758"/>
      <c r="K1671" s="758"/>
      <c r="L1671" s="758"/>
      <c r="M1671" s="758"/>
      <c r="N1671" s="758"/>
      <c r="O1671" s="758"/>
      <c r="P1671" s="758"/>
      <c r="Q1671" s="758"/>
      <c r="R1671" s="758"/>
      <c r="S1671" s="758"/>
      <c r="T1671" s="758"/>
      <c r="U1671" s="758"/>
      <c r="V1671" s="758"/>
      <c r="W1671" s="758"/>
      <c r="X1671" s="758"/>
      <c r="Y1671" s="758"/>
      <c r="Z1671" s="758"/>
      <c r="AA1671" s="758"/>
      <c r="AB1671" s="758"/>
      <c r="AC1671" s="758"/>
      <c r="AD1671" s="758"/>
      <c r="AE1671" s="758"/>
      <c r="AF1671" s="758"/>
      <c r="AG1671" s="758"/>
      <c r="AH1671" s="758"/>
      <c r="AI1671" s="758"/>
      <c r="AJ1671" s="758"/>
      <c r="AK1671" s="758"/>
      <c r="AL1671" s="758"/>
      <c r="AM1671" s="758"/>
      <c r="AN1671" s="758"/>
      <c r="AO1671" s="758"/>
      <c r="AP1671" s="758"/>
      <c r="AQ1671" s="758"/>
      <c r="AR1671" s="758"/>
      <c r="AS1671" s="758"/>
      <c r="AT1671" s="758"/>
      <c r="AU1671" s="758"/>
      <c r="AV1671" s="758"/>
      <c r="AW1671" s="758"/>
      <c r="AX1671" s="758"/>
      <c r="AY1671" s="758"/>
      <c r="AZ1671" s="758"/>
      <c r="BA1671" s="758"/>
      <c r="BB1671" s="758"/>
      <c r="BC1671" s="758"/>
      <c r="BD1671" s="758"/>
      <c r="BE1671" s="758"/>
      <c r="BF1671" s="812"/>
      <c r="BG1671" s="758"/>
      <c r="BH1671" s="758"/>
      <c r="BI1671" s="758"/>
      <c r="BJ1671" s="758"/>
      <c r="BK1671" s="758"/>
      <c r="BL1671" s="758"/>
      <c r="BM1671" s="758"/>
      <c r="BN1671" s="758"/>
      <c r="BO1671" s="758"/>
      <c r="BP1671" s="758"/>
      <c r="BQ1671" s="758"/>
      <c r="BR1671" s="758"/>
      <c r="BS1671" s="758"/>
      <c r="BT1671" s="758"/>
      <c r="BU1671" s="758"/>
      <c r="BV1671" s="758"/>
      <c r="BW1671" s="758"/>
      <c r="BX1671" s="758"/>
      <c r="BY1671" s="758"/>
      <c r="BZ1671" s="758"/>
      <c r="CA1671" s="758"/>
      <c r="CB1671" s="758"/>
      <c r="CC1671" s="758"/>
      <c r="CD1671" s="758"/>
      <c r="CE1671" s="758"/>
      <c r="CF1671" s="758"/>
      <c r="CG1671" s="758"/>
      <c r="CH1671" s="758"/>
      <c r="CI1671" s="758"/>
      <c r="CJ1671" s="758"/>
      <c r="CK1671" s="758"/>
      <c r="CL1671" s="758"/>
      <c r="CM1671" s="758"/>
      <c r="CN1671" s="758"/>
    </row>
    <row r="1672" spans="2:92" ht="15">
      <c r="B1672" s="758"/>
      <c r="C1672" s="758"/>
      <c r="D1672" s="758"/>
      <c r="E1672" s="758"/>
      <c r="F1672" s="758"/>
      <c r="G1672" s="758"/>
      <c r="H1672" s="758"/>
      <c r="I1672" s="758"/>
      <c r="J1672" s="758"/>
      <c r="K1672" s="758"/>
      <c r="L1672" s="758"/>
      <c r="M1672" s="758"/>
      <c r="N1672" s="758"/>
      <c r="O1672" s="758"/>
      <c r="P1672" s="758"/>
      <c r="Q1672" s="758"/>
      <c r="R1672" s="758"/>
      <c r="S1672" s="758"/>
      <c r="T1672" s="758"/>
      <c r="U1672" s="758"/>
      <c r="V1672" s="758"/>
      <c r="W1672" s="758"/>
      <c r="X1672" s="758"/>
      <c r="Y1672" s="758"/>
      <c r="Z1672" s="758"/>
      <c r="AA1672" s="758"/>
      <c r="AB1672" s="758"/>
      <c r="AC1672" s="758"/>
      <c r="AD1672" s="758"/>
      <c r="AE1672" s="758"/>
      <c r="AF1672" s="758"/>
      <c r="AG1672" s="758"/>
      <c r="AH1672" s="758"/>
      <c r="AI1672" s="758"/>
      <c r="AJ1672" s="758"/>
      <c r="AK1672" s="758"/>
      <c r="AL1672" s="758"/>
      <c r="AM1672" s="758"/>
      <c r="AN1672" s="758"/>
      <c r="AO1672" s="758"/>
      <c r="AP1672" s="758"/>
      <c r="AQ1672" s="758"/>
      <c r="AR1672" s="758"/>
      <c r="AS1672" s="758"/>
      <c r="AT1672" s="758"/>
      <c r="AU1672" s="758"/>
      <c r="AV1672" s="758"/>
      <c r="AW1672" s="758"/>
      <c r="AX1672" s="758"/>
      <c r="AY1672" s="758"/>
      <c r="AZ1672" s="758"/>
      <c r="BA1672" s="758"/>
      <c r="BB1672" s="758"/>
      <c r="BC1672" s="758"/>
      <c r="BD1672" s="758"/>
      <c r="BE1672" s="758"/>
      <c r="BF1672" s="812"/>
      <c r="BG1672" s="758"/>
      <c r="BH1672" s="758"/>
      <c r="BI1672" s="758"/>
      <c r="BJ1672" s="758"/>
      <c r="BK1672" s="758"/>
      <c r="BL1672" s="758"/>
      <c r="BM1672" s="758"/>
      <c r="BN1672" s="758"/>
      <c r="BO1672" s="758"/>
      <c r="BP1672" s="758"/>
      <c r="BQ1672" s="758"/>
      <c r="BR1672" s="758"/>
      <c r="BS1672" s="758"/>
      <c r="BT1672" s="758"/>
      <c r="BU1672" s="758"/>
      <c r="BV1672" s="758"/>
      <c r="BW1672" s="758"/>
      <c r="BX1672" s="758"/>
      <c r="BY1672" s="758"/>
      <c r="BZ1672" s="758"/>
      <c r="CA1672" s="758"/>
      <c r="CB1672" s="758"/>
      <c r="CC1672" s="758"/>
      <c r="CD1672" s="758"/>
      <c r="CE1672" s="758"/>
      <c r="CF1672" s="758"/>
      <c r="CG1672" s="758"/>
      <c r="CH1672" s="758"/>
      <c r="CI1672" s="758"/>
      <c r="CJ1672" s="758"/>
      <c r="CK1672" s="758"/>
      <c r="CL1672" s="758"/>
      <c r="CM1672" s="758"/>
      <c r="CN1672" s="758"/>
    </row>
    <row r="1673" spans="2:92" ht="15">
      <c r="B1673" s="758"/>
      <c r="C1673" s="758"/>
      <c r="D1673" s="758"/>
      <c r="E1673" s="758"/>
      <c r="F1673" s="758"/>
      <c r="G1673" s="758"/>
      <c r="H1673" s="758"/>
      <c r="I1673" s="758"/>
      <c r="J1673" s="758"/>
      <c r="K1673" s="758"/>
      <c r="L1673" s="758"/>
      <c r="M1673" s="758"/>
      <c r="N1673" s="758"/>
      <c r="O1673" s="758"/>
      <c r="P1673" s="758"/>
      <c r="Q1673" s="758"/>
      <c r="R1673" s="758"/>
      <c r="S1673" s="758"/>
      <c r="T1673" s="758"/>
      <c r="U1673" s="758"/>
      <c r="V1673" s="758"/>
      <c r="W1673" s="758"/>
      <c r="X1673" s="758"/>
      <c r="Y1673" s="758"/>
      <c r="Z1673" s="758"/>
      <c r="AA1673" s="758"/>
      <c r="AB1673" s="758"/>
      <c r="AC1673" s="758"/>
      <c r="AD1673" s="758"/>
      <c r="AE1673" s="758"/>
      <c r="AF1673" s="758"/>
      <c r="AG1673" s="758"/>
      <c r="AH1673" s="758"/>
      <c r="AI1673" s="758"/>
      <c r="AJ1673" s="758"/>
      <c r="AK1673" s="758"/>
      <c r="AL1673" s="758"/>
      <c r="AM1673" s="758"/>
      <c r="AN1673" s="758"/>
      <c r="AO1673" s="758"/>
      <c r="AP1673" s="758"/>
      <c r="AQ1673" s="758"/>
      <c r="AR1673" s="758"/>
      <c r="AS1673" s="758"/>
      <c r="AT1673" s="758"/>
      <c r="AU1673" s="758"/>
      <c r="AV1673" s="758"/>
      <c r="AW1673" s="758"/>
      <c r="AX1673" s="758"/>
      <c r="AY1673" s="758"/>
      <c r="AZ1673" s="758"/>
      <c r="BA1673" s="758"/>
      <c r="BB1673" s="758"/>
      <c r="BC1673" s="758"/>
      <c r="BD1673" s="758"/>
      <c r="BE1673" s="758"/>
      <c r="BF1673" s="812"/>
      <c r="BG1673" s="758"/>
      <c r="BH1673" s="758"/>
      <c r="BI1673" s="758"/>
      <c r="BJ1673" s="758"/>
      <c r="BK1673" s="758"/>
      <c r="BL1673" s="758"/>
      <c r="BM1673" s="758"/>
      <c r="BN1673" s="758"/>
      <c r="BO1673" s="758"/>
      <c r="BP1673" s="758"/>
      <c r="BQ1673" s="758"/>
      <c r="BR1673" s="758"/>
      <c r="BS1673" s="758"/>
      <c r="BT1673" s="758"/>
      <c r="BU1673" s="758"/>
      <c r="BV1673" s="758"/>
      <c r="BW1673" s="758"/>
      <c r="BX1673" s="758"/>
      <c r="BY1673" s="758"/>
      <c r="BZ1673" s="758"/>
      <c r="CA1673" s="758"/>
      <c r="CB1673" s="758"/>
      <c r="CC1673" s="758"/>
      <c r="CD1673" s="758"/>
      <c r="CE1673" s="758"/>
      <c r="CF1673" s="758"/>
      <c r="CG1673" s="758"/>
      <c r="CH1673" s="758"/>
      <c r="CI1673" s="758"/>
      <c r="CJ1673" s="758"/>
      <c r="CK1673" s="758"/>
      <c r="CL1673" s="758"/>
      <c r="CM1673" s="758"/>
      <c r="CN1673" s="758"/>
    </row>
    <row r="1674" spans="2:92" ht="15">
      <c r="B1674" s="758"/>
      <c r="C1674" s="758"/>
      <c r="D1674" s="758"/>
      <c r="E1674" s="758"/>
      <c r="F1674" s="758"/>
      <c r="G1674" s="758"/>
      <c r="H1674" s="758"/>
      <c r="I1674" s="758"/>
      <c r="J1674" s="758"/>
      <c r="K1674" s="758"/>
      <c r="L1674" s="758"/>
      <c r="M1674" s="758"/>
      <c r="N1674" s="758"/>
      <c r="O1674" s="758"/>
      <c r="P1674" s="758"/>
      <c r="Q1674" s="758"/>
      <c r="R1674" s="758"/>
      <c r="S1674" s="758"/>
      <c r="T1674" s="758"/>
      <c r="U1674" s="758"/>
      <c r="V1674" s="758"/>
      <c r="W1674" s="758"/>
      <c r="X1674" s="758"/>
      <c r="Y1674" s="758"/>
      <c r="Z1674" s="758"/>
      <c r="AA1674" s="758"/>
      <c r="AB1674" s="758"/>
      <c r="AC1674" s="758"/>
      <c r="AD1674" s="758"/>
      <c r="AE1674" s="758"/>
      <c r="AF1674" s="758"/>
      <c r="AG1674" s="758"/>
      <c r="AH1674" s="758"/>
      <c r="AI1674" s="758"/>
      <c r="AJ1674" s="758"/>
      <c r="AK1674" s="758"/>
      <c r="AL1674" s="758"/>
      <c r="AM1674" s="758"/>
      <c r="AN1674" s="758"/>
      <c r="AO1674" s="758"/>
      <c r="AP1674" s="758"/>
      <c r="AQ1674" s="758"/>
      <c r="AR1674" s="758"/>
      <c r="AS1674" s="758"/>
      <c r="AT1674" s="758"/>
      <c r="AU1674" s="758"/>
      <c r="AV1674" s="758"/>
      <c r="AW1674" s="758"/>
      <c r="AX1674" s="758"/>
      <c r="AY1674" s="758"/>
      <c r="AZ1674" s="758"/>
      <c r="BA1674" s="758"/>
      <c r="BB1674" s="758"/>
      <c r="BC1674" s="758"/>
      <c r="BD1674" s="758"/>
      <c r="BE1674" s="758"/>
      <c r="BF1674" s="812"/>
      <c r="BG1674" s="758"/>
      <c r="BH1674" s="758"/>
      <c r="BI1674" s="758"/>
      <c r="BJ1674" s="758"/>
      <c r="BK1674" s="758"/>
      <c r="BL1674" s="758"/>
      <c r="BM1674" s="758"/>
      <c r="BN1674" s="758"/>
      <c r="BO1674" s="758"/>
      <c r="BP1674" s="758"/>
      <c r="BQ1674" s="758"/>
      <c r="BR1674" s="758"/>
      <c r="BS1674" s="758"/>
      <c r="BT1674" s="758"/>
      <c r="BU1674" s="758"/>
      <c r="BV1674" s="758"/>
      <c r="BW1674" s="758"/>
      <c r="BX1674" s="758"/>
      <c r="BY1674" s="758"/>
      <c r="BZ1674" s="758"/>
      <c r="CA1674" s="758"/>
      <c r="CB1674" s="758"/>
      <c r="CC1674" s="758"/>
      <c r="CD1674" s="758"/>
      <c r="CE1674" s="758"/>
      <c r="CF1674" s="758"/>
      <c r="CG1674" s="758"/>
      <c r="CH1674" s="758"/>
      <c r="CI1674" s="758"/>
      <c r="CJ1674" s="758"/>
      <c r="CK1674" s="758"/>
      <c r="CL1674" s="758"/>
      <c r="CM1674" s="758"/>
      <c r="CN1674" s="758"/>
    </row>
    <row r="1675" spans="2:92" ht="15">
      <c r="B1675" s="758"/>
      <c r="C1675" s="758"/>
      <c r="D1675" s="758"/>
      <c r="E1675" s="758"/>
      <c r="F1675" s="758"/>
      <c r="G1675" s="758"/>
      <c r="H1675" s="758"/>
      <c r="I1675" s="758"/>
      <c r="J1675" s="758"/>
      <c r="K1675" s="758"/>
      <c r="L1675" s="758"/>
      <c r="M1675" s="758"/>
      <c r="N1675" s="758"/>
      <c r="O1675" s="758"/>
      <c r="P1675" s="758"/>
      <c r="Q1675" s="758"/>
      <c r="R1675" s="758"/>
      <c r="S1675" s="758"/>
      <c r="T1675" s="758"/>
      <c r="U1675" s="758"/>
      <c r="V1675" s="758"/>
      <c r="W1675" s="758"/>
      <c r="X1675" s="758"/>
      <c r="Y1675" s="758"/>
      <c r="Z1675" s="758"/>
      <c r="AA1675" s="758"/>
      <c r="AB1675" s="758"/>
      <c r="AC1675" s="758"/>
      <c r="AD1675" s="758"/>
      <c r="AE1675" s="758"/>
      <c r="AF1675" s="758"/>
      <c r="AG1675" s="758"/>
      <c r="AH1675" s="758"/>
      <c r="AI1675" s="758"/>
      <c r="AJ1675" s="758"/>
      <c r="AK1675" s="758"/>
      <c r="AL1675" s="758"/>
      <c r="AM1675" s="758"/>
      <c r="AN1675" s="758"/>
      <c r="AO1675" s="758"/>
      <c r="AP1675" s="758"/>
      <c r="AQ1675" s="758"/>
      <c r="AR1675" s="758"/>
      <c r="AS1675" s="758"/>
      <c r="AT1675" s="758"/>
      <c r="AU1675" s="758"/>
      <c r="AV1675" s="758"/>
      <c r="AW1675" s="758"/>
      <c r="AX1675" s="758"/>
      <c r="AY1675" s="758"/>
      <c r="AZ1675" s="758"/>
      <c r="BA1675" s="758"/>
      <c r="BB1675" s="758"/>
      <c r="BC1675" s="758"/>
      <c r="BD1675" s="758"/>
      <c r="BE1675" s="758"/>
      <c r="BF1675" s="812"/>
      <c r="BG1675" s="758"/>
      <c r="BH1675" s="758"/>
      <c r="BI1675" s="758"/>
      <c r="BJ1675" s="758"/>
      <c r="BK1675" s="758"/>
      <c r="BL1675" s="758"/>
      <c r="BM1675" s="758"/>
      <c r="BN1675" s="758"/>
      <c r="BO1675" s="758"/>
      <c r="BP1675" s="758"/>
      <c r="BQ1675" s="758"/>
      <c r="BR1675" s="758"/>
      <c r="BS1675" s="758"/>
      <c r="BT1675" s="758"/>
      <c r="BU1675" s="758"/>
      <c r="BV1675" s="758"/>
      <c r="BW1675" s="758"/>
      <c r="BX1675" s="758"/>
      <c r="BY1675" s="758"/>
      <c r="BZ1675" s="758"/>
      <c r="CA1675" s="758"/>
      <c r="CB1675" s="758"/>
      <c r="CC1675" s="758"/>
      <c r="CD1675" s="758"/>
      <c r="CE1675" s="758"/>
      <c r="CF1675" s="758"/>
      <c r="CG1675" s="758"/>
      <c r="CH1675" s="758"/>
      <c r="CI1675" s="758"/>
      <c r="CJ1675" s="758"/>
      <c r="CK1675" s="758"/>
      <c r="CL1675" s="758"/>
      <c r="CM1675" s="758"/>
      <c r="CN1675" s="758"/>
    </row>
    <row r="1676" spans="2:92" ht="15">
      <c r="B1676" s="758"/>
      <c r="C1676" s="758"/>
      <c r="D1676" s="758"/>
      <c r="E1676" s="758"/>
      <c r="F1676" s="758"/>
      <c r="G1676" s="758"/>
      <c r="H1676" s="758"/>
      <c r="I1676" s="758"/>
      <c r="J1676" s="758"/>
      <c r="K1676" s="758"/>
      <c r="L1676" s="758"/>
      <c r="M1676" s="758"/>
      <c r="N1676" s="758"/>
      <c r="O1676" s="758"/>
      <c r="P1676" s="758"/>
      <c r="Q1676" s="758"/>
      <c r="R1676" s="758"/>
      <c r="S1676" s="758"/>
      <c r="T1676" s="758"/>
      <c r="U1676" s="758"/>
      <c r="V1676" s="758"/>
      <c r="W1676" s="758"/>
      <c r="X1676" s="758"/>
      <c r="Y1676" s="758"/>
      <c r="Z1676" s="758"/>
      <c r="AA1676" s="758"/>
      <c r="AB1676" s="758"/>
      <c r="AC1676" s="758"/>
      <c r="AD1676" s="758"/>
      <c r="AE1676" s="758"/>
      <c r="AF1676" s="758"/>
      <c r="AG1676" s="758"/>
      <c r="AH1676" s="758"/>
      <c r="AI1676" s="758"/>
      <c r="AJ1676" s="758"/>
      <c r="AK1676" s="758"/>
      <c r="AL1676" s="758"/>
      <c r="AM1676" s="758"/>
      <c r="AN1676" s="758"/>
      <c r="AO1676" s="758"/>
      <c r="AP1676" s="758"/>
      <c r="AQ1676" s="758"/>
      <c r="AR1676" s="758"/>
      <c r="AS1676" s="758"/>
      <c r="AT1676" s="758"/>
      <c r="AU1676" s="758"/>
      <c r="AV1676" s="758"/>
      <c r="AW1676" s="758"/>
      <c r="AX1676" s="758"/>
      <c r="AY1676" s="758"/>
      <c r="AZ1676" s="758"/>
      <c r="BA1676" s="758"/>
      <c r="BB1676" s="758"/>
      <c r="BC1676" s="758"/>
      <c r="BD1676" s="758"/>
      <c r="BE1676" s="758"/>
      <c r="BF1676" s="812"/>
      <c r="BG1676" s="758"/>
      <c r="BH1676" s="758"/>
      <c r="BI1676" s="758"/>
      <c r="BJ1676" s="758"/>
      <c r="BK1676" s="758"/>
      <c r="BL1676" s="758"/>
      <c r="BM1676" s="758"/>
      <c r="BN1676" s="758"/>
      <c r="BO1676" s="758"/>
      <c r="BP1676" s="758"/>
      <c r="BQ1676" s="758"/>
      <c r="BR1676" s="758"/>
      <c r="BS1676" s="758"/>
      <c r="BT1676" s="758"/>
      <c r="BU1676" s="758"/>
      <c r="BV1676" s="758"/>
      <c r="BW1676" s="758"/>
      <c r="BX1676" s="758"/>
      <c r="BY1676" s="758"/>
      <c r="BZ1676" s="758"/>
      <c r="CA1676" s="758"/>
      <c r="CB1676" s="758"/>
      <c r="CC1676" s="758"/>
      <c r="CD1676" s="758"/>
      <c r="CE1676" s="758"/>
      <c r="CF1676" s="758"/>
      <c r="CG1676" s="758"/>
      <c r="CH1676" s="758"/>
      <c r="CI1676" s="758"/>
      <c r="CJ1676" s="758"/>
      <c r="CK1676" s="758"/>
      <c r="CL1676" s="758"/>
      <c r="CM1676" s="758"/>
      <c r="CN1676" s="758"/>
    </row>
    <row r="1677" spans="2:92" ht="15">
      <c r="B1677" s="758"/>
      <c r="C1677" s="758"/>
      <c r="D1677" s="758"/>
      <c r="E1677" s="758"/>
      <c r="F1677" s="758"/>
      <c r="G1677" s="758"/>
      <c r="H1677" s="758"/>
      <c r="I1677" s="758"/>
      <c r="J1677" s="758"/>
      <c r="K1677" s="758"/>
      <c r="L1677" s="758"/>
      <c r="M1677" s="758"/>
      <c r="N1677" s="758"/>
      <c r="O1677" s="758"/>
      <c r="P1677" s="758"/>
      <c r="Q1677" s="758"/>
      <c r="R1677" s="758"/>
      <c r="S1677" s="758"/>
      <c r="T1677" s="758"/>
      <c r="U1677" s="758"/>
      <c r="V1677" s="758"/>
      <c r="W1677" s="758"/>
      <c r="X1677" s="758"/>
      <c r="Y1677" s="758"/>
      <c r="Z1677" s="758"/>
      <c r="AA1677" s="758"/>
      <c r="AB1677" s="758"/>
      <c r="AC1677" s="758"/>
      <c r="AD1677" s="758"/>
      <c r="AE1677" s="758"/>
      <c r="AF1677" s="758"/>
      <c r="AG1677" s="758"/>
      <c r="AH1677" s="758"/>
      <c r="AI1677" s="758"/>
      <c r="AJ1677" s="758"/>
      <c r="AK1677" s="758"/>
      <c r="AL1677" s="758"/>
      <c r="AM1677" s="758"/>
      <c r="AN1677" s="758"/>
      <c r="AO1677" s="758"/>
      <c r="AP1677" s="758"/>
      <c r="AQ1677" s="758"/>
      <c r="AR1677" s="758"/>
      <c r="AS1677" s="758"/>
      <c r="AT1677" s="758"/>
      <c r="AU1677" s="758"/>
      <c r="AV1677" s="758"/>
      <c r="AW1677" s="758"/>
      <c r="AX1677" s="758"/>
      <c r="AY1677" s="758"/>
      <c r="AZ1677" s="758"/>
      <c r="BA1677" s="758"/>
      <c r="BB1677" s="758"/>
      <c r="BC1677" s="758"/>
      <c r="BD1677" s="758"/>
      <c r="BE1677" s="758"/>
      <c r="BF1677" s="812"/>
      <c r="BG1677" s="758"/>
      <c r="BH1677" s="758"/>
      <c r="BI1677" s="758"/>
      <c r="BJ1677" s="758"/>
      <c r="BK1677" s="758"/>
      <c r="BL1677" s="758"/>
      <c r="BM1677" s="758"/>
      <c r="BN1677" s="758"/>
      <c r="BO1677" s="758"/>
      <c r="BP1677" s="758"/>
      <c r="BQ1677" s="758"/>
      <c r="BR1677" s="758"/>
      <c r="BS1677" s="758"/>
      <c r="BT1677" s="758"/>
      <c r="BU1677" s="758"/>
      <c r="BV1677" s="758"/>
      <c r="BW1677" s="758"/>
      <c r="BX1677" s="758"/>
      <c r="BY1677" s="758"/>
      <c r="BZ1677" s="758"/>
      <c r="CA1677" s="758"/>
      <c r="CB1677" s="758"/>
      <c r="CC1677" s="758"/>
      <c r="CD1677" s="758"/>
      <c r="CE1677" s="758"/>
      <c r="CF1677" s="758"/>
      <c r="CG1677" s="758"/>
      <c r="CH1677" s="758"/>
      <c r="CI1677" s="758"/>
      <c r="CJ1677" s="758"/>
      <c r="CK1677" s="758"/>
      <c r="CL1677" s="758"/>
      <c r="CM1677" s="758"/>
      <c r="CN1677" s="758"/>
    </row>
    <row r="1678" spans="2:92" ht="15">
      <c r="B1678" s="758"/>
      <c r="C1678" s="758"/>
      <c r="D1678" s="758"/>
      <c r="E1678" s="758"/>
      <c r="F1678" s="758"/>
      <c r="G1678" s="758"/>
      <c r="H1678" s="758"/>
      <c r="I1678" s="758"/>
      <c r="J1678" s="758"/>
      <c r="K1678" s="758"/>
      <c r="L1678" s="758"/>
      <c r="M1678" s="758"/>
      <c r="N1678" s="758"/>
      <c r="O1678" s="758"/>
      <c r="P1678" s="758"/>
      <c r="Q1678" s="758"/>
      <c r="R1678" s="758"/>
      <c r="S1678" s="758"/>
      <c r="T1678" s="758"/>
      <c r="U1678" s="758"/>
      <c r="V1678" s="758"/>
      <c r="W1678" s="758"/>
      <c r="X1678" s="758"/>
      <c r="Y1678" s="758"/>
      <c r="Z1678" s="758"/>
      <c r="AA1678" s="758"/>
      <c r="AB1678" s="758"/>
      <c r="AC1678" s="758"/>
      <c r="AD1678" s="758"/>
      <c r="AE1678" s="758"/>
      <c r="AF1678" s="758"/>
      <c r="AG1678" s="758"/>
      <c r="AH1678" s="758"/>
      <c r="AI1678" s="758"/>
      <c r="AJ1678" s="758"/>
      <c r="AK1678" s="758"/>
      <c r="AL1678" s="758"/>
      <c r="AM1678" s="758"/>
      <c r="AN1678" s="758"/>
      <c r="AO1678" s="758"/>
      <c r="AP1678" s="758"/>
      <c r="AQ1678" s="758"/>
      <c r="AR1678" s="758"/>
      <c r="AS1678" s="758"/>
      <c r="AT1678" s="758"/>
      <c r="AU1678" s="758"/>
      <c r="AV1678" s="758"/>
      <c r="AW1678" s="758"/>
      <c r="AX1678" s="758"/>
      <c r="AY1678" s="758"/>
      <c r="AZ1678" s="758"/>
      <c r="BA1678" s="758"/>
      <c r="BB1678" s="758"/>
      <c r="BC1678" s="758"/>
      <c r="BD1678" s="758"/>
      <c r="BE1678" s="758"/>
      <c r="BF1678" s="812"/>
      <c r="BG1678" s="758"/>
      <c r="BH1678" s="758"/>
      <c r="BI1678" s="758"/>
      <c r="BJ1678" s="758"/>
      <c r="BK1678" s="758"/>
      <c r="BL1678" s="758"/>
      <c r="BM1678" s="758"/>
      <c r="BN1678" s="758"/>
      <c r="BO1678" s="758"/>
      <c r="BP1678" s="758"/>
      <c r="BQ1678" s="758"/>
      <c r="BR1678" s="758"/>
      <c r="BS1678" s="758"/>
      <c r="BT1678" s="758"/>
      <c r="BU1678" s="758"/>
      <c r="BV1678" s="758"/>
      <c r="BW1678" s="758"/>
      <c r="BX1678" s="758"/>
      <c r="BY1678" s="758"/>
      <c r="BZ1678" s="758"/>
      <c r="CA1678" s="758"/>
      <c r="CB1678" s="758"/>
      <c r="CC1678" s="758"/>
      <c r="CD1678" s="758"/>
      <c r="CE1678" s="758"/>
      <c r="CF1678" s="758"/>
      <c r="CG1678" s="758"/>
      <c r="CH1678" s="758"/>
      <c r="CI1678" s="758"/>
      <c r="CJ1678" s="758"/>
      <c r="CK1678" s="758"/>
      <c r="CL1678" s="758"/>
      <c r="CM1678" s="758"/>
      <c r="CN1678" s="758"/>
    </row>
    <row r="1679" spans="2:92" ht="15">
      <c r="B1679" s="758"/>
      <c r="C1679" s="758"/>
      <c r="D1679" s="758"/>
      <c r="E1679" s="758"/>
      <c r="F1679" s="758"/>
      <c r="G1679" s="758"/>
      <c r="H1679" s="758"/>
      <c r="I1679" s="758"/>
      <c r="J1679" s="758"/>
      <c r="K1679" s="758"/>
      <c r="L1679" s="758"/>
      <c r="M1679" s="758"/>
      <c r="N1679" s="758"/>
      <c r="O1679" s="758"/>
      <c r="P1679" s="758"/>
      <c r="Q1679" s="758"/>
      <c r="R1679" s="758"/>
      <c r="S1679" s="758"/>
      <c r="T1679" s="758"/>
      <c r="U1679" s="758"/>
      <c r="V1679" s="758"/>
      <c r="W1679" s="758"/>
      <c r="X1679" s="758"/>
      <c r="Y1679" s="758"/>
      <c r="Z1679" s="758"/>
      <c r="AA1679" s="758"/>
      <c r="AB1679" s="758"/>
      <c r="AC1679" s="758"/>
      <c r="AD1679" s="758"/>
      <c r="AE1679" s="758"/>
      <c r="AF1679" s="758"/>
      <c r="AG1679" s="758"/>
      <c r="AH1679" s="758"/>
      <c r="AI1679" s="758"/>
      <c r="AJ1679" s="758"/>
      <c r="AK1679" s="758"/>
      <c r="AL1679" s="758"/>
      <c r="AM1679" s="758"/>
      <c r="AN1679" s="758"/>
      <c r="AO1679" s="758"/>
      <c r="AP1679" s="758"/>
      <c r="AQ1679" s="758"/>
      <c r="AR1679" s="758"/>
      <c r="AS1679" s="758"/>
      <c r="AT1679" s="758"/>
      <c r="AU1679" s="758"/>
      <c r="AV1679" s="758"/>
      <c r="AW1679" s="758"/>
      <c r="AX1679" s="758"/>
      <c r="AY1679" s="758"/>
      <c r="AZ1679" s="758"/>
      <c r="BA1679" s="758"/>
      <c r="BB1679" s="758"/>
      <c r="BC1679" s="758"/>
      <c r="BD1679" s="758"/>
      <c r="BE1679" s="758"/>
      <c r="BF1679" s="812"/>
      <c r="BG1679" s="758"/>
      <c r="BH1679" s="758"/>
      <c r="BI1679" s="758"/>
      <c r="BJ1679" s="758"/>
      <c r="BK1679" s="758"/>
      <c r="BL1679" s="758"/>
      <c r="BM1679" s="758"/>
      <c r="BN1679" s="758"/>
      <c r="BO1679" s="758"/>
      <c r="BP1679" s="758"/>
      <c r="BQ1679" s="758"/>
      <c r="BR1679" s="758"/>
      <c r="BS1679" s="758"/>
      <c r="BT1679" s="758"/>
      <c r="BU1679" s="758"/>
      <c r="BV1679" s="758"/>
      <c r="BW1679" s="758"/>
      <c r="BX1679" s="758"/>
      <c r="BY1679" s="758"/>
      <c r="BZ1679" s="758"/>
      <c r="CA1679" s="758"/>
      <c r="CB1679" s="758"/>
      <c r="CC1679" s="758"/>
      <c r="CD1679" s="758"/>
      <c r="CE1679" s="758"/>
      <c r="CF1679" s="758"/>
      <c r="CG1679" s="758"/>
      <c r="CH1679" s="758"/>
      <c r="CI1679" s="758"/>
      <c r="CJ1679" s="758"/>
      <c r="CK1679" s="758"/>
      <c r="CL1679" s="758"/>
      <c r="CM1679" s="758"/>
      <c r="CN1679" s="758"/>
    </row>
    <row r="1680" spans="2:92" ht="15">
      <c r="B1680" s="758"/>
      <c r="C1680" s="758"/>
      <c r="D1680" s="758"/>
      <c r="E1680" s="758"/>
      <c r="F1680" s="758"/>
      <c r="G1680" s="758"/>
      <c r="H1680" s="758"/>
      <c r="I1680" s="758"/>
      <c r="J1680" s="758"/>
      <c r="K1680" s="758"/>
      <c r="L1680" s="758"/>
      <c r="M1680" s="758"/>
      <c r="N1680" s="758"/>
      <c r="O1680" s="758"/>
      <c r="P1680" s="758"/>
      <c r="Q1680" s="758"/>
      <c r="R1680" s="758"/>
      <c r="S1680" s="758"/>
      <c r="T1680" s="758"/>
      <c r="U1680" s="758"/>
      <c r="V1680" s="758"/>
      <c r="W1680" s="758"/>
      <c r="X1680" s="758"/>
      <c r="Y1680" s="758"/>
      <c r="Z1680" s="758"/>
      <c r="AA1680" s="758"/>
      <c r="AB1680" s="758"/>
      <c r="AC1680" s="758"/>
      <c r="AD1680" s="758"/>
      <c r="AE1680" s="758"/>
      <c r="AF1680" s="758"/>
      <c r="AG1680" s="758"/>
      <c r="AH1680" s="758"/>
      <c r="AI1680" s="758"/>
      <c r="AJ1680" s="758"/>
      <c r="AK1680" s="758"/>
      <c r="AL1680" s="758"/>
      <c r="AM1680" s="758"/>
      <c r="AN1680" s="758"/>
      <c r="AO1680" s="758"/>
      <c r="AP1680" s="758"/>
      <c r="AQ1680" s="758"/>
      <c r="AR1680" s="758"/>
      <c r="AS1680" s="758"/>
      <c r="AT1680" s="758"/>
      <c r="AU1680" s="758"/>
      <c r="AV1680" s="758"/>
      <c r="AW1680" s="758"/>
      <c r="AX1680" s="758"/>
      <c r="AY1680" s="758"/>
      <c r="AZ1680" s="758"/>
      <c r="BA1680" s="758"/>
      <c r="BB1680" s="758"/>
      <c r="BC1680" s="758"/>
      <c r="BD1680" s="758"/>
      <c r="BE1680" s="758"/>
      <c r="BF1680" s="812"/>
      <c r="BG1680" s="758"/>
      <c r="BH1680" s="758"/>
      <c r="BI1680" s="758"/>
      <c r="BJ1680" s="758"/>
      <c r="BK1680" s="758"/>
      <c r="BL1680" s="758"/>
      <c r="BM1680" s="758"/>
      <c r="BN1680" s="758"/>
      <c r="BO1680" s="758"/>
      <c r="BP1680" s="758"/>
      <c r="BQ1680" s="758"/>
      <c r="BR1680" s="758"/>
      <c r="BS1680" s="758"/>
      <c r="BT1680" s="758"/>
      <c r="BU1680" s="758"/>
      <c r="BV1680" s="758"/>
      <c r="BW1680" s="758"/>
      <c r="BX1680" s="758"/>
      <c r="BY1680" s="758"/>
      <c r="BZ1680" s="758"/>
      <c r="CA1680" s="758"/>
      <c r="CB1680" s="758"/>
      <c r="CC1680" s="758"/>
      <c r="CD1680" s="758"/>
      <c r="CE1680" s="758"/>
      <c r="CF1680" s="758"/>
      <c r="CG1680" s="758"/>
      <c r="CH1680" s="758"/>
      <c r="CI1680" s="758"/>
      <c r="CJ1680" s="758"/>
      <c r="CK1680" s="758"/>
      <c r="CL1680" s="758"/>
      <c r="CM1680" s="758"/>
      <c r="CN1680" s="758"/>
    </row>
    <row r="1681" spans="2:92" ht="15">
      <c r="B1681" s="758"/>
      <c r="C1681" s="758"/>
      <c r="D1681" s="758"/>
      <c r="E1681" s="758"/>
      <c r="F1681" s="758"/>
      <c r="G1681" s="758"/>
      <c r="H1681" s="758"/>
      <c r="I1681" s="758"/>
      <c r="J1681" s="758"/>
      <c r="K1681" s="758"/>
      <c r="L1681" s="758"/>
      <c r="M1681" s="758"/>
      <c r="N1681" s="758"/>
      <c r="O1681" s="758"/>
      <c r="P1681" s="758"/>
      <c r="Q1681" s="758"/>
      <c r="R1681" s="758"/>
      <c r="S1681" s="758"/>
      <c r="T1681" s="758"/>
      <c r="U1681" s="758"/>
      <c r="V1681" s="758"/>
      <c r="W1681" s="758"/>
      <c r="X1681" s="758"/>
      <c r="Y1681" s="758"/>
      <c r="Z1681" s="758"/>
      <c r="AA1681" s="758"/>
      <c r="AB1681" s="758"/>
      <c r="AC1681" s="758"/>
      <c r="AD1681" s="758"/>
      <c r="AE1681" s="758"/>
      <c r="AF1681" s="758"/>
      <c r="AG1681" s="758"/>
      <c r="AH1681" s="758"/>
      <c r="AI1681" s="758"/>
      <c r="AJ1681" s="758"/>
      <c r="AK1681" s="758"/>
      <c r="AL1681" s="758"/>
      <c r="AM1681" s="758"/>
      <c r="AN1681" s="758"/>
      <c r="AO1681" s="758"/>
      <c r="AP1681" s="758"/>
      <c r="AQ1681" s="758"/>
      <c r="AR1681" s="758"/>
      <c r="AS1681" s="758"/>
      <c r="AT1681" s="758"/>
      <c r="AU1681" s="758"/>
      <c r="AV1681" s="758"/>
      <c r="AW1681" s="758"/>
      <c r="AX1681" s="758"/>
      <c r="AY1681" s="758"/>
      <c r="AZ1681" s="758"/>
      <c r="BA1681" s="758"/>
      <c r="BB1681" s="758"/>
      <c r="BC1681" s="758"/>
      <c r="BD1681" s="758"/>
      <c r="BE1681" s="758"/>
      <c r="BF1681" s="812"/>
      <c r="BG1681" s="758"/>
      <c r="BH1681" s="758"/>
      <c r="BI1681" s="758"/>
      <c r="BJ1681" s="758"/>
      <c r="BK1681" s="758"/>
      <c r="BL1681" s="758"/>
      <c r="BM1681" s="758"/>
      <c r="BN1681" s="758"/>
      <c r="BO1681" s="758"/>
      <c r="BP1681" s="758"/>
      <c r="BQ1681" s="758"/>
      <c r="BR1681" s="758"/>
      <c r="BS1681" s="758"/>
      <c r="BT1681" s="758"/>
      <c r="BU1681" s="758"/>
      <c r="BV1681" s="758"/>
      <c r="BW1681" s="758"/>
      <c r="BX1681" s="758"/>
      <c r="BY1681" s="758"/>
      <c r="BZ1681" s="758"/>
      <c r="CA1681" s="758"/>
      <c r="CB1681" s="758"/>
      <c r="CC1681" s="758"/>
      <c r="CD1681" s="758"/>
      <c r="CE1681" s="758"/>
      <c r="CF1681" s="758"/>
      <c r="CG1681" s="758"/>
      <c r="CH1681" s="758"/>
      <c r="CI1681" s="758"/>
      <c r="CJ1681" s="758"/>
      <c r="CK1681" s="758"/>
      <c r="CL1681" s="758"/>
      <c r="CM1681" s="758"/>
      <c r="CN1681" s="758"/>
    </row>
    <row r="1682" spans="2:92" ht="15">
      <c r="B1682" s="758"/>
      <c r="C1682" s="758"/>
      <c r="D1682" s="758"/>
      <c r="E1682" s="758"/>
      <c r="F1682" s="758"/>
      <c r="G1682" s="758"/>
      <c r="H1682" s="758"/>
      <c r="I1682" s="758"/>
      <c r="J1682" s="758"/>
      <c r="K1682" s="758"/>
      <c r="L1682" s="758"/>
      <c r="M1682" s="758"/>
      <c r="N1682" s="758"/>
      <c r="O1682" s="758"/>
      <c r="P1682" s="758"/>
      <c r="Q1682" s="758"/>
      <c r="R1682" s="758"/>
      <c r="S1682" s="758"/>
      <c r="T1682" s="758"/>
      <c r="U1682" s="758"/>
      <c r="V1682" s="758"/>
      <c r="W1682" s="758"/>
      <c r="X1682" s="758"/>
      <c r="Y1682" s="758"/>
      <c r="Z1682" s="758"/>
      <c r="AA1682" s="758"/>
      <c r="AB1682" s="758"/>
      <c r="AC1682" s="758"/>
      <c r="AD1682" s="758"/>
      <c r="AE1682" s="758"/>
      <c r="AF1682" s="758"/>
      <c r="AG1682" s="758"/>
      <c r="AH1682" s="758"/>
      <c r="AI1682" s="758"/>
      <c r="AJ1682" s="758"/>
      <c r="AK1682" s="758"/>
      <c r="AL1682" s="758"/>
      <c r="AM1682" s="758"/>
      <c r="AN1682" s="758"/>
      <c r="AO1682" s="758"/>
      <c r="AP1682" s="758"/>
      <c r="AQ1682" s="758"/>
      <c r="AR1682" s="758"/>
      <c r="AS1682" s="758"/>
      <c r="AT1682" s="758"/>
      <c r="AU1682" s="758"/>
      <c r="AV1682" s="758"/>
      <c r="AW1682" s="758"/>
      <c r="AX1682" s="758"/>
      <c r="AY1682" s="758"/>
      <c r="AZ1682" s="758"/>
      <c r="BA1682" s="758"/>
      <c r="BB1682" s="758"/>
      <c r="BC1682" s="758"/>
      <c r="BD1682" s="758"/>
      <c r="BE1682" s="758"/>
      <c r="BF1682" s="812"/>
      <c r="BG1682" s="758"/>
      <c r="BH1682" s="758"/>
      <c r="BI1682" s="758"/>
      <c r="BJ1682" s="758"/>
      <c r="BK1682" s="758"/>
      <c r="BL1682" s="758"/>
      <c r="BM1682" s="758"/>
      <c r="BN1682" s="758"/>
      <c r="BO1682" s="758"/>
      <c r="BP1682" s="758"/>
      <c r="BQ1682" s="758"/>
      <c r="BR1682" s="758"/>
      <c r="BS1682" s="758"/>
      <c r="BT1682" s="758"/>
      <c r="BU1682" s="758"/>
      <c r="BV1682" s="758"/>
      <c r="BW1682" s="758"/>
      <c r="BX1682" s="758"/>
      <c r="BY1682" s="758"/>
      <c r="BZ1682" s="758"/>
      <c r="CA1682" s="758"/>
      <c r="CB1682" s="758"/>
      <c r="CC1682" s="758"/>
      <c r="CD1682" s="758"/>
      <c r="CE1682" s="758"/>
      <c r="CF1682" s="758"/>
      <c r="CG1682" s="758"/>
      <c r="CH1682" s="758"/>
      <c r="CI1682" s="758"/>
      <c r="CJ1682" s="758"/>
      <c r="CK1682" s="758"/>
      <c r="CL1682" s="758"/>
      <c r="CM1682" s="758"/>
      <c r="CN1682" s="758"/>
    </row>
    <row r="1683" spans="2:92" ht="15">
      <c r="B1683" s="758"/>
      <c r="C1683" s="758"/>
      <c r="D1683" s="758"/>
      <c r="E1683" s="758"/>
      <c r="F1683" s="758"/>
      <c r="G1683" s="758"/>
      <c r="H1683" s="758"/>
      <c r="I1683" s="758"/>
      <c r="J1683" s="758"/>
      <c r="K1683" s="758"/>
      <c r="L1683" s="758"/>
      <c r="M1683" s="758"/>
      <c r="N1683" s="758"/>
      <c r="O1683" s="758"/>
      <c r="P1683" s="758"/>
      <c r="Q1683" s="758"/>
      <c r="R1683" s="758"/>
      <c r="S1683" s="758"/>
      <c r="T1683" s="758"/>
      <c r="U1683" s="758"/>
      <c r="V1683" s="758"/>
      <c r="W1683" s="758"/>
      <c r="X1683" s="758"/>
      <c r="Y1683" s="758"/>
      <c r="Z1683" s="758"/>
      <c r="AA1683" s="758"/>
      <c r="AB1683" s="758"/>
      <c r="AC1683" s="758"/>
      <c r="AD1683" s="758"/>
      <c r="AE1683" s="758"/>
      <c r="AF1683" s="758"/>
      <c r="AG1683" s="758"/>
      <c r="AH1683" s="758"/>
      <c r="AI1683" s="758"/>
      <c r="AJ1683" s="758"/>
      <c r="AK1683" s="758"/>
      <c r="AL1683" s="758"/>
      <c r="AM1683" s="758"/>
      <c r="AN1683" s="758"/>
      <c r="AO1683" s="758"/>
      <c r="AP1683" s="758"/>
      <c r="AQ1683" s="758"/>
      <c r="AR1683" s="758"/>
      <c r="AS1683" s="758"/>
      <c r="AT1683" s="758"/>
      <c r="AU1683" s="758"/>
      <c r="AV1683" s="758"/>
      <c r="AW1683" s="758"/>
      <c r="AX1683" s="758"/>
      <c r="AY1683" s="758"/>
      <c r="AZ1683" s="758"/>
      <c r="BA1683" s="758"/>
      <c r="BB1683" s="758"/>
      <c r="BC1683" s="758"/>
      <c r="BD1683" s="758"/>
      <c r="BE1683" s="758"/>
      <c r="BF1683" s="812"/>
      <c r="BG1683" s="758"/>
      <c r="BH1683" s="758"/>
      <c r="BI1683" s="758"/>
      <c r="BJ1683" s="758"/>
      <c r="BK1683" s="758"/>
      <c r="BL1683" s="758"/>
      <c r="BM1683" s="758"/>
      <c r="BN1683" s="758"/>
      <c r="BO1683" s="758"/>
      <c r="BP1683" s="758"/>
      <c r="BQ1683" s="758"/>
      <c r="BR1683" s="758"/>
      <c r="BS1683" s="758"/>
      <c r="BT1683" s="758"/>
      <c r="BU1683" s="758"/>
      <c r="BV1683" s="758"/>
      <c r="BW1683" s="758"/>
      <c r="BX1683" s="758"/>
      <c r="BY1683" s="758"/>
      <c r="BZ1683" s="758"/>
      <c r="CA1683" s="758"/>
      <c r="CB1683" s="758"/>
      <c r="CC1683" s="758"/>
      <c r="CD1683" s="758"/>
      <c r="CE1683" s="758"/>
      <c r="CF1683" s="758"/>
      <c r="CG1683" s="758"/>
      <c r="CH1683" s="758"/>
      <c r="CI1683" s="758"/>
      <c r="CJ1683" s="758"/>
      <c r="CK1683" s="758"/>
      <c r="CL1683" s="758"/>
      <c r="CM1683" s="758"/>
      <c r="CN1683" s="758"/>
    </row>
    <row r="1684" spans="2:92" ht="15">
      <c r="B1684" s="758"/>
      <c r="C1684" s="758"/>
      <c r="D1684" s="758"/>
      <c r="E1684" s="758"/>
      <c r="F1684" s="758"/>
      <c r="G1684" s="758"/>
      <c r="H1684" s="758"/>
      <c r="I1684" s="758"/>
      <c r="J1684" s="758"/>
      <c r="K1684" s="758"/>
      <c r="L1684" s="758"/>
      <c r="M1684" s="758"/>
      <c r="N1684" s="758"/>
      <c r="O1684" s="758"/>
      <c r="P1684" s="758"/>
      <c r="Q1684" s="758"/>
      <c r="R1684" s="758"/>
      <c r="S1684" s="758"/>
      <c r="T1684" s="758"/>
      <c r="U1684" s="758"/>
      <c r="V1684" s="758"/>
      <c r="W1684" s="758"/>
      <c r="X1684" s="758"/>
      <c r="Y1684" s="758"/>
      <c r="Z1684" s="758"/>
      <c r="AA1684" s="758"/>
      <c r="AB1684" s="758"/>
      <c r="AC1684" s="758"/>
      <c r="AD1684" s="758"/>
      <c r="AE1684" s="758"/>
      <c r="AF1684" s="758"/>
      <c r="AG1684" s="758"/>
      <c r="AH1684" s="758"/>
      <c r="AI1684" s="758"/>
      <c r="AJ1684" s="758"/>
      <c r="AK1684" s="758"/>
      <c r="AL1684" s="758"/>
      <c r="AM1684" s="758"/>
      <c r="AN1684" s="758"/>
      <c r="AO1684" s="758"/>
      <c r="AP1684" s="758"/>
      <c r="AQ1684" s="758"/>
      <c r="AR1684" s="758"/>
      <c r="AS1684" s="758"/>
      <c r="AT1684" s="758"/>
      <c r="AU1684" s="758"/>
      <c r="AV1684" s="758"/>
      <c r="AW1684" s="758"/>
      <c r="AX1684" s="758"/>
      <c r="AY1684" s="758"/>
      <c r="AZ1684" s="758"/>
      <c r="BA1684" s="758"/>
      <c r="BB1684" s="758"/>
      <c r="BC1684" s="758"/>
      <c r="BD1684" s="758"/>
      <c r="BE1684" s="758"/>
      <c r="BF1684" s="812"/>
      <c r="BG1684" s="758"/>
      <c r="BH1684" s="758"/>
      <c r="BI1684" s="758"/>
      <c r="BJ1684" s="758"/>
      <c r="BK1684" s="758"/>
      <c r="BL1684" s="758"/>
      <c r="BM1684" s="758"/>
      <c r="BN1684" s="758"/>
      <c r="BO1684" s="758"/>
      <c r="BP1684" s="758"/>
      <c r="BQ1684" s="758"/>
      <c r="BR1684" s="758"/>
      <c r="BS1684" s="758"/>
      <c r="BT1684" s="758"/>
      <c r="BU1684" s="758"/>
      <c r="BV1684" s="758"/>
      <c r="BW1684" s="758"/>
      <c r="BX1684" s="758"/>
      <c r="BY1684" s="758"/>
      <c r="BZ1684" s="758"/>
      <c r="CA1684" s="758"/>
      <c r="CB1684" s="758"/>
      <c r="CC1684" s="758"/>
      <c r="CD1684" s="758"/>
      <c r="CE1684" s="758"/>
      <c r="CF1684" s="758"/>
      <c r="CG1684" s="758"/>
      <c r="CH1684" s="758"/>
      <c r="CI1684" s="758"/>
      <c r="CJ1684" s="758"/>
      <c r="CK1684" s="758"/>
      <c r="CL1684" s="758"/>
      <c r="CM1684" s="758"/>
      <c r="CN1684" s="758"/>
    </row>
    <row r="1685" spans="2:92" ht="15">
      <c r="B1685" s="758"/>
      <c r="C1685" s="758"/>
      <c r="D1685" s="758"/>
      <c r="E1685" s="758"/>
      <c r="F1685" s="758"/>
      <c r="G1685" s="758"/>
      <c r="H1685" s="758"/>
      <c r="I1685" s="758"/>
      <c r="J1685" s="758"/>
      <c r="K1685" s="758"/>
      <c r="L1685" s="758"/>
      <c r="M1685" s="758"/>
      <c r="N1685" s="758"/>
      <c r="O1685" s="758"/>
      <c r="P1685" s="758"/>
      <c r="Q1685" s="758"/>
      <c r="R1685" s="758"/>
      <c r="S1685" s="758"/>
      <c r="T1685" s="758"/>
      <c r="U1685" s="758"/>
      <c r="V1685" s="758"/>
      <c r="W1685" s="758"/>
      <c r="X1685" s="758"/>
      <c r="Y1685" s="758"/>
      <c r="Z1685" s="758"/>
      <c r="AA1685" s="758"/>
      <c r="AB1685" s="758"/>
      <c r="AC1685" s="758"/>
      <c r="AD1685" s="758"/>
      <c r="AE1685" s="758"/>
      <c r="AF1685" s="758"/>
      <c r="AG1685" s="758"/>
      <c r="AH1685" s="758"/>
      <c r="AI1685" s="758"/>
      <c r="AJ1685" s="758"/>
      <c r="AK1685" s="758"/>
      <c r="AL1685" s="758"/>
      <c r="AM1685" s="758"/>
      <c r="AN1685" s="758"/>
      <c r="AO1685" s="758"/>
      <c r="AP1685" s="758"/>
      <c r="AQ1685" s="758"/>
      <c r="AR1685" s="758"/>
      <c r="AS1685" s="758"/>
      <c r="AT1685" s="758"/>
      <c r="AU1685" s="758"/>
      <c r="AV1685" s="758"/>
      <c r="AW1685" s="758"/>
      <c r="AX1685" s="758"/>
      <c r="AY1685" s="758"/>
      <c r="AZ1685" s="758"/>
      <c r="BA1685" s="758"/>
      <c r="BB1685" s="758"/>
      <c r="BC1685" s="758"/>
      <c r="BD1685" s="758"/>
      <c r="BE1685" s="758"/>
      <c r="BF1685" s="812"/>
      <c r="BG1685" s="758"/>
      <c r="BH1685" s="758"/>
      <c r="BI1685" s="758"/>
      <c r="BJ1685" s="758"/>
      <c r="BK1685" s="758"/>
      <c r="BL1685" s="758"/>
      <c r="BM1685" s="758"/>
      <c r="BN1685" s="758"/>
      <c r="BO1685" s="758"/>
      <c r="BP1685" s="758"/>
      <c r="BQ1685" s="758"/>
      <c r="BR1685" s="758"/>
      <c r="BS1685" s="758"/>
      <c r="BT1685" s="758"/>
      <c r="BU1685" s="758"/>
      <c r="BV1685" s="758"/>
      <c r="BW1685" s="758"/>
      <c r="BX1685" s="758"/>
      <c r="BY1685" s="758"/>
      <c r="BZ1685" s="758"/>
      <c r="CA1685" s="758"/>
      <c r="CB1685" s="758"/>
      <c r="CC1685" s="758"/>
      <c r="CD1685" s="758"/>
      <c r="CE1685" s="758"/>
      <c r="CF1685" s="758"/>
      <c r="CG1685" s="758"/>
      <c r="CH1685" s="758"/>
      <c r="CI1685" s="758"/>
      <c r="CJ1685" s="758"/>
      <c r="CK1685" s="758"/>
      <c r="CL1685" s="758"/>
      <c r="CM1685" s="758"/>
      <c r="CN1685" s="758"/>
    </row>
    <row r="1686" spans="2:92" ht="15">
      <c r="B1686" s="758"/>
      <c r="C1686" s="758"/>
      <c r="D1686" s="758"/>
      <c r="E1686" s="758"/>
      <c r="F1686" s="758"/>
      <c r="G1686" s="758"/>
      <c r="H1686" s="758"/>
      <c r="I1686" s="758"/>
      <c r="J1686" s="758"/>
      <c r="K1686" s="758"/>
      <c r="L1686" s="758"/>
      <c r="M1686" s="758"/>
      <c r="N1686" s="758"/>
      <c r="O1686" s="758"/>
      <c r="P1686" s="758"/>
      <c r="Q1686" s="758"/>
      <c r="R1686" s="758"/>
      <c r="S1686" s="758"/>
      <c r="T1686" s="758"/>
      <c r="U1686" s="758"/>
      <c r="V1686" s="758"/>
      <c r="W1686" s="758"/>
      <c r="X1686" s="758"/>
      <c r="Y1686" s="758"/>
      <c r="Z1686" s="758"/>
      <c r="AA1686" s="758"/>
      <c r="AB1686" s="758"/>
      <c r="AC1686" s="758"/>
      <c r="AD1686" s="758"/>
      <c r="AE1686" s="758"/>
      <c r="AF1686" s="758"/>
      <c r="AG1686" s="758"/>
      <c r="AH1686" s="758"/>
      <c r="AI1686" s="758"/>
      <c r="AJ1686" s="758"/>
      <c r="AK1686" s="758"/>
      <c r="AL1686" s="758"/>
      <c r="AM1686" s="758"/>
      <c r="AN1686" s="758"/>
      <c r="AO1686" s="758"/>
      <c r="AP1686" s="758"/>
      <c r="AQ1686" s="758"/>
      <c r="AR1686" s="758"/>
      <c r="AS1686" s="758"/>
      <c r="AT1686" s="758"/>
      <c r="AU1686" s="758"/>
      <c r="AV1686" s="758"/>
      <c r="AW1686" s="758"/>
      <c r="AX1686" s="758"/>
      <c r="AY1686" s="758"/>
      <c r="AZ1686" s="758"/>
      <c r="BA1686" s="758"/>
      <c r="BB1686" s="758"/>
      <c r="BC1686" s="758"/>
      <c r="BD1686" s="758"/>
      <c r="BE1686" s="758"/>
      <c r="BF1686" s="812"/>
      <c r="BG1686" s="758"/>
      <c r="BH1686" s="758"/>
      <c r="BI1686" s="758"/>
      <c r="BJ1686" s="758"/>
      <c r="BK1686" s="758"/>
      <c r="BL1686" s="758"/>
      <c r="BM1686" s="758"/>
      <c r="BN1686" s="758"/>
      <c r="BO1686" s="758"/>
      <c r="BP1686" s="758"/>
      <c r="BQ1686" s="758"/>
      <c r="BR1686" s="758"/>
      <c r="BS1686" s="758"/>
      <c r="BT1686" s="758"/>
      <c r="BU1686" s="758"/>
      <c r="BV1686" s="758"/>
      <c r="BW1686" s="758"/>
      <c r="BX1686" s="758"/>
      <c r="BY1686" s="758"/>
      <c r="BZ1686" s="758"/>
      <c r="CA1686" s="758"/>
      <c r="CB1686" s="758"/>
      <c r="CC1686" s="758"/>
      <c r="CD1686" s="758"/>
      <c r="CE1686" s="758"/>
      <c r="CF1686" s="758"/>
      <c r="CG1686" s="758"/>
      <c r="CH1686" s="758"/>
      <c r="CI1686" s="758"/>
      <c r="CJ1686" s="758"/>
      <c r="CK1686" s="758"/>
      <c r="CL1686" s="758"/>
      <c r="CM1686" s="758"/>
      <c r="CN1686" s="758"/>
    </row>
    <row r="1687" spans="2:92" ht="15">
      <c r="B1687" s="758"/>
      <c r="C1687" s="758"/>
      <c r="D1687" s="758"/>
      <c r="E1687" s="758"/>
      <c r="F1687" s="758"/>
      <c r="G1687" s="758"/>
      <c r="H1687" s="758"/>
      <c r="I1687" s="758"/>
      <c r="J1687" s="758"/>
      <c r="K1687" s="758"/>
      <c r="L1687" s="758"/>
      <c r="M1687" s="758"/>
      <c r="N1687" s="758"/>
      <c r="O1687" s="758"/>
      <c r="P1687" s="758"/>
      <c r="Q1687" s="758"/>
      <c r="R1687" s="758"/>
      <c r="S1687" s="758"/>
      <c r="T1687" s="758"/>
      <c r="U1687" s="758"/>
      <c r="V1687" s="758"/>
      <c r="W1687" s="758"/>
      <c r="X1687" s="758"/>
      <c r="Y1687" s="758"/>
      <c r="Z1687" s="758"/>
      <c r="AA1687" s="758"/>
      <c r="AB1687" s="758"/>
      <c r="AC1687" s="758"/>
      <c r="AD1687" s="758"/>
      <c r="AE1687" s="758"/>
      <c r="AF1687" s="758"/>
      <c r="AG1687" s="758"/>
      <c r="AH1687" s="758"/>
      <c r="AI1687" s="758"/>
      <c r="AJ1687" s="758"/>
      <c r="AK1687" s="758"/>
      <c r="AL1687" s="758"/>
      <c r="AM1687" s="758"/>
      <c r="AN1687" s="758"/>
      <c r="AO1687" s="758"/>
      <c r="AP1687" s="758"/>
      <c r="AQ1687" s="758"/>
      <c r="AR1687" s="758"/>
      <c r="AS1687" s="758"/>
      <c r="AT1687" s="758"/>
      <c r="AU1687" s="758"/>
      <c r="AV1687" s="758"/>
      <c r="AW1687" s="758"/>
      <c r="AX1687" s="758"/>
      <c r="AY1687" s="758"/>
      <c r="AZ1687" s="758"/>
      <c r="BA1687" s="758"/>
      <c r="BB1687" s="758"/>
      <c r="BC1687" s="758"/>
      <c r="BD1687" s="758"/>
      <c r="BE1687" s="758"/>
      <c r="BF1687" s="812"/>
      <c r="BG1687" s="758"/>
      <c r="BH1687" s="758"/>
      <c r="BI1687" s="758"/>
      <c r="BJ1687" s="758"/>
      <c r="BK1687" s="758"/>
      <c r="BL1687" s="758"/>
      <c r="BM1687" s="758"/>
      <c r="BN1687" s="758"/>
      <c r="BO1687" s="758"/>
      <c r="BP1687" s="758"/>
      <c r="BQ1687" s="758"/>
      <c r="BR1687" s="758"/>
      <c r="BS1687" s="758"/>
      <c r="BT1687" s="758"/>
      <c r="BU1687" s="758"/>
      <c r="BV1687" s="758"/>
      <c r="BW1687" s="758"/>
      <c r="BX1687" s="758"/>
      <c r="BY1687" s="758"/>
      <c r="BZ1687" s="758"/>
      <c r="CA1687" s="758"/>
      <c r="CB1687" s="758"/>
      <c r="CC1687" s="758"/>
      <c r="CD1687" s="758"/>
      <c r="CE1687" s="758"/>
      <c r="CF1687" s="758"/>
      <c r="CG1687" s="758"/>
      <c r="CH1687" s="758"/>
      <c r="CI1687" s="758"/>
      <c r="CJ1687" s="758"/>
      <c r="CK1687" s="758"/>
      <c r="CL1687" s="758"/>
      <c r="CM1687" s="758"/>
      <c r="CN1687" s="758"/>
    </row>
    <row r="1688" spans="2:92" ht="15">
      <c r="B1688" s="758"/>
      <c r="C1688" s="758"/>
      <c r="D1688" s="758"/>
      <c r="E1688" s="758"/>
      <c r="F1688" s="758"/>
      <c r="G1688" s="758"/>
      <c r="H1688" s="758"/>
      <c r="I1688" s="758"/>
      <c r="J1688" s="758"/>
      <c r="K1688" s="758"/>
      <c r="L1688" s="758"/>
      <c r="M1688" s="758"/>
      <c r="N1688" s="758"/>
      <c r="O1688" s="758"/>
      <c r="P1688" s="758"/>
      <c r="Q1688" s="758"/>
      <c r="R1688" s="758"/>
      <c r="S1688" s="758"/>
      <c r="T1688" s="758"/>
      <c r="U1688" s="758"/>
      <c r="V1688" s="758"/>
      <c r="W1688" s="758"/>
      <c r="X1688" s="758"/>
      <c r="Y1688" s="758"/>
      <c r="Z1688" s="758"/>
      <c r="AA1688" s="758"/>
      <c r="AB1688" s="758"/>
      <c r="AC1688" s="758"/>
      <c r="AD1688" s="758"/>
      <c r="AE1688" s="758"/>
      <c r="AF1688" s="758"/>
      <c r="AG1688" s="758"/>
      <c r="AH1688" s="758"/>
      <c r="AI1688" s="758"/>
      <c r="AJ1688" s="758"/>
      <c r="AK1688" s="758"/>
      <c r="AL1688" s="758"/>
      <c r="AM1688" s="758"/>
      <c r="AN1688" s="758"/>
      <c r="AO1688" s="758"/>
      <c r="AP1688" s="758"/>
      <c r="AQ1688" s="758"/>
      <c r="AR1688" s="758"/>
      <c r="AS1688" s="758"/>
      <c r="AT1688" s="758"/>
      <c r="AU1688" s="758"/>
      <c r="AV1688" s="758"/>
      <c r="AW1688" s="758"/>
      <c r="AX1688" s="758"/>
      <c r="AY1688" s="758"/>
      <c r="AZ1688" s="758"/>
      <c r="BA1688" s="758"/>
      <c r="BB1688" s="758"/>
      <c r="BC1688" s="758"/>
      <c r="BD1688" s="758"/>
      <c r="BE1688" s="758"/>
      <c r="BF1688" s="812"/>
      <c r="BG1688" s="758"/>
      <c r="BH1688" s="758"/>
      <c r="BI1688" s="758"/>
      <c r="BJ1688" s="758"/>
      <c r="BK1688" s="758"/>
      <c r="BL1688" s="758"/>
      <c r="BM1688" s="758"/>
      <c r="BN1688" s="758"/>
      <c r="BO1688" s="758"/>
      <c r="BP1688" s="758"/>
      <c r="BQ1688" s="758"/>
      <c r="BR1688" s="758"/>
      <c r="BS1688" s="758"/>
      <c r="BT1688" s="758"/>
      <c r="BU1688" s="758"/>
      <c r="BV1688" s="758"/>
      <c r="BW1688" s="758"/>
      <c r="BX1688" s="758"/>
      <c r="BY1688" s="758"/>
      <c r="BZ1688" s="758"/>
      <c r="CA1688" s="758"/>
      <c r="CB1688" s="758"/>
      <c r="CC1688" s="758"/>
      <c r="CD1688" s="758"/>
      <c r="CE1688" s="758"/>
      <c r="CF1688" s="758"/>
      <c r="CG1688" s="758"/>
      <c r="CH1688" s="758"/>
      <c r="CI1688" s="758"/>
      <c r="CJ1688" s="758"/>
      <c r="CK1688" s="758"/>
      <c r="CL1688" s="758"/>
      <c r="CM1688" s="758"/>
      <c r="CN1688" s="758"/>
    </row>
    <row r="1689" spans="2:92" ht="15">
      <c r="B1689" s="758"/>
      <c r="C1689" s="758"/>
      <c r="D1689" s="758"/>
      <c r="E1689" s="758"/>
      <c r="F1689" s="758"/>
      <c r="G1689" s="758"/>
      <c r="H1689" s="758"/>
      <c r="I1689" s="758"/>
      <c r="J1689" s="758"/>
      <c r="K1689" s="758"/>
      <c r="L1689" s="758"/>
      <c r="M1689" s="758"/>
      <c r="N1689" s="758"/>
      <c r="O1689" s="758"/>
      <c r="P1689" s="758"/>
      <c r="Q1689" s="758"/>
      <c r="R1689" s="758"/>
      <c r="S1689" s="758"/>
      <c r="T1689" s="758"/>
      <c r="U1689" s="758"/>
      <c r="V1689" s="758"/>
      <c r="W1689" s="758"/>
      <c r="X1689" s="758"/>
      <c r="Y1689" s="758"/>
      <c r="Z1689" s="758"/>
      <c r="AA1689" s="758"/>
      <c r="AB1689" s="758"/>
      <c r="AC1689" s="758"/>
      <c r="AD1689" s="758"/>
      <c r="AE1689" s="758"/>
      <c r="AF1689" s="758"/>
      <c r="AG1689" s="758"/>
      <c r="AH1689" s="758"/>
      <c r="AI1689" s="758"/>
      <c r="AJ1689" s="758"/>
      <c r="AK1689" s="758"/>
      <c r="AL1689" s="758"/>
      <c r="AM1689" s="758"/>
      <c r="AN1689" s="758"/>
      <c r="AO1689" s="758"/>
      <c r="AP1689" s="758"/>
      <c r="AQ1689" s="758"/>
      <c r="AR1689" s="758"/>
      <c r="AS1689" s="758"/>
      <c r="AT1689" s="758"/>
      <c r="AU1689" s="758"/>
      <c r="AV1689" s="758"/>
      <c r="AW1689" s="758"/>
      <c r="AX1689" s="758"/>
      <c r="AY1689" s="758"/>
      <c r="AZ1689" s="758"/>
      <c r="BA1689" s="758"/>
      <c r="BB1689" s="758"/>
      <c r="BC1689" s="758"/>
      <c r="BD1689" s="758"/>
      <c r="BE1689" s="758"/>
      <c r="BF1689" s="812"/>
      <c r="BG1689" s="758"/>
      <c r="BH1689" s="758"/>
      <c r="BI1689" s="758"/>
      <c r="BJ1689" s="758"/>
      <c r="BK1689" s="758"/>
      <c r="BL1689" s="758"/>
      <c r="BM1689" s="758"/>
      <c r="BN1689" s="758"/>
      <c r="BO1689" s="758"/>
      <c r="BP1689" s="758"/>
      <c r="BQ1689" s="758"/>
      <c r="BR1689" s="758"/>
      <c r="BS1689" s="758"/>
      <c r="BT1689" s="758"/>
      <c r="BU1689" s="758"/>
      <c r="BV1689" s="758"/>
      <c r="BW1689" s="758"/>
      <c r="BX1689" s="758"/>
      <c r="BY1689" s="758"/>
      <c r="BZ1689" s="758"/>
      <c r="CA1689" s="758"/>
      <c r="CB1689" s="758"/>
      <c r="CC1689" s="758"/>
      <c r="CD1689" s="758"/>
      <c r="CE1689" s="758"/>
      <c r="CF1689" s="758"/>
      <c r="CG1689" s="758"/>
      <c r="CH1689" s="758"/>
      <c r="CI1689" s="758"/>
      <c r="CJ1689" s="758"/>
      <c r="CK1689" s="758"/>
      <c r="CL1689" s="758"/>
      <c r="CM1689" s="758"/>
      <c r="CN1689" s="758"/>
    </row>
    <row r="1690" spans="2:92" ht="15">
      <c r="B1690" s="758"/>
      <c r="C1690" s="758"/>
      <c r="D1690" s="758"/>
      <c r="E1690" s="758"/>
      <c r="F1690" s="758"/>
      <c r="G1690" s="758"/>
      <c r="H1690" s="758"/>
      <c r="I1690" s="758"/>
      <c r="J1690" s="758"/>
      <c r="K1690" s="758"/>
      <c r="L1690" s="758"/>
      <c r="M1690" s="758"/>
      <c r="N1690" s="758"/>
      <c r="O1690" s="758"/>
      <c r="P1690" s="758"/>
      <c r="Q1690" s="758"/>
      <c r="R1690" s="758"/>
      <c r="S1690" s="758"/>
      <c r="T1690" s="758"/>
      <c r="U1690" s="758"/>
      <c r="V1690" s="758"/>
      <c r="W1690" s="758"/>
      <c r="X1690" s="758"/>
      <c r="Y1690" s="758"/>
      <c r="Z1690" s="758"/>
      <c r="AA1690" s="758"/>
      <c r="AB1690" s="758"/>
      <c r="AC1690" s="758"/>
      <c r="AD1690" s="758"/>
      <c r="AE1690" s="758"/>
      <c r="AF1690" s="758"/>
      <c r="AG1690" s="758"/>
      <c r="AH1690" s="758"/>
      <c r="AI1690" s="758"/>
      <c r="AJ1690" s="758"/>
      <c r="AK1690" s="758"/>
      <c r="AL1690" s="758"/>
      <c r="AM1690" s="758"/>
      <c r="AN1690" s="758"/>
      <c r="AO1690" s="758"/>
      <c r="AP1690" s="758"/>
      <c r="AQ1690" s="758"/>
      <c r="AR1690" s="758"/>
      <c r="AS1690" s="758"/>
      <c r="AT1690" s="758"/>
      <c r="AU1690" s="758"/>
      <c r="AV1690" s="758"/>
      <c r="AW1690" s="758"/>
      <c r="AX1690" s="758"/>
      <c r="AY1690" s="758"/>
      <c r="AZ1690" s="758"/>
      <c r="BA1690" s="758"/>
      <c r="BB1690" s="758"/>
      <c r="BC1690" s="758"/>
      <c r="BD1690" s="758"/>
      <c r="BE1690" s="758"/>
      <c r="BF1690" s="812"/>
      <c r="BG1690" s="758"/>
      <c r="BH1690" s="758"/>
      <c r="BI1690" s="758"/>
      <c r="BJ1690" s="758"/>
      <c r="BK1690" s="758"/>
      <c r="BL1690" s="758"/>
      <c r="BM1690" s="758"/>
      <c r="BN1690" s="758"/>
      <c r="BO1690" s="758"/>
      <c r="BP1690" s="758"/>
      <c r="BQ1690" s="758"/>
      <c r="BR1690" s="758"/>
      <c r="BS1690" s="758"/>
      <c r="BT1690" s="758"/>
      <c r="BU1690" s="758"/>
      <c r="BV1690" s="758"/>
      <c r="BW1690" s="758"/>
      <c r="BX1690" s="758"/>
      <c r="BY1690" s="758"/>
      <c r="BZ1690" s="758"/>
      <c r="CA1690" s="758"/>
      <c r="CB1690" s="758"/>
      <c r="CC1690" s="758"/>
      <c r="CD1690" s="758"/>
      <c r="CE1690" s="758"/>
      <c r="CF1690" s="758"/>
      <c r="CG1690" s="758"/>
      <c r="CH1690" s="758"/>
      <c r="CI1690" s="758"/>
      <c r="CJ1690" s="758"/>
      <c r="CK1690" s="758"/>
      <c r="CL1690" s="758"/>
      <c r="CM1690" s="758"/>
      <c r="CN1690" s="758"/>
    </row>
    <row r="1691" spans="2:92" ht="15">
      <c r="B1691" s="758"/>
      <c r="C1691" s="758"/>
      <c r="D1691" s="758"/>
      <c r="E1691" s="758"/>
      <c r="F1691" s="758"/>
      <c r="G1691" s="758"/>
      <c r="H1691" s="758"/>
      <c r="I1691" s="758"/>
      <c r="J1691" s="758"/>
      <c r="K1691" s="758"/>
      <c r="L1691" s="758"/>
      <c r="M1691" s="758"/>
      <c r="N1691" s="758"/>
      <c r="O1691" s="758"/>
      <c r="P1691" s="758"/>
      <c r="Q1691" s="758"/>
      <c r="R1691" s="758"/>
      <c r="S1691" s="758"/>
      <c r="T1691" s="758"/>
      <c r="U1691" s="758"/>
      <c r="V1691" s="758"/>
      <c r="W1691" s="758"/>
      <c r="X1691" s="758"/>
      <c r="Y1691" s="758"/>
      <c r="Z1691" s="758"/>
      <c r="AA1691" s="758"/>
      <c r="AB1691" s="758"/>
      <c r="AC1691" s="758"/>
      <c r="AD1691" s="758"/>
      <c r="AE1691" s="758"/>
      <c r="AF1691" s="758"/>
      <c r="AG1691" s="758"/>
      <c r="AH1691" s="758"/>
      <c r="AI1691" s="758"/>
      <c r="AJ1691" s="758"/>
      <c r="AK1691" s="758"/>
      <c r="AL1691" s="758"/>
      <c r="AM1691" s="758"/>
      <c r="AN1691" s="758"/>
      <c r="AO1691" s="758"/>
      <c r="AP1691" s="758"/>
      <c r="AQ1691" s="758"/>
      <c r="AR1691" s="758"/>
      <c r="AS1691" s="758"/>
      <c r="AT1691" s="758"/>
      <c r="AU1691" s="758"/>
      <c r="AV1691" s="758"/>
      <c r="AW1691" s="758"/>
      <c r="AX1691" s="758"/>
      <c r="AY1691" s="758"/>
      <c r="AZ1691" s="758"/>
      <c r="BA1691" s="758"/>
      <c r="BB1691" s="758"/>
      <c r="BC1691" s="758"/>
      <c r="BD1691" s="758"/>
      <c r="BE1691" s="758"/>
      <c r="BF1691" s="812"/>
      <c r="BG1691" s="758"/>
      <c r="BH1691" s="758"/>
      <c r="BI1691" s="758"/>
      <c r="BJ1691" s="758"/>
      <c r="BK1691" s="758"/>
      <c r="BL1691" s="758"/>
      <c r="BM1691" s="758"/>
      <c r="BN1691" s="758"/>
      <c r="BO1691" s="758"/>
      <c r="BP1691" s="758"/>
      <c r="BQ1691" s="758"/>
      <c r="BR1691" s="758"/>
      <c r="BS1691" s="758"/>
      <c r="BT1691" s="758"/>
      <c r="BU1691" s="758"/>
      <c r="BV1691" s="758"/>
      <c r="BW1691" s="758"/>
      <c r="BX1691" s="758"/>
      <c r="BY1691" s="758"/>
      <c r="BZ1691" s="758"/>
      <c r="CA1691" s="758"/>
      <c r="CB1691" s="758"/>
      <c r="CC1691" s="758"/>
      <c r="CD1691" s="758"/>
      <c r="CE1691" s="758"/>
      <c r="CF1691" s="758"/>
      <c r="CG1691" s="758"/>
      <c r="CH1691" s="758"/>
      <c r="CI1691" s="758"/>
      <c r="CJ1691" s="758"/>
      <c r="CK1691" s="758"/>
      <c r="CL1691" s="758"/>
      <c r="CM1691" s="758"/>
      <c r="CN1691" s="758"/>
    </row>
    <row r="1692" spans="2:92" ht="15">
      <c r="B1692" s="758"/>
      <c r="C1692" s="758"/>
      <c r="D1692" s="758"/>
      <c r="E1692" s="758"/>
      <c r="F1692" s="758"/>
      <c r="G1692" s="758"/>
      <c r="H1692" s="758"/>
      <c r="I1692" s="758"/>
      <c r="J1692" s="758"/>
      <c r="K1692" s="758"/>
      <c r="L1692" s="758"/>
      <c r="M1692" s="758"/>
      <c r="N1692" s="758"/>
      <c r="O1692" s="758"/>
      <c r="P1692" s="758"/>
      <c r="Q1692" s="758"/>
      <c r="R1692" s="758"/>
      <c r="S1692" s="758"/>
      <c r="T1692" s="758"/>
      <c r="U1692" s="758"/>
      <c r="V1692" s="758"/>
      <c r="W1692" s="758"/>
      <c r="X1692" s="758"/>
      <c r="Y1692" s="758"/>
      <c r="Z1692" s="758"/>
      <c r="AA1692" s="758"/>
      <c r="AB1692" s="758"/>
      <c r="AC1692" s="758"/>
      <c r="AD1692" s="758"/>
      <c r="AE1692" s="758"/>
      <c r="AF1692" s="758"/>
      <c r="AG1692" s="758"/>
      <c r="AH1692" s="758"/>
      <c r="AI1692" s="758"/>
      <c r="AJ1692" s="758"/>
      <c r="AK1692" s="758"/>
      <c r="AL1692" s="758"/>
      <c r="AM1692" s="758"/>
      <c r="AN1692" s="758"/>
      <c r="AO1692" s="758"/>
      <c r="AP1692" s="758"/>
      <c r="AQ1692" s="758"/>
      <c r="AR1692" s="758"/>
      <c r="AS1692" s="758"/>
      <c r="AT1692" s="758"/>
      <c r="AU1692" s="758"/>
      <c r="AV1692" s="758"/>
      <c r="AW1692" s="758"/>
      <c r="AX1692" s="758"/>
      <c r="AY1692" s="758"/>
      <c r="AZ1692" s="758"/>
      <c r="BA1692" s="758"/>
      <c r="BB1692" s="758"/>
      <c r="BC1692" s="758"/>
      <c r="BD1692" s="758"/>
      <c r="BE1692" s="758"/>
      <c r="BF1692" s="812"/>
      <c r="BG1692" s="758"/>
      <c r="BH1692" s="758"/>
      <c r="BI1692" s="758"/>
      <c r="BJ1692" s="758"/>
      <c r="BK1692" s="758"/>
      <c r="BL1692" s="758"/>
      <c r="BM1692" s="758"/>
      <c r="BN1692" s="758"/>
      <c r="BO1692" s="758"/>
      <c r="BP1692" s="758"/>
      <c r="BQ1692" s="758"/>
      <c r="BR1692" s="758"/>
      <c r="BS1692" s="758"/>
      <c r="BT1692" s="758"/>
      <c r="BU1692" s="758"/>
      <c r="BV1692" s="758"/>
      <c r="BW1692" s="758"/>
      <c r="BX1692" s="758"/>
      <c r="BY1692" s="758"/>
      <c r="BZ1692" s="758"/>
      <c r="CA1692" s="758"/>
      <c r="CB1692" s="758"/>
      <c r="CC1692" s="758"/>
      <c r="CD1692" s="758"/>
      <c r="CE1692" s="758"/>
      <c r="CF1692" s="758"/>
      <c r="CG1692" s="758"/>
      <c r="CH1692" s="758"/>
      <c r="CI1692" s="758"/>
      <c r="CJ1692" s="758"/>
      <c r="CK1692" s="758"/>
      <c r="CL1692" s="758"/>
      <c r="CM1692" s="758"/>
      <c r="CN1692" s="758"/>
    </row>
    <row r="1693" spans="2:92" ht="15">
      <c r="B1693" s="758"/>
      <c r="C1693" s="758"/>
      <c r="D1693" s="758"/>
      <c r="E1693" s="758"/>
      <c r="F1693" s="758"/>
      <c r="G1693" s="758"/>
      <c r="H1693" s="758"/>
      <c r="I1693" s="758"/>
      <c r="J1693" s="758"/>
      <c r="K1693" s="758"/>
      <c r="L1693" s="758"/>
      <c r="M1693" s="758"/>
      <c r="N1693" s="758"/>
      <c r="O1693" s="758"/>
      <c r="P1693" s="758"/>
      <c r="Q1693" s="758"/>
      <c r="R1693" s="758"/>
      <c r="S1693" s="758"/>
      <c r="T1693" s="758"/>
      <c r="U1693" s="758"/>
      <c r="V1693" s="758"/>
      <c r="W1693" s="758"/>
      <c r="X1693" s="758"/>
      <c r="Y1693" s="758"/>
      <c r="Z1693" s="758"/>
      <c r="AA1693" s="758"/>
      <c r="AB1693" s="758"/>
      <c r="AC1693" s="758"/>
      <c r="AD1693" s="758"/>
      <c r="AE1693" s="758"/>
      <c r="AF1693" s="758"/>
      <c r="AG1693" s="758"/>
      <c r="AH1693" s="758"/>
      <c r="AI1693" s="758"/>
      <c r="AJ1693" s="758"/>
      <c r="AK1693" s="758"/>
      <c r="AL1693" s="758"/>
      <c r="AM1693" s="758"/>
      <c r="AN1693" s="758"/>
      <c r="AO1693" s="758"/>
      <c r="AP1693" s="758"/>
      <c r="AQ1693" s="758"/>
      <c r="AR1693" s="758"/>
      <c r="AS1693" s="758"/>
      <c r="AT1693" s="758"/>
      <c r="AU1693" s="758"/>
      <c r="AV1693" s="758"/>
      <c r="AW1693" s="758"/>
      <c r="AX1693" s="758"/>
      <c r="AY1693" s="758"/>
      <c r="AZ1693" s="758"/>
      <c r="BA1693" s="758"/>
      <c r="BB1693" s="758"/>
      <c r="BC1693" s="758"/>
      <c r="BD1693" s="758"/>
      <c r="BE1693" s="758"/>
      <c r="BF1693" s="812"/>
      <c r="BG1693" s="758"/>
      <c r="BH1693" s="758"/>
      <c r="BI1693" s="758"/>
      <c r="BJ1693" s="758"/>
      <c r="BK1693" s="758"/>
      <c r="BL1693" s="758"/>
      <c r="BM1693" s="758"/>
      <c r="BN1693" s="758"/>
      <c r="BO1693" s="758"/>
      <c r="BP1693" s="758"/>
      <c r="BQ1693" s="758"/>
      <c r="BR1693" s="758"/>
      <c r="BS1693" s="758"/>
      <c r="BT1693" s="758"/>
      <c r="BU1693" s="758"/>
      <c r="BV1693" s="758"/>
      <c r="BW1693" s="758"/>
      <c r="BX1693" s="758"/>
      <c r="BY1693" s="758"/>
      <c r="BZ1693" s="758"/>
      <c r="CA1693" s="758"/>
      <c r="CB1693" s="758"/>
      <c r="CC1693" s="758"/>
      <c r="CD1693" s="758"/>
      <c r="CE1693" s="758"/>
      <c r="CF1693" s="758"/>
      <c r="CG1693" s="758"/>
      <c r="CH1693" s="758"/>
      <c r="CI1693" s="758"/>
      <c r="CJ1693" s="758"/>
      <c r="CK1693" s="758"/>
      <c r="CL1693" s="758"/>
      <c r="CM1693" s="758"/>
      <c r="CN1693" s="758"/>
    </row>
    <row r="1694" spans="2:92" ht="15">
      <c r="B1694" s="758"/>
      <c r="C1694" s="758"/>
      <c r="D1694" s="758"/>
      <c r="E1694" s="758"/>
      <c r="F1694" s="758"/>
      <c r="G1694" s="758"/>
      <c r="H1694" s="758"/>
      <c r="I1694" s="758"/>
      <c r="J1694" s="758"/>
      <c r="K1694" s="758"/>
      <c r="L1694" s="758"/>
      <c r="M1694" s="758"/>
      <c r="N1694" s="758"/>
      <c r="O1694" s="758"/>
      <c r="P1694" s="758"/>
      <c r="Q1694" s="758"/>
      <c r="R1694" s="758"/>
      <c r="S1694" s="758"/>
      <c r="T1694" s="758"/>
      <c r="U1694" s="758"/>
      <c r="V1694" s="758"/>
      <c r="W1694" s="758"/>
      <c r="X1694" s="758"/>
      <c r="Y1694" s="758"/>
      <c r="Z1694" s="758"/>
      <c r="AA1694" s="758"/>
      <c r="AB1694" s="758"/>
      <c r="AC1694" s="758"/>
      <c r="AD1694" s="758"/>
      <c r="AE1694" s="758"/>
      <c r="AF1694" s="758"/>
      <c r="AG1694" s="758"/>
      <c r="AH1694" s="758"/>
      <c r="AI1694" s="758"/>
      <c r="AJ1694" s="758"/>
      <c r="AK1694" s="758"/>
      <c r="AL1694" s="758"/>
      <c r="AM1694" s="758"/>
      <c r="AN1694" s="758"/>
      <c r="AO1694" s="758"/>
      <c r="AP1694" s="758"/>
      <c r="AQ1694" s="758"/>
      <c r="AR1694" s="758"/>
      <c r="AS1694" s="758"/>
      <c r="AT1694" s="758"/>
      <c r="AU1694" s="758"/>
      <c r="AV1694" s="758"/>
      <c r="AW1694" s="758"/>
      <c r="AX1694" s="758"/>
      <c r="AY1694" s="758"/>
      <c r="AZ1694" s="758"/>
      <c r="BA1694" s="758"/>
      <c r="BB1694" s="758"/>
      <c r="BC1694" s="758"/>
      <c r="BD1694" s="758"/>
      <c r="BE1694" s="758"/>
      <c r="BF1694" s="812"/>
      <c r="BG1694" s="758"/>
      <c r="BH1694" s="758"/>
      <c r="BI1694" s="758"/>
      <c r="BJ1694" s="758"/>
      <c r="BK1694" s="758"/>
      <c r="BL1694" s="758"/>
      <c r="BM1694" s="758"/>
      <c r="BN1694" s="758"/>
      <c r="BO1694" s="758"/>
      <c r="BP1694" s="758"/>
      <c r="BQ1694" s="758"/>
      <c r="BR1694" s="758"/>
      <c r="BS1694" s="758"/>
      <c r="BT1694" s="758"/>
      <c r="BU1694" s="758"/>
      <c r="BV1694" s="758"/>
      <c r="BW1694" s="758"/>
      <c r="BX1694" s="758"/>
      <c r="BY1694" s="758"/>
      <c r="BZ1694" s="758"/>
      <c r="CA1694" s="758"/>
      <c r="CB1694" s="758"/>
      <c r="CC1694" s="758"/>
      <c r="CD1694" s="758"/>
      <c r="CE1694" s="758"/>
      <c r="CF1694" s="758"/>
      <c r="CG1694" s="758"/>
      <c r="CH1694" s="758"/>
      <c r="CI1694" s="758"/>
      <c r="CJ1694" s="758"/>
      <c r="CK1694" s="758"/>
      <c r="CL1694" s="758"/>
      <c r="CM1694" s="758"/>
      <c r="CN1694" s="758"/>
    </row>
    <row r="1695" spans="2:92" ht="15">
      <c r="B1695" s="758"/>
      <c r="C1695" s="758"/>
      <c r="D1695" s="758"/>
      <c r="E1695" s="758"/>
      <c r="F1695" s="758"/>
      <c r="G1695" s="758"/>
      <c r="H1695" s="758"/>
      <c r="I1695" s="758"/>
      <c r="J1695" s="758"/>
      <c r="K1695" s="758"/>
      <c r="L1695" s="758"/>
      <c r="M1695" s="758"/>
      <c r="N1695" s="758"/>
      <c r="O1695" s="758"/>
      <c r="P1695" s="758"/>
      <c r="Q1695" s="758"/>
      <c r="R1695" s="758"/>
      <c r="S1695" s="758"/>
      <c r="T1695" s="758"/>
      <c r="U1695" s="758"/>
      <c r="V1695" s="758"/>
      <c r="W1695" s="758"/>
      <c r="X1695" s="758"/>
      <c r="Y1695" s="758"/>
      <c r="Z1695" s="758"/>
      <c r="AA1695" s="758"/>
      <c r="AB1695" s="758"/>
      <c r="AC1695" s="758"/>
      <c r="AD1695" s="758"/>
      <c r="AE1695" s="758"/>
      <c r="AF1695" s="758"/>
      <c r="AG1695" s="758"/>
      <c r="AH1695" s="758"/>
      <c r="AI1695" s="758"/>
      <c r="AJ1695" s="758"/>
      <c r="AK1695" s="758"/>
      <c r="AL1695" s="758"/>
      <c r="AM1695" s="758"/>
      <c r="AN1695" s="758"/>
      <c r="AO1695" s="758"/>
      <c r="AP1695" s="758"/>
      <c r="AQ1695" s="758"/>
      <c r="AR1695" s="758"/>
      <c r="AS1695" s="758"/>
      <c r="AT1695" s="758"/>
      <c r="AU1695" s="758"/>
      <c r="AV1695" s="758"/>
      <c r="AW1695" s="758"/>
      <c r="AX1695" s="758"/>
      <c r="AY1695" s="758"/>
      <c r="AZ1695" s="758"/>
      <c r="BA1695" s="758"/>
      <c r="BB1695" s="758"/>
      <c r="BC1695" s="758"/>
      <c r="BD1695" s="758"/>
      <c r="BE1695" s="758"/>
      <c r="BF1695" s="812"/>
      <c r="BG1695" s="758"/>
      <c r="BH1695" s="758"/>
      <c r="BI1695" s="758"/>
      <c r="BJ1695" s="758"/>
      <c r="BK1695" s="758"/>
      <c r="BL1695" s="758"/>
      <c r="BM1695" s="758"/>
      <c r="BN1695" s="758"/>
      <c r="BO1695" s="758"/>
      <c r="BP1695" s="758"/>
      <c r="BQ1695" s="758"/>
      <c r="BR1695" s="758"/>
      <c r="BS1695" s="758"/>
      <c r="BT1695" s="758"/>
      <c r="BU1695" s="758"/>
      <c r="BV1695" s="758"/>
      <c r="BW1695" s="758"/>
      <c r="BX1695" s="758"/>
      <c r="BY1695" s="758"/>
      <c r="BZ1695" s="758"/>
      <c r="CA1695" s="758"/>
      <c r="CB1695" s="758"/>
      <c r="CC1695" s="758"/>
      <c r="CD1695" s="758"/>
      <c r="CE1695" s="758"/>
      <c r="CF1695" s="758"/>
      <c r="CG1695" s="758"/>
      <c r="CH1695" s="758"/>
      <c r="CI1695" s="758"/>
      <c r="CJ1695" s="758"/>
      <c r="CK1695" s="758"/>
      <c r="CL1695" s="758"/>
      <c r="CM1695" s="758"/>
      <c r="CN1695" s="758"/>
    </row>
    <row r="1696" spans="2:92" ht="15">
      <c r="B1696" s="758"/>
      <c r="C1696" s="758"/>
      <c r="D1696" s="758"/>
      <c r="E1696" s="758"/>
      <c r="F1696" s="758"/>
      <c r="G1696" s="758"/>
      <c r="H1696" s="758"/>
      <c r="I1696" s="758"/>
      <c r="J1696" s="758"/>
      <c r="K1696" s="758"/>
      <c r="L1696" s="758"/>
      <c r="M1696" s="758"/>
      <c r="N1696" s="758"/>
      <c r="O1696" s="758"/>
      <c r="P1696" s="758"/>
      <c r="Q1696" s="758"/>
      <c r="R1696" s="758"/>
      <c r="S1696" s="758"/>
      <c r="T1696" s="758"/>
      <c r="U1696" s="758"/>
      <c r="V1696" s="758"/>
      <c r="W1696" s="758"/>
      <c r="X1696" s="758"/>
      <c r="Y1696" s="758"/>
      <c r="Z1696" s="758"/>
      <c r="AA1696" s="758"/>
      <c r="AB1696" s="758"/>
      <c r="AC1696" s="758"/>
      <c r="AD1696" s="758"/>
      <c r="AE1696" s="758"/>
      <c r="AF1696" s="758"/>
      <c r="AG1696" s="758"/>
      <c r="AH1696" s="758"/>
      <c r="AI1696" s="758"/>
      <c r="AJ1696" s="758"/>
      <c r="AK1696" s="758"/>
      <c r="AL1696" s="758"/>
      <c r="AM1696" s="758"/>
      <c r="AN1696" s="758"/>
      <c r="AO1696" s="758"/>
      <c r="AP1696" s="758"/>
      <c r="AQ1696" s="758"/>
      <c r="AR1696" s="758"/>
      <c r="AS1696" s="758"/>
      <c r="AT1696" s="758"/>
      <c r="AU1696" s="758"/>
      <c r="AV1696" s="758"/>
      <c r="AW1696" s="758"/>
      <c r="AX1696" s="758"/>
      <c r="AY1696" s="758"/>
      <c r="AZ1696" s="758"/>
      <c r="BA1696" s="758"/>
      <c r="BB1696" s="758"/>
      <c r="BC1696" s="758"/>
      <c r="BD1696" s="758"/>
      <c r="BE1696" s="758"/>
      <c r="BF1696" s="812"/>
      <c r="BG1696" s="758"/>
      <c r="BH1696" s="758"/>
      <c r="BI1696" s="758"/>
      <c r="BJ1696" s="758"/>
      <c r="BK1696" s="758"/>
      <c r="BL1696" s="758"/>
      <c r="BM1696" s="758"/>
      <c r="BN1696" s="758"/>
      <c r="BO1696" s="758"/>
      <c r="BP1696" s="758"/>
      <c r="BQ1696" s="758"/>
      <c r="BR1696" s="758"/>
      <c r="BS1696" s="758"/>
      <c r="BT1696" s="758"/>
      <c r="BU1696" s="758"/>
      <c r="BV1696" s="758"/>
      <c r="BW1696" s="758"/>
      <c r="BX1696" s="758"/>
      <c r="BY1696" s="758"/>
      <c r="BZ1696" s="758"/>
      <c r="CA1696" s="758"/>
      <c r="CB1696" s="758"/>
      <c r="CC1696" s="758"/>
      <c r="CD1696" s="758"/>
      <c r="CE1696" s="758"/>
      <c r="CF1696" s="758"/>
      <c r="CG1696" s="758"/>
      <c r="CH1696" s="758"/>
      <c r="CI1696" s="758"/>
      <c r="CJ1696" s="758"/>
      <c r="CK1696" s="758"/>
      <c r="CL1696" s="758"/>
      <c r="CM1696" s="758"/>
      <c r="CN1696" s="758"/>
    </row>
    <row r="1697" spans="2:92" ht="15">
      <c r="B1697" s="758"/>
      <c r="C1697" s="758"/>
      <c r="D1697" s="758"/>
      <c r="E1697" s="758"/>
      <c r="F1697" s="758"/>
      <c r="G1697" s="758"/>
      <c r="H1697" s="758"/>
      <c r="I1697" s="758"/>
      <c r="J1697" s="758"/>
      <c r="K1697" s="758"/>
      <c r="L1697" s="758"/>
      <c r="M1697" s="758"/>
      <c r="N1697" s="758"/>
      <c r="O1697" s="758"/>
      <c r="P1697" s="758"/>
      <c r="Q1697" s="758"/>
      <c r="R1697" s="758"/>
      <c r="S1697" s="758"/>
      <c r="T1697" s="758"/>
      <c r="U1697" s="758"/>
      <c r="V1697" s="758"/>
      <c r="W1697" s="758"/>
      <c r="X1697" s="758"/>
      <c r="Y1697" s="758"/>
      <c r="Z1697" s="758"/>
      <c r="AA1697" s="758"/>
      <c r="AB1697" s="758"/>
      <c r="AC1697" s="758"/>
      <c r="AD1697" s="758"/>
      <c r="AE1697" s="758"/>
      <c r="AF1697" s="758"/>
      <c r="AG1697" s="758"/>
      <c r="AH1697" s="758"/>
      <c r="AI1697" s="758"/>
      <c r="AJ1697" s="758"/>
      <c r="AK1697" s="758"/>
      <c r="AL1697" s="758"/>
      <c r="AM1697" s="758"/>
      <c r="AN1697" s="758"/>
      <c r="AO1697" s="758"/>
      <c r="AP1697" s="758"/>
      <c r="AQ1697" s="758"/>
      <c r="AR1697" s="758"/>
      <c r="AS1697" s="758"/>
      <c r="AT1697" s="758"/>
      <c r="AU1697" s="758"/>
      <c r="AV1697" s="758"/>
      <c r="AW1697" s="758"/>
      <c r="AX1697" s="758"/>
      <c r="AY1697" s="758"/>
      <c r="AZ1697" s="758"/>
      <c r="BA1697" s="758"/>
      <c r="BB1697" s="758"/>
      <c r="BC1697" s="758"/>
      <c r="BD1697" s="758"/>
      <c r="BE1697" s="758"/>
      <c r="BF1697" s="812"/>
      <c r="BG1697" s="758"/>
      <c r="BH1697" s="758"/>
      <c r="BI1697" s="758"/>
      <c r="BJ1697" s="758"/>
      <c r="BK1697" s="758"/>
      <c r="BL1697" s="758"/>
      <c r="BM1697" s="758"/>
      <c r="BN1697" s="758"/>
      <c r="BO1697" s="758"/>
      <c r="BP1697" s="758"/>
      <c r="BQ1697" s="758"/>
      <c r="BR1697" s="758"/>
      <c r="BS1697" s="758"/>
      <c r="BT1697" s="758"/>
      <c r="BU1697" s="758"/>
      <c r="BV1697" s="758"/>
      <c r="BW1697" s="758"/>
      <c r="BX1697" s="758"/>
      <c r="BY1697" s="758"/>
      <c r="BZ1697" s="758"/>
      <c r="CA1697" s="758"/>
      <c r="CB1697" s="758"/>
      <c r="CC1697" s="758"/>
      <c r="CD1697" s="758"/>
      <c r="CE1697" s="758"/>
      <c r="CF1697" s="758"/>
      <c r="CG1697" s="758"/>
      <c r="CH1697" s="758"/>
      <c r="CI1697" s="758"/>
      <c r="CJ1697" s="758"/>
      <c r="CK1697" s="758"/>
      <c r="CL1697" s="758"/>
      <c r="CM1697" s="758"/>
      <c r="CN1697" s="758"/>
    </row>
    <row r="1698" spans="2:92" ht="15">
      <c r="B1698" s="758"/>
      <c r="C1698" s="758"/>
      <c r="D1698" s="758"/>
      <c r="E1698" s="758"/>
      <c r="F1698" s="758"/>
      <c r="G1698" s="758"/>
      <c r="H1698" s="758"/>
      <c r="I1698" s="758"/>
      <c r="J1698" s="758"/>
      <c r="K1698" s="758"/>
      <c r="L1698" s="758"/>
      <c r="M1698" s="758"/>
      <c r="N1698" s="758"/>
      <c r="O1698" s="758"/>
      <c r="P1698" s="758"/>
      <c r="Q1698" s="758"/>
      <c r="R1698" s="758"/>
      <c r="S1698" s="758"/>
      <c r="T1698" s="758"/>
      <c r="U1698" s="758"/>
      <c r="V1698" s="758"/>
      <c r="W1698" s="758"/>
      <c r="X1698" s="758"/>
      <c r="Y1698" s="758"/>
      <c r="Z1698" s="758"/>
      <c r="AA1698" s="758"/>
      <c r="AB1698" s="758"/>
      <c r="AC1698" s="758"/>
      <c r="AD1698" s="758"/>
      <c r="AE1698" s="758"/>
      <c r="AF1698" s="758"/>
      <c r="AG1698" s="758"/>
      <c r="AH1698" s="758"/>
      <c r="AI1698" s="758"/>
      <c r="AJ1698" s="758"/>
      <c r="AK1698" s="758"/>
      <c r="AL1698" s="758"/>
      <c r="AM1698" s="758"/>
      <c r="AN1698" s="758"/>
      <c r="AO1698" s="758"/>
      <c r="AP1698" s="758"/>
      <c r="AQ1698" s="758"/>
      <c r="AR1698" s="758"/>
      <c r="AS1698" s="758"/>
      <c r="AT1698" s="758"/>
      <c r="AU1698" s="758"/>
      <c r="AV1698" s="758"/>
      <c r="AW1698" s="758"/>
      <c r="AX1698" s="758"/>
      <c r="AY1698" s="758"/>
      <c r="AZ1698" s="758"/>
      <c r="BA1698" s="758"/>
      <c r="BB1698" s="758"/>
      <c r="BC1698" s="758"/>
      <c r="BD1698" s="758"/>
      <c r="BE1698" s="758"/>
      <c r="BF1698" s="812"/>
      <c r="BG1698" s="758"/>
      <c r="BH1698" s="758"/>
      <c r="BI1698" s="758"/>
      <c r="BJ1698" s="758"/>
      <c r="BK1698" s="758"/>
      <c r="BL1698" s="758"/>
      <c r="BM1698" s="758"/>
      <c r="BN1698" s="758"/>
      <c r="BO1698" s="758"/>
      <c r="BP1698" s="758"/>
      <c r="BQ1698" s="758"/>
      <c r="BR1698" s="758"/>
      <c r="BS1698" s="758"/>
      <c r="BT1698" s="758"/>
      <c r="BU1698" s="758"/>
      <c r="BV1698" s="758"/>
      <c r="BW1698" s="758"/>
      <c r="BX1698" s="758"/>
      <c r="BY1698" s="758"/>
      <c r="BZ1698" s="758"/>
      <c r="CA1698" s="758"/>
      <c r="CB1698" s="758"/>
      <c r="CC1698" s="758"/>
      <c r="CD1698" s="758"/>
      <c r="CE1698" s="758"/>
      <c r="CF1698" s="758"/>
      <c r="CG1698" s="758"/>
      <c r="CH1698" s="758"/>
      <c r="CI1698" s="758"/>
      <c r="CJ1698" s="758"/>
      <c r="CK1698" s="758"/>
      <c r="CL1698" s="758"/>
      <c r="CM1698" s="758"/>
      <c r="CN1698" s="758"/>
    </row>
    <row r="1699" spans="2:92" ht="15">
      <c r="B1699" s="758"/>
      <c r="C1699" s="758"/>
      <c r="D1699" s="758"/>
      <c r="E1699" s="758"/>
      <c r="F1699" s="758"/>
      <c r="G1699" s="758"/>
      <c r="H1699" s="758"/>
      <c r="I1699" s="758"/>
      <c r="J1699" s="758"/>
      <c r="K1699" s="758"/>
      <c r="L1699" s="758"/>
      <c r="M1699" s="758"/>
      <c r="N1699" s="758"/>
      <c r="O1699" s="758"/>
      <c r="P1699" s="758"/>
      <c r="Q1699" s="758"/>
      <c r="R1699" s="758"/>
      <c r="S1699" s="758"/>
      <c r="T1699" s="758"/>
      <c r="U1699" s="758"/>
      <c r="V1699" s="758"/>
      <c r="W1699" s="758"/>
      <c r="X1699" s="758"/>
      <c r="Y1699" s="758"/>
      <c r="Z1699" s="758"/>
      <c r="AA1699" s="758"/>
      <c r="AB1699" s="758"/>
      <c r="AC1699" s="758"/>
      <c r="AD1699" s="758"/>
      <c r="AE1699" s="758"/>
      <c r="AF1699" s="758"/>
      <c r="AG1699" s="758"/>
      <c r="AH1699" s="758"/>
      <c r="AI1699" s="758"/>
      <c r="AJ1699" s="758"/>
      <c r="AK1699" s="758"/>
      <c r="AL1699" s="758"/>
      <c r="AM1699" s="758"/>
      <c r="AN1699" s="758"/>
      <c r="AO1699" s="758"/>
      <c r="AP1699" s="758"/>
      <c r="AQ1699" s="758"/>
      <c r="AR1699" s="758"/>
      <c r="AS1699" s="758"/>
      <c r="AT1699" s="758"/>
      <c r="AU1699" s="758"/>
      <c r="AV1699" s="758"/>
      <c r="AW1699" s="758"/>
      <c r="AX1699" s="758"/>
      <c r="AY1699" s="758"/>
      <c r="AZ1699" s="758"/>
      <c r="BA1699" s="758"/>
      <c r="BB1699" s="758"/>
      <c r="BC1699" s="758"/>
      <c r="BD1699" s="758"/>
      <c r="BE1699" s="758"/>
      <c r="BF1699" s="812"/>
      <c r="BG1699" s="758"/>
      <c r="BH1699" s="758"/>
      <c r="BI1699" s="758"/>
      <c r="BJ1699" s="758"/>
      <c r="BK1699" s="758"/>
      <c r="BL1699" s="758"/>
      <c r="BM1699" s="758"/>
      <c r="BN1699" s="758"/>
      <c r="BO1699" s="758"/>
      <c r="BP1699" s="758"/>
      <c r="BQ1699" s="758"/>
      <c r="BR1699" s="758"/>
      <c r="BS1699" s="758"/>
      <c r="BT1699" s="758"/>
      <c r="BU1699" s="758"/>
      <c r="BV1699" s="758"/>
      <c r="BW1699" s="758"/>
      <c r="BX1699" s="758"/>
      <c r="BY1699" s="758"/>
      <c r="BZ1699" s="758"/>
      <c r="CA1699" s="758"/>
      <c r="CB1699" s="758"/>
      <c r="CC1699" s="758"/>
      <c r="CD1699" s="758"/>
      <c r="CE1699" s="758"/>
      <c r="CF1699" s="758"/>
      <c r="CG1699" s="758"/>
      <c r="CH1699" s="758"/>
      <c r="CI1699" s="758"/>
      <c r="CJ1699" s="758"/>
      <c r="CK1699" s="758"/>
      <c r="CL1699" s="758"/>
      <c r="CM1699" s="758"/>
      <c r="CN1699" s="758"/>
    </row>
    <row r="1700" spans="2:92" ht="15">
      <c r="B1700" s="758"/>
      <c r="C1700" s="758"/>
      <c r="D1700" s="758"/>
      <c r="E1700" s="758"/>
      <c r="F1700" s="758"/>
      <c r="G1700" s="758"/>
      <c r="H1700" s="758"/>
      <c r="I1700" s="758"/>
      <c r="J1700" s="758"/>
      <c r="K1700" s="758"/>
      <c r="L1700" s="758"/>
      <c r="M1700" s="758"/>
      <c r="N1700" s="758"/>
      <c r="O1700" s="758"/>
      <c r="P1700" s="758"/>
      <c r="Q1700" s="758"/>
      <c r="R1700" s="758"/>
      <c r="S1700" s="758"/>
      <c r="T1700" s="758"/>
      <c r="U1700" s="758"/>
      <c r="V1700" s="758"/>
      <c r="W1700" s="758"/>
      <c r="X1700" s="758"/>
      <c r="Y1700" s="758"/>
      <c r="Z1700" s="758"/>
      <c r="AA1700" s="758"/>
      <c r="AB1700" s="758"/>
      <c r="AC1700" s="758"/>
      <c r="AD1700" s="758"/>
      <c r="AE1700" s="758"/>
      <c r="AF1700" s="758"/>
      <c r="AG1700" s="758"/>
      <c r="AH1700" s="758"/>
      <c r="AI1700" s="758"/>
      <c r="AJ1700" s="758"/>
      <c r="AK1700" s="758"/>
      <c r="AL1700" s="758"/>
      <c r="AM1700" s="758"/>
      <c r="AN1700" s="758"/>
      <c r="AO1700" s="758"/>
      <c r="AP1700" s="758"/>
      <c r="AQ1700" s="758"/>
      <c r="AR1700" s="758"/>
      <c r="AS1700" s="758"/>
      <c r="AT1700" s="758"/>
      <c r="AU1700" s="758"/>
      <c r="AV1700" s="758"/>
      <c r="AW1700" s="758"/>
      <c r="AX1700" s="758"/>
      <c r="AY1700" s="758"/>
      <c r="AZ1700" s="758"/>
      <c r="BA1700" s="758"/>
      <c r="BB1700" s="758"/>
      <c r="BC1700" s="758"/>
      <c r="BD1700" s="758"/>
      <c r="BE1700" s="758"/>
      <c r="BF1700" s="812"/>
      <c r="BG1700" s="758"/>
      <c r="BH1700" s="758"/>
      <c r="BI1700" s="758"/>
      <c r="BJ1700" s="758"/>
      <c r="BK1700" s="758"/>
      <c r="BL1700" s="758"/>
      <c r="BM1700" s="758"/>
      <c r="BN1700" s="758"/>
      <c r="BO1700" s="758"/>
      <c r="BP1700" s="758"/>
      <c r="BQ1700" s="758"/>
      <c r="BR1700" s="758"/>
      <c r="BS1700" s="758"/>
      <c r="BT1700" s="758"/>
      <c r="BU1700" s="758"/>
      <c r="BV1700" s="758"/>
      <c r="BW1700" s="758"/>
      <c r="BX1700" s="758"/>
      <c r="BY1700" s="758"/>
      <c r="BZ1700" s="758"/>
      <c r="CA1700" s="758"/>
      <c r="CB1700" s="758"/>
      <c r="CC1700" s="758"/>
      <c r="CD1700" s="758"/>
      <c r="CE1700" s="758"/>
      <c r="CF1700" s="758"/>
      <c r="CG1700" s="758"/>
      <c r="CH1700" s="758"/>
      <c r="CI1700" s="758"/>
      <c r="CJ1700" s="758"/>
      <c r="CK1700" s="758"/>
      <c r="CL1700" s="758"/>
      <c r="CM1700" s="758"/>
      <c r="CN1700" s="758"/>
    </row>
    <row r="1701" spans="2:92" ht="15">
      <c r="B1701" s="758"/>
      <c r="C1701" s="758"/>
      <c r="D1701" s="758"/>
      <c r="E1701" s="758"/>
      <c r="F1701" s="758"/>
      <c r="G1701" s="758"/>
      <c r="H1701" s="758"/>
      <c r="I1701" s="758"/>
      <c r="J1701" s="758"/>
      <c r="K1701" s="758"/>
      <c r="L1701" s="758"/>
      <c r="M1701" s="758"/>
      <c r="N1701" s="758"/>
      <c r="O1701" s="758"/>
      <c r="P1701" s="758"/>
      <c r="Q1701" s="758"/>
      <c r="R1701" s="758"/>
      <c r="S1701" s="758"/>
      <c r="T1701" s="758"/>
      <c r="U1701" s="758"/>
      <c r="V1701" s="758"/>
      <c r="W1701" s="758"/>
      <c r="X1701" s="758"/>
      <c r="Y1701" s="758"/>
      <c r="Z1701" s="758"/>
      <c r="AA1701" s="758"/>
      <c r="AB1701" s="758"/>
      <c r="AC1701" s="758"/>
      <c r="AD1701" s="758"/>
      <c r="AE1701" s="758"/>
      <c r="AF1701" s="758"/>
      <c r="AG1701" s="758"/>
      <c r="AH1701" s="758"/>
      <c r="AI1701" s="758"/>
      <c r="AJ1701" s="758"/>
      <c r="AK1701" s="758"/>
      <c r="AL1701" s="758"/>
      <c r="AM1701" s="758"/>
      <c r="AN1701" s="758"/>
      <c r="AO1701" s="758"/>
      <c r="AP1701" s="758"/>
      <c r="AQ1701" s="758"/>
      <c r="AR1701" s="758"/>
      <c r="AS1701" s="758"/>
      <c r="AT1701" s="758"/>
      <c r="AU1701" s="758"/>
      <c r="AV1701" s="758"/>
      <c r="AW1701" s="758"/>
      <c r="AX1701" s="758"/>
      <c r="AY1701" s="758"/>
      <c r="AZ1701" s="758"/>
      <c r="BA1701" s="758"/>
      <c r="BB1701" s="758"/>
      <c r="BC1701" s="758"/>
      <c r="BD1701" s="758"/>
      <c r="BE1701" s="758"/>
      <c r="BF1701" s="812"/>
      <c r="BG1701" s="758"/>
      <c r="BH1701" s="758"/>
      <c r="BI1701" s="758"/>
      <c r="BJ1701" s="758"/>
      <c r="BK1701" s="758"/>
      <c r="BL1701" s="758"/>
      <c r="BM1701" s="758"/>
      <c r="BN1701" s="758"/>
      <c r="BO1701" s="758"/>
      <c r="BP1701" s="758"/>
      <c r="BQ1701" s="758"/>
      <c r="BR1701" s="758"/>
      <c r="BS1701" s="758"/>
      <c r="BT1701" s="758"/>
      <c r="BU1701" s="758"/>
      <c r="BV1701" s="758"/>
      <c r="BW1701" s="758"/>
      <c r="BX1701" s="758"/>
      <c r="BY1701" s="758"/>
      <c r="BZ1701" s="758"/>
      <c r="CA1701" s="758"/>
      <c r="CB1701" s="758"/>
      <c r="CC1701" s="758"/>
      <c r="CD1701" s="758"/>
      <c r="CE1701" s="758"/>
      <c r="CF1701" s="758"/>
      <c r="CG1701" s="758"/>
      <c r="CH1701" s="758"/>
      <c r="CI1701" s="758"/>
      <c r="CJ1701" s="758"/>
      <c r="CK1701" s="758"/>
      <c r="CL1701" s="758"/>
      <c r="CM1701" s="758"/>
      <c r="CN1701" s="758"/>
    </row>
    <row r="1702" spans="2:92" ht="15">
      <c r="B1702" s="758"/>
      <c r="C1702" s="758"/>
      <c r="D1702" s="758"/>
      <c r="E1702" s="758"/>
      <c r="F1702" s="758"/>
      <c r="G1702" s="758"/>
      <c r="H1702" s="758"/>
      <c r="I1702" s="758"/>
      <c r="J1702" s="758"/>
      <c r="K1702" s="758"/>
      <c r="L1702" s="758"/>
      <c r="M1702" s="758"/>
      <c r="N1702" s="758"/>
      <c r="O1702" s="758"/>
      <c r="P1702" s="758"/>
      <c r="Q1702" s="758"/>
      <c r="R1702" s="758"/>
      <c r="S1702" s="758"/>
      <c r="T1702" s="758"/>
      <c r="U1702" s="758"/>
      <c r="V1702" s="758"/>
      <c r="W1702" s="758"/>
      <c r="X1702" s="758"/>
      <c r="Y1702" s="758"/>
      <c r="Z1702" s="758"/>
      <c r="AA1702" s="758"/>
      <c r="AB1702" s="758"/>
      <c r="AC1702" s="758"/>
      <c r="AD1702" s="758"/>
      <c r="AE1702" s="758"/>
      <c r="AF1702" s="758"/>
      <c r="AG1702" s="758"/>
      <c r="AH1702" s="758"/>
      <c r="AI1702" s="758"/>
      <c r="AJ1702" s="758"/>
      <c r="AK1702" s="758"/>
      <c r="AL1702" s="758"/>
      <c r="AM1702" s="758"/>
      <c r="AN1702" s="758"/>
      <c r="AO1702" s="758"/>
      <c r="AP1702" s="758"/>
      <c r="AQ1702" s="758"/>
      <c r="AR1702" s="758"/>
      <c r="AS1702" s="758"/>
      <c r="AT1702" s="758"/>
      <c r="AU1702" s="758"/>
      <c r="AV1702" s="758"/>
      <c r="AW1702" s="758"/>
      <c r="AX1702" s="758"/>
      <c r="AY1702" s="758"/>
      <c r="AZ1702" s="758"/>
      <c r="BA1702" s="758"/>
      <c r="BB1702" s="758"/>
      <c r="BC1702" s="758"/>
      <c r="BD1702" s="758"/>
      <c r="BE1702" s="758"/>
      <c r="BF1702" s="812"/>
      <c r="BG1702" s="758"/>
      <c r="BH1702" s="758"/>
      <c r="BI1702" s="758"/>
      <c r="BJ1702" s="758"/>
      <c r="BK1702" s="758"/>
      <c r="BL1702" s="758"/>
      <c r="BM1702" s="758"/>
      <c r="BN1702" s="758"/>
      <c r="BO1702" s="758"/>
      <c r="BP1702" s="758"/>
      <c r="BQ1702" s="758"/>
      <c r="BR1702" s="758"/>
      <c r="BS1702" s="758"/>
      <c r="BT1702" s="758"/>
      <c r="BU1702" s="758"/>
      <c r="BV1702" s="758"/>
      <c r="BW1702" s="758"/>
      <c r="BX1702" s="758"/>
      <c r="BY1702" s="758"/>
      <c r="BZ1702" s="758"/>
      <c r="CA1702" s="758"/>
      <c r="CB1702" s="758"/>
      <c r="CC1702" s="758"/>
      <c r="CD1702" s="758"/>
      <c r="CE1702" s="758"/>
      <c r="CF1702" s="758"/>
      <c r="CG1702" s="758"/>
      <c r="CH1702" s="758"/>
      <c r="CI1702" s="758"/>
      <c r="CJ1702" s="758"/>
      <c r="CK1702" s="758"/>
      <c r="CL1702" s="758"/>
      <c r="CM1702" s="758"/>
      <c r="CN1702" s="758"/>
    </row>
    <row r="1703" spans="2:92" ht="15">
      <c r="B1703" s="758"/>
      <c r="C1703" s="758"/>
      <c r="D1703" s="758"/>
      <c r="E1703" s="758"/>
      <c r="F1703" s="758"/>
      <c r="G1703" s="758"/>
      <c r="H1703" s="758"/>
      <c r="I1703" s="758"/>
      <c r="J1703" s="758"/>
      <c r="K1703" s="758"/>
      <c r="L1703" s="758"/>
      <c r="M1703" s="758"/>
      <c r="N1703" s="758"/>
      <c r="O1703" s="758"/>
      <c r="P1703" s="758"/>
      <c r="Q1703" s="758"/>
      <c r="R1703" s="758"/>
      <c r="S1703" s="758"/>
      <c r="T1703" s="758"/>
      <c r="U1703" s="758"/>
      <c r="V1703" s="758"/>
      <c r="W1703" s="758"/>
      <c r="X1703" s="758"/>
      <c r="Y1703" s="758"/>
      <c r="Z1703" s="758"/>
      <c r="AA1703" s="758"/>
      <c r="AB1703" s="758"/>
      <c r="AC1703" s="758"/>
      <c r="AD1703" s="758"/>
      <c r="AE1703" s="758"/>
      <c r="AF1703" s="758"/>
      <c r="AG1703" s="758"/>
      <c r="AH1703" s="758"/>
      <c r="AI1703" s="758"/>
      <c r="AJ1703" s="758"/>
      <c r="AK1703" s="758"/>
      <c r="AL1703" s="758"/>
      <c r="AM1703" s="758"/>
      <c r="AN1703" s="758"/>
      <c r="AO1703" s="758"/>
      <c r="AP1703" s="758"/>
      <c r="AQ1703" s="758"/>
      <c r="AR1703" s="758"/>
      <c r="AS1703" s="758"/>
      <c r="AT1703" s="758"/>
      <c r="AU1703" s="758"/>
      <c r="AV1703" s="758"/>
      <c r="AW1703" s="758"/>
      <c r="AX1703" s="758"/>
      <c r="AY1703" s="758"/>
      <c r="AZ1703" s="758"/>
      <c r="BA1703" s="758"/>
      <c r="BB1703" s="758"/>
      <c r="BC1703" s="758"/>
      <c r="BD1703" s="758"/>
      <c r="BE1703" s="758"/>
      <c r="BF1703" s="812"/>
      <c r="BG1703" s="758"/>
      <c r="BH1703" s="758"/>
      <c r="BI1703" s="758"/>
      <c r="BJ1703" s="758"/>
      <c r="BK1703" s="758"/>
      <c r="BL1703" s="758"/>
      <c r="BM1703" s="758"/>
      <c r="BN1703" s="758"/>
      <c r="BO1703" s="758"/>
      <c r="BP1703" s="758"/>
      <c r="BQ1703" s="758"/>
      <c r="BR1703" s="758"/>
      <c r="BS1703" s="758"/>
      <c r="BT1703" s="758"/>
      <c r="BU1703" s="758"/>
      <c r="BV1703" s="758"/>
      <c r="BW1703" s="758"/>
      <c r="BX1703" s="758"/>
      <c r="BY1703" s="758"/>
      <c r="BZ1703" s="758"/>
      <c r="CA1703" s="758"/>
      <c r="CB1703" s="758"/>
      <c r="CC1703" s="758"/>
      <c r="CD1703" s="758"/>
      <c r="CE1703" s="758"/>
      <c r="CF1703" s="758"/>
      <c r="CG1703" s="758"/>
      <c r="CH1703" s="758"/>
      <c r="CI1703" s="758"/>
      <c r="CJ1703" s="758"/>
      <c r="CK1703" s="758"/>
      <c r="CL1703" s="758"/>
      <c r="CM1703" s="758"/>
      <c r="CN1703" s="758"/>
    </row>
    <row r="1704" spans="2:92" ht="15">
      <c r="B1704" s="758"/>
      <c r="C1704" s="758"/>
      <c r="D1704" s="758"/>
      <c r="E1704" s="758"/>
      <c r="F1704" s="758"/>
      <c r="G1704" s="758"/>
      <c r="H1704" s="758"/>
      <c r="I1704" s="758"/>
      <c r="J1704" s="758"/>
      <c r="K1704" s="758"/>
      <c r="L1704" s="758"/>
      <c r="M1704" s="758"/>
      <c r="N1704" s="758"/>
      <c r="O1704" s="758"/>
      <c r="P1704" s="758"/>
      <c r="Q1704" s="758"/>
      <c r="R1704" s="758"/>
      <c r="S1704" s="758"/>
      <c r="T1704" s="758"/>
      <c r="U1704" s="758"/>
      <c r="V1704" s="758"/>
      <c r="W1704" s="758"/>
      <c r="X1704" s="758"/>
      <c r="Y1704" s="758"/>
      <c r="Z1704" s="758"/>
      <c r="AA1704" s="758"/>
      <c r="AB1704" s="758"/>
      <c r="AC1704" s="758"/>
      <c r="AD1704" s="758"/>
      <c r="AE1704" s="758"/>
      <c r="AF1704" s="758"/>
      <c r="AG1704" s="758"/>
      <c r="AH1704" s="758"/>
      <c r="AI1704" s="758"/>
      <c r="AJ1704" s="758"/>
      <c r="AK1704" s="758"/>
      <c r="AL1704" s="758"/>
      <c r="AM1704" s="758"/>
      <c r="AN1704" s="758"/>
      <c r="AO1704" s="758"/>
      <c r="AP1704" s="758"/>
      <c r="AQ1704" s="758"/>
      <c r="AR1704" s="758"/>
      <c r="AS1704" s="758"/>
      <c r="AT1704" s="758"/>
      <c r="AU1704" s="758"/>
      <c r="AV1704" s="758"/>
      <c r="AW1704" s="758"/>
      <c r="AX1704" s="758"/>
      <c r="AY1704" s="758"/>
      <c r="AZ1704" s="758"/>
      <c r="BA1704" s="758"/>
      <c r="BB1704" s="758"/>
      <c r="BC1704" s="758"/>
      <c r="BD1704" s="758"/>
      <c r="BE1704" s="758"/>
      <c r="BF1704" s="812"/>
      <c r="BG1704" s="758"/>
      <c r="BH1704" s="758"/>
      <c r="BI1704" s="758"/>
      <c r="BJ1704" s="758"/>
      <c r="BK1704" s="758"/>
      <c r="BL1704" s="758"/>
      <c r="BM1704" s="758"/>
      <c r="BN1704" s="758"/>
      <c r="BO1704" s="758"/>
      <c r="BP1704" s="758"/>
      <c r="BQ1704" s="758"/>
      <c r="BR1704" s="758"/>
      <c r="BS1704" s="758"/>
      <c r="BT1704" s="758"/>
      <c r="BU1704" s="758"/>
      <c r="BV1704" s="758"/>
      <c r="BW1704" s="758"/>
      <c r="BX1704" s="758"/>
      <c r="BY1704" s="758"/>
      <c r="BZ1704" s="758"/>
      <c r="CA1704" s="758"/>
      <c r="CB1704" s="758"/>
      <c r="CC1704" s="758"/>
      <c r="CD1704" s="758"/>
      <c r="CE1704" s="758"/>
      <c r="CF1704" s="758"/>
      <c r="CG1704" s="758"/>
      <c r="CH1704" s="758"/>
      <c r="CI1704" s="758"/>
      <c r="CJ1704" s="758"/>
      <c r="CK1704" s="758"/>
      <c r="CL1704" s="758"/>
      <c r="CM1704" s="758"/>
      <c r="CN1704" s="758"/>
    </row>
    <row r="1705" spans="2:92" ht="15">
      <c r="B1705" s="758"/>
      <c r="C1705" s="758"/>
      <c r="D1705" s="758"/>
      <c r="E1705" s="758"/>
      <c r="F1705" s="758"/>
      <c r="G1705" s="758"/>
      <c r="H1705" s="758"/>
      <c r="I1705" s="758"/>
      <c r="J1705" s="758"/>
      <c r="K1705" s="758"/>
      <c r="L1705" s="758"/>
      <c r="M1705" s="758"/>
      <c r="N1705" s="758"/>
      <c r="O1705" s="758"/>
      <c r="P1705" s="758"/>
      <c r="Q1705" s="758"/>
      <c r="R1705" s="758"/>
      <c r="S1705" s="758"/>
      <c r="T1705" s="758"/>
      <c r="U1705" s="758"/>
      <c r="V1705" s="758"/>
      <c r="W1705" s="758"/>
      <c r="X1705" s="758"/>
      <c r="Y1705" s="758"/>
      <c r="Z1705" s="758"/>
      <c r="AA1705" s="758"/>
      <c r="AB1705" s="758"/>
      <c r="AC1705" s="758"/>
      <c r="AD1705" s="758"/>
      <c r="AE1705" s="758"/>
      <c r="AF1705" s="758"/>
      <c r="AG1705" s="758"/>
      <c r="AH1705" s="758"/>
      <c r="AI1705" s="758"/>
      <c r="AJ1705" s="758"/>
      <c r="AK1705" s="758"/>
      <c r="AL1705" s="758"/>
      <c r="AM1705" s="758"/>
      <c r="AN1705" s="758"/>
      <c r="AO1705" s="758"/>
      <c r="AP1705" s="758"/>
      <c r="AQ1705" s="758"/>
      <c r="AR1705" s="758"/>
      <c r="AS1705" s="758"/>
      <c r="AT1705" s="758"/>
      <c r="AU1705" s="758"/>
      <c r="AV1705" s="758"/>
      <c r="AW1705" s="758"/>
      <c r="AX1705" s="758"/>
      <c r="AY1705" s="758"/>
      <c r="AZ1705" s="758"/>
      <c r="BA1705" s="758"/>
      <c r="BB1705" s="758"/>
      <c r="BC1705" s="758"/>
      <c r="BD1705" s="758"/>
      <c r="BE1705" s="758"/>
      <c r="BF1705" s="812"/>
      <c r="BG1705" s="758"/>
      <c r="BH1705" s="758"/>
      <c r="BI1705" s="758"/>
      <c r="BJ1705" s="758"/>
      <c r="BK1705" s="758"/>
      <c r="BL1705" s="758"/>
      <c r="BM1705" s="758"/>
      <c r="BN1705" s="758"/>
      <c r="BO1705" s="758"/>
      <c r="BP1705" s="758"/>
      <c r="BQ1705" s="758"/>
      <c r="BR1705" s="758"/>
      <c r="BS1705" s="758"/>
      <c r="BT1705" s="758"/>
      <c r="BU1705" s="758"/>
      <c r="BV1705" s="758"/>
      <c r="BW1705" s="758"/>
      <c r="BX1705" s="758"/>
      <c r="BY1705" s="758"/>
      <c r="BZ1705" s="758"/>
      <c r="CA1705" s="758"/>
      <c r="CB1705" s="758"/>
      <c r="CC1705" s="758"/>
      <c r="CD1705" s="758"/>
      <c r="CE1705" s="758"/>
      <c r="CF1705" s="758"/>
      <c r="CG1705" s="758"/>
      <c r="CH1705" s="758"/>
      <c r="CI1705" s="758"/>
      <c r="CJ1705" s="758"/>
      <c r="CK1705" s="758"/>
      <c r="CL1705" s="758"/>
      <c r="CM1705" s="758"/>
      <c r="CN1705" s="758"/>
    </row>
    <row r="1706" spans="2:92" ht="15">
      <c r="B1706" s="758"/>
      <c r="C1706" s="758"/>
      <c r="D1706" s="758"/>
      <c r="E1706" s="758"/>
      <c r="F1706" s="758"/>
      <c r="G1706" s="758"/>
      <c r="H1706" s="758"/>
      <c r="I1706" s="758"/>
      <c r="J1706" s="758"/>
      <c r="K1706" s="758"/>
      <c r="L1706" s="758"/>
      <c r="M1706" s="758"/>
      <c r="N1706" s="758"/>
      <c r="O1706" s="758"/>
      <c r="P1706" s="758"/>
      <c r="Q1706" s="758"/>
      <c r="R1706" s="758"/>
      <c r="S1706" s="758"/>
      <c r="T1706" s="758"/>
      <c r="U1706" s="758"/>
      <c r="V1706" s="758"/>
      <c r="W1706" s="758"/>
      <c r="X1706" s="758"/>
      <c r="Y1706" s="758"/>
      <c r="Z1706" s="758"/>
      <c r="AA1706" s="758"/>
      <c r="AB1706" s="758"/>
      <c r="AC1706" s="758"/>
      <c r="AD1706" s="758"/>
      <c r="AE1706" s="758"/>
      <c r="AF1706" s="758"/>
      <c r="AG1706" s="758"/>
      <c r="AH1706" s="758"/>
      <c r="AI1706" s="758"/>
      <c r="AJ1706" s="758"/>
      <c r="AK1706" s="758"/>
      <c r="AL1706" s="758"/>
      <c r="AM1706" s="758"/>
      <c r="AN1706" s="758"/>
      <c r="AO1706" s="758"/>
      <c r="AP1706" s="758"/>
      <c r="AQ1706" s="758"/>
      <c r="AR1706" s="758"/>
      <c r="AS1706" s="758"/>
      <c r="AT1706" s="758"/>
      <c r="AU1706" s="758"/>
      <c r="AV1706" s="758"/>
      <c r="AW1706" s="758"/>
      <c r="AX1706" s="758"/>
      <c r="AY1706" s="758"/>
      <c r="AZ1706" s="758"/>
      <c r="BA1706" s="758"/>
      <c r="BB1706" s="758"/>
      <c r="BC1706" s="758"/>
      <c r="BD1706" s="758"/>
      <c r="BE1706" s="758"/>
      <c r="BF1706" s="812"/>
      <c r="BG1706" s="758"/>
      <c r="BH1706" s="758"/>
      <c r="BI1706" s="758"/>
      <c r="BJ1706" s="758"/>
      <c r="BK1706" s="758"/>
      <c r="BL1706" s="758"/>
      <c r="BM1706" s="758"/>
      <c r="BN1706" s="758"/>
      <c r="BO1706" s="758"/>
      <c r="BP1706" s="758"/>
      <c r="BQ1706" s="758"/>
      <c r="BR1706" s="758"/>
      <c r="BS1706" s="758"/>
      <c r="BT1706" s="758"/>
      <c r="BU1706" s="758"/>
      <c r="BV1706" s="758"/>
      <c r="BW1706" s="758"/>
      <c r="BX1706" s="758"/>
      <c r="BY1706" s="758"/>
      <c r="BZ1706" s="758"/>
      <c r="CA1706" s="758"/>
      <c r="CB1706" s="758"/>
      <c r="CC1706" s="758"/>
      <c r="CD1706" s="758"/>
      <c r="CE1706" s="758"/>
      <c r="CF1706" s="758"/>
      <c r="CG1706" s="758"/>
      <c r="CH1706" s="758"/>
      <c r="CI1706" s="758"/>
      <c r="CJ1706" s="758"/>
      <c r="CK1706" s="758"/>
      <c r="CL1706" s="758"/>
      <c r="CM1706" s="758"/>
      <c r="CN1706" s="758"/>
    </row>
    <row r="1707" spans="2:92" ht="15">
      <c r="B1707" s="758"/>
      <c r="C1707" s="758"/>
      <c r="D1707" s="758"/>
      <c r="E1707" s="758"/>
      <c r="F1707" s="758"/>
      <c r="G1707" s="758"/>
      <c r="H1707" s="758"/>
      <c r="I1707" s="758"/>
      <c r="J1707" s="758"/>
      <c r="K1707" s="758"/>
      <c r="L1707" s="758"/>
      <c r="M1707" s="758"/>
      <c r="N1707" s="758"/>
      <c r="O1707" s="758"/>
      <c r="P1707" s="758"/>
      <c r="Q1707" s="758"/>
      <c r="R1707" s="758"/>
      <c r="S1707" s="758"/>
      <c r="T1707" s="758"/>
      <c r="U1707" s="758"/>
      <c r="V1707" s="758"/>
      <c r="W1707" s="758"/>
      <c r="X1707" s="758"/>
      <c r="Y1707" s="758"/>
      <c r="Z1707" s="758"/>
      <c r="AA1707" s="758"/>
      <c r="AB1707" s="758"/>
      <c r="AC1707" s="758"/>
      <c r="AD1707" s="758"/>
      <c r="AE1707" s="758"/>
      <c r="AF1707" s="758"/>
      <c r="AG1707" s="758"/>
      <c r="AH1707" s="758"/>
      <c r="AI1707" s="758"/>
      <c r="AJ1707" s="758"/>
      <c r="AK1707" s="758"/>
      <c r="AL1707" s="758"/>
      <c r="AM1707" s="758"/>
      <c r="AN1707" s="758"/>
      <c r="AO1707" s="758"/>
      <c r="AP1707" s="758"/>
      <c r="AQ1707" s="758"/>
      <c r="AR1707" s="758"/>
      <c r="AS1707" s="758"/>
      <c r="AT1707" s="758"/>
      <c r="AU1707" s="758"/>
      <c r="AV1707" s="758"/>
      <c r="AW1707" s="758"/>
      <c r="AX1707" s="758"/>
      <c r="AY1707" s="758"/>
      <c r="AZ1707" s="758"/>
      <c r="BA1707" s="758"/>
      <c r="BB1707" s="758"/>
      <c r="BC1707" s="758"/>
      <c r="BD1707" s="758"/>
      <c r="BE1707" s="758"/>
      <c r="BF1707" s="812"/>
      <c r="BG1707" s="758"/>
      <c r="BH1707" s="758"/>
      <c r="BI1707" s="758"/>
      <c r="BJ1707" s="758"/>
      <c r="BK1707" s="758"/>
      <c r="BL1707" s="758"/>
      <c r="BM1707" s="758"/>
      <c r="BN1707" s="758"/>
      <c r="BO1707" s="758"/>
      <c r="BP1707" s="758"/>
      <c r="BQ1707" s="758"/>
      <c r="BR1707" s="758"/>
      <c r="BS1707" s="758"/>
      <c r="BT1707" s="758"/>
      <c r="BU1707" s="758"/>
      <c r="BV1707" s="758"/>
      <c r="BW1707" s="758"/>
      <c r="BX1707" s="758"/>
      <c r="BY1707" s="758"/>
      <c r="BZ1707" s="758"/>
      <c r="CA1707" s="758"/>
      <c r="CB1707" s="758"/>
      <c r="CC1707" s="758"/>
      <c r="CD1707" s="758"/>
      <c r="CE1707" s="758"/>
      <c r="CF1707" s="758"/>
      <c r="CG1707" s="758"/>
      <c r="CH1707" s="758"/>
      <c r="CI1707" s="758"/>
      <c r="CJ1707" s="758"/>
      <c r="CK1707" s="758"/>
      <c r="CL1707" s="758"/>
      <c r="CM1707" s="758"/>
      <c r="CN1707" s="758"/>
    </row>
    <row r="1708" spans="2:92" ht="15">
      <c r="B1708" s="758"/>
      <c r="C1708" s="758"/>
      <c r="D1708" s="758"/>
      <c r="E1708" s="758"/>
      <c r="F1708" s="758"/>
      <c r="G1708" s="758"/>
      <c r="H1708" s="758"/>
      <c r="I1708" s="758"/>
      <c r="J1708" s="758"/>
      <c r="K1708" s="758"/>
      <c r="L1708" s="758"/>
      <c r="M1708" s="758"/>
      <c r="N1708" s="758"/>
      <c r="O1708" s="758"/>
      <c r="P1708" s="758"/>
      <c r="Q1708" s="758"/>
      <c r="R1708" s="758"/>
      <c r="S1708" s="758"/>
      <c r="T1708" s="758"/>
      <c r="U1708" s="758"/>
      <c r="V1708" s="758"/>
      <c r="W1708" s="758"/>
      <c r="X1708" s="758"/>
      <c r="Y1708" s="758"/>
      <c r="Z1708" s="758"/>
      <c r="AA1708" s="758"/>
      <c r="AB1708" s="758"/>
      <c r="AC1708" s="758"/>
      <c r="AD1708" s="758"/>
      <c r="AE1708" s="758"/>
      <c r="AF1708" s="758"/>
      <c r="AG1708" s="758"/>
      <c r="AH1708" s="758"/>
      <c r="AI1708" s="758"/>
      <c r="AJ1708" s="758"/>
      <c r="AK1708" s="758"/>
      <c r="AL1708" s="758"/>
      <c r="AM1708" s="758"/>
      <c r="AN1708" s="758"/>
      <c r="AO1708" s="758"/>
      <c r="AP1708" s="758"/>
      <c r="AQ1708" s="758"/>
      <c r="AR1708" s="758"/>
      <c r="AS1708" s="758"/>
      <c r="AT1708" s="758"/>
      <c r="AU1708" s="758"/>
      <c r="AV1708" s="758"/>
      <c r="AW1708" s="758"/>
      <c r="AX1708" s="758"/>
      <c r="AY1708" s="758"/>
      <c r="AZ1708" s="758"/>
      <c r="BA1708" s="758"/>
      <c r="BB1708" s="758"/>
      <c r="BC1708" s="758"/>
      <c r="BD1708" s="758"/>
      <c r="BE1708" s="758"/>
      <c r="BF1708" s="812"/>
      <c r="BG1708" s="758"/>
      <c r="BH1708" s="758"/>
      <c r="BI1708" s="758"/>
      <c r="BJ1708" s="758"/>
      <c r="BK1708" s="758"/>
      <c r="BL1708" s="758"/>
      <c r="BM1708" s="758"/>
      <c r="BN1708" s="758"/>
      <c r="BO1708" s="758"/>
      <c r="BP1708" s="758"/>
      <c r="BQ1708" s="758"/>
      <c r="BR1708" s="758"/>
      <c r="BS1708" s="758"/>
      <c r="BT1708" s="758"/>
      <c r="BU1708" s="758"/>
      <c r="BV1708" s="758"/>
      <c r="BW1708" s="758"/>
      <c r="BX1708" s="758"/>
      <c r="BY1708" s="758"/>
      <c r="BZ1708" s="758"/>
      <c r="CA1708" s="758"/>
      <c r="CB1708" s="758"/>
      <c r="CC1708" s="758"/>
      <c r="CD1708" s="758"/>
      <c r="CE1708" s="758"/>
      <c r="CF1708" s="758"/>
      <c r="CG1708" s="758"/>
      <c r="CH1708" s="758"/>
      <c r="CI1708" s="758"/>
      <c r="CJ1708" s="758"/>
      <c r="CK1708" s="758"/>
      <c r="CL1708" s="758"/>
      <c r="CM1708" s="758"/>
      <c r="CN1708" s="758"/>
    </row>
    <row r="1709" spans="2:92" ht="15">
      <c r="B1709" s="758"/>
      <c r="C1709" s="758"/>
      <c r="D1709" s="758"/>
      <c r="E1709" s="758"/>
      <c r="F1709" s="758"/>
      <c r="G1709" s="758"/>
      <c r="H1709" s="758"/>
      <c r="I1709" s="758"/>
      <c r="J1709" s="758"/>
      <c r="K1709" s="758"/>
      <c r="L1709" s="758"/>
      <c r="M1709" s="758"/>
      <c r="N1709" s="758"/>
      <c r="O1709" s="758"/>
      <c r="P1709" s="758"/>
      <c r="Q1709" s="758"/>
      <c r="R1709" s="758"/>
      <c r="S1709" s="758"/>
      <c r="T1709" s="758"/>
      <c r="U1709" s="758"/>
      <c r="V1709" s="758"/>
      <c r="W1709" s="758"/>
      <c r="X1709" s="758"/>
      <c r="Y1709" s="758"/>
      <c r="Z1709" s="758"/>
      <c r="AA1709" s="758"/>
      <c r="AB1709" s="758"/>
      <c r="AC1709" s="758"/>
      <c r="AD1709" s="758"/>
      <c r="AE1709" s="758"/>
      <c r="AF1709" s="758"/>
      <c r="AG1709" s="758"/>
      <c r="AH1709" s="758"/>
      <c r="AI1709" s="758"/>
      <c r="AJ1709" s="758"/>
      <c r="AK1709" s="758"/>
      <c r="AL1709" s="758"/>
      <c r="AM1709" s="758"/>
      <c r="AN1709" s="758"/>
      <c r="AO1709" s="758"/>
      <c r="AP1709" s="758"/>
      <c r="AQ1709" s="758"/>
      <c r="AR1709" s="758"/>
      <c r="AS1709" s="758"/>
      <c r="AT1709" s="758"/>
      <c r="AU1709" s="758"/>
      <c r="AV1709" s="758"/>
      <c r="AW1709" s="758"/>
      <c r="AX1709" s="758"/>
      <c r="AY1709" s="758"/>
      <c r="AZ1709" s="758"/>
      <c r="BA1709" s="758"/>
      <c r="BB1709" s="758"/>
      <c r="BC1709" s="758"/>
      <c r="BD1709" s="758"/>
      <c r="BE1709" s="758"/>
      <c r="BF1709" s="812"/>
      <c r="BG1709" s="758"/>
      <c r="BH1709" s="758"/>
      <c r="BI1709" s="758"/>
      <c r="BJ1709" s="758"/>
      <c r="BK1709" s="758"/>
      <c r="BL1709" s="758"/>
      <c r="BM1709" s="758"/>
      <c r="BN1709" s="758"/>
      <c r="BO1709" s="758"/>
      <c r="BP1709" s="758"/>
      <c r="BQ1709" s="758"/>
      <c r="BR1709" s="758"/>
      <c r="BS1709" s="758"/>
      <c r="BT1709" s="758"/>
      <c r="BU1709" s="758"/>
      <c r="BV1709" s="758"/>
      <c r="BW1709" s="758"/>
      <c r="BX1709" s="758"/>
      <c r="BY1709" s="758"/>
      <c r="BZ1709" s="758"/>
      <c r="CA1709" s="758"/>
      <c r="CB1709" s="758"/>
      <c r="CC1709" s="758"/>
      <c r="CD1709" s="758"/>
      <c r="CE1709" s="758"/>
      <c r="CF1709" s="758"/>
      <c r="CG1709" s="758"/>
      <c r="CH1709" s="758"/>
      <c r="CI1709" s="758"/>
      <c r="CJ1709" s="758"/>
      <c r="CK1709" s="758"/>
      <c r="CL1709" s="758"/>
      <c r="CM1709" s="758"/>
      <c r="CN1709" s="758"/>
    </row>
    <row r="1710" spans="2:92" ht="15">
      <c r="B1710" s="758"/>
      <c r="C1710" s="758"/>
      <c r="D1710" s="758"/>
      <c r="E1710" s="758"/>
      <c r="F1710" s="758"/>
      <c r="G1710" s="758"/>
      <c r="H1710" s="758"/>
      <c r="I1710" s="758"/>
      <c r="J1710" s="758"/>
      <c r="K1710" s="758"/>
      <c r="L1710" s="758"/>
      <c r="M1710" s="758"/>
      <c r="N1710" s="758"/>
      <c r="O1710" s="758"/>
      <c r="P1710" s="758"/>
      <c r="Q1710" s="758"/>
      <c r="R1710" s="758"/>
      <c r="S1710" s="758"/>
      <c r="T1710" s="758"/>
      <c r="U1710" s="758"/>
      <c r="V1710" s="758"/>
      <c r="W1710" s="758"/>
      <c r="X1710" s="758"/>
      <c r="Y1710" s="758"/>
      <c r="Z1710" s="758"/>
      <c r="AA1710" s="758"/>
      <c r="AB1710" s="758"/>
      <c r="AC1710" s="758"/>
      <c r="AD1710" s="758"/>
      <c r="AE1710" s="758"/>
      <c r="AF1710" s="758"/>
      <c r="AG1710" s="758"/>
      <c r="AH1710" s="758"/>
      <c r="AI1710" s="758"/>
      <c r="AJ1710" s="758"/>
      <c r="AK1710" s="758"/>
      <c r="AL1710" s="758"/>
      <c r="AM1710" s="758"/>
      <c r="AN1710" s="758"/>
      <c r="AO1710" s="758"/>
      <c r="AP1710" s="758"/>
      <c r="AQ1710" s="758"/>
      <c r="AR1710" s="758"/>
      <c r="AS1710" s="758"/>
      <c r="AT1710" s="758"/>
      <c r="AU1710" s="758"/>
      <c r="AV1710" s="758"/>
      <c r="AW1710" s="758"/>
      <c r="AX1710" s="758"/>
      <c r="AY1710" s="758"/>
      <c r="AZ1710" s="758"/>
      <c r="BA1710" s="758"/>
      <c r="BB1710" s="758"/>
      <c r="BC1710" s="758"/>
      <c r="BD1710" s="758"/>
      <c r="BE1710" s="758"/>
      <c r="BF1710" s="812"/>
      <c r="BG1710" s="758"/>
      <c r="BH1710" s="758"/>
      <c r="BI1710" s="758"/>
      <c r="BJ1710" s="758"/>
      <c r="BK1710" s="758"/>
      <c r="BL1710" s="758"/>
      <c r="BM1710" s="758"/>
      <c r="BN1710" s="758"/>
      <c r="BO1710" s="758"/>
      <c r="BP1710" s="758"/>
      <c r="BQ1710" s="758"/>
      <c r="BR1710" s="758"/>
      <c r="BS1710" s="758"/>
      <c r="BT1710" s="758"/>
      <c r="BU1710" s="758"/>
      <c r="BV1710" s="758"/>
      <c r="BW1710" s="758"/>
      <c r="BX1710" s="758"/>
      <c r="BY1710" s="758"/>
      <c r="BZ1710" s="758"/>
      <c r="CA1710" s="758"/>
      <c r="CB1710" s="758"/>
      <c r="CC1710" s="758"/>
      <c r="CD1710" s="758"/>
      <c r="CE1710" s="758"/>
      <c r="CF1710" s="758"/>
      <c r="CG1710" s="758"/>
      <c r="CH1710" s="758"/>
      <c r="CI1710" s="758"/>
      <c r="CJ1710" s="758"/>
      <c r="CK1710" s="758"/>
      <c r="CL1710" s="758"/>
      <c r="CM1710" s="758"/>
      <c r="CN1710" s="758"/>
    </row>
    <row r="1711" spans="2:92" ht="15">
      <c r="B1711" s="758"/>
      <c r="C1711" s="758"/>
      <c r="D1711" s="758"/>
      <c r="E1711" s="758"/>
      <c r="F1711" s="758"/>
      <c r="G1711" s="758"/>
      <c r="H1711" s="758"/>
      <c r="I1711" s="758"/>
      <c r="J1711" s="758"/>
      <c r="K1711" s="758"/>
      <c r="L1711" s="758"/>
      <c r="M1711" s="758"/>
      <c r="N1711" s="758"/>
      <c r="O1711" s="758"/>
      <c r="P1711" s="758"/>
      <c r="Q1711" s="758"/>
      <c r="R1711" s="758"/>
      <c r="S1711" s="758"/>
      <c r="T1711" s="758"/>
      <c r="U1711" s="758"/>
      <c r="V1711" s="758"/>
      <c r="W1711" s="758"/>
      <c r="X1711" s="758"/>
      <c r="Y1711" s="758"/>
      <c r="Z1711" s="758"/>
      <c r="AA1711" s="758"/>
      <c r="AB1711" s="758"/>
      <c r="AC1711" s="758"/>
      <c r="AD1711" s="758"/>
      <c r="AE1711" s="758"/>
      <c r="AF1711" s="758"/>
      <c r="AG1711" s="758"/>
      <c r="AH1711" s="758"/>
      <c r="AI1711" s="758"/>
      <c r="AJ1711" s="758"/>
      <c r="AK1711" s="758"/>
      <c r="AL1711" s="758"/>
      <c r="AM1711" s="758"/>
      <c r="AN1711" s="758"/>
      <c r="AO1711" s="758"/>
      <c r="AP1711" s="758"/>
      <c r="AQ1711" s="758"/>
      <c r="AR1711" s="758"/>
      <c r="AS1711" s="758"/>
      <c r="AT1711" s="758"/>
      <c r="AU1711" s="758"/>
      <c r="AV1711" s="758"/>
      <c r="AW1711" s="758"/>
      <c r="AX1711" s="758"/>
      <c r="AY1711" s="758"/>
      <c r="AZ1711" s="758"/>
      <c r="BA1711" s="758"/>
      <c r="BB1711" s="758"/>
      <c r="BC1711" s="758"/>
      <c r="BD1711" s="758"/>
      <c r="BE1711" s="758"/>
      <c r="BF1711" s="812"/>
      <c r="BG1711" s="758"/>
      <c r="BH1711" s="758"/>
      <c r="BI1711" s="758"/>
      <c r="BJ1711" s="758"/>
      <c r="BK1711" s="758"/>
      <c r="BL1711" s="758"/>
      <c r="BM1711" s="758"/>
      <c r="BN1711" s="758"/>
      <c r="BO1711" s="758"/>
      <c r="BP1711" s="758"/>
      <c r="BQ1711" s="758"/>
      <c r="BR1711" s="758"/>
      <c r="BS1711" s="758"/>
      <c r="BT1711" s="758"/>
      <c r="BU1711" s="758"/>
      <c r="BV1711" s="758"/>
      <c r="BW1711" s="758"/>
      <c r="BX1711" s="758"/>
      <c r="BY1711" s="758"/>
      <c r="BZ1711" s="758"/>
      <c r="CA1711" s="758"/>
      <c r="CB1711" s="758"/>
      <c r="CC1711" s="758"/>
      <c r="CD1711" s="758"/>
      <c r="CE1711" s="758"/>
      <c r="CF1711" s="758"/>
      <c r="CG1711" s="758"/>
      <c r="CH1711" s="758"/>
      <c r="CI1711" s="758"/>
      <c r="CJ1711" s="758"/>
      <c r="CK1711" s="758"/>
      <c r="CL1711" s="758"/>
      <c r="CM1711" s="758"/>
      <c r="CN1711" s="758"/>
    </row>
    <row r="1712" spans="2:92" ht="15">
      <c r="B1712" s="758"/>
      <c r="C1712" s="758"/>
      <c r="D1712" s="758"/>
      <c r="E1712" s="758"/>
      <c r="F1712" s="758"/>
      <c r="G1712" s="758"/>
      <c r="H1712" s="758"/>
      <c r="I1712" s="758"/>
      <c r="J1712" s="758"/>
      <c r="K1712" s="758"/>
      <c r="L1712" s="758"/>
      <c r="M1712" s="758"/>
      <c r="N1712" s="758"/>
      <c r="O1712" s="758"/>
      <c r="P1712" s="758"/>
      <c r="Q1712" s="758"/>
      <c r="R1712" s="758"/>
      <c r="S1712" s="758"/>
      <c r="T1712" s="758"/>
      <c r="U1712" s="758"/>
      <c r="V1712" s="758"/>
      <c r="W1712" s="758"/>
      <c r="X1712" s="758"/>
      <c r="Y1712" s="758"/>
      <c r="Z1712" s="758"/>
      <c r="AA1712" s="758"/>
      <c r="AB1712" s="758"/>
      <c r="AC1712" s="758"/>
      <c r="AD1712" s="758"/>
      <c r="AE1712" s="758"/>
      <c r="AF1712" s="758"/>
      <c r="AG1712" s="758"/>
      <c r="AH1712" s="758"/>
      <c r="AI1712" s="758"/>
      <c r="AJ1712" s="758"/>
      <c r="AK1712" s="758"/>
      <c r="AL1712" s="758"/>
      <c r="AM1712" s="758"/>
      <c r="AN1712" s="758"/>
      <c r="AO1712" s="758"/>
      <c r="AP1712" s="758"/>
      <c r="AQ1712" s="758"/>
      <c r="AR1712" s="758"/>
      <c r="AS1712" s="758"/>
      <c r="AT1712" s="758"/>
      <c r="AU1712" s="758"/>
      <c r="AV1712" s="758"/>
      <c r="AW1712" s="758"/>
      <c r="AX1712" s="758"/>
      <c r="AY1712" s="758"/>
      <c r="AZ1712" s="758"/>
      <c r="BA1712" s="758"/>
      <c r="BB1712" s="758"/>
      <c r="BC1712" s="758"/>
      <c r="BD1712" s="758"/>
      <c r="BE1712" s="758"/>
      <c r="BF1712" s="812"/>
      <c r="BG1712" s="758"/>
      <c r="BH1712" s="758"/>
      <c r="BI1712" s="758"/>
      <c r="BJ1712" s="758"/>
      <c r="BK1712" s="758"/>
      <c r="BL1712" s="758"/>
      <c r="BM1712" s="758"/>
      <c r="BN1712" s="758"/>
      <c r="BO1712" s="758"/>
      <c r="BP1712" s="758"/>
      <c r="BQ1712" s="758"/>
      <c r="BR1712" s="758"/>
      <c r="BS1712" s="758"/>
      <c r="BT1712" s="758"/>
      <c r="BU1712" s="758"/>
      <c r="BV1712" s="758"/>
      <c r="BW1712" s="758"/>
      <c r="BX1712" s="758"/>
      <c r="BY1712" s="758"/>
      <c r="BZ1712" s="758"/>
      <c r="CA1712" s="758"/>
      <c r="CB1712" s="758"/>
      <c r="CC1712" s="758"/>
      <c r="CD1712" s="758"/>
      <c r="CE1712" s="758"/>
      <c r="CF1712" s="758"/>
      <c r="CG1712" s="758"/>
      <c r="CH1712" s="758"/>
      <c r="CI1712" s="758"/>
      <c r="CJ1712" s="758"/>
      <c r="CK1712" s="758"/>
      <c r="CL1712" s="758"/>
      <c r="CM1712" s="758"/>
      <c r="CN1712" s="758"/>
    </row>
    <row r="1713" spans="2:92" ht="15">
      <c r="B1713" s="758"/>
      <c r="C1713" s="758"/>
      <c r="D1713" s="758"/>
      <c r="E1713" s="758"/>
      <c r="F1713" s="758"/>
      <c r="G1713" s="758"/>
      <c r="H1713" s="758"/>
      <c r="I1713" s="758"/>
      <c r="J1713" s="758"/>
      <c r="K1713" s="758"/>
      <c r="L1713" s="758"/>
      <c r="M1713" s="758"/>
      <c r="N1713" s="758"/>
      <c r="O1713" s="758"/>
      <c r="P1713" s="758"/>
      <c r="Q1713" s="758"/>
      <c r="R1713" s="758"/>
      <c r="S1713" s="758"/>
      <c r="T1713" s="758"/>
      <c r="U1713" s="758"/>
      <c r="V1713" s="758"/>
      <c r="W1713" s="758"/>
      <c r="X1713" s="758"/>
      <c r="Y1713" s="758"/>
      <c r="Z1713" s="758"/>
      <c r="AA1713" s="758"/>
      <c r="AB1713" s="758"/>
      <c r="AC1713" s="758"/>
      <c r="AD1713" s="758"/>
      <c r="AE1713" s="758"/>
      <c r="AF1713" s="758"/>
      <c r="AG1713" s="758"/>
      <c r="AH1713" s="758"/>
      <c r="AI1713" s="758"/>
      <c r="AJ1713" s="758"/>
      <c r="AK1713" s="758"/>
      <c r="AL1713" s="758"/>
      <c r="AM1713" s="758"/>
      <c r="AN1713" s="758"/>
      <c r="AO1713" s="758"/>
      <c r="AP1713" s="758"/>
      <c r="AQ1713" s="758"/>
      <c r="AR1713" s="758"/>
      <c r="AS1713" s="758"/>
      <c r="AT1713" s="758"/>
      <c r="AU1713" s="758"/>
      <c r="AV1713" s="758"/>
      <c r="AW1713" s="758"/>
      <c r="AX1713" s="758"/>
      <c r="AY1713" s="758"/>
      <c r="AZ1713" s="758"/>
      <c r="BA1713" s="758"/>
      <c r="BB1713" s="758"/>
      <c r="BC1713" s="758"/>
      <c r="BD1713" s="758"/>
      <c r="BE1713" s="758"/>
      <c r="BF1713" s="812"/>
      <c r="BG1713" s="758"/>
      <c r="BH1713" s="758"/>
      <c r="BI1713" s="758"/>
      <c r="BJ1713" s="758"/>
      <c r="BK1713" s="758"/>
      <c r="BL1713" s="758"/>
      <c r="BM1713" s="758"/>
      <c r="BN1713" s="758"/>
      <c r="BO1713" s="758"/>
      <c r="BP1713" s="758"/>
      <c r="BQ1713" s="758"/>
      <c r="BR1713" s="758"/>
      <c r="BS1713" s="758"/>
      <c r="BT1713" s="758"/>
      <c r="BU1713" s="758"/>
      <c r="BV1713" s="758"/>
      <c r="BW1713" s="758"/>
      <c r="BX1713" s="758"/>
      <c r="BY1713" s="758"/>
      <c r="BZ1713" s="758"/>
      <c r="CA1713" s="758"/>
      <c r="CB1713" s="758"/>
      <c r="CC1713" s="758"/>
      <c r="CD1713" s="758"/>
      <c r="CE1713" s="758"/>
      <c r="CF1713" s="758"/>
      <c r="CG1713" s="758"/>
      <c r="CH1713" s="758"/>
      <c r="CI1713" s="758"/>
      <c r="CJ1713" s="758"/>
      <c r="CK1713" s="758"/>
      <c r="CL1713" s="758"/>
      <c r="CM1713" s="758"/>
      <c r="CN1713" s="758"/>
    </row>
    <row r="1714" spans="2:92" ht="15">
      <c r="B1714" s="758"/>
      <c r="C1714" s="758"/>
      <c r="D1714" s="758"/>
      <c r="E1714" s="758"/>
      <c r="F1714" s="758"/>
      <c r="G1714" s="758"/>
      <c r="H1714" s="758"/>
      <c r="I1714" s="758"/>
      <c r="J1714" s="758"/>
      <c r="K1714" s="758"/>
      <c r="L1714" s="758"/>
      <c r="M1714" s="758"/>
      <c r="N1714" s="758"/>
      <c r="O1714" s="758"/>
      <c r="P1714" s="758"/>
      <c r="Q1714" s="758"/>
      <c r="R1714" s="758"/>
      <c r="S1714" s="758"/>
      <c r="T1714" s="758"/>
      <c r="U1714" s="758"/>
      <c r="V1714" s="758"/>
      <c r="W1714" s="758"/>
      <c r="X1714" s="758"/>
      <c r="Y1714" s="758"/>
      <c r="Z1714" s="758"/>
      <c r="AA1714" s="758"/>
      <c r="AB1714" s="758"/>
      <c r="AC1714" s="758"/>
      <c r="AD1714" s="758"/>
      <c r="AE1714" s="758"/>
      <c r="AF1714" s="758"/>
      <c r="AG1714" s="758"/>
      <c r="AH1714" s="758"/>
      <c r="AI1714" s="758"/>
      <c r="AJ1714" s="758"/>
      <c r="AK1714" s="758"/>
      <c r="AL1714" s="758"/>
      <c r="AM1714" s="758"/>
      <c r="AN1714" s="758"/>
      <c r="AO1714" s="758"/>
      <c r="AP1714" s="758"/>
      <c r="AQ1714" s="758"/>
      <c r="AR1714" s="758"/>
      <c r="AS1714" s="758"/>
      <c r="AT1714" s="758"/>
      <c r="AU1714" s="758"/>
      <c r="AV1714" s="758"/>
      <c r="AW1714" s="758"/>
      <c r="AX1714" s="758"/>
      <c r="AY1714" s="758"/>
      <c r="AZ1714" s="758"/>
      <c r="BA1714" s="758"/>
      <c r="BB1714" s="758"/>
      <c r="BC1714" s="758"/>
      <c r="BD1714" s="758"/>
      <c r="BE1714" s="758"/>
      <c r="BF1714" s="812"/>
      <c r="BG1714" s="758"/>
      <c r="BH1714" s="758"/>
      <c r="BI1714" s="758"/>
      <c r="BJ1714" s="758"/>
      <c r="BK1714" s="758"/>
      <c r="BL1714" s="758"/>
      <c r="BM1714" s="758"/>
      <c r="BN1714" s="758"/>
      <c r="BO1714" s="758"/>
      <c r="BP1714" s="758"/>
      <c r="BQ1714" s="758"/>
      <c r="BR1714" s="758"/>
      <c r="BS1714" s="758"/>
      <c r="BT1714" s="758"/>
      <c r="BU1714" s="758"/>
      <c r="BV1714" s="758"/>
      <c r="BW1714" s="758"/>
      <c r="BX1714" s="758"/>
      <c r="BY1714" s="758"/>
      <c r="BZ1714" s="758"/>
      <c r="CA1714" s="758"/>
      <c r="CB1714" s="758"/>
      <c r="CC1714" s="758"/>
      <c r="CD1714" s="758"/>
      <c r="CE1714" s="758"/>
      <c r="CF1714" s="758"/>
      <c r="CG1714" s="758"/>
      <c r="CH1714" s="758"/>
      <c r="CI1714" s="758"/>
      <c r="CJ1714" s="758"/>
      <c r="CK1714" s="758"/>
      <c r="CL1714" s="758"/>
      <c r="CM1714" s="758"/>
      <c r="CN1714" s="758"/>
    </row>
    <row r="1715" spans="2:92" ht="15">
      <c r="B1715" s="758"/>
      <c r="C1715" s="758"/>
      <c r="D1715" s="758"/>
      <c r="E1715" s="758"/>
      <c r="F1715" s="758"/>
      <c r="G1715" s="758"/>
      <c r="H1715" s="758"/>
      <c r="I1715" s="758"/>
      <c r="J1715" s="758"/>
      <c r="K1715" s="758"/>
      <c r="L1715" s="758"/>
      <c r="M1715" s="758"/>
      <c r="N1715" s="758"/>
      <c r="O1715" s="758"/>
      <c r="P1715" s="758"/>
      <c r="Q1715" s="758"/>
      <c r="R1715" s="758"/>
      <c r="S1715" s="758"/>
      <c r="T1715" s="758"/>
      <c r="U1715" s="758"/>
      <c r="V1715" s="758"/>
      <c r="W1715" s="758"/>
      <c r="X1715" s="758"/>
      <c r="Y1715" s="758"/>
      <c r="Z1715" s="758"/>
      <c r="AA1715" s="758"/>
      <c r="AB1715" s="758"/>
      <c r="AC1715" s="758"/>
      <c r="AD1715" s="758"/>
      <c r="AE1715" s="758"/>
      <c r="AF1715" s="758"/>
      <c r="AG1715" s="758"/>
      <c r="AH1715" s="758"/>
      <c r="AI1715" s="758"/>
      <c r="AJ1715" s="758"/>
      <c r="AK1715" s="758"/>
      <c r="AL1715" s="758"/>
      <c r="AM1715" s="758"/>
      <c r="AN1715" s="758"/>
      <c r="AO1715" s="758"/>
      <c r="AP1715" s="758"/>
      <c r="AQ1715" s="758"/>
      <c r="AR1715" s="758"/>
      <c r="AS1715" s="758"/>
      <c r="AT1715" s="758"/>
      <c r="AU1715" s="758"/>
      <c r="AV1715" s="758"/>
      <c r="AW1715" s="758"/>
      <c r="AX1715" s="758"/>
      <c r="AY1715" s="758"/>
      <c r="AZ1715" s="758"/>
      <c r="BA1715" s="758"/>
      <c r="BB1715" s="758"/>
      <c r="BC1715" s="758"/>
      <c r="BD1715" s="758"/>
      <c r="BE1715" s="758"/>
      <c r="BF1715" s="812"/>
      <c r="BG1715" s="758"/>
      <c r="BH1715" s="758"/>
      <c r="BI1715" s="758"/>
      <c r="BJ1715" s="758"/>
      <c r="BK1715" s="758"/>
      <c r="BL1715" s="758"/>
      <c r="BM1715" s="758"/>
      <c r="BN1715" s="758"/>
      <c r="BO1715" s="758"/>
      <c r="BP1715" s="758"/>
      <c r="BQ1715" s="758"/>
      <c r="BR1715" s="758"/>
      <c r="BS1715" s="758"/>
      <c r="BT1715" s="758"/>
      <c r="BU1715" s="758"/>
      <c r="BV1715" s="758"/>
      <c r="BW1715" s="758"/>
      <c r="BX1715" s="758"/>
      <c r="BY1715" s="758"/>
      <c r="BZ1715" s="758"/>
      <c r="CA1715" s="758"/>
      <c r="CB1715" s="758"/>
      <c r="CC1715" s="758"/>
      <c r="CD1715" s="758"/>
      <c r="CE1715" s="758"/>
      <c r="CF1715" s="758"/>
      <c r="CG1715" s="758"/>
      <c r="CH1715" s="758"/>
      <c r="CI1715" s="758"/>
      <c r="CJ1715" s="758"/>
      <c r="CK1715" s="758"/>
      <c r="CL1715" s="758"/>
      <c r="CM1715" s="758"/>
      <c r="CN1715" s="758"/>
    </row>
    <row r="1716" spans="2:92" ht="15">
      <c r="B1716" s="758"/>
      <c r="C1716" s="758"/>
      <c r="D1716" s="758"/>
      <c r="E1716" s="758"/>
      <c r="F1716" s="758"/>
      <c r="G1716" s="758"/>
      <c r="H1716" s="758"/>
      <c r="I1716" s="758"/>
      <c r="J1716" s="758"/>
      <c r="K1716" s="758"/>
      <c r="L1716" s="758"/>
      <c r="M1716" s="758"/>
      <c r="N1716" s="758"/>
      <c r="O1716" s="758"/>
      <c r="P1716" s="758"/>
      <c r="Q1716" s="758"/>
      <c r="R1716" s="758"/>
      <c r="S1716" s="758"/>
      <c r="T1716" s="758"/>
      <c r="U1716" s="758"/>
      <c r="V1716" s="758"/>
      <c r="W1716" s="758"/>
      <c r="X1716" s="758"/>
      <c r="Y1716" s="758"/>
      <c r="Z1716" s="758"/>
      <c r="AA1716" s="758"/>
      <c r="AB1716" s="758"/>
      <c r="AC1716" s="758"/>
      <c r="AD1716" s="758"/>
      <c r="AE1716" s="758"/>
      <c r="AF1716" s="758"/>
      <c r="AG1716" s="758"/>
      <c r="AH1716" s="758"/>
      <c r="AI1716" s="758"/>
      <c r="AJ1716" s="758"/>
      <c r="AK1716" s="758"/>
      <c r="AL1716" s="758"/>
      <c r="AM1716" s="758"/>
      <c r="AN1716" s="758"/>
      <c r="AO1716" s="758"/>
      <c r="AP1716" s="758"/>
      <c r="AQ1716" s="758"/>
      <c r="AR1716" s="758"/>
      <c r="AS1716" s="758"/>
      <c r="AT1716" s="758"/>
      <c r="AU1716" s="758"/>
      <c r="AV1716" s="758"/>
      <c r="AW1716" s="758"/>
      <c r="AX1716" s="758"/>
      <c r="AY1716" s="758"/>
      <c r="AZ1716" s="758"/>
      <c r="BA1716" s="758"/>
      <c r="BB1716" s="758"/>
      <c r="BC1716" s="758"/>
      <c r="BD1716" s="758"/>
      <c r="BE1716" s="758"/>
      <c r="BF1716" s="812"/>
      <c r="BG1716" s="758"/>
      <c r="BH1716" s="758"/>
      <c r="BI1716" s="758"/>
      <c r="BJ1716" s="758"/>
      <c r="BK1716" s="758"/>
      <c r="BL1716" s="758"/>
      <c r="BM1716" s="758"/>
      <c r="BN1716" s="758"/>
      <c r="BO1716" s="758"/>
      <c r="BP1716" s="758"/>
      <c r="BQ1716" s="758"/>
      <c r="BR1716" s="758"/>
      <c r="BS1716" s="758"/>
      <c r="BT1716" s="758"/>
      <c r="BU1716" s="758"/>
      <c r="BV1716" s="758"/>
      <c r="BW1716" s="758"/>
      <c r="BX1716" s="758"/>
      <c r="BY1716" s="758"/>
      <c r="BZ1716" s="758"/>
      <c r="CA1716" s="758"/>
      <c r="CB1716" s="758"/>
      <c r="CC1716" s="758"/>
      <c r="CD1716" s="758"/>
      <c r="CE1716" s="758"/>
      <c r="CF1716" s="758"/>
      <c r="CG1716" s="758"/>
      <c r="CH1716" s="758"/>
      <c r="CI1716" s="758"/>
      <c r="CJ1716" s="758"/>
      <c r="CK1716" s="758"/>
      <c r="CL1716" s="758"/>
      <c r="CM1716" s="758"/>
      <c r="CN1716" s="758"/>
    </row>
    <row r="1717" spans="2:92" ht="15">
      <c r="B1717" s="758"/>
      <c r="C1717" s="758"/>
      <c r="D1717" s="758"/>
      <c r="E1717" s="758"/>
      <c r="F1717" s="758"/>
      <c r="G1717" s="758"/>
      <c r="H1717" s="758"/>
      <c r="I1717" s="758"/>
      <c r="J1717" s="758"/>
      <c r="K1717" s="758"/>
      <c r="L1717" s="758"/>
      <c r="M1717" s="758"/>
      <c r="N1717" s="758"/>
      <c r="O1717" s="758"/>
      <c r="P1717" s="758"/>
      <c r="Q1717" s="758"/>
      <c r="R1717" s="758"/>
      <c r="S1717" s="758"/>
      <c r="T1717" s="758"/>
      <c r="U1717" s="758"/>
      <c r="V1717" s="758"/>
      <c r="W1717" s="758"/>
      <c r="X1717" s="758"/>
      <c r="Y1717" s="758"/>
      <c r="Z1717" s="758"/>
      <c r="AA1717" s="758"/>
      <c r="AB1717" s="758"/>
      <c r="AC1717" s="758"/>
      <c r="AD1717" s="758"/>
      <c r="AE1717" s="758"/>
      <c r="AF1717" s="758"/>
      <c r="AG1717" s="758"/>
      <c r="AH1717" s="758"/>
      <c r="AI1717" s="758"/>
      <c r="AJ1717" s="758"/>
      <c r="AK1717" s="758"/>
      <c r="AL1717" s="758"/>
      <c r="AM1717" s="758"/>
      <c r="AN1717" s="758"/>
      <c r="AO1717" s="758"/>
      <c r="AP1717" s="758"/>
      <c r="AQ1717" s="758"/>
      <c r="AR1717" s="758"/>
      <c r="AS1717" s="758"/>
      <c r="AT1717" s="758"/>
      <c r="AU1717" s="758"/>
      <c r="AV1717" s="758"/>
      <c r="AW1717" s="758"/>
      <c r="AX1717" s="758"/>
      <c r="AY1717" s="758"/>
      <c r="AZ1717" s="758"/>
      <c r="BA1717" s="758"/>
      <c r="BB1717" s="758"/>
      <c r="BC1717" s="758"/>
      <c r="BD1717" s="758"/>
      <c r="BE1717" s="758"/>
      <c r="BF1717" s="812"/>
      <c r="BG1717" s="758"/>
      <c r="BH1717" s="758"/>
      <c r="BI1717" s="758"/>
      <c r="BJ1717" s="758"/>
      <c r="BK1717" s="758"/>
      <c r="BL1717" s="758"/>
      <c r="BM1717" s="758"/>
      <c r="BN1717" s="758"/>
      <c r="BO1717" s="758"/>
      <c r="BP1717" s="758"/>
      <c r="BQ1717" s="758"/>
      <c r="BR1717" s="758"/>
      <c r="BS1717" s="758"/>
      <c r="BT1717" s="758"/>
      <c r="BU1717" s="758"/>
      <c r="BV1717" s="758"/>
      <c r="BW1717" s="758"/>
      <c r="BX1717" s="758"/>
      <c r="BY1717" s="758"/>
      <c r="BZ1717" s="758"/>
      <c r="CA1717" s="758"/>
      <c r="CB1717" s="758"/>
      <c r="CC1717" s="758"/>
      <c r="CD1717" s="758"/>
      <c r="CE1717" s="758"/>
      <c r="CF1717" s="758"/>
      <c r="CG1717" s="758"/>
      <c r="CH1717" s="758"/>
      <c r="CI1717" s="758"/>
      <c r="CJ1717" s="758"/>
      <c r="CK1717" s="758"/>
      <c r="CL1717" s="758"/>
      <c r="CM1717" s="758"/>
      <c r="CN1717" s="758"/>
    </row>
    <row r="1718" spans="2:92" ht="15">
      <c r="B1718" s="758"/>
      <c r="C1718" s="758"/>
      <c r="D1718" s="758"/>
      <c r="E1718" s="758"/>
      <c r="F1718" s="758"/>
      <c r="G1718" s="758"/>
      <c r="H1718" s="758"/>
      <c r="I1718" s="758"/>
      <c r="J1718" s="758"/>
      <c r="K1718" s="758"/>
      <c r="L1718" s="758"/>
      <c r="M1718" s="758"/>
      <c r="N1718" s="758"/>
      <c r="O1718" s="758"/>
      <c r="P1718" s="758"/>
      <c r="Q1718" s="758"/>
      <c r="R1718" s="758"/>
      <c r="S1718" s="758"/>
      <c r="T1718" s="758"/>
      <c r="U1718" s="758"/>
      <c r="V1718" s="758"/>
      <c r="W1718" s="758"/>
      <c r="X1718" s="758"/>
      <c r="Y1718" s="758"/>
      <c r="Z1718" s="758"/>
      <c r="AA1718" s="758"/>
      <c r="AB1718" s="758"/>
      <c r="AC1718" s="758"/>
      <c r="AD1718" s="758"/>
      <c r="AE1718" s="758"/>
      <c r="AF1718" s="758"/>
      <c r="AG1718" s="758"/>
      <c r="AH1718" s="758"/>
      <c r="AI1718" s="758"/>
      <c r="AJ1718" s="758"/>
      <c r="AK1718" s="758"/>
      <c r="AL1718" s="758"/>
      <c r="AM1718" s="758"/>
      <c r="AN1718" s="758"/>
      <c r="AO1718" s="758"/>
      <c r="AP1718" s="758"/>
      <c r="AQ1718" s="758"/>
      <c r="AR1718" s="758"/>
      <c r="AS1718" s="758"/>
      <c r="AT1718" s="758"/>
      <c r="AU1718" s="758"/>
      <c r="AV1718" s="758"/>
      <c r="AW1718" s="758"/>
      <c r="AX1718" s="758"/>
      <c r="AY1718" s="758"/>
      <c r="AZ1718" s="758"/>
      <c r="BA1718" s="758"/>
      <c r="BB1718" s="758"/>
      <c r="BC1718" s="758"/>
      <c r="BD1718" s="758"/>
      <c r="BE1718" s="758"/>
      <c r="BF1718" s="812"/>
      <c r="BG1718" s="758"/>
      <c r="BH1718" s="758"/>
      <c r="BI1718" s="758"/>
      <c r="BJ1718" s="758"/>
      <c r="BK1718" s="758"/>
      <c r="BL1718" s="758"/>
      <c r="BM1718" s="758"/>
      <c r="BN1718" s="758"/>
      <c r="BO1718" s="758"/>
      <c r="BP1718" s="758"/>
      <c r="BQ1718" s="758"/>
      <c r="BR1718" s="758"/>
      <c r="BS1718" s="758"/>
      <c r="BT1718" s="758"/>
      <c r="BU1718" s="758"/>
      <c r="BV1718" s="758"/>
      <c r="BW1718" s="758"/>
      <c r="BX1718" s="758"/>
      <c r="BY1718" s="758"/>
      <c r="BZ1718" s="758"/>
      <c r="CA1718" s="758"/>
      <c r="CB1718" s="758"/>
      <c r="CC1718" s="758"/>
      <c r="CD1718" s="758"/>
      <c r="CE1718" s="758"/>
      <c r="CF1718" s="758"/>
      <c r="CG1718" s="758"/>
      <c r="CH1718" s="758"/>
      <c r="CI1718" s="758"/>
      <c r="CJ1718" s="758"/>
      <c r="CK1718" s="758"/>
      <c r="CL1718" s="758"/>
      <c r="CM1718" s="758"/>
      <c r="CN1718" s="758"/>
    </row>
    <row r="1719" spans="2:92" ht="15">
      <c r="B1719" s="758"/>
      <c r="C1719" s="758"/>
      <c r="D1719" s="758"/>
      <c r="E1719" s="758"/>
      <c r="F1719" s="758"/>
      <c r="G1719" s="758"/>
      <c r="H1719" s="758"/>
      <c r="I1719" s="758"/>
      <c r="J1719" s="758"/>
      <c r="K1719" s="758"/>
      <c r="L1719" s="758"/>
      <c r="M1719" s="758"/>
      <c r="N1719" s="758"/>
      <c r="O1719" s="758"/>
      <c r="P1719" s="758"/>
      <c r="Q1719" s="758"/>
      <c r="R1719" s="758"/>
      <c r="S1719" s="758"/>
      <c r="T1719" s="758"/>
      <c r="U1719" s="758"/>
      <c r="V1719" s="758"/>
      <c r="W1719" s="758"/>
      <c r="X1719" s="758"/>
      <c r="Y1719" s="758"/>
      <c r="Z1719" s="758"/>
      <c r="AA1719" s="758"/>
      <c r="AB1719" s="758"/>
      <c r="AC1719" s="758"/>
      <c r="AD1719" s="758"/>
      <c r="AE1719" s="758"/>
      <c r="AF1719" s="758"/>
      <c r="AG1719" s="758"/>
      <c r="AH1719" s="758"/>
      <c r="AI1719" s="758"/>
      <c r="AJ1719" s="758"/>
      <c r="AK1719" s="758"/>
      <c r="AL1719" s="758"/>
      <c r="AM1719" s="758"/>
      <c r="AN1719" s="758"/>
      <c r="AO1719" s="758"/>
      <c r="AP1719" s="758"/>
      <c r="AQ1719" s="758"/>
      <c r="AR1719" s="758"/>
      <c r="AS1719" s="758"/>
      <c r="AT1719" s="758"/>
      <c r="AU1719" s="758"/>
      <c r="AV1719" s="758"/>
      <c r="AW1719" s="758"/>
      <c r="AX1719" s="758"/>
      <c r="AY1719" s="758"/>
      <c r="AZ1719" s="758"/>
      <c r="BA1719" s="758"/>
      <c r="BB1719" s="758"/>
      <c r="BC1719" s="758"/>
      <c r="BD1719" s="758"/>
      <c r="BE1719" s="758"/>
      <c r="BF1719" s="812"/>
      <c r="BG1719" s="758"/>
      <c r="BH1719" s="758"/>
      <c r="BI1719" s="758"/>
      <c r="BJ1719" s="758"/>
      <c r="BK1719" s="758"/>
      <c r="BL1719" s="758"/>
      <c r="BM1719" s="758"/>
      <c r="BN1719" s="758"/>
      <c r="BO1719" s="758"/>
      <c r="BP1719" s="758"/>
      <c r="BQ1719" s="758"/>
      <c r="BR1719" s="758"/>
      <c r="BS1719" s="758"/>
      <c r="BT1719" s="758"/>
      <c r="BU1719" s="758"/>
      <c r="BV1719" s="758"/>
      <c r="BW1719" s="758"/>
      <c r="BX1719" s="758"/>
      <c r="BY1719" s="758"/>
      <c r="BZ1719" s="758"/>
      <c r="CA1719" s="758"/>
      <c r="CB1719" s="758"/>
      <c r="CC1719" s="758"/>
      <c r="CD1719" s="758"/>
      <c r="CE1719" s="758"/>
      <c r="CF1719" s="758"/>
      <c r="CG1719" s="758"/>
      <c r="CH1719" s="758"/>
      <c r="CI1719" s="758"/>
      <c r="CJ1719" s="758"/>
      <c r="CK1719" s="758"/>
      <c r="CL1719" s="758"/>
      <c r="CM1719" s="758"/>
      <c r="CN1719" s="758"/>
    </row>
    <row r="1720" spans="2:92" ht="15">
      <c r="B1720" s="758"/>
      <c r="C1720" s="758"/>
      <c r="D1720" s="758"/>
      <c r="E1720" s="758"/>
      <c r="F1720" s="758"/>
      <c r="G1720" s="758"/>
      <c r="H1720" s="758"/>
      <c r="I1720" s="758"/>
      <c r="J1720" s="758"/>
      <c r="K1720" s="758"/>
      <c r="L1720" s="758"/>
      <c r="M1720" s="758"/>
      <c r="N1720" s="758"/>
      <c r="O1720" s="758"/>
      <c r="P1720" s="758"/>
      <c r="Q1720" s="758"/>
      <c r="R1720" s="758"/>
      <c r="S1720" s="758"/>
      <c r="T1720" s="758"/>
      <c r="U1720" s="758"/>
      <c r="V1720" s="758"/>
      <c r="W1720" s="758"/>
      <c r="X1720" s="758"/>
      <c r="Y1720" s="758"/>
      <c r="Z1720" s="758"/>
      <c r="AA1720" s="758"/>
      <c r="AB1720" s="758"/>
      <c r="AC1720" s="758"/>
      <c r="AD1720" s="758"/>
      <c r="AE1720" s="758"/>
      <c r="AF1720" s="758"/>
      <c r="AG1720" s="758"/>
      <c r="AH1720" s="758"/>
      <c r="AI1720" s="758"/>
      <c r="AJ1720" s="758"/>
      <c r="AK1720" s="758"/>
      <c r="AL1720" s="758"/>
      <c r="AM1720" s="758"/>
      <c r="AN1720" s="758"/>
      <c r="AO1720" s="758"/>
      <c r="AP1720" s="758"/>
      <c r="AQ1720" s="758"/>
      <c r="AR1720" s="758"/>
      <c r="AS1720" s="758"/>
      <c r="AT1720" s="758"/>
      <c r="AU1720" s="758"/>
      <c r="AV1720" s="758"/>
      <c r="AW1720" s="758"/>
      <c r="AX1720" s="758"/>
      <c r="AY1720" s="758"/>
      <c r="AZ1720" s="758"/>
      <c r="BA1720" s="758"/>
      <c r="BB1720" s="758"/>
      <c r="BC1720" s="758"/>
      <c r="BD1720" s="758"/>
      <c r="BE1720" s="758"/>
      <c r="BF1720" s="812"/>
      <c r="BG1720" s="758"/>
      <c r="BH1720" s="758"/>
      <c r="BI1720" s="758"/>
      <c r="BJ1720" s="758"/>
      <c r="BK1720" s="758"/>
      <c r="BL1720" s="758"/>
      <c r="BM1720" s="758"/>
      <c r="BN1720" s="758"/>
      <c r="BO1720" s="758"/>
      <c r="BP1720" s="758"/>
      <c r="BQ1720" s="758"/>
      <c r="BR1720" s="758"/>
      <c r="BS1720" s="758"/>
      <c r="BT1720" s="758"/>
      <c r="BU1720" s="758"/>
      <c r="BV1720" s="758"/>
      <c r="BW1720" s="758"/>
      <c r="BX1720" s="758"/>
      <c r="BY1720" s="758"/>
      <c r="BZ1720" s="758"/>
      <c r="CA1720" s="758"/>
      <c r="CB1720" s="758"/>
      <c r="CC1720" s="758"/>
      <c r="CD1720" s="758"/>
      <c r="CE1720" s="758"/>
      <c r="CF1720" s="758"/>
      <c r="CG1720" s="758"/>
      <c r="CH1720" s="758"/>
      <c r="CI1720" s="758"/>
      <c r="CJ1720" s="758"/>
      <c r="CK1720" s="758"/>
      <c r="CL1720" s="758"/>
      <c r="CM1720" s="758"/>
      <c r="CN1720" s="758"/>
    </row>
    <row r="1721" spans="2:92" ht="15">
      <c r="B1721" s="758"/>
      <c r="C1721" s="758"/>
      <c r="D1721" s="758"/>
      <c r="E1721" s="758"/>
      <c r="F1721" s="758"/>
      <c r="G1721" s="758"/>
      <c r="H1721" s="758"/>
      <c r="I1721" s="758"/>
      <c r="J1721" s="758"/>
      <c r="K1721" s="758"/>
      <c r="L1721" s="758"/>
      <c r="M1721" s="758"/>
      <c r="N1721" s="758"/>
      <c r="O1721" s="758"/>
      <c r="P1721" s="758"/>
      <c r="Q1721" s="758"/>
      <c r="R1721" s="758"/>
      <c r="S1721" s="758"/>
      <c r="T1721" s="758"/>
      <c r="U1721" s="758"/>
      <c r="V1721" s="758"/>
      <c r="W1721" s="758"/>
      <c r="X1721" s="758"/>
      <c r="Y1721" s="758"/>
      <c r="Z1721" s="758"/>
      <c r="AA1721" s="758"/>
      <c r="AB1721" s="758"/>
      <c r="AC1721" s="758"/>
      <c r="AD1721" s="758"/>
      <c r="AE1721" s="758"/>
      <c r="AF1721" s="758"/>
      <c r="AG1721" s="758"/>
      <c r="AH1721" s="758"/>
      <c r="AI1721" s="758"/>
      <c r="AJ1721" s="758"/>
      <c r="AK1721" s="758"/>
      <c r="AL1721" s="758"/>
      <c r="AM1721" s="758"/>
      <c r="AN1721" s="758"/>
      <c r="AO1721" s="758"/>
      <c r="AP1721" s="758"/>
      <c r="AQ1721" s="758"/>
      <c r="AR1721" s="758"/>
      <c r="AS1721" s="758"/>
      <c r="AT1721" s="758"/>
      <c r="AU1721" s="758"/>
      <c r="AV1721" s="758"/>
      <c r="AW1721" s="758"/>
      <c r="AX1721" s="758"/>
      <c r="AY1721" s="758"/>
      <c r="AZ1721" s="758"/>
      <c r="BA1721" s="758"/>
      <c r="BB1721" s="758"/>
      <c r="BC1721" s="758"/>
      <c r="BD1721" s="758"/>
      <c r="BE1721" s="758"/>
      <c r="BF1721" s="812"/>
      <c r="BG1721" s="758"/>
      <c r="BH1721" s="758"/>
      <c r="BI1721" s="758"/>
      <c r="BJ1721" s="758"/>
      <c r="BK1721" s="758"/>
      <c r="BL1721" s="758"/>
      <c r="BM1721" s="758"/>
      <c r="BN1721" s="758"/>
      <c r="BO1721" s="758"/>
      <c r="BP1721" s="758"/>
      <c r="BQ1721" s="758"/>
      <c r="BR1721" s="758"/>
      <c r="BS1721" s="758"/>
      <c r="BT1721" s="758"/>
      <c r="BU1721" s="758"/>
      <c r="BV1721" s="758"/>
      <c r="BW1721" s="758"/>
      <c r="BX1721" s="758"/>
      <c r="BY1721" s="758"/>
      <c r="BZ1721" s="758"/>
      <c r="CA1721" s="758"/>
      <c r="CB1721" s="758"/>
      <c r="CC1721" s="758"/>
      <c r="CD1721" s="758"/>
      <c r="CE1721" s="758"/>
      <c r="CF1721" s="758"/>
      <c r="CG1721" s="758"/>
      <c r="CH1721" s="758"/>
      <c r="CI1721" s="758"/>
      <c r="CJ1721" s="758"/>
      <c r="CK1721" s="758"/>
      <c r="CL1721" s="758"/>
      <c r="CM1721" s="758"/>
      <c r="CN1721" s="758"/>
    </row>
    <row r="1722" spans="2:92" ht="15">
      <c r="B1722" s="758"/>
      <c r="C1722" s="758"/>
      <c r="D1722" s="758"/>
      <c r="E1722" s="758"/>
      <c r="F1722" s="758"/>
      <c r="G1722" s="758"/>
      <c r="H1722" s="758"/>
      <c r="I1722" s="758"/>
      <c r="J1722" s="758"/>
      <c r="K1722" s="758"/>
      <c r="L1722" s="758"/>
      <c r="M1722" s="758"/>
      <c r="N1722" s="758"/>
      <c r="O1722" s="758"/>
      <c r="P1722" s="758"/>
      <c r="Q1722" s="758"/>
      <c r="R1722" s="758"/>
      <c r="S1722" s="758"/>
      <c r="T1722" s="758"/>
      <c r="U1722" s="758"/>
      <c r="V1722" s="758"/>
      <c r="W1722" s="758"/>
      <c r="X1722" s="758"/>
      <c r="Y1722" s="758"/>
      <c r="Z1722" s="758"/>
      <c r="AA1722" s="758"/>
      <c r="AB1722" s="758"/>
      <c r="AC1722" s="758"/>
      <c r="AD1722" s="758"/>
      <c r="AE1722" s="758"/>
      <c r="AF1722" s="758"/>
      <c r="AG1722" s="758"/>
      <c r="AH1722" s="758"/>
      <c r="AI1722" s="758"/>
      <c r="AJ1722" s="758"/>
      <c r="AK1722" s="758"/>
      <c r="AL1722" s="758"/>
      <c r="AM1722" s="758"/>
      <c r="AN1722" s="758"/>
      <c r="AO1722" s="758"/>
      <c r="AP1722" s="758"/>
      <c r="AQ1722" s="758"/>
      <c r="AR1722" s="758"/>
      <c r="AS1722" s="758"/>
      <c r="AT1722" s="758"/>
      <c r="AU1722" s="758"/>
      <c r="AV1722" s="758"/>
      <c r="AW1722" s="758"/>
      <c r="AX1722" s="758"/>
      <c r="AY1722" s="758"/>
      <c r="AZ1722" s="758"/>
      <c r="BA1722" s="758"/>
      <c r="BB1722" s="758"/>
      <c r="BC1722" s="758"/>
      <c r="BD1722" s="758"/>
      <c r="BE1722" s="758"/>
      <c r="BF1722" s="812"/>
      <c r="BG1722" s="758"/>
      <c r="BH1722" s="758"/>
      <c r="BI1722" s="758"/>
      <c r="BJ1722" s="758"/>
      <c r="BK1722" s="758"/>
      <c r="BL1722" s="758"/>
      <c r="BM1722" s="758"/>
      <c r="BN1722" s="758"/>
      <c r="BO1722" s="758"/>
      <c r="BP1722" s="758"/>
      <c r="BQ1722" s="758"/>
      <c r="BR1722" s="758"/>
      <c r="BS1722" s="758"/>
      <c r="BT1722" s="758"/>
      <c r="BU1722" s="758"/>
      <c r="BV1722" s="758"/>
      <c r="BW1722" s="758"/>
      <c r="BX1722" s="758"/>
      <c r="BY1722" s="758"/>
      <c r="BZ1722" s="758"/>
      <c r="CA1722" s="758"/>
      <c r="CB1722" s="758"/>
      <c r="CC1722" s="758"/>
      <c r="CD1722" s="758"/>
      <c r="CE1722" s="758"/>
      <c r="CF1722" s="758"/>
      <c r="CG1722" s="758"/>
      <c r="CH1722" s="758"/>
      <c r="CI1722" s="758"/>
      <c r="CJ1722" s="758"/>
      <c r="CK1722" s="758"/>
      <c r="CL1722" s="758"/>
      <c r="CM1722" s="758"/>
      <c r="CN1722" s="758"/>
    </row>
    <row r="1723" spans="2:92" ht="15">
      <c r="B1723" s="758"/>
      <c r="C1723" s="758"/>
      <c r="D1723" s="758"/>
      <c r="E1723" s="758"/>
      <c r="F1723" s="758"/>
      <c r="G1723" s="758"/>
      <c r="H1723" s="758"/>
      <c r="I1723" s="758"/>
      <c r="J1723" s="758"/>
      <c r="K1723" s="758"/>
      <c r="L1723" s="758"/>
      <c r="M1723" s="758"/>
      <c r="N1723" s="758"/>
      <c r="O1723" s="758"/>
      <c r="P1723" s="758"/>
      <c r="Q1723" s="758"/>
      <c r="R1723" s="758"/>
      <c r="S1723" s="758"/>
      <c r="T1723" s="758"/>
      <c r="U1723" s="758"/>
      <c r="V1723" s="758"/>
      <c r="W1723" s="758"/>
      <c r="X1723" s="758"/>
      <c r="Y1723" s="758"/>
      <c r="Z1723" s="758"/>
      <c r="AA1723" s="758"/>
      <c r="AB1723" s="758"/>
      <c r="AC1723" s="758"/>
      <c r="AD1723" s="758"/>
      <c r="AE1723" s="758"/>
      <c r="AF1723" s="758"/>
      <c r="AG1723" s="758"/>
      <c r="AH1723" s="758"/>
      <c r="AI1723" s="758"/>
      <c r="AJ1723" s="758"/>
      <c r="AK1723" s="758"/>
      <c r="AL1723" s="758"/>
      <c r="AM1723" s="758"/>
      <c r="AN1723" s="758"/>
      <c r="AO1723" s="758"/>
      <c r="AP1723" s="758"/>
      <c r="AQ1723" s="758"/>
      <c r="AR1723" s="758"/>
      <c r="AS1723" s="758"/>
      <c r="AT1723" s="758"/>
      <c r="AU1723" s="758"/>
      <c r="AV1723" s="758"/>
      <c r="AW1723" s="758"/>
      <c r="AX1723" s="758"/>
      <c r="AY1723" s="758"/>
      <c r="AZ1723" s="758"/>
      <c r="BA1723" s="758"/>
      <c r="BB1723" s="758"/>
      <c r="BC1723" s="758"/>
      <c r="BD1723" s="758"/>
      <c r="BE1723" s="758"/>
      <c r="BF1723" s="812"/>
      <c r="BG1723" s="758"/>
      <c r="BH1723" s="758"/>
      <c r="BI1723" s="758"/>
      <c r="BJ1723" s="758"/>
      <c r="BK1723" s="758"/>
      <c r="BL1723" s="758"/>
      <c r="BM1723" s="758"/>
      <c r="BN1723" s="758"/>
      <c r="BO1723" s="758"/>
      <c r="BP1723" s="758"/>
      <c r="BQ1723" s="758"/>
      <c r="BR1723" s="758"/>
      <c r="BS1723" s="758"/>
      <c r="BT1723" s="758"/>
      <c r="BU1723" s="758"/>
      <c r="BV1723" s="758"/>
      <c r="BW1723" s="758"/>
      <c r="BX1723" s="758"/>
      <c r="BY1723" s="758"/>
      <c r="BZ1723" s="758"/>
      <c r="CA1723" s="758"/>
      <c r="CB1723" s="758"/>
      <c r="CC1723" s="758"/>
      <c r="CD1723" s="758"/>
      <c r="CE1723" s="758"/>
      <c r="CF1723" s="758"/>
      <c r="CG1723" s="758"/>
      <c r="CH1723" s="758"/>
      <c r="CI1723" s="758"/>
      <c r="CJ1723" s="758"/>
      <c r="CK1723" s="758"/>
      <c r="CL1723" s="758"/>
      <c r="CM1723" s="758"/>
      <c r="CN1723" s="758"/>
    </row>
    <row r="1724" spans="2:92" ht="15">
      <c r="B1724" s="758"/>
      <c r="C1724" s="758"/>
      <c r="D1724" s="758"/>
      <c r="E1724" s="758"/>
      <c r="F1724" s="758"/>
      <c r="G1724" s="758"/>
      <c r="H1724" s="758"/>
      <c r="I1724" s="758"/>
      <c r="J1724" s="758"/>
      <c r="K1724" s="758"/>
      <c r="L1724" s="758"/>
      <c r="M1724" s="758"/>
      <c r="N1724" s="758"/>
      <c r="O1724" s="758"/>
      <c r="P1724" s="758"/>
      <c r="Q1724" s="758"/>
      <c r="R1724" s="758"/>
      <c r="S1724" s="758"/>
      <c r="T1724" s="758"/>
      <c r="U1724" s="758"/>
      <c r="V1724" s="758"/>
      <c r="W1724" s="758"/>
      <c r="X1724" s="758"/>
      <c r="Y1724" s="758"/>
      <c r="Z1724" s="758"/>
      <c r="AA1724" s="758"/>
      <c r="AB1724" s="758"/>
      <c r="AC1724" s="758"/>
      <c r="AD1724" s="758"/>
      <c r="AE1724" s="758"/>
      <c r="AF1724" s="758"/>
      <c r="AG1724" s="758"/>
      <c r="AH1724" s="758"/>
      <c r="AI1724" s="758"/>
      <c r="AJ1724" s="758"/>
      <c r="AK1724" s="758"/>
      <c r="AL1724" s="758"/>
      <c r="AM1724" s="758"/>
      <c r="AN1724" s="758"/>
      <c r="AO1724" s="758"/>
      <c r="AP1724" s="758"/>
      <c r="AQ1724" s="758"/>
      <c r="AR1724" s="758"/>
      <c r="AS1724" s="758"/>
      <c r="AT1724" s="758"/>
      <c r="AU1724" s="758"/>
      <c r="AV1724" s="758"/>
      <c r="AW1724" s="758"/>
      <c r="AX1724" s="758"/>
      <c r="AY1724" s="758"/>
      <c r="AZ1724" s="758"/>
      <c r="BA1724" s="758"/>
      <c r="BB1724" s="758"/>
      <c r="BC1724" s="758"/>
      <c r="BD1724" s="758"/>
      <c r="BE1724" s="758"/>
      <c r="BF1724" s="812"/>
      <c r="BG1724" s="758"/>
      <c r="BH1724" s="758"/>
      <c r="BI1724" s="758"/>
      <c r="BJ1724" s="758"/>
      <c r="BK1724" s="758"/>
      <c r="BL1724" s="758"/>
      <c r="BM1724" s="758"/>
      <c r="BN1724" s="758"/>
      <c r="BO1724" s="758"/>
      <c r="BP1724" s="758"/>
      <c r="BQ1724" s="758"/>
      <c r="BR1724" s="758"/>
      <c r="BS1724" s="758"/>
      <c r="BT1724" s="758"/>
      <c r="BU1724" s="758"/>
      <c r="BV1724" s="758"/>
      <c r="BW1724" s="758"/>
      <c r="BX1724" s="758"/>
      <c r="BY1724" s="758"/>
      <c r="BZ1724" s="758"/>
      <c r="CA1724" s="758"/>
      <c r="CB1724" s="758"/>
      <c r="CC1724" s="758"/>
      <c r="CD1724" s="758"/>
      <c r="CE1724" s="758"/>
      <c r="CF1724" s="758"/>
      <c r="CG1724" s="758"/>
      <c r="CH1724" s="758"/>
      <c r="CI1724" s="758"/>
      <c r="CJ1724" s="758"/>
      <c r="CK1724" s="758"/>
      <c r="CL1724" s="758"/>
      <c r="CM1724" s="758"/>
      <c r="CN1724" s="758"/>
    </row>
    <row r="1725" spans="2:92" ht="15">
      <c r="B1725" s="758"/>
      <c r="C1725" s="758"/>
      <c r="D1725" s="758"/>
      <c r="E1725" s="758"/>
      <c r="F1725" s="758"/>
      <c r="G1725" s="758"/>
      <c r="H1725" s="758"/>
      <c r="I1725" s="758"/>
      <c r="J1725" s="758"/>
      <c r="K1725" s="758"/>
      <c r="L1725" s="758"/>
      <c r="M1725" s="758"/>
      <c r="N1725" s="758"/>
      <c r="O1725" s="758"/>
      <c r="P1725" s="758"/>
      <c r="Q1725" s="758"/>
      <c r="R1725" s="758"/>
      <c r="S1725" s="758"/>
      <c r="T1725" s="758"/>
      <c r="U1725" s="758"/>
      <c r="V1725" s="758"/>
      <c r="W1725" s="758"/>
      <c r="X1725" s="758"/>
      <c r="Y1725" s="758"/>
      <c r="Z1725" s="758"/>
      <c r="AA1725" s="758"/>
      <c r="AB1725" s="758"/>
      <c r="AC1725" s="758"/>
      <c r="AD1725" s="758"/>
      <c r="AE1725" s="758"/>
      <c r="AF1725" s="758"/>
      <c r="AG1725" s="758"/>
      <c r="AH1725" s="758"/>
      <c r="AI1725" s="758"/>
      <c r="AJ1725" s="758"/>
      <c r="AK1725" s="758"/>
      <c r="AL1725" s="758"/>
      <c r="AM1725" s="758"/>
      <c r="AN1725" s="758"/>
      <c r="AO1725" s="758"/>
      <c r="AP1725" s="758"/>
      <c r="AQ1725" s="758"/>
      <c r="AR1725" s="758"/>
      <c r="AS1725" s="758"/>
      <c r="AT1725" s="758"/>
      <c r="AU1725" s="758"/>
      <c r="AV1725" s="758"/>
      <c r="AW1725" s="758"/>
      <c r="AX1725" s="758"/>
      <c r="AY1725" s="758"/>
      <c r="AZ1725" s="758"/>
      <c r="BA1725" s="758"/>
      <c r="BB1725" s="758"/>
      <c r="BC1725" s="758"/>
      <c r="BD1725" s="758"/>
      <c r="BE1725" s="758"/>
      <c r="BF1725" s="812"/>
      <c r="BG1725" s="758"/>
      <c r="BH1725" s="758"/>
      <c r="BI1725" s="758"/>
      <c r="BJ1725" s="758"/>
      <c r="BK1725" s="758"/>
      <c r="BL1725" s="758"/>
      <c r="BM1725" s="758"/>
      <c r="BN1725" s="758"/>
      <c r="BO1725" s="758"/>
      <c r="BP1725" s="758"/>
      <c r="BQ1725" s="758"/>
      <c r="BR1725" s="758"/>
      <c r="BS1725" s="758"/>
      <c r="BT1725" s="758"/>
      <c r="BU1725" s="758"/>
      <c r="BV1725" s="758"/>
      <c r="BW1725" s="758"/>
      <c r="BX1725" s="758"/>
      <c r="BY1725" s="758"/>
      <c r="BZ1725" s="758"/>
      <c r="CA1725" s="758"/>
      <c r="CB1725" s="758"/>
      <c r="CC1725" s="758"/>
      <c r="CD1725" s="758"/>
      <c r="CE1725" s="758"/>
      <c r="CF1725" s="758"/>
      <c r="CG1725" s="758"/>
      <c r="CH1725" s="758"/>
      <c r="CI1725" s="758"/>
      <c r="CJ1725" s="758"/>
      <c r="CK1725" s="758"/>
      <c r="CL1725" s="758"/>
      <c r="CM1725" s="758"/>
      <c r="CN1725" s="758"/>
    </row>
    <row r="1726" spans="2:92" ht="15">
      <c r="B1726" s="758"/>
      <c r="C1726" s="758"/>
      <c r="D1726" s="758"/>
      <c r="E1726" s="758"/>
      <c r="F1726" s="758"/>
      <c r="G1726" s="758"/>
      <c r="H1726" s="758"/>
      <c r="I1726" s="758"/>
      <c r="J1726" s="758"/>
      <c r="K1726" s="758"/>
      <c r="L1726" s="758"/>
      <c r="M1726" s="758"/>
      <c r="N1726" s="758"/>
      <c r="O1726" s="758"/>
      <c r="P1726" s="758"/>
      <c r="Q1726" s="758"/>
      <c r="R1726" s="758"/>
      <c r="S1726" s="758"/>
      <c r="T1726" s="758"/>
      <c r="U1726" s="758"/>
      <c r="V1726" s="758"/>
      <c r="W1726" s="758"/>
      <c r="X1726" s="758"/>
      <c r="Y1726" s="758"/>
      <c r="Z1726" s="758"/>
      <c r="AA1726" s="758"/>
      <c r="AB1726" s="758"/>
      <c r="AC1726" s="758"/>
      <c r="AD1726" s="758"/>
      <c r="AE1726" s="758"/>
      <c r="AF1726" s="758"/>
      <c r="AG1726" s="758"/>
      <c r="AH1726" s="758"/>
      <c r="AI1726" s="758"/>
      <c r="AJ1726" s="758"/>
      <c r="AK1726" s="758"/>
      <c r="AL1726" s="758"/>
      <c r="AM1726" s="758"/>
      <c r="AN1726" s="758"/>
      <c r="AO1726" s="758"/>
      <c r="AP1726" s="758"/>
      <c r="AQ1726" s="758"/>
      <c r="AR1726" s="758"/>
      <c r="AS1726" s="758"/>
      <c r="AT1726" s="758"/>
      <c r="AU1726" s="758"/>
      <c r="AV1726" s="758"/>
      <c r="AW1726" s="758"/>
      <c r="AX1726" s="758"/>
      <c r="AY1726" s="758"/>
      <c r="AZ1726" s="758"/>
      <c r="BA1726" s="758"/>
      <c r="BB1726" s="758"/>
      <c r="BC1726" s="758"/>
      <c r="BD1726" s="758"/>
      <c r="BE1726" s="758"/>
      <c r="BF1726" s="812"/>
      <c r="BG1726" s="758"/>
      <c r="BH1726" s="758"/>
      <c r="BI1726" s="758"/>
      <c r="BJ1726" s="758"/>
      <c r="BK1726" s="758"/>
      <c r="BL1726" s="758"/>
      <c r="BM1726" s="758"/>
      <c r="BN1726" s="758"/>
      <c r="BO1726" s="758"/>
      <c r="BP1726" s="758"/>
      <c r="BQ1726" s="758"/>
      <c r="BR1726" s="758"/>
      <c r="BS1726" s="758"/>
      <c r="BT1726" s="758"/>
      <c r="BU1726" s="758"/>
      <c r="BV1726" s="758"/>
      <c r="BW1726" s="758"/>
      <c r="BX1726" s="758"/>
      <c r="BY1726" s="758"/>
      <c r="BZ1726" s="758"/>
      <c r="CA1726" s="758"/>
      <c r="CB1726" s="758"/>
      <c r="CC1726" s="758"/>
      <c r="CD1726" s="758"/>
      <c r="CE1726" s="758"/>
      <c r="CF1726" s="758"/>
      <c r="CG1726" s="758"/>
      <c r="CH1726" s="758"/>
      <c r="CI1726" s="758"/>
      <c r="CJ1726" s="758"/>
      <c r="CK1726" s="758"/>
      <c r="CL1726" s="758"/>
      <c r="CM1726" s="758"/>
      <c r="CN1726" s="758"/>
    </row>
    <row r="1727" spans="2:92" ht="15">
      <c r="B1727" s="758"/>
      <c r="C1727" s="758"/>
      <c r="D1727" s="758"/>
      <c r="E1727" s="758"/>
      <c r="F1727" s="758"/>
      <c r="G1727" s="758"/>
      <c r="H1727" s="758"/>
      <c r="I1727" s="758"/>
      <c r="J1727" s="758"/>
      <c r="K1727" s="758"/>
      <c r="L1727" s="758"/>
      <c r="M1727" s="758"/>
      <c r="N1727" s="758"/>
      <c r="O1727" s="758"/>
      <c r="P1727" s="758"/>
      <c r="Q1727" s="758"/>
      <c r="R1727" s="758"/>
      <c r="S1727" s="758"/>
      <c r="T1727" s="758"/>
      <c r="U1727" s="758"/>
      <c r="V1727" s="758"/>
      <c r="W1727" s="758"/>
      <c r="X1727" s="758"/>
      <c r="Y1727" s="758"/>
      <c r="Z1727" s="758"/>
      <c r="AA1727" s="758"/>
      <c r="AB1727" s="758"/>
      <c r="AC1727" s="758"/>
      <c r="AD1727" s="758"/>
      <c r="AE1727" s="758"/>
      <c r="AF1727" s="758"/>
      <c r="AG1727" s="758"/>
      <c r="AH1727" s="758"/>
      <c r="AI1727" s="758"/>
      <c r="AJ1727" s="758"/>
      <c r="AK1727" s="758"/>
      <c r="AL1727" s="758"/>
      <c r="AM1727" s="758"/>
      <c r="AN1727" s="758"/>
      <c r="AO1727" s="758"/>
      <c r="AP1727" s="758"/>
      <c r="AQ1727" s="758"/>
      <c r="AR1727" s="758"/>
      <c r="AS1727" s="758"/>
      <c r="AT1727" s="758"/>
      <c r="AU1727" s="758"/>
      <c r="AV1727" s="758"/>
      <c r="AW1727" s="758"/>
      <c r="AX1727" s="758"/>
      <c r="AY1727" s="758"/>
      <c r="AZ1727" s="758"/>
      <c r="BA1727" s="758"/>
      <c r="BB1727" s="758"/>
      <c r="BC1727" s="758"/>
      <c r="BD1727" s="758"/>
      <c r="BE1727" s="758"/>
      <c r="BF1727" s="812"/>
      <c r="BG1727" s="758"/>
      <c r="BH1727" s="758"/>
      <c r="BI1727" s="758"/>
      <c r="BJ1727" s="758"/>
      <c r="BK1727" s="758"/>
      <c r="BL1727" s="758"/>
      <c r="BM1727" s="758"/>
      <c r="BN1727" s="758"/>
      <c r="BO1727" s="758"/>
      <c r="BP1727" s="758"/>
      <c r="BQ1727" s="758"/>
      <c r="BR1727" s="758"/>
      <c r="BS1727" s="758"/>
      <c r="BT1727" s="758"/>
      <c r="BU1727" s="758"/>
      <c r="BV1727" s="758"/>
      <c r="BW1727" s="758"/>
      <c r="BX1727" s="758"/>
      <c r="BY1727" s="758"/>
      <c r="BZ1727" s="758"/>
      <c r="CA1727" s="758"/>
      <c r="CB1727" s="758"/>
      <c r="CC1727" s="758"/>
      <c r="CD1727" s="758"/>
      <c r="CE1727" s="758"/>
      <c r="CF1727" s="758"/>
      <c r="CG1727" s="758"/>
      <c r="CH1727" s="758"/>
      <c r="CI1727" s="758"/>
      <c r="CJ1727" s="758"/>
      <c r="CK1727" s="758"/>
      <c r="CL1727" s="758"/>
      <c r="CM1727" s="758"/>
      <c r="CN1727" s="758"/>
    </row>
    <row r="1728" spans="2:92" ht="15">
      <c r="B1728" s="758"/>
      <c r="C1728" s="758"/>
      <c r="D1728" s="758"/>
      <c r="E1728" s="758"/>
      <c r="F1728" s="758"/>
      <c r="G1728" s="758"/>
      <c r="H1728" s="758"/>
      <c r="I1728" s="758"/>
      <c r="J1728" s="758"/>
      <c r="K1728" s="758"/>
      <c r="L1728" s="758"/>
      <c r="M1728" s="758"/>
      <c r="N1728" s="758"/>
      <c r="O1728" s="758"/>
      <c r="P1728" s="758"/>
      <c r="Q1728" s="758"/>
      <c r="R1728" s="758"/>
      <c r="S1728" s="758"/>
      <c r="T1728" s="758"/>
      <c r="U1728" s="758"/>
      <c r="V1728" s="758"/>
      <c r="W1728" s="758"/>
      <c r="X1728" s="758"/>
      <c r="Y1728" s="758"/>
      <c r="Z1728" s="758"/>
      <c r="AA1728" s="758"/>
      <c r="AB1728" s="758"/>
      <c r="AC1728" s="758"/>
      <c r="AD1728" s="758"/>
      <c r="AE1728" s="758"/>
      <c r="AF1728" s="758"/>
      <c r="AG1728" s="758"/>
      <c r="AH1728" s="758"/>
      <c r="AI1728" s="758"/>
      <c r="AJ1728" s="758"/>
      <c r="AK1728" s="758"/>
      <c r="AL1728" s="758"/>
      <c r="AM1728" s="758"/>
      <c r="AN1728" s="758"/>
      <c r="AO1728" s="758"/>
      <c r="AP1728" s="758"/>
      <c r="AQ1728" s="758"/>
      <c r="AR1728" s="758"/>
      <c r="AS1728" s="758"/>
      <c r="AT1728" s="758"/>
      <c r="AU1728" s="758"/>
      <c r="AV1728" s="758"/>
      <c r="AW1728" s="758"/>
      <c r="AX1728" s="758"/>
      <c r="AY1728" s="758"/>
      <c r="AZ1728" s="758"/>
      <c r="BA1728" s="758"/>
      <c r="BB1728" s="758"/>
      <c r="BC1728" s="758"/>
      <c r="BD1728" s="758"/>
      <c r="BE1728" s="758"/>
      <c r="BF1728" s="812"/>
      <c r="BG1728" s="758"/>
      <c r="BH1728" s="758"/>
      <c r="BI1728" s="758"/>
      <c r="BJ1728" s="758"/>
      <c r="BK1728" s="758"/>
      <c r="BL1728" s="758"/>
      <c r="BM1728" s="758"/>
      <c r="BN1728" s="758"/>
      <c r="BO1728" s="758"/>
      <c r="BP1728" s="758"/>
      <c r="BQ1728" s="758"/>
      <c r="BR1728" s="758"/>
      <c r="BS1728" s="758"/>
      <c r="BT1728" s="758"/>
      <c r="BU1728" s="758"/>
      <c r="BV1728" s="758"/>
      <c r="BW1728" s="758"/>
      <c r="BX1728" s="758"/>
      <c r="BY1728" s="758"/>
      <c r="BZ1728" s="758"/>
      <c r="CA1728" s="758"/>
      <c r="CB1728" s="758"/>
      <c r="CC1728" s="758"/>
      <c r="CD1728" s="758"/>
      <c r="CE1728" s="758"/>
      <c r="CF1728" s="758"/>
      <c r="CG1728" s="758"/>
      <c r="CH1728" s="758"/>
      <c r="CI1728" s="758"/>
      <c r="CJ1728" s="758"/>
      <c r="CK1728" s="758"/>
      <c r="CL1728" s="758"/>
      <c r="CM1728" s="758"/>
      <c r="CN1728" s="758"/>
    </row>
    <row r="1729" spans="2:92" ht="15">
      <c r="B1729" s="758"/>
      <c r="C1729" s="758"/>
      <c r="D1729" s="758"/>
      <c r="E1729" s="758"/>
      <c r="F1729" s="758"/>
      <c r="G1729" s="758"/>
      <c r="H1729" s="758"/>
      <c r="I1729" s="758"/>
      <c r="J1729" s="758"/>
      <c r="K1729" s="758"/>
      <c r="L1729" s="758"/>
      <c r="M1729" s="758"/>
      <c r="N1729" s="758"/>
      <c r="O1729" s="758"/>
      <c r="P1729" s="758"/>
      <c r="Q1729" s="758"/>
      <c r="R1729" s="758"/>
      <c r="S1729" s="758"/>
      <c r="T1729" s="758"/>
      <c r="U1729" s="758"/>
      <c r="V1729" s="758"/>
      <c r="W1729" s="758"/>
      <c r="X1729" s="758"/>
      <c r="Y1729" s="758"/>
      <c r="Z1729" s="758"/>
      <c r="AA1729" s="758"/>
      <c r="AB1729" s="758"/>
      <c r="AC1729" s="758"/>
      <c r="AD1729" s="758"/>
      <c r="AE1729" s="758"/>
      <c r="AF1729" s="758"/>
      <c r="AG1729" s="758"/>
      <c r="AH1729" s="758"/>
      <c r="AI1729" s="758"/>
      <c r="AJ1729" s="758"/>
      <c r="AK1729" s="758"/>
      <c r="AL1729" s="758"/>
      <c r="AM1729" s="758"/>
      <c r="AN1729" s="758"/>
      <c r="AO1729" s="758"/>
      <c r="AP1729" s="758"/>
      <c r="AQ1729" s="758"/>
      <c r="AR1729" s="758"/>
      <c r="AS1729" s="758"/>
      <c r="AT1729" s="758"/>
      <c r="AU1729" s="758"/>
      <c r="AV1729" s="758"/>
      <c r="AW1729" s="758"/>
      <c r="AX1729" s="758"/>
      <c r="AY1729" s="758"/>
      <c r="AZ1729" s="758"/>
      <c r="BA1729" s="758"/>
      <c r="BB1729" s="758"/>
      <c r="BC1729" s="758"/>
      <c r="BD1729" s="758"/>
      <c r="BE1729" s="758"/>
      <c r="BF1729" s="812"/>
      <c r="BG1729" s="758"/>
      <c r="BH1729" s="758"/>
      <c r="BI1729" s="758"/>
      <c r="BJ1729" s="758"/>
      <c r="BK1729" s="758"/>
      <c r="BL1729" s="758"/>
      <c r="BM1729" s="758"/>
      <c r="BN1729" s="758"/>
      <c r="BO1729" s="758"/>
      <c r="BP1729" s="758"/>
      <c r="BQ1729" s="758"/>
      <c r="BR1729" s="758"/>
      <c r="BS1729" s="758"/>
      <c r="BT1729" s="758"/>
      <c r="BU1729" s="758"/>
      <c r="BV1729" s="758"/>
      <c r="BW1729" s="758"/>
      <c r="BX1729" s="758"/>
      <c r="BY1729" s="758"/>
      <c r="BZ1729" s="758"/>
      <c r="CA1729" s="758"/>
      <c r="CB1729" s="758"/>
      <c r="CC1729" s="758"/>
      <c r="CD1729" s="758"/>
      <c r="CE1729" s="758"/>
      <c r="CF1729" s="758"/>
      <c r="CG1729" s="758"/>
      <c r="CH1729" s="758"/>
      <c r="CI1729" s="758"/>
      <c r="CJ1729" s="758"/>
      <c r="CK1729" s="758"/>
      <c r="CL1729" s="758"/>
      <c r="CM1729" s="758"/>
      <c r="CN1729" s="758"/>
    </row>
    <row r="1730" spans="2:92" ht="15">
      <c r="B1730" s="758"/>
      <c r="C1730" s="758"/>
      <c r="D1730" s="758"/>
      <c r="E1730" s="758"/>
      <c r="F1730" s="758"/>
      <c r="G1730" s="758"/>
      <c r="H1730" s="758"/>
      <c r="I1730" s="758"/>
      <c r="J1730" s="758"/>
      <c r="K1730" s="758"/>
      <c r="L1730" s="758"/>
      <c r="M1730" s="758"/>
      <c r="N1730" s="758"/>
      <c r="O1730" s="758"/>
      <c r="P1730" s="758"/>
      <c r="Q1730" s="758"/>
      <c r="R1730" s="758"/>
      <c r="S1730" s="758"/>
      <c r="T1730" s="758"/>
      <c r="U1730" s="758"/>
      <c r="V1730" s="758"/>
      <c r="W1730" s="758"/>
      <c r="X1730" s="758"/>
      <c r="Y1730" s="758"/>
      <c r="Z1730" s="758"/>
      <c r="AA1730" s="758"/>
      <c r="AB1730" s="758"/>
      <c r="AC1730" s="758"/>
      <c r="AD1730" s="758"/>
      <c r="AE1730" s="758"/>
      <c r="AF1730" s="758"/>
      <c r="AG1730" s="758"/>
      <c r="AH1730" s="758"/>
      <c r="AI1730" s="758"/>
      <c r="AJ1730" s="758"/>
      <c r="AK1730" s="758"/>
      <c r="AL1730" s="758"/>
      <c r="AM1730" s="758"/>
      <c r="AN1730" s="758"/>
      <c r="AO1730" s="758"/>
      <c r="AP1730" s="758"/>
      <c r="AQ1730" s="758"/>
      <c r="AR1730" s="758"/>
      <c r="AS1730" s="758"/>
      <c r="AT1730" s="758"/>
      <c r="AU1730" s="758"/>
      <c r="AV1730" s="758"/>
      <c r="AW1730" s="758"/>
      <c r="AX1730" s="758"/>
      <c r="AY1730" s="758"/>
      <c r="AZ1730" s="758"/>
      <c r="BA1730" s="758"/>
      <c r="BB1730" s="758"/>
      <c r="BC1730" s="758"/>
      <c r="BD1730" s="758"/>
      <c r="BE1730" s="758"/>
      <c r="BF1730" s="812"/>
      <c r="BG1730" s="758"/>
      <c r="BH1730" s="758"/>
      <c r="BI1730" s="758"/>
      <c r="BJ1730" s="758"/>
      <c r="BK1730" s="758"/>
      <c r="BL1730" s="758"/>
      <c r="BM1730" s="758"/>
      <c r="BN1730" s="758"/>
      <c r="BO1730" s="758"/>
      <c r="BP1730" s="758"/>
      <c r="BQ1730" s="758"/>
      <c r="BR1730" s="758"/>
      <c r="BS1730" s="758"/>
      <c r="BT1730" s="758"/>
      <c r="BU1730" s="758"/>
      <c r="BV1730" s="758"/>
      <c r="BW1730" s="758"/>
      <c r="BX1730" s="758"/>
      <c r="BY1730" s="758"/>
      <c r="BZ1730" s="758"/>
      <c r="CA1730" s="758"/>
      <c r="CB1730" s="758"/>
      <c r="CC1730" s="758"/>
      <c r="CD1730" s="758"/>
      <c r="CE1730" s="758"/>
      <c r="CF1730" s="758"/>
      <c r="CG1730" s="758"/>
      <c r="CH1730" s="758"/>
      <c r="CI1730" s="758"/>
      <c r="CJ1730" s="758"/>
      <c r="CK1730" s="758"/>
      <c r="CL1730" s="758"/>
      <c r="CM1730" s="758"/>
      <c r="CN1730" s="758"/>
    </row>
    <row r="1731" spans="2:92" ht="15">
      <c r="B1731" s="758"/>
      <c r="C1731" s="758"/>
      <c r="D1731" s="758"/>
      <c r="E1731" s="758"/>
      <c r="F1731" s="758"/>
      <c r="G1731" s="758"/>
      <c r="H1731" s="758"/>
      <c r="I1731" s="758"/>
      <c r="J1731" s="758"/>
      <c r="K1731" s="758"/>
      <c r="L1731" s="758"/>
      <c r="M1731" s="758"/>
      <c r="N1731" s="758"/>
      <c r="O1731" s="758"/>
      <c r="P1731" s="758"/>
      <c r="Q1731" s="758"/>
      <c r="R1731" s="758"/>
      <c r="S1731" s="758"/>
      <c r="T1731" s="758"/>
      <c r="U1731" s="758"/>
      <c r="V1731" s="758"/>
      <c r="W1731" s="758"/>
      <c r="X1731" s="758"/>
      <c r="Y1731" s="758"/>
      <c r="Z1731" s="758"/>
      <c r="AA1731" s="758"/>
      <c r="AB1731" s="758"/>
      <c r="AC1731" s="758"/>
      <c r="AD1731" s="758"/>
      <c r="AE1731" s="758"/>
      <c r="AF1731" s="758"/>
      <c r="AG1731" s="758"/>
      <c r="AH1731" s="758"/>
      <c r="AI1731" s="758"/>
      <c r="AJ1731" s="758"/>
      <c r="AK1731" s="758"/>
      <c r="AL1731" s="758"/>
      <c r="AM1731" s="758"/>
      <c r="AN1731" s="758"/>
      <c r="AO1731" s="758"/>
      <c r="AP1731" s="758"/>
      <c r="AQ1731" s="758"/>
      <c r="AR1731" s="758"/>
      <c r="AS1731" s="758"/>
      <c r="AT1731" s="758"/>
      <c r="AU1731" s="758"/>
      <c r="AV1731" s="758"/>
      <c r="AW1731" s="758"/>
      <c r="AX1731" s="758"/>
      <c r="AY1731" s="758"/>
      <c r="AZ1731" s="758"/>
      <c r="BA1731" s="758"/>
      <c r="BB1731" s="758"/>
      <c r="BC1731" s="758"/>
      <c r="BD1731" s="758"/>
      <c r="BE1731" s="758"/>
      <c r="BF1731" s="812"/>
      <c r="BG1731" s="758"/>
      <c r="BH1731" s="758"/>
      <c r="BI1731" s="758"/>
      <c r="BJ1731" s="758"/>
      <c r="BK1731" s="758"/>
      <c r="BL1731" s="758"/>
      <c r="BM1731" s="758"/>
      <c r="BN1731" s="758"/>
      <c r="BO1731" s="758"/>
      <c r="BP1731" s="758"/>
      <c r="BQ1731" s="758"/>
      <c r="BR1731" s="758"/>
      <c r="BS1731" s="758"/>
      <c r="BT1731" s="758"/>
      <c r="BU1731" s="758"/>
      <c r="BV1731" s="758"/>
      <c r="BW1731" s="758"/>
      <c r="BX1731" s="758"/>
      <c r="BY1731" s="758"/>
      <c r="BZ1731" s="758"/>
      <c r="CA1731" s="758"/>
      <c r="CB1731" s="758"/>
      <c r="CC1731" s="758"/>
      <c r="CD1731" s="758"/>
      <c r="CE1731" s="758"/>
      <c r="CF1731" s="758"/>
      <c r="CG1731" s="758"/>
      <c r="CH1731" s="758"/>
      <c r="CI1731" s="758"/>
      <c r="CJ1731" s="758"/>
      <c r="CK1731" s="758"/>
      <c r="CL1731" s="758"/>
      <c r="CM1731" s="758"/>
      <c r="CN1731" s="758"/>
    </row>
    <row r="1732" spans="2:92" ht="15">
      <c r="B1732" s="758"/>
      <c r="C1732" s="758"/>
      <c r="D1732" s="758"/>
      <c r="E1732" s="758"/>
      <c r="F1732" s="758"/>
      <c r="G1732" s="758"/>
      <c r="H1732" s="758"/>
      <c r="I1732" s="758"/>
      <c r="J1732" s="758"/>
      <c r="K1732" s="758"/>
      <c r="L1732" s="758"/>
      <c r="M1732" s="758"/>
      <c r="N1732" s="758"/>
      <c r="O1732" s="758"/>
      <c r="P1732" s="758"/>
      <c r="Q1732" s="758"/>
      <c r="R1732" s="758"/>
      <c r="S1732" s="758"/>
      <c r="T1732" s="758"/>
      <c r="U1732" s="758"/>
      <c r="V1732" s="758"/>
      <c r="W1732" s="758"/>
      <c r="X1732" s="758"/>
      <c r="Y1732" s="758"/>
      <c r="Z1732" s="758"/>
      <c r="AA1732" s="758"/>
      <c r="AB1732" s="758"/>
      <c r="AC1732" s="758"/>
      <c r="AD1732" s="758"/>
      <c r="AE1732" s="758"/>
      <c r="AF1732" s="758"/>
      <c r="AG1732" s="758"/>
      <c r="AH1732" s="758"/>
      <c r="AI1732" s="758"/>
      <c r="AJ1732" s="758"/>
      <c r="AK1732" s="758"/>
      <c r="AL1732" s="758"/>
      <c r="AM1732" s="758"/>
      <c r="AN1732" s="758"/>
      <c r="AO1732" s="758"/>
      <c r="AP1732" s="758"/>
      <c r="AQ1732" s="758"/>
      <c r="AR1732" s="758"/>
      <c r="AS1732" s="758"/>
      <c r="AT1732" s="758"/>
      <c r="AU1732" s="758"/>
      <c r="AV1732" s="758"/>
      <c r="AW1732" s="758"/>
      <c r="AX1732" s="758"/>
      <c r="AY1732" s="758"/>
      <c r="AZ1732" s="758"/>
      <c r="BA1732" s="758"/>
      <c r="BB1732" s="758"/>
      <c r="BC1732" s="758"/>
      <c r="BD1732" s="758"/>
      <c r="BE1732" s="758"/>
      <c r="BF1732" s="812"/>
      <c r="BG1732" s="758"/>
      <c r="BH1732" s="758"/>
      <c r="BI1732" s="758"/>
      <c r="BJ1732" s="758"/>
      <c r="BK1732" s="758"/>
      <c r="BL1732" s="758"/>
      <c r="BM1732" s="758"/>
      <c r="BN1732" s="758"/>
      <c r="BO1732" s="758"/>
      <c r="BP1732" s="758"/>
      <c r="BQ1732" s="758"/>
      <c r="BR1732" s="758"/>
      <c r="BS1732" s="758"/>
      <c r="BT1732" s="758"/>
      <c r="BU1732" s="758"/>
      <c r="BV1732" s="758"/>
      <c r="BW1732" s="758"/>
      <c r="BX1732" s="758"/>
      <c r="BY1732" s="758"/>
      <c r="BZ1732" s="758"/>
      <c r="CA1732" s="758"/>
      <c r="CB1732" s="758"/>
      <c r="CC1732" s="758"/>
      <c r="CD1732" s="758"/>
      <c r="CE1732" s="758"/>
      <c r="CF1732" s="758"/>
      <c r="CG1732" s="758"/>
      <c r="CH1732" s="758"/>
      <c r="CI1732" s="758"/>
      <c r="CJ1732" s="758"/>
      <c r="CK1732" s="758"/>
      <c r="CL1732" s="758"/>
      <c r="CM1732" s="758"/>
      <c r="CN1732" s="758"/>
    </row>
    <row r="1733" spans="2:92" ht="15">
      <c r="B1733" s="758"/>
      <c r="C1733" s="758"/>
      <c r="D1733" s="758"/>
      <c r="E1733" s="758"/>
      <c r="F1733" s="758"/>
      <c r="G1733" s="758"/>
      <c r="H1733" s="758"/>
      <c r="I1733" s="758"/>
      <c r="J1733" s="758"/>
      <c r="K1733" s="758"/>
      <c r="L1733" s="758"/>
      <c r="M1733" s="758"/>
      <c r="N1733" s="758"/>
      <c r="O1733" s="758"/>
      <c r="P1733" s="758"/>
      <c r="Q1733" s="758"/>
      <c r="R1733" s="758"/>
      <c r="S1733" s="758"/>
      <c r="T1733" s="758"/>
      <c r="U1733" s="758"/>
      <c r="V1733" s="758"/>
      <c r="W1733" s="758"/>
      <c r="X1733" s="758"/>
      <c r="Y1733" s="758"/>
      <c r="Z1733" s="758"/>
      <c r="AA1733" s="758"/>
      <c r="AB1733" s="758"/>
      <c r="AC1733" s="758"/>
      <c r="AD1733" s="758"/>
      <c r="AE1733" s="758"/>
      <c r="AF1733" s="758"/>
      <c r="AG1733" s="758"/>
      <c r="AH1733" s="758"/>
      <c r="AI1733" s="758"/>
      <c r="AJ1733" s="758"/>
      <c r="AK1733" s="758"/>
      <c r="AL1733" s="758"/>
      <c r="AM1733" s="758"/>
      <c r="AN1733" s="758"/>
      <c r="AO1733" s="758"/>
      <c r="AP1733" s="758"/>
      <c r="AQ1733" s="758"/>
      <c r="AR1733" s="758"/>
      <c r="AS1733" s="758"/>
      <c r="AT1733" s="758"/>
      <c r="AU1733" s="758"/>
      <c r="AV1733" s="758"/>
      <c r="AW1733" s="758"/>
      <c r="AX1733" s="758"/>
      <c r="AY1733" s="758"/>
      <c r="AZ1733" s="758"/>
      <c r="BA1733" s="758"/>
      <c r="BB1733" s="758"/>
      <c r="BC1733" s="758"/>
      <c r="BD1733" s="758"/>
      <c r="BE1733" s="758"/>
      <c r="BF1733" s="812"/>
      <c r="BG1733" s="758"/>
      <c r="BH1733" s="758"/>
      <c r="BI1733" s="758"/>
      <c r="BJ1733" s="758"/>
      <c r="BK1733" s="758"/>
      <c r="BL1733" s="758"/>
      <c r="BM1733" s="758"/>
      <c r="BN1733" s="758"/>
      <c r="BO1733" s="758"/>
      <c r="BP1733" s="758"/>
      <c r="BQ1733" s="758"/>
      <c r="BR1733" s="758"/>
      <c r="BS1733" s="758"/>
      <c r="BT1733" s="758"/>
      <c r="BU1733" s="758"/>
      <c r="BV1733" s="758"/>
      <c r="BW1733" s="758"/>
      <c r="BX1733" s="758"/>
      <c r="BY1733" s="758"/>
      <c r="BZ1733" s="758"/>
      <c r="CA1733" s="758"/>
      <c r="CB1733" s="758"/>
      <c r="CC1733" s="758"/>
      <c r="CD1733" s="758"/>
      <c r="CE1733" s="758"/>
      <c r="CF1733" s="758"/>
      <c r="CG1733" s="758"/>
      <c r="CH1733" s="758"/>
      <c r="CI1733" s="758"/>
      <c r="CJ1733" s="758"/>
      <c r="CK1733" s="758"/>
      <c r="CL1733" s="758"/>
      <c r="CM1733" s="758"/>
      <c r="CN1733" s="758"/>
    </row>
    <row r="1734" spans="2:92" ht="15">
      <c r="B1734" s="758"/>
      <c r="C1734" s="758"/>
      <c r="D1734" s="758"/>
      <c r="E1734" s="758"/>
      <c r="F1734" s="758"/>
      <c r="G1734" s="758"/>
      <c r="H1734" s="758"/>
      <c r="I1734" s="758"/>
      <c r="J1734" s="758"/>
      <c r="K1734" s="758"/>
      <c r="L1734" s="758"/>
      <c r="M1734" s="758"/>
      <c r="N1734" s="758"/>
      <c r="O1734" s="758"/>
      <c r="P1734" s="758"/>
      <c r="Q1734" s="758"/>
      <c r="R1734" s="758"/>
      <c r="S1734" s="758"/>
      <c r="T1734" s="758"/>
      <c r="U1734" s="758"/>
      <c r="V1734" s="758"/>
      <c r="W1734" s="758"/>
      <c r="X1734" s="758"/>
      <c r="Y1734" s="758"/>
      <c r="Z1734" s="758"/>
      <c r="AA1734" s="758"/>
      <c r="AB1734" s="758"/>
      <c r="AC1734" s="758"/>
      <c r="AD1734" s="758"/>
      <c r="AE1734" s="758"/>
      <c r="AF1734" s="758"/>
      <c r="AG1734" s="758"/>
      <c r="AH1734" s="758"/>
      <c r="AI1734" s="758"/>
      <c r="AJ1734" s="758"/>
      <c r="AK1734" s="758"/>
      <c r="AL1734" s="758"/>
      <c r="AM1734" s="758"/>
      <c r="AN1734" s="758"/>
      <c r="AO1734" s="758"/>
      <c r="AP1734" s="758"/>
      <c r="AQ1734" s="758"/>
      <c r="AR1734" s="758"/>
      <c r="AS1734" s="758"/>
      <c r="AT1734" s="758"/>
      <c r="AU1734" s="758"/>
      <c r="AV1734" s="758"/>
      <c r="AW1734" s="758"/>
      <c r="AX1734" s="758"/>
      <c r="AY1734" s="758"/>
      <c r="AZ1734" s="758"/>
      <c r="BA1734" s="758"/>
      <c r="BB1734" s="758"/>
      <c r="BC1734" s="758"/>
      <c r="BD1734" s="758"/>
      <c r="BE1734" s="758"/>
      <c r="BF1734" s="812"/>
      <c r="BG1734" s="758"/>
      <c r="BH1734" s="758"/>
      <c r="BI1734" s="758"/>
      <c r="BJ1734" s="758"/>
      <c r="BK1734" s="758"/>
      <c r="BL1734" s="758"/>
      <c r="BM1734" s="758"/>
      <c r="BN1734" s="758"/>
      <c r="BO1734" s="758"/>
      <c r="BP1734" s="758"/>
      <c r="BQ1734" s="758"/>
      <c r="BR1734" s="758"/>
      <c r="BS1734" s="758"/>
      <c r="BT1734" s="758"/>
      <c r="BU1734" s="758"/>
      <c r="BV1734" s="758"/>
      <c r="BW1734" s="758"/>
      <c r="BX1734" s="758"/>
      <c r="BY1734" s="758"/>
      <c r="BZ1734" s="758"/>
      <c r="CA1734" s="758"/>
      <c r="CB1734" s="758"/>
      <c r="CC1734" s="758"/>
      <c r="CD1734" s="758"/>
      <c r="CE1734" s="758"/>
      <c r="CF1734" s="758"/>
      <c r="CG1734" s="758"/>
      <c r="CH1734" s="758"/>
      <c r="CI1734" s="758"/>
      <c r="CJ1734" s="758"/>
      <c r="CK1734" s="758"/>
      <c r="CL1734" s="758"/>
      <c r="CM1734" s="758"/>
      <c r="CN1734" s="758"/>
    </row>
    <row r="1735" spans="2:92" ht="15">
      <c r="B1735" s="758"/>
      <c r="C1735" s="758"/>
      <c r="D1735" s="758"/>
      <c r="E1735" s="758"/>
      <c r="F1735" s="758"/>
      <c r="G1735" s="758"/>
      <c r="H1735" s="758"/>
      <c r="I1735" s="758"/>
      <c r="J1735" s="758"/>
      <c r="K1735" s="758"/>
      <c r="L1735" s="758"/>
      <c r="M1735" s="758"/>
      <c r="N1735" s="758"/>
      <c r="O1735" s="758"/>
      <c r="P1735" s="758"/>
      <c r="Q1735" s="758"/>
      <c r="R1735" s="758"/>
      <c r="S1735" s="758"/>
      <c r="T1735" s="758"/>
      <c r="U1735" s="758"/>
      <c r="V1735" s="758"/>
      <c r="W1735" s="758"/>
      <c r="X1735" s="758"/>
      <c r="Y1735" s="758"/>
      <c r="Z1735" s="758"/>
      <c r="AA1735" s="758"/>
      <c r="AB1735" s="758"/>
      <c r="AC1735" s="758"/>
      <c r="AD1735" s="758"/>
      <c r="AE1735" s="758"/>
      <c r="AF1735" s="758"/>
      <c r="AG1735" s="758"/>
      <c r="AH1735" s="758"/>
      <c r="AI1735" s="758"/>
      <c r="AJ1735" s="758"/>
      <c r="AK1735" s="758"/>
      <c r="AL1735" s="758"/>
      <c r="AM1735" s="758"/>
      <c r="AN1735" s="758"/>
      <c r="AO1735" s="758"/>
      <c r="AP1735" s="758"/>
      <c r="AQ1735" s="758"/>
      <c r="AR1735" s="758"/>
      <c r="AS1735" s="758"/>
      <c r="AT1735" s="758"/>
      <c r="AU1735" s="758"/>
      <c r="AV1735" s="758"/>
      <c r="AW1735" s="758"/>
      <c r="AX1735" s="758"/>
      <c r="AY1735" s="758"/>
      <c r="AZ1735" s="758"/>
      <c r="BA1735" s="758"/>
      <c r="BB1735" s="758"/>
      <c r="BC1735" s="758"/>
      <c r="BD1735" s="758"/>
      <c r="BE1735" s="758"/>
      <c r="BF1735" s="812"/>
      <c r="BG1735" s="758"/>
      <c r="BH1735" s="758"/>
      <c r="BI1735" s="758"/>
      <c r="BJ1735" s="758"/>
      <c r="BK1735" s="758"/>
      <c r="BL1735" s="758"/>
      <c r="BM1735" s="758"/>
      <c r="BN1735" s="758"/>
      <c r="BO1735" s="758"/>
      <c r="BP1735" s="758"/>
      <c r="BQ1735" s="758"/>
      <c r="BR1735" s="758"/>
      <c r="BS1735" s="758"/>
      <c r="BT1735" s="758"/>
      <c r="BU1735" s="758"/>
      <c r="BV1735" s="758"/>
      <c r="BW1735" s="758"/>
      <c r="BX1735" s="758"/>
      <c r="BY1735" s="758"/>
      <c r="BZ1735" s="758"/>
      <c r="CA1735" s="758"/>
      <c r="CB1735" s="758"/>
      <c r="CC1735" s="758"/>
      <c r="CD1735" s="758"/>
      <c r="CE1735" s="758"/>
      <c r="CF1735" s="758"/>
      <c r="CG1735" s="758"/>
      <c r="CH1735" s="758"/>
      <c r="CI1735" s="758"/>
      <c r="CJ1735" s="758"/>
      <c r="CK1735" s="758"/>
      <c r="CL1735" s="758"/>
      <c r="CM1735" s="758"/>
      <c r="CN1735" s="758"/>
    </row>
    <row r="1736" spans="2:92" ht="15">
      <c r="B1736" s="758"/>
      <c r="C1736" s="758"/>
      <c r="D1736" s="758"/>
      <c r="E1736" s="758"/>
      <c r="F1736" s="758"/>
      <c r="G1736" s="758"/>
      <c r="H1736" s="758"/>
      <c r="I1736" s="758"/>
      <c r="J1736" s="758"/>
      <c r="K1736" s="758"/>
      <c r="L1736" s="758"/>
      <c r="M1736" s="758"/>
      <c r="N1736" s="758"/>
      <c r="O1736" s="758"/>
      <c r="P1736" s="758"/>
      <c r="Q1736" s="758"/>
      <c r="R1736" s="758"/>
      <c r="S1736" s="758"/>
      <c r="T1736" s="758"/>
      <c r="U1736" s="758"/>
      <c r="V1736" s="758"/>
      <c r="W1736" s="758"/>
      <c r="X1736" s="758"/>
      <c r="Y1736" s="758"/>
      <c r="Z1736" s="758"/>
      <c r="AA1736" s="758"/>
      <c r="AB1736" s="758"/>
      <c r="AC1736" s="758"/>
      <c r="AD1736" s="758"/>
      <c r="AE1736" s="758"/>
      <c r="AF1736" s="758"/>
      <c r="AG1736" s="758"/>
      <c r="AH1736" s="758"/>
      <c r="AI1736" s="758"/>
      <c r="AJ1736" s="758"/>
      <c r="AK1736" s="758"/>
      <c r="AL1736" s="758"/>
      <c r="AM1736" s="758"/>
      <c r="AN1736" s="758"/>
      <c r="AO1736" s="758"/>
      <c r="AP1736" s="758"/>
      <c r="AQ1736" s="758"/>
      <c r="AR1736" s="758"/>
      <c r="AS1736" s="758"/>
      <c r="AT1736" s="758"/>
      <c r="AU1736" s="758"/>
      <c r="AV1736" s="758"/>
      <c r="AW1736" s="758"/>
      <c r="AX1736" s="758"/>
      <c r="AY1736" s="758"/>
      <c r="AZ1736" s="758"/>
      <c r="BA1736" s="758"/>
      <c r="BB1736" s="758"/>
      <c r="BC1736" s="758"/>
      <c r="BD1736" s="758"/>
      <c r="BE1736" s="758"/>
      <c r="BF1736" s="812"/>
      <c r="BG1736" s="758"/>
      <c r="BH1736" s="758"/>
      <c r="BI1736" s="758"/>
      <c r="BJ1736" s="758"/>
      <c r="BK1736" s="758"/>
      <c r="BL1736" s="758"/>
      <c r="BM1736" s="758"/>
      <c r="BN1736" s="758"/>
      <c r="BO1736" s="758"/>
      <c r="BP1736" s="758"/>
      <c r="BQ1736" s="758"/>
      <c r="BR1736" s="758"/>
      <c r="BS1736" s="758"/>
      <c r="BT1736" s="758"/>
      <c r="BU1736" s="758"/>
      <c r="BV1736" s="758"/>
      <c r="BW1736" s="758"/>
      <c r="BX1736" s="758"/>
      <c r="BY1736" s="758"/>
      <c r="BZ1736" s="758"/>
      <c r="CA1736" s="758"/>
      <c r="CB1736" s="758"/>
      <c r="CC1736" s="758"/>
      <c r="CD1736" s="758"/>
      <c r="CE1736" s="758"/>
      <c r="CF1736" s="758"/>
      <c r="CG1736" s="758"/>
      <c r="CH1736" s="758"/>
      <c r="CI1736" s="758"/>
      <c r="CJ1736" s="758"/>
      <c r="CK1736" s="758"/>
      <c r="CL1736" s="758"/>
      <c r="CM1736" s="758"/>
      <c r="CN1736" s="758"/>
    </row>
    <row r="1737" spans="2:92" ht="15">
      <c r="B1737" s="758"/>
      <c r="C1737" s="758"/>
      <c r="D1737" s="758"/>
      <c r="E1737" s="758"/>
      <c r="F1737" s="758"/>
      <c r="G1737" s="758"/>
      <c r="H1737" s="758"/>
      <c r="I1737" s="758"/>
      <c r="J1737" s="758"/>
      <c r="K1737" s="758"/>
      <c r="L1737" s="758"/>
      <c r="M1737" s="758"/>
      <c r="N1737" s="758"/>
      <c r="O1737" s="758"/>
      <c r="P1737" s="758"/>
      <c r="Q1737" s="758"/>
      <c r="R1737" s="758"/>
      <c r="S1737" s="758"/>
      <c r="T1737" s="758"/>
      <c r="U1737" s="758"/>
      <c r="V1737" s="758"/>
      <c r="W1737" s="758"/>
      <c r="X1737" s="758"/>
      <c r="Y1737" s="758"/>
      <c r="Z1737" s="758"/>
      <c r="AA1737" s="758"/>
      <c r="AB1737" s="758"/>
      <c r="AC1737" s="758"/>
      <c r="AD1737" s="758"/>
      <c r="AE1737" s="758"/>
      <c r="AF1737" s="758"/>
      <c r="AG1737" s="758"/>
      <c r="AH1737" s="758"/>
      <c r="AI1737" s="758"/>
      <c r="AJ1737" s="758"/>
      <c r="AK1737" s="758"/>
      <c r="AL1737" s="758"/>
      <c r="AM1737" s="758"/>
      <c r="AN1737" s="758"/>
      <c r="AO1737" s="758"/>
      <c r="AP1737" s="758"/>
      <c r="AQ1737" s="758"/>
      <c r="AR1737" s="758"/>
      <c r="AS1737" s="758"/>
      <c r="AT1737" s="758"/>
      <c r="AU1737" s="758"/>
      <c r="AV1737" s="758"/>
      <c r="AW1737" s="758"/>
      <c r="AX1737" s="758"/>
      <c r="AY1737" s="758"/>
      <c r="AZ1737" s="758"/>
      <c r="BA1737" s="758"/>
      <c r="BB1737" s="758"/>
      <c r="BC1737" s="758"/>
      <c r="BD1737" s="758"/>
      <c r="BE1737" s="758"/>
      <c r="BF1737" s="812"/>
      <c r="BG1737" s="758"/>
      <c r="BH1737" s="758"/>
      <c r="BI1737" s="758"/>
      <c r="BJ1737" s="758"/>
      <c r="BK1737" s="758"/>
      <c r="BL1737" s="758"/>
      <c r="BM1737" s="758"/>
      <c r="BN1737" s="758"/>
      <c r="BO1737" s="758"/>
      <c r="BP1737" s="758"/>
      <c r="BQ1737" s="758"/>
      <c r="BR1737" s="758"/>
      <c r="BS1737" s="758"/>
      <c r="BT1737" s="758"/>
      <c r="BU1737" s="758"/>
      <c r="BV1737" s="758"/>
      <c r="BW1737" s="758"/>
      <c r="BX1737" s="758"/>
      <c r="BY1737" s="758"/>
      <c r="BZ1737" s="758"/>
      <c r="CA1737" s="758"/>
      <c r="CB1737" s="758"/>
      <c r="CC1737" s="758"/>
      <c r="CD1737" s="758"/>
      <c r="CE1737" s="758"/>
      <c r="CF1737" s="758"/>
      <c r="CG1737" s="758"/>
      <c r="CH1737" s="758"/>
      <c r="CI1737" s="758"/>
      <c r="CJ1737" s="758"/>
      <c r="CK1737" s="758"/>
      <c r="CL1737" s="758"/>
      <c r="CM1737" s="758"/>
      <c r="CN1737" s="758"/>
    </row>
    <row r="1738" spans="2:92" ht="15">
      <c r="B1738" s="758"/>
      <c r="C1738" s="758"/>
      <c r="D1738" s="758"/>
      <c r="E1738" s="758"/>
      <c r="F1738" s="758"/>
      <c r="G1738" s="758"/>
      <c r="H1738" s="758"/>
      <c r="I1738" s="758"/>
      <c r="J1738" s="758"/>
      <c r="K1738" s="758"/>
      <c r="L1738" s="758"/>
      <c r="M1738" s="758"/>
      <c r="N1738" s="758"/>
      <c r="O1738" s="758"/>
      <c r="P1738" s="758"/>
      <c r="Q1738" s="758"/>
      <c r="R1738" s="758"/>
      <c r="S1738" s="758"/>
      <c r="T1738" s="758"/>
      <c r="U1738" s="758"/>
      <c r="V1738" s="758"/>
      <c r="W1738" s="758"/>
      <c r="X1738" s="758"/>
      <c r="Y1738" s="758"/>
      <c r="Z1738" s="758"/>
      <c r="AA1738" s="758"/>
      <c r="AB1738" s="758"/>
      <c r="AC1738" s="758"/>
      <c r="AD1738" s="758"/>
      <c r="AE1738" s="758"/>
      <c r="AF1738" s="758"/>
      <c r="AG1738" s="758"/>
      <c r="AH1738" s="758"/>
      <c r="AI1738" s="758"/>
      <c r="AJ1738" s="758"/>
      <c r="AK1738" s="758"/>
      <c r="AL1738" s="758"/>
      <c r="AM1738" s="758"/>
      <c r="AN1738" s="758"/>
      <c r="AO1738" s="758"/>
      <c r="AP1738" s="758"/>
      <c r="AQ1738" s="758"/>
      <c r="AR1738" s="758"/>
      <c r="AS1738" s="758"/>
      <c r="AT1738" s="758"/>
      <c r="AU1738" s="758"/>
      <c r="AV1738" s="758"/>
      <c r="AW1738" s="758"/>
      <c r="AX1738" s="758"/>
      <c r="AY1738" s="758"/>
      <c r="AZ1738" s="758"/>
      <c r="BA1738" s="758"/>
      <c r="BB1738" s="758"/>
      <c r="BC1738" s="758"/>
      <c r="BD1738" s="758"/>
      <c r="BE1738" s="758"/>
      <c r="BF1738" s="812"/>
      <c r="BG1738" s="758"/>
      <c r="BH1738" s="758"/>
      <c r="BI1738" s="758"/>
      <c r="BJ1738" s="758"/>
      <c r="BK1738" s="758"/>
      <c r="BL1738" s="758"/>
      <c r="BM1738" s="758"/>
      <c r="BN1738" s="758"/>
      <c r="BO1738" s="758"/>
      <c r="BP1738" s="758"/>
      <c r="BQ1738" s="758"/>
      <c r="BR1738" s="758"/>
      <c r="BS1738" s="758"/>
      <c r="BT1738" s="758"/>
      <c r="BU1738" s="758"/>
      <c r="BV1738" s="758"/>
      <c r="BW1738" s="758"/>
      <c r="BX1738" s="758"/>
      <c r="BY1738" s="758"/>
      <c r="BZ1738" s="758"/>
      <c r="CA1738" s="758"/>
      <c r="CB1738" s="758"/>
      <c r="CC1738" s="758"/>
      <c r="CD1738" s="758"/>
      <c r="CE1738" s="758"/>
      <c r="CF1738" s="758"/>
      <c r="CG1738" s="758"/>
      <c r="CH1738" s="758"/>
      <c r="CI1738" s="758"/>
      <c r="CJ1738" s="758"/>
      <c r="CK1738" s="758"/>
      <c r="CL1738" s="758"/>
      <c r="CM1738" s="758"/>
      <c r="CN1738" s="758"/>
    </row>
    <row r="1739" spans="2:92" ht="15">
      <c r="B1739" s="758"/>
      <c r="C1739" s="758"/>
      <c r="D1739" s="758"/>
      <c r="E1739" s="758"/>
      <c r="F1739" s="758"/>
      <c r="G1739" s="758"/>
      <c r="H1739" s="758"/>
      <c r="I1739" s="758"/>
      <c r="J1739" s="758"/>
      <c r="K1739" s="758"/>
      <c r="L1739" s="758"/>
      <c r="M1739" s="758"/>
      <c r="N1739" s="758"/>
      <c r="O1739" s="758"/>
      <c r="P1739" s="758"/>
      <c r="Q1739" s="758"/>
      <c r="R1739" s="758"/>
      <c r="S1739" s="758"/>
      <c r="T1739" s="758"/>
      <c r="U1739" s="758"/>
      <c r="V1739" s="758"/>
      <c r="W1739" s="758"/>
      <c r="X1739" s="758"/>
      <c r="Y1739" s="758"/>
      <c r="Z1739" s="758"/>
      <c r="AA1739" s="758"/>
      <c r="AB1739" s="758"/>
      <c r="AC1739" s="758"/>
      <c r="AD1739" s="758"/>
      <c r="AE1739" s="758"/>
      <c r="AF1739" s="758"/>
      <c r="AG1739" s="758"/>
      <c r="AH1739" s="758"/>
      <c r="AI1739" s="758"/>
      <c r="AJ1739" s="758"/>
      <c r="AK1739" s="758"/>
      <c r="AL1739" s="758"/>
      <c r="AM1739" s="758"/>
      <c r="AN1739" s="758"/>
      <c r="AO1739" s="758"/>
      <c r="AP1739" s="758"/>
      <c r="AQ1739" s="758"/>
      <c r="AR1739" s="758"/>
      <c r="AS1739" s="758"/>
      <c r="AT1739" s="758"/>
      <c r="AU1739" s="758"/>
      <c r="AV1739" s="758"/>
      <c r="AW1739" s="758"/>
      <c r="AX1739" s="758"/>
      <c r="AY1739" s="758"/>
      <c r="AZ1739" s="758"/>
      <c r="BA1739" s="758"/>
      <c r="BB1739" s="758"/>
      <c r="BC1739" s="758"/>
      <c r="BD1739" s="758"/>
      <c r="BE1739" s="758"/>
      <c r="BF1739" s="812"/>
      <c r="BG1739" s="758"/>
      <c r="BH1739" s="758"/>
      <c r="BI1739" s="758"/>
      <c r="BJ1739" s="758"/>
      <c r="BK1739" s="758"/>
      <c r="BL1739" s="758"/>
      <c r="BM1739" s="758"/>
      <c r="BN1739" s="758"/>
      <c r="BO1739" s="758"/>
      <c r="BP1739" s="758"/>
      <c r="BQ1739" s="758"/>
      <c r="BR1739" s="758"/>
      <c r="BS1739" s="758"/>
      <c r="BT1739" s="758"/>
      <c r="BU1739" s="758"/>
      <c r="BV1739" s="758"/>
      <c r="BW1739" s="758"/>
      <c r="BX1739" s="758"/>
      <c r="BY1739" s="758"/>
      <c r="BZ1739" s="758"/>
      <c r="CA1739" s="758"/>
      <c r="CB1739" s="758"/>
      <c r="CC1739" s="758"/>
      <c r="CD1739" s="758"/>
      <c r="CE1739" s="758"/>
      <c r="CF1739" s="758"/>
      <c r="CG1739" s="758"/>
      <c r="CH1739" s="758"/>
      <c r="CI1739" s="758"/>
      <c r="CJ1739" s="758"/>
      <c r="CK1739" s="758"/>
      <c r="CL1739" s="758"/>
      <c r="CM1739" s="758"/>
      <c r="CN1739" s="758"/>
    </row>
    <row r="1740" spans="2:92" ht="15">
      <c r="B1740" s="758"/>
      <c r="C1740" s="758"/>
      <c r="D1740" s="758"/>
      <c r="E1740" s="758"/>
      <c r="F1740" s="758"/>
      <c r="G1740" s="758"/>
      <c r="H1740" s="758"/>
      <c r="I1740" s="758"/>
      <c r="J1740" s="758"/>
      <c r="K1740" s="758"/>
      <c r="L1740" s="758"/>
      <c r="M1740" s="758"/>
      <c r="N1740" s="758"/>
      <c r="O1740" s="758"/>
      <c r="P1740" s="758"/>
      <c r="Q1740" s="758"/>
      <c r="R1740" s="758"/>
      <c r="S1740" s="758"/>
      <c r="T1740" s="758"/>
      <c r="U1740" s="758"/>
      <c r="V1740" s="758"/>
      <c r="W1740" s="758"/>
      <c r="X1740" s="758"/>
      <c r="Y1740" s="758"/>
      <c r="Z1740" s="758"/>
      <c r="AA1740" s="758"/>
      <c r="AB1740" s="758"/>
      <c r="AC1740" s="758"/>
      <c r="AD1740" s="758"/>
      <c r="AE1740" s="758"/>
      <c r="AF1740" s="758"/>
      <c r="AG1740" s="758"/>
      <c r="AH1740" s="758"/>
      <c r="AI1740" s="758"/>
      <c r="AJ1740" s="758"/>
      <c r="AK1740" s="758"/>
      <c r="AL1740" s="758"/>
      <c r="AM1740" s="758"/>
      <c r="AN1740" s="758"/>
      <c r="AO1740" s="758"/>
      <c r="AP1740" s="758"/>
      <c r="AQ1740" s="758"/>
      <c r="AR1740" s="758"/>
      <c r="AS1740" s="758"/>
      <c r="AT1740" s="758"/>
      <c r="AU1740" s="758"/>
      <c r="AV1740" s="758"/>
      <c r="AW1740" s="758"/>
      <c r="AX1740" s="758"/>
      <c r="AY1740" s="758"/>
      <c r="AZ1740" s="758"/>
      <c r="BA1740" s="758"/>
      <c r="BB1740" s="758"/>
      <c r="BC1740" s="758"/>
      <c r="BD1740" s="758"/>
      <c r="BE1740" s="758"/>
      <c r="BF1740" s="812"/>
      <c r="BG1740" s="758"/>
      <c r="BH1740" s="758"/>
      <c r="BI1740" s="758"/>
      <c r="BJ1740" s="758"/>
      <c r="BK1740" s="758"/>
      <c r="BL1740" s="758"/>
      <c r="BM1740" s="758"/>
      <c r="BN1740" s="758"/>
      <c r="BO1740" s="758"/>
      <c r="BP1740" s="758"/>
      <c r="BQ1740" s="758"/>
      <c r="BR1740" s="758"/>
      <c r="BS1740" s="758"/>
      <c r="BT1740" s="758"/>
      <c r="BU1740" s="758"/>
      <c r="BV1740" s="758"/>
      <c r="BW1740" s="758"/>
      <c r="BX1740" s="758"/>
      <c r="BY1740" s="758"/>
      <c r="BZ1740" s="758"/>
      <c r="CA1740" s="758"/>
      <c r="CB1740" s="758"/>
      <c r="CC1740" s="758"/>
      <c r="CD1740" s="758"/>
      <c r="CE1740" s="758"/>
      <c r="CF1740" s="758"/>
      <c r="CG1740" s="758"/>
      <c r="CH1740" s="758"/>
      <c r="CI1740" s="758"/>
      <c r="CJ1740" s="758"/>
      <c r="CK1740" s="758"/>
      <c r="CL1740" s="758"/>
      <c r="CM1740" s="758"/>
      <c r="CN1740" s="758"/>
    </row>
    <row r="1741" spans="2:92" ht="15">
      <c r="B1741" s="758"/>
      <c r="C1741" s="758"/>
      <c r="D1741" s="758"/>
      <c r="E1741" s="758"/>
      <c r="F1741" s="758"/>
      <c r="G1741" s="758"/>
      <c r="H1741" s="758"/>
      <c r="I1741" s="758"/>
      <c r="J1741" s="758"/>
      <c r="K1741" s="758"/>
      <c r="L1741" s="758"/>
      <c r="M1741" s="758"/>
      <c r="N1741" s="758"/>
      <c r="O1741" s="758"/>
      <c r="P1741" s="758"/>
      <c r="Q1741" s="758"/>
      <c r="R1741" s="758"/>
      <c r="S1741" s="758"/>
      <c r="T1741" s="758"/>
      <c r="U1741" s="758"/>
      <c r="V1741" s="758"/>
      <c r="W1741" s="758"/>
      <c r="X1741" s="758"/>
      <c r="Y1741" s="758"/>
      <c r="Z1741" s="758"/>
      <c r="AA1741" s="758"/>
      <c r="AB1741" s="758"/>
      <c r="AC1741" s="758"/>
      <c r="AD1741" s="758"/>
      <c r="AE1741" s="758"/>
      <c r="AF1741" s="758"/>
      <c r="AG1741" s="758"/>
      <c r="AH1741" s="758"/>
      <c r="AI1741" s="758"/>
      <c r="AJ1741" s="758"/>
      <c r="AK1741" s="758"/>
      <c r="AL1741" s="758"/>
      <c r="AM1741" s="758"/>
      <c r="AN1741" s="758"/>
      <c r="AO1741" s="758"/>
      <c r="AP1741" s="758"/>
      <c r="AQ1741" s="758"/>
      <c r="AR1741" s="758"/>
      <c r="AS1741" s="758"/>
      <c r="AT1741" s="758"/>
      <c r="AU1741" s="758"/>
      <c r="AV1741" s="758"/>
      <c r="AW1741" s="758"/>
      <c r="AX1741" s="758"/>
      <c r="AY1741" s="758"/>
      <c r="AZ1741" s="758"/>
      <c r="BA1741" s="758"/>
      <c r="BB1741" s="758"/>
      <c r="BC1741" s="758"/>
      <c r="BD1741" s="758"/>
      <c r="BE1741" s="758"/>
      <c r="BF1741" s="812"/>
      <c r="BG1741" s="758"/>
      <c r="BH1741" s="758"/>
      <c r="BI1741" s="758"/>
      <c r="BJ1741" s="758"/>
      <c r="BK1741" s="758"/>
      <c r="BL1741" s="758"/>
      <c r="BM1741" s="758"/>
      <c r="BN1741" s="758"/>
      <c r="BO1741" s="758"/>
      <c r="BP1741" s="758"/>
      <c r="BQ1741" s="758"/>
      <c r="BR1741" s="758"/>
      <c r="BS1741" s="758"/>
      <c r="BT1741" s="758"/>
      <c r="BU1741" s="758"/>
      <c r="BV1741" s="758"/>
      <c r="BW1741" s="758"/>
      <c r="BX1741" s="758"/>
      <c r="BY1741" s="758"/>
      <c r="BZ1741" s="758"/>
      <c r="CA1741" s="758"/>
      <c r="CB1741" s="758"/>
      <c r="CC1741" s="758"/>
      <c r="CD1741" s="758"/>
      <c r="CE1741" s="758"/>
      <c r="CF1741" s="758"/>
      <c r="CG1741" s="758"/>
      <c r="CH1741" s="758"/>
      <c r="CI1741" s="758"/>
      <c r="CJ1741" s="758"/>
      <c r="CK1741" s="758"/>
      <c r="CL1741" s="758"/>
      <c r="CM1741" s="758"/>
      <c r="CN1741" s="758"/>
    </row>
    <row r="1742" spans="2:92" ht="15">
      <c r="B1742" s="758"/>
      <c r="C1742" s="758"/>
      <c r="D1742" s="758"/>
      <c r="E1742" s="758"/>
      <c r="F1742" s="758"/>
      <c r="G1742" s="758"/>
      <c r="H1742" s="758"/>
      <c r="I1742" s="758"/>
      <c r="J1742" s="758"/>
      <c r="K1742" s="758"/>
      <c r="L1742" s="758"/>
      <c r="M1742" s="758"/>
      <c r="N1742" s="758"/>
      <c r="O1742" s="758"/>
      <c r="P1742" s="758"/>
      <c r="Q1742" s="758"/>
      <c r="R1742" s="758"/>
      <c r="S1742" s="758"/>
      <c r="T1742" s="758"/>
      <c r="U1742" s="758"/>
      <c r="V1742" s="758"/>
      <c r="W1742" s="758"/>
      <c r="X1742" s="758"/>
      <c r="Y1742" s="758"/>
      <c r="Z1742" s="758"/>
      <c r="AA1742" s="758"/>
      <c r="AB1742" s="758"/>
      <c r="AC1742" s="758"/>
      <c r="AD1742" s="758"/>
      <c r="AE1742" s="758"/>
      <c r="AF1742" s="758"/>
      <c r="AG1742" s="758"/>
      <c r="AH1742" s="758"/>
      <c r="AI1742" s="758"/>
      <c r="AJ1742" s="758"/>
      <c r="AK1742" s="758"/>
      <c r="AL1742" s="758"/>
      <c r="AM1742" s="758"/>
      <c r="AN1742" s="758"/>
      <c r="AO1742" s="758"/>
      <c r="AP1742" s="758"/>
      <c r="AQ1742" s="758"/>
      <c r="AR1742" s="758"/>
      <c r="AS1742" s="758"/>
      <c r="AT1742" s="758"/>
      <c r="AU1742" s="758"/>
      <c r="AV1742" s="758"/>
      <c r="AW1742" s="758"/>
      <c r="AX1742" s="758"/>
      <c r="AY1742" s="758"/>
      <c r="AZ1742" s="758"/>
      <c r="BA1742" s="758"/>
      <c r="BB1742" s="758"/>
      <c r="BC1742" s="758"/>
      <c r="BD1742" s="758"/>
      <c r="BE1742" s="758"/>
      <c r="BF1742" s="812"/>
      <c r="BG1742" s="758"/>
      <c r="BH1742" s="758"/>
      <c r="BI1742" s="758"/>
      <c r="BJ1742" s="758"/>
      <c r="BK1742" s="758"/>
      <c r="BL1742" s="758"/>
      <c r="BM1742" s="758"/>
      <c r="BN1742" s="758"/>
      <c r="BO1742" s="758"/>
      <c r="BP1742" s="758"/>
      <c r="BQ1742" s="758"/>
      <c r="BR1742" s="758"/>
      <c r="BS1742" s="758"/>
      <c r="BT1742" s="758"/>
      <c r="BU1742" s="758"/>
      <c r="BV1742" s="758"/>
      <c r="BW1742" s="758"/>
      <c r="BX1742" s="758"/>
      <c r="BY1742" s="758"/>
      <c r="BZ1742" s="758"/>
      <c r="CA1742" s="758"/>
      <c r="CB1742" s="758"/>
      <c r="CC1742" s="758"/>
      <c r="CD1742" s="758"/>
      <c r="CE1742" s="758"/>
      <c r="CF1742" s="758"/>
      <c r="CG1742" s="758"/>
      <c r="CH1742" s="758"/>
      <c r="CI1742" s="758"/>
      <c r="CJ1742" s="758"/>
      <c r="CK1742" s="758"/>
      <c r="CL1742" s="758"/>
      <c r="CM1742" s="758"/>
      <c r="CN1742" s="758"/>
    </row>
    <row r="1743" spans="2:92" ht="15">
      <c r="B1743" s="758"/>
      <c r="C1743" s="758"/>
      <c r="D1743" s="758"/>
      <c r="E1743" s="758"/>
      <c r="F1743" s="758"/>
      <c r="G1743" s="758"/>
      <c r="H1743" s="758"/>
      <c r="I1743" s="758"/>
      <c r="J1743" s="758"/>
      <c r="K1743" s="758"/>
      <c r="L1743" s="758"/>
      <c r="M1743" s="758"/>
      <c r="N1743" s="758"/>
      <c r="O1743" s="758"/>
      <c r="P1743" s="758"/>
      <c r="Q1743" s="758"/>
      <c r="R1743" s="758"/>
      <c r="S1743" s="758"/>
      <c r="T1743" s="758"/>
      <c r="U1743" s="758"/>
      <c r="V1743" s="758"/>
      <c r="W1743" s="758"/>
      <c r="X1743" s="758"/>
      <c r="Y1743" s="758"/>
      <c r="Z1743" s="758"/>
      <c r="AA1743" s="758"/>
      <c r="AB1743" s="758"/>
      <c r="AC1743" s="758"/>
      <c r="AD1743" s="758"/>
      <c r="AE1743" s="758"/>
      <c r="AF1743" s="758"/>
      <c r="AG1743" s="758"/>
      <c r="AH1743" s="758"/>
      <c r="AI1743" s="758"/>
      <c r="AJ1743" s="758"/>
      <c r="AK1743" s="758"/>
      <c r="AL1743" s="758"/>
      <c r="AM1743" s="758"/>
      <c r="AN1743" s="758"/>
      <c r="AO1743" s="758"/>
      <c r="AP1743" s="758"/>
      <c r="AQ1743" s="758"/>
      <c r="AR1743" s="758"/>
      <c r="AS1743" s="758"/>
      <c r="AT1743" s="758"/>
      <c r="AU1743" s="758"/>
      <c r="AV1743" s="758"/>
      <c r="AW1743" s="758"/>
      <c r="AX1743" s="758"/>
      <c r="AY1743" s="758"/>
      <c r="AZ1743" s="758"/>
      <c r="BA1743" s="758"/>
      <c r="BB1743" s="758"/>
      <c r="BC1743" s="758"/>
      <c r="BD1743" s="758"/>
      <c r="BE1743" s="758"/>
      <c r="BF1743" s="812"/>
      <c r="BG1743" s="758"/>
      <c r="BH1743" s="758"/>
      <c r="BI1743" s="758"/>
      <c r="BJ1743" s="758"/>
      <c r="BK1743" s="758"/>
      <c r="BL1743" s="758"/>
      <c r="BM1743" s="758"/>
      <c r="BN1743" s="758"/>
      <c r="BO1743" s="758"/>
      <c r="BP1743" s="758"/>
      <c r="BQ1743" s="758"/>
      <c r="BR1743" s="758"/>
      <c r="BS1743" s="758"/>
      <c r="BT1743" s="758"/>
      <c r="BU1743" s="758"/>
      <c r="BV1743" s="758"/>
      <c r="BW1743" s="758"/>
      <c r="BX1743" s="758"/>
      <c r="BY1743" s="758"/>
      <c r="BZ1743" s="758"/>
      <c r="CA1743" s="758"/>
      <c r="CB1743" s="758"/>
      <c r="CC1743" s="758"/>
      <c r="CD1743" s="758"/>
      <c r="CE1743" s="758"/>
      <c r="CF1743" s="758"/>
      <c r="CG1743" s="758"/>
      <c r="CH1743" s="758"/>
      <c r="CI1743" s="758"/>
      <c r="CJ1743" s="758"/>
      <c r="CK1743" s="758"/>
      <c r="CL1743" s="758"/>
      <c r="CM1743" s="758"/>
      <c r="CN1743" s="758"/>
    </row>
    <row r="1744" spans="2:92" ht="15">
      <c r="B1744" s="758"/>
      <c r="C1744" s="758"/>
      <c r="D1744" s="758"/>
      <c r="E1744" s="758"/>
      <c r="F1744" s="758"/>
      <c r="G1744" s="758"/>
      <c r="H1744" s="758"/>
      <c r="I1744" s="758"/>
      <c r="J1744" s="758"/>
      <c r="K1744" s="758"/>
      <c r="L1744" s="758"/>
      <c r="M1744" s="758"/>
      <c r="N1744" s="758"/>
      <c r="O1744" s="758"/>
      <c r="P1744" s="758"/>
      <c r="Q1744" s="758"/>
      <c r="R1744" s="758"/>
      <c r="S1744" s="758"/>
      <c r="T1744" s="758"/>
      <c r="U1744" s="758"/>
      <c r="V1744" s="758"/>
      <c r="W1744" s="758"/>
      <c r="X1744" s="758"/>
      <c r="Y1744" s="758"/>
      <c r="Z1744" s="758"/>
      <c r="AA1744" s="758"/>
      <c r="AB1744" s="758"/>
      <c r="AC1744" s="758"/>
      <c r="AD1744" s="758"/>
      <c r="AE1744" s="758"/>
      <c r="AF1744" s="758"/>
      <c r="AG1744" s="758"/>
      <c r="AH1744" s="758"/>
      <c r="AI1744" s="758"/>
      <c r="AJ1744" s="758"/>
      <c r="AK1744" s="758"/>
      <c r="AL1744" s="758"/>
      <c r="AM1744" s="758"/>
      <c r="AN1744" s="758"/>
      <c r="AO1744" s="758"/>
      <c r="AP1744" s="758"/>
      <c r="AQ1744" s="758"/>
      <c r="AR1744" s="758"/>
      <c r="AS1744" s="758"/>
      <c r="AT1744" s="758"/>
      <c r="AU1744" s="758"/>
      <c r="AV1744" s="758"/>
      <c r="AW1744" s="758"/>
      <c r="AX1744" s="758"/>
      <c r="AY1744" s="758"/>
      <c r="AZ1744" s="758"/>
      <c r="BA1744" s="758"/>
      <c r="BB1744" s="758"/>
      <c r="BC1744" s="758"/>
      <c r="BD1744" s="758"/>
      <c r="BE1744" s="758"/>
      <c r="BF1744" s="812"/>
      <c r="BG1744" s="758"/>
      <c r="BH1744" s="758"/>
      <c r="BI1744" s="758"/>
      <c r="BJ1744" s="758"/>
      <c r="BK1744" s="758"/>
      <c r="BL1744" s="758"/>
      <c r="BM1744" s="758"/>
      <c r="BN1744" s="758"/>
      <c r="BO1744" s="758"/>
      <c r="BP1744" s="758"/>
      <c r="BQ1744" s="758"/>
      <c r="BR1744" s="758"/>
      <c r="BS1744" s="758"/>
      <c r="BT1744" s="758"/>
      <c r="BU1744" s="758"/>
      <c r="BV1744" s="758"/>
      <c r="BW1744" s="758"/>
      <c r="BX1744" s="758"/>
      <c r="BY1744" s="758"/>
      <c r="BZ1744" s="758"/>
      <c r="CA1744" s="758"/>
      <c r="CB1744" s="758"/>
      <c r="CC1744" s="758"/>
      <c r="CD1744" s="758"/>
      <c r="CE1744" s="758"/>
      <c r="CF1744" s="758"/>
      <c r="CG1744" s="758"/>
      <c r="CH1744" s="758"/>
      <c r="CI1744" s="758"/>
      <c r="CJ1744" s="758"/>
      <c r="CK1744" s="758"/>
      <c r="CL1744" s="758"/>
      <c r="CM1744" s="758"/>
      <c r="CN1744" s="758"/>
    </row>
    <row r="1745" spans="2:92" ht="15">
      <c r="B1745" s="758"/>
      <c r="C1745" s="758"/>
      <c r="D1745" s="758"/>
      <c r="E1745" s="758"/>
      <c r="F1745" s="758"/>
      <c r="G1745" s="758"/>
      <c r="H1745" s="758"/>
      <c r="I1745" s="758"/>
      <c r="J1745" s="758"/>
      <c r="K1745" s="758"/>
      <c r="L1745" s="758"/>
      <c r="M1745" s="758"/>
      <c r="N1745" s="758"/>
      <c r="O1745" s="758"/>
      <c r="P1745" s="758"/>
      <c r="Q1745" s="758"/>
      <c r="R1745" s="758"/>
      <c r="S1745" s="758"/>
      <c r="T1745" s="758"/>
      <c r="U1745" s="758"/>
      <c r="V1745" s="758"/>
      <c r="W1745" s="758"/>
      <c r="X1745" s="758"/>
      <c r="Y1745" s="758"/>
      <c r="Z1745" s="758"/>
      <c r="AA1745" s="758"/>
      <c r="AB1745" s="758"/>
      <c r="AC1745" s="758"/>
      <c r="AD1745" s="758"/>
      <c r="AE1745" s="758"/>
      <c r="AF1745" s="758"/>
      <c r="AG1745" s="758"/>
      <c r="AH1745" s="758"/>
      <c r="AI1745" s="758"/>
      <c r="AJ1745" s="758"/>
      <c r="AK1745" s="758"/>
      <c r="AL1745" s="758"/>
      <c r="AM1745" s="758"/>
      <c r="AN1745" s="758"/>
      <c r="AO1745" s="758"/>
      <c r="AP1745" s="758"/>
      <c r="AQ1745" s="758"/>
      <c r="AR1745" s="758"/>
      <c r="AS1745" s="758"/>
      <c r="AT1745" s="758"/>
      <c r="AU1745" s="758"/>
      <c r="AV1745" s="758"/>
      <c r="AW1745" s="758"/>
      <c r="AX1745" s="758"/>
      <c r="AY1745" s="758"/>
      <c r="AZ1745" s="758"/>
      <c r="BA1745" s="758"/>
      <c r="BB1745" s="758"/>
      <c r="BC1745" s="758"/>
      <c r="BD1745" s="758"/>
      <c r="BE1745" s="758"/>
      <c r="BF1745" s="812"/>
      <c r="BG1745" s="758"/>
      <c r="BH1745" s="758"/>
      <c r="BI1745" s="758"/>
      <c r="BJ1745" s="758"/>
      <c r="BK1745" s="758"/>
      <c r="BL1745" s="758"/>
      <c r="BM1745" s="758"/>
      <c r="BN1745" s="758"/>
      <c r="BO1745" s="758"/>
      <c r="BP1745" s="758"/>
      <c r="BQ1745" s="758"/>
      <c r="BR1745" s="758"/>
      <c r="BS1745" s="758"/>
      <c r="BT1745" s="758"/>
      <c r="BU1745" s="758"/>
      <c r="BV1745" s="758"/>
      <c r="BW1745" s="758"/>
      <c r="BX1745" s="758"/>
      <c r="BY1745" s="758"/>
      <c r="BZ1745" s="758"/>
      <c r="CA1745" s="758"/>
      <c r="CB1745" s="758"/>
      <c r="CC1745" s="758"/>
      <c r="CD1745" s="758"/>
      <c r="CE1745" s="758"/>
      <c r="CF1745" s="758"/>
      <c r="CG1745" s="758"/>
      <c r="CH1745" s="758"/>
      <c r="CI1745" s="758"/>
      <c r="CJ1745" s="758"/>
      <c r="CK1745" s="758"/>
      <c r="CL1745" s="758"/>
      <c r="CM1745" s="758"/>
      <c r="CN1745" s="758"/>
    </row>
    <row r="1746" spans="2:92" ht="15">
      <c r="B1746" s="758"/>
      <c r="C1746" s="758"/>
      <c r="D1746" s="758"/>
      <c r="E1746" s="758"/>
      <c r="F1746" s="758"/>
      <c r="G1746" s="758"/>
      <c r="H1746" s="758"/>
      <c r="I1746" s="758"/>
      <c r="J1746" s="758"/>
      <c r="K1746" s="758"/>
      <c r="L1746" s="758"/>
      <c r="M1746" s="758"/>
      <c r="N1746" s="758"/>
      <c r="O1746" s="758"/>
      <c r="P1746" s="758"/>
      <c r="Q1746" s="758"/>
      <c r="R1746" s="758"/>
      <c r="S1746" s="758"/>
      <c r="T1746" s="758"/>
      <c r="U1746" s="758"/>
      <c r="V1746" s="758"/>
      <c r="W1746" s="758"/>
      <c r="X1746" s="758"/>
      <c r="Y1746" s="758"/>
      <c r="Z1746" s="758"/>
      <c r="AA1746" s="758"/>
      <c r="AB1746" s="758"/>
      <c r="AC1746" s="758"/>
      <c r="AD1746" s="758"/>
      <c r="AE1746" s="758"/>
      <c r="AF1746" s="758"/>
      <c r="AG1746" s="758"/>
      <c r="AH1746" s="758"/>
      <c r="AI1746" s="758"/>
      <c r="AJ1746" s="758"/>
      <c r="AK1746" s="758"/>
      <c r="AL1746" s="758"/>
      <c r="AM1746" s="758"/>
      <c r="AN1746" s="758"/>
      <c r="AO1746" s="758"/>
      <c r="AP1746" s="758"/>
      <c r="AQ1746" s="758"/>
      <c r="AR1746" s="758"/>
      <c r="AS1746" s="758"/>
      <c r="AT1746" s="758"/>
      <c r="AU1746" s="758"/>
      <c r="AV1746" s="758"/>
      <c r="AW1746" s="758"/>
      <c r="AX1746" s="758"/>
      <c r="AY1746" s="758"/>
      <c r="AZ1746" s="758"/>
      <c r="BA1746" s="758"/>
      <c r="BB1746" s="758"/>
      <c r="BC1746" s="758"/>
      <c r="BD1746" s="758"/>
      <c r="BE1746" s="758"/>
      <c r="BF1746" s="812"/>
      <c r="BG1746" s="758"/>
      <c r="BH1746" s="758"/>
      <c r="BI1746" s="758"/>
      <c r="BJ1746" s="758"/>
      <c r="BK1746" s="758"/>
      <c r="BL1746" s="758"/>
      <c r="BM1746" s="758"/>
      <c r="BN1746" s="758"/>
      <c r="BO1746" s="758"/>
      <c r="BP1746" s="758"/>
      <c r="BQ1746" s="758"/>
      <c r="BR1746" s="758"/>
      <c r="BS1746" s="758"/>
      <c r="BT1746" s="758"/>
      <c r="BU1746" s="758"/>
      <c r="BV1746" s="758"/>
      <c r="BW1746" s="758"/>
      <c r="BX1746" s="758"/>
      <c r="BY1746" s="758"/>
      <c r="BZ1746" s="758"/>
      <c r="CA1746" s="758"/>
      <c r="CB1746" s="758"/>
      <c r="CC1746" s="758"/>
      <c r="CD1746" s="758"/>
      <c r="CE1746" s="758"/>
      <c r="CF1746" s="758"/>
      <c r="CG1746" s="758"/>
      <c r="CH1746" s="758"/>
      <c r="CI1746" s="758"/>
      <c r="CJ1746" s="758"/>
      <c r="CK1746" s="758"/>
      <c r="CL1746" s="758"/>
      <c r="CM1746" s="758"/>
      <c r="CN1746" s="758"/>
    </row>
    <row r="1747" spans="2:92" ht="15">
      <c r="B1747" s="758"/>
      <c r="C1747" s="758"/>
      <c r="D1747" s="758"/>
      <c r="E1747" s="758"/>
      <c r="F1747" s="758"/>
      <c r="G1747" s="758"/>
      <c r="H1747" s="758"/>
      <c r="I1747" s="758"/>
      <c r="J1747" s="758"/>
      <c r="K1747" s="758"/>
      <c r="L1747" s="758"/>
      <c r="M1747" s="758"/>
      <c r="N1747" s="758"/>
      <c r="O1747" s="758"/>
      <c r="P1747" s="758"/>
      <c r="Q1747" s="758"/>
      <c r="R1747" s="758"/>
      <c r="S1747" s="758"/>
      <c r="T1747" s="758"/>
      <c r="U1747" s="758"/>
      <c r="V1747" s="758"/>
      <c r="W1747" s="758"/>
      <c r="X1747" s="758"/>
      <c r="Y1747" s="758"/>
      <c r="Z1747" s="758"/>
      <c r="AA1747" s="758"/>
      <c r="AB1747" s="758"/>
      <c r="AC1747" s="758"/>
      <c r="AD1747" s="758"/>
      <c r="AE1747" s="758"/>
      <c r="AF1747" s="758"/>
      <c r="AG1747" s="758"/>
      <c r="AH1747" s="758"/>
      <c r="AI1747" s="758"/>
      <c r="AJ1747" s="758"/>
      <c r="AK1747" s="758"/>
      <c r="AL1747" s="758"/>
      <c r="AM1747" s="758"/>
      <c r="AN1747" s="758"/>
      <c r="AO1747" s="758"/>
      <c r="AP1747" s="758"/>
      <c r="AQ1747" s="758"/>
      <c r="AR1747" s="758"/>
      <c r="AS1747" s="758"/>
      <c r="AT1747" s="758"/>
      <c r="AU1747" s="758"/>
      <c r="AV1747" s="758"/>
      <c r="AW1747" s="758"/>
      <c r="AX1747" s="758"/>
      <c r="AY1747" s="758"/>
      <c r="AZ1747" s="758"/>
      <c r="BA1747" s="758"/>
      <c r="BB1747" s="758"/>
      <c r="BC1747" s="758"/>
      <c r="BD1747" s="758"/>
      <c r="BE1747" s="758"/>
      <c r="BF1747" s="812"/>
      <c r="BG1747" s="758"/>
      <c r="BH1747" s="758"/>
      <c r="BI1747" s="758"/>
      <c r="BJ1747" s="758"/>
      <c r="BK1747" s="758"/>
      <c r="BL1747" s="758"/>
      <c r="BM1747" s="758"/>
      <c r="BN1747" s="758"/>
      <c r="BO1747" s="758"/>
      <c r="BP1747" s="758"/>
      <c r="BQ1747" s="758"/>
      <c r="BR1747" s="758"/>
      <c r="BS1747" s="758"/>
      <c r="BT1747" s="758"/>
      <c r="BU1747" s="758"/>
      <c r="BV1747" s="758"/>
      <c r="BW1747" s="758"/>
      <c r="BX1747" s="758"/>
      <c r="BY1747" s="758"/>
      <c r="BZ1747" s="758"/>
      <c r="CA1747" s="758"/>
      <c r="CB1747" s="758"/>
      <c r="CC1747" s="758"/>
      <c r="CD1747" s="758"/>
      <c r="CE1747" s="758"/>
      <c r="CF1747" s="758"/>
      <c r="CG1747" s="758"/>
      <c r="CH1747" s="758"/>
      <c r="CI1747" s="758"/>
      <c r="CJ1747" s="758"/>
      <c r="CK1747" s="758"/>
      <c r="CL1747" s="758"/>
      <c r="CM1747" s="758"/>
      <c r="CN1747" s="758"/>
    </row>
    <row r="1748" spans="2:92" ht="15">
      <c r="B1748" s="758"/>
      <c r="C1748" s="758"/>
      <c r="D1748" s="758"/>
      <c r="E1748" s="758"/>
      <c r="F1748" s="758"/>
      <c r="G1748" s="758"/>
      <c r="H1748" s="758"/>
      <c r="I1748" s="758"/>
      <c r="J1748" s="758"/>
      <c r="K1748" s="758"/>
      <c r="L1748" s="758"/>
      <c r="M1748" s="758"/>
      <c r="N1748" s="758"/>
      <c r="O1748" s="758"/>
      <c r="P1748" s="758"/>
      <c r="Q1748" s="758"/>
      <c r="R1748" s="758"/>
      <c r="S1748" s="758"/>
      <c r="T1748" s="758"/>
      <c r="U1748" s="758"/>
      <c r="V1748" s="758"/>
      <c r="W1748" s="758"/>
      <c r="X1748" s="758"/>
      <c r="Y1748" s="758"/>
      <c r="Z1748" s="758"/>
      <c r="AA1748" s="758"/>
      <c r="AB1748" s="758"/>
      <c r="AC1748" s="758"/>
      <c r="AD1748" s="758"/>
      <c r="AE1748" s="758"/>
      <c r="AF1748" s="758"/>
      <c r="AG1748" s="758"/>
      <c r="AH1748" s="758"/>
      <c r="AI1748" s="758"/>
      <c r="AJ1748" s="758"/>
      <c r="AK1748" s="758"/>
      <c r="AL1748" s="758"/>
      <c r="AM1748" s="758"/>
      <c r="AN1748" s="758"/>
      <c r="AO1748" s="758"/>
      <c r="AP1748" s="758"/>
      <c r="AQ1748" s="758"/>
      <c r="AR1748" s="758"/>
      <c r="AS1748" s="758"/>
      <c r="AT1748" s="758"/>
      <c r="AU1748" s="758"/>
      <c r="AV1748" s="758"/>
      <c r="AW1748" s="758"/>
      <c r="AX1748" s="758"/>
      <c r="AY1748" s="758"/>
      <c r="AZ1748" s="758"/>
      <c r="BA1748" s="758"/>
      <c r="BB1748" s="758"/>
      <c r="BC1748" s="758"/>
      <c r="BD1748" s="758"/>
      <c r="BE1748" s="758"/>
      <c r="BF1748" s="812"/>
      <c r="BG1748" s="758"/>
      <c r="BH1748" s="758"/>
      <c r="BI1748" s="758"/>
      <c r="BJ1748" s="758"/>
      <c r="BK1748" s="758"/>
      <c r="BL1748" s="758"/>
      <c r="BM1748" s="758"/>
      <c r="BN1748" s="758"/>
      <c r="BO1748" s="758"/>
      <c r="BP1748" s="758"/>
      <c r="BQ1748" s="758"/>
      <c r="BR1748" s="758"/>
      <c r="BS1748" s="758"/>
      <c r="BT1748" s="758"/>
      <c r="BU1748" s="758"/>
      <c r="BV1748" s="758"/>
      <c r="BW1748" s="758"/>
      <c r="BX1748" s="758"/>
      <c r="BY1748" s="758"/>
      <c r="BZ1748" s="758"/>
      <c r="CA1748" s="758"/>
      <c r="CB1748" s="758"/>
      <c r="CC1748" s="758"/>
      <c r="CD1748" s="758"/>
      <c r="CE1748" s="758"/>
      <c r="CF1748" s="758"/>
      <c r="CG1748" s="758"/>
      <c r="CH1748" s="758"/>
      <c r="CI1748" s="758"/>
      <c r="CJ1748" s="758"/>
      <c r="CK1748" s="758"/>
      <c r="CL1748" s="758"/>
      <c r="CM1748" s="758"/>
      <c r="CN1748" s="758"/>
    </row>
    <row r="1749" spans="2:92" ht="15">
      <c r="B1749" s="758"/>
      <c r="C1749" s="758"/>
      <c r="D1749" s="758"/>
      <c r="E1749" s="758"/>
      <c r="F1749" s="758"/>
      <c r="G1749" s="758"/>
      <c r="H1749" s="758"/>
      <c r="I1749" s="758"/>
      <c r="J1749" s="758"/>
      <c r="K1749" s="758"/>
      <c r="L1749" s="758"/>
      <c r="M1749" s="758"/>
      <c r="N1749" s="758"/>
      <c r="O1749" s="758"/>
      <c r="P1749" s="758"/>
      <c r="Q1749" s="758"/>
      <c r="R1749" s="758"/>
      <c r="S1749" s="758"/>
      <c r="T1749" s="758"/>
      <c r="U1749" s="758"/>
      <c r="V1749" s="758"/>
      <c r="W1749" s="758"/>
      <c r="X1749" s="758"/>
      <c r="Y1749" s="758"/>
      <c r="Z1749" s="758"/>
      <c r="AA1749" s="758"/>
      <c r="AB1749" s="758"/>
      <c r="AC1749" s="758"/>
      <c r="AD1749" s="758"/>
      <c r="AE1749" s="758"/>
      <c r="AF1749" s="758"/>
      <c r="AG1749" s="758"/>
      <c r="AH1749" s="758"/>
      <c r="AI1749" s="758"/>
      <c r="AJ1749" s="758"/>
      <c r="AK1749" s="758"/>
      <c r="AL1749" s="758"/>
      <c r="AM1749" s="758"/>
      <c r="AN1749" s="758"/>
      <c r="AO1749" s="758"/>
      <c r="AP1749" s="758"/>
      <c r="AQ1749" s="758"/>
      <c r="AR1749" s="758"/>
      <c r="AS1749" s="758"/>
      <c r="AT1749" s="758"/>
      <c r="AU1749" s="758"/>
      <c r="AV1749" s="758"/>
      <c r="AW1749" s="758"/>
      <c r="AX1749" s="758"/>
      <c r="AY1749" s="758"/>
      <c r="AZ1749" s="758"/>
      <c r="BA1749" s="758"/>
      <c r="BB1749" s="758"/>
      <c r="BC1749" s="758"/>
      <c r="BD1749" s="758"/>
      <c r="BE1749" s="758"/>
      <c r="BF1749" s="812"/>
      <c r="BG1749" s="758"/>
      <c r="BH1749" s="758"/>
      <c r="BI1749" s="758"/>
      <c r="BJ1749" s="758"/>
      <c r="BK1749" s="758"/>
      <c r="BL1749" s="758"/>
      <c r="BM1749" s="758"/>
      <c r="BN1749" s="758"/>
      <c r="BO1749" s="758"/>
      <c r="BP1749" s="758"/>
      <c r="BQ1749" s="758"/>
      <c r="BR1749" s="758"/>
      <c r="BS1749" s="758"/>
      <c r="BT1749" s="758"/>
      <c r="BU1749" s="758"/>
      <c r="BV1749" s="758"/>
      <c r="BW1749" s="758"/>
      <c r="BX1749" s="758"/>
      <c r="BY1749" s="758"/>
      <c r="BZ1749" s="758"/>
      <c r="CA1749" s="758"/>
      <c r="CB1749" s="758"/>
      <c r="CC1749" s="758"/>
      <c r="CD1749" s="758"/>
      <c r="CE1749" s="758"/>
      <c r="CF1749" s="758"/>
      <c r="CG1749" s="758"/>
      <c r="CH1749" s="758"/>
      <c r="CI1749" s="758"/>
      <c r="CJ1749" s="758"/>
      <c r="CK1749" s="758"/>
      <c r="CL1749" s="758"/>
      <c r="CM1749" s="758"/>
      <c r="CN1749" s="758"/>
    </row>
    <row r="1750" spans="2:92" ht="15">
      <c r="B1750" s="758"/>
      <c r="C1750" s="758"/>
      <c r="D1750" s="758"/>
      <c r="E1750" s="758"/>
      <c r="F1750" s="758"/>
      <c r="G1750" s="758"/>
      <c r="H1750" s="758"/>
      <c r="I1750" s="758"/>
      <c r="J1750" s="758"/>
      <c r="K1750" s="758"/>
      <c r="L1750" s="758"/>
      <c r="M1750" s="758"/>
      <c r="N1750" s="758"/>
      <c r="O1750" s="758"/>
      <c r="P1750" s="758"/>
      <c r="Q1750" s="758"/>
      <c r="R1750" s="758"/>
      <c r="S1750" s="758"/>
      <c r="T1750" s="758"/>
      <c r="U1750" s="758"/>
      <c r="V1750" s="758"/>
      <c r="W1750" s="758"/>
      <c r="X1750" s="758"/>
      <c r="Y1750" s="758"/>
      <c r="Z1750" s="758"/>
      <c r="AA1750" s="758"/>
      <c r="AB1750" s="758"/>
      <c r="AC1750" s="758"/>
      <c r="AD1750" s="758"/>
      <c r="AE1750" s="758"/>
      <c r="AF1750" s="758"/>
      <c r="AG1750" s="758"/>
      <c r="AH1750" s="758"/>
      <c r="AI1750" s="758"/>
      <c r="AJ1750" s="758"/>
      <c r="AK1750" s="758"/>
      <c r="AL1750" s="758"/>
      <c r="AM1750" s="758"/>
      <c r="AN1750" s="758"/>
      <c r="AO1750" s="758"/>
      <c r="AP1750" s="758"/>
      <c r="AQ1750" s="758"/>
      <c r="AR1750" s="758"/>
      <c r="AS1750" s="758"/>
      <c r="AT1750" s="758"/>
      <c r="AU1750" s="758"/>
      <c r="AV1750" s="758"/>
      <c r="AW1750" s="758"/>
      <c r="AX1750" s="758"/>
      <c r="AY1750" s="758"/>
      <c r="AZ1750" s="758"/>
      <c r="BA1750" s="758"/>
      <c r="BB1750" s="758"/>
      <c r="BC1750" s="758"/>
      <c r="BD1750" s="758"/>
      <c r="BE1750" s="758"/>
      <c r="BF1750" s="812"/>
      <c r="BG1750" s="758"/>
      <c r="BH1750" s="758"/>
      <c r="BI1750" s="758"/>
      <c r="BJ1750" s="758"/>
      <c r="BK1750" s="758"/>
      <c r="BL1750" s="758"/>
      <c r="BM1750" s="758"/>
      <c r="BN1750" s="758"/>
      <c r="BO1750" s="758"/>
      <c r="BP1750" s="758"/>
      <c r="BQ1750" s="758"/>
      <c r="BR1750" s="758"/>
      <c r="BS1750" s="758"/>
      <c r="BT1750" s="758"/>
      <c r="BU1750" s="758"/>
      <c r="BV1750" s="758"/>
      <c r="BW1750" s="758"/>
      <c r="BX1750" s="758"/>
      <c r="BY1750" s="758"/>
      <c r="BZ1750" s="758"/>
      <c r="CA1750" s="758"/>
      <c r="CB1750" s="758"/>
      <c r="CC1750" s="758"/>
      <c r="CD1750" s="758"/>
      <c r="CE1750" s="758"/>
      <c r="CF1750" s="758"/>
      <c r="CG1750" s="758"/>
      <c r="CH1750" s="758"/>
      <c r="CI1750" s="758"/>
      <c r="CJ1750" s="758"/>
      <c r="CK1750" s="758"/>
      <c r="CL1750" s="758"/>
      <c r="CM1750" s="758"/>
      <c r="CN1750" s="758"/>
    </row>
    <row r="1751" spans="2:92" ht="15">
      <c r="B1751" s="758"/>
      <c r="C1751" s="758"/>
      <c r="D1751" s="758"/>
      <c r="E1751" s="758"/>
      <c r="F1751" s="758"/>
      <c r="G1751" s="758"/>
      <c r="H1751" s="758"/>
      <c r="I1751" s="758"/>
      <c r="J1751" s="758"/>
      <c r="K1751" s="758"/>
      <c r="L1751" s="758"/>
      <c r="M1751" s="758"/>
      <c r="N1751" s="758"/>
      <c r="O1751" s="758"/>
      <c r="P1751" s="758"/>
      <c r="Q1751" s="758"/>
      <c r="R1751" s="758"/>
      <c r="S1751" s="758"/>
      <c r="T1751" s="758"/>
      <c r="U1751" s="758"/>
      <c r="V1751" s="758"/>
      <c r="W1751" s="758"/>
      <c r="X1751" s="758"/>
      <c r="Y1751" s="758"/>
      <c r="Z1751" s="758"/>
      <c r="AA1751" s="758"/>
      <c r="AB1751" s="758"/>
      <c r="AC1751" s="758"/>
      <c r="AD1751" s="758"/>
      <c r="AE1751" s="758"/>
      <c r="AF1751" s="758"/>
      <c r="AG1751" s="758"/>
      <c r="AH1751" s="758"/>
      <c r="AI1751" s="758"/>
      <c r="AJ1751" s="758"/>
      <c r="AK1751" s="758"/>
      <c r="AL1751" s="758"/>
      <c r="AM1751" s="758"/>
      <c r="AN1751" s="758"/>
      <c r="AO1751" s="758"/>
      <c r="AP1751" s="758"/>
      <c r="AQ1751" s="758"/>
      <c r="AR1751" s="758"/>
      <c r="AS1751" s="758"/>
      <c r="AT1751" s="758"/>
      <c r="AU1751" s="758"/>
      <c r="AV1751" s="758"/>
      <c r="AW1751" s="758"/>
      <c r="AX1751" s="758"/>
      <c r="AY1751" s="758"/>
      <c r="AZ1751" s="758"/>
      <c r="BA1751" s="758"/>
      <c r="BB1751" s="758"/>
      <c r="BC1751" s="758"/>
      <c r="BD1751" s="758"/>
      <c r="BE1751" s="758"/>
      <c r="BF1751" s="812"/>
      <c r="BG1751" s="758"/>
      <c r="BH1751" s="758"/>
      <c r="BI1751" s="758"/>
      <c r="BJ1751" s="758"/>
      <c r="BK1751" s="758"/>
      <c r="BL1751" s="758"/>
      <c r="BM1751" s="758"/>
      <c r="BN1751" s="758"/>
      <c r="BO1751" s="758"/>
      <c r="BP1751" s="758"/>
      <c r="BQ1751" s="758"/>
      <c r="BR1751" s="758"/>
      <c r="BS1751" s="758"/>
      <c r="BT1751" s="758"/>
      <c r="BU1751" s="758"/>
      <c r="BV1751" s="758"/>
      <c r="BW1751" s="758"/>
      <c r="BX1751" s="758"/>
      <c r="BY1751" s="758"/>
      <c r="BZ1751" s="758"/>
      <c r="CA1751" s="758"/>
      <c r="CB1751" s="758"/>
      <c r="CC1751" s="758"/>
      <c r="CD1751" s="758"/>
      <c r="CE1751" s="758"/>
      <c r="CF1751" s="758"/>
      <c r="CG1751" s="758"/>
      <c r="CH1751" s="758"/>
      <c r="CI1751" s="758"/>
      <c r="CJ1751" s="758"/>
      <c r="CK1751" s="758"/>
      <c r="CL1751" s="758"/>
      <c r="CM1751" s="758"/>
      <c r="CN1751" s="758"/>
    </row>
    <row r="1752" spans="2:92" ht="15">
      <c r="B1752" s="758"/>
      <c r="C1752" s="758"/>
      <c r="D1752" s="758"/>
      <c r="E1752" s="758"/>
      <c r="F1752" s="758"/>
      <c r="G1752" s="758"/>
      <c r="H1752" s="758"/>
      <c r="I1752" s="758"/>
      <c r="J1752" s="758"/>
      <c r="K1752" s="758"/>
      <c r="L1752" s="758"/>
      <c r="M1752" s="758"/>
      <c r="N1752" s="758"/>
      <c r="O1752" s="758"/>
      <c r="P1752" s="758"/>
      <c r="Q1752" s="758"/>
      <c r="R1752" s="758"/>
      <c r="S1752" s="758"/>
      <c r="T1752" s="758"/>
      <c r="U1752" s="758"/>
      <c r="V1752" s="758"/>
      <c r="W1752" s="758"/>
      <c r="X1752" s="758"/>
      <c r="Y1752" s="758"/>
      <c r="Z1752" s="758"/>
      <c r="AA1752" s="758"/>
      <c r="AB1752" s="758"/>
      <c r="AC1752" s="758"/>
      <c r="AD1752" s="758"/>
      <c r="AE1752" s="758"/>
      <c r="AF1752" s="758"/>
      <c r="AG1752" s="758"/>
      <c r="AH1752" s="758"/>
      <c r="AI1752" s="758"/>
      <c r="AJ1752" s="758"/>
      <c r="AK1752" s="758"/>
      <c r="AL1752" s="758"/>
      <c r="AM1752" s="758"/>
      <c r="AN1752" s="758"/>
      <c r="AO1752" s="758"/>
      <c r="AP1752" s="758"/>
      <c r="AQ1752" s="758"/>
      <c r="AR1752" s="758"/>
      <c r="AS1752" s="758"/>
      <c r="AT1752" s="758"/>
      <c r="AU1752" s="758"/>
      <c r="AV1752" s="758"/>
      <c r="AW1752" s="758"/>
      <c r="AX1752" s="758"/>
      <c r="AY1752" s="758"/>
      <c r="AZ1752" s="758"/>
      <c r="BA1752" s="758"/>
      <c r="BB1752" s="758"/>
      <c r="BC1752" s="758"/>
      <c r="BD1752" s="758"/>
      <c r="BE1752" s="758"/>
      <c r="BF1752" s="812"/>
      <c r="BG1752" s="758"/>
      <c r="BH1752" s="758"/>
      <c r="BI1752" s="758"/>
      <c r="BJ1752" s="758"/>
      <c r="BK1752" s="758"/>
      <c r="BL1752" s="758"/>
      <c r="BM1752" s="758"/>
      <c r="BN1752" s="758"/>
      <c r="BO1752" s="758"/>
      <c r="BP1752" s="758"/>
      <c r="BQ1752" s="758"/>
      <c r="BR1752" s="758"/>
      <c r="BS1752" s="758"/>
      <c r="BT1752" s="758"/>
      <c r="BU1752" s="758"/>
      <c r="BV1752" s="758"/>
      <c r="BW1752" s="758"/>
      <c r="BX1752" s="758"/>
      <c r="BY1752" s="758"/>
      <c r="BZ1752" s="758"/>
      <c r="CA1752" s="758"/>
      <c r="CB1752" s="758"/>
      <c r="CC1752" s="758"/>
      <c r="CD1752" s="758"/>
      <c r="CE1752" s="758"/>
      <c r="CF1752" s="758"/>
      <c r="CG1752" s="758"/>
      <c r="CH1752" s="758"/>
      <c r="CI1752" s="758"/>
      <c r="CJ1752" s="758"/>
      <c r="CK1752" s="758"/>
      <c r="CL1752" s="758"/>
      <c r="CM1752" s="758"/>
      <c r="CN1752" s="758"/>
    </row>
    <row r="1753" spans="2:92" ht="15">
      <c r="B1753" s="758"/>
      <c r="C1753" s="758"/>
      <c r="D1753" s="758"/>
      <c r="E1753" s="758"/>
      <c r="F1753" s="758"/>
      <c r="G1753" s="758"/>
      <c r="H1753" s="758"/>
      <c r="I1753" s="758"/>
      <c r="J1753" s="758"/>
      <c r="K1753" s="758"/>
      <c r="L1753" s="758"/>
      <c r="M1753" s="758"/>
      <c r="N1753" s="758"/>
      <c r="O1753" s="758"/>
      <c r="P1753" s="758"/>
      <c r="Q1753" s="758"/>
      <c r="R1753" s="758"/>
      <c r="S1753" s="758"/>
      <c r="T1753" s="758"/>
      <c r="U1753" s="758"/>
      <c r="V1753" s="758"/>
      <c r="W1753" s="758"/>
      <c r="X1753" s="758"/>
      <c r="Y1753" s="758"/>
      <c r="Z1753" s="758"/>
      <c r="AA1753" s="758"/>
      <c r="AB1753" s="758"/>
      <c r="AC1753" s="758"/>
      <c r="AD1753" s="758"/>
      <c r="AE1753" s="758"/>
      <c r="AF1753" s="758"/>
      <c r="AG1753" s="758"/>
      <c r="AH1753" s="758"/>
      <c r="AI1753" s="758"/>
      <c r="AJ1753" s="758"/>
      <c r="AK1753" s="758"/>
      <c r="AL1753" s="758"/>
      <c r="AM1753" s="758"/>
      <c r="AN1753" s="758"/>
      <c r="AO1753" s="758"/>
      <c r="AP1753" s="758"/>
      <c r="AQ1753" s="758"/>
      <c r="AR1753" s="758"/>
      <c r="AS1753" s="758"/>
      <c r="AT1753" s="758"/>
      <c r="AU1753" s="758"/>
      <c r="AV1753" s="758"/>
      <c r="AW1753" s="758"/>
      <c r="AX1753" s="758"/>
      <c r="AY1753" s="758"/>
      <c r="AZ1753" s="758"/>
      <c r="BA1753" s="758"/>
      <c r="BB1753" s="758"/>
      <c r="BC1753" s="758"/>
      <c r="BD1753" s="758"/>
      <c r="BE1753" s="758"/>
      <c r="BF1753" s="812"/>
      <c r="BG1753" s="758"/>
      <c r="BH1753" s="758"/>
      <c r="BI1753" s="758"/>
      <c r="BJ1753" s="758"/>
      <c r="BK1753" s="758"/>
      <c r="BL1753" s="758"/>
      <c r="BM1753" s="758"/>
      <c r="BN1753" s="758"/>
      <c r="BO1753" s="758"/>
      <c r="BP1753" s="758"/>
      <c r="BQ1753" s="758"/>
      <c r="BR1753" s="758"/>
      <c r="BS1753" s="758"/>
      <c r="BT1753" s="758"/>
      <c r="BU1753" s="758"/>
      <c r="BV1753" s="758"/>
      <c r="BW1753" s="758"/>
      <c r="BX1753" s="758"/>
      <c r="BY1753" s="758"/>
      <c r="BZ1753" s="758"/>
      <c r="CA1753" s="758"/>
      <c r="CB1753" s="758"/>
      <c r="CC1753" s="758"/>
      <c r="CD1753" s="758"/>
      <c r="CE1753" s="758"/>
      <c r="CF1753" s="758"/>
      <c r="CG1753" s="758"/>
      <c r="CH1753" s="758"/>
      <c r="CI1753" s="758"/>
      <c r="CJ1753" s="758"/>
      <c r="CK1753" s="758"/>
      <c r="CL1753" s="758"/>
      <c r="CM1753" s="758"/>
      <c r="CN1753" s="758"/>
    </row>
    <row r="1754" spans="2:92" ht="15">
      <c r="B1754" s="758"/>
      <c r="C1754" s="758"/>
      <c r="D1754" s="758"/>
      <c r="E1754" s="758"/>
      <c r="F1754" s="758"/>
      <c r="G1754" s="758"/>
      <c r="H1754" s="758"/>
      <c r="I1754" s="758"/>
      <c r="J1754" s="758"/>
      <c r="K1754" s="758"/>
      <c r="L1754" s="758"/>
      <c r="M1754" s="758"/>
      <c r="N1754" s="758"/>
      <c r="O1754" s="758"/>
      <c r="P1754" s="758"/>
      <c r="Q1754" s="758"/>
      <c r="R1754" s="758"/>
      <c r="S1754" s="758"/>
      <c r="T1754" s="758"/>
      <c r="U1754" s="758"/>
      <c r="V1754" s="758"/>
      <c r="W1754" s="758"/>
      <c r="X1754" s="758"/>
      <c r="Y1754" s="758"/>
      <c r="Z1754" s="758"/>
      <c r="AA1754" s="758"/>
      <c r="AB1754" s="758"/>
      <c r="AC1754" s="758"/>
      <c r="AD1754" s="758"/>
      <c r="AE1754" s="758"/>
      <c r="AF1754" s="758"/>
      <c r="AG1754" s="758"/>
      <c r="AH1754" s="758"/>
      <c r="AI1754" s="758"/>
      <c r="AJ1754" s="758"/>
      <c r="AK1754" s="758"/>
      <c r="AL1754" s="758"/>
      <c r="AM1754" s="758"/>
      <c r="AN1754" s="758"/>
      <c r="AO1754" s="758"/>
      <c r="AP1754" s="758"/>
      <c r="AQ1754" s="758"/>
      <c r="AR1754" s="758"/>
      <c r="AS1754" s="758"/>
      <c r="AT1754" s="758"/>
      <c r="AU1754" s="758"/>
      <c r="AV1754" s="758"/>
      <c r="AW1754" s="758"/>
      <c r="AX1754" s="758"/>
      <c r="AY1754" s="758"/>
      <c r="AZ1754" s="758"/>
      <c r="BA1754" s="758"/>
      <c r="BB1754" s="758"/>
      <c r="BC1754" s="758"/>
      <c r="BD1754" s="758"/>
      <c r="BE1754" s="758"/>
      <c r="BF1754" s="812"/>
      <c r="BG1754" s="758"/>
      <c r="BH1754" s="758"/>
      <c r="BI1754" s="758"/>
      <c r="BJ1754" s="758"/>
      <c r="BK1754" s="758"/>
      <c r="BL1754" s="758"/>
      <c r="BM1754" s="758"/>
      <c r="BN1754" s="758"/>
      <c r="BO1754" s="758"/>
      <c r="BP1754" s="758"/>
      <c r="BQ1754" s="758"/>
      <c r="BR1754" s="758"/>
      <c r="BS1754" s="758"/>
      <c r="BT1754" s="758"/>
      <c r="BU1754" s="758"/>
      <c r="BV1754" s="758"/>
      <c r="BW1754" s="758"/>
      <c r="BX1754" s="758"/>
      <c r="BY1754" s="758"/>
      <c r="BZ1754" s="758"/>
      <c r="CA1754" s="758"/>
      <c r="CB1754" s="758"/>
      <c r="CC1754" s="758"/>
      <c r="CD1754" s="758"/>
      <c r="CE1754" s="758"/>
      <c r="CF1754" s="758"/>
      <c r="CG1754" s="758"/>
      <c r="CH1754" s="758"/>
      <c r="CI1754" s="758"/>
      <c r="CJ1754" s="758"/>
      <c r="CK1754" s="758"/>
      <c r="CL1754" s="758"/>
      <c r="CM1754" s="758"/>
      <c r="CN1754" s="758"/>
    </row>
    <row r="1755" spans="2:92" ht="15">
      <c r="B1755" s="758"/>
      <c r="C1755" s="758"/>
      <c r="D1755" s="758"/>
      <c r="E1755" s="758"/>
      <c r="F1755" s="758"/>
      <c r="G1755" s="758"/>
      <c r="H1755" s="758"/>
      <c r="I1755" s="758"/>
      <c r="J1755" s="758"/>
      <c r="K1755" s="758"/>
      <c r="L1755" s="758"/>
      <c r="M1755" s="758"/>
      <c r="N1755" s="758"/>
      <c r="O1755" s="758"/>
      <c r="P1755" s="758"/>
      <c r="Q1755" s="758"/>
      <c r="R1755" s="758"/>
      <c r="S1755" s="758"/>
      <c r="T1755" s="758"/>
      <c r="U1755" s="758"/>
      <c r="V1755" s="758"/>
      <c r="W1755" s="758"/>
      <c r="X1755" s="758"/>
      <c r="Y1755" s="758"/>
      <c r="Z1755" s="758"/>
      <c r="AA1755" s="758"/>
      <c r="AB1755" s="758"/>
      <c r="AC1755" s="758"/>
      <c r="AD1755" s="758"/>
      <c r="AE1755" s="758"/>
      <c r="AF1755" s="758"/>
      <c r="AG1755" s="758"/>
      <c r="AH1755" s="758"/>
      <c r="AI1755" s="758"/>
      <c r="AJ1755" s="758"/>
      <c r="AK1755" s="758"/>
      <c r="AL1755" s="758"/>
      <c r="AM1755" s="758"/>
      <c r="AN1755" s="758"/>
      <c r="AO1755" s="758"/>
      <c r="AP1755" s="758"/>
      <c r="AQ1755" s="758"/>
      <c r="AR1755" s="758"/>
      <c r="AS1755" s="758"/>
      <c r="AT1755" s="758"/>
      <c r="AU1755" s="758"/>
      <c r="AV1755" s="758"/>
      <c r="AW1755" s="758"/>
      <c r="AX1755" s="758"/>
      <c r="AY1755" s="758"/>
      <c r="AZ1755" s="758"/>
      <c r="BA1755" s="758"/>
      <c r="BB1755" s="758"/>
      <c r="BC1755" s="758"/>
      <c r="BD1755" s="758"/>
      <c r="BE1755" s="758"/>
      <c r="BF1755" s="812"/>
      <c r="BG1755" s="758"/>
      <c r="BH1755" s="758"/>
      <c r="BI1755" s="758"/>
      <c r="BJ1755" s="758"/>
      <c r="BK1755" s="758"/>
      <c r="BL1755" s="758"/>
      <c r="BM1755" s="758"/>
      <c r="BN1755" s="758"/>
      <c r="BO1755" s="758"/>
      <c r="BP1755" s="758"/>
      <c r="BQ1755" s="758"/>
      <c r="BR1755" s="758"/>
      <c r="BS1755" s="758"/>
      <c r="BT1755" s="758"/>
      <c r="BU1755" s="758"/>
      <c r="BV1755" s="758"/>
      <c r="BW1755" s="758"/>
      <c r="BX1755" s="758"/>
      <c r="BY1755" s="758"/>
      <c r="BZ1755" s="758"/>
      <c r="CA1755" s="758"/>
      <c r="CB1755" s="758"/>
      <c r="CC1755" s="758"/>
      <c r="CD1755" s="758"/>
      <c r="CE1755" s="758"/>
      <c r="CF1755" s="758"/>
      <c r="CG1755" s="758"/>
      <c r="CH1755" s="758"/>
      <c r="CI1755" s="758"/>
      <c r="CJ1755" s="758"/>
      <c r="CK1755" s="758"/>
      <c r="CL1755" s="758"/>
      <c r="CM1755" s="758"/>
      <c r="CN1755" s="758"/>
    </row>
    <row r="1756" spans="2:92" ht="15">
      <c r="B1756" s="758"/>
      <c r="C1756" s="758"/>
      <c r="D1756" s="758"/>
      <c r="E1756" s="758"/>
      <c r="F1756" s="758"/>
      <c r="G1756" s="758"/>
      <c r="H1756" s="758"/>
      <c r="I1756" s="758"/>
      <c r="J1756" s="758"/>
      <c r="K1756" s="758"/>
      <c r="L1756" s="758"/>
      <c r="M1756" s="758"/>
      <c r="N1756" s="758"/>
      <c r="O1756" s="758"/>
      <c r="P1756" s="758"/>
      <c r="Q1756" s="758"/>
      <c r="R1756" s="758"/>
      <c r="S1756" s="758"/>
      <c r="T1756" s="758"/>
      <c r="U1756" s="758"/>
      <c r="V1756" s="758"/>
      <c r="W1756" s="758"/>
      <c r="X1756" s="758"/>
      <c r="Y1756" s="758"/>
      <c r="Z1756" s="758"/>
      <c r="AA1756" s="758"/>
      <c r="AB1756" s="758"/>
      <c r="AC1756" s="758"/>
      <c r="AD1756" s="758"/>
      <c r="AE1756" s="758"/>
      <c r="AF1756" s="758"/>
      <c r="AG1756" s="758"/>
      <c r="AH1756" s="758"/>
      <c r="AI1756" s="758"/>
      <c r="AJ1756" s="758"/>
      <c r="AK1756" s="758"/>
      <c r="AL1756" s="758"/>
      <c r="AM1756" s="758"/>
      <c r="AN1756" s="758"/>
      <c r="AO1756" s="758"/>
      <c r="AP1756" s="758"/>
      <c r="AQ1756" s="758"/>
      <c r="AR1756" s="758"/>
      <c r="AS1756" s="758"/>
      <c r="AT1756" s="758"/>
      <c r="AU1756" s="758"/>
      <c r="AV1756" s="758"/>
      <c r="AW1756" s="758"/>
      <c r="AX1756" s="758"/>
      <c r="AY1756" s="758"/>
      <c r="AZ1756" s="758"/>
      <c r="BA1756" s="758"/>
      <c r="BB1756" s="758"/>
      <c r="BC1756" s="758"/>
      <c r="BD1756" s="758"/>
      <c r="BE1756" s="758"/>
      <c r="BF1756" s="812"/>
      <c r="BG1756" s="758"/>
      <c r="BH1756" s="758"/>
      <c r="BI1756" s="758"/>
      <c r="BJ1756" s="758"/>
      <c r="BK1756" s="758"/>
      <c r="BL1756" s="758"/>
      <c r="BM1756" s="758"/>
      <c r="BN1756" s="758"/>
      <c r="BO1756" s="758"/>
      <c r="BP1756" s="758"/>
      <c r="BQ1756" s="758"/>
      <c r="BR1756" s="758"/>
      <c r="BS1756" s="758"/>
      <c r="BT1756" s="758"/>
      <c r="BU1756" s="758"/>
      <c r="BV1756" s="758"/>
      <c r="BW1756" s="758"/>
      <c r="BX1756" s="758"/>
      <c r="BY1756" s="758"/>
      <c r="BZ1756" s="758"/>
      <c r="CA1756" s="758"/>
      <c r="CB1756" s="758"/>
      <c r="CC1756" s="758"/>
      <c r="CD1756" s="758"/>
      <c r="CE1756" s="758"/>
      <c r="CF1756" s="758"/>
      <c r="CG1756" s="758"/>
      <c r="CH1756" s="758"/>
      <c r="CI1756" s="758"/>
      <c r="CJ1756" s="758"/>
      <c r="CK1756" s="758"/>
      <c r="CL1756" s="758"/>
      <c r="CM1756" s="758"/>
      <c r="CN1756" s="758"/>
    </row>
    <row r="1757" spans="2:92" ht="15">
      <c r="B1757" s="758"/>
      <c r="C1757" s="758"/>
      <c r="D1757" s="758"/>
      <c r="E1757" s="758"/>
      <c r="F1757" s="758"/>
      <c r="G1757" s="758"/>
      <c r="H1757" s="758"/>
      <c r="I1757" s="758"/>
      <c r="J1757" s="758"/>
      <c r="K1757" s="758"/>
      <c r="L1757" s="758"/>
      <c r="M1757" s="758"/>
      <c r="N1757" s="758"/>
      <c r="O1757" s="758"/>
      <c r="P1757" s="758"/>
      <c r="Q1757" s="758"/>
      <c r="R1757" s="758"/>
      <c r="S1757" s="758"/>
      <c r="T1757" s="758"/>
      <c r="U1757" s="758"/>
      <c r="V1757" s="758"/>
      <c r="W1757" s="758"/>
      <c r="X1757" s="758"/>
      <c r="Y1757" s="758"/>
      <c r="Z1757" s="758"/>
      <c r="AA1757" s="758"/>
      <c r="AB1757" s="758"/>
      <c r="AC1757" s="758"/>
      <c r="AD1757" s="758"/>
      <c r="AE1757" s="758"/>
      <c r="AF1757" s="758"/>
      <c r="AG1757" s="758"/>
      <c r="AH1757" s="758"/>
      <c r="AI1757" s="758"/>
      <c r="AJ1757" s="758"/>
      <c r="AK1757" s="758"/>
      <c r="AL1757" s="758"/>
      <c r="AM1757" s="758"/>
      <c r="AN1757" s="758"/>
      <c r="AO1757" s="758"/>
      <c r="AP1757" s="758"/>
      <c r="AQ1757" s="758"/>
      <c r="AR1757" s="758"/>
      <c r="AS1757" s="758"/>
      <c r="AT1757" s="758"/>
      <c r="AU1757" s="758"/>
      <c r="AV1757" s="758"/>
      <c r="AW1757" s="758"/>
      <c r="AX1757" s="758"/>
      <c r="AY1757" s="758"/>
      <c r="AZ1757" s="758"/>
      <c r="BA1757" s="758"/>
      <c r="BB1757" s="758"/>
      <c r="BC1757" s="758"/>
      <c r="BD1757" s="758"/>
      <c r="BE1757" s="758"/>
      <c r="BF1757" s="812"/>
      <c r="BG1757" s="758"/>
      <c r="BH1757" s="758"/>
      <c r="BI1757" s="758"/>
      <c r="BJ1757" s="758"/>
      <c r="BK1757" s="758"/>
      <c r="BL1757" s="758"/>
      <c r="BM1757" s="758"/>
      <c r="BN1757" s="758"/>
      <c r="BO1757" s="758"/>
      <c r="BP1757" s="758"/>
      <c r="BQ1757" s="758"/>
      <c r="BR1757" s="758"/>
      <c r="BS1757" s="758"/>
      <c r="BT1757" s="758"/>
      <c r="BU1757" s="758"/>
      <c r="BV1757" s="758"/>
      <c r="BW1757" s="758"/>
      <c r="BX1757" s="758"/>
      <c r="BY1757" s="758"/>
      <c r="BZ1757" s="758"/>
      <c r="CA1757" s="758"/>
      <c r="CB1757" s="758"/>
      <c r="CC1757" s="758"/>
      <c r="CD1757" s="758"/>
      <c r="CE1757" s="758"/>
      <c r="CF1757" s="758"/>
      <c r="CG1757" s="758"/>
      <c r="CH1757" s="758"/>
      <c r="CI1757" s="758"/>
      <c r="CJ1757" s="758"/>
      <c r="CK1757" s="758"/>
      <c r="CL1757" s="758"/>
      <c r="CM1757" s="758"/>
      <c r="CN1757" s="758"/>
    </row>
    <row r="1758" spans="2:92" ht="15">
      <c r="B1758" s="758"/>
      <c r="C1758" s="758"/>
      <c r="D1758" s="758"/>
      <c r="E1758" s="758"/>
      <c r="F1758" s="758"/>
      <c r="G1758" s="758"/>
      <c r="H1758" s="758"/>
      <c r="I1758" s="758"/>
      <c r="J1758" s="758"/>
      <c r="K1758" s="758"/>
      <c r="L1758" s="758"/>
      <c r="M1758" s="758"/>
      <c r="N1758" s="758"/>
      <c r="O1758" s="758"/>
      <c r="P1758" s="758"/>
      <c r="Q1758" s="758"/>
      <c r="R1758" s="758"/>
      <c r="S1758" s="758"/>
      <c r="T1758" s="758"/>
      <c r="U1758" s="758"/>
      <c r="V1758" s="758"/>
      <c r="W1758" s="758"/>
      <c r="X1758" s="758"/>
      <c r="Y1758" s="758"/>
      <c r="Z1758" s="758"/>
      <c r="AA1758" s="758"/>
      <c r="AB1758" s="758"/>
      <c r="AC1758" s="758"/>
      <c r="AD1758" s="758"/>
      <c r="AE1758" s="758"/>
      <c r="AF1758" s="758"/>
      <c r="AG1758" s="758"/>
      <c r="AH1758" s="758"/>
      <c r="AI1758" s="758"/>
      <c r="AJ1758" s="758"/>
      <c r="AK1758" s="758"/>
      <c r="AL1758" s="758"/>
      <c r="AM1758" s="758"/>
      <c r="AN1758" s="758"/>
      <c r="AO1758" s="758"/>
      <c r="AP1758" s="758"/>
      <c r="AQ1758" s="758"/>
      <c r="AR1758" s="758"/>
      <c r="AS1758" s="758"/>
      <c r="AT1758" s="758"/>
      <c r="AU1758" s="758"/>
      <c r="AV1758" s="758"/>
      <c r="AW1758" s="758"/>
      <c r="AX1758" s="758"/>
      <c r="AY1758" s="758"/>
      <c r="AZ1758" s="758"/>
      <c r="BA1758" s="758"/>
      <c r="BB1758" s="758"/>
      <c r="BC1758" s="758"/>
      <c r="BD1758" s="758"/>
      <c r="BE1758" s="758"/>
      <c r="BF1758" s="812"/>
      <c r="BG1758" s="758"/>
      <c r="BH1758" s="758"/>
      <c r="BI1758" s="758"/>
      <c r="BJ1758" s="758"/>
      <c r="BK1758" s="758"/>
      <c r="BL1758" s="758"/>
      <c r="BM1758" s="758"/>
      <c r="BN1758" s="758"/>
      <c r="BO1758" s="758"/>
      <c r="BP1758" s="758"/>
      <c r="BQ1758" s="758"/>
      <c r="BR1758" s="758"/>
      <c r="BS1758" s="758"/>
      <c r="BT1758" s="758"/>
      <c r="BU1758" s="758"/>
      <c r="BV1758" s="758"/>
      <c r="BW1758" s="758"/>
      <c r="BX1758" s="758"/>
      <c r="BY1758" s="758"/>
      <c r="BZ1758" s="758"/>
      <c r="CA1758" s="758"/>
      <c r="CB1758" s="758"/>
      <c r="CC1758" s="758"/>
      <c r="CD1758" s="758"/>
      <c r="CE1758" s="758"/>
      <c r="CF1758" s="758"/>
      <c r="CG1758" s="758"/>
      <c r="CH1758" s="758"/>
      <c r="CI1758" s="758"/>
      <c r="CJ1758" s="758"/>
      <c r="CK1758" s="758"/>
      <c r="CL1758" s="758"/>
      <c r="CM1758" s="758"/>
      <c r="CN1758" s="758"/>
    </row>
    <row r="1759" spans="2:92" ht="15">
      <c r="B1759" s="758"/>
      <c r="C1759" s="758"/>
      <c r="D1759" s="758"/>
      <c r="E1759" s="758"/>
      <c r="F1759" s="758"/>
      <c r="G1759" s="758"/>
      <c r="H1759" s="758"/>
      <c r="I1759" s="758"/>
      <c r="J1759" s="758"/>
      <c r="K1759" s="758"/>
      <c r="L1759" s="758"/>
      <c r="M1759" s="758"/>
      <c r="N1759" s="758"/>
      <c r="O1759" s="758"/>
      <c r="P1759" s="758"/>
      <c r="Q1759" s="758"/>
      <c r="R1759" s="758"/>
      <c r="S1759" s="758"/>
      <c r="T1759" s="758"/>
      <c r="U1759" s="758"/>
      <c r="V1759" s="758"/>
      <c r="W1759" s="758"/>
      <c r="X1759" s="758"/>
      <c r="Y1759" s="758"/>
      <c r="Z1759" s="758"/>
      <c r="AA1759" s="758"/>
      <c r="AB1759" s="758"/>
      <c r="AC1759" s="758"/>
      <c r="AD1759" s="758"/>
      <c r="AE1759" s="758"/>
      <c r="AF1759" s="758"/>
      <c r="AG1759" s="758"/>
      <c r="AH1759" s="758"/>
      <c r="AI1759" s="758"/>
      <c r="AJ1759" s="758"/>
      <c r="AK1759" s="758"/>
      <c r="AL1759" s="758"/>
      <c r="AM1759" s="758"/>
      <c r="AN1759" s="758"/>
      <c r="AO1759" s="758"/>
      <c r="AP1759" s="758"/>
      <c r="AQ1759" s="758"/>
      <c r="AR1759" s="758"/>
      <c r="AS1759" s="758"/>
      <c r="AT1759" s="758"/>
      <c r="AU1759" s="758"/>
      <c r="AV1759" s="758"/>
      <c r="AW1759" s="758"/>
      <c r="AX1759" s="758"/>
      <c r="AY1759" s="758"/>
      <c r="AZ1759" s="758"/>
      <c r="BA1759" s="758"/>
      <c r="BB1759" s="758"/>
      <c r="BC1759" s="758"/>
      <c r="BD1759" s="758"/>
      <c r="BE1759" s="758"/>
      <c r="BF1759" s="812"/>
      <c r="BG1759" s="758"/>
      <c r="BH1759" s="758"/>
      <c r="BI1759" s="758"/>
      <c r="BJ1759" s="758"/>
      <c r="BK1759" s="758"/>
      <c r="BL1759" s="758"/>
      <c r="BM1759" s="758"/>
      <c r="BN1759" s="758"/>
      <c r="BO1759" s="758"/>
      <c r="BP1759" s="758"/>
      <c r="BQ1759" s="758"/>
      <c r="BR1759" s="758"/>
      <c r="BS1759" s="758"/>
      <c r="BT1759" s="758"/>
      <c r="BU1759" s="758"/>
      <c r="BV1759" s="758"/>
      <c r="BW1759" s="758"/>
      <c r="BX1759" s="758"/>
      <c r="BY1759" s="758"/>
      <c r="BZ1759" s="758"/>
      <c r="CA1759" s="758"/>
      <c r="CB1759" s="758"/>
      <c r="CC1759" s="758"/>
      <c r="CD1759" s="758"/>
      <c r="CE1759" s="758"/>
      <c r="CF1759" s="758"/>
      <c r="CG1759" s="758"/>
      <c r="CH1759" s="758"/>
      <c r="CI1759" s="758"/>
      <c r="CJ1759" s="758"/>
      <c r="CK1759" s="758"/>
      <c r="CL1759" s="758"/>
      <c r="CM1759" s="758"/>
      <c r="CN1759" s="758"/>
    </row>
    <row r="1760" spans="2:92" ht="15">
      <c r="B1760" s="758"/>
      <c r="C1760" s="758"/>
      <c r="D1760" s="758"/>
      <c r="E1760" s="758"/>
      <c r="F1760" s="758"/>
      <c r="G1760" s="758"/>
      <c r="H1760" s="758"/>
      <c r="I1760" s="758"/>
      <c r="J1760" s="758"/>
      <c r="K1760" s="758"/>
      <c r="L1760" s="758"/>
      <c r="M1760" s="758"/>
      <c r="N1760" s="758"/>
      <c r="O1760" s="758"/>
      <c r="P1760" s="758"/>
      <c r="Q1760" s="758"/>
      <c r="R1760" s="758"/>
      <c r="S1760" s="758"/>
      <c r="T1760" s="758"/>
      <c r="U1760" s="758"/>
      <c r="V1760" s="758"/>
      <c r="W1760" s="758"/>
      <c r="X1760" s="758"/>
      <c r="Y1760" s="758"/>
      <c r="Z1760" s="758"/>
      <c r="AA1760" s="758"/>
      <c r="AB1760" s="758"/>
      <c r="AC1760" s="758"/>
      <c r="AD1760" s="758"/>
      <c r="AE1760" s="758"/>
      <c r="AF1760" s="758"/>
      <c r="AG1760" s="758"/>
      <c r="AH1760" s="758"/>
      <c r="AI1760" s="758"/>
      <c r="AJ1760" s="758"/>
      <c r="AK1760" s="758"/>
      <c r="AL1760" s="758"/>
      <c r="AM1760" s="758"/>
      <c r="AN1760" s="758"/>
      <c r="AO1760" s="758"/>
      <c r="AP1760" s="758"/>
      <c r="AQ1760" s="758"/>
      <c r="AR1760" s="758"/>
      <c r="AS1760" s="758"/>
      <c r="AT1760" s="758"/>
      <c r="AU1760" s="758"/>
      <c r="AV1760" s="758"/>
      <c r="AW1760" s="758"/>
      <c r="AX1760" s="758"/>
      <c r="AY1760" s="758"/>
      <c r="AZ1760" s="758"/>
      <c r="BA1760" s="758"/>
      <c r="BB1760" s="758"/>
      <c r="BC1760" s="758"/>
      <c r="BD1760" s="758"/>
      <c r="BE1760" s="758"/>
      <c r="BF1760" s="812"/>
      <c r="BG1760" s="758"/>
      <c r="BH1760" s="758"/>
      <c r="BI1760" s="758"/>
      <c r="BJ1760" s="758"/>
      <c r="BK1760" s="758"/>
      <c r="BL1760" s="758"/>
      <c r="BM1760" s="758"/>
      <c r="BN1760" s="758"/>
      <c r="BO1760" s="758"/>
      <c r="BP1760" s="758"/>
      <c r="BQ1760" s="758"/>
      <c r="BR1760" s="758"/>
      <c r="BS1760" s="758"/>
      <c r="BT1760" s="758"/>
      <c r="BU1760" s="758"/>
      <c r="BV1760" s="758"/>
      <c r="BW1760" s="758"/>
      <c r="BX1760" s="758"/>
      <c r="BY1760" s="758"/>
      <c r="BZ1760" s="758"/>
      <c r="CA1760" s="758"/>
      <c r="CB1760" s="758"/>
      <c r="CC1760" s="758"/>
      <c r="CD1760" s="758"/>
      <c r="CE1760" s="758"/>
      <c r="CF1760" s="758"/>
      <c r="CG1760" s="758"/>
      <c r="CH1760" s="758"/>
      <c r="CI1760" s="758"/>
      <c r="CJ1760" s="758"/>
      <c r="CK1760" s="758"/>
      <c r="CL1760" s="758"/>
      <c r="CM1760" s="758"/>
      <c r="CN1760" s="758"/>
    </row>
    <row r="1761" spans="2:92" ht="15">
      <c r="B1761" s="758"/>
      <c r="C1761" s="758"/>
      <c r="D1761" s="758"/>
      <c r="E1761" s="758"/>
      <c r="F1761" s="758"/>
      <c r="G1761" s="758"/>
      <c r="H1761" s="758"/>
      <c r="I1761" s="758"/>
      <c r="J1761" s="758"/>
      <c r="K1761" s="758"/>
      <c r="L1761" s="758"/>
      <c r="M1761" s="758"/>
      <c r="N1761" s="758"/>
      <c r="O1761" s="758"/>
      <c r="P1761" s="758"/>
      <c r="Q1761" s="758"/>
      <c r="R1761" s="758"/>
      <c r="S1761" s="758"/>
      <c r="T1761" s="758"/>
      <c r="U1761" s="758"/>
      <c r="V1761" s="758"/>
      <c r="W1761" s="758"/>
      <c r="X1761" s="758"/>
      <c r="Y1761" s="758"/>
      <c r="Z1761" s="758"/>
      <c r="AA1761" s="758"/>
      <c r="AB1761" s="758"/>
      <c r="AC1761" s="758"/>
      <c r="AD1761" s="758"/>
      <c r="AE1761" s="758"/>
      <c r="AF1761" s="758"/>
      <c r="AG1761" s="758"/>
      <c r="AH1761" s="758"/>
      <c r="AI1761" s="758"/>
      <c r="AJ1761" s="758"/>
      <c r="AK1761" s="758"/>
      <c r="AL1761" s="758"/>
      <c r="AM1761" s="758"/>
      <c r="AN1761" s="758"/>
      <c r="AO1761" s="758"/>
      <c r="AP1761" s="758"/>
      <c r="AQ1761" s="758"/>
      <c r="AR1761" s="758"/>
      <c r="AS1761" s="758"/>
      <c r="AT1761" s="758"/>
      <c r="AU1761" s="758"/>
      <c r="AV1761" s="758"/>
      <c r="AW1761" s="758"/>
      <c r="AX1761" s="758"/>
      <c r="AY1761" s="758"/>
      <c r="AZ1761" s="758"/>
      <c r="BA1761" s="758"/>
      <c r="BB1761" s="758"/>
      <c r="BC1761" s="758"/>
      <c r="BD1761" s="758"/>
      <c r="BE1761" s="758"/>
      <c r="BF1761" s="812"/>
      <c r="BG1761" s="758"/>
      <c r="BH1761" s="758"/>
      <c r="BI1761" s="758"/>
      <c r="BJ1761" s="758"/>
      <c r="BK1761" s="758"/>
      <c r="BL1761" s="758"/>
      <c r="BM1761" s="758"/>
      <c r="BN1761" s="758"/>
      <c r="BO1761" s="758"/>
      <c r="BP1761" s="758"/>
      <c r="BQ1761" s="758"/>
      <c r="BR1761" s="758"/>
      <c r="BS1761" s="758"/>
      <c r="BT1761" s="758"/>
      <c r="BU1761" s="758"/>
      <c r="BV1761" s="758"/>
      <c r="BW1761" s="758"/>
      <c r="BX1761" s="758"/>
      <c r="BY1761" s="758"/>
      <c r="BZ1761" s="758"/>
      <c r="CA1761" s="758"/>
      <c r="CB1761" s="758"/>
      <c r="CC1761" s="758"/>
      <c r="CD1761" s="758"/>
      <c r="CE1761" s="758"/>
      <c r="CF1761" s="758"/>
      <c r="CG1761" s="758"/>
      <c r="CH1761" s="758"/>
      <c r="CI1761" s="758"/>
      <c r="CJ1761" s="758"/>
      <c r="CK1761" s="758"/>
      <c r="CL1761" s="758"/>
      <c r="CM1761" s="758"/>
      <c r="CN1761" s="758"/>
    </row>
    <row r="1762" spans="2:92" ht="15">
      <c r="B1762" s="758"/>
      <c r="C1762" s="758"/>
      <c r="D1762" s="758"/>
      <c r="E1762" s="758"/>
      <c r="F1762" s="758"/>
      <c r="G1762" s="758"/>
      <c r="H1762" s="758"/>
      <c r="I1762" s="758"/>
      <c r="J1762" s="758"/>
      <c r="K1762" s="758"/>
      <c r="L1762" s="758"/>
      <c r="M1762" s="758"/>
      <c r="N1762" s="758"/>
      <c r="O1762" s="758"/>
      <c r="P1762" s="758"/>
      <c r="Q1762" s="758"/>
      <c r="R1762" s="758"/>
      <c r="S1762" s="758"/>
      <c r="T1762" s="758"/>
      <c r="U1762" s="758"/>
      <c r="V1762" s="758"/>
      <c r="W1762" s="758"/>
      <c r="X1762" s="758"/>
      <c r="Y1762" s="758"/>
      <c r="Z1762" s="758"/>
      <c r="AA1762" s="758"/>
      <c r="AB1762" s="758"/>
      <c r="AC1762" s="758"/>
      <c r="AD1762" s="758"/>
      <c r="AE1762" s="758"/>
      <c r="AF1762" s="758"/>
      <c r="AG1762" s="758"/>
      <c r="AH1762" s="758"/>
      <c r="AI1762" s="758"/>
      <c r="AJ1762" s="758"/>
      <c r="AK1762" s="758"/>
      <c r="AL1762" s="758"/>
      <c r="AM1762" s="758"/>
      <c r="AN1762" s="758"/>
      <c r="AO1762" s="758"/>
      <c r="AP1762" s="758"/>
      <c r="AQ1762" s="758"/>
      <c r="AR1762" s="758"/>
      <c r="AS1762" s="758"/>
      <c r="AT1762" s="758"/>
      <c r="AU1762" s="758"/>
      <c r="AV1762" s="758"/>
      <c r="AW1762" s="758"/>
      <c r="AX1762" s="758"/>
      <c r="AY1762" s="758"/>
      <c r="AZ1762" s="758"/>
      <c r="BA1762" s="758"/>
      <c r="BB1762" s="758"/>
      <c r="BC1762" s="758"/>
      <c r="BD1762" s="758"/>
      <c r="BE1762" s="758"/>
      <c r="BF1762" s="812"/>
      <c r="BG1762" s="758"/>
      <c r="BH1762" s="758"/>
      <c r="BI1762" s="758"/>
      <c r="BJ1762" s="758"/>
      <c r="BK1762" s="758"/>
      <c r="BL1762" s="758"/>
      <c r="BM1762" s="758"/>
      <c r="BN1762" s="758"/>
      <c r="BO1762" s="758"/>
      <c r="BP1762" s="758"/>
      <c r="BQ1762" s="758"/>
      <c r="BR1762" s="758"/>
      <c r="BS1762" s="758"/>
      <c r="BT1762" s="758"/>
      <c r="BU1762" s="758"/>
      <c r="BV1762" s="758"/>
      <c r="BW1762" s="758"/>
      <c r="BX1762" s="758"/>
      <c r="BY1762" s="758"/>
      <c r="BZ1762" s="758"/>
      <c r="CA1762" s="758"/>
      <c r="CB1762" s="758"/>
      <c r="CC1762" s="758"/>
      <c r="CD1762" s="758"/>
      <c r="CE1762" s="758"/>
      <c r="CF1762" s="758"/>
      <c r="CG1762" s="758"/>
      <c r="CH1762" s="758"/>
      <c r="CI1762" s="758"/>
      <c r="CJ1762" s="758"/>
      <c r="CK1762" s="758"/>
      <c r="CL1762" s="758"/>
      <c r="CM1762" s="758"/>
      <c r="CN1762" s="758"/>
    </row>
    <row r="1763" spans="2:92" ht="15">
      <c r="B1763" s="758"/>
      <c r="C1763" s="758"/>
      <c r="D1763" s="758"/>
      <c r="E1763" s="758"/>
      <c r="F1763" s="758"/>
      <c r="G1763" s="758"/>
      <c r="H1763" s="758"/>
      <c r="I1763" s="758"/>
      <c r="J1763" s="758"/>
      <c r="K1763" s="758"/>
      <c r="L1763" s="758"/>
      <c r="M1763" s="758"/>
      <c r="N1763" s="758"/>
      <c r="O1763" s="758"/>
      <c r="P1763" s="758"/>
      <c r="Q1763" s="758"/>
      <c r="R1763" s="758"/>
      <c r="S1763" s="758"/>
      <c r="T1763" s="758"/>
      <c r="U1763" s="758"/>
      <c r="V1763" s="758"/>
      <c r="W1763" s="758"/>
      <c r="X1763" s="758"/>
      <c r="Y1763" s="758"/>
      <c r="Z1763" s="758"/>
      <c r="AA1763" s="758"/>
      <c r="AB1763" s="758"/>
      <c r="AC1763" s="758"/>
      <c r="AD1763" s="758"/>
      <c r="AE1763" s="758"/>
      <c r="AF1763" s="758"/>
      <c r="AG1763" s="758"/>
      <c r="AH1763" s="758"/>
      <c r="AI1763" s="758"/>
      <c r="AJ1763" s="758"/>
      <c r="AK1763" s="758"/>
      <c r="AL1763" s="758"/>
      <c r="AM1763" s="758"/>
      <c r="AN1763" s="758"/>
      <c r="AO1763" s="758"/>
      <c r="AP1763" s="758"/>
      <c r="AQ1763" s="758"/>
      <c r="AR1763" s="758"/>
      <c r="AS1763" s="758"/>
      <c r="AT1763" s="758"/>
      <c r="AU1763" s="758"/>
      <c r="AV1763" s="758"/>
      <c r="AW1763" s="758"/>
      <c r="AX1763" s="758"/>
      <c r="AY1763" s="758"/>
      <c r="AZ1763" s="758"/>
      <c r="BA1763" s="758"/>
      <c r="BB1763" s="758"/>
      <c r="BC1763" s="758"/>
      <c r="BD1763" s="758"/>
      <c r="BE1763" s="758"/>
      <c r="BF1763" s="812"/>
      <c r="BG1763" s="758"/>
      <c r="BH1763" s="758"/>
      <c r="BI1763" s="758"/>
      <c r="BJ1763" s="758"/>
      <c r="BK1763" s="758"/>
      <c r="BL1763" s="758"/>
      <c r="BM1763" s="758"/>
      <c r="BN1763" s="758"/>
      <c r="BO1763" s="758"/>
      <c r="BP1763" s="758"/>
      <c r="BQ1763" s="758"/>
      <c r="BR1763" s="758"/>
      <c r="BS1763" s="758"/>
      <c r="BT1763" s="758"/>
      <c r="BU1763" s="758"/>
      <c r="BV1763" s="758"/>
      <c r="BW1763" s="758"/>
      <c r="BX1763" s="758"/>
      <c r="BY1763" s="758"/>
      <c r="BZ1763" s="758"/>
      <c r="CA1763" s="758"/>
      <c r="CB1763" s="758"/>
      <c r="CC1763" s="758"/>
      <c r="CD1763" s="758"/>
      <c r="CE1763" s="758"/>
      <c r="CF1763" s="758"/>
      <c r="CG1763" s="758"/>
      <c r="CH1763" s="758"/>
      <c r="CI1763" s="758"/>
      <c r="CJ1763" s="758"/>
      <c r="CK1763" s="758"/>
      <c r="CL1763" s="758"/>
      <c r="CM1763" s="758"/>
      <c r="CN1763" s="758"/>
    </row>
    <row r="1764" spans="2:92" ht="15">
      <c r="B1764" s="758"/>
      <c r="C1764" s="758"/>
      <c r="D1764" s="758"/>
      <c r="E1764" s="758"/>
      <c r="F1764" s="758"/>
      <c r="G1764" s="758"/>
      <c r="H1764" s="758"/>
      <c r="I1764" s="758"/>
      <c r="J1764" s="758"/>
      <c r="K1764" s="758"/>
      <c r="L1764" s="758"/>
      <c r="M1764" s="758"/>
      <c r="N1764" s="758"/>
      <c r="O1764" s="758"/>
      <c r="P1764" s="758"/>
      <c r="Q1764" s="758"/>
      <c r="R1764" s="758"/>
      <c r="S1764" s="758"/>
      <c r="T1764" s="758"/>
      <c r="U1764" s="758"/>
      <c r="V1764" s="758"/>
      <c r="W1764" s="758"/>
      <c r="X1764" s="758"/>
      <c r="Y1764" s="758"/>
      <c r="Z1764" s="758"/>
      <c r="AA1764" s="758"/>
      <c r="AB1764" s="758"/>
      <c r="AC1764" s="758"/>
      <c r="AD1764" s="758"/>
      <c r="AE1764" s="758"/>
      <c r="AF1764" s="758"/>
      <c r="AG1764" s="758"/>
      <c r="AH1764" s="758"/>
      <c r="AI1764" s="758"/>
      <c r="AJ1764" s="758"/>
      <c r="AK1764" s="758"/>
      <c r="AL1764" s="758"/>
      <c r="AM1764" s="758"/>
      <c r="AN1764" s="758"/>
      <c r="AO1764" s="758"/>
      <c r="AP1764" s="758"/>
      <c r="AQ1764" s="758"/>
      <c r="AR1764" s="758"/>
      <c r="AS1764" s="758"/>
      <c r="AT1764" s="758"/>
      <c r="AU1764" s="758"/>
      <c r="AV1764" s="758"/>
      <c r="AW1764" s="758"/>
      <c r="AX1764" s="758"/>
      <c r="AY1764" s="758"/>
      <c r="AZ1764" s="758"/>
      <c r="BA1764" s="758"/>
      <c r="BB1764" s="758"/>
      <c r="BC1764" s="758"/>
      <c r="BD1764" s="758"/>
      <c r="BE1764" s="758"/>
      <c r="BF1764" s="812"/>
      <c r="BG1764" s="758"/>
      <c r="BH1764" s="758"/>
      <c r="BI1764" s="758"/>
      <c r="BJ1764" s="758"/>
      <c r="BK1764" s="758"/>
      <c r="BL1764" s="758"/>
      <c r="BM1764" s="758"/>
      <c r="BN1764" s="758"/>
      <c r="BO1764" s="758"/>
      <c r="BP1764" s="758"/>
      <c r="BQ1764" s="758"/>
      <c r="BR1764" s="758"/>
      <c r="BS1764" s="758"/>
      <c r="BT1764" s="758"/>
      <c r="BU1764" s="758"/>
      <c r="BV1764" s="758"/>
      <c r="BW1764" s="758"/>
      <c r="BX1764" s="758"/>
      <c r="BY1764" s="758"/>
      <c r="BZ1764" s="758"/>
      <c r="CA1764" s="758"/>
      <c r="CB1764" s="758"/>
      <c r="CC1764" s="758"/>
      <c r="CD1764" s="758"/>
      <c r="CE1764" s="758"/>
      <c r="CF1764" s="758"/>
      <c r="CG1764" s="758"/>
      <c r="CH1764" s="758"/>
      <c r="CI1764" s="758"/>
      <c r="CJ1764" s="758"/>
      <c r="CK1764" s="758"/>
      <c r="CL1764" s="758"/>
      <c r="CM1764" s="758"/>
      <c r="CN1764" s="758"/>
    </row>
    <row r="1765" spans="2:92" ht="15">
      <c r="B1765" s="758"/>
      <c r="C1765" s="758"/>
      <c r="D1765" s="758"/>
      <c r="E1765" s="758"/>
      <c r="F1765" s="758"/>
      <c r="G1765" s="758"/>
      <c r="H1765" s="758"/>
      <c r="I1765" s="758"/>
      <c r="J1765" s="758"/>
      <c r="K1765" s="758"/>
      <c r="L1765" s="758"/>
      <c r="M1765" s="758"/>
      <c r="N1765" s="758"/>
      <c r="O1765" s="758"/>
      <c r="P1765" s="758"/>
      <c r="Q1765" s="758"/>
      <c r="R1765" s="758"/>
      <c r="S1765" s="758"/>
      <c r="T1765" s="758"/>
      <c r="U1765" s="758"/>
      <c r="V1765" s="758"/>
      <c r="W1765" s="758"/>
      <c r="X1765" s="758"/>
      <c r="Y1765" s="758"/>
      <c r="Z1765" s="758"/>
      <c r="AA1765" s="758"/>
      <c r="AB1765" s="758"/>
      <c r="AC1765" s="758"/>
      <c r="AD1765" s="758"/>
      <c r="AE1765" s="758"/>
      <c r="AF1765" s="758"/>
      <c r="AG1765" s="758"/>
      <c r="AH1765" s="758"/>
      <c r="AI1765" s="758"/>
      <c r="AJ1765" s="758"/>
      <c r="AK1765" s="758"/>
      <c r="AL1765" s="758"/>
      <c r="AM1765" s="758"/>
      <c r="AN1765" s="758"/>
      <c r="AO1765" s="758"/>
      <c r="AP1765" s="758"/>
      <c r="AQ1765" s="758"/>
      <c r="AR1765" s="758"/>
      <c r="AS1765" s="758"/>
      <c r="AT1765" s="758"/>
      <c r="AU1765" s="758"/>
      <c r="AV1765" s="758"/>
      <c r="AW1765" s="758"/>
      <c r="AX1765" s="758"/>
      <c r="AY1765" s="758"/>
      <c r="AZ1765" s="758"/>
      <c r="BA1765" s="758"/>
      <c r="BB1765" s="758"/>
      <c r="BC1765" s="758"/>
      <c r="BD1765" s="758"/>
      <c r="BE1765" s="758"/>
      <c r="BF1765" s="812"/>
      <c r="BG1765" s="758"/>
      <c r="BH1765" s="758"/>
      <c r="BI1765" s="758"/>
      <c r="BJ1765" s="758"/>
      <c r="BK1765" s="758"/>
      <c r="BL1765" s="758"/>
      <c r="BM1765" s="758"/>
      <c r="BN1765" s="758"/>
      <c r="BO1765" s="758"/>
      <c r="BP1765" s="758"/>
      <c r="BQ1765" s="758"/>
      <c r="BR1765" s="758"/>
      <c r="BS1765" s="758"/>
      <c r="BT1765" s="758"/>
      <c r="BU1765" s="758"/>
      <c r="BV1765" s="758"/>
      <c r="BW1765" s="758"/>
      <c r="BX1765" s="758"/>
      <c r="BY1765" s="758"/>
      <c r="BZ1765" s="758"/>
      <c r="CA1765" s="758"/>
      <c r="CB1765" s="758"/>
      <c r="CC1765" s="758"/>
      <c r="CD1765" s="758"/>
      <c r="CE1765" s="758"/>
      <c r="CF1765" s="758"/>
      <c r="CG1765" s="758"/>
      <c r="CH1765" s="758"/>
      <c r="CI1765" s="758"/>
      <c r="CJ1765" s="758"/>
      <c r="CK1765" s="758"/>
      <c r="CL1765" s="758"/>
      <c r="CM1765" s="758"/>
      <c r="CN1765" s="758"/>
    </row>
    <row r="1766" spans="2:92" ht="15">
      <c r="B1766" s="758"/>
      <c r="C1766" s="758"/>
      <c r="D1766" s="758"/>
      <c r="E1766" s="758"/>
      <c r="F1766" s="758"/>
      <c r="G1766" s="758"/>
      <c r="H1766" s="758"/>
      <c r="I1766" s="758"/>
      <c r="J1766" s="758"/>
      <c r="K1766" s="758"/>
      <c r="L1766" s="758"/>
      <c r="M1766" s="758"/>
      <c r="N1766" s="758"/>
      <c r="O1766" s="758"/>
      <c r="P1766" s="758"/>
      <c r="Q1766" s="758"/>
      <c r="R1766" s="758"/>
      <c r="S1766" s="758"/>
      <c r="T1766" s="758"/>
      <c r="U1766" s="758"/>
      <c r="V1766" s="758"/>
      <c r="W1766" s="758"/>
      <c r="X1766" s="758"/>
      <c r="Y1766" s="758"/>
      <c r="Z1766" s="758"/>
      <c r="AA1766" s="758"/>
      <c r="AB1766" s="758"/>
      <c r="AC1766" s="758"/>
      <c r="AD1766" s="758"/>
      <c r="AE1766" s="758"/>
      <c r="AF1766" s="758"/>
      <c r="AG1766" s="758"/>
      <c r="AH1766" s="758"/>
      <c r="AI1766" s="758"/>
      <c r="AJ1766" s="758"/>
      <c r="AK1766" s="758"/>
      <c r="AL1766" s="758"/>
      <c r="AM1766" s="758"/>
      <c r="AN1766" s="758"/>
      <c r="AO1766" s="758"/>
      <c r="AP1766" s="758"/>
      <c r="AQ1766" s="758"/>
      <c r="AR1766" s="758"/>
      <c r="AS1766" s="758"/>
      <c r="AT1766" s="758"/>
      <c r="AU1766" s="758"/>
      <c r="AV1766" s="758"/>
      <c r="AW1766" s="758"/>
      <c r="AX1766" s="758"/>
      <c r="AY1766" s="758"/>
      <c r="AZ1766" s="758"/>
      <c r="BA1766" s="758"/>
      <c r="BB1766" s="758"/>
      <c r="BC1766" s="758"/>
      <c r="BD1766" s="758"/>
      <c r="BE1766" s="758"/>
      <c r="BF1766" s="812"/>
      <c r="BG1766" s="758"/>
      <c r="BH1766" s="758"/>
      <c r="BI1766" s="758"/>
      <c r="BJ1766" s="758"/>
      <c r="BK1766" s="758"/>
      <c r="BL1766" s="758"/>
      <c r="BM1766" s="758"/>
      <c r="BN1766" s="758"/>
      <c r="BO1766" s="758"/>
      <c r="BP1766" s="758"/>
      <c r="BQ1766" s="758"/>
      <c r="BR1766" s="758"/>
      <c r="BS1766" s="758"/>
      <c r="BT1766" s="758"/>
      <c r="BU1766" s="758"/>
      <c r="BV1766" s="758"/>
      <c r="BW1766" s="758"/>
      <c r="BX1766" s="758"/>
      <c r="BY1766" s="758"/>
      <c r="BZ1766" s="758"/>
      <c r="CA1766" s="758"/>
      <c r="CB1766" s="758"/>
      <c r="CC1766" s="758"/>
      <c r="CD1766" s="758"/>
      <c r="CE1766" s="758"/>
      <c r="CF1766" s="758"/>
      <c r="CG1766" s="758"/>
      <c r="CH1766" s="758"/>
      <c r="CI1766" s="758"/>
      <c r="CJ1766" s="758"/>
      <c r="CK1766" s="758"/>
      <c r="CL1766" s="758"/>
      <c r="CM1766" s="758"/>
      <c r="CN1766" s="758"/>
    </row>
    <row r="1767" spans="2:92" ht="15">
      <c r="B1767" s="758"/>
      <c r="C1767" s="758"/>
      <c r="D1767" s="758"/>
      <c r="E1767" s="758"/>
      <c r="F1767" s="758"/>
      <c r="G1767" s="758"/>
      <c r="H1767" s="758"/>
      <c r="I1767" s="758"/>
      <c r="J1767" s="758"/>
      <c r="K1767" s="758"/>
      <c r="L1767" s="758"/>
      <c r="M1767" s="758"/>
      <c r="N1767" s="758"/>
      <c r="O1767" s="758"/>
      <c r="P1767" s="758"/>
      <c r="Q1767" s="758"/>
      <c r="R1767" s="758"/>
      <c r="S1767" s="758"/>
      <c r="T1767" s="758"/>
      <c r="U1767" s="758"/>
      <c r="V1767" s="758"/>
      <c r="W1767" s="758"/>
      <c r="X1767" s="758"/>
      <c r="Y1767" s="758"/>
      <c r="Z1767" s="758"/>
      <c r="AA1767" s="758"/>
      <c r="AB1767" s="758"/>
      <c r="AC1767" s="758"/>
      <c r="AD1767" s="758"/>
      <c r="AE1767" s="758"/>
      <c r="AF1767" s="758"/>
      <c r="AG1767" s="758"/>
      <c r="AH1767" s="758"/>
      <c r="AI1767" s="758"/>
      <c r="AJ1767" s="758"/>
      <c r="AK1767" s="758"/>
      <c r="AL1767" s="758"/>
      <c r="AM1767" s="758"/>
      <c r="AN1767" s="758"/>
      <c r="AO1767" s="758"/>
      <c r="AP1767" s="758"/>
      <c r="AQ1767" s="758"/>
      <c r="AR1767" s="758"/>
      <c r="AS1767" s="758"/>
      <c r="AT1767" s="758"/>
      <c r="AU1767" s="758"/>
      <c r="AV1767" s="758"/>
      <c r="AW1767" s="758"/>
      <c r="AX1767" s="758"/>
      <c r="AY1767" s="758"/>
      <c r="AZ1767" s="758"/>
      <c r="BA1767" s="758"/>
      <c r="BB1767" s="758"/>
      <c r="BC1767" s="758"/>
      <c r="BD1767" s="758"/>
      <c r="BE1767" s="758"/>
      <c r="BF1767" s="812"/>
      <c r="BG1767" s="758"/>
      <c r="BH1767" s="758"/>
      <c r="BI1767" s="758"/>
      <c r="BJ1767" s="758"/>
      <c r="BK1767" s="758"/>
      <c r="BL1767" s="758"/>
      <c r="BM1767" s="758"/>
      <c r="BN1767" s="758"/>
      <c r="BO1767" s="758"/>
      <c r="BP1767" s="758"/>
      <c r="BQ1767" s="758"/>
      <c r="BR1767" s="758"/>
      <c r="BS1767" s="758"/>
      <c r="BT1767" s="758"/>
      <c r="BU1767" s="758"/>
      <c r="BV1767" s="758"/>
      <c r="BW1767" s="758"/>
      <c r="BX1767" s="758"/>
      <c r="BY1767" s="758"/>
      <c r="BZ1767" s="758"/>
      <c r="CA1767" s="758"/>
      <c r="CB1767" s="758"/>
      <c r="CC1767" s="758"/>
      <c r="CD1767" s="758"/>
      <c r="CE1767" s="758"/>
      <c r="CF1767" s="758"/>
      <c r="CG1767" s="758"/>
      <c r="CH1767" s="758"/>
      <c r="CI1767" s="758"/>
      <c r="CJ1767" s="758"/>
      <c r="CK1767" s="758"/>
      <c r="CL1767" s="758"/>
      <c r="CM1767" s="758"/>
      <c r="CN1767" s="758"/>
    </row>
    <row r="1768" spans="2:92" ht="15">
      <c r="B1768" s="758"/>
      <c r="C1768" s="758"/>
      <c r="D1768" s="758"/>
      <c r="E1768" s="758"/>
      <c r="F1768" s="758"/>
      <c r="G1768" s="758"/>
      <c r="H1768" s="758"/>
      <c r="I1768" s="758"/>
      <c r="J1768" s="758"/>
      <c r="K1768" s="758"/>
      <c r="L1768" s="758"/>
      <c r="M1768" s="758"/>
      <c r="N1768" s="758"/>
      <c r="O1768" s="758"/>
      <c r="P1768" s="758"/>
      <c r="Q1768" s="758"/>
      <c r="R1768" s="758"/>
      <c r="S1768" s="758"/>
      <c r="T1768" s="758"/>
      <c r="U1768" s="758"/>
      <c r="V1768" s="758"/>
      <c r="W1768" s="758"/>
      <c r="X1768" s="758"/>
      <c r="Y1768" s="758"/>
      <c r="Z1768" s="758"/>
      <c r="AA1768" s="758"/>
      <c r="AB1768" s="758"/>
      <c r="AC1768" s="758"/>
      <c r="AD1768" s="758"/>
      <c r="AE1768" s="758"/>
      <c r="AF1768" s="758"/>
      <c r="AG1768" s="758"/>
      <c r="AH1768" s="758"/>
      <c r="AI1768" s="758"/>
      <c r="AJ1768" s="758"/>
      <c r="AK1768" s="758"/>
      <c r="AL1768" s="758"/>
      <c r="AM1768" s="758"/>
      <c r="AN1768" s="758"/>
      <c r="AO1768" s="758"/>
      <c r="AP1768" s="758"/>
      <c r="AQ1768" s="758"/>
      <c r="AR1768" s="758"/>
      <c r="AS1768" s="758"/>
      <c r="AT1768" s="758"/>
      <c r="AU1768" s="758"/>
      <c r="AV1768" s="758"/>
      <c r="AW1768" s="758"/>
      <c r="AX1768" s="758"/>
      <c r="AY1768" s="758"/>
      <c r="AZ1768" s="758"/>
      <c r="BA1768" s="758"/>
      <c r="BB1768" s="758"/>
      <c r="BC1768" s="758"/>
      <c r="BD1768" s="758"/>
      <c r="BE1768" s="758"/>
      <c r="BF1768" s="812"/>
      <c r="BG1768" s="758"/>
      <c r="BH1768" s="758"/>
      <c r="BI1768" s="758"/>
      <c r="BJ1768" s="758"/>
      <c r="BK1768" s="758"/>
      <c r="BL1768" s="758"/>
      <c r="BM1768" s="758"/>
      <c r="BN1768" s="758"/>
      <c r="BO1768" s="758"/>
      <c r="BP1768" s="758"/>
      <c r="BQ1768" s="758"/>
      <c r="BR1768" s="758"/>
      <c r="BS1768" s="758"/>
      <c r="BT1768" s="758"/>
      <c r="BU1768" s="758"/>
      <c r="BV1768" s="758"/>
      <c r="BW1768" s="758"/>
      <c r="BX1768" s="758"/>
      <c r="BY1768" s="758"/>
      <c r="BZ1768" s="758"/>
      <c r="CA1768" s="758"/>
      <c r="CB1768" s="758"/>
      <c r="CC1768" s="758"/>
      <c r="CD1768" s="758"/>
      <c r="CE1768" s="758"/>
      <c r="CF1768" s="758"/>
      <c r="CG1768" s="758"/>
      <c r="CH1768" s="758"/>
      <c r="CI1768" s="758"/>
      <c r="CJ1768" s="758"/>
      <c r="CK1768" s="758"/>
      <c r="CL1768" s="758"/>
      <c r="CM1768" s="758"/>
      <c r="CN1768" s="758"/>
    </row>
    <row r="1769" spans="2:92" ht="15">
      <c r="B1769" s="758"/>
      <c r="C1769" s="758"/>
      <c r="D1769" s="758"/>
      <c r="E1769" s="758"/>
      <c r="F1769" s="758"/>
      <c r="G1769" s="758"/>
      <c r="H1769" s="758"/>
      <c r="I1769" s="758"/>
      <c r="J1769" s="758"/>
      <c r="K1769" s="758"/>
      <c r="L1769" s="758"/>
      <c r="M1769" s="758"/>
      <c r="N1769" s="758"/>
      <c r="O1769" s="758"/>
      <c r="P1769" s="758"/>
      <c r="Q1769" s="758"/>
      <c r="R1769" s="758"/>
      <c r="S1769" s="758"/>
      <c r="T1769" s="758"/>
      <c r="U1769" s="758"/>
      <c r="V1769" s="758"/>
      <c r="W1769" s="758"/>
      <c r="X1769" s="758"/>
      <c r="Y1769" s="758"/>
      <c r="Z1769" s="758"/>
      <c r="AA1769" s="758"/>
      <c r="AB1769" s="758"/>
      <c r="AC1769" s="758"/>
      <c r="AD1769" s="758"/>
      <c r="AE1769" s="758"/>
      <c r="AF1769" s="758"/>
      <c r="AG1769" s="758"/>
      <c r="AH1769" s="758"/>
      <c r="AI1769" s="758"/>
      <c r="AJ1769" s="758"/>
      <c r="AK1769" s="758"/>
      <c r="AL1769" s="758"/>
      <c r="AM1769" s="758"/>
      <c r="AN1769" s="758"/>
      <c r="AO1769" s="758"/>
      <c r="AP1769" s="758"/>
      <c r="AQ1769" s="758"/>
      <c r="AR1769" s="758"/>
      <c r="AS1769" s="758"/>
      <c r="AT1769" s="758"/>
      <c r="AU1769" s="758"/>
      <c r="AV1769" s="758"/>
      <c r="AW1769" s="758"/>
      <c r="AX1769" s="758"/>
      <c r="AY1769" s="758"/>
      <c r="AZ1769" s="758"/>
      <c r="BA1769" s="758"/>
      <c r="BB1769" s="758"/>
      <c r="BC1769" s="758"/>
      <c r="BD1769" s="758"/>
      <c r="BE1769" s="758"/>
      <c r="BF1769" s="812"/>
      <c r="BG1769" s="758"/>
      <c r="BH1769" s="758"/>
      <c r="BI1769" s="758"/>
      <c r="BJ1769" s="758"/>
      <c r="BK1769" s="758"/>
      <c r="BL1769" s="758"/>
      <c r="BM1769" s="758"/>
      <c r="BN1769" s="758"/>
      <c r="BO1769" s="758"/>
      <c r="BP1769" s="758"/>
      <c r="BQ1769" s="758"/>
      <c r="BR1769" s="758"/>
      <c r="BS1769" s="758"/>
      <c r="BT1769" s="758"/>
      <c r="BU1769" s="758"/>
      <c r="BV1769" s="758"/>
      <c r="BW1769" s="758"/>
      <c r="BX1769" s="758"/>
      <c r="BY1769" s="758"/>
      <c r="BZ1769" s="758"/>
      <c r="CA1769" s="758"/>
      <c r="CB1769" s="758"/>
      <c r="CC1769" s="758"/>
      <c r="CD1769" s="758"/>
      <c r="CE1769" s="758"/>
      <c r="CF1769" s="758"/>
      <c r="CG1769" s="758"/>
      <c r="CH1769" s="758"/>
      <c r="CI1769" s="758"/>
      <c r="CJ1769" s="758"/>
      <c r="CK1769" s="758"/>
      <c r="CL1769" s="758"/>
      <c r="CM1769" s="758"/>
      <c r="CN1769" s="758"/>
    </row>
    <row r="1770" spans="2:92" ht="15">
      <c r="B1770" s="758"/>
      <c r="C1770" s="758"/>
      <c r="D1770" s="758"/>
      <c r="E1770" s="758"/>
      <c r="F1770" s="758"/>
      <c r="G1770" s="758"/>
      <c r="H1770" s="758"/>
      <c r="I1770" s="758"/>
      <c r="J1770" s="758"/>
      <c r="K1770" s="758"/>
      <c r="L1770" s="758"/>
      <c r="M1770" s="758"/>
      <c r="N1770" s="758"/>
      <c r="O1770" s="758"/>
      <c r="P1770" s="758"/>
      <c r="Q1770" s="758"/>
      <c r="R1770" s="758"/>
      <c r="S1770" s="758"/>
      <c r="T1770" s="758"/>
      <c r="U1770" s="758"/>
      <c r="V1770" s="758"/>
      <c r="W1770" s="758"/>
      <c r="X1770" s="758"/>
      <c r="Y1770" s="758"/>
      <c r="Z1770" s="758"/>
      <c r="AA1770" s="758"/>
      <c r="AB1770" s="758"/>
      <c r="AC1770" s="758"/>
      <c r="AD1770" s="758"/>
      <c r="AE1770" s="758"/>
      <c r="AF1770" s="758"/>
      <c r="AG1770" s="758"/>
      <c r="AH1770" s="758"/>
      <c r="AI1770" s="758"/>
      <c r="AJ1770" s="758"/>
      <c r="AK1770" s="758"/>
      <c r="AL1770" s="758"/>
      <c r="AM1770" s="758"/>
      <c r="AN1770" s="758"/>
      <c r="AO1770" s="758"/>
      <c r="AP1770" s="758"/>
      <c r="AQ1770" s="758"/>
      <c r="AR1770" s="758"/>
      <c r="AS1770" s="758"/>
      <c r="AT1770" s="758"/>
      <c r="AU1770" s="758"/>
      <c r="AV1770" s="758"/>
      <c r="AW1770" s="758"/>
      <c r="AX1770" s="758"/>
      <c r="AY1770" s="758"/>
      <c r="AZ1770" s="758"/>
      <c r="BA1770" s="758"/>
      <c r="BB1770" s="758"/>
      <c r="BC1770" s="758"/>
      <c r="BD1770" s="758"/>
      <c r="BE1770" s="758"/>
      <c r="BF1770" s="812"/>
      <c r="BG1770" s="758"/>
      <c r="BH1770" s="758"/>
      <c r="BI1770" s="758"/>
      <c r="BJ1770" s="758"/>
      <c r="BK1770" s="758"/>
      <c r="BL1770" s="758"/>
      <c r="BM1770" s="758"/>
      <c r="BN1770" s="758"/>
      <c r="BO1770" s="758"/>
      <c r="BP1770" s="758"/>
      <c r="BQ1770" s="758"/>
      <c r="BR1770" s="758"/>
      <c r="BS1770" s="758"/>
      <c r="BT1770" s="758"/>
      <c r="BU1770" s="758"/>
      <c r="BV1770" s="758"/>
      <c r="BW1770" s="758"/>
      <c r="BX1770" s="758"/>
      <c r="BY1770" s="758"/>
      <c r="BZ1770" s="758"/>
      <c r="CA1770" s="758"/>
      <c r="CB1770" s="758"/>
      <c r="CC1770" s="758"/>
      <c r="CD1770" s="758"/>
      <c r="CE1770" s="758"/>
      <c r="CF1770" s="758"/>
      <c r="CG1770" s="758"/>
      <c r="CH1770" s="758"/>
      <c r="CI1770" s="758"/>
      <c r="CJ1770" s="758"/>
      <c r="CK1770" s="758"/>
      <c r="CL1770" s="758"/>
      <c r="CM1770" s="758"/>
      <c r="CN1770" s="758"/>
    </row>
    <row r="1771" spans="2:92" ht="15">
      <c r="B1771" s="758"/>
      <c r="C1771" s="758"/>
      <c r="D1771" s="758"/>
      <c r="E1771" s="758"/>
      <c r="F1771" s="758"/>
      <c r="G1771" s="758"/>
      <c r="H1771" s="758"/>
      <c r="I1771" s="758"/>
      <c r="J1771" s="758"/>
      <c r="K1771" s="758"/>
      <c r="L1771" s="758"/>
      <c r="M1771" s="758"/>
      <c r="N1771" s="758"/>
      <c r="O1771" s="758"/>
      <c r="P1771" s="758"/>
      <c r="Q1771" s="758"/>
      <c r="R1771" s="758"/>
      <c r="S1771" s="758"/>
      <c r="T1771" s="758"/>
      <c r="U1771" s="758"/>
      <c r="V1771" s="758"/>
      <c r="W1771" s="758"/>
      <c r="X1771" s="758"/>
      <c r="Y1771" s="758"/>
      <c r="Z1771" s="758"/>
      <c r="AA1771" s="758"/>
      <c r="AB1771" s="758"/>
      <c r="AC1771" s="758"/>
      <c r="AD1771" s="758"/>
      <c r="AE1771" s="758"/>
      <c r="AF1771" s="758"/>
      <c r="AG1771" s="758"/>
      <c r="AH1771" s="758"/>
      <c r="AI1771" s="758"/>
      <c r="AJ1771" s="758"/>
      <c r="AK1771" s="758"/>
      <c r="AL1771" s="758"/>
      <c r="AM1771" s="758"/>
      <c r="AN1771" s="758"/>
      <c r="AO1771" s="758"/>
      <c r="AP1771" s="758"/>
      <c r="AQ1771" s="758"/>
      <c r="AR1771" s="758"/>
      <c r="AS1771" s="758"/>
      <c r="AT1771" s="758"/>
      <c r="AU1771" s="758"/>
      <c r="AV1771" s="758"/>
      <c r="AW1771" s="758"/>
      <c r="AX1771" s="758"/>
      <c r="AY1771" s="758"/>
      <c r="AZ1771" s="758"/>
      <c r="BA1771" s="758"/>
      <c r="BB1771" s="758"/>
      <c r="BC1771" s="758"/>
      <c r="BD1771" s="758"/>
      <c r="BE1771" s="758"/>
      <c r="BF1771" s="812"/>
      <c r="BG1771" s="758"/>
      <c r="BH1771" s="758"/>
      <c r="BI1771" s="758"/>
      <c r="BJ1771" s="758"/>
      <c r="BK1771" s="758"/>
      <c r="BL1771" s="758"/>
      <c r="BM1771" s="758"/>
      <c r="BN1771" s="758"/>
      <c r="BO1771" s="758"/>
      <c r="BP1771" s="758"/>
      <c r="BQ1771" s="758"/>
      <c r="BR1771" s="758"/>
      <c r="BS1771" s="758"/>
      <c r="BT1771" s="758"/>
      <c r="BU1771" s="758"/>
      <c r="BV1771" s="758"/>
      <c r="BW1771" s="758"/>
      <c r="BX1771" s="758"/>
      <c r="BY1771" s="758"/>
      <c r="BZ1771" s="758"/>
      <c r="CA1771" s="758"/>
      <c r="CB1771" s="758"/>
      <c r="CC1771" s="758"/>
      <c r="CD1771" s="758"/>
      <c r="CE1771" s="758"/>
      <c r="CF1771" s="758"/>
      <c r="CG1771" s="758"/>
      <c r="CH1771" s="758"/>
      <c r="CI1771" s="758"/>
      <c r="CJ1771" s="758"/>
      <c r="CK1771" s="758"/>
      <c r="CL1771" s="758"/>
      <c r="CM1771" s="758"/>
      <c r="CN1771" s="758"/>
    </row>
    <row r="1772" spans="2:92" ht="15">
      <c r="B1772" s="758"/>
      <c r="C1772" s="758"/>
      <c r="D1772" s="758"/>
      <c r="E1772" s="758"/>
      <c r="F1772" s="758"/>
      <c r="G1772" s="758"/>
      <c r="H1772" s="758"/>
      <c r="I1772" s="758"/>
      <c r="J1772" s="758"/>
      <c r="K1772" s="758"/>
      <c r="L1772" s="758"/>
      <c r="M1772" s="758"/>
      <c r="N1772" s="758"/>
      <c r="O1772" s="758"/>
      <c r="P1772" s="758"/>
      <c r="Q1772" s="758"/>
      <c r="R1772" s="758"/>
      <c r="S1772" s="758"/>
      <c r="T1772" s="758"/>
      <c r="U1772" s="758"/>
      <c r="V1772" s="758"/>
      <c r="W1772" s="758"/>
      <c r="X1772" s="758"/>
      <c r="Y1772" s="758"/>
      <c r="Z1772" s="758"/>
      <c r="AA1772" s="758"/>
      <c r="AB1772" s="758"/>
      <c r="AC1772" s="758"/>
      <c r="AD1772" s="758"/>
      <c r="AE1772" s="758"/>
      <c r="AF1772" s="758"/>
      <c r="AG1772" s="758"/>
      <c r="AH1772" s="758"/>
      <c r="AI1772" s="758"/>
      <c r="AJ1772" s="758"/>
      <c r="AK1772" s="758"/>
      <c r="AL1772" s="758"/>
      <c r="AM1772" s="758"/>
      <c r="AN1772" s="758"/>
      <c r="AO1772" s="758"/>
      <c r="AP1772" s="758"/>
      <c r="AQ1772" s="758"/>
      <c r="AR1772" s="758"/>
      <c r="AS1772" s="758"/>
      <c r="AT1772" s="758"/>
      <c r="AU1772" s="758"/>
      <c r="AV1772" s="758"/>
      <c r="AW1772" s="758"/>
      <c r="AX1772" s="758"/>
      <c r="AY1772" s="758"/>
      <c r="AZ1772" s="758"/>
      <c r="BA1772" s="758"/>
      <c r="BB1772" s="758"/>
      <c r="BC1772" s="758"/>
      <c r="BD1772" s="758"/>
      <c r="BE1772" s="758"/>
      <c r="BF1772" s="812"/>
      <c r="BG1772" s="758"/>
      <c r="BH1772" s="758"/>
      <c r="BI1772" s="758"/>
      <c r="BJ1772" s="758"/>
      <c r="BK1772" s="758"/>
      <c r="BL1772" s="758"/>
      <c r="BM1772" s="758"/>
      <c r="BN1772" s="758"/>
      <c r="BO1772" s="758"/>
      <c r="BP1772" s="758"/>
      <c r="BQ1772" s="758"/>
      <c r="BR1772" s="758"/>
      <c r="BS1772" s="758"/>
      <c r="BT1772" s="758"/>
      <c r="BU1772" s="758"/>
      <c r="BV1772" s="758"/>
      <c r="BW1772" s="758"/>
      <c r="BX1772" s="758"/>
      <c r="BY1772" s="758"/>
      <c r="BZ1772" s="758"/>
      <c r="CA1772" s="758"/>
      <c r="CB1772" s="758"/>
      <c r="CC1772" s="758"/>
      <c r="CD1772" s="758"/>
      <c r="CE1772" s="758"/>
      <c r="CF1772" s="758"/>
      <c r="CG1772" s="758"/>
      <c r="CH1772" s="758"/>
      <c r="CI1772" s="758"/>
      <c r="CJ1772" s="758"/>
      <c r="CK1772" s="758"/>
      <c r="CL1772" s="758"/>
      <c r="CM1772" s="758"/>
      <c r="CN1772" s="758"/>
    </row>
    <row r="1773" spans="2:92" ht="15">
      <c r="B1773" s="758"/>
      <c r="C1773" s="758"/>
      <c r="D1773" s="758"/>
      <c r="E1773" s="758"/>
      <c r="F1773" s="758"/>
      <c r="G1773" s="758"/>
      <c r="H1773" s="758"/>
      <c r="I1773" s="758"/>
      <c r="J1773" s="758"/>
      <c r="K1773" s="758"/>
      <c r="L1773" s="758"/>
      <c r="M1773" s="758"/>
      <c r="N1773" s="758"/>
      <c r="O1773" s="758"/>
      <c r="P1773" s="758"/>
      <c r="Q1773" s="758"/>
      <c r="R1773" s="758"/>
      <c r="S1773" s="758"/>
      <c r="T1773" s="758"/>
      <c r="U1773" s="758"/>
      <c r="V1773" s="758"/>
      <c r="W1773" s="758"/>
      <c r="X1773" s="758"/>
      <c r="Y1773" s="758"/>
      <c r="Z1773" s="758"/>
      <c r="AA1773" s="758"/>
      <c r="AB1773" s="758"/>
      <c r="AC1773" s="758"/>
      <c r="AD1773" s="758"/>
      <c r="AE1773" s="758"/>
      <c r="AF1773" s="758"/>
      <c r="AG1773" s="758"/>
      <c r="AH1773" s="758"/>
      <c r="AI1773" s="758"/>
      <c r="AJ1773" s="758"/>
      <c r="AK1773" s="758"/>
      <c r="AL1773" s="758"/>
      <c r="AM1773" s="758"/>
      <c r="AN1773" s="758"/>
      <c r="AO1773" s="758"/>
      <c r="AP1773" s="758"/>
      <c r="AQ1773" s="758"/>
      <c r="AR1773" s="758"/>
      <c r="AS1773" s="758"/>
      <c r="AT1773" s="758"/>
      <c r="AU1773" s="758"/>
      <c r="AV1773" s="758"/>
      <c r="AW1773" s="758"/>
      <c r="AX1773" s="758"/>
      <c r="AY1773" s="758"/>
      <c r="AZ1773" s="758"/>
      <c r="BA1773" s="758"/>
      <c r="BB1773" s="758"/>
      <c r="BC1773" s="758"/>
      <c r="BD1773" s="758"/>
      <c r="BE1773" s="758"/>
      <c r="BF1773" s="812"/>
      <c r="BG1773" s="758"/>
      <c r="BH1773" s="758"/>
      <c r="BI1773" s="758"/>
      <c r="BJ1773" s="758"/>
      <c r="BK1773" s="758"/>
      <c r="BL1773" s="758"/>
      <c r="BM1773" s="758"/>
      <c r="BN1773" s="758"/>
      <c r="BO1773" s="758"/>
      <c r="BP1773" s="758"/>
      <c r="BQ1773" s="758"/>
      <c r="BR1773" s="758"/>
      <c r="BS1773" s="758"/>
      <c r="BT1773" s="758"/>
      <c r="BU1773" s="758"/>
      <c r="BV1773" s="758"/>
      <c r="BW1773" s="758"/>
      <c r="BX1773" s="758"/>
      <c r="BY1773" s="758"/>
      <c r="BZ1773" s="758"/>
      <c r="CA1773" s="758"/>
      <c r="CB1773" s="758"/>
      <c r="CC1773" s="758"/>
      <c r="CD1773" s="758"/>
      <c r="CE1773" s="758"/>
      <c r="CF1773" s="758"/>
      <c r="CG1773" s="758"/>
      <c r="CH1773" s="758"/>
      <c r="CI1773" s="758"/>
      <c r="CJ1773" s="758"/>
      <c r="CK1773" s="758"/>
      <c r="CL1773" s="758"/>
      <c r="CM1773" s="758"/>
      <c r="CN1773" s="758"/>
    </row>
    <row r="1774" spans="2:92" ht="15">
      <c r="B1774" s="758"/>
      <c r="C1774" s="758"/>
      <c r="D1774" s="758"/>
      <c r="E1774" s="758"/>
      <c r="F1774" s="758"/>
      <c r="G1774" s="758"/>
      <c r="H1774" s="758"/>
      <c r="I1774" s="758"/>
      <c r="J1774" s="758"/>
      <c r="K1774" s="758"/>
      <c r="L1774" s="758"/>
      <c r="M1774" s="758"/>
      <c r="N1774" s="758"/>
      <c r="O1774" s="758"/>
      <c r="P1774" s="758"/>
      <c r="Q1774" s="758"/>
      <c r="R1774" s="758"/>
      <c r="S1774" s="758"/>
      <c r="T1774" s="758"/>
      <c r="U1774" s="758"/>
      <c r="V1774" s="758"/>
      <c r="W1774" s="758"/>
      <c r="X1774" s="758"/>
      <c r="Y1774" s="758"/>
      <c r="Z1774" s="758"/>
      <c r="AA1774" s="758"/>
      <c r="AB1774" s="758"/>
      <c r="AC1774" s="758"/>
      <c r="AD1774" s="758"/>
      <c r="AE1774" s="758"/>
      <c r="AF1774" s="758"/>
      <c r="AG1774" s="758"/>
      <c r="AH1774" s="758"/>
      <c r="AI1774" s="758"/>
      <c r="AJ1774" s="758"/>
      <c r="AK1774" s="758"/>
      <c r="AL1774" s="758"/>
      <c r="AM1774" s="758"/>
      <c r="AN1774" s="758"/>
      <c r="AO1774" s="758"/>
      <c r="AP1774" s="758"/>
      <c r="AQ1774" s="758"/>
      <c r="AR1774" s="758"/>
      <c r="AS1774" s="758"/>
      <c r="AT1774" s="758"/>
      <c r="AU1774" s="758"/>
      <c r="AV1774" s="758"/>
      <c r="AW1774" s="758"/>
      <c r="AX1774" s="758"/>
      <c r="AY1774" s="758"/>
      <c r="AZ1774" s="758"/>
      <c r="BA1774" s="758"/>
      <c r="BB1774" s="758"/>
      <c r="BC1774" s="758"/>
      <c r="BD1774" s="758"/>
      <c r="BE1774" s="758"/>
      <c r="BF1774" s="812"/>
      <c r="BG1774" s="758"/>
      <c r="BH1774" s="758"/>
      <c r="BI1774" s="758"/>
      <c r="BJ1774" s="758"/>
      <c r="BK1774" s="758"/>
      <c r="BL1774" s="758"/>
      <c r="BM1774" s="758"/>
      <c r="BN1774" s="758"/>
      <c r="BO1774" s="758"/>
      <c r="BP1774" s="758"/>
      <c r="BQ1774" s="758"/>
      <c r="BR1774" s="758"/>
      <c r="BS1774" s="758"/>
      <c r="BT1774" s="758"/>
      <c r="BU1774" s="758"/>
      <c r="BV1774" s="758"/>
      <c r="BW1774" s="758"/>
      <c r="BX1774" s="758"/>
      <c r="BY1774" s="758"/>
      <c r="BZ1774" s="758"/>
      <c r="CA1774" s="758"/>
      <c r="CB1774" s="758"/>
      <c r="CC1774" s="758"/>
      <c r="CD1774" s="758"/>
      <c r="CE1774" s="758"/>
      <c r="CF1774" s="758"/>
      <c r="CG1774" s="758"/>
      <c r="CH1774" s="758"/>
      <c r="CI1774" s="758"/>
      <c r="CJ1774" s="758"/>
      <c r="CK1774" s="758"/>
      <c r="CL1774" s="758"/>
      <c r="CM1774" s="758"/>
      <c r="CN1774" s="758"/>
    </row>
    <row r="1775" spans="2:92" ht="15">
      <c r="B1775" s="758"/>
      <c r="C1775" s="758"/>
      <c r="D1775" s="758"/>
      <c r="E1775" s="758"/>
      <c r="F1775" s="758"/>
      <c r="G1775" s="758"/>
      <c r="H1775" s="758"/>
      <c r="I1775" s="758"/>
      <c r="J1775" s="758"/>
      <c r="K1775" s="758"/>
      <c r="L1775" s="758"/>
      <c r="M1775" s="758"/>
      <c r="N1775" s="758"/>
      <c r="O1775" s="758"/>
      <c r="P1775" s="758"/>
      <c r="Q1775" s="758"/>
      <c r="R1775" s="758"/>
      <c r="S1775" s="758"/>
      <c r="T1775" s="758"/>
      <c r="U1775" s="758"/>
      <c r="V1775" s="758"/>
      <c r="W1775" s="758"/>
      <c r="X1775" s="758"/>
      <c r="Y1775" s="758"/>
      <c r="Z1775" s="758"/>
      <c r="AA1775" s="758"/>
      <c r="AB1775" s="758"/>
      <c r="AC1775" s="758"/>
      <c r="AD1775" s="758"/>
      <c r="AE1775" s="758"/>
      <c r="AF1775" s="758"/>
      <c r="AG1775" s="758"/>
      <c r="AH1775" s="758"/>
      <c r="AI1775" s="758"/>
      <c r="AJ1775" s="758"/>
      <c r="AK1775" s="758"/>
      <c r="AL1775" s="758"/>
      <c r="AM1775" s="758"/>
      <c r="AN1775" s="758"/>
      <c r="AO1775" s="758"/>
      <c r="AP1775" s="758"/>
      <c r="AQ1775" s="758"/>
      <c r="AR1775" s="758"/>
      <c r="AS1775" s="758"/>
      <c r="AT1775" s="758"/>
      <c r="AU1775" s="758"/>
      <c r="AV1775" s="758"/>
      <c r="AW1775" s="758"/>
      <c r="AX1775" s="758"/>
      <c r="AY1775" s="758"/>
      <c r="AZ1775" s="758"/>
      <c r="BA1775" s="758"/>
      <c r="BB1775" s="758"/>
      <c r="BC1775" s="758"/>
      <c r="BD1775" s="758"/>
      <c r="BE1775" s="758"/>
      <c r="BF1775" s="812"/>
      <c r="BG1775" s="758"/>
      <c r="BH1775" s="758"/>
      <c r="BI1775" s="758"/>
      <c r="BJ1775" s="758"/>
      <c r="BK1775" s="758"/>
      <c r="BL1775" s="758"/>
      <c r="BM1775" s="758"/>
      <c r="BN1775" s="758"/>
      <c r="BO1775" s="758"/>
      <c r="BP1775" s="758"/>
      <c r="BQ1775" s="758"/>
      <c r="BR1775" s="758"/>
      <c r="BS1775" s="758"/>
      <c r="BT1775" s="758"/>
      <c r="BU1775" s="758"/>
      <c r="BV1775" s="758"/>
      <c r="BW1775" s="758"/>
      <c r="BX1775" s="758"/>
      <c r="BY1775" s="758"/>
      <c r="BZ1775" s="758"/>
      <c r="CA1775" s="758"/>
      <c r="CB1775" s="758"/>
      <c r="CC1775" s="758"/>
      <c r="CD1775" s="758"/>
      <c r="CE1775" s="758"/>
      <c r="CF1775" s="758"/>
      <c r="CG1775" s="758"/>
      <c r="CH1775" s="758"/>
      <c r="CI1775" s="758"/>
      <c r="CJ1775" s="758"/>
      <c r="CK1775" s="758"/>
      <c r="CL1775" s="758"/>
      <c r="CM1775" s="758"/>
      <c r="CN1775" s="758"/>
    </row>
    <row r="1776" spans="2:92" ht="15">
      <c r="B1776" s="758"/>
      <c r="C1776" s="758"/>
      <c r="D1776" s="758"/>
      <c r="E1776" s="758"/>
      <c r="F1776" s="758"/>
      <c r="G1776" s="758"/>
      <c r="H1776" s="758"/>
      <c r="I1776" s="758"/>
      <c r="J1776" s="758"/>
      <c r="K1776" s="758"/>
      <c r="L1776" s="758"/>
      <c r="M1776" s="758"/>
      <c r="N1776" s="758"/>
      <c r="O1776" s="758"/>
      <c r="P1776" s="758"/>
      <c r="Q1776" s="758"/>
      <c r="R1776" s="758"/>
      <c r="S1776" s="758"/>
      <c r="T1776" s="758"/>
      <c r="U1776" s="758"/>
      <c r="V1776" s="758"/>
      <c r="W1776" s="758"/>
      <c r="X1776" s="758"/>
      <c r="Y1776" s="758"/>
      <c r="Z1776" s="758"/>
      <c r="AA1776" s="758"/>
      <c r="AB1776" s="758"/>
      <c r="AC1776" s="758"/>
      <c r="AD1776" s="758"/>
      <c r="AE1776" s="758"/>
      <c r="AF1776" s="758"/>
      <c r="AG1776" s="758"/>
      <c r="AH1776" s="758"/>
      <c r="AI1776" s="758"/>
      <c r="AJ1776" s="758"/>
      <c r="AK1776" s="758"/>
      <c r="AL1776" s="758"/>
      <c r="AM1776" s="758"/>
      <c r="AN1776" s="758"/>
      <c r="AO1776" s="758"/>
      <c r="AP1776" s="758"/>
      <c r="AQ1776" s="758"/>
      <c r="AR1776" s="758"/>
      <c r="AS1776" s="758"/>
      <c r="AT1776" s="758"/>
      <c r="AU1776" s="758"/>
      <c r="AV1776" s="758"/>
      <c r="AW1776" s="758"/>
      <c r="AX1776" s="758"/>
      <c r="AY1776" s="758"/>
      <c r="AZ1776" s="758"/>
      <c r="BA1776" s="758"/>
      <c r="BB1776" s="758"/>
      <c r="BC1776" s="758"/>
      <c r="BD1776" s="758"/>
      <c r="BE1776" s="758"/>
      <c r="BF1776" s="812"/>
      <c r="BG1776" s="758"/>
      <c r="BH1776" s="758"/>
      <c r="BI1776" s="758"/>
      <c r="BJ1776" s="758"/>
      <c r="BK1776" s="758"/>
      <c r="BL1776" s="758"/>
      <c r="BM1776" s="758"/>
      <c r="BN1776" s="758"/>
      <c r="BO1776" s="758"/>
      <c r="BP1776" s="758"/>
      <c r="BQ1776" s="758"/>
      <c r="BR1776" s="758"/>
      <c r="BS1776" s="758"/>
      <c r="BT1776" s="758"/>
      <c r="BU1776" s="758"/>
      <c r="BV1776" s="758"/>
      <c r="BW1776" s="758"/>
      <c r="BX1776" s="758"/>
      <c r="BY1776" s="758"/>
      <c r="BZ1776" s="758"/>
      <c r="CA1776" s="758"/>
      <c r="CB1776" s="758"/>
      <c r="CC1776" s="758"/>
      <c r="CD1776" s="758"/>
      <c r="CE1776" s="758"/>
      <c r="CF1776" s="758"/>
      <c r="CG1776" s="758"/>
      <c r="CH1776" s="758"/>
      <c r="CI1776" s="758"/>
      <c r="CJ1776" s="758"/>
      <c r="CK1776" s="758"/>
      <c r="CL1776" s="758"/>
      <c r="CM1776" s="758"/>
      <c r="CN1776" s="758"/>
    </row>
    <row r="1777" spans="2:92" ht="15">
      <c r="B1777" s="758"/>
      <c r="C1777" s="758"/>
      <c r="D1777" s="758"/>
      <c r="E1777" s="758"/>
      <c r="F1777" s="758"/>
      <c r="G1777" s="758"/>
      <c r="H1777" s="758"/>
      <c r="I1777" s="758"/>
      <c r="J1777" s="758"/>
      <c r="K1777" s="758"/>
      <c r="L1777" s="758"/>
      <c r="M1777" s="758"/>
      <c r="N1777" s="758"/>
      <c r="O1777" s="758"/>
      <c r="P1777" s="758"/>
      <c r="Q1777" s="758"/>
      <c r="R1777" s="758"/>
      <c r="S1777" s="758"/>
      <c r="T1777" s="758"/>
      <c r="U1777" s="758"/>
      <c r="V1777" s="758"/>
      <c r="W1777" s="758"/>
      <c r="X1777" s="758"/>
      <c r="Y1777" s="758"/>
      <c r="Z1777" s="758"/>
      <c r="AA1777" s="758"/>
      <c r="AB1777" s="758"/>
      <c r="AC1777" s="758"/>
      <c r="AD1777" s="758"/>
      <c r="AE1777" s="758"/>
      <c r="AF1777" s="758"/>
      <c r="AG1777" s="758"/>
      <c r="AH1777" s="758"/>
      <c r="AI1777" s="758"/>
      <c r="AJ1777" s="758"/>
      <c r="AK1777" s="758"/>
      <c r="AL1777" s="758"/>
      <c r="AM1777" s="758"/>
      <c r="AN1777" s="758"/>
      <c r="AO1777" s="758"/>
      <c r="AP1777" s="758"/>
      <c r="AQ1777" s="758"/>
      <c r="AR1777" s="758"/>
      <c r="AS1777" s="758"/>
      <c r="AT1777" s="758"/>
      <c r="AU1777" s="758"/>
      <c r="AV1777" s="758"/>
      <c r="AW1777" s="758"/>
      <c r="AX1777" s="758"/>
      <c r="AY1777" s="758"/>
      <c r="AZ1777" s="758"/>
      <c r="BA1777" s="758"/>
      <c r="BB1777" s="758"/>
      <c r="BC1777" s="758"/>
      <c r="BD1777" s="758"/>
      <c r="BE1777" s="758"/>
      <c r="BF1777" s="812"/>
      <c r="BG1777" s="758"/>
      <c r="BH1777" s="758"/>
      <c r="BI1777" s="758"/>
      <c r="BJ1777" s="758"/>
      <c r="BK1777" s="758"/>
      <c r="BL1777" s="758"/>
      <c r="BM1777" s="758"/>
      <c r="BN1777" s="758"/>
      <c r="BO1777" s="758"/>
      <c r="BP1777" s="758"/>
      <c r="BQ1777" s="758"/>
      <c r="BR1777" s="758"/>
      <c r="BS1777" s="758"/>
      <c r="BT1777" s="758"/>
      <c r="BU1777" s="758"/>
      <c r="BV1777" s="758"/>
      <c r="BW1777" s="758"/>
      <c r="BX1777" s="758"/>
      <c r="BY1777" s="758"/>
      <c r="BZ1777" s="758"/>
      <c r="CA1777" s="758"/>
      <c r="CB1777" s="758"/>
      <c r="CC1777" s="758"/>
      <c r="CD1777" s="758"/>
      <c r="CE1777" s="758"/>
      <c r="CF1777" s="758"/>
      <c r="CG1777" s="758"/>
      <c r="CH1777" s="758"/>
      <c r="CI1777" s="758"/>
      <c r="CJ1777" s="758"/>
      <c r="CK1777" s="758"/>
      <c r="CL1777" s="758"/>
      <c r="CM1777" s="758"/>
      <c r="CN1777" s="758"/>
    </row>
    <row r="1778" spans="2:92" ht="15">
      <c r="B1778" s="758"/>
      <c r="C1778" s="758"/>
      <c r="D1778" s="758"/>
      <c r="E1778" s="758"/>
      <c r="F1778" s="758"/>
      <c r="G1778" s="758"/>
      <c r="H1778" s="758"/>
      <c r="I1778" s="758"/>
      <c r="J1778" s="758"/>
      <c r="K1778" s="758"/>
      <c r="L1778" s="758"/>
      <c r="M1778" s="758"/>
      <c r="N1778" s="758"/>
      <c r="O1778" s="758"/>
      <c r="P1778" s="758"/>
      <c r="Q1778" s="758"/>
      <c r="R1778" s="758"/>
      <c r="S1778" s="758"/>
      <c r="T1778" s="758"/>
      <c r="U1778" s="758"/>
      <c r="V1778" s="758"/>
      <c r="W1778" s="758"/>
      <c r="X1778" s="758"/>
      <c r="Y1778" s="758"/>
      <c r="Z1778" s="758"/>
      <c r="AA1778" s="758"/>
      <c r="AB1778" s="758"/>
      <c r="AC1778" s="758"/>
      <c r="AD1778" s="758"/>
      <c r="AE1778" s="758"/>
      <c r="AF1778" s="758"/>
      <c r="AG1778" s="758"/>
      <c r="AH1778" s="758"/>
      <c r="AI1778" s="758"/>
      <c r="AJ1778" s="758"/>
      <c r="AK1778" s="758"/>
      <c r="AL1778" s="758"/>
      <c r="AM1778" s="758"/>
      <c r="AN1778" s="758"/>
      <c r="AO1778" s="758"/>
      <c r="AP1778" s="758"/>
      <c r="AQ1778" s="758"/>
      <c r="AR1778" s="758"/>
      <c r="AS1778" s="758"/>
      <c r="AT1778" s="758"/>
      <c r="AU1778" s="758"/>
      <c r="AV1778" s="758"/>
      <c r="AW1778" s="758"/>
      <c r="AX1778" s="758"/>
      <c r="AY1778" s="758"/>
      <c r="AZ1778" s="758"/>
      <c r="BA1778" s="758"/>
      <c r="BB1778" s="758"/>
      <c r="BC1778" s="758"/>
      <c r="BD1778" s="758"/>
      <c r="BE1778" s="758"/>
      <c r="BF1778" s="812"/>
      <c r="BG1778" s="758"/>
      <c r="BH1778" s="758"/>
      <c r="BI1778" s="758"/>
      <c r="BJ1778" s="758"/>
      <c r="BK1778" s="758"/>
      <c r="BL1778" s="758"/>
      <c r="BM1778" s="758"/>
      <c r="BN1778" s="758"/>
      <c r="BO1778" s="758"/>
      <c r="BP1778" s="758"/>
      <c r="BQ1778" s="758"/>
      <c r="BR1778" s="758"/>
      <c r="BS1778" s="758"/>
      <c r="BT1778" s="758"/>
      <c r="BU1778" s="758"/>
      <c r="BV1778" s="758"/>
      <c r="BW1778" s="758"/>
      <c r="BX1778" s="758"/>
      <c r="BY1778" s="758"/>
      <c r="BZ1778" s="758"/>
      <c r="CA1778" s="758"/>
      <c r="CB1778" s="758"/>
      <c r="CC1778" s="758"/>
      <c r="CD1778" s="758"/>
      <c r="CE1778" s="758"/>
      <c r="CF1778" s="758"/>
      <c r="CG1778" s="758"/>
      <c r="CH1778" s="758"/>
      <c r="CI1778" s="758"/>
      <c r="CJ1778" s="758"/>
      <c r="CK1778" s="758"/>
      <c r="CL1778" s="758"/>
      <c r="CM1778" s="758"/>
      <c r="CN1778" s="758"/>
    </row>
    <row r="1779" spans="2:92" ht="15">
      <c r="B1779" s="758"/>
      <c r="C1779" s="758"/>
      <c r="D1779" s="758"/>
      <c r="E1779" s="758"/>
      <c r="F1779" s="758"/>
      <c r="G1779" s="758"/>
      <c r="H1779" s="758"/>
      <c r="I1779" s="758"/>
      <c r="J1779" s="758"/>
      <c r="K1779" s="758"/>
      <c r="L1779" s="758"/>
      <c r="M1779" s="758"/>
      <c r="N1779" s="758"/>
      <c r="O1779" s="758"/>
      <c r="P1779" s="758"/>
      <c r="Q1779" s="758"/>
      <c r="R1779" s="758"/>
      <c r="S1779" s="758"/>
      <c r="T1779" s="758"/>
      <c r="U1779" s="758"/>
      <c r="V1779" s="758"/>
      <c r="W1779" s="758"/>
      <c r="X1779" s="758"/>
      <c r="Y1779" s="758"/>
      <c r="Z1779" s="758"/>
      <c r="AA1779" s="758"/>
      <c r="AB1779" s="758"/>
      <c r="AC1779" s="758"/>
      <c r="AD1779" s="758"/>
      <c r="AE1779" s="758"/>
      <c r="AF1779" s="758"/>
      <c r="AG1779" s="758"/>
      <c r="AH1779" s="758"/>
      <c r="AI1779" s="758"/>
      <c r="AJ1779" s="758"/>
      <c r="AK1779" s="758"/>
      <c r="AL1779" s="758"/>
      <c r="AM1779" s="758"/>
      <c r="AN1779" s="758"/>
      <c r="AO1779" s="758"/>
      <c r="AP1779" s="758"/>
      <c r="AQ1779" s="758"/>
      <c r="AR1779" s="758"/>
      <c r="AS1779" s="758"/>
      <c r="AT1779" s="758"/>
      <c r="AU1779" s="758"/>
      <c r="AV1779" s="758"/>
      <c r="AW1779" s="758"/>
      <c r="AX1779" s="758"/>
      <c r="AY1779" s="758"/>
      <c r="AZ1779" s="758"/>
      <c r="BA1779" s="758"/>
      <c r="BB1779" s="758"/>
      <c r="BC1779" s="758"/>
      <c r="BD1779" s="758"/>
      <c r="BE1779" s="758"/>
      <c r="BF1779" s="812"/>
      <c r="BG1779" s="758"/>
      <c r="BH1779" s="758"/>
      <c r="BI1779" s="758"/>
      <c r="BJ1779" s="758"/>
      <c r="BK1779" s="758"/>
      <c r="BL1779" s="758"/>
      <c r="BM1779" s="758"/>
      <c r="BN1779" s="758"/>
      <c r="BO1779" s="758"/>
      <c r="BP1779" s="758"/>
      <c r="BQ1779" s="758"/>
      <c r="BR1779" s="758"/>
      <c r="BS1779" s="758"/>
      <c r="BT1779" s="758"/>
      <c r="BU1779" s="758"/>
      <c r="BV1779" s="758"/>
      <c r="BW1779" s="758"/>
      <c r="BX1779" s="758"/>
      <c r="BY1779" s="758"/>
      <c r="BZ1779" s="758"/>
      <c r="CA1779" s="758"/>
      <c r="CB1779" s="758"/>
      <c r="CC1779" s="758"/>
      <c r="CD1779" s="758"/>
      <c r="CE1779" s="758"/>
      <c r="CF1779" s="758"/>
      <c r="CG1779" s="758"/>
      <c r="CH1779" s="758"/>
      <c r="CI1779" s="758"/>
      <c r="CJ1779" s="758"/>
      <c r="CK1779" s="758"/>
      <c r="CL1779" s="758"/>
      <c r="CM1779" s="758"/>
      <c r="CN1779" s="758"/>
    </row>
    <row r="1780" spans="2:92" ht="15">
      <c r="B1780" s="758"/>
      <c r="C1780" s="758"/>
      <c r="D1780" s="758"/>
      <c r="E1780" s="758"/>
      <c r="F1780" s="758"/>
      <c r="G1780" s="758"/>
      <c r="H1780" s="758"/>
      <c r="I1780" s="758"/>
      <c r="J1780" s="758"/>
      <c r="K1780" s="758"/>
      <c r="L1780" s="758"/>
      <c r="M1780" s="758"/>
      <c r="N1780" s="758"/>
      <c r="O1780" s="758"/>
      <c r="P1780" s="758"/>
      <c r="Q1780" s="758"/>
      <c r="R1780" s="758"/>
      <c r="S1780" s="758"/>
      <c r="T1780" s="758"/>
      <c r="U1780" s="758"/>
      <c r="V1780" s="758"/>
      <c r="W1780" s="758"/>
      <c r="X1780" s="758"/>
      <c r="Y1780" s="758"/>
      <c r="Z1780" s="758"/>
      <c r="AA1780" s="758"/>
      <c r="AB1780" s="758"/>
      <c r="AC1780" s="758"/>
      <c r="AD1780" s="758"/>
      <c r="AE1780" s="758"/>
      <c r="AF1780" s="758"/>
      <c r="AG1780" s="758"/>
      <c r="AH1780" s="758"/>
      <c r="AI1780" s="758"/>
      <c r="AJ1780" s="758"/>
      <c r="AK1780" s="758"/>
      <c r="AL1780" s="758"/>
      <c r="AM1780" s="758"/>
      <c r="AN1780" s="758"/>
      <c r="AO1780" s="758"/>
      <c r="AP1780" s="758"/>
      <c r="AQ1780" s="758"/>
      <c r="AR1780" s="758"/>
      <c r="AS1780" s="758"/>
      <c r="AT1780" s="758"/>
      <c r="AU1780" s="758"/>
      <c r="AV1780" s="758"/>
      <c r="AW1780" s="758"/>
      <c r="AX1780" s="758"/>
      <c r="AY1780" s="758"/>
      <c r="AZ1780" s="758"/>
      <c r="BA1780" s="758"/>
      <c r="BB1780" s="758"/>
      <c r="BC1780" s="758"/>
      <c r="BD1780" s="758"/>
      <c r="BE1780" s="758"/>
      <c r="BF1780" s="812"/>
      <c r="BG1780" s="758"/>
      <c r="BH1780" s="758"/>
      <c r="BI1780" s="758"/>
      <c r="BJ1780" s="758"/>
      <c r="BK1780" s="758"/>
      <c r="BL1780" s="758"/>
      <c r="BM1780" s="758"/>
      <c r="BN1780" s="758"/>
      <c r="BO1780" s="758"/>
      <c r="BP1780" s="758"/>
      <c r="BQ1780" s="758"/>
      <c r="BR1780" s="758"/>
      <c r="BS1780" s="758"/>
      <c r="BT1780" s="758"/>
      <c r="BU1780" s="758"/>
      <c r="BV1780" s="758"/>
      <c r="BW1780" s="758"/>
      <c r="BX1780" s="758"/>
      <c r="BY1780" s="758"/>
      <c r="BZ1780" s="758"/>
      <c r="CA1780" s="758"/>
      <c r="CB1780" s="758"/>
      <c r="CC1780" s="758"/>
      <c r="CD1780" s="758"/>
      <c r="CE1780" s="758"/>
      <c r="CF1780" s="758"/>
      <c r="CG1780" s="758"/>
      <c r="CH1780" s="758"/>
      <c r="CI1780" s="758"/>
      <c r="CJ1780" s="758"/>
      <c r="CK1780" s="758"/>
      <c r="CL1780" s="758"/>
      <c r="CM1780" s="758"/>
      <c r="CN1780" s="758"/>
    </row>
    <row r="1781" spans="2:92" ht="15">
      <c r="B1781" s="758"/>
      <c r="C1781" s="758"/>
      <c r="D1781" s="758"/>
      <c r="E1781" s="758"/>
      <c r="F1781" s="758"/>
      <c r="G1781" s="758"/>
      <c r="H1781" s="758"/>
      <c r="I1781" s="758"/>
      <c r="J1781" s="758"/>
      <c r="K1781" s="758"/>
      <c r="L1781" s="758"/>
      <c r="M1781" s="758"/>
      <c r="N1781" s="758"/>
      <c r="O1781" s="758"/>
      <c r="P1781" s="758"/>
      <c r="Q1781" s="758"/>
      <c r="R1781" s="758"/>
      <c r="S1781" s="758"/>
      <c r="T1781" s="758"/>
      <c r="U1781" s="758"/>
      <c r="V1781" s="758"/>
      <c r="W1781" s="758"/>
      <c r="X1781" s="758"/>
      <c r="Y1781" s="758"/>
      <c r="Z1781" s="758"/>
      <c r="AA1781" s="758"/>
      <c r="AB1781" s="758"/>
      <c r="AC1781" s="758"/>
      <c r="AD1781" s="758"/>
      <c r="AE1781" s="758"/>
      <c r="AF1781" s="758"/>
      <c r="AG1781" s="758"/>
      <c r="AH1781" s="758"/>
      <c r="AI1781" s="758"/>
      <c r="AJ1781" s="758"/>
      <c r="AK1781" s="758"/>
      <c r="AL1781" s="758"/>
      <c r="AM1781" s="758"/>
      <c r="AN1781" s="758"/>
      <c r="AO1781" s="758"/>
      <c r="AP1781" s="758"/>
      <c r="AQ1781" s="758"/>
      <c r="AR1781" s="758"/>
      <c r="AS1781" s="758"/>
      <c r="AT1781" s="758"/>
      <c r="AU1781" s="758"/>
      <c r="AV1781" s="758"/>
      <c r="AW1781" s="758"/>
      <c r="AX1781" s="758"/>
      <c r="AY1781" s="758"/>
      <c r="AZ1781" s="758"/>
      <c r="BA1781" s="758"/>
      <c r="BB1781" s="758"/>
      <c r="BC1781" s="758"/>
      <c r="BD1781" s="758"/>
      <c r="BE1781" s="758"/>
      <c r="BF1781" s="812"/>
      <c r="BG1781" s="758"/>
      <c r="BH1781" s="758"/>
      <c r="BI1781" s="758"/>
      <c r="BJ1781" s="758"/>
      <c r="BK1781" s="758"/>
      <c r="BL1781" s="758"/>
      <c r="BM1781" s="758"/>
      <c r="BN1781" s="758"/>
      <c r="BO1781" s="758"/>
      <c r="BP1781" s="758"/>
      <c r="BQ1781" s="758"/>
      <c r="BR1781" s="758"/>
      <c r="BS1781" s="758"/>
      <c r="BT1781" s="758"/>
      <c r="BU1781" s="758"/>
      <c r="BV1781" s="758"/>
      <c r="BW1781" s="758"/>
      <c r="BX1781" s="758"/>
      <c r="BY1781" s="758"/>
      <c r="BZ1781" s="758"/>
      <c r="CA1781" s="758"/>
      <c r="CB1781" s="758"/>
      <c r="CC1781" s="758"/>
      <c r="CD1781" s="758"/>
      <c r="CE1781" s="758"/>
      <c r="CF1781" s="758"/>
      <c r="CG1781" s="758"/>
      <c r="CH1781" s="758"/>
      <c r="CI1781" s="758"/>
      <c r="CJ1781" s="758"/>
      <c r="CK1781" s="758"/>
      <c r="CL1781" s="758"/>
      <c r="CM1781" s="758"/>
      <c r="CN1781" s="758"/>
    </row>
    <row r="1782" spans="2:92" ht="15">
      <c r="B1782" s="758"/>
      <c r="C1782" s="758"/>
      <c r="D1782" s="758"/>
      <c r="E1782" s="758"/>
      <c r="F1782" s="758"/>
      <c r="G1782" s="758"/>
      <c r="H1782" s="758"/>
      <c r="I1782" s="758"/>
      <c r="J1782" s="758"/>
      <c r="K1782" s="758"/>
      <c r="L1782" s="758"/>
      <c r="M1782" s="758"/>
      <c r="N1782" s="758"/>
      <c r="O1782" s="758"/>
      <c r="P1782" s="758"/>
      <c r="Q1782" s="758"/>
      <c r="R1782" s="758"/>
      <c r="S1782" s="758"/>
      <c r="T1782" s="758"/>
      <c r="U1782" s="758"/>
      <c r="V1782" s="758"/>
      <c r="W1782" s="758"/>
      <c r="X1782" s="758"/>
      <c r="Y1782" s="758"/>
      <c r="Z1782" s="758"/>
      <c r="AA1782" s="758"/>
      <c r="AB1782" s="758"/>
      <c r="AC1782" s="758"/>
      <c r="AD1782" s="758"/>
      <c r="AE1782" s="758"/>
      <c r="AF1782" s="758"/>
      <c r="AG1782" s="758"/>
      <c r="AH1782" s="758"/>
      <c r="AI1782" s="758"/>
      <c r="AJ1782" s="758"/>
      <c r="AK1782" s="758"/>
      <c r="AL1782" s="758"/>
      <c r="AM1782" s="758"/>
      <c r="AN1782" s="758"/>
      <c r="AO1782" s="758"/>
      <c r="AP1782" s="758"/>
      <c r="AQ1782" s="758"/>
      <c r="AR1782" s="758"/>
      <c r="AS1782" s="758"/>
      <c r="AT1782" s="758"/>
      <c r="AU1782" s="758"/>
      <c r="AV1782" s="758"/>
      <c r="AW1782" s="758"/>
      <c r="AX1782" s="758"/>
      <c r="AY1782" s="758"/>
      <c r="AZ1782" s="758"/>
      <c r="BA1782" s="758"/>
      <c r="BB1782" s="758"/>
      <c r="BC1782" s="758"/>
      <c r="BD1782" s="758"/>
      <c r="BE1782" s="758"/>
      <c r="BF1782" s="812"/>
      <c r="BG1782" s="758"/>
      <c r="BH1782" s="758"/>
      <c r="BI1782" s="758"/>
      <c r="BJ1782" s="758"/>
      <c r="BK1782" s="758"/>
      <c r="BL1782" s="758"/>
      <c r="BM1782" s="758"/>
      <c r="BN1782" s="758"/>
      <c r="BO1782" s="758"/>
      <c r="BP1782" s="758"/>
      <c r="BQ1782" s="758"/>
      <c r="BR1782" s="758"/>
      <c r="BS1782" s="758"/>
      <c r="BT1782" s="758"/>
      <c r="BU1782" s="758"/>
      <c r="BV1782" s="758"/>
      <c r="BW1782" s="758"/>
      <c r="BX1782" s="758"/>
      <c r="BY1782" s="758"/>
      <c r="BZ1782" s="758"/>
      <c r="CA1782" s="758"/>
      <c r="CB1782" s="758"/>
      <c r="CC1782" s="758"/>
      <c r="CD1782" s="758"/>
      <c r="CE1782" s="758"/>
      <c r="CF1782" s="758"/>
      <c r="CG1782" s="758"/>
      <c r="CH1782" s="758"/>
      <c r="CI1782" s="758"/>
      <c r="CJ1782" s="758"/>
      <c r="CK1782" s="758"/>
      <c r="CL1782" s="758"/>
      <c r="CM1782" s="758"/>
      <c r="CN1782" s="758"/>
    </row>
    <row r="1783" spans="2:92" ht="15">
      <c r="B1783" s="758"/>
      <c r="C1783" s="758"/>
      <c r="D1783" s="758"/>
      <c r="E1783" s="758"/>
      <c r="F1783" s="758"/>
      <c r="G1783" s="758"/>
      <c r="H1783" s="758"/>
      <c r="I1783" s="758"/>
      <c r="J1783" s="758"/>
      <c r="K1783" s="758"/>
      <c r="L1783" s="758"/>
      <c r="M1783" s="758"/>
      <c r="N1783" s="758"/>
      <c r="O1783" s="758"/>
      <c r="P1783" s="758"/>
      <c r="Q1783" s="758"/>
      <c r="R1783" s="758"/>
      <c r="S1783" s="758"/>
      <c r="T1783" s="758"/>
      <c r="U1783" s="758"/>
      <c r="V1783" s="758"/>
      <c r="W1783" s="758"/>
      <c r="X1783" s="758"/>
      <c r="Y1783" s="758"/>
      <c r="Z1783" s="758"/>
      <c r="AA1783" s="758"/>
      <c r="AB1783" s="758"/>
      <c r="AC1783" s="758"/>
      <c r="AD1783" s="758"/>
      <c r="AE1783" s="758"/>
      <c r="AF1783" s="758"/>
      <c r="AG1783" s="758"/>
      <c r="AH1783" s="758"/>
      <c r="AI1783" s="758"/>
      <c r="AJ1783" s="758"/>
      <c r="AK1783" s="758"/>
      <c r="AL1783" s="758"/>
      <c r="AM1783" s="758"/>
      <c r="AN1783" s="758"/>
      <c r="AO1783" s="758"/>
      <c r="AP1783" s="758"/>
      <c r="AQ1783" s="758"/>
      <c r="AR1783" s="758"/>
      <c r="AS1783" s="758"/>
      <c r="AT1783" s="758"/>
      <c r="AU1783" s="758"/>
      <c r="AV1783" s="758"/>
      <c r="AW1783" s="758"/>
      <c r="AX1783" s="758"/>
      <c r="AY1783" s="758"/>
      <c r="AZ1783" s="758"/>
      <c r="BA1783" s="758"/>
      <c r="BB1783" s="758"/>
      <c r="BC1783" s="758"/>
      <c r="BD1783" s="758"/>
      <c r="BE1783" s="758"/>
      <c r="BF1783" s="812"/>
      <c r="BG1783" s="758"/>
      <c r="BH1783" s="758"/>
      <c r="BI1783" s="758"/>
      <c r="BJ1783" s="758"/>
      <c r="BK1783" s="758"/>
      <c r="BL1783" s="758"/>
      <c r="BM1783" s="758"/>
      <c r="BN1783" s="758"/>
      <c r="BO1783" s="758"/>
      <c r="BP1783" s="758"/>
      <c r="BQ1783" s="758"/>
      <c r="BR1783" s="758"/>
      <c r="BS1783" s="758"/>
      <c r="BT1783" s="758"/>
      <c r="BU1783" s="758"/>
      <c r="BV1783" s="758"/>
      <c r="BW1783" s="758"/>
      <c r="BX1783" s="758"/>
      <c r="BY1783" s="758"/>
      <c r="BZ1783" s="758"/>
      <c r="CA1783" s="758"/>
      <c r="CB1783" s="758"/>
      <c r="CC1783" s="758"/>
      <c r="CD1783" s="758"/>
      <c r="CE1783" s="758"/>
      <c r="CF1783" s="758"/>
      <c r="CG1783" s="758"/>
      <c r="CH1783" s="758"/>
      <c r="CI1783" s="758"/>
      <c r="CJ1783" s="758"/>
      <c r="CK1783" s="758"/>
      <c r="CL1783" s="758"/>
      <c r="CM1783" s="758"/>
      <c r="CN1783" s="758"/>
    </row>
    <row r="1784" spans="2:92" ht="15">
      <c r="B1784" s="758"/>
      <c r="C1784" s="758"/>
      <c r="D1784" s="758"/>
      <c r="E1784" s="758"/>
      <c r="F1784" s="758"/>
      <c r="G1784" s="758"/>
      <c r="H1784" s="758"/>
      <c r="I1784" s="758"/>
      <c r="J1784" s="758"/>
      <c r="K1784" s="758"/>
      <c r="L1784" s="758"/>
      <c r="M1784" s="758"/>
      <c r="N1784" s="758"/>
      <c r="O1784" s="758"/>
      <c r="P1784" s="758"/>
      <c r="Q1784" s="758"/>
      <c r="R1784" s="758"/>
      <c r="S1784" s="758"/>
      <c r="T1784" s="758"/>
      <c r="U1784" s="758"/>
      <c r="V1784" s="758"/>
      <c r="W1784" s="758"/>
      <c r="X1784" s="758"/>
      <c r="Y1784" s="758"/>
      <c r="Z1784" s="758"/>
      <c r="AA1784" s="758"/>
      <c r="AB1784" s="758"/>
      <c r="AC1784" s="758"/>
      <c r="AD1784" s="758"/>
      <c r="AE1784" s="758"/>
      <c r="AF1784" s="758"/>
      <c r="AG1784" s="758"/>
      <c r="AH1784" s="758"/>
      <c r="AI1784" s="758"/>
      <c r="AJ1784" s="758"/>
      <c r="AK1784" s="758"/>
      <c r="AL1784" s="758"/>
      <c r="AM1784" s="758"/>
      <c r="AN1784" s="758"/>
      <c r="AO1784" s="758"/>
      <c r="AP1784" s="758"/>
      <c r="AQ1784" s="758"/>
      <c r="AR1784" s="758"/>
      <c r="AS1784" s="758"/>
      <c r="AT1784" s="758"/>
      <c r="AU1784" s="758"/>
      <c r="AV1784" s="758"/>
      <c r="AW1784" s="758"/>
      <c r="AX1784" s="758"/>
      <c r="AY1784" s="758"/>
      <c r="AZ1784" s="758"/>
      <c r="BA1784" s="758"/>
      <c r="BB1784" s="758"/>
      <c r="BC1784" s="758"/>
      <c r="BD1784" s="758"/>
      <c r="BE1784" s="758"/>
      <c r="BF1784" s="812"/>
      <c r="BG1784" s="758"/>
      <c r="BH1784" s="758"/>
      <c r="BI1784" s="758"/>
      <c r="BJ1784" s="758"/>
      <c r="BK1784" s="758"/>
      <c r="BL1784" s="758"/>
      <c r="BM1784" s="758"/>
      <c r="BN1784" s="758"/>
      <c r="BO1784" s="758"/>
      <c r="BP1784" s="758"/>
      <c r="BQ1784" s="758"/>
      <c r="BR1784" s="758"/>
      <c r="BS1784" s="758"/>
      <c r="BT1784" s="758"/>
      <c r="BU1784" s="758"/>
      <c r="BV1784" s="758"/>
      <c r="BW1784" s="758"/>
      <c r="BX1784" s="758"/>
      <c r="BY1784" s="758"/>
      <c r="BZ1784" s="758"/>
      <c r="CA1784" s="758"/>
      <c r="CB1784" s="758"/>
      <c r="CC1784" s="758"/>
      <c r="CD1784" s="758"/>
      <c r="CE1784" s="758"/>
      <c r="CF1784" s="758"/>
      <c r="CG1784" s="758"/>
      <c r="CH1784" s="758"/>
      <c r="CI1784" s="758"/>
      <c r="CJ1784" s="758"/>
      <c r="CK1784" s="758"/>
      <c r="CL1784" s="758"/>
      <c r="CM1784" s="758"/>
      <c r="CN1784" s="758"/>
    </row>
    <row r="1785" spans="2:92" ht="15">
      <c r="B1785" s="758"/>
      <c r="C1785" s="758"/>
      <c r="D1785" s="758"/>
      <c r="E1785" s="758"/>
      <c r="F1785" s="758"/>
      <c r="G1785" s="758"/>
      <c r="H1785" s="758"/>
      <c r="I1785" s="758"/>
      <c r="J1785" s="758"/>
      <c r="K1785" s="758"/>
      <c r="L1785" s="758"/>
      <c r="M1785" s="758"/>
      <c r="N1785" s="758"/>
      <c r="O1785" s="758"/>
      <c r="P1785" s="758"/>
      <c r="Q1785" s="758"/>
      <c r="R1785" s="758"/>
      <c r="S1785" s="758"/>
      <c r="T1785" s="758"/>
      <c r="U1785" s="758"/>
      <c r="V1785" s="758"/>
      <c r="W1785" s="758"/>
      <c r="X1785" s="758"/>
      <c r="Y1785" s="758"/>
      <c r="Z1785" s="758"/>
      <c r="AA1785" s="758"/>
      <c r="AB1785" s="758"/>
      <c r="AC1785" s="758"/>
      <c r="AD1785" s="758"/>
      <c r="AE1785" s="758"/>
      <c r="AF1785" s="758"/>
      <c r="AG1785" s="758"/>
      <c r="AH1785" s="758"/>
      <c r="AI1785" s="758"/>
      <c r="AJ1785" s="758"/>
      <c r="AK1785" s="758"/>
      <c r="AL1785" s="758"/>
      <c r="AM1785" s="758"/>
      <c r="AN1785" s="758"/>
      <c r="AO1785" s="758"/>
      <c r="AP1785" s="758"/>
      <c r="AQ1785" s="758"/>
      <c r="AR1785" s="758"/>
      <c r="AS1785" s="758"/>
      <c r="AT1785" s="758"/>
      <c r="AU1785" s="758"/>
      <c r="AV1785" s="758"/>
      <c r="AW1785" s="758"/>
      <c r="AX1785" s="758"/>
      <c r="AY1785" s="758"/>
      <c r="AZ1785" s="758"/>
      <c r="BA1785" s="758"/>
      <c r="BB1785" s="758"/>
      <c r="BC1785" s="758"/>
      <c r="BD1785" s="758"/>
      <c r="BE1785" s="758"/>
      <c r="BF1785" s="812"/>
      <c r="BG1785" s="758"/>
      <c r="BH1785" s="758"/>
      <c r="BI1785" s="758"/>
      <c r="BJ1785" s="758"/>
      <c r="BK1785" s="758"/>
      <c r="BL1785" s="758"/>
      <c r="BM1785" s="758"/>
      <c r="BN1785" s="758"/>
      <c r="BO1785" s="758"/>
      <c r="BP1785" s="758"/>
      <c r="BQ1785" s="758"/>
      <c r="BR1785" s="758"/>
      <c r="BS1785" s="758"/>
      <c r="BT1785" s="758"/>
      <c r="BU1785" s="758"/>
      <c r="BV1785" s="758"/>
      <c r="BW1785" s="758"/>
      <c r="BX1785" s="758"/>
      <c r="BY1785" s="758"/>
      <c r="BZ1785" s="758"/>
      <c r="CA1785" s="758"/>
      <c r="CB1785" s="758"/>
      <c r="CC1785" s="758"/>
      <c r="CD1785" s="758"/>
      <c r="CE1785" s="758"/>
      <c r="CF1785" s="758"/>
      <c r="CG1785" s="758"/>
      <c r="CH1785" s="758"/>
      <c r="CI1785" s="758"/>
      <c r="CJ1785" s="758"/>
      <c r="CK1785" s="758"/>
      <c r="CL1785" s="758"/>
      <c r="CM1785" s="758"/>
      <c r="CN1785" s="758"/>
    </row>
    <row r="1786" spans="2:92" ht="15">
      <c r="B1786" s="758"/>
      <c r="C1786" s="758"/>
      <c r="D1786" s="758"/>
      <c r="E1786" s="758"/>
      <c r="F1786" s="758"/>
      <c r="G1786" s="758"/>
      <c r="H1786" s="758"/>
      <c r="I1786" s="758"/>
      <c r="J1786" s="758"/>
      <c r="K1786" s="758"/>
      <c r="L1786" s="758"/>
      <c r="M1786" s="758"/>
      <c r="N1786" s="758"/>
      <c r="O1786" s="758"/>
      <c r="P1786" s="758"/>
      <c r="Q1786" s="758"/>
      <c r="R1786" s="758"/>
      <c r="S1786" s="758"/>
      <c r="T1786" s="758"/>
      <c r="U1786" s="758"/>
      <c r="V1786" s="758"/>
      <c r="W1786" s="758"/>
      <c r="X1786" s="758"/>
      <c r="Y1786" s="758"/>
      <c r="Z1786" s="758"/>
      <c r="AA1786" s="758"/>
      <c r="AB1786" s="758"/>
      <c r="AC1786" s="758"/>
      <c r="AD1786" s="758"/>
      <c r="AE1786" s="758"/>
      <c r="AF1786" s="758"/>
      <c r="AG1786" s="758"/>
      <c r="AH1786" s="758"/>
      <c r="AI1786" s="758"/>
      <c r="AJ1786" s="758"/>
      <c r="AK1786" s="758"/>
      <c r="AL1786" s="758"/>
      <c r="AM1786" s="758"/>
      <c r="AN1786" s="758"/>
      <c r="AO1786" s="758"/>
      <c r="AP1786" s="758"/>
      <c r="AQ1786" s="758"/>
      <c r="AR1786" s="758"/>
      <c r="AS1786" s="758"/>
      <c r="AT1786" s="758"/>
      <c r="AU1786" s="758"/>
      <c r="AV1786" s="758"/>
      <c r="AW1786" s="758"/>
      <c r="AX1786" s="758"/>
      <c r="AY1786" s="758"/>
      <c r="AZ1786" s="758"/>
      <c r="BA1786" s="758"/>
      <c r="BB1786" s="758"/>
      <c r="BC1786" s="758"/>
      <c r="BD1786" s="758"/>
      <c r="BE1786" s="758"/>
      <c r="BF1786" s="812"/>
      <c r="BG1786" s="758"/>
      <c r="BH1786" s="758"/>
      <c r="BI1786" s="758"/>
      <c r="BJ1786" s="758"/>
      <c r="BK1786" s="758"/>
      <c r="BL1786" s="758"/>
      <c r="BM1786" s="758"/>
      <c r="BN1786" s="758"/>
      <c r="BO1786" s="758"/>
      <c r="BP1786" s="758"/>
      <c r="BQ1786" s="758"/>
      <c r="BR1786" s="758"/>
      <c r="BS1786" s="758"/>
      <c r="BT1786" s="758"/>
      <c r="BU1786" s="758"/>
      <c r="BV1786" s="758"/>
      <c r="BW1786" s="758"/>
      <c r="BX1786" s="758"/>
      <c r="BY1786" s="758"/>
      <c r="BZ1786" s="758"/>
      <c r="CA1786" s="758"/>
      <c r="CB1786" s="758"/>
      <c r="CC1786" s="758"/>
      <c r="CD1786" s="758"/>
      <c r="CE1786" s="758"/>
      <c r="CF1786" s="758"/>
      <c r="CG1786" s="758"/>
      <c r="CH1786" s="758"/>
      <c r="CI1786" s="758"/>
      <c r="CJ1786" s="758"/>
      <c r="CK1786" s="758"/>
      <c r="CL1786" s="758"/>
      <c r="CM1786" s="758"/>
      <c r="CN1786" s="758"/>
    </row>
    <row r="1787" spans="2:92" ht="15">
      <c r="B1787" s="758"/>
      <c r="C1787" s="758"/>
      <c r="D1787" s="758"/>
      <c r="E1787" s="758"/>
      <c r="F1787" s="758"/>
      <c r="G1787" s="758"/>
      <c r="H1787" s="758"/>
      <c r="I1787" s="758"/>
      <c r="J1787" s="758"/>
      <c r="K1787" s="758"/>
      <c r="L1787" s="758"/>
      <c r="M1787" s="758"/>
      <c r="N1787" s="758"/>
      <c r="O1787" s="758"/>
      <c r="P1787" s="758"/>
      <c r="Q1787" s="758"/>
      <c r="R1787" s="758"/>
      <c r="S1787" s="758"/>
      <c r="T1787" s="758"/>
      <c r="U1787" s="758"/>
      <c r="V1787" s="758"/>
      <c r="W1787" s="758"/>
      <c r="X1787" s="758"/>
      <c r="Y1787" s="758"/>
      <c r="Z1787" s="758"/>
      <c r="AA1787" s="758"/>
      <c r="AB1787" s="758"/>
      <c r="AC1787" s="758"/>
      <c r="AD1787" s="758"/>
      <c r="AE1787" s="758"/>
      <c r="AF1787" s="758"/>
      <c r="AG1787" s="758"/>
      <c r="AH1787" s="758"/>
      <c r="AI1787" s="758"/>
      <c r="AJ1787" s="758"/>
      <c r="AK1787" s="758"/>
      <c r="AL1787" s="758"/>
      <c r="AM1787" s="758"/>
      <c r="AN1787" s="758"/>
      <c r="AO1787" s="758"/>
      <c r="AP1787" s="758"/>
      <c r="AQ1787" s="758"/>
      <c r="AR1787" s="758"/>
      <c r="AS1787" s="758"/>
      <c r="AT1787" s="758"/>
      <c r="AU1787" s="758"/>
      <c r="AV1787" s="758"/>
      <c r="AW1787" s="758"/>
      <c r="AX1787" s="758"/>
      <c r="AY1787" s="758"/>
      <c r="AZ1787" s="758"/>
      <c r="BA1787" s="758"/>
      <c r="BB1787" s="758"/>
      <c r="BC1787" s="758"/>
      <c r="BD1787" s="758"/>
      <c r="BE1787" s="758"/>
      <c r="BF1787" s="812"/>
      <c r="BG1787" s="758"/>
      <c r="BH1787" s="758"/>
      <c r="BI1787" s="758"/>
      <c r="BJ1787" s="758"/>
      <c r="BK1787" s="758"/>
      <c r="BL1787" s="758"/>
      <c r="BM1787" s="758"/>
      <c r="BN1787" s="758"/>
      <c r="BO1787" s="758"/>
      <c r="BP1787" s="758"/>
      <c r="BQ1787" s="758"/>
      <c r="BR1787" s="758"/>
      <c r="BS1787" s="758"/>
      <c r="BT1787" s="758"/>
      <c r="BU1787" s="758"/>
      <c r="BV1787" s="758"/>
      <c r="BW1787" s="758"/>
      <c r="BX1787" s="758"/>
      <c r="BY1787" s="758"/>
      <c r="BZ1787" s="758"/>
      <c r="CA1787" s="758"/>
      <c r="CB1787" s="758"/>
      <c r="CC1787" s="758"/>
      <c r="CD1787" s="758"/>
      <c r="CE1787" s="758"/>
      <c r="CF1787" s="758"/>
      <c r="CG1787" s="758"/>
      <c r="CH1787" s="758"/>
      <c r="CI1787" s="758"/>
      <c r="CJ1787" s="758"/>
      <c r="CK1787" s="758"/>
      <c r="CL1787" s="758"/>
      <c r="CM1787" s="758"/>
      <c r="CN1787" s="758"/>
    </row>
    <row r="1788" spans="2:92" ht="15">
      <c r="B1788" s="758"/>
      <c r="C1788" s="758"/>
      <c r="D1788" s="758"/>
      <c r="E1788" s="758"/>
      <c r="F1788" s="758"/>
      <c r="G1788" s="758"/>
      <c r="H1788" s="758"/>
      <c r="I1788" s="758"/>
      <c r="J1788" s="758"/>
      <c r="K1788" s="758"/>
      <c r="L1788" s="758"/>
      <c r="M1788" s="758"/>
      <c r="N1788" s="758"/>
      <c r="O1788" s="758"/>
      <c r="P1788" s="758"/>
      <c r="Q1788" s="758"/>
      <c r="R1788" s="758"/>
      <c r="S1788" s="758"/>
      <c r="T1788" s="758"/>
      <c r="U1788" s="758"/>
      <c r="V1788" s="758"/>
      <c r="W1788" s="758"/>
      <c r="X1788" s="758"/>
      <c r="Y1788" s="758"/>
      <c r="Z1788" s="758"/>
      <c r="AA1788" s="758"/>
      <c r="AB1788" s="758"/>
      <c r="AC1788" s="758"/>
      <c r="AD1788" s="758"/>
      <c r="AE1788" s="758"/>
      <c r="AF1788" s="758"/>
      <c r="AG1788" s="758"/>
      <c r="AH1788" s="758"/>
      <c r="AI1788" s="758"/>
      <c r="AJ1788" s="758"/>
      <c r="AK1788" s="758"/>
      <c r="AL1788" s="758"/>
      <c r="AM1788" s="758"/>
      <c r="AN1788" s="758"/>
      <c r="AO1788" s="758"/>
      <c r="AP1788" s="758"/>
      <c r="AQ1788" s="758"/>
      <c r="AR1788" s="758"/>
      <c r="AS1788" s="758"/>
      <c r="AT1788" s="758"/>
      <c r="AU1788" s="758"/>
      <c r="AV1788" s="758"/>
      <c r="AW1788" s="758"/>
      <c r="AX1788" s="758"/>
      <c r="AY1788" s="758"/>
      <c r="AZ1788" s="758"/>
      <c r="BA1788" s="758"/>
      <c r="BB1788" s="758"/>
      <c r="BC1788" s="758"/>
      <c r="BD1788" s="758"/>
      <c r="BE1788" s="758"/>
      <c r="BF1788" s="812"/>
      <c r="BG1788" s="758"/>
      <c r="BH1788" s="758"/>
      <c r="BI1788" s="758"/>
      <c r="BJ1788" s="758"/>
      <c r="BK1788" s="758"/>
      <c r="BL1788" s="758"/>
      <c r="BM1788" s="758"/>
      <c r="BN1788" s="758"/>
      <c r="BO1788" s="758"/>
      <c r="BP1788" s="758"/>
      <c r="BQ1788" s="758"/>
      <c r="BR1788" s="758"/>
      <c r="BS1788" s="758"/>
      <c r="BT1788" s="758"/>
      <c r="BU1788" s="758"/>
      <c r="BV1788" s="758"/>
      <c r="BW1788" s="758"/>
      <c r="BX1788" s="758"/>
      <c r="BY1788" s="758"/>
      <c r="BZ1788" s="758"/>
      <c r="CA1788" s="758"/>
      <c r="CB1788" s="758"/>
      <c r="CC1788" s="758"/>
      <c r="CD1788" s="758"/>
      <c r="CE1788" s="758"/>
      <c r="CF1788" s="758"/>
      <c r="CG1788" s="758"/>
      <c r="CH1788" s="758"/>
      <c r="CI1788" s="758"/>
      <c r="CJ1788" s="758"/>
      <c r="CK1788" s="758"/>
      <c r="CL1788" s="758"/>
      <c r="CM1788" s="758"/>
      <c r="CN1788" s="758"/>
    </row>
    <row r="1789" spans="2:92" ht="15">
      <c r="B1789" s="758"/>
      <c r="C1789" s="758"/>
      <c r="D1789" s="758"/>
      <c r="E1789" s="758"/>
      <c r="F1789" s="758"/>
      <c r="G1789" s="758"/>
      <c r="H1789" s="758"/>
      <c r="I1789" s="758"/>
      <c r="J1789" s="758"/>
      <c r="K1789" s="758"/>
      <c r="L1789" s="758"/>
      <c r="M1789" s="758"/>
      <c r="N1789" s="758"/>
      <c r="O1789" s="758"/>
      <c r="P1789" s="758"/>
      <c r="Q1789" s="758"/>
      <c r="R1789" s="758"/>
      <c r="S1789" s="758"/>
      <c r="T1789" s="758"/>
      <c r="U1789" s="758"/>
      <c r="V1789" s="758"/>
      <c r="W1789" s="758"/>
      <c r="X1789" s="758"/>
      <c r="Y1789" s="758"/>
      <c r="Z1789" s="758"/>
      <c r="AA1789" s="758"/>
      <c r="AB1789" s="758"/>
      <c r="AC1789" s="758"/>
      <c r="AD1789" s="758"/>
      <c r="AE1789" s="758"/>
      <c r="AF1789" s="758"/>
      <c r="AG1789" s="758"/>
      <c r="AH1789" s="758"/>
      <c r="AI1789" s="758"/>
      <c r="AJ1789" s="758"/>
      <c r="AK1789" s="758"/>
      <c r="AL1789" s="758"/>
      <c r="AM1789" s="758"/>
      <c r="AN1789" s="758"/>
      <c r="AO1789" s="758"/>
      <c r="AP1789" s="758"/>
      <c r="AQ1789" s="758"/>
      <c r="AR1789" s="758"/>
      <c r="AS1789" s="758"/>
      <c r="AT1789" s="758"/>
      <c r="AU1789" s="758"/>
      <c r="AV1789" s="758"/>
      <c r="AW1789" s="758"/>
      <c r="AX1789" s="758"/>
      <c r="AY1789" s="758"/>
      <c r="AZ1789" s="758"/>
      <c r="BA1789" s="758"/>
      <c r="BB1789" s="758"/>
      <c r="BC1789" s="758"/>
      <c r="BD1789" s="758"/>
      <c r="BE1789" s="758"/>
      <c r="BF1789" s="812"/>
      <c r="BG1789" s="758"/>
      <c r="BH1789" s="758"/>
      <c r="BI1789" s="758"/>
      <c r="BJ1789" s="758"/>
      <c r="BK1789" s="758"/>
      <c r="BL1789" s="758"/>
      <c r="BM1789" s="758"/>
      <c r="BN1789" s="758"/>
      <c r="BO1789" s="758"/>
      <c r="BP1789" s="758"/>
      <c r="BQ1789" s="758"/>
      <c r="BR1789" s="758"/>
      <c r="BS1789" s="758"/>
      <c r="BT1789" s="758"/>
      <c r="BU1789" s="758"/>
      <c r="BV1789" s="758"/>
      <c r="BW1789" s="758"/>
      <c r="BX1789" s="758"/>
      <c r="BY1789" s="758"/>
      <c r="BZ1789" s="758"/>
      <c r="CA1789" s="758"/>
      <c r="CB1789" s="758"/>
      <c r="CC1789" s="758"/>
      <c r="CD1789" s="758"/>
      <c r="CE1789" s="758"/>
      <c r="CF1789" s="758"/>
      <c r="CG1789" s="758"/>
      <c r="CH1789" s="758"/>
      <c r="CI1789" s="758"/>
      <c r="CJ1789" s="758"/>
      <c r="CK1789" s="758"/>
      <c r="CL1789" s="758"/>
      <c r="CM1789" s="758"/>
      <c r="CN1789" s="758"/>
    </row>
    <row r="1790" spans="2:92" ht="15">
      <c r="B1790" s="758"/>
      <c r="C1790" s="758"/>
      <c r="D1790" s="758"/>
      <c r="E1790" s="758"/>
      <c r="F1790" s="758"/>
      <c r="G1790" s="758"/>
      <c r="H1790" s="758"/>
      <c r="I1790" s="758"/>
      <c r="J1790" s="758"/>
      <c r="K1790" s="758"/>
      <c r="L1790" s="758"/>
      <c r="M1790" s="758"/>
      <c r="N1790" s="758"/>
      <c r="O1790" s="758"/>
      <c r="P1790" s="758"/>
      <c r="Q1790" s="758"/>
      <c r="R1790" s="758"/>
      <c r="S1790" s="758"/>
      <c r="T1790" s="758"/>
      <c r="U1790" s="758"/>
      <c r="V1790" s="758"/>
      <c r="W1790" s="758"/>
      <c r="X1790" s="758"/>
      <c r="Y1790" s="758"/>
      <c r="Z1790" s="758"/>
      <c r="AA1790" s="758"/>
      <c r="AB1790" s="758"/>
      <c r="AC1790" s="758"/>
      <c r="AD1790" s="758"/>
      <c r="AE1790" s="758"/>
      <c r="AF1790" s="758"/>
      <c r="AG1790" s="758"/>
      <c r="AH1790" s="758"/>
      <c r="AI1790" s="758"/>
      <c r="AJ1790" s="758"/>
      <c r="AK1790" s="758"/>
      <c r="AL1790" s="758"/>
      <c r="AM1790" s="758"/>
      <c r="AN1790" s="758"/>
      <c r="AO1790" s="758"/>
      <c r="AP1790" s="758"/>
      <c r="AQ1790" s="758"/>
      <c r="AR1790" s="758"/>
      <c r="AS1790" s="758"/>
      <c r="AT1790" s="758"/>
      <c r="AU1790" s="758"/>
      <c r="AV1790" s="758"/>
      <c r="AW1790" s="758"/>
      <c r="AX1790" s="758"/>
      <c r="AY1790" s="758"/>
      <c r="AZ1790" s="758"/>
      <c r="BA1790" s="758"/>
      <c r="BB1790" s="758"/>
      <c r="BC1790" s="758"/>
      <c r="BD1790" s="758"/>
      <c r="BE1790" s="758"/>
      <c r="BF1790" s="812"/>
      <c r="BG1790" s="758"/>
      <c r="BH1790" s="758"/>
      <c r="BI1790" s="758"/>
      <c r="BJ1790" s="758"/>
      <c r="BK1790" s="758"/>
      <c r="BL1790" s="758"/>
      <c r="BM1790" s="758"/>
      <c r="BN1790" s="758"/>
      <c r="BO1790" s="758"/>
      <c r="BP1790" s="758"/>
      <c r="BQ1790" s="758"/>
      <c r="BR1790" s="758"/>
      <c r="BS1790" s="758"/>
      <c r="BT1790" s="758"/>
      <c r="BU1790" s="758"/>
      <c r="BV1790" s="758"/>
      <c r="BW1790" s="758"/>
      <c r="BX1790" s="758"/>
      <c r="BY1790" s="758"/>
      <c r="BZ1790" s="758"/>
      <c r="CA1790" s="758"/>
      <c r="CB1790" s="758"/>
      <c r="CC1790" s="758"/>
      <c r="CD1790" s="758"/>
      <c r="CE1790" s="758"/>
      <c r="CF1790" s="758"/>
      <c r="CG1790" s="758"/>
      <c r="CH1790" s="758"/>
      <c r="CI1790" s="758"/>
      <c r="CJ1790" s="758"/>
      <c r="CK1790" s="758"/>
      <c r="CL1790" s="758"/>
      <c r="CM1790" s="758"/>
      <c r="CN1790" s="758"/>
    </row>
    <row r="1791" spans="2:92" ht="15">
      <c r="B1791" s="758"/>
      <c r="C1791" s="758"/>
      <c r="D1791" s="758"/>
      <c r="E1791" s="758"/>
      <c r="F1791" s="758"/>
      <c r="G1791" s="758"/>
      <c r="H1791" s="758"/>
      <c r="I1791" s="758"/>
      <c r="J1791" s="758"/>
      <c r="K1791" s="758"/>
      <c r="L1791" s="758"/>
      <c r="M1791" s="758"/>
      <c r="N1791" s="758"/>
      <c r="O1791" s="758"/>
      <c r="P1791" s="758"/>
      <c r="Q1791" s="758"/>
      <c r="R1791" s="758"/>
      <c r="S1791" s="758"/>
      <c r="T1791" s="758"/>
      <c r="U1791" s="758"/>
      <c r="V1791" s="758"/>
      <c r="W1791" s="758"/>
      <c r="X1791" s="758"/>
      <c r="Y1791" s="758"/>
      <c r="Z1791" s="758"/>
      <c r="AA1791" s="758"/>
      <c r="AB1791" s="758"/>
      <c r="AC1791" s="758"/>
      <c r="AD1791" s="758"/>
      <c r="AE1791" s="758"/>
      <c r="AF1791" s="758"/>
      <c r="AG1791" s="758"/>
      <c r="AH1791" s="758"/>
      <c r="AI1791" s="758"/>
      <c r="AJ1791" s="758"/>
      <c r="AK1791" s="758"/>
      <c r="AL1791" s="758"/>
      <c r="AM1791" s="758"/>
      <c r="AN1791" s="758"/>
      <c r="AO1791" s="758"/>
      <c r="AP1791" s="758"/>
      <c r="AQ1791" s="758"/>
      <c r="AR1791" s="758"/>
      <c r="AS1791" s="758"/>
      <c r="AT1791" s="758"/>
      <c r="AU1791" s="758"/>
      <c r="AV1791" s="758"/>
      <c r="AW1791" s="758"/>
      <c r="AX1791" s="758"/>
      <c r="AY1791" s="758"/>
      <c r="AZ1791" s="758"/>
      <c r="BA1791" s="758"/>
      <c r="BB1791" s="758"/>
      <c r="BC1791" s="758"/>
      <c r="BD1791" s="758"/>
      <c r="BE1791" s="758"/>
      <c r="BF1791" s="812"/>
      <c r="BG1791" s="758"/>
      <c r="BH1791" s="758"/>
      <c r="BI1791" s="758"/>
      <c r="BJ1791" s="758"/>
      <c r="BK1791" s="758"/>
      <c r="BL1791" s="758"/>
      <c r="BM1791" s="758"/>
      <c r="BN1791" s="758"/>
      <c r="BO1791" s="758"/>
      <c r="BP1791" s="758"/>
      <c r="BQ1791" s="758"/>
      <c r="BR1791" s="758"/>
      <c r="BS1791" s="758"/>
      <c r="BT1791" s="758"/>
      <c r="BU1791" s="758"/>
      <c r="BV1791" s="758"/>
      <c r="BW1791" s="758"/>
      <c r="BX1791" s="758"/>
      <c r="BY1791" s="758"/>
      <c r="BZ1791" s="758"/>
      <c r="CA1791" s="758"/>
      <c r="CB1791" s="758"/>
      <c r="CC1791" s="758"/>
      <c r="CD1791" s="758"/>
      <c r="CE1791" s="758"/>
      <c r="CF1791" s="758"/>
      <c r="CG1791" s="758"/>
      <c r="CH1791" s="758"/>
      <c r="CI1791" s="758"/>
      <c r="CJ1791" s="758"/>
      <c r="CK1791" s="758"/>
      <c r="CL1791" s="758"/>
      <c r="CM1791" s="758"/>
      <c r="CN1791" s="758"/>
    </row>
    <row r="1792" spans="2:92" ht="15">
      <c r="B1792" s="758"/>
      <c r="C1792" s="758"/>
      <c r="D1792" s="758"/>
      <c r="E1792" s="758"/>
      <c r="F1792" s="758"/>
      <c r="G1792" s="758"/>
      <c r="H1792" s="758"/>
      <c r="I1792" s="758"/>
      <c r="J1792" s="758"/>
      <c r="K1792" s="758"/>
      <c r="L1792" s="758"/>
      <c r="M1792" s="758"/>
      <c r="N1792" s="758"/>
      <c r="O1792" s="758"/>
      <c r="P1792" s="758"/>
      <c r="Q1792" s="758"/>
      <c r="R1792" s="758"/>
      <c r="S1792" s="758"/>
      <c r="T1792" s="758"/>
      <c r="U1792" s="758"/>
      <c r="V1792" s="758"/>
      <c r="W1792" s="758"/>
      <c r="X1792" s="758"/>
      <c r="Y1792" s="758"/>
      <c r="Z1792" s="758"/>
      <c r="AA1792" s="758"/>
      <c r="AB1792" s="758"/>
      <c r="AC1792" s="758"/>
      <c r="AD1792" s="758"/>
      <c r="AE1792" s="758"/>
      <c r="AF1792" s="758"/>
      <c r="AG1792" s="758"/>
      <c r="AH1792" s="758"/>
      <c r="AI1792" s="758"/>
      <c r="AJ1792" s="758"/>
      <c r="AK1792" s="758"/>
      <c r="AL1792" s="758"/>
      <c r="AM1792" s="758"/>
      <c r="AN1792" s="758"/>
      <c r="AO1792" s="758"/>
      <c r="AP1792" s="758"/>
      <c r="AQ1792" s="758"/>
      <c r="AR1792" s="758"/>
      <c r="AS1792" s="758"/>
      <c r="AT1792" s="758"/>
      <c r="AU1792" s="758"/>
      <c r="AV1792" s="758"/>
      <c r="AW1792" s="758"/>
      <c r="AX1792" s="758"/>
      <c r="AY1792" s="758"/>
      <c r="AZ1792" s="758"/>
      <c r="BA1792" s="758"/>
      <c r="BB1792" s="758"/>
      <c r="BC1792" s="758"/>
      <c r="BD1792" s="758"/>
      <c r="BE1792" s="758"/>
      <c r="BF1792" s="812"/>
      <c r="BG1792" s="758"/>
      <c r="BH1792" s="758"/>
      <c r="BI1792" s="758"/>
      <c r="BJ1792" s="758"/>
      <c r="BK1792" s="758"/>
      <c r="BL1792" s="758"/>
      <c r="BM1792" s="758"/>
      <c r="BN1792" s="758"/>
      <c r="BO1792" s="758"/>
      <c r="BP1792" s="758"/>
      <c r="BQ1792" s="758"/>
      <c r="BR1792" s="758"/>
      <c r="BS1792" s="758"/>
      <c r="BT1792" s="758"/>
      <c r="BU1792" s="758"/>
      <c r="BV1792" s="758"/>
      <c r="BW1792" s="758"/>
      <c r="BX1792" s="758"/>
      <c r="BY1792" s="758"/>
      <c r="BZ1792" s="758"/>
      <c r="CA1792" s="758"/>
      <c r="CB1792" s="758"/>
      <c r="CC1792" s="758"/>
      <c r="CD1792" s="758"/>
      <c r="CE1792" s="758"/>
      <c r="CF1792" s="758"/>
      <c r="CG1792" s="758"/>
      <c r="CH1792" s="758"/>
      <c r="CI1792" s="758"/>
      <c r="CJ1792" s="758"/>
      <c r="CK1792" s="758"/>
      <c r="CL1792" s="758"/>
      <c r="CM1792" s="758"/>
      <c r="CN1792" s="758"/>
    </row>
    <row r="1793" spans="2:92" ht="15">
      <c r="B1793" s="758"/>
      <c r="C1793" s="758"/>
      <c r="D1793" s="758"/>
      <c r="E1793" s="758"/>
      <c r="F1793" s="758"/>
      <c r="G1793" s="758"/>
      <c r="H1793" s="758"/>
      <c r="I1793" s="758"/>
      <c r="J1793" s="758"/>
      <c r="K1793" s="758"/>
      <c r="L1793" s="758"/>
      <c r="M1793" s="758"/>
      <c r="N1793" s="758"/>
      <c r="O1793" s="758"/>
      <c r="P1793" s="758"/>
      <c r="Q1793" s="758"/>
      <c r="R1793" s="758"/>
      <c r="S1793" s="758"/>
      <c r="T1793" s="758"/>
      <c r="U1793" s="758"/>
      <c r="V1793" s="758"/>
      <c r="W1793" s="758"/>
      <c r="X1793" s="758"/>
      <c r="Y1793" s="758"/>
      <c r="Z1793" s="758"/>
      <c r="AA1793" s="758"/>
      <c r="AB1793" s="758"/>
      <c r="AC1793" s="758"/>
      <c r="AD1793" s="758"/>
      <c r="AE1793" s="758"/>
      <c r="AF1793" s="758"/>
      <c r="AG1793" s="758"/>
      <c r="AH1793" s="758"/>
      <c r="AI1793" s="758"/>
      <c r="AJ1793" s="758"/>
      <c r="AK1793" s="758"/>
      <c r="AL1793" s="758"/>
      <c r="AM1793" s="758"/>
      <c r="AN1793" s="758"/>
      <c r="AO1793" s="758"/>
      <c r="AP1793" s="758"/>
      <c r="AQ1793" s="758"/>
      <c r="AR1793" s="758"/>
      <c r="AS1793" s="758"/>
      <c r="AT1793" s="758"/>
      <c r="AU1793" s="758"/>
      <c r="AV1793" s="758"/>
      <c r="AW1793" s="758"/>
      <c r="AX1793" s="758"/>
      <c r="AY1793" s="758"/>
      <c r="AZ1793" s="758"/>
      <c r="BA1793" s="758"/>
      <c r="BB1793" s="758"/>
      <c r="BC1793" s="758"/>
      <c r="BD1793" s="758"/>
      <c r="BE1793" s="758"/>
      <c r="BF1793" s="812"/>
      <c r="BG1793" s="758"/>
      <c r="BH1793" s="758"/>
      <c r="BI1793" s="758"/>
      <c r="BJ1793" s="758"/>
      <c r="BK1793" s="758"/>
      <c r="BL1793" s="758"/>
      <c r="BM1793" s="758"/>
      <c r="BN1793" s="758"/>
      <c r="BO1793" s="758"/>
      <c r="BP1793" s="758"/>
      <c r="BQ1793" s="758"/>
      <c r="BR1793" s="758"/>
      <c r="BS1793" s="758"/>
      <c r="BT1793" s="758"/>
      <c r="BU1793" s="758"/>
      <c r="BV1793" s="758"/>
      <c r="BW1793" s="758"/>
      <c r="BX1793" s="758"/>
      <c r="BY1793" s="758"/>
      <c r="BZ1793" s="758"/>
      <c r="CA1793" s="758"/>
      <c r="CB1793" s="758"/>
      <c r="CC1793" s="758"/>
      <c r="CD1793" s="758"/>
      <c r="CE1793" s="758"/>
      <c r="CF1793" s="758"/>
      <c r="CG1793" s="758"/>
      <c r="CH1793" s="758"/>
      <c r="CI1793" s="758"/>
      <c r="CJ1793" s="758"/>
      <c r="CK1793" s="758"/>
      <c r="CL1793" s="758"/>
      <c r="CM1793" s="758"/>
      <c r="CN1793" s="758"/>
    </row>
    <row r="1794" spans="2:92" ht="15">
      <c r="B1794" s="758"/>
      <c r="C1794" s="758"/>
      <c r="D1794" s="758"/>
      <c r="E1794" s="758"/>
      <c r="F1794" s="758"/>
      <c r="G1794" s="758"/>
      <c r="H1794" s="758"/>
      <c r="I1794" s="758"/>
      <c r="J1794" s="758"/>
      <c r="K1794" s="758"/>
      <c r="L1794" s="758"/>
      <c r="M1794" s="758"/>
      <c r="N1794" s="758"/>
      <c r="O1794" s="758"/>
      <c r="P1794" s="758"/>
      <c r="Q1794" s="758"/>
      <c r="R1794" s="758"/>
      <c r="S1794" s="758"/>
      <c r="T1794" s="758"/>
      <c r="U1794" s="758"/>
      <c r="V1794" s="758"/>
      <c r="W1794" s="758"/>
      <c r="X1794" s="758"/>
      <c r="Y1794" s="758"/>
      <c r="Z1794" s="758"/>
      <c r="AA1794" s="758"/>
      <c r="AB1794" s="758"/>
      <c r="AC1794" s="758"/>
      <c r="AD1794" s="758"/>
      <c r="AE1794" s="758"/>
      <c r="AF1794" s="758"/>
      <c r="AG1794" s="758"/>
      <c r="AH1794" s="758"/>
      <c r="AI1794" s="758"/>
      <c r="AJ1794" s="758"/>
      <c r="AK1794" s="758"/>
      <c r="AL1794" s="758"/>
      <c r="AM1794" s="758"/>
      <c r="AN1794" s="758"/>
      <c r="AO1794" s="758"/>
      <c r="AP1794" s="758"/>
      <c r="AQ1794" s="758"/>
      <c r="AR1794" s="758"/>
      <c r="AS1794" s="758"/>
      <c r="AT1794" s="758"/>
      <c r="AU1794" s="758"/>
      <c r="AV1794" s="758"/>
      <c r="AW1794" s="758"/>
      <c r="AX1794" s="758"/>
      <c r="AY1794" s="758"/>
      <c r="AZ1794" s="758"/>
      <c r="BA1794" s="758"/>
      <c r="BB1794" s="758"/>
      <c r="BC1794" s="758"/>
      <c r="BD1794" s="758"/>
      <c r="BE1794" s="758"/>
      <c r="BF1794" s="812"/>
      <c r="BG1794" s="758"/>
      <c r="BH1794" s="758"/>
      <c r="BI1794" s="758"/>
      <c r="BJ1794" s="758"/>
      <c r="BK1794" s="758"/>
      <c r="BL1794" s="758"/>
      <c r="BM1794" s="758"/>
      <c r="BN1794" s="758"/>
      <c r="BO1794" s="758"/>
      <c r="BP1794" s="758"/>
      <c r="BQ1794" s="758"/>
      <c r="BR1794" s="758"/>
      <c r="BS1794" s="758"/>
      <c r="BT1794" s="758"/>
      <c r="BU1794" s="758"/>
      <c r="BV1794" s="758"/>
      <c r="BW1794" s="758"/>
      <c r="BX1794" s="758"/>
      <c r="BY1794" s="758"/>
      <c r="BZ1794" s="758"/>
      <c r="CA1794" s="758"/>
      <c r="CB1794" s="758"/>
      <c r="CC1794" s="758"/>
      <c r="CD1794" s="758"/>
      <c r="CE1794" s="758"/>
      <c r="CF1794" s="758"/>
      <c r="CG1794" s="758"/>
      <c r="CH1794" s="758"/>
      <c r="CI1794" s="758"/>
      <c r="CJ1794" s="758"/>
      <c r="CK1794" s="758"/>
      <c r="CL1794" s="758"/>
      <c r="CM1794" s="758"/>
      <c r="CN1794" s="758"/>
    </row>
    <row r="1795" spans="2:92" ht="15">
      <c r="B1795" s="758"/>
      <c r="C1795" s="758"/>
      <c r="D1795" s="758"/>
      <c r="E1795" s="758"/>
      <c r="F1795" s="758"/>
      <c r="G1795" s="758"/>
      <c r="H1795" s="758"/>
      <c r="I1795" s="758"/>
      <c r="J1795" s="758"/>
      <c r="K1795" s="758"/>
      <c r="L1795" s="758"/>
      <c r="M1795" s="758"/>
      <c r="N1795" s="758"/>
      <c r="O1795" s="758"/>
      <c r="P1795" s="758"/>
      <c r="Q1795" s="758"/>
      <c r="R1795" s="758"/>
      <c r="S1795" s="758"/>
      <c r="T1795" s="758"/>
      <c r="U1795" s="758"/>
      <c r="V1795" s="758"/>
      <c r="W1795" s="758"/>
      <c r="X1795" s="758"/>
      <c r="Y1795" s="758"/>
      <c r="Z1795" s="758"/>
      <c r="AA1795" s="758"/>
      <c r="AB1795" s="758"/>
      <c r="AC1795" s="758"/>
      <c r="AD1795" s="758"/>
      <c r="AE1795" s="758"/>
      <c r="AF1795" s="758"/>
      <c r="AG1795" s="758"/>
      <c r="AH1795" s="758"/>
      <c r="AI1795" s="758"/>
      <c r="AJ1795" s="758"/>
      <c r="AK1795" s="758"/>
      <c r="AL1795" s="758"/>
      <c r="AM1795" s="758"/>
      <c r="AN1795" s="758"/>
      <c r="AO1795" s="758"/>
      <c r="AP1795" s="758"/>
      <c r="AQ1795" s="758"/>
      <c r="AR1795" s="758"/>
      <c r="AS1795" s="758"/>
      <c r="AT1795" s="758"/>
      <c r="AU1795" s="758"/>
      <c r="AV1795" s="758"/>
      <c r="AW1795" s="758"/>
      <c r="AX1795" s="758"/>
      <c r="AY1795" s="758"/>
      <c r="AZ1795" s="758"/>
      <c r="BA1795" s="758"/>
      <c r="BB1795" s="758"/>
      <c r="BC1795" s="758"/>
      <c r="BD1795" s="758"/>
      <c r="BE1795" s="758"/>
      <c r="BF1795" s="812"/>
      <c r="BG1795" s="758"/>
      <c r="BH1795" s="758"/>
      <c r="BI1795" s="758"/>
      <c r="BJ1795" s="758"/>
      <c r="BK1795" s="758"/>
      <c r="BL1795" s="758"/>
      <c r="BM1795" s="758"/>
      <c r="BN1795" s="758"/>
      <c r="BO1795" s="758"/>
      <c r="BP1795" s="758"/>
      <c r="BQ1795" s="758"/>
      <c r="BR1795" s="758"/>
      <c r="BS1795" s="758"/>
      <c r="BT1795" s="758"/>
      <c r="BU1795" s="758"/>
      <c r="BV1795" s="758"/>
      <c r="BW1795" s="758"/>
      <c r="BX1795" s="758"/>
      <c r="BY1795" s="758"/>
      <c r="BZ1795" s="758"/>
      <c r="CA1795" s="758"/>
      <c r="CB1795" s="758"/>
      <c r="CC1795" s="758"/>
      <c r="CD1795" s="758"/>
      <c r="CE1795" s="758"/>
      <c r="CF1795" s="758"/>
      <c r="CG1795" s="758"/>
      <c r="CH1795" s="758"/>
      <c r="CI1795" s="758"/>
      <c r="CJ1795" s="758"/>
      <c r="CK1795" s="758"/>
      <c r="CL1795" s="758"/>
      <c r="CM1795" s="758"/>
      <c r="CN1795" s="758"/>
    </row>
    <row r="1796" spans="2:92" ht="15">
      <c r="B1796" s="758"/>
      <c r="C1796" s="758"/>
      <c r="D1796" s="758"/>
      <c r="E1796" s="758"/>
      <c r="F1796" s="758"/>
      <c r="G1796" s="758"/>
      <c r="H1796" s="758"/>
      <c r="I1796" s="758"/>
      <c r="J1796" s="758"/>
      <c r="K1796" s="758"/>
      <c r="L1796" s="758"/>
      <c r="M1796" s="758"/>
      <c r="N1796" s="758"/>
      <c r="O1796" s="758"/>
      <c r="P1796" s="758"/>
      <c r="Q1796" s="758"/>
      <c r="R1796" s="758"/>
      <c r="S1796" s="758"/>
      <c r="T1796" s="758"/>
      <c r="U1796" s="758"/>
      <c r="V1796" s="758"/>
      <c r="W1796" s="758"/>
      <c r="X1796" s="758"/>
      <c r="Y1796" s="758"/>
      <c r="Z1796" s="758"/>
      <c r="AA1796" s="758"/>
      <c r="AB1796" s="758"/>
      <c r="AC1796" s="758"/>
      <c r="AD1796" s="758"/>
      <c r="AE1796" s="758"/>
      <c r="AF1796" s="758"/>
      <c r="AG1796" s="758"/>
      <c r="AH1796" s="758"/>
      <c r="AI1796" s="758"/>
      <c r="AJ1796" s="758"/>
      <c r="AK1796" s="758"/>
      <c r="AL1796" s="758"/>
      <c r="AM1796" s="758"/>
      <c r="AN1796" s="758"/>
      <c r="AO1796" s="758"/>
      <c r="AP1796" s="758"/>
      <c r="AQ1796" s="758"/>
      <c r="AR1796" s="758"/>
      <c r="AS1796" s="758"/>
      <c r="AT1796" s="758"/>
      <c r="AU1796" s="758"/>
      <c r="AV1796" s="758"/>
      <c r="AW1796" s="758"/>
      <c r="AX1796" s="758"/>
      <c r="AY1796" s="758"/>
      <c r="AZ1796" s="758"/>
      <c r="BA1796" s="758"/>
      <c r="BB1796" s="758"/>
      <c r="BC1796" s="758"/>
      <c r="BD1796" s="758"/>
      <c r="BE1796" s="758"/>
      <c r="BF1796" s="812"/>
      <c r="BG1796" s="758"/>
      <c r="BH1796" s="758"/>
      <c r="BI1796" s="758"/>
      <c r="BJ1796" s="758"/>
      <c r="BK1796" s="758"/>
      <c r="BL1796" s="758"/>
      <c r="BM1796" s="758"/>
      <c r="BN1796" s="758"/>
      <c r="BO1796" s="758"/>
      <c r="BP1796" s="758"/>
      <c r="BQ1796" s="758"/>
      <c r="BR1796" s="758"/>
      <c r="BS1796" s="758"/>
      <c r="BT1796" s="758"/>
      <c r="BU1796" s="758"/>
      <c r="BV1796" s="758"/>
      <c r="BW1796" s="758"/>
      <c r="BX1796" s="758"/>
      <c r="BY1796" s="758"/>
      <c r="BZ1796" s="758"/>
      <c r="CA1796" s="758"/>
      <c r="CB1796" s="758"/>
      <c r="CC1796" s="758"/>
      <c r="CD1796" s="758"/>
      <c r="CE1796" s="758"/>
      <c r="CF1796" s="758"/>
      <c r="CG1796" s="758"/>
      <c r="CH1796" s="758"/>
      <c r="CI1796" s="758"/>
      <c r="CJ1796" s="758"/>
      <c r="CK1796" s="758"/>
      <c r="CL1796" s="758"/>
      <c r="CM1796" s="758"/>
      <c r="CN1796" s="758"/>
    </row>
    <row r="1797" spans="2:92" ht="15">
      <c r="B1797" s="758"/>
      <c r="C1797" s="758"/>
      <c r="D1797" s="758"/>
      <c r="E1797" s="758"/>
      <c r="F1797" s="758"/>
      <c r="G1797" s="758"/>
      <c r="H1797" s="758"/>
      <c r="I1797" s="758"/>
      <c r="J1797" s="758"/>
      <c r="K1797" s="758"/>
      <c r="L1797" s="758"/>
      <c r="M1797" s="758"/>
      <c r="N1797" s="758"/>
      <c r="O1797" s="758"/>
      <c r="P1797" s="758"/>
      <c r="Q1797" s="758"/>
      <c r="R1797" s="758"/>
      <c r="S1797" s="758"/>
      <c r="T1797" s="758"/>
      <c r="U1797" s="758"/>
      <c r="V1797" s="758"/>
      <c r="W1797" s="758"/>
      <c r="X1797" s="758"/>
      <c r="Y1797" s="758"/>
      <c r="Z1797" s="758"/>
      <c r="AA1797" s="758"/>
      <c r="AB1797" s="758"/>
      <c r="AC1797" s="758"/>
      <c r="AD1797" s="758"/>
      <c r="AE1797" s="758"/>
      <c r="AF1797" s="758"/>
      <c r="AG1797" s="758"/>
      <c r="AH1797" s="758"/>
      <c r="AI1797" s="758"/>
      <c r="AJ1797" s="758"/>
      <c r="AK1797" s="758"/>
      <c r="AL1797" s="758"/>
      <c r="AM1797" s="758"/>
      <c r="AN1797" s="758"/>
      <c r="AO1797" s="758"/>
      <c r="AP1797" s="758"/>
      <c r="AQ1797" s="758"/>
      <c r="AR1797" s="758"/>
      <c r="AS1797" s="758"/>
      <c r="AT1797" s="758"/>
      <c r="AU1797" s="758"/>
      <c r="AV1797" s="758"/>
      <c r="AW1797" s="758"/>
      <c r="AX1797" s="758"/>
      <c r="AY1797" s="758"/>
      <c r="AZ1797" s="758"/>
      <c r="BA1797" s="758"/>
      <c r="BB1797" s="758"/>
      <c r="BC1797" s="758"/>
      <c r="BD1797" s="758"/>
      <c r="BE1797" s="758"/>
      <c r="BF1797" s="812"/>
      <c r="BG1797" s="758"/>
      <c r="BH1797" s="758"/>
      <c r="BI1797" s="758"/>
      <c r="BJ1797" s="758"/>
      <c r="BK1797" s="758"/>
      <c r="BL1797" s="758"/>
      <c r="BM1797" s="758"/>
      <c r="BN1797" s="758"/>
      <c r="BO1797" s="758"/>
      <c r="BP1797" s="758"/>
      <c r="BQ1797" s="758"/>
      <c r="BR1797" s="758"/>
      <c r="BS1797" s="758"/>
      <c r="BT1797" s="758"/>
      <c r="BU1797" s="758"/>
      <c r="BV1797" s="758"/>
      <c r="BW1797" s="758"/>
      <c r="BX1797" s="758"/>
      <c r="BY1797" s="758"/>
      <c r="BZ1797" s="758"/>
      <c r="CA1797" s="758"/>
      <c r="CB1797" s="758"/>
      <c r="CC1797" s="758"/>
      <c r="CD1797" s="758"/>
      <c r="CE1797" s="758"/>
      <c r="CF1797" s="758"/>
      <c r="CG1797" s="758"/>
      <c r="CH1797" s="758"/>
      <c r="CI1797" s="758"/>
      <c r="CJ1797" s="758"/>
      <c r="CK1797" s="758"/>
      <c r="CL1797" s="758"/>
      <c r="CM1797" s="758"/>
      <c r="CN1797" s="758"/>
    </row>
    <row r="1798" spans="2:92" ht="15">
      <c r="B1798" s="758"/>
      <c r="C1798" s="758"/>
      <c r="D1798" s="758"/>
      <c r="E1798" s="758"/>
      <c r="F1798" s="758"/>
      <c r="G1798" s="758"/>
      <c r="H1798" s="758"/>
      <c r="I1798" s="758"/>
      <c r="J1798" s="758"/>
      <c r="K1798" s="758"/>
      <c r="L1798" s="758"/>
      <c r="M1798" s="758"/>
      <c r="N1798" s="758"/>
      <c r="O1798" s="758"/>
      <c r="P1798" s="758"/>
      <c r="Q1798" s="758"/>
      <c r="R1798" s="758"/>
      <c r="S1798" s="758"/>
      <c r="T1798" s="758"/>
      <c r="U1798" s="758"/>
      <c r="V1798" s="758"/>
      <c r="W1798" s="758"/>
      <c r="X1798" s="758"/>
      <c r="Y1798" s="758"/>
      <c r="Z1798" s="758"/>
      <c r="AA1798" s="758"/>
      <c r="AB1798" s="758"/>
      <c r="AC1798" s="758"/>
      <c r="AD1798" s="758"/>
      <c r="AE1798" s="758"/>
      <c r="AF1798" s="758"/>
      <c r="AG1798" s="758"/>
      <c r="AH1798" s="758"/>
      <c r="AI1798" s="758"/>
      <c r="AJ1798" s="758"/>
      <c r="AK1798" s="758"/>
      <c r="AL1798" s="758"/>
      <c r="AM1798" s="758"/>
      <c r="AN1798" s="758"/>
      <c r="AO1798" s="758"/>
      <c r="AP1798" s="758"/>
      <c r="AQ1798" s="758"/>
      <c r="AR1798" s="758"/>
      <c r="AS1798" s="758"/>
      <c r="AT1798" s="758"/>
      <c r="AU1798" s="758"/>
      <c r="AV1798" s="758"/>
      <c r="AW1798" s="758"/>
      <c r="AX1798" s="758"/>
      <c r="AY1798" s="758"/>
      <c r="AZ1798" s="758"/>
      <c r="BA1798" s="758"/>
      <c r="BB1798" s="758"/>
      <c r="BC1798" s="758"/>
      <c r="BD1798" s="758"/>
      <c r="BE1798" s="758"/>
      <c r="BF1798" s="812"/>
      <c r="BG1798" s="758"/>
      <c r="BH1798" s="758"/>
      <c r="BI1798" s="758"/>
      <c r="BJ1798" s="758"/>
      <c r="BK1798" s="758"/>
      <c r="BL1798" s="758"/>
      <c r="BM1798" s="758"/>
      <c r="BN1798" s="758"/>
      <c r="BO1798" s="758"/>
      <c r="BP1798" s="758"/>
      <c r="BQ1798" s="758"/>
      <c r="BR1798" s="758"/>
      <c r="BS1798" s="758"/>
      <c r="BT1798" s="758"/>
      <c r="BU1798" s="758"/>
      <c r="BV1798" s="758"/>
      <c r="BW1798" s="758"/>
      <c r="BX1798" s="758"/>
      <c r="BY1798" s="758"/>
      <c r="BZ1798" s="758"/>
      <c r="CA1798" s="758"/>
      <c r="CB1798" s="758"/>
      <c r="CC1798" s="758"/>
      <c r="CD1798" s="758"/>
      <c r="CE1798" s="758"/>
      <c r="CF1798" s="758"/>
      <c r="CG1798" s="758"/>
      <c r="CH1798" s="758"/>
      <c r="CI1798" s="758"/>
      <c r="CJ1798" s="758"/>
      <c r="CK1798" s="758"/>
      <c r="CL1798" s="758"/>
      <c r="CM1798" s="758"/>
      <c r="CN1798" s="758"/>
    </row>
    <row r="1799" spans="2:92" ht="15">
      <c r="B1799" s="758"/>
      <c r="C1799" s="758"/>
      <c r="D1799" s="758"/>
      <c r="E1799" s="758"/>
      <c r="F1799" s="758"/>
      <c r="G1799" s="758"/>
      <c r="H1799" s="758"/>
      <c r="I1799" s="758"/>
      <c r="J1799" s="758"/>
      <c r="K1799" s="758"/>
      <c r="L1799" s="758"/>
      <c r="M1799" s="758"/>
      <c r="N1799" s="758"/>
      <c r="O1799" s="758"/>
      <c r="P1799" s="758"/>
      <c r="Q1799" s="758"/>
      <c r="R1799" s="758"/>
      <c r="S1799" s="758"/>
      <c r="T1799" s="758"/>
      <c r="U1799" s="758"/>
      <c r="V1799" s="758"/>
      <c r="W1799" s="758"/>
      <c r="X1799" s="758"/>
      <c r="Y1799" s="758"/>
      <c r="Z1799" s="758"/>
      <c r="AA1799" s="758"/>
      <c r="AB1799" s="758"/>
      <c r="AC1799" s="758"/>
      <c r="AD1799" s="758"/>
      <c r="AE1799" s="758"/>
      <c r="AF1799" s="758"/>
      <c r="AG1799" s="758"/>
      <c r="AH1799" s="758"/>
      <c r="AI1799" s="758"/>
      <c r="AJ1799" s="758"/>
      <c r="AK1799" s="758"/>
      <c r="AL1799" s="758"/>
      <c r="AM1799" s="758"/>
      <c r="AN1799" s="758"/>
      <c r="AO1799" s="758"/>
      <c r="AP1799" s="758"/>
      <c r="AQ1799" s="758"/>
      <c r="AR1799" s="758"/>
      <c r="AS1799" s="758"/>
      <c r="AT1799" s="758"/>
      <c r="AU1799" s="758"/>
      <c r="AV1799" s="758"/>
      <c r="AW1799" s="758"/>
      <c r="AX1799" s="758"/>
      <c r="AY1799" s="758"/>
      <c r="AZ1799" s="758"/>
      <c r="BA1799" s="758"/>
      <c r="BB1799" s="758"/>
      <c r="BC1799" s="758"/>
      <c r="BD1799" s="758"/>
      <c r="BE1799" s="758"/>
      <c r="BF1799" s="812"/>
      <c r="BG1799" s="758"/>
      <c r="BH1799" s="758"/>
      <c r="BI1799" s="758"/>
      <c r="BJ1799" s="758"/>
      <c r="BK1799" s="758"/>
      <c r="BL1799" s="758"/>
      <c r="BM1799" s="758"/>
      <c r="BN1799" s="758"/>
      <c r="BO1799" s="758"/>
      <c r="BP1799" s="758"/>
      <c r="BQ1799" s="758"/>
      <c r="BR1799" s="758"/>
      <c r="BS1799" s="758"/>
      <c r="BT1799" s="758"/>
      <c r="BU1799" s="758"/>
      <c r="BV1799" s="758"/>
      <c r="BW1799" s="758"/>
      <c r="BX1799" s="758"/>
      <c r="BY1799" s="758"/>
      <c r="BZ1799" s="758"/>
      <c r="CA1799" s="758"/>
      <c r="CB1799" s="758"/>
      <c r="CC1799" s="758"/>
      <c r="CD1799" s="758"/>
      <c r="CE1799" s="758"/>
      <c r="CF1799" s="758"/>
      <c r="CG1799" s="758"/>
      <c r="CH1799" s="758"/>
      <c r="CI1799" s="758"/>
      <c r="CJ1799" s="758"/>
      <c r="CK1799" s="758"/>
      <c r="CL1799" s="758"/>
      <c r="CM1799" s="758"/>
      <c r="CN1799" s="758"/>
    </row>
    <row r="1800" spans="2:92" ht="15">
      <c r="B1800" s="758"/>
      <c r="C1800" s="758"/>
      <c r="D1800" s="758"/>
      <c r="E1800" s="758"/>
      <c r="F1800" s="758"/>
      <c r="G1800" s="758"/>
      <c r="H1800" s="758"/>
      <c r="I1800" s="758"/>
      <c r="J1800" s="758"/>
      <c r="K1800" s="758"/>
      <c r="L1800" s="758"/>
      <c r="M1800" s="758"/>
      <c r="N1800" s="758"/>
      <c r="O1800" s="758"/>
      <c r="P1800" s="758"/>
      <c r="Q1800" s="758"/>
      <c r="R1800" s="758"/>
      <c r="S1800" s="758"/>
      <c r="T1800" s="758"/>
      <c r="U1800" s="758"/>
      <c r="V1800" s="758"/>
      <c r="W1800" s="758"/>
      <c r="X1800" s="758"/>
      <c r="Y1800" s="758"/>
      <c r="Z1800" s="758"/>
      <c r="AA1800" s="758"/>
      <c r="AB1800" s="758"/>
      <c r="AC1800" s="758"/>
      <c r="AD1800" s="758"/>
      <c r="AE1800" s="758"/>
      <c r="AF1800" s="758"/>
      <c r="AG1800" s="758"/>
      <c r="AH1800" s="758"/>
      <c r="AI1800" s="758"/>
      <c r="AJ1800" s="758"/>
      <c r="AK1800" s="758"/>
      <c r="AL1800" s="758"/>
      <c r="AM1800" s="758"/>
      <c r="AN1800" s="758"/>
      <c r="AO1800" s="758"/>
      <c r="AP1800" s="758"/>
      <c r="AQ1800" s="758"/>
      <c r="AR1800" s="758"/>
      <c r="AS1800" s="758"/>
      <c r="AT1800" s="758"/>
      <c r="AU1800" s="758"/>
      <c r="AV1800" s="758"/>
      <c r="AW1800" s="758"/>
      <c r="AX1800" s="758"/>
      <c r="AY1800" s="758"/>
      <c r="AZ1800" s="758"/>
      <c r="BA1800" s="758"/>
      <c r="BB1800" s="758"/>
      <c r="BC1800" s="758"/>
      <c r="BD1800" s="758"/>
      <c r="BE1800" s="758"/>
      <c r="BF1800" s="812"/>
      <c r="BG1800" s="758"/>
      <c r="BH1800" s="758"/>
      <c r="BI1800" s="758"/>
      <c r="BJ1800" s="758"/>
      <c r="BK1800" s="758"/>
      <c r="BL1800" s="758"/>
      <c r="BM1800" s="758"/>
      <c r="BN1800" s="758"/>
      <c r="BO1800" s="758"/>
      <c r="BP1800" s="758"/>
      <c r="BQ1800" s="758"/>
      <c r="BR1800" s="758"/>
      <c r="BS1800" s="758"/>
      <c r="BT1800" s="758"/>
      <c r="BU1800" s="758"/>
      <c r="BV1800" s="758"/>
      <c r="BW1800" s="758"/>
      <c r="BX1800" s="758"/>
      <c r="BY1800" s="758"/>
      <c r="BZ1800" s="758"/>
      <c r="CA1800" s="758"/>
      <c r="CB1800" s="758"/>
      <c r="CC1800" s="758"/>
      <c r="CD1800" s="758"/>
      <c r="CE1800" s="758"/>
      <c r="CF1800" s="758"/>
      <c r="CG1800" s="758"/>
      <c r="CH1800" s="758"/>
      <c r="CI1800" s="758"/>
      <c r="CJ1800" s="758"/>
      <c r="CK1800" s="758"/>
      <c r="CL1800" s="758"/>
      <c r="CM1800" s="758"/>
      <c r="CN1800" s="758"/>
    </row>
    <row r="1801" spans="2:92" ht="15">
      <c r="B1801" s="758"/>
      <c r="C1801" s="758"/>
      <c r="D1801" s="758"/>
      <c r="E1801" s="758"/>
      <c r="F1801" s="758"/>
      <c r="G1801" s="758"/>
      <c r="H1801" s="758"/>
      <c r="I1801" s="758"/>
      <c r="J1801" s="758"/>
      <c r="K1801" s="758"/>
      <c r="L1801" s="758"/>
      <c r="M1801" s="758"/>
      <c r="N1801" s="758"/>
      <c r="O1801" s="758"/>
      <c r="P1801" s="758"/>
      <c r="Q1801" s="758"/>
      <c r="R1801" s="758"/>
      <c r="S1801" s="758"/>
      <c r="T1801" s="758"/>
      <c r="U1801" s="758"/>
      <c r="V1801" s="758"/>
      <c r="W1801" s="758"/>
      <c r="X1801" s="758"/>
      <c r="Y1801" s="758"/>
      <c r="Z1801" s="758"/>
      <c r="AA1801" s="758"/>
      <c r="AB1801" s="758"/>
      <c r="AC1801" s="758"/>
      <c r="AD1801" s="758"/>
      <c r="AE1801" s="758"/>
      <c r="AF1801" s="758"/>
      <c r="AG1801" s="758"/>
      <c r="AH1801" s="758"/>
      <c r="AI1801" s="758"/>
      <c r="AJ1801" s="758"/>
      <c r="AK1801" s="758"/>
      <c r="AL1801" s="758"/>
      <c r="AM1801" s="758"/>
      <c r="AN1801" s="758"/>
      <c r="AO1801" s="758"/>
      <c r="AP1801" s="758"/>
      <c r="AQ1801" s="758"/>
      <c r="AR1801" s="758"/>
      <c r="AS1801" s="758"/>
      <c r="AT1801" s="758"/>
      <c r="AU1801" s="758"/>
      <c r="AV1801" s="758"/>
      <c r="AW1801" s="758"/>
      <c r="AX1801" s="758"/>
      <c r="AY1801" s="758"/>
      <c r="AZ1801" s="758"/>
      <c r="BA1801" s="758"/>
      <c r="BB1801" s="758"/>
      <c r="BC1801" s="758"/>
      <c r="BD1801" s="758"/>
      <c r="BE1801" s="758"/>
      <c r="BF1801" s="812"/>
      <c r="BG1801" s="758"/>
      <c r="BH1801" s="758"/>
      <c r="BI1801" s="758"/>
      <c r="BJ1801" s="758"/>
      <c r="BK1801" s="758"/>
      <c r="BL1801" s="758"/>
      <c r="BM1801" s="758"/>
      <c r="BN1801" s="758"/>
      <c r="BO1801" s="758"/>
      <c r="BP1801" s="758"/>
      <c r="BQ1801" s="758"/>
      <c r="BR1801" s="758"/>
      <c r="BS1801" s="758"/>
      <c r="BT1801" s="758"/>
      <c r="BU1801" s="758"/>
      <c r="BV1801" s="758"/>
      <c r="BW1801" s="758"/>
      <c r="BX1801" s="758"/>
      <c r="BY1801" s="758"/>
      <c r="BZ1801" s="758"/>
      <c r="CA1801" s="758"/>
      <c r="CB1801" s="758"/>
      <c r="CC1801" s="758"/>
      <c r="CD1801" s="758"/>
      <c r="CE1801" s="758"/>
      <c r="CF1801" s="758"/>
      <c r="CG1801" s="758"/>
      <c r="CH1801" s="758"/>
      <c r="CI1801" s="758"/>
      <c r="CJ1801" s="758"/>
      <c r="CK1801" s="758"/>
      <c r="CL1801" s="758"/>
      <c r="CM1801" s="758"/>
      <c r="CN1801" s="758"/>
    </row>
    <row r="1802" spans="2:92" ht="15">
      <c r="B1802" s="758"/>
      <c r="C1802" s="758"/>
      <c r="D1802" s="758"/>
      <c r="E1802" s="758"/>
      <c r="F1802" s="758"/>
      <c r="G1802" s="758"/>
      <c r="H1802" s="758"/>
      <c r="I1802" s="758"/>
      <c r="J1802" s="758"/>
      <c r="K1802" s="758"/>
      <c r="L1802" s="758"/>
      <c r="M1802" s="758"/>
      <c r="N1802" s="758"/>
      <c r="O1802" s="758"/>
      <c r="P1802" s="758"/>
      <c r="Q1802" s="758"/>
      <c r="R1802" s="758"/>
      <c r="S1802" s="758"/>
      <c r="T1802" s="758"/>
      <c r="U1802" s="758"/>
      <c r="V1802" s="758"/>
      <c r="W1802" s="758"/>
      <c r="X1802" s="758"/>
      <c r="Y1802" s="758"/>
      <c r="Z1802" s="758"/>
      <c r="AA1802" s="758"/>
      <c r="AB1802" s="758"/>
      <c r="AC1802" s="758"/>
      <c r="AD1802" s="758"/>
      <c r="AE1802" s="758"/>
      <c r="AF1802" s="758"/>
      <c r="AG1802" s="758"/>
      <c r="AH1802" s="758"/>
      <c r="AI1802" s="758"/>
      <c r="AJ1802" s="758"/>
      <c r="AK1802" s="758"/>
      <c r="AL1802" s="758"/>
      <c r="AM1802" s="758"/>
      <c r="AN1802" s="758"/>
      <c r="AO1802" s="758"/>
      <c r="AP1802" s="758"/>
      <c r="AQ1802" s="758"/>
      <c r="AR1802" s="758"/>
      <c r="AS1802" s="758"/>
      <c r="AT1802" s="758"/>
      <c r="AU1802" s="758"/>
      <c r="AV1802" s="758"/>
      <c r="AW1802" s="758"/>
      <c r="AX1802" s="758"/>
      <c r="AY1802" s="758"/>
      <c r="AZ1802" s="758"/>
      <c r="BA1802" s="758"/>
      <c r="BB1802" s="758"/>
      <c r="BC1802" s="758"/>
      <c r="BD1802" s="758"/>
      <c r="BE1802" s="758"/>
      <c r="BF1802" s="812"/>
      <c r="BG1802" s="758"/>
      <c r="BH1802" s="758"/>
      <c r="BI1802" s="758"/>
      <c r="BJ1802" s="758"/>
      <c r="BK1802" s="758"/>
      <c r="BL1802" s="758"/>
      <c r="BM1802" s="758"/>
      <c r="BN1802" s="758"/>
      <c r="BO1802" s="758"/>
      <c r="BP1802" s="758"/>
      <c r="BQ1802" s="758"/>
      <c r="BR1802" s="758"/>
      <c r="BS1802" s="758"/>
      <c r="BT1802" s="758"/>
      <c r="BU1802" s="758"/>
      <c r="BV1802" s="758"/>
      <c r="BW1802" s="758"/>
      <c r="BX1802" s="758"/>
      <c r="BY1802" s="758"/>
      <c r="BZ1802" s="758"/>
      <c r="CA1802" s="758"/>
      <c r="CB1802" s="758"/>
      <c r="CC1802" s="758"/>
      <c r="CD1802" s="758"/>
      <c r="CE1802" s="758"/>
      <c r="CF1802" s="758"/>
      <c r="CG1802" s="758"/>
      <c r="CH1802" s="758"/>
      <c r="CI1802" s="758"/>
      <c r="CJ1802" s="758"/>
      <c r="CK1802" s="758"/>
      <c r="CL1802" s="758"/>
      <c r="CM1802" s="758"/>
      <c r="CN1802" s="758"/>
    </row>
    <row r="1803" spans="2:92" ht="15">
      <c r="B1803" s="758"/>
      <c r="C1803" s="758"/>
      <c r="D1803" s="758"/>
      <c r="E1803" s="758"/>
      <c r="F1803" s="758"/>
      <c r="G1803" s="758"/>
      <c r="H1803" s="758"/>
      <c r="I1803" s="758"/>
      <c r="J1803" s="758"/>
      <c r="K1803" s="758"/>
      <c r="L1803" s="758"/>
      <c r="M1803" s="758"/>
      <c r="N1803" s="758"/>
      <c r="O1803" s="758"/>
      <c r="P1803" s="758"/>
      <c r="Q1803" s="758"/>
      <c r="R1803" s="758"/>
      <c r="S1803" s="758"/>
      <c r="T1803" s="758"/>
      <c r="U1803" s="758"/>
      <c r="V1803" s="758"/>
      <c r="W1803" s="758"/>
      <c r="X1803" s="758"/>
      <c r="Y1803" s="758"/>
      <c r="Z1803" s="758"/>
      <c r="AA1803" s="758"/>
      <c r="AB1803" s="758"/>
      <c r="AC1803" s="758"/>
      <c r="AD1803" s="758"/>
      <c r="AE1803" s="758"/>
      <c r="AF1803" s="758"/>
      <c r="AG1803" s="758"/>
      <c r="AH1803" s="758"/>
      <c r="AI1803" s="758"/>
      <c r="AJ1803" s="758"/>
      <c r="AK1803" s="758"/>
      <c r="AL1803" s="758"/>
      <c r="AM1803" s="758"/>
      <c r="AN1803" s="758"/>
      <c r="AO1803" s="758"/>
      <c r="AP1803" s="758"/>
      <c r="AQ1803" s="758"/>
      <c r="AR1803" s="758"/>
      <c r="AS1803" s="758"/>
      <c r="AT1803" s="758"/>
      <c r="AU1803" s="758"/>
      <c r="AV1803" s="758"/>
      <c r="AW1803" s="758"/>
      <c r="AX1803" s="758"/>
      <c r="AY1803" s="758"/>
      <c r="AZ1803" s="758"/>
      <c r="BA1803" s="758"/>
      <c r="BB1803" s="758"/>
      <c r="BC1803" s="758"/>
      <c r="BD1803" s="758"/>
      <c r="BE1803" s="758"/>
      <c r="BF1803" s="812"/>
      <c r="BG1803" s="758"/>
      <c r="BH1803" s="758"/>
      <c r="BI1803" s="758"/>
      <c r="BJ1803" s="758"/>
      <c r="BK1803" s="758"/>
      <c r="BL1803" s="758"/>
      <c r="BM1803" s="758"/>
      <c r="BN1803" s="758"/>
      <c r="BO1803" s="758"/>
      <c r="BP1803" s="758"/>
      <c r="BQ1803" s="758"/>
      <c r="BR1803" s="758"/>
      <c r="BS1803" s="758"/>
      <c r="BT1803" s="758"/>
      <c r="BU1803" s="758"/>
      <c r="BV1803" s="758"/>
      <c r="BW1803" s="758"/>
      <c r="BX1803" s="758"/>
      <c r="BY1803" s="758"/>
      <c r="BZ1803" s="758"/>
      <c r="CA1803" s="758"/>
      <c r="CB1803" s="758"/>
      <c r="CC1803" s="758"/>
      <c r="CD1803" s="758"/>
      <c r="CE1803" s="758"/>
      <c r="CF1803" s="758"/>
      <c r="CG1803" s="758"/>
      <c r="CH1803" s="758"/>
      <c r="CI1803" s="758"/>
      <c r="CJ1803" s="758"/>
      <c r="CK1803" s="758"/>
      <c r="CL1803" s="758"/>
      <c r="CM1803" s="758"/>
      <c r="CN1803" s="758"/>
    </row>
    <row r="1804" spans="2:92" ht="15">
      <c r="B1804" s="758"/>
      <c r="C1804" s="758"/>
      <c r="D1804" s="758"/>
      <c r="E1804" s="758"/>
      <c r="F1804" s="758"/>
      <c r="G1804" s="758"/>
      <c r="H1804" s="758"/>
      <c r="I1804" s="758"/>
      <c r="J1804" s="758"/>
      <c r="K1804" s="758"/>
      <c r="L1804" s="758"/>
      <c r="M1804" s="758"/>
      <c r="N1804" s="758"/>
      <c r="O1804" s="758"/>
      <c r="P1804" s="758"/>
      <c r="Q1804" s="758"/>
      <c r="R1804" s="758"/>
      <c r="S1804" s="758"/>
      <c r="T1804" s="758"/>
      <c r="U1804" s="758"/>
      <c r="V1804" s="758"/>
      <c r="W1804" s="758"/>
      <c r="X1804" s="758"/>
      <c r="Y1804" s="758"/>
      <c r="Z1804" s="758"/>
      <c r="AA1804" s="758"/>
      <c r="AB1804" s="758"/>
      <c r="AC1804" s="758"/>
      <c r="AD1804" s="758"/>
      <c r="AE1804" s="758"/>
      <c r="AF1804" s="758"/>
      <c r="AG1804" s="758"/>
      <c r="AH1804" s="758"/>
      <c r="AI1804" s="758"/>
      <c r="AJ1804" s="758"/>
      <c r="AK1804" s="758"/>
      <c r="AL1804" s="758"/>
      <c r="AM1804" s="758"/>
      <c r="AN1804" s="758"/>
      <c r="AO1804" s="758"/>
      <c r="AP1804" s="758"/>
      <c r="AQ1804" s="758"/>
      <c r="AR1804" s="758"/>
      <c r="AS1804" s="758"/>
      <c r="AT1804" s="758"/>
      <c r="AU1804" s="758"/>
      <c r="AV1804" s="758"/>
      <c r="AW1804" s="758"/>
      <c r="AX1804" s="758"/>
      <c r="AY1804" s="758"/>
      <c r="AZ1804" s="758"/>
      <c r="BA1804" s="758"/>
      <c r="BB1804" s="758"/>
      <c r="BC1804" s="758"/>
      <c r="BD1804" s="758"/>
      <c r="BE1804" s="758"/>
      <c r="BF1804" s="812"/>
      <c r="BG1804" s="758"/>
      <c r="BH1804" s="758"/>
      <c r="BI1804" s="758"/>
      <c r="BJ1804" s="758"/>
      <c r="BK1804" s="758"/>
      <c r="BL1804" s="758"/>
      <c r="BM1804" s="758"/>
      <c r="BN1804" s="758"/>
      <c r="BO1804" s="758"/>
      <c r="BP1804" s="758"/>
      <c r="BQ1804" s="758"/>
      <c r="BR1804" s="758"/>
      <c r="BS1804" s="758"/>
      <c r="BT1804" s="758"/>
      <c r="BU1804" s="758"/>
      <c r="BV1804" s="758"/>
      <c r="BW1804" s="758"/>
      <c r="BX1804" s="758"/>
      <c r="BY1804" s="758"/>
      <c r="BZ1804" s="758"/>
      <c r="CA1804" s="758"/>
      <c r="CB1804" s="758"/>
      <c r="CC1804" s="758"/>
      <c r="CD1804" s="758"/>
      <c r="CE1804" s="758"/>
      <c r="CF1804" s="758"/>
      <c r="CG1804" s="758"/>
      <c r="CH1804" s="758"/>
      <c r="CI1804" s="758"/>
      <c r="CJ1804" s="758"/>
      <c r="CK1804" s="758"/>
      <c r="CL1804" s="758"/>
      <c r="CM1804" s="758"/>
      <c r="CN1804" s="758"/>
    </row>
    <row r="1805" spans="2:92" ht="15">
      <c r="B1805" s="758"/>
      <c r="C1805" s="758"/>
      <c r="D1805" s="758"/>
      <c r="E1805" s="758"/>
      <c r="F1805" s="758"/>
      <c r="G1805" s="758"/>
      <c r="H1805" s="758"/>
      <c r="I1805" s="758"/>
      <c r="J1805" s="758"/>
      <c r="K1805" s="758"/>
      <c r="L1805" s="758"/>
      <c r="M1805" s="758"/>
      <c r="N1805" s="758"/>
      <c r="O1805" s="758"/>
      <c r="P1805" s="758"/>
      <c r="Q1805" s="758"/>
      <c r="R1805" s="758"/>
      <c r="S1805" s="758"/>
      <c r="T1805" s="758"/>
      <c r="U1805" s="758"/>
      <c r="V1805" s="758"/>
      <c r="W1805" s="758"/>
      <c r="X1805" s="758"/>
      <c r="Y1805" s="758"/>
      <c r="Z1805" s="758"/>
      <c r="AA1805" s="758"/>
      <c r="AB1805" s="758"/>
      <c r="AC1805" s="758"/>
      <c r="AD1805" s="758"/>
      <c r="AE1805" s="758"/>
      <c r="AF1805" s="758"/>
      <c r="AG1805" s="758"/>
      <c r="AH1805" s="758"/>
      <c r="AI1805" s="758"/>
      <c r="AJ1805" s="758"/>
      <c r="AK1805" s="758"/>
      <c r="AL1805" s="758"/>
      <c r="AM1805" s="758"/>
      <c r="AN1805" s="758"/>
      <c r="AO1805" s="758"/>
      <c r="AP1805" s="758"/>
      <c r="AQ1805" s="758"/>
      <c r="AR1805" s="758"/>
      <c r="AS1805" s="758"/>
      <c r="AT1805" s="758"/>
      <c r="AU1805" s="758"/>
      <c r="AV1805" s="758"/>
      <c r="AW1805" s="758"/>
      <c r="AX1805" s="758"/>
      <c r="AY1805" s="758"/>
      <c r="AZ1805" s="758"/>
      <c r="BA1805" s="758"/>
      <c r="BB1805" s="758"/>
      <c r="BC1805" s="758"/>
      <c r="BD1805" s="758"/>
      <c r="BE1805" s="758"/>
      <c r="BF1805" s="812"/>
      <c r="BG1805" s="758"/>
      <c r="BH1805" s="758"/>
      <c r="BI1805" s="758"/>
      <c r="BJ1805" s="758"/>
      <c r="BK1805" s="758"/>
      <c r="BL1805" s="758"/>
      <c r="BM1805" s="758"/>
      <c r="BN1805" s="758"/>
      <c r="BO1805" s="758"/>
      <c r="BP1805" s="758"/>
      <c r="BQ1805" s="758"/>
      <c r="BR1805" s="758"/>
      <c r="BS1805" s="758"/>
      <c r="BT1805" s="758"/>
      <c r="BU1805" s="758"/>
      <c r="BV1805" s="758"/>
      <c r="BW1805" s="758"/>
      <c r="BX1805" s="758"/>
      <c r="BY1805" s="758"/>
      <c r="BZ1805" s="758"/>
      <c r="CA1805" s="758"/>
      <c r="CB1805" s="758"/>
      <c r="CC1805" s="758"/>
      <c r="CD1805" s="758"/>
      <c r="CE1805" s="758"/>
      <c r="CF1805" s="758"/>
      <c r="CG1805" s="758"/>
      <c r="CH1805" s="758"/>
      <c r="CI1805" s="758"/>
      <c r="CJ1805" s="758"/>
      <c r="CK1805" s="758"/>
      <c r="CL1805" s="758"/>
      <c r="CM1805" s="758"/>
      <c r="CN1805" s="758"/>
    </row>
    <row r="1806" spans="2:92" ht="15">
      <c r="B1806" s="758"/>
      <c r="C1806" s="758"/>
      <c r="D1806" s="758"/>
      <c r="E1806" s="758"/>
      <c r="F1806" s="758"/>
      <c r="G1806" s="758"/>
      <c r="H1806" s="758"/>
      <c r="I1806" s="758"/>
      <c r="J1806" s="758"/>
      <c r="K1806" s="758"/>
      <c r="L1806" s="758"/>
      <c r="M1806" s="758"/>
      <c r="N1806" s="758"/>
      <c r="O1806" s="758"/>
      <c r="P1806" s="758"/>
      <c r="Q1806" s="758"/>
      <c r="R1806" s="758"/>
      <c r="S1806" s="758"/>
      <c r="T1806" s="758"/>
      <c r="U1806" s="758"/>
      <c r="V1806" s="758"/>
      <c r="W1806" s="758"/>
      <c r="X1806" s="758"/>
      <c r="Y1806" s="758"/>
      <c r="Z1806" s="758"/>
      <c r="AA1806" s="758"/>
      <c r="AB1806" s="758"/>
      <c r="AC1806" s="758"/>
      <c r="AD1806" s="758"/>
      <c r="AE1806" s="758"/>
      <c r="AF1806" s="758"/>
      <c r="AG1806" s="758"/>
      <c r="AH1806" s="758"/>
      <c r="AI1806" s="758"/>
      <c r="AJ1806" s="758"/>
      <c r="AK1806" s="758"/>
      <c r="AL1806" s="758"/>
      <c r="AM1806" s="758"/>
      <c r="AN1806" s="758"/>
      <c r="AO1806" s="758"/>
      <c r="AP1806" s="758"/>
      <c r="AQ1806" s="758"/>
      <c r="AR1806" s="758"/>
      <c r="AS1806" s="758"/>
      <c r="AT1806" s="758"/>
      <c r="AU1806" s="758"/>
      <c r="AV1806" s="758"/>
      <c r="AW1806" s="758"/>
      <c r="AX1806" s="758"/>
      <c r="AY1806" s="758"/>
      <c r="AZ1806" s="758"/>
      <c r="BA1806" s="758"/>
      <c r="BB1806" s="758"/>
      <c r="BC1806" s="758"/>
      <c r="BD1806" s="758"/>
      <c r="BE1806" s="758"/>
      <c r="BF1806" s="812"/>
      <c r="BG1806" s="758"/>
      <c r="BH1806" s="758"/>
      <c r="BI1806" s="758"/>
      <c r="BJ1806" s="758"/>
      <c r="BK1806" s="758"/>
      <c r="BL1806" s="758"/>
      <c r="BM1806" s="758"/>
      <c r="BN1806" s="758"/>
      <c r="BO1806" s="758"/>
      <c r="BP1806" s="758"/>
      <c r="BQ1806" s="758"/>
      <c r="BR1806" s="758"/>
      <c r="BS1806" s="758"/>
      <c r="BT1806" s="758"/>
      <c r="BU1806" s="758"/>
      <c r="BV1806" s="758"/>
      <c r="BW1806" s="758"/>
      <c r="BX1806" s="758"/>
      <c r="BY1806" s="758"/>
      <c r="BZ1806" s="758"/>
      <c r="CA1806" s="758"/>
      <c r="CB1806" s="758"/>
      <c r="CC1806" s="758"/>
      <c r="CD1806" s="758"/>
      <c r="CE1806" s="758"/>
      <c r="CF1806" s="758"/>
      <c r="CG1806" s="758"/>
      <c r="CH1806" s="758"/>
      <c r="CI1806" s="758"/>
      <c r="CJ1806" s="758"/>
      <c r="CK1806" s="758"/>
      <c r="CL1806" s="758"/>
      <c r="CM1806" s="758"/>
      <c r="CN1806" s="758"/>
    </row>
    <row r="1807" spans="2:92" ht="15">
      <c r="B1807" s="758"/>
      <c r="C1807" s="758"/>
      <c r="D1807" s="758"/>
      <c r="E1807" s="758"/>
      <c r="F1807" s="758"/>
      <c r="G1807" s="758"/>
      <c r="H1807" s="758"/>
      <c r="I1807" s="758"/>
      <c r="J1807" s="758"/>
      <c r="K1807" s="758"/>
      <c r="L1807" s="758"/>
      <c r="M1807" s="758"/>
      <c r="N1807" s="758"/>
      <c r="O1807" s="758"/>
      <c r="P1807" s="758"/>
      <c r="Q1807" s="758"/>
      <c r="R1807" s="758"/>
      <c r="S1807" s="758"/>
      <c r="T1807" s="758"/>
      <c r="U1807" s="758"/>
      <c r="V1807" s="758"/>
      <c r="W1807" s="758"/>
      <c r="X1807" s="758"/>
      <c r="Y1807" s="758"/>
      <c r="Z1807" s="758"/>
      <c r="AA1807" s="758"/>
      <c r="AB1807" s="758"/>
      <c r="AC1807" s="758"/>
      <c r="AD1807" s="758"/>
      <c r="AE1807" s="758"/>
      <c r="AF1807" s="758"/>
      <c r="AG1807" s="758"/>
      <c r="AH1807" s="758"/>
      <c r="AI1807" s="758"/>
      <c r="AJ1807" s="758"/>
      <c r="AK1807" s="758"/>
      <c r="AL1807" s="758"/>
      <c r="AM1807" s="758"/>
      <c r="AN1807" s="758"/>
      <c r="AO1807" s="758"/>
      <c r="AP1807" s="758"/>
      <c r="AQ1807" s="758"/>
      <c r="AR1807" s="758"/>
      <c r="AS1807" s="758"/>
      <c r="AT1807" s="758"/>
      <c r="AU1807" s="758"/>
      <c r="AV1807" s="758"/>
      <c r="AW1807" s="758"/>
      <c r="AX1807" s="758"/>
      <c r="AY1807" s="758"/>
      <c r="AZ1807" s="758"/>
      <c r="BA1807" s="758"/>
      <c r="BB1807" s="758"/>
      <c r="BC1807" s="758"/>
      <c r="BD1807" s="758"/>
      <c r="BE1807" s="758"/>
      <c r="BF1807" s="812"/>
      <c r="BG1807" s="758"/>
      <c r="BH1807" s="758"/>
      <c r="BI1807" s="758"/>
      <c r="BJ1807" s="758"/>
      <c r="BK1807" s="758"/>
      <c r="BL1807" s="758"/>
      <c r="BM1807" s="758"/>
      <c r="BN1807" s="758"/>
      <c r="BO1807" s="758"/>
      <c r="BP1807" s="758"/>
      <c r="BQ1807" s="758"/>
      <c r="BR1807" s="758"/>
      <c r="BS1807" s="758"/>
      <c r="BT1807" s="758"/>
      <c r="BU1807" s="758"/>
      <c r="BV1807" s="758"/>
      <c r="BW1807" s="758"/>
      <c r="BX1807" s="758"/>
      <c r="BY1807" s="758"/>
      <c r="BZ1807" s="758"/>
      <c r="CA1807" s="758"/>
      <c r="CB1807" s="758"/>
      <c r="CC1807" s="758"/>
      <c r="CD1807" s="758"/>
      <c r="CE1807" s="758"/>
      <c r="CF1807" s="758"/>
      <c r="CG1807" s="758"/>
      <c r="CH1807" s="758"/>
      <c r="CI1807" s="758"/>
      <c r="CJ1807" s="758"/>
      <c r="CK1807" s="758"/>
      <c r="CL1807" s="758"/>
      <c r="CM1807" s="758"/>
      <c r="CN1807" s="758"/>
    </row>
    <row r="1808" spans="2:92" ht="15">
      <c r="B1808" s="758"/>
      <c r="C1808" s="758"/>
      <c r="D1808" s="758"/>
      <c r="E1808" s="758"/>
      <c r="F1808" s="758"/>
      <c r="G1808" s="758"/>
      <c r="H1808" s="758"/>
      <c r="I1808" s="758"/>
      <c r="J1808" s="758"/>
      <c r="K1808" s="758"/>
      <c r="L1808" s="758"/>
      <c r="M1808" s="758"/>
      <c r="N1808" s="758"/>
      <c r="O1808" s="758"/>
      <c r="P1808" s="758"/>
      <c r="Q1808" s="758"/>
      <c r="R1808" s="758"/>
      <c r="S1808" s="758"/>
      <c r="T1808" s="758"/>
      <c r="U1808" s="758"/>
      <c r="V1808" s="758"/>
      <c r="W1808" s="758"/>
      <c r="X1808" s="758"/>
      <c r="Y1808" s="758"/>
      <c r="Z1808" s="758"/>
      <c r="AA1808" s="758"/>
      <c r="AB1808" s="758"/>
      <c r="AC1808" s="758"/>
      <c r="AD1808" s="758"/>
      <c r="AE1808" s="758"/>
      <c r="AF1808" s="758"/>
      <c r="AG1808" s="758"/>
      <c r="AH1808" s="758"/>
      <c r="AI1808" s="758"/>
      <c r="AJ1808" s="758"/>
      <c r="AK1808" s="758"/>
      <c r="AL1808" s="758"/>
      <c r="AM1808" s="758"/>
      <c r="AN1808" s="758"/>
      <c r="AO1808" s="758"/>
      <c r="AP1808" s="758"/>
      <c r="AQ1808" s="758"/>
      <c r="AR1808" s="758"/>
      <c r="AS1808" s="758"/>
      <c r="AT1808" s="758"/>
      <c r="AU1808" s="758"/>
      <c r="AV1808" s="758"/>
      <c r="AW1808" s="758"/>
      <c r="AX1808" s="758"/>
      <c r="AY1808" s="758"/>
      <c r="AZ1808" s="758"/>
      <c r="BA1808" s="758"/>
      <c r="BB1808" s="758"/>
      <c r="BC1808" s="758"/>
      <c r="BD1808" s="758"/>
      <c r="BE1808" s="758"/>
      <c r="BF1808" s="812"/>
      <c r="BG1808" s="758"/>
      <c r="BH1808" s="758"/>
      <c r="BI1808" s="758"/>
      <c r="BJ1808" s="758"/>
      <c r="BK1808" s="758"/>
      <c r="BL1808" s="758"/>
      <c r="BM1808" s="758"/>
      <c r="BN1808" s="758"/>
      <c r="BO1808" s="758"/>
      <c r="BP1808" s="758"/>
      <c r="BQ1808" s="758"/>
      <c r="BR1808" s="758"/>
      <c r="BS1808" s="758"/>
      <c r="BT1808" s="758"/>
      <c r="BU1808" s="758"/>
      <c r="BV1808" s="758"/>
      <c r="BW1808" s="758"/>
      <c r="BX1808" s="758"/>
      <c r="BY1808" s="758"/>
      <c r="BZ1808" s="758"/>
      <c r="CA1808" s="758"/>
      <c r="CB1808" s="758"/>
      <c r="CC1808" s="758"/>
      <c r="CD1808" s="758"/>
      <c r="CE1808" s="758"/>
      <c r="CF1808" s="758"/>
      <c r="CG1808" s="758"/>
      <c r="CH1808" s="758"/>
      <c r="CI1808" s="758"/>
      <c r="CJ1808" s="758"/>
      <c r="CK1808" s="758"/>
      <c r="CL1808" s="758"/>
      <c r="CM1808" s="758"/>
      <c r="CN1808" s="758"/>
    </row>
    <row r="1809" spans="2:92" ht="15">
      <c r="B1809" s="758"/>
      <c r="C1809" s="758"/>
      <c r="D1809" s="758"/>
      <c r="E1809" s="758"/>
      <c r="F1809" s="758"/>
      <c r="G1809" s="758"/>
      <c r="H1809" s="758"/>
      <c r="I1809" s="758"/>
      <c r="J1809" s="758"/>
      <c r="K1809" s="758"/>
      <c r="L1809" s="758"/>
      <c r="M1809" s="758"/>
      <c r="N1809" s="758"/>
      <c r="O1809" s="758"/>
      <c r="P1809" s="758"/>
      <c r="Q1809" s="758"/>
      <c r="R1809" s="758"/>
      <c r="S1809" s="758"/>
      <c r="T1809" s="758"/>
      <c r="U1809" s="758"/>
      <c r="V1809" s="758"/>
      <c r="W1809" s="758"/>
      <c r="X1809" s="758"/>
      <c r="Y1809" s="758"/>
      <c r="Z1809" s="758"/>
      <c r="AA1809" s="758"/>
      <c r="AB1809" s="758"/>
      <c r="AC1809" s="758"/>
      <c r="AD1809" s="758"/>
      <c r="AE1809" s="758"/>
      <c r="AF1809" s="758"/>
      <c r="AG1809" s="758"/>
      <c r="AH1809" s="758"/>
      <c r="AI1809" s="758"/>
      <c r="AJ1809" s="758"/>
      <c r="AK1809" s="758"/>
      <c r="AL1809" s="758"/>
      <c r="AM1809" s="758"/>
      <c r="AN1809" s="758"/>
      <c r="AO1809" s="758"/>
      <c r="AP1809" s="758"/>
      <c r="AQ1809" s="758"/>
      <c r="AR1809" s="758"/>
      <c r="AS1809" s="758"/>
      <c r="AT1809" s="758"/>
      <c r="AU1809" s="758"/>
      <c r="AV1809" s="758"/>
      <c r="AW1809" s="758"/>
      <c r="AX1809" s="758"/>
      <c r="AY1809" s="758"/>
      <c r="AZ1809" s="758"/>
      <c r="BA1809" s="758"/>
      <c r="BB1809" s="758"/>
      <c r="BC1809" s="758"/>
      <c r="BD1809" s="758"/>
      <c r="BE1809" s="758"/>
      <c r="BF1809" s="812"/>
      <c r="BG1809" s="758"/>
      <c r="BH1809" s="758"/>
      <c r="BI1809" s="758"/>
      <c r="BJ1809" s="758"/>
      <c r="BK1809" s="758"/>
      <c r="BL1809" s="758"/>
      <c r="BM1809" s="758"/>
      <c r="BN1809" s="758"/>
      <c r="BO1809" s="758"/>
      <c r="BP1809" s="758"/>
      <c r="BQ1809" s="758"/>
      <c r="BR1809" s="758"/>
      <c r="BS1809" s="758"/>
      <c r="BT1809" s="758"/>
      <c r="BU1809" s="758"/>
      <c r="BV1809" s="758"/>
      <c r="BW1809" s="758"/>
      <c r="BX1809" s="758"/>
      <c r="BY1809" s="758"/>
      <c r="BZ1809" s="758"/>
      <c r="CA1809" s="758"/>
      <c r="CB1809" s="758"/>
      <c r="CC1809" s="758"/>
      <c r="CD1809" s="758"/>
      <c r="CE1809" s="758"/>
      <c r="CF1809" s="758"/>
      <c r="CG1809" s="758"/>
      <c r="CH1809" s="758"/>
      <c r="CI1809" s="758"/>
      <c r="CJ1809" s="758"/>
      <c r="CK1809" s="758"/>
      <c r="CL1809" s="758"/>
      <c r="CM1809" s="758"/>
      <c r="CN1809" s="758"/>
    </row>
    <row r="1810" spans="2:92" ht="15">
      <c r="B1810" s="758"/>
      <c r="C1810" s="758"/>
      <c r="D1810" s="758"/>
      <c r="E1810" s="758"/>
      <c r="F1810" s="758"/>
      <c r="G1810" s="758"/>
      <c r="H1810" s="758"/>
      <c r="I1810" s="758"/>
      <c r="J1810" s="758"/>
      <c r="K1810" s="758"/>
      <c r="L1810" s="758"/>
      <c r="M1810" s="758"/>
      <c r="N1810" s="758"/>
      <c r="O1810" s="758"/>
      <c r="P1810" s="758"/>
      <c r="Q1810" s="758"/>
      <c r="R1810" s="758"/>
      <c r="S1810" s="758"/>
      <c r="T1810" s="758"/>
      <c r="U1810" s="758"/>
      <c r="V1810" s="758"/>
      <c r="W1810" s="758"/>
      <c r="X1810" s="758"/>
      <c r="Y1810" s="758"/>
      <c r="Z1810" s="758"/>
      <c r="AA1810" s="758"/>
      <c r="AB1810" s="758"/>
      <c r="AC1810" s="758"/>
      <c r="AD1810" s="758"/>
      <c r="AE1810" s="758"/>
      <c r="AF1810" s="758"/>
      <c r="AG1810" s="758"/>
      <c r="AH1810" s="758"/>
      <c r="AI1810" s="758"/>
      <c r="AJ1810" s="758"/>
      <c r="AK1810" s="758"/>
      <c r="AL1810" s="758"/>
      <c r="AM1810" s="758"/>
      <c r="AN1810" s="758"/>
      <c r="AO1810" s="758"/>
      <c r="AP1810" s="758"/>
      <c r="AQ1810" s="758"/>
      <c r="AR1810" s="758"/>
      <c r="AS1810" s="758"/>
      <c r="AT1810" s="758"/>
      <c r="AU1810" s="758"/>
      <c r="AV1810" s="758"/>
      <c r="AW1810" s="758"/>
      <c r="AX1810" s="758"/>
      <c r="AY1810" s="758"/>
      <c r="AZ1810" s="758"/>
      <c r="BA1810" s="758"/>
      <c r="BB1810" s="758"/>
      <c r="BC1810" s="758"/>
      <c r="BD1810" s="758"/>
      <c r="BE1810" s="758"/>
      <c r="BF1810" s="812"/>
      <c r="BG1810" s="758"/>
      <c r="BH1810" s="758"/>
      <c r="BI1810" s="758"/>
      <c r="BJ1810" s="758"/>
      <c r="BK1810" s="758"/>
      <c r="BL1810" s="758"/>
      <c r="BM1810" s="758"/>
      <c r="BN1810" s="758"/>
      <c r="BO1810" s="758"/>
      <c r="BP1810" s="758"/>
      <c r="BQ1810" s="758"/>
      <c r="BR1810" s="758"/>
      <c r="BS1810" s="758"/>
      <c r="BT1810" s="758"/>
      <c r="BU1810" s="758"/>
      <c r="BV1810" s="758"/>
      <c r="BW1810" s="758"/>
      <c r="BX1810" s="758"/>
      <c r="BY1810" s="758"/>
      <c r="BZ1810" s="758"/>
      <c r="CA1810" s="758"/>
      <c r="CB1810" s="758"/>
      <c r="CC1810" s="758"/>
      <c r="CD1810" s="758"/>
      <c r="CE1810" s="758"/>
      <c r="CF1810" s="758"/>
      <c r="CG1810" s="758"/>
      <c r="CH1810" s="758"/>
      <c r="CI1810" s="758"/>
      <c r="CJ1810" s="758"/>
      <c r="CK1810" s="758"/>
      <c r="CL1810" s="758"/>
      <c r="CM1810" s="758"/>
      <c r="CN1810" s="758"/>
    </row>
    <row r="1811" spans="2:92" ht="15">
      <c r="B1811" s="758"/>
      <c r="C1811" s="758"/>
      <c r="D1811" s="758"/>
      <c r="E1811" s="758"/>
      <c r="F1811" s="758"/>
      <c r="G1811" s="758"/>
      <c r="H1811" s="758"/>
      <c r="I1811" s="758"/>
      <c r="J1811" s="758"/>
      <c r="K1811" s="758"/>
      <c r="L1811" s="758"/>
      <c r="M1811" s="758"/>
      <c r="N1811" s="758"/>
      <c r="O1811" s="758"/>
      <c r="P1811" s="758"/>
      <c r="Q1811" s="758"/>
      <c r="R1811" s="758"/>
      <c r="S1811" s="758"/>
      <c r="T1811" s="758"/>
      <c r="U1811" s="758"/>
      <c r="V1811" s="758"/>
      <c r="W1811" s="758"/>
      <c r="X1811" s="758"/>
      <c r="Y1811" s="758"/>
      <c r="Z1811" s="758"/>
      <c r="AA1811" s="758"/>
      <c r="AB1811" s="758"/>
      <c r="AC1811" s="758"/>
      <c r="AD1811" s="758"/>
      <c r="AE1811" s="758"/>
      <c r="AF1811" s="758"/>
      <c r="AG1811" s="758"/>
      <c r="AH1811" s="758"/>
      <c r="AI1811" s="758"/>
      <c r="AJ1811" s="758"/>
      <c r="AK1811" s="758"/>
      <c r="AL1811" s="758"/>
      <c r="AM1811" s="758"/>
      <c r="AN1811" s="758"/>
      <c r="AO1811" s="758"/>
      <c r="AP1811" s="758"/>
      <c r="AQ1811" s="758"/>
      <c r="AR1811" s="758"/>
      <c r="AS1811" s="758"/>
      <c r="AT1811" s="758"/>
      <c r="AU1811" s="758"/>
      <c r="AV1811" s="758"/>
      <c r="AW1811" s="758"/>
      <c r="AX1811" s="758"/>
      <c r="AY1811" s="758"/>
      <c r="AZ1811" s="758"/>
      <c r="BA1811" s="758"/>
      <c r="BB1811" s="758"/>
      <c r="BC1811" s="758"/>
      <c r="BD1811" s="758"/>
      <c r="BE1811" s="758"/>
      <c r="BF1811" s="812"/>
      <c r="BG1811" s="758"/>
      <c r="BH1811" s="758"/>
      <c r="BI1811" s="758"/>
      <c r="BJ1811" s="758"/>
      <c r="BK1811" s="758"/>
      <c r="BL1811" s="758"/>
      <c r="BM1811" s="758"/>
      <c r="BN1811" s="758"/>
      <c r="BO1811" s="758"/>
      <c r="BP1811" s="758"/>
      <c r="BQ1811" s="758"/>
      <c r="BR1811" s="758"/>
      <c r="BS1811" s="758"/>
      <c r="BT1811" s="758"/>
      <c r="BU1811" s="758"/>
      <c r="BV1811" s="758"/>
      <c r="BW1811" s="758"/>
      <c r="BX1811" s="758"/>
      <c r="BY1811" s="758"/>
      <c r="BZ1811" s="758"/>
      <c r="CA1811" s="758"/>
      <c r="CB1811" s="758"/>
      <c r="CC1811" s="758"/>
      <c r="CD1811" s="758"/>
      <c r="CE1811" s="758"/>
      <c r="CF1811" s="758"/>
      <c r="CG1811" s="758"/>
      <c r="CH1811" s="758"/>
      <c r="CI1811" s="758"/>
      <c r="CJ1811" s="758"/>
      <c r="CK1811" s="758"/>
      <c r="CL1811" s="758"/>
      <c r="CM1811" s="758"/>
      <c r="CN1811" s="758"/>
    </row>
    <row r="1812" spans="2:92" ht="15">
      <c r="B1812" s="758"/>
      <c r="C1812" s="758"/>
      <c r="D1812" s="758"/>
      <c r="E1812" s="758"/>
      <c r="F1812" s="758"/>
      <c r="G1812" s="758"/>
      <c r="H1812" s="758"/>
      <c r="I1812" s="758"/>
      <c r="J1812" s="758"/>
      <c r="K1812" s="758"/>
      <c r="L1812" s="758"/>
      <c r="M1812" s="758"/>
      <c r="N1812" s="758"/>
      <c r="O1812" s="758"/>
      <c r="P1812" s="758"/>
      <c r="Q1812" s="758"/>
      <c r="R1812" s="758"/>
      <c r="S1812" s="758"/>
      <c r="T1812" s="758"/>
      <c r="U1812" s="758"/>
      <c r="V1812" s="758"/>
      <c r="W1812" s="758"/>
      <c r="X1812" s="758"/>
      <c r="Y1812" s="758"/>
      <c r="Z1812" s="758"/>
      <c r="AA1812" s="758"/>
      <c r="AB1812" s="758"/>
      <c r="AC1812" s="758"/>
      <c r="AD1812" s="758"/>
      <c r="AE1812" s="758"/>
      <c r="AF1812" s="758"/>
      <c r="AG1812" s="758"/>
      <c r="AH1812" s="758"/>
      <c r="AI1812" s="758"/>
      <c r="AJ1812" s="758"/>
      <c r="AK1812" s="758"/>
      <c r="AL1812" s="758"/>
      <c r="AM1812" s="758"/>
      <c r="AN1812" s="758"/>
      <c r="AO1812" s="758"/>
      <c r="AP1812" s="758"/>
      <c r="AQ1812" s="758"/>
      <c r="AR1812" s="758"/>
      <c r="AS1812" s="758"/>
      <c r="AT1812" s="758"/>
      <c r="AU1812" s="758"/>
      <c r="AV1812" s="758"/>
      <c r="AW1812" s="758"/>
      <c r="AX1812" s="758"/>
      <c r="AY1812" s="758"/>
      <c r="AZ1812" s="758"/>
      <c r="BA1812" s="758"/>
      <c r="BB1812" s="758"/>
      <c r="BC1812" s="758"/>
      <c r="BD1812" s="758"/>
      <c r="BE1812" s="758"/>
      <c r="BF1812" s="812"/>
      <c r="BG1812" s="758"/>
      <c r="BH1812" s="758"/>
      <c r="BI1812" s="758"/>
      <c r="BJ1812" s="758"/>
      <c r="BK1812" s="758"/>
      <c r="BL1812" s="758"/>
      <c r="BM1812" s="758"/>
      <c r="BN1812" s="758"/>
      <c r="BO1812" s="758"/>
      <c r="BP1812" s="758"/>
      <c r="BQ1812" s="758"/>
      <c r="BR1812" s="758"/>
      <c r="BS1812" s="758"/>
      <c r="BT1812" s="758"/>
      <c r="BU1812" s="758"/>
      <c r="BV1812" s="758"/>
      <c r="BW1812" s="758"/>
      <c r="BX1812" s="758"/>
      <c r="BY1812" s="758"/>
      <c r="BZ1812" s="758"/>
      <c r="CA1812" s="758"/>
      <c r="CB1812" s="758"/>
      <c r="CC1812" s="758"/>
      <c r="CD1812" s="758"/>
      <c r="CE1812" s="758"/>
      <c r="CF1812" s="758"/>
      <c r="CG1812" s="758"/>
      <c r="CH1812" s="758"/>
      <c r="CI1812" s="758"/>
      <c r="CJ1812" s="758"/>
      <c r="CK1812" s="758"/>
      <c r="CL1812" s="758"/>
      <c r="CM1812" s="758"/>
      <c r="CN1812" s="758"/>
    </row>
    <row r="1813" spans="2:92" ht="15">
      <c r="B1813" s="758"/>
      <c r="C1813" s="758"/>
      <c r="D1813" s="758"/>
      <c r="E1813" s="758"/>
      <c r="F1813" s="758"/>
      <c r="G1813" s="758"/>
      <c r="H1813" s="758"/>
      <c r="I1813" s="758"/>
      <c r="J1813" s="758"/>
      <c r="K1813" s="758"/>
      <c r="L1813" s="758"/>
      <c r="M1813" s="758"/>
      <c r="N1813" s="758"/>
      <c r="O1813" s="758"/>
      <c r="P1813" s="758"/>
      <c r="Q1813" s="758"/>
      <c r="R1813" s="758"/>
      <c r="S1813" s="758"/>
      <c r="T1813" s="758"/>
      <c r="U1813" s="758"/>
      <c r="V1813" s="758"/>
      <c r="W1813" s="758"/>
      <c r="X1813" s="758"/>
      <c r="Y1813" s="758"/>
      <c r="Z1813" s="758"/>
      <c r="AA1813" s="758"/>
      <c r="AB1813" s="758"/>
      <c r="AC1813" s="758"/>
      <c r="AD1813" s="758"/>
      <c r="AE1813" s="758"/>
      <c r="AF1813" s="758"/>
      <c r="AG1813" s="758"/>
      <c r="AH1813" s="758"/>
      <c r="AI1813" s="758"/>
      <c r="AJ1813" s="758"/>
      <c r="AK1813" s="758"/>
      <c r="AL1813" s="758"/>
      <c r="AM1813" s="758"/>
      <c r="AN1813" s="758"/>
      <c r="AO1813" s="758"/>
      <c r="AP1813" s="758"/>
      <c r="AQ1813" s="758"/>
      <c r="AR1813" s="758"/>
      <c r="AS1813" s="758"/>
      <c r="AT1813" s="758"/>
      <c r="AU1813" s="758"/>
      <c r="AV1813" s="758"/>
      <c r="AW1813" s="758"/>
      <c r="AX1813" s="758"/>
      <c r="AY1813" s="758"/>
      <c r="AZ1813" s="758"/>
      <c r="BA1813" s="758"/>
      <c r="BB1813" s="758"/>
      <c r="BC1813" s="758"/>
      <c r="BD1813" s="758"/>
      <c r="BE1813" s="758"/>
      <c r="BF1813" s="812"/>
      <c r="BG1813" s="758"/>
      <c r="BH1813" s="758"/>
      <c r="BI1813" s="758"/>
      <c r="BJ1813" s="758"/>
      <c r="BK1813" s="758"/>
      <c r="BL1813" s="758"/>
      <c r="BM1813" s="758"/>
      <c r="BN1813" s="758"/>
      <c r="BO1813" s="758"/>
      <c r="BP1813" s="758"/>
      <c r="BQ1813" s="758"/>
      <c r="BR1813" s="758"/>
      <c r="BS1813" s="758"/>
      <c r="BT1813" s="758"/>
      <c r="BU1813" s="758"/>
      <c r="BV1813" s="758"/>
      <c r="BW1813" s="758"/>
      <c r="BX1813" s="758"/>
      <c r="BY1813" s="758"/>
      <c r="BZ1813" s="758"/>
      <c r="CA1813" s="758"/>
      <c r="CB1813" s="758"/>
      <c r="CC1813" s="758"/>
      <c r="CD1813" s="758"/>
      <c r="CE1813" s="758"/>
      <c r="CF1813" s="758"/>
      <c r="CG1813" s="758"/>
      <c r="CH1813" s="758"/>
      <c r="CI1813" s="758"/>
      <c r="CJ1813" s="758"/>
      <c r="CK1813" s="758"/>
      <c r="CL1813" s="758"/>
      <c r="CM1813" s="758"/>
      <c r="CN1813" s="758"/>
    </row>
    <row r="1814" spans="2:92" ht="15">
      <c r="B1814" s="758"/>
      <c r="C1814" s="758"/>
      <c r="D1814" s="758"/>
      <c r="E1814" s="758"/>
      <c r="F1814" s="758"/>
      <c r="G1814" s="758"/>
      <c r="H1814" s="758"/>
      <c r="I1814" s="758"/>
      <c r="J1814" s="758"/>
      <c r="K1814" s="758"/>
      <c r="L1814" s="758"/>
      <c r="M1814" s="758"/>
      <c r="N1814" s="758"/>
      <c r="O1814" s="758"/>
      <c r="P1814" s="758"/>
      <c r="Q1814" s="758"/>
      <c r="R1814" s="758"/>
      <c r="S1814" s="758"/>
      <c r="T1814" s="758"/>
      <c r="U1814" s="758"/>
      <c r="V1814" s="758"/>
      <c r="W1814" s="758"/>
      <c r="X1814" s="758"/>
      <c r="Y1814" s="758"/>
      <c r="Z1814" s="758"/>
      <c r="AA1814" s="758"/>
      <c r="AB1814" s="758"/>
      <c r="AC1814" s="758"/>
      <c r="AD1814" s="758"/>
      <c r="AE1814" s="758"/>
      <c r="AF1814" s="758"/>
      <c r="AG1814" s="758"/>
      <c r="AH1814" s="758"/>
      <c r="AI1814" s="758"/>
      <c r="AJ1814" s="758"/>
      <c r="AK1814" s="758"/>
      <c r="AL1814" s="758"/>
      <c r="AM1814" s="758"/>
      <c r="AN1814" s="758"/>
      <c r="AO1814" s="758"/>
      <c r="AP1814" s="758"/>
      <c r="AQ1814" s="758"/>
      <c r="AR1814" s="758"/>
      <c r="AS1814" s="758"/>
      <c r="AT1814" s="758"/>
      <c r="AU1814" s="758"/>
      <c r="AV1814" s="758"/>
      <c r="AW1814" s="758"/>
      <c r="AX1814" s="758"/>
      <c r="AY1814" s="758"/>
      <c r="AZ1814" s="758"/>
      <c r="BA1814" s="758"/>
      <c r="BB1814" s="758"/>
      <c r="BC1814" s="758"/>
      <c r="BD1814" s="758"/>
      <c r="BE1814" s="758"/>
      <c r="BF1814" s="812"/>
      <c r="BG1814" s="758"/>
      <c r="BH1814" s="758"/>
      <c r="BI1814" s="758"/>
      <c r="BJ1814" s="758"/>
      <c r="BK1814" s="758"/>
      <c r="BL1814" s="758"/>
      <c r="BM1814" s="758"/>
      <c r="BN1814" s="758"/>
      <c r="BO1814" s="758"/>
      <c r="BP1814" s="758"/>
      <c r="BQ1814" s="758"/>
      <c r="BR1814" s="758"/>
      <c r="BS1814" s="758"/>
      <c r="BT1814" s="758"/>
      <c r="BU1814" s="758"/>
      <c r="BV1814" s="758"/>
      <c r="BW1814" s="758"/>
      <c r="BX1814" s="758"/>
      <c r="BY1814" s="758"/>
      <c r="BZ1814" s="758"/>
      <c r="CA1814" s="758"/>
      <c r="CB1814" s="758"/>
      <c r="CC1814" s="758"/>
      <c r="CD1814" s="758"/>
      <c r="CE1814" s="758"/>
      <c r="CF1814" s="758"/>
      <c r="CG1814" s="758"/>
      <c r="CH1814" s="758"/>
      <c r="CI1814" s="758"/>
      <c r="CJ1814" s="758"/>
      <c r="CK1814" s="758"/>
      <c r="CL1814" s="758"/>
      <c r="CM1814" s="758"/>
      <c r="CN1814" s="758"/>
    </row>
    <row r="1815" spans="2:92" ht="15">
      <c r="B1815" s="758"/>
      <c r="C1815" s="758"/>
      <c r="D1815" s="758"/>
      <c r="E1815" s="758"/>
      <c r="F1815" s="758"/>
      <c r="G1815" s="758"/>
      <c r="H1815" s="758"/>
      <c r="I1815" s="758"/>
      <c r="J1815" s="758"/>
      <c r="K1815" s="758"/>
      <c r="L1815" s="758"/>
      <c r="M1815" s="758"/>
      <c r="N1815" s="758"/>
      <c r="O1815" s="758"/>
      <c r="P1815" s="758"/>
      <c r="Q1815" s="758"/>
      <c r="R1815" s="758"/>
      <c r="S1815" s="758"/>
      <c r="T1815" s="758"/>
      <c r="U1815" s="758"/>
      <c r="V1815" s="758"/>
      <c r="W1815" s="758"/>
      <c r="X1815" s="758"/>
      <c r="Y1815" s="758"/>
      <c r="Z1815" s="758"/>
      <c r="AA1815" s="758"/>
      <c r="AB1815" s="758"/>
      <c r="AC1815" s="758"/>
      <c r="AD1815" s="758"/>
      <c r="AE1815" s="758"/>
      <c r="AF1815" s="758"/>
      <c r="AG1815" s="758"/>
      <c r="AH1815" s="758"/>
      <c r="AI1815" s="758"/>
      <c r="AJ1815" s="758"/>
      <c r="AK1815" s="758"/>
      <c r="AL1815" s="758"/>
      <c r="AM1815" s="758"/>
      <c r="AN1815" s="758"/>
      <c r="AO1815" s="758"/>
      <c r="AP1815" s="758"/>
      <c r="AQ1815" s="758"/>
      <c r="AR1815" s="758"/>
      <c r="AS1815" s="758"/>
      <c r="AT1815" s="758"/>
      <c r="AU1815" s="758"/>
      <c r="AV1815" s="758"/>
      <c r="AW1815" s="758"/>
      <c r="AX1815" s="758"/>
      <c r="AY1815" s="758"/>
      <c r="AZ1815" s="758"/>
      <c r="BA1815" s="758"/>
      <c r="BB1815" s="758"/>
      <c r="BC1815" s="758"/>
      <c r="BD1815" s="758"/>
      <c r="BE1815" s="758"/>
      <c r="BF1815" s="812"/>
      <c r="BG1815" s="758"/>
      <c r="BH1815" s="758"/>
      <c r="BI1815" s="758"/>
      <c r="BJ1815" s="758"/>
      <c r="BK1815" s="758"/>
      <c r="BL1815" s="758"/>
      <c r="BM1815" s="758"/>
      <c r="BN1815" s="758"/>
      <c r="BO1815" s="758"/>
      <c r="BP1815" s="758"/>
      <c r="BQ1815" s="758"/>
      <c r="BR1815" s="758"/>
      <c r="BS1815" s="758"/>
      <c r="BT1815" s="758"/>
      <c r="BU1815" s="758"/>
      <c r="BV1815" s="758"/>
      <c r="BW1815" s="758"/>
      <c r="BX1815" s="758"/>
      <c r="BY1815" s="758"/>
      <c r="BZ1815" s="758"/>
      <c r="CA1815" s="758"/>
      <c r="CB1815" s="758"/>
      <c r="CC1815" s="758"/>
      <c r="CD1815" s="758"/>
      <c r="CE1815" s="758"/>
      <c r="CF1815" s="758"/>
      <c r="CG1815" s="758"/>
      <c r="CH1815" s="758"/>
      <c r="CI1815" s="758"/>
      <c r="CJ1815" s="758"/>
      <c r="CK1815" s="758"/>
      <c r="CL1815" s="758"/>
      <c r="CM1815" s="758"/>
      <c r="CN1815" s="758"/>
    </row>
    <row r="1816" spans="2:92" ht="15">
      <c r="B1816" s="758"/>
      <c r="C1816" s="758"/>
      <c r="D1816" s="758"/>
      <c r="E1816" s="758"/>
      <c r="F1816" s="758"/>
      <c r="G1816" s="758"/>
      <c r="H1816" s="758"/>
      <c r="I1816" s="758"/>
      <c r="J1816" s="758"/>
      <c r="K1816" s="758"/>
      <c r="L1816" s="758"/>
      <c r="M1816" s="758"/>
      <c r="N1816" s="758"/>
      <c r="O1816" s="758"/>
      <c r="P1816" s="758"/>
      <c r="Q1816" s="758"/>
      <c r="R1816" s="758"/>
      <c r="S1816" s="758"/>
      <c r="T1816" s="758"/>
      <c r="U1816" s="758"/>
      <c r="V1816" s="758"/>
      <c r="W1816" s="758"/>
      <c r="X1816" s="758"/>
      <c r="Y1816" s="758"/>
      <c r="Z1816" s="758"/>
      <c r="AA1816" s="758"/>
      <c r="AB1816" s="758"/>
      <c r="AC1816" s="758"/>
      <c r="AD1816" s="758"/>
      <c r="AE1816" s="758"/>
      <c r="AF1816" s="758"/>
      <c r="AG1816" s="758"/>
      <c r="AH1816" s="758"/>
      <c r="AI1816" s="758"/>
      <c r="AJ1816" s="758"/>
      <c r="AK1816" s="758"/>
      <c r="AL1816" s="758"/>
      <c r="AM1816" s="758"/>
      <c r="AN1816" s="758"/>
      <c r="AO1816" s="758"/>
      <c r="AP1816" s="758"/>
      <c r="AQ1816" s="758"/>
      <c r="AR1816" s="758"/>
      <c r="AS1816" s="758"/>
      <c r="AT1816" s="758"/>
      <c r="AU1816" s="758"/>
      <c r="AV1816" s="758"/>
      <c r="AW1816" s="758"/>
      <c r="AX1816" s="758"/>
      <c r="AY1816" s="758"/>
      <c r="AZ1816" s="758"/>
      <c r="BA1816" s="758"/>
      <c r="BB1816" s="758"/>
      <c r="BC1816" s="758"/>
      <c r="BD1816" s="758"/>
      <c r="BE1816" s="758"/>
      <c r="BF1816" s="812"/>
      <c r="BG1816" s="758"/>
      <c r="BH1816" s="758"/>
      <c r="BI1816" s="758"/>
      <c r="BJ1816" s="758"/>
      <c r="BK1816" s="758"/>
      <c r="BL1816" s="758"/>
      <c r="BM1816" s="758"/>
      <c r="BN1816" s="758"/>
      <c r="BO1816" s="758"/>
      <c r="BP1816" s="758"/>
      <c r="BQ1816" s="758"/>
      <c r="BR1816" s="758"/>
      <c r="BS1816" s="758"/>
      <c r="BT1816" s="758"/>
      <c r="BU1816" s="758"/>
      <c r="BV1816" s="758"/>
      <c r="BW1816" s="758"/>
      <c r="BX1816" s="758"/>
      <c r="BY1816" s="758"/>
      <c r="BZ1816" s="758"/>
      <c r="CA1816" s="758"/>
      <c r="CB1816" s="758"/>
      <c r="CC1816" s="758"/>
      <c r="CD1816" s="758"/>
      <c r="CE1816" s="758"/>
      <c r="CF1816" s="758"/>
      <c r="CG1816" s="758"/>
      <c r="CH1816" s="758"/>
      <c r="CI1816" s="758"/>
      <c r="CJ1816" s="758"/>
      <c r="CK1816" s="758"/>
      <c r="CL1816" s="758"/>
      <c r="CM1816" s="758"/>
      <c r="CN1816" s="758"/>
    </row>
    <row r="1817" spans="2:92" ht="15">
      <c r="B1817" s="758"/>
      <c r="C1817" s="758"/>
      <c r="D1817" s="758"/>
      <c r="E1817" s="758"/>
      <c r="F1817" s="758"/>
      <c r="G1817" s="758"/>
      <c r="H1817" s="758"/>
      <c r="I1817" s="758"/>
      <c r="J1817" s="758"/>
      <c r="K1817" s="758"/>
      <c r="L1817" s="758"/>
      <c r="M1817" s="758"/>
      <c r="N1817" s="758"/>
      <c r="O1817" s="758"/>
      <c r="P1817" s="758"/>
      <c r="Q1817" s="758"/>
      <c r="R1817" s="758"/>
      <c r="S1817" s="758"/>
      <c r="T1817" s="758"/>
      <c r="U1817" s="758"/>
      <c r="V1817" s="758"/>
      <c r="W1817" s="758"/>
      <c r="X1817" s="758"/>
      <c r="Y1817" s="758"/>
      <c r="Z1817" s="758"/>
      <c r="AA1817" s="758"/>
      <c r="AB1817" s="758"/>
      <c r="AC1817" s="758"/>
      <c r="AD1817" s="758"/>
      <c r="AE1817" s="758"/>
      <c r="AF1817" s="758"/>
      <c r="AG1817" s="758"/>
      <c r="AH1817" s="758"/>
      <c r="AI1817" s="758"/>
      <c r="AJ1817" s="758"/>
      <c r="AK1817" s="758"/>
      <c r="AL1817" s="758"/>
      <c r="AM1817" s="758"/>
      <c r="AN1817" s="758"/>
      <c r="AO1817" s="758"/>
      <c r="AP1817" s="758"/>
      <c r="AQ1817" s="758"/>
      <c r="AR1817" s="758"/>
      <c r="AS1817" s="758"/>
      <c r="AT1817" s="758"/>
      <c r="AU1817" s="758"/>
      <c r="AV1817" s="758"/>
      <c r="AW1817" s="758"/>
      <c r="AX1817" s="758"/>
      <c r="AY1817" s="758"/>
      <c r="AZ1817" s="758"/>
      <c r="BA1817" s="758"/>
      <c r="BB1817" s="758"/>
      <c r="BC1817" s="758"/>
      <c r="BD1817" s="758"/>
      <c r="BE1817" s="758"/>
      <c r="BF1817" s="812"/>
      <c r="BG1817" s="758"/>
      <c r="BH1817" s="758"/>
      <c r="BI1817" s="758"/>
      <c r="BJ1817" s="758"/>
      <c r="BK1817" s="758"/>
      <c r="BL1817" s="758"/>
      <c r="BM1817" s="758"/>
      <c r="BN1817" s="758"/>
      <c r="BO1817" s="758"/>
      <c r="BP1817" s="758"/>
      <c r="BQ1817" s="758"/>
      <c r="BR1817" s="758"/>
      <c r="BS1817" s="758"/>
      <c r="BT1817" s="758"/>
      <c r="BU1817" s="758"/>
      <c r="BV1817" s="758"/>
      <c r="BW1817" s="758"/>
      <c r="BX1817" s="758"/>
      <c r="BY1817" s="758"/>
      <c r="BZ1817" s="758"/>
      <c r="CA1817" s="758"/>
      <c r="CB1817" s="758"/>
      <c r="CC1817" s="758"/>
      <c r="CD1817" s="758"/>
      <c r="CE1817" s="758"/>
      <c r="CF1817" s="758"/>
      <c r="CG1817" s="758"/>
      <c r="CH1817" s="758"/>
      <c r="CI1817" s="758"/>
      <c r="CJ1817" s="758"/>
      <c r="CK1817" s="758"/>
      <c r="CL1817" s="758"/>
      <c r="CM1817" s="758"/>
      <c r="CN1817" s="758"/>
    </row>
    <row r="1818" spans="2:92" ht="15">
      <c r="B1818" s="758"/>
      <c r="C1818" s="758"/>
      <c r="D1818" s="758"/>
      <c r="E1818" s="758"/>
      <c r="F1818" s="758"/>
      <c r="G1818" s="758"/>
      <c r="H1818" s="758"/>
      <c r="I1818" s="758"/>
      <c r="J1818" s="758"/>
      <c r="K1818" s="758"/>
      <c r="L1818" s="758"/>
      <c r="M1818" s="758"/>
      <c r="N1818" s="758"/>
      <c r="O1818" s="758"/>
      <c r="P1818" s="758"/>
      <c r="Q1818" s="758"/>
      <c r="R1818" s="758"/>
      <c r="S1818" s="758"/>
      <c r="T1818" s="758"/>
      <c r="U1818" s="758"/>
      <c r="V1818" s="758"/>
      <c r="W1818" s="758"/>
      <c r="X1818" s="758"/>
      <c r="Y1818" s="758"/>
      <c r="Z1818" s="758"/>
      <c r="AA1818" s="758"/>
      <c r="AB1818" s="758"/>
      <c r="AC1818" s="758"/>
      <c r="AD1818" s="758"/>
      <c r="AE1818" s="758"/>
      <c r="AF1818" s="758"/>
      <c r="AG1818" s="758"/>
      <c r="AH1818" s="758"/>
      <c r="AI1818" s="758"/>
      <c r="AJ1818" s="758"/>
      <c r="AK1818" s="758"/>
      <c r="AL1818" s="758"/>
      <c r="AM1818" s="758"/>
      <c r="AN1818" s="758"/>
      <c r="AO1818" s="758"/>
      <c r="AP1818" s="758"/>
      <c r="AQ1818" s="758"/>
      <c r="AR1818" s="758"/>
      <c r="AS1818" s="758"/>
      <c r="AT1818" s="758"/>
      <c r="AU1818" s="758"/>
      <c r="AV1818" s="758"/>
      <c r="AW1818" s="758"/>
      <c r="AX1818" s="758"/>
      <c r="AY1818" s="758"/>
      <c r="AZ1818" s="758"/>
      <c r="BA1818" s="758"/>
      <c r="BB1818" s="758"/>
      <c r="BC1818" s="758"/>
      <c r="BD1818" s="758"/>
      <c r="BE1818" s="758"/>
      <c r="BF1818" s="812"/>
      <c r="BG1818" s="758"/>
      <c r="BH1818" s="758"/>
      <c r="BI1818" s="758"/>
      <c r="BJ1818" s="758"/>
      <c r="BK1818" s="758"/>
      <c r="BL1818" s="758"/>
      <c r="BM1818" s="758"/>
      <c r="BN1818" s="758"/>
      <c r="BO1818" s="758"/>
      <c r="BP1818" s="758"/>
      <c r="BQ1818" s="758"/>
      <c r="BR1818" s="758"/>
      <c r="BS1818" s="758"/>
      <c r="BT1818" s="758"/>
      <c r="BU1818" s="758"/>
      <c r="BV1818" s="758"/>
      <c r="BW1818" s="758"/>
      <c r="BX1818" s="758"/>
      <c r="BY1818" s="758"/>
      <c r="BZ1818" s="758"/>
      <c r="CA1818" s="758"/>
      <c r="CB1818" s="758"/>
      <c r="CC1818" s="758"/>
      <c r="CD1818" s="758"/>
      <c r="CE1818" s="758"/>
      <c r="CF1818" s="758"/>
      <c r="CG1818" s="758"/>
      <c r="CH1818" s="758"/>
      <c r="CI1818" s="758"/>
      <c r="CJ1818" s="758"/>
      <c r="CK1818" s="758"/>
      <c r="CL1818" s="758"/>
      <c r="CM1818" s="758"/>
      <c r="CN1818" s="758"/>
    </row>
    <row r="1819" spans="2:92" ht="15">
      <c r="B1819" s="758"/>
      <c r="C1819" s="758"/>
      <c r="D1819" s="758"/>
      <c r="E1819" s="758"/>
      <c r="F1819" s="758"/>
      <c r="G1819" s="758"/>
      <c r="H1819" s="758"/>
      <c r="I1819" s="758"/>
      <c r="J1819" s="758"/>
      <c r="K1819" s="758"/>
      <c r="L1819" s="758"/>
      <c r="M1819" s="758"/>
      <c r="N1819" s="758"/>
      <c r="O1819" s="758"/>
      <c r="P1819" s="758"/>
      <c r="Q1819" s="758"/>
      <c r="R1819" s="758"/>
      <c r="S1819" s="758"/>
      <c r="T1819" s="758"/>
      <c r="U1819" s="758"/>
      <c r="V1819" s="758"/>
      <c r="W1819" s="758"/>
      <c r="X1819" s="758"/>
      <c r="Y1819" s="758"/>
      <c r="Z1819" s="758"/>
      <c r="AA1819" s="758"/>
      <c r="AB1819" s="758"/>
      <c r="AC1819" s="758"/>
      <c r="AD1819" s="758"/>
      <c r="AE1819" s="758"/>
      <c r="AF1819" s="758"/>
      <c r="AG1819" s="758"/>
      <c r="AH1819" s="758"/>
      <c r="AI1819" s="758"/>
      <c r="AJ1819" s="758"/>
      <c r="AK1819" s="758"/>
      <c r="AL1819" s="758"/>
      <c r="AM1819" s="758"/>
      <c r="AN1819" s="758"/>
      <c r="AO1819" s="758"/>
      <c r="AP1819" s="758"/>
      <c r="AQ1819" s="758"/>
      <c r="AR1819" s="758"/>
      <c r="AS1819" s="758"/>
      <c r="AT1819" s="758"/>
      <c r="AU1819" s="758"/>
      <c r="AV1819" s="758"/>
      <c r="AW1819" s="758"/>
      <c r="AX1819" s="758"/>
      <c r="AY1819" s="758"/>
      <c r="AZ1819" s="758"/>
      <c r="BA1819" s="758"/>
      <c r="BB1819" s="758"/>
      <c r="BC1819" s="758"/>
      <c r="BD1819" s="758"/>
      <c r="BE1819" s="758"/>
      <c r="BF1819" s="812"/>
      <c r="BG1819" s="758"/>
      <c r="BH1819" s="758"/>
      <c r="BI1819" s="758"/>
      <c r="BJ1819" s="758"/>
      <c r="BK1819" s="758"/>
      <c r="BL1819" s="758"/>
      <c r="BM1819" s="758"/>
      <c r="BN1819" s="758"/>
      <c r="BO1819" s="758"/>
      <c r="BP1819" s="758"/>
      <c r="BQ1819" s="758"/>
      <c r="BR1819" s="758"/>
      <c r="BS1819" s="758"/>
      <c r="BT1819" s="758"/>
      <c r="BU1819" s="758"/>
      <c r="BV1819" s="758"/>
      <c r="BW1819" s="758"/>
      <c r="BX1819" s="758"/>
      <c r="BY1819" s="758"/>
      <c r="BZ1819" s="758"/>
      <c r="CA1819" s="758"/>
      <c r="CB1819" s="758"/>
      <c r="CC1819" s="758"/>
      <c r="CD1819" s="758"/>
      <c r="CE1819" s="758"/>
      <c r="CF1819" s="758"/>
      <c r="CG1819" s="758"/>
      <c r="CH1819" s="758"/>
      <c r="CI1819" s="758"/>
      <c r="CJ1819" s="758"/>
      <c r="CK1819" s="758"/>
      <c r="CL1819" s="758"/>
      <c r="CM1819" s="758"/>
      <c r="CN1819" s="758"/>
    </row>
    <row r="1820" spans="2:92" ht="15">
      <c r="B1820" s="758"/>
      <c r="C1820" s="758"/>
      <c r="D1820" s="758"/>
      <c r="E1820" s="758"/>
      <c r="F1820" s="758"/>
      <c r="G1820" s="758"/>
      <c r="H1820" s="758"/>
      <c r="I1820" s="758"/>
      <c r="J1820" s="758"/>
      <c r="K1820" s="758"/>
      <c r="L1820" s="758"/>
      <c r="M1820" s="758"/>
      <c r="N1820" s="758"/>
      <c r="O1820" s="758"/>
      <c r="P1820" s="758"/>
      <c r="Q1820" s="758"/>
      <c r="R1820" s="758"/>
      <c r="S1820" s="758"/>
      <c r="T1820" s="758"/>
      <c r="U1820" s="758"/>
      <c r="V1820" s="758"/>
      <c r="W1820" s="758"/>
      <c r="X1820" s="758"/>
      <c r="Y1820" s="758"/>
      <c r="Z1820" s="758"/>
      <c r="AA1820" s="758"/>
      <c r="AB1820" s="758"/>
      <c r="AC1820" s="758"/>
      <c r="AD1820" s="758"/>
      <c r="AE1820" s="758"/>
      <c r="AF1820" s="758"/>
      <c r="AG1820" s="758"/>
      <c r="AH1820" s="758"/>
      <c r="AI1820" s="758"/>
      <c r="AJ1820" s="758"/>
      <c r="AK1820" s="758"/>
      <c r="AL1820" s="758"/>
      <c r="AM1820" s="758"/>
      <c r="AN1820" s="758"/>
      <c r="AO1820" s="758"/>
      <c r="AP1820" s="758"/>
      <c r="AQ1820" s="758"/>
      <c r="AR1820" s="758"/>
      <c r="AS1820" s="758"/>
      <c r="AT1820" s="758"/>
      <c r="AU1820" s="758"/>
      <c r="AV1820" s="758"/>
      <c r="AW1820" s="758"/>
      <c r="AX1820" s="758"/>
      <c r="AY1820" s="758"/>
      <c r="AZ1820" s="758"/>
      <c r="BA1820" s="758"/>
      <c r="BB1820" s="758"/>
      <c r="BC1820" s="758"/>
      <c r="BD1820" s="758"/>
      <c r="BE1820" s="758"/>
      <c r="BF1820" s="812"/>
      <c r="BG1820" s="758"/>
      <c r="BH1820" s="758"/>
      <c r="BI1820" s="758"/>
      <c r="BJ1820" s="758"/>
      <c r="BK1820" s="758"/>
      <c r="BL1820" s="758"/>
      <c r="BM1820" s="758"/>
      <c r="BN1820" s="758"/>
      <c r="BO1820" s="758"/>
      <c r="BP1820" s="758"/>
      <c r="BQ1820" s="758"/>
      <c r="BR1820" s="758"/>
      <c r="BS1820" s="758"/>
      <c r="BT1820" s="758"/>
      <c r="BU1820" s="758"/>
      <c r="BV1820" s="758"/>
      <c r="BW1820" s="758"/>
      <c r="BX1820" s="758"/>
      <c r="BY1820" s="758"/>
      <c r="BZ1820" s="758"/>
      <c r="CA1820" s="758"/>
      <c r="CB1820" s="758"/>
      <c r="CC1820" s="758"/>
      <c r="CD1820" s="758"/>
      <c r="CE1820" s="758"/>
      <c r="CF1820" s="758"/>
      <c r="CG1820" s="758"/>
      <c r="CH1820" s="758"/>
      <c r="CI1820" s="758"/>
      <c r="CJ1820" s="758"/>
      <c r="CK1820" s="758"/>
      <c r="CL1820" s="758"/>
      <c r="CM1820" s="758"/>
      <c r="CN1820" s="758"/>
    </row>
    <row r="1821" spans="2:92" ht="15">
      <c r="B1821" s="758"/>
      <c r="C1821" s="758"/>
      <c r="D1821" s="758"/>
      <c r="E1821" s="758"/>
      <c r="F1821" s="758"/>
      <c r="G1821" s="758"/>
      <c r="H1821" s="758"/>
      <c r="I1821" s="758"/>
      <c r="J1821" s="758"/>
      <c r="K1821" s="758"/>
      <c r="L1821" s="758"/>
      <c r="M1821" s="758"/>
      <c r="N1821" s="758"/>
      <c r="O1821" s="758"/>
      <c r="P1821" s="758"/>
      <c r="Q1821" s="758"/>
      <c r="R1821" s="758"/>
      <c r="S1821" s="758"/>
      <c r="T1821" s="758"/>
      <c r="U1821" s="758"/>
      <c r="V1821" s="758"/>
      <c r="W1821" s="758"/>
      <c r="X1821" s="758"/>
      <c r="Y1821" s="758"/>
      <c r="Z1821" s="758"/>
      <c r="AA1821" s="758"/>
      <c r="AB1821" s="758"/>
      <c r="AC1821" s="758"/>
      <c r="AD1821" s="758"/>
      <c r="AE1821" s="758"/>
      <c r="AF1821" s="758"/>
      <c r="AG1821" s="758"/>
      <c r="AH1821" s="758"/>
      <c r="AI1821" s="758"/>
      <c r="AJ1821" s="758"/>
      <c r="AK1821" s="758"/>
      <c r="AL1821" s="758"/>
      <c r="AM1821" s="758"/>
      <c r="AN1821" s="758"/>
      <c r="AO1821" s="758"/>
      <c r="AP1821" s="758"/>
      <c r="AQ1821" s="758"/>
      <c r="AR1821" s="758"/>
      <c r="AS1821" s="758"/>
      <c r="AT1821" s="758"/>
      <c r="AU1821" s="758"/>
      <c r="AV1821" s="758"/>
      <c r="AW1821" s="758"/>
      <c r="AX1821" s="758"/>
      <c r="AY1821" s="758"/>
      <c r="AZ1821" s="758"/>
      <c r="BA1821" s="758"/>
      <c r="BB1821" s="758"/>
      <c r="BC1821" s="758"/>
      <c r="BD1821" s="758"/>
      <c r="BE1821" s="758"/>
      <c r="BF1821" s="812"/>
      <c r="BG1821" s="758"/>
      <c r="BH1821" s="758"/>
      <c r="BI1821" s="758"/>
      <c r="BJ1821" s="758"/>
      <c r="BK1821" s="758"/>
      <c r="BL1821" s="758"/>
      <c r="BM1821" s="758"/>
      <c r="BN1821" s="758"/>
      <c r="BO1821" s="758"/>
      <c r="BP1821" s="758"/>
      <c r="BQ1821" s="758"/>
      <c r="BR1821" s="758"/>
      <c r="BS1821" s="758"/>
      <c r="BT1821" s="758"/>
      <c r="BU1821" s="758"/>
      <c r="BV1821" s="758"/>
      <c r="BW1821" s="758"/>
      <c r="BX1821" s="758"/>
      <c r="BY1821" s="758"/>
      <c r="BZ1821" s="758"/>
      <c r="CA1821" s="758"/>
      <c r="CB1821" s="758"/>
      <c r="CC1821" s="758"/>
      <c r="CD1821" s="758"/>
      <c r="CE1821" s="758"/>
      <c r="CF1821" s="758"/>
      <c r="CG1821" s="758"/>
      <c r="CH1821" s="758"/>
      <c r="CI1821" s="758"/>
      <c r="CJ1821" s="758"/>
      <c r="CK1821" s="758"/>
      <c r="CL1821" s="758"/>
      <c r="CM1821" s="758"/>
      <c r="CN1821" s="758"/>
    </row>
    <row r="1822" spans="2:92" ht="15">
      <c r="B1822" s="758"/>
      <c r="C1822" s="758"/>
      <c r="D1822" s="758"/>
      <c r="E1822" s="758"/>
      <c r="F1822" s="758"/>
      <c r="G1822" s="758"/>
      <c r="H1822" s="758"/>
      <c r="I1822" s="758"/>
      <c r="J1822" s="758"/>
      <c r="K1822" s="758"/>
      <c r="L1822" s="758"/>
      <c r="M1822" s="758"/>
      <c r="N1822" s="758"/>
      <c r="O1822" s="758"/>
      <c r="P1822" s="758"/>
      <c r="Q1822" s="758"/>
      <c r="R1822" s="758"/>
      <c r="S1822" s="758"/>
      <c r="T1822" s="758"/>
      <c r="U1822" s="758"/>
      <c r="V1822" s="758"/>
      <c r="W1822" s="758"/>
      <c r="X1822" s="758"/>
      <c r="Y1822" s="758"/>
      <c r="Z1822" s="758"/>
      <c r="AA1822" s="758"/>
      <c r="AB1822" s="758"/>
      <c r="AC1822" s="758"/>
      <c r="AD1822" s="758"/>
      <c r="AE1822" s="758"/>
      <c r="AF1822" s="758"/>
      <c r="AG1822" s="758"/>
      <c r="AH1822" s="758"/>
      <c r="AI1822" s="758"/>
      <c r="AJ1822" s="758"/>
      <c r="AK1822" s="758"/>
      <c r="AL1822" s="758"/>
      <c r="AM1822" s="758"/>
      <c r="AN1822" s="758"/>
      <c r="AO1822" s="758"/>
      <c r="AP1822" s="758"/>
      <c r="AQ1822" s="758"/>
      <c r="AR1822" s="758"/>
      <c r="AS1822" s="758"/>
      <c r="AT1822" s="758"/>
      <c r="AU1822" s="758"/>
      <c r="AV1822" s="758"/>
      <c r="AW1822" s="758"/>
      <c r="AX1822" s="758"/>
      <c r="AY1822" s="758"/>
      <c r="AZ1822" s="758"/>
      <c r="BA1822" s="758"/>
      <c r="BB1822" s="758"/>
      <c r="BC1822" s="758"/>
      <c r="BD1822" s="758"/>
      <c r="BE1822" s="758"/>
      <c r="BF1822" s="812"/>
      <c r="BG1822" s="758"/>
      <c r="BH1822" s="758"/>
      <c r="BI1822" s="758"/>
      <c r="BJ1822" s="758"/>
      <c r="BK1822" s="758"/>
      <c r="BL1822" s="758"/>
      <c r="BM1822" s="758"/>
      <c r="BN1822" s="758"/>
      <c r="BO1822" s="758"/>
      <c r="BP1822" s="758"/>
      <c r="BQ1822" s="758"/>
      <c r="BR1822" s="758"/>
      <c r="BS1822" s="758"/>
      <c r="BT1822" s="758"/>
      <c r="BU1822" s="758"/>
      <c r="BV1822" s="758"/>
      <c r="BW1822" s="758"/>
      <c r="BX1822" s="758"/>
      <c r="BY1822" s="758"/>
      <c r="BZ1822" s="758"/>
      <c r="CA1822" s="758"/>
      <c r="CB1822" s="758"/>
      <c r="CC1822" s="758"/>
      <c r="CD1822" s="758"/>
      <c r="CE1822" s="758"/>
      <c r="CF1822" s="758"/>
      <c r="CG1822" s="758"/>
      <c r="CH1822" s="758"/>
      <c r="CI1822" s="758"/>
      <c r="CJ1822" s="758"/>
      <c r="CK1822" s="758"/>
      <c r="CL1822" s="758"/>
      <c r="CM1822" s="758"/>
      <c r="CN1822" s="758"/>
    </row>
    <row r="1823" spans="2:92" ht="15">
      <c r="B1823" s="758"/>
      <c r="C1823" s="758"/>
      <c r="D1823" s="758"/>
      <c r="E1823" s="758"/>
      <c r="F1823" s="758"/>
      <c r="G1823" s="758"/>
      <c r="H1823" s="758"/>
      <c r="I1823" s="758"/>
      <c r="J1823" s="758"/>
      <c r="K1823" s="758"/>
      <c r="L1823" s="758"/>
      <c r="M1823" s="758"/>
      <c r="N1823" s="758"/>
      <c r="O1823" s="758"/>
      <c r="P1823" s="758"/>
      <c r="Q1823" s="758"/>
      <c r="R1823" s="758"/>
      <c r="S1823" s="758"/>
      <c r="T1823" s="758"/>
      <c r="U1823" s="758"/>
      <c r="V1823" s="758"/>
      <c r="W1823" s="758"/>
      <c r="X1823" s="758"/>
      <c r="Y1823" s="758"/>
      <c r="Z1823" s="758"/>
      <c r="AA1823" s="758"/>
      <c r="AB1823" s="758"/>
      <c r="AC1823" s="758"/>
      <c r="AD1823" s="758"/>
      <c r="AE1823" s="758"/>
      <c r="AF1823" s="758"/>
      <c r="AG1823" s="758"/>
      <c r="AH1823" s="758"/>
      <c r="AI1823" s="758"/>
      <c r="AJ1823" s="758"/>
      <c r="AK1823" s="758"/>
      <c r="AL1823" s="758"/>
      <c r="AM1823" s="758"/>
      <c r="AN1823" s="758"/>
      <c r="AO1823" s="758"/>
      <c r="AP1823" s="758"/>
      <c r="AQ1823" s="758"/>
      <c r="AR1823" s="758"/>
      <c r="AS1823" s="758"/>
      <c r="AT1823" s="758"/>
      <c r="AU1823" s="758"/>
      <c r="AV1823" s="758"/>
      <c r="AW1823" s="758"/>
      <c r="AX1823" s="758"/>
      <c r="AY1823" s="758"/>
      <c r="AZ1823" s="758"/>
      <c r="BA1823" s="758"/>
      <c r="BB1823" s="758"/>
      <c r="BC1823" s="758"/>
      <c r="BD1823" s="758"/>
      <c r="BE1823" s="758"/>
      <c r="BF1823" s="812"/>
      <c r="BG1823" s="758"/>
      <c r="BH1823" s="758"/>
      <c r="BI1823" s="758"/>
      <c r="BJ1823" s="758"/>
      <c r="BK1823" s="758"/>
      <c r="BL1823" s="758"/>
      <c r="BM1823" s="758"/>
      <c r="BN1823" s="758"/>
      <c r="BO1823" s="758"/>
      <c r="BP1823" s="758"/>
      <c r="BQ1823" s="758"/>
      <c r="BR1823" s="758"/>
      <c r="BS1823" s="758"/>
      <c r="BT1823" s="758"/>
      <c r="BU1823" s="758"/>
      <c r="BV1823" s="758"/>
      <c r="BW1823" s="758"/>
      <c r="BX1823" s="758"/>
      <c r="BY1823" s="758"/>
      <c r="BZ1823" s="758"/>
      <c r="CA1823" s="758"/>
      <c r="CB1823" s="758"/>
      <c r="CC1823" s="758"/>
      <c r="CD1823" s="758"/>
      <c r="CE1823" s="758"/>
      <c r="CF1823" s="758"/>
      <c r="CG1823" s="758"/>
      <c r="CH1823" s="758"/>
      <c r="CI1823" s="758"/>
      <c r="CJ1823" s="758"/>
      <c r="CK1823" s="758"/>
      <c r="CL1823" s="758"/>
      <c r="CM1823" s="758"/>
      <c r="CN1823" s="758"/>
    </row>
    <row r="1824" spans="2:92" ht="15">
      <c r="B1824" s="758"/>
      <c r="C1824" s="758"/>
      <c r="D1824" s="758"/>
      <c r="E1824" s="758"/>
      <c r="F1824" s="758"/>
      <c r="G1824" s="758"/>
      <c r="H1824" s="758"/>
      <c r="I1824" s="758"/>
      <c r="J1824" s="758"/>
      <c r="K1824" s="758"/>
      <c r="L1824" s="758"/>
      <c r="M1824" s="758"/>
      <c r="N1824" s="758"/>
      <c r="O1824" s="758"/>
      <c r="P1824" s="758"/>
      <c r="Q1824" s="758"/>
      <c r="R1824" s="758"/>
      <c r="S1824" s="758"/>
      <c r="T1824" s="758"/>
      <c r="U1824" s="758"/>
      <c r="V1824" s="758"/>
      <c r="W1824" s="758"/>
      <c r="X1824" s="758"/>
      <c r="Y1824" s="758"/>
      <c r="Z1824" s="758"/>
      <c r="AA1824" s="758"/>
      <c r="AB1824" s="758"/>
      <c r="AC1824" s="758"/>
      <c r="AD1824" s="758"/>
      <c r="AE1824" s="758"/>
      <c r="AF1824" s="758"/>
      <c r="AG1824" s="758"/>
      <c r="AH1824" s="758"/>
      <c r="AI1824" s="758"/>
      <c r="AJ1824" s="758"/>
      <c r="AK1824" s="758"/>
      <c r="AL1824" s="758"/>
      <c r="AM1824" s="758"/>
      <c r="AN1824" s="758"/>
      <c r="AO1824" s="758"/>
      <c r="AP1824" s="758"/>
      <c r="AQ1824" s="758"/>
      <c r="AR1824" s="758"/>
      <c r="AS1824" s="758"/>
      <c r="AT1824" s="758"/>
      <c r="AU1824" s="758"/>
      <c r="AV1824" s="758"/>
      <c r="AW1824" s="758"/>
      <c r="AX1824" s="758"/>
      <c r="AY1824" s="758"/>
      <c r="AZ1824" s="758"/>
      <c r="BA1824" s="758"/>
      <c r="BB1824" s="758"/>
      <c r="BC1824" s="758"/>
      <c r="BD1824" s="758"/>
      <c r="BE1824" s="758"/>
      <c r="BF1824" s="812"/>
      <c r="BG1824" s="758"/>
      <c r="BH1824" s="758"/>
      <c r="BI1824" s="758"/>
      <c r="BJ1824" s="758"/>
      <c r="BK1824" s="758"/>
      <c r="BL1824" s="758"/>
      <c r="BM1824" s="758"/>
      <c r="BN1824" s="758"/>
      <c r="BO1824" s="758"/>
      <c r="BP1824" s="758"/>
      <c r="BQ1824" s="758"/>
      <c r="BR1824" s="758"/>
      <c r="BS1824" s="758"/>
      <c r="BT1824" s="758"/>
      <c r="BU1824" s="758"/>
      <c r="BV1824" s="758"/>
      <c r="BW1824" s="758"/>
      <c r="BX1824" s="758"/>
      <c r="BY1824" s="758"/>
      <c r="BZ1824" s="758"/>
      <c r="CA1824" s="758"/>
      <c r="CB1824" s="758"/>
      <c r="CC1824" s="758"/>
      <c r="CD1824" s="758"/>
      <c r="CE1824" s="758"/>
      <c r="CF1824" s="758"/>
      <c r="CG1824" s="758"/>
      <c r="CH1824" s="758"/>
      <c r="CI1824" s="758"/>
      <c r="CJ1824" s="758"/>
      <c r="CK1824" s="758"/>
      <c r="CL1824" s="758"/>
      <c r="CM1824" s="758"/>
      <c r="CN1824" s="758"/>
    </row>
    <row r="1825" spans="2:92" ht="15">
      <c r="B1825" s="758"/>
      <c r="C1825" s="758"/>
      <c r="D1825" s="758"/>
      <c r="E1825" s="758"/>
      <c r="F1825" s="758"/>
      <c r="G1825" s="758"/>
      <c r="H1825" s="758"/>
      <c r="I1825" s="758"/>
      <c r="J1825" s="758"/>
      <c r="K1825" s="758"/>
      <c r="L1825" s="758"/>
      <c r="M1825" s="758"/>
      <c r="N1825" s="758"/>
      <c r="O1825" s="758"/>
      <c r="P1825" s="758"/>
      <c r="Q1825" s="758"/>
      <c r="R1825" s="758"/>
      <c r="S1825" s="758"/>
      <c r="T1825" s="758"/>
      <c r="U1825" s="758"/>
      <c r="V1825" s="758"/>
      <c r="W1825" s="758"/>
      <c r="X1825" s="758"/>
      <c r="Y1825" s="758"/>
      <c r="Z1825" s="758"/>
      <c r="AA1825" s="758"/>
      <c r="AB1825" s="758"/>
      <c r="AC1825" s="758"/>
      <c r="AD1825" s="758"/>
      <c r="AE1825" s="758"/>
      <c r="AF1825" s="758"/>
      <c r="AG1825" s="758"/>
      <c r="AH1825" s="758"/>
      <c r="AI1825" s="758"/>
      <c r="AJ1825" s="758"/>
      <c r="AK1825" s="758"/>
      <c r="AL1825" s="758"/>
      <c r="AM1825" s="758"/>
      <c r="AN1825" s="758"/>
      <c r="AO1825" s="758"/>
      <c r="AP1825" s="758"/>
      <c r="AQ1825" s="758"/>
      <c r="AR1825" s="758"/>
      <c r="AS1825" s="758"/>
      <c r="AT1825" s="758"/>
      <c r="AU1825" s="758"/>
      <c r="AV1825" s="758"/>
      <c r="AW1825" s="758"/>
      <c r="AX1825" s="758"/>
      <c r="AY1825" s="758"/>
      <c r="AZ1825" s="758"/>
      <c r="BA1825" s="758"/>
      <c r="BB1825" s="758"/>
      <c r="BC1825" s="758"/>
      <c r="BD1825" s="758"/>
      <c r="BE1825" s="758"/>
      <c r="BF1825" s="812"/>
      <c r="BG1825" s="758"/>
      <c r="BH1825" s="758"/>
      <c r="BI1825" s="758"/>
      <c r="BJ1825" s="758"/>
      <c r="BK1825" s="758"/>
      <c r="BL1825" s="758"/>
      <c r="BM1825" s="758"/>
      <c r="BN1825" s="758"/>
      <c r="BO1825" s="758"/>
      <c r="BP1825" s="758"/>
      <c r="BQ1825" s="758"/>
      <c r="BR1825" s="758"/>
      <c r="BS1825" s="758"/>
      <c r="BT1825" s="758"/>
      <c r="BU1825" s="758"/>
      <c r="BV1825" s="758"/>
      <c r="BW1825" s="758"/>
      <c r="BX1825" s="758"/>
      <c r="BY1825" s="758"/>
      <c r="BZ1825" s="758"/>
      <c r="CA1825" s="758"/>
      <c r="CB1825" s="758"/>
      <c r="CC1825" s="758"/>
      <c r="CD1825" s="758"/>
      <c r="CE1825" s="758"/>
      <c r="CF1825" s="758"/>
      <c r="CG1825" s="758"/>
      <c r="CH1825" s="758"/>
      <c r="CI1825" s="758"/>
      <c r="CJ1825" s="758"/>
      <c r="CK1825" s="758"/>
      <c r="CL1825" s="758"/>
      <c r="CM1825" s="758"/>
      <c r="CN1825" s="758"/>
    </row>
    <row r="1826" spans="2:92" ht="15">
      <c r="B1826" s="758"/>
      <c r="C1826" s="758"/>
      <c r="D1826" s="758"/>
      <c r="E1826" s="758"/>
      <c r="F1826" s="758"/>
      <c r="G1826" s="758"/>
      <c r="H1826" s="758"/>
      <c r="I1826" s="758"/>
      <c r="J1826" s="758"/>
      <c r="K1826" s="758"/>
      <c r="L1826" s="758"/>
      <c r="M1826" s="758"/>
      <c r="N1826" s="758"/>
      <c r="O1826" s="758"/>
      <c r="P1826" s="758"/>
      <c r="Q1826" s="758"/>
      <c r="R1826" s="758"/>
      <c r="S1826" s="758"/>
      <c r="T1826" s="758"/>
      <c r="U1826" s="758"/>
      <c r="V1826" s="758"/>
      <c r="W1826" s="758"/>
      <c r="X1826" s="758"/>
      <c r="Y1826" s="758"/>
      <c r="Z1826" s="758"/>
      <c r="AA1826" s="758"/>
      <c r="AB1826" s="758"/>
      <c r="AC1826" s="758"/>
      <c r="AD1826" s="758"/>
      <c r="AE1826" s="758"/>
      <c r="AF1826" s="758"/>
      <c r="AG1826" s="758"/>
      <c r="AH1826" s="758"/>
      <c r="AI1826" s="758"/>
      <c r="AJ1826" s="758"/>
      <c r="AK1826" s="758"/>
      <c r="AL1826" s="758"/>
      <c r="AM1826" s="758"/>
      <c r="AN1826" s="758"/>
      <c r="AO1826" s="758"/>
      <c r="AP1826" s="758"/>
      <c r="AQ1826" s="758"/>
      <c r="AR1826" s="758"/>
      <c r="AS1826" s="758"/>
      <c r="AT1826" s="758"/>
      <c r="AU1826" s="758"/>
      <c r="AV1826" s="758"/>
      <c r="AW1826" s="758"/>
      <c r="AX1826" s="758"/>
      <c r="AY1826" s="758"/>
      <c r="AZ1826" s="758"/>
      <c r="BA1826" s="758"/>
      <c r="BB1826" s="758"/>
      <c r="BC1826" s="758"/>
      <c r="BD1826" s="758"/>
      <c r="BE1826" s="758"/>
      <c r="BF1826" s="812"/>
      <c r="BG1826" s="758"/>
      <c r="BH1826" s="758"/>
      <c r="BI1826" s="758"/>
      <c r="BJ1826" s="758"/>
      <c r="BK1826" s="758"/>
      <c r="BL1826" s="758"/>
      <c r="BM1826" s="758"/>
      <c r="BN1826" s="758"/>
      <c r="BO1826" s="758"/>
      <c r="BP1826" s="758"/>
      <c r="BQ1826" s="758"/>
      <c r="BR1826" s="758"/>
      <c r="BS1826" s="758"/>
      <c r="BT1826" s="758"/>
      <c r="BU1826" s="758"/>
      <c r="BV1826" s="758"/>
      <c r="BW1826" s="758"/>
      <c r="BX1826" s="758"/>
      <c r="BY1826" s="758"/>
      <c r="BZ1826" s="758"/>
      <c r="CA1826" s="758"/>
      <c r="CB1826" s="758"/>
      <c r="CC1826" s="758"/>
      <c r="CD1826" s="758"/>
      <c r="CE1826" s="758"/>
      <c r="CF1826" s="758"/>
      <c r="CG1826" s="758"/>
      <c r="CH1826" s="758"/>
      <c r="CI1826" s="758"/>
      <c r="CJ1826" s="758"/>
      <c r="CK1826" s="758"/>
      <c r="CL1826" s="758"/>
      <c r="CM1826" s="758"/>
      <c r="CN1826" s="758"/>
    </row>
    <row r="1827" spans="2:92" ht="15">
      <c r="B1827" s="758"/>
      <c r="C1827" s="758"/>
      <c r="D1827" s="758"/>
      <c r="E1827" s="758"/>
      <c r="F1827" s="758"/>
      <c r="G1827" s="758"/>
      <c r="H1827" s="758"/>
      <c r="I1827" s="758"/>
      <c r="J1827" s="758"/>
      <c r="K1827" s="758"/>
      <c r="L1827" s="758"/>
      <c r="M1827" s="758"/>
      <c r="N1827" s="758"/>
      <c r="O1827" s="758"/>
      <c r="P1827" s="758"/>
      <c r="Q1827" s="758"/>
      <c r="R1827" s="758"/>
      <c r="S1827" s="758"/>
      <c r="T1827" s="758"/>
      <c r="U1827" s="758"/>
      <c r="V1827" s="758"/>
      <c r="W1827" s="758"/>
      <c r="X1827" s="758"/>
      <c r="Y1827" s="758"/>
      <c r="Z1827" s="758"/>
      <c r="AA1827" s="758"/>
      <c r="AB1827" s="758"/>
      <c r="AC1827" s="758"/>
      <c r="AD1827" s="758"/>
      <c r="AE1827" s="758"/>
      <c r="AF1827" s="758"/>
      <c r="AG1827" s="758"/>
      <c r="AH1827" s="758"/>
      <c r="AI1827" s="758"/>
      <c r="AJ1827" s="758"/>
      <c r="AK1827" s="758"/>
      <c r="AL1827" s="758"/>
      <c r="AM1827" s="758"/>
      <c r="AN1827" s="758"/>
      <c r="AO1827" s="758"/>
      <c r="AP1827" s="758"/>
      <c r="AQ1827" s="758"/>
      <c r="AR1827" s="758"/>
      <c r="AS1827" s="758"/>
      <c r="AT1827" s="758"/>
      <c r="AU1827" s="758"/>
      <c r="AV1827" s="758"/>
      <c r="AW1827" s="758"/>
      <c r="AX1827" s="758"/>
      <c r="AY1827" s="758"/>
      <c r="AZ1827" s="758"/>
      <c r="BA1827" s="758"/>
      <c r="BB1827" s="758"/>
      <c r="BC1827" s="758"/>
      <c r="BD1827" s="758"/>
      <c r="BE1827" s="758"/>
      <c r="BF1827" s="812"/>
      <c r="BG1827" s="758"/>
      <c r="BH1827" s="758"/>
      <c r="BI1827" s="758"/>
      <c r="BJ1827" s="758"/>
      <c r="BK1827" s="758"/>
      <c r="BL1827" s="758"/>
      <c r="BM1827" s="758"/>
      <c r="BN1827" s="758"/>
      <c r="BO1827" s="758"/>
      <c r="BP1827" s="758"/>
      <c r="BQ1827" s="758"/>
      <c r="BR1827" s="758"/>
      <c r="BS1827" s="758"/>
      <c r="BT1827" s="758"/>
      <c r="BU1827" s="758"/>
      <c r="BV1827" s="758"/>
      <c r="BW1827" s="758"/>
      <c r="BX1827" s="758"/>
      <c r="BY1827" s="758"/>
      <c r="BZ1827" s="758"/>
      <c r="CA1827" s="758"/>
      <c r="CB1827" s="758"/>
      <c r="CC1827" s="758"/>
      <c r="CD1827" s="758"/>
      <c r="CE1827" s="758"/>
      <c r="CF1827" s="758"/>
      <c r="CG1827" s="758"/>
      <c r="CH1827" s="758"/>
      <c r="CI1827" s="758"/>
      <c r="CJ1827" s="758"/>
      <c r="CK1827" s="758"/>
      <c r="CL1827" s="758"/>
      <c r="CM1827" s="758"/>
      <c r="CN1827" s="758"/>
    </row>
    <row r="1828" spans="2:92" ht="15">
      <c r="B1828" s="758"/>
      <c r="C1828" s="758"/>
      <c r="D1828" s="758"/>
      <c r="E1828" s="758"/>
      <c r="F1828" s="758"/>
      <c r="G1828" s="758"/>
      <c r="H1828" s="758"/>
      <c r="I1828" s="758"/>
      <c r="J1828" s="758"/>
      <c r="K1828" s="758"/>
      <c r="L1828" s="758"/>
      <c r="M1828" s="758"/>
      <c r="N1828" s="758"/>
      <c r="O1828" s="758"/>
      <c r="P1828" s="758"/>
      <c r="Q1828" s="758"/>
      <c r="R1828" s="758"/>
      <c r="S1828" s="758"/>
      <c r="T1828" s="758"/>
      <c r="U1828" s="758"/>
      <c r="V1828" s="758"/>
      <c r="W1828" s="758"/>
      <c r="X1828" s="758"/>
      <c r="Y1828" s="758"/>
      <c r="Z1828" s="758"/>
      <c r="AA1828" s="758"/>
      <c r="AB1828" s="758"/>
      <c r="AC1828" s="758"/>
      <c r="AD1828" s="758"/>
      <c r="AE1828" s="758"/>
      <c r="AF1828" s="758"/>
      <c r="AG1828" s="758"/>
      <c r="AH1828" s="758"/>
      <c r="AI1828" s="758"/>
      <c r="AJ1828" s="758"/>
      <c r="AK1828" s="758"/>
      <c r="AL1828" s="758"/>
      <c r="AM1828" s="758"/>
      <c r="AN1828" s="758"/>
      <c r="AO1828" s="758"/>
      <c r="AP1828" s="758"/>
      <c r="AQ1828" s="758"/>
      <c r="AR1828" s="758"/>
      <c r="AS1828" s="758"/>
      <c r="AT1828" s="758"/>
      <c r="AU1828" s="758"/>
      <c r="AV1828" s="758"/>
      <c r="AW1828" s="758"/>
      <c r="AX1828" s="758"/>
      <c r="AY1828" s="758"/>
      <c r="AZ1828" s="758"/>
      <c r="BA1828" s="758"/>
      <c r="BB1828" s="758"/>
      <c r="BC1828" s="758"/>
      <c r="BD1828" s="758"/>
      <c r="BE1828" s="758"/>
      <c r="BF1828" s="812"/>
      <c r="BG1828" s="758"/>
      <c r="BH1828" s="758"/>
      <c r="BI1828" s="758"/>
      <c r="BJ1828" s="758"/>
      <c r="BK1828" s="758"/>
      <c r="BL1828" s="758"/>
      <c r="BM1828" s="758"/>
      <c r="BN1828" s="758"/>
      <c r="BO1828" s="758"/>
      <c r="BP1828" s="758"/>
      <c r="BQ1828" s="758"/>
      <c r="BR1828" s="758"/>
      <c r="BS1828" s="758"/>
      <c r="BT1828" s="758"/>
      <c r="BU1828" s="758"/>
      <c r="BV1828" s="758"/>
      <c r="BW1828" s="758"/>
      <c r="BX1828" s="758"/>
      <c r="BY1828" s="758"/>
      <c r="BZ1828" s="758"/>
      <c r="CA1828" s="758"/>
      <c r="CB1828" s="758"/>
      <c r="CC1828" s="758"/>
      <c r="CD1828" s="758"/>
      <c r="CE1828" s="758"/>
      <c r="CF1828" s="758"/>
      <c r="CG1828" s="758"/>
      <c r="CH1828" s="758"/>
      <c r="CI1828" s="758"/>
      <c r="CJ1828" s="758"/>
      <c r="CK1828" s="758"/>
      <c r="CL1828" s="758"/>
      <c r="CM1828" s="758"/>
      <c r="CN1828" s="758"/>
    </row>
    <row r="1829" spans="2:92" ht="15">
      <c r="B1829" s="758"/>
      <c r="C1829" s="758"/>
      <c r="D1829" s="758"/>
      <c r="E1829" s="758"/>
      <c r="F1829" s="758"/>
      <c r="G1829" s="758"/>
      <c r="H1829" s="758"/>
      <c r="I1829" s="758"/>
      <c r="J1829" s="758"/>
      <c r="K1829" s="758"/>
      <c r="L1829" s="758"/>
      <c r="M1829" s="758"/>
      <c r="N1829" s="758"/>
      <c r="O1829" s="758"/>
      <c r="P1829" s="758"/>
      <c r="Q1829" s="758"/>
      <c r="R1829" s="758"/>
      <c r="S1829" s="758"/>
      <c r="T1829" s="758"/>
      <c r="U1829" s="758"/>
      <c r="V1829" s="758"/>
      <c r="W1829" s="758"/>
      <c r="X1829" s="758"/>
      <c r="Y1829" s="758"/>
      <c r="Z1829" s="758"/>
      <c r="AA1829" s="758"/>
      <c r="AB1829" s="758"/>
      <c r="AC1829" s="758"/>
      <c r="AD1829" s="758"/>
      <c r="AE1829" s="758"/>
      <c r="AF1829" s="758"/>
      <c r="AG1829" s="758"/>
      <c r="AH1829" s="758"/>
      <c r="AI1829" s="758"/>
      <c r="AJ1829" s="758"/>
      <c r="AK1829" s="758"/>
      <c r="AL1829" s="758"/>
      <c r="AM1829" s="758"/>
      <c r="AN1829" s="758"/>
      <c r="AO1829" s="758"/>
      <c r="AP1829" s="758"/>
      <c r="AQ1829" s="758"/>
      <c r="AR1829" s="758"/>
      <c r="AS1829" s="758"/>
      <c r="AT1829" s="758"/>
      <c r="AU1829" s="758"/>
      <c r="AV1829" s="758"/>
      <c r="AW1829" s="758"/>
      <c r="AX1829" s="758"/>
      <c r="AY1829" s="758"/>
      <c r="AZ1829" s="758"/>
      <c r="BA1829" s="758"/>
      <c r="BB1829" s="758"/>
      <c r="BC1829" s="758"/>
      <c r="BD1829" s="758"/>
      <c r="BE1829" s="758"/>
      <c r="BF1829" s="812"/>
      <c r="BG1829" s="758"/>
      <c r="BH1829" s="758"/>
      <c r="BI1829" s="758"/>
      <c r="BJ1829" s="758"/>
      <c r="BK1829" s="758"/>
      <c r="BL1829" s="758"/>
      <c r="BM1829" s="758"/>
      <c r="BN1829" s="758"/>
      <c r="BO1829" s="758"/>
      <c r="BP1829" s="758"/>
      <c r="BQ1829" s="758"/>
      <c r="BR1829" s="758"/>
      <c r="BS1829" s="758"/>
      <c r="BT1829" s="758"/>
      <c r="BU1829" s="758"/>
      <c r="BV1829" s="758"/>
      <c r="BW1829" s="758"/>
      <c r="BX1829" s="758"/>
      <c r="BY1829" s="758"/>
      <c r="BZ1829" s="758"/>
      <c r="CA1829" s="758"/>
      <c r="CB1829" s="758"/>
      <c r="CC1829" s="758"/>
      <c r="CD1829" s="758"/>
      <c r="CE1829" s="758"/>
      <c r="CF1829" s="758"/>
      <c r="CG1829" s="758"/>
      <c r="CH1829" s="758"/>
      <c r="CI1829" s="758"/>
      <c r="CJ1829" s="758"/>
      <c r="CK1829" s="758"/>
      <c r="CL1829" s="758"/>
      <c r="CM1829" s="758"/>
      <c r="CN1829" s="758"/>
    </row>
    <row r="1830" spans="2:92" ht="15">
      <c r="B1830" s="758"/>
      <c r="C1830" s="758"/>
      <c r="D1830" s="758"/>
      <c r="E1830" s="758"/>
      <c r="F1830" s="758"/>
      <c r="G1830" s="758"/>
      <c r="H1830" s="758"/>
      <c r="I1830" s="758"/>
      <c r="J1830" s="758"/>
      <c r="K1830" s="758"/>
      <c r="L1830" s="758"/>
      <c r="M1830" s="758"/>
      <c r="N1830" s="758"/>
      <c r="O1830" s="758"/>
      <c r="P1830" s="758"/>
      <c r="Q1830" s="758"/>
      <c r="R1830" s="758"/>
      <c r="S1830" s="758"/>
      <c r="T1830" s="758"/>
      <c r="U1830" s="758"/>
      <c r="V1830" s="758"/>
      <c r="W1830" s="758"/>
      <c r="X1830" s="758"/>
      <c r="Y1830" s="758"/>
      <c r="Z1830" s="758"/>
      <c r="AA1830" s="758"/>
      <c r="AB1830" s="758"/>
      <c r="AC1830" s="758"/>
      <c r="AD1830" s="758"/>
      <c r="AE1830" s="758"/>
      <c r="AF1830" s="758"/>
      <c r="AG1830" s="758"/>
      <c r="AH1830" s="758"/>
      <c r="AI1830" s="758"/>
      <c r="AJ1830" s="758"/>
      <c r="AK1830" s="758"/>
      <c r="AL1830" s="758"/>
      <c r="AM1830" s="758"/>
      <c r="AN1830" s="758"/>
      <c r="AO1830" s="758"/>
      <c r="AP1830" s="758"/>
      <c r="AQ1830" s="758"/>
      <c r="AR1830" s="758"/>
      <c r="AS1830" s="758"/>
      <c r="AT1830" s="758"/>
      <c r="AU1830" s="758"/>
      <c r="AV1830" s="758"/>
      <c r="AW1830" s="758"/>
      <c r="AX1830" s="758"/>
      <c r="AY1830" s="758"/>
      <c r="AZ1830" s="758"/>
      <c r="BA1830" s="758"/>
      <c r="BB1830" s="758"/>
      <c r="BC1830" s="758"/>
      <c r="BD1830" s="758"/>
      <c r="BE1830" s="758"/>
      <c r="BF1830" s="812"/>
      <c r="BG1830" s="758"/>
      <c r="BH1830" s="758"/>
      <c r="BI1830" s="758"/>
      <c r="BJ1830" s="758"/>
      <c r="BK1830" s="758"/>
      <c r="BL1830" s="758"/>
      <c r="BM1830" s="758"/>
      <c r="BN1830" s="758"/>
      <c r="BO1830" s="758"/>
      <c r="BP1830" s="758"/>
      <c r="BQ1830" s="758"/>
      <c r="BR1830" s="758"/>
      <c r="BS1830" s="758"/>
      <c r="BT1830" s="758"/>
      <c r="BU1830" s="758"/>
      <c r="BV1830" s="758"/>
      <c r="BW1830" s="758"/>
      <c r="BX1830" s="758"/>
      <c r="BY1830" s="758"/>
      <c r="BZ1830" s="758"/>
      <c r="CA1830" s="758"/>
      <c r="CB1830" s="758"/>
      <c r="CC1830" s="758"/>
      <c r="CD1830" s="758"/>
      <c r="CE1830" s="758"/>
      <c r="CF1830" s="758"/>
      <c r="CG1830" s="758"/>
      <c r="CH1830" s="758"/>
      <c r="CI1830" s="758"/>
      <c r="CJ1830" s="758"/>
      <c r="CK1830" s="758"/>
      <c r="CL1830" s="758"/>
      <c r="CM1830" s="758"/>
      <c r="CN1830" s="758"/>
    </row>
    <row r="1831" spans="2:92" ht="15">
      <c r="B1831" s="758"/>
      <c r="C1831" s="758"/>
      <c r="D1831" s="758"/>
      <c r="E1831" s="758"/>
      <c r="F1831" s="758"/>
      <c r="G1831" s="758"/>
      <c r="H1831" s="758"/>
      <c r="I1831" s="758"/>
      <c r="J1831" s="758"/>
      <c r="K1831" s="758"/>
      <c r="L1831" s="758"/>
      <c r="M1831" s="758"/>
      <c r="N1831" s="758"/>
      <c r="O1831" s="758"/>
      <c r="P1831" s="758"/>
      <c r="Q1831" s="758"/>
      <c r="R1831" s="758"/>
      <c r="S1831" s="758"/>
      <c r="T1831" s="758"/>
      <c r="U1831" s="758"/>
      <c r="V1831" s="758"/>
      <c r="W1831" s="758"/>
      <c r="X1831" s="758"/>
      <c r="Y1831" s="758"/>
      <c r="Z1831" s="758"/>
      <c r="AA1831" s="758"/>
      <c r="AB1831" s="758"/>
      <c r="AC1831" s="758"/>
      <c r="AD1831" s="758"/>
      <c r="AE1831" s="758"/>
      <c r="AF1831" s="758"/>
      <c r="AG1831" s="758"/>
      <c r="AH1831" s="758"/>
      <c r="AI1831" s="758"/>
      <c r="AJ1831" s="758"/>
      <c r="AK1831" s="758"/>
      <c r="AL1831" s="758"/>
      <c r="AM1831" s="758"/>
      <c r="AN1831" s="758"/>
      <c r="AO1831" s="758"/>
      <c r="AP1831" s="758"/>
      <c r="AQ1831" s="758"/>
      <c r="AR1831" s="758"/>
      <c r="AS1831" s="758"/>
      <c r="AT1831" s="758"/>
      <c r="AU1831" s="758"/>
      <c r="AV1831" s="758"/>
      <c r="AW1831" s="758"/>
      <c r="AX1831" s="758"/>
      <c r="AY1831" s="758"/>
      <c r="AZ1831" s="758"/>
      <c r="BA1831" s="758"/>
      <c r="BB1831" s="758"/>
      <c r="BC1831" s="758"/>
      <c r="BD1831" s="758"/>
      <c r="BE1831" s="758"/>
      <c r="BF1831" s="812"/>
      <c r="BG1831" s="758"/>
      <c r="BH1831" s="758"/>
      <c r="BI1831" s="758"/>
      <c r="BJ1831" s="758"/>
      <c r="BK1831" s="758"/>
      <c r="BL1831" s="758"/>
      <c r="BM1831" s="758"/>
      <c r="BN1831" s="758"/>
      <c r="BO1831" s="758"/>
      <c r="BP1831" s="758"/>
      <c r="BQ1831" s="758"/>
      <c r="BR1831" s="758"/>
      <c r="BS1831" s="758"/>
      <c r="BT1831" s="758"/>
      <c r="BU1831" s="758"/>
      <c r="BV1831" s="758"/>
      <c r="BW1831" s="758"/>
      <c r="BX1831" s="758"/>
      <c r="BY1831" s="758"/>
      <c r="BZ1831" s="758"/>
      <c r="CA1831" s="758"/>
      <c r="CB1831" s="758"/>
      <c r="CC1831" s="758"/>
      <c r="CD1831" s="758"/>
      <c r="CE1831" s="758"/>
      <c r="CF1831" s="758"/>
      <c r="CG1831" s="758"/>
      <c r="CH1831" s="758"/>
      <c r="CI1831" s="758"/>
      <c r="CJ1831" s="758"/>
      <c r="CK1831" s="758"/>
      <c r="CL1831" s="758"/>
      <c r="CM1831" s="758"/>
      <c r="CN1831" s="758"/>
    </row>
    <row r="1832" spans="2:92" ht="15">
      <c r="B1832" s="758"/>
      <c r="C1832" s="758"/>
      <c r="D1832" s="758"/>
      <c r="E1832" s="758"/>
      <c r="F1832" s="758"/>
      <c r="G1832" s="758"/>
      <c r="H1832" s="758"/>
      <c r="I1832" s="758"/>
      <c r="J1832" s="758"/>
      <c r="K1832" s="758"/>
      <c r="L1832" s="758"/>
      <c r="M1832" s="758"/>
      <c r="N1832" s="758"/>
      <c r="O1832" s="758"/>
      <c r="P1832" s="758"/>
      <c r="Q1832" s="758"/>
      <c r="R1832" s="758"/>
      <c r="S1832" s="758"/>
      <c r="T1832" s="758"/>
      <c r="U1832" s="758"/>
      <c r="V1832" s="758"/>
      <c r="W1832" s="758"/>
      <c r="X1832" s="758"/>
      <c r="Y1832" s="758"/>
      <c r="Z1832" s="758"/>
      <c r="AA1832" s="758"/>
      <c r="AB1832" s="758"/>
      <c r="AC1832" s="758"/>
      <c r="AD1832" s="758"/>
      <c r="AE1832" s="758"/>
      <c r="AF1832" s="758"/>
      <c r="AG1832" s="758"/>
      <c r="AH1832" s="758"/>
      <c r="AI1832" s="758"/>
      <c r="AJ1832" s="758"/>
      <c r="AK1832" s="758"/>
      <c r="AL1832" s="758"/>
      <c r="AM1832" s="758"/>
      <c r="AN1832" s="758"/>
      <c r="AO1832" s="758"/>
      <c r="AP1832" s="758"/>
      <c r="AQ1832" s="758"/>
      <c r="AR1832" s="758"/>
      <c r="AS1832" s="758"/>
      <c r="AT1832" s="758"/>
      <c r="AU1832" s="758"/>
      <c r="AV1832" s="758"/>
      <c r="AW1832" s="758"/>
      <c r="AX1832" s="758"/>
      <c r="AY1832" s="758"/>
      <c r="AZ1832" s="758"/>
      <c r="BA1832" s="758"/>
      <c r="BB1832" s="758"/>
      <c r="BC1832" s="758"/>
      <c r="BD1832" s="758"/>
      <c r="BE1832" s="758"/>
      <c r="BF1832" s="812"/>
      <c r="BG1832" s="758"/>
      <c r="BH1832" s="758"/>
      <c r="BI1832" s="758"/>
      <c r="BJ1832" s="758"/>
      <c r="BK1832" s="758"/>
      <c r="BL1832" s="758"/>
      <c r="BM1832" s="758"/>
      <c r="BN1832" s="758"/>
      <c r="BO1832" s="758"/>
      <c r="BP1832" s="758"/>
      <c r="BQ1832" s="758"/>
      <c r="BR1832" s="758"/>
      <c r="BS1832" s="758"/>
      <c r="BT1832" s="758"/>
      <c r="BU1832" s="758"/>
      <c r="BV1832" s="758"/>
      <c r="BW1832" s="758"/>
      <c r="BX1832" s="758"/>
      <c r="BY1832" s="758"/>
      <c r="BZ1832" s="758"/>
      <c r="CA1832" s="758"/>
      <c r="CB1832" s="758"/>
      <c r="CC1832" s="758"/>
      <c r="CD1832" s="758"/>
      <c r="CE1832" s="758"/>
      <c r="CF1832" s="758"/>
      <c r="CG1832" s="758"/>
      <c r="CH1832" s="758"/>
      <c r="CI1832" s="758"/>
      <c r="CJ1832" s="758"/>
      <c r="CK1832" s="758"/>
      <c r="CL1832" s="758"/>
      <c r="CM1832" s="758"/>
      <c r="CN1832" s="758"/>
    </row>
    <row r="1833" spans="2:92" ht="15">
      <c r="B1833" s="758"/>
      <c r="C1833" s="758"/>
      <c r="D1833" s="758"/>
      <c r="E1833" s="758"/>
      <c r="F1833" s="758"/>
      <c r="G1833" s="758"/>
      <c r="H1833" s="758"/>
      <c r="I1833" s="758"/>
      <c r="J1833" s="758"/>
      <c r="K1833" s="758"/>
      <c r="L1833" s="758"/>
      <c r="M1833" s="758"/>
      <c r="N1833" s="758"/>
      <c r="O1833" s="758"/>
      <c r="P1833" s="758"/>
      <c r="Q1833" s="758"/>
      <c r="R1833" s="758"/>
      <c r="S1833" s="758"/>
      <c r="T1833" s="758"/>
      <c r="U1833" s="758"/>
      <c r="V1833" s="758"/>
      <c r="W1833" s="758"/>
      <c r="X1833" s="758"/>
      <c r="Y1833" s="758"/>
      <c r="Z1833" s="758"/>
      <c r="AA1833" s="758"/>
      <c r="AB1833" s="758"/>
      <c r="AC1833" s="758"/>
      <c r="AD1833" s="758"/>
      <c r="AE1833" s="758"/>
      <c r="AF1833" s="758"/>
      <c r="AG1833" s="758"/>
      <c r="AH1833" s="758"/>
      <c r="AI1833" s="758"/>
      <c r="AJ1833" s="758"/>
      <c r="AK1833" s="758"/>
      <c r="AL1833" s="758"/>
      <c r="AM1833" s="758"/>
      <c r="AN1833" s="758"/>
      <c r="AO1833" s="758"/>
      <c r="AP1833" s="758"/>
      <c r="AQ1833" s="758"/>
      <c r="AR1833" s="758"/>
      <c r="AS1833" s="758"/>
      <c r="AT1833" s="758"/>
      <c r="AU1833" s="758"/>
      <c r="AV1833" s="758"/>
      <c r="AW1833" s="758"/>
      <c r="AX1833" s="758"/>
      <c r="AY1833" s="758"/>
      <c r="AZ1833" s="758"/>
      <c r="BA1833" s="758"/>
      <c r="BB1833" s="758"/>
      <c r="BC1833" s="758"/>
      <c r="BD1833" s="758"/>
      <c r="BE1833" s="758"/>
      <c r="BF1833" s="812"/>
      <c r="BG1833" s="758"/>
      <c r="BH1833" s="758"/>
      <c r="BI1833" s="758"/>
      <c r="BJ1833" s="758"/>
      <c r="BK1833" s="758"/>
      <c r="BL1833" s="758"/>
      <c r="BM1833" s="758"/>
      <c r="BN1833" s="758"/>
      <c r="BO1833" s="758"/>
      <c r="BP1833" s="758"/>
      <c r="BQ1833" s="758"/>
      <c r="BR1833" s="758"/>
      <c r="BS1833" s="758"/>
      <c r="BT1833" s="758"/>
      <c r="BU1833" s="758"/>
      <c r="BV1833" s="758"/>
      <c r="BW1833" s="758"/>
      <c r="BX1833" s="758"/>
      <c r="BY1833" s="758"/>
      <c r="BZ1833" s="758"/>
      <c r="CA1833" s="758"/>
      <c r="CB1833" s="758"/>
      <c r="CC1833" s="758"/>
      <c r="CD1833" s="758"/>
      <c r="CE1833" s="758"/>
      <c r="CF1833" s="758"/>
      <c r="CG1833" s="758"/>
      <c r="CH1833" s="758"/>
      <c r="CI1833" s="758"/>
      <c r="CJ1833" s="758"/>
      <c r="CK1833" s="758"/>
      <c r="CL1833" s="758"/>
      <c r="CM1833" s="758"/>
      <c r="CN1833" s="758"/>
    </row>
    <row r="1834" spans="2:92" ht="15">
      <c r="B1834" s="758"/>
      <c r="C1834" s="758"/>
      <c r="D1834" s="758"/>
      <c r="E1834" s="758"/>
      <c r="F1834" s="758"/>
      <c r="G1834" s="758"/>
      <c r="H1834" s="758"/>
      <c r="I1834" s="758"/>
      <c r="J1834" s="758"/>
      <c r="K1834" s="758"/>
      <c r="L1834" s="758"/>
      <c r="M1834" s="758"/>
      <c r="N1834" s="758"/>
      <c r="O1834" s="758"/>
      <c r="P1834" s="758"/>
      <c r="Q1834" s="758"/>
      <c r="R1834" s="758"/>
      <c r="S1834" s="758"/>
      <c r="T1834" s="758"/>
      <c r="U1834" s="758"/>
      <c r="V1834" s="758"/>
      <c r="W1834" s="758"/>
      <c r="X1834" s="758"/>
      <c r="Y1834" s="758"/>
      <c r="Z1834" s="758"/>
      <c r="AA1834" s="758"/>
      <c r="AB1834" s="758"/>
      <c r="AC1834" s="758"/>
      <c r="AD1834" s="758"/>
      <c r="AE1834" s="758"/>
      <c r="AF1834" s="758"/>
      <c r="AG1834" s="758"/>
      <c r="AH1834" s="758"/>
      <c r="AI1834" s="758"/>
      <c r="AJ1834" s="758"/>
      <c r="AK1834" s="758"/>
      <c r="AL1834" s="758"/>
      <c r="AM1834" s="758"/>
      <c r="AN1834" s="758"/>
      <c r="AO1834" s="758"/>
      <c r="AP1834" s="758"/>
      <c r="AQ1834" s="758"/>
      <c r="AR1834" s="758"/>
      <c r="AS1834" s="758"/>
      <c r="AT1834" s="758"/>
      <c r="AU1834" s="758"/>
      <c r="AV1834" s="758"/>
      <c r="AW1834" s="758"/>
      <c r="AX1834" s="758"/>
      <c r="AY1834" s="758"/>
      <c r="AZ1834" s="758"/>
      <c r="BA1834" s="758"/>
      <c r="BB1834" s="758"/>
      <c r="BC1834" s="758"/>
      <c r="BD1834" s="758"/>
      <c r="BE1834" s="758"/>
      <c r="BF1834" s="812"/>
      <c r="BG1834" s="758"/>
      <c r="BH1834" s="758"/>
      <c r="BI1834" s="758"/>
      <c r="BJ1834" s="758"/>
      <c r="BK1834" s="758"/>
      <c r="BL1834" s="758"/>
      <c r="BM1834" s="758"/>
      <c r="BN1834" s="758"/>
      <c r="BO1834" s="758"/>
      <c r="BP1834" s="758"/>
      <c r="BQ1834" s="758"/>
      <c r="BR1834" s="758"/>
      <c r="BS1834" s="758"/>
      <c r="BT1834" s="758"/>
      <c r="BU1834" s="758"/>
      <c r="BV1834" s="758"/>
      <c r="BW1834" s="758"/>
      <c r="BX1834" s="758"/>
      <c r="BY1834" s="758"/>
      <c r="BZ1834" s="758"/>
      <c r="CA1834" s="758"/>
      <c r="CB1834" s="758"/>
      <c r="CC1834" s="758"/>
      <c r="CD1834" s="758"/>
      <c r="CE1834" s="758"/>
      <c r="CF1834" s="758"/>
      <c r="CG1834" s="758"/>
      <c r="CH1834" s="758"/>
      <c r="CI1834" s="758"/>
      <c r="CJ1834" s="758"/>
      <c r="CK1834" s="758"/>
      <c r="CL1834" s="758"/>
      <c r="CM1834" s="758"/>
      <c r="CN1834" s="758"/>
    </row>
    <row r="1835" spans="2:92" ht="15">
      <c r="B1835" s="758"/>
      <c r="C1835" s="758"/>
      <c r="D1835" s="758"/>
      <c r="E1835" s="758"/>
      <c r="F1835" s="758"/>
      <c r="G1835" s="758"/>
      <c r="H1835" s="758"/>
      <c r="I1835" s="758"/>
      <c r="J1835" s="758"/>
      <c r="K1835" s="758"/>
      <c r="L1835" s="758"/>
      <c r="M1835" s="758"/>
      <c r="N1835" s="758"/>
      <c r="O1835" s="758"/>
      <c r="P1835" s="758"/>
      <c r="Q1835" s="758"/>
      <c r="R1835" s="758"/>
      <c r="S1835" s="758"/>
      <c r="T1835" s="758"/>
      <c r="U1835" s="758"/>
      <c r="V1835" s="758"/>
      <c r="W1835" s="758"/>
      <c r="X1835" s="758"/>
      <c r="Y1835" s="758"/>
      <c r="Z1835" s="758"/>
      <c r="AA1835" s="758"/>
      <c r="AB1835" s="758"/>
      <c r="AC1835" s="758"/>
      <c r="AD1835" s="758"/>
      <c r="AE1835" s="758"/>
      <c r="AF1835" s="758"/>
      <c r="AG1835" s="758"/>
      <c r="AH1835" s="758"/>
      <c r="AI1835" s="758"/>
      <c r="AJ1835" s="758"/>
      <c r="AK1835" s="758"/>
      <c r="AL1835" s="758"/>
      <c r="AM1835" s="758"/>
      <c r="AN1835" s="758"/>
      <c r="AO1835" s="758"/>
      <c r="AP1835" s="758"/>
      <c r="AQ1835" s="758"/>
      <c r="AR1835" s="758"/>
      <c r="AS1835" s="758"/>
      <c r="AT1835" s="758"/>
      <c r="AU1835" s="758"/>
      <c r="AV1835" s="758"/>
      <c r="AW1835" s="758"/>
      <c r="AX1835" s="758"/>
      <c r="AY1835" s="758"/>
      <c r="AZ1835" s="758"/>
      <c r="BA1835" s="758"/>
      <c r="BB1835" s="758"/>
      <c r="BC1835" s="758"/>
      <c r="BD1835" s="758"/>
      <c r="BE1835" s="758"/>
      <c r="BF1835" s="812"/>
      <c r="BG1835" s="758"/>
      <c r="BH1835" s="758"/>
      <c r="BI1835" s="758"/>
      <c r="BJ1835" s="758"/>
      <c r="BK1835" s="758"/>
      <c r="BL1835" s="758"/>
      <c r="BM1835" s="758"/>
      <c r="BN1835" s="758"/>
      <c r="BO1835" s="758"/>
      <c r="BP1835" s="758"/>
      <c r="BQ1835" s="758"/>
      <c r="BR1835" s="758"/>
      <c r="BS1835" s="758"/>
      <c r="BT1835" s="758"/>
      <c r="BU1835" s="758"/>
      <c r="BV1835" s="758"/>
      <c r="BW1835" s="758"/>
      <c r="BX1835" s="758"/>
      <c r="BY1835" s="758"/>
      <c r="BZ1835" s="758"/>
      <c r="CA1835" s="758"/>
      <c r="CB1835" s="758"/>
      <c r="CC1835" s="758"/>
      <c r="CD1835" s="758"/>
      <c r="CE1835" s="758"/>
      <c r="CF1835" s="758"/>
      <c r="CG1835" s="758"/>
      <c r="CH1835" s="758"/>
      <c r="CI1835" s="758"/>
      <c r="CJ1835" s="758"/>
      <c r="CK1835" s="758"/>
      <c r="CL1835" s="758"/>
      <c r="CM1835" s="758"/>
      <c r="CN1835" s="758"/>
    </row>
    <row r="1836" spans="2:92" ht="15">
      <c r="B1836" s="758"/>
      <c r="C1836" s="758"/>
      <c r="D1836" s="758"/>
      <c r="E1836" s="758"/>
      <c r="F1836" s="758"/>
      <c r="G1836" s="758"/>
      <c r="H1836" s="758"/>
      <c r="I1836" s="758"/>
      <c r="J1836" s="758"/>
      <c r="K1836" s="758"/>
      <c r="L1836" s="758"/>
      <c r="M1836" s="758"/>
      <c r="N1836" s="758"/>
      <c r="O1836" s="758"/>
      <c r="P1836" s="758"/>
      <c r="Q1836" s="758"/>
      <c r="R1836" s="758"/>
      <c r="S1836" s="758"/>
      <c r="T1836" s="758"/>
      <c r="U1836" s="758"/>
      <c r="V1836" s="758"/>
      <c r="W1836" s="758"/>
      <c r="X1836" s="758"/>
      <c r="Y1836" s="758"/>
      <c r="Z1836" s="758"/>
      <c r="AA1836" s="758"/>
      <c r="AB1836" s="758"/>
      <c r="AC1836" s="758"/>
      <c r="AD1836" s="758"/>
      <c r="AE1836" s="758"/>
      <c r="AF1836" s="758"/>
      <c r="AG1836" s="758"/>
      <c r="AH1836" s="758"/>
      <c r="AI1836" s="758"/>
      <c r="AJ1836" s="758"/>
      <c r="AK1836" s="758"/>
      <c r="AL1836" s="758"/>
      <c r="AM1836" s="758"/>
      <c r="AN1836" s="758"/>
      <c r="AO1836" s="758"/>
      <c r="AP1836" s="758"/>
      <c r="AQ1836" s="758"/>
      <c r="AR1836" s="758"/>
      <c r="AS1836" s="758"/>
      <c r="AT1836" s="758"/>
      <c r="AU1836" s="758"/>
      <c r="AV1836" s="758"/>
      <c r="AW1836" s="758"/>
      <c r="AX1836" s="758"/>
      <c r="AY1836" s="758"/>
      <c r="AZ1836" s="758"/>
      <c r="BA1836" s="758"/>
      <c r="BB1836" s="758"/>
      <c r="BC1836" s="758"/>
      <c r="BD1836" s="758"/>
      <c r="BE1836" s="758"/>
      <c r="BF1836" s="812"/>
      <c r="BG1836" s="758"/>
      <c r="BH1836" s="758"/>
      <c r="BI1836" s="758"/>
      <c r="BJ1836" s="758"/>
      <c r="BK1836" s="758"/>
      <c r="BL1836" s="758"/>
      <c r="BM1836" s="758"/>
      <c r="BN1836" s="758"/>
      <c r="BO1836" s="758"/>
      <c r="BP1836" s="758"/>
      <c r="BQ1836" s="758"/>
      <c r="BR1836" s="758"/>
      <c r="BS1836" s="758"/>
      <c r="BT1836" s="758"/>
      <c r="BU1836" s="758"/>
      <c r="BV1836" s="758"/>
      <c r="BW1836" s="758"/>
      <c r="BX1836" s="758"/>
      <c r="BY1836" s="758"/>
      <c r="BZ1836" s="758"/>
      <c r="CA1836" s="758"/>
      <c r="CB1836" s="758"/>
      <c r="CC1836" s="758"/>
      <c r="CD1836" s="758"/>
      <c r="CE1836" s="758"/>
      <c r="CF1836" s="758"/>
      <c r="CG1836" s="758"/>
      <c r="CH1836" s="758"/>
      <c r="CI1836" s="758"/>
      <c r="CJ1836" s="758"/>
      <c r="CK1836" s="758"/>
      <c r="CL1836" s="758"/>
      <c r="CM1836" s="758"/>
      <c r="CN1836" s="758"/>
    </row>
    <row r="1837" spans="2:92" ht="15">
      <c r="B1837" s="758"/>
      <c r="C1837" s="758"/>
      <c r="D1837" s="758"/>
      <c r="E1837" s="758"/>
      <c r="F1837" s="758"/>
      <c r="G1837" s="758"/>
      <c r="H1837" s="758"/>
      <c r="I1837" s="758"/>
      <c r="J1837" s="758"/>
      <c r="K1837" s="758"/>
      <c r="L1837" s="758"/>
      <c r="M1837" s="758"/>
      <c r="N1837" s="758"/>
      <c r="O1837" s="758"/>
      <c r="P1837" s="758"/>
      <c r="Q1837" s="758"/>
      <c r="R1837" s="758"/>
      <c r="S1837" s="758"/>
      <c r="T1837" s="758"/>
      <c r="U1837" s="758"/>
      <c r="V1837" s="758"/>
      <c r="W1837" s="758"/>
      <c r="X1837" s="758"/>
      <c r="Y1837" s="758"/>
      <c r="Z1837" s="758"/>
      <c r="AA1837" s="758"/>
      <c r="AB1837" s="758"/>
      <c r="AC1837" s="758"/>
      <c r="AD1837" s="758"/>
      <c r="AE1837" s="758"/>
      <c r="AF1837" s="758"/>
      <c r="AG1837" s="758"/>
      <c r="AH1837" s="758"/>
      <c r="AI1837" s="758"/>
      <c r="AJ1837" s="758"/>
      <c r="AK1837" s="758"/>
      <c r="AL1837" s="758"/>
      <c r="AM1837" s="758"/>
      <c r="AN1837" s="758"/>
      <c r="AO1837" s="758"/>
      <c r="AP1837" s="758"/>
      <c r="AQ1837" s="758"/>
      <c r="AR1837" s="758"/>
      <c r="AS1837" s="758"/>
      <c r="AT1837" s="758"/>
      <c r="AU1837" s="758"/>
      <c r="AV1837" s="758"/>
      <c r="AW1837" s="758"/>
      <c r="AX1837" s="758"/>
      <c r="AY1837" s="758"/>
      <c r="AZ1837" s="758"/>
      <c r="BA1837" s="758"/>
      <c r="BB1837" s="758"/>
      <c r="BC1837" s="758"/>
      <c r="BD1837" s="758"/>
      <c r="BE1837" s="758"/>
      <c r="BF1837" s="812"/>
      <c r="BG1837" s="758"/>
      <c r="BH1837" s="758"/>
      <c r="BI1837" s="758"/>
      <c r="BJ1837" s="758"/>
      <c r="BK1837" s="758"/>
      <c r="BL1837" s="758"/>
      <c r="BM1837" s="758"/>
      <c r="BN1837" s="758"/>
      <c r="BO1837" s="758"/>
      <c r="BP1837" s="758"/>
      <c r="BQ1837" s="758"/>
      <c r="BR1837" s="758"/>
      <c r="BS1837" s="758"/>
      <c r="BT1837" s="758"/>
      <c r="BU1837" s="758"/>
      <c r="BV1837" s="758"/>
      <c r="BW1837" s="758"/>
      <c r="BX1837" s="758"/>
      <c r="BY1837" s="758"/>
      <c r="BZ1837" s="758"/>
      <c r="CA1837" s="758"/>
      <c r="CB1837" s="758"/>
      <c r="CC1837" s="758"/>
      <c r="CD1837" s="758"/>
      <c r="CE1837" s="758"/>
      <c r="CF1837" s="758"/>
      <c r="CG1837" s="758"/>
      <c r="CH1837" s="758"/>
      <c r="CI1837" s="758"/>
      <c r="CJ1837" s="758"/>
      <c r="CK1837" s="758"/>
      <c r="CL1837" s="758"/>
      <c r="CM1837" s="758"/>
      <c r="CN1837" s="758"/>
    </row>
    <row r="1838" spans="2:92" ht="15">
      <c r="B1838" s="758"/>
      <c r="C1838" s="758"/>
      <c r="D1838" s="758"/>
      <c r="E1838" s="758"/>
      <c r="F1838" s="758"/>
      <c r="G1838" s="758"/>
      <c r="H1838" s="758"/>
      <c r="I1838" s="758"/>
      <c r="J1838" s="758"/>
      <c r="K1838" s="758"/>
      <c r="L1838" s="758"/>
      <c r="M1838" s="758"/>
      <c r="N1838" s="758"/>
      <c r="O1838" s="758"/>
      <c r="P1838" s="758"/>
      <c r="Q1838" s="758"/>
      <c r="R1838" s="758"/>
      <c r="S1838" s="758"/>
      <c r="T1838" s="758"/>
      <c r="U1838" s="758"/>
      <c r="V1838" s="758"/>
      <c r="W1838" s="758"/>
      <c r="X1838" s="758"/>
      <c r="Y1838" s="758"/>
      <c r="Z1838" s="758"/>
      <c r="AA1838" s="758"/>
      <c r="AB1838" s="758"/>
      <c r="AC1838" s="758"/>
      <c r="AD1838" s="758"/>
      <c r="AE1838" s="758"/>
      <c r="AF1838" s="758"/>
      <c r="AG1838" s="758"/>
      <c r="AH1838" s="758"/>
      <c r="AI1838" s="758"/>
      <c r="AJ1838" s="758"/>
      <c r="AK1838" s="758"/>
      <c r="AL1838" s="758"/>
      <c r="AM1838" s="758"/>
      <c r="AN1838" s="758"/>
      <c r="AO1838" s="758"/>
      <c r="AP1838" s="758"/>
      <c r="AQ1838" s="758"/>
      <c r="AR1838" s="758"/>
      <c r="AS1838" s="758"/>
      <c r="AT1838" s="758"/>
      <c r="AU1838" s="758"/>
      <c r="AV1838" s="758"/>
      <c r="AW1838" s="758"/>
      <c r="AX1838" s="758"/>
      <c r="AY1838" s="758"/>
      <c r="AZ1838" s="758"/>
      <c r="BA1838" s="758"/>
      <c r="BB1838" s="758"/>
      <c r="BC1838" s="758"/>
      <c r="BD1838" s="758"/>
      <c r="BE1838" s="758"/>
      <c r="BF1838" s="812"/>
      <c r="BG1838" s="758"/>
      <c r="BH1838" s="758"/>
      <c r="BI1838" s="758"/>
      <c r="BJ1838" s="758"/>
      <c r="BK1838" s="758"/>
      <c r="BL1838" s="758"/>
      <c r="BM1838" s="758"/>
      <c r="BN1838" s="758"/>
      <c r="BO1838" s="758"/>
      <c r="BP1838" s="758"/>
      <c r="BQ1838" s="758"/>
      <c r="BR1838" s="758"/>
      <c r="BS1838" s="758"/>
      <c r="BT1838" s="758"/>
      <c r="BU1838" s="758"/>
      <c r="BV1838" s="758"/>
      <c r="BW1838" s="758"/>
      <c r="BX1838" s="758"/>
      <c r="BY1838" s="758"/>
      <c r="BZ1838" s="758"/>
      <c r="CA1838" s="758"/>
      <c r="CB1838" s="758"/>
      <c r="CC1838" s="758"/>
      <c r="CD1838" s="758"/>
      <c r="CE1838" s="758"/>
      <c r="CF1838" s="758"/>
      <c r="CG1838" s="758"/>
      <c r="CH1838" s="758"/>
      <c r="CI1838" s="758"/>
      <c r="CJ1838" s="758"/>
      <c r="CK1838" s="758"/>
      <c r="CL1838" s="758"/>
      <c r="CM1838" s="758"/>
      <c r="CN1838" s="758"/>
    </row>
    <row r="1839" spans="2:92" ht="15">
      <c r="B1839" s="758"/>
      <c r="C1839" s="758"/>
      <c r="D1839" s="758"/>
      <c r="E1839" s="758"/>
      <c r="F1839" s="758"/>
      <c r="G1839" s="758"/>
      <c r="H1839" s="758"/>
      <c r="I1839" s="758"/>
      <c r="J1839" s="758"/>
      <c r="K1839" s="758"/>
      <c r="L1839" s="758"/>
      <c r="M1839" s="758"/>
      <c r="N1839" s="758"/>
      <c r="O1839" s="758"/>
      <c r="P1839" s="758"/>
      <c r="Q1839" s="758"/>
      <c r="R1839" s="758"/>
      <c r="S1839" s="758"/>
      <c r="T1839" s="758"/>
      <c r="U1839" s="758"/>
      <c r="V1839" s="758"/>
      <c r="W1839" s="758"/>
      <c r="X1839" s="758"/>
      <c r="Y1839" s="758"/>
      <c r="Z1839" s="758"/>
      <c r="AA1839" s="758"/>
      <c r="AB1839" s="758"/>
      <c r="AC1839" s="758"/>
      <c r="AD1839" s="758"/>
      <c r="AE1839" s="758"/>
      <c r="AF1839" s="758"/>
      <c r="AG1839" s="758"/>
      <c r="AH1839" s="758"/>
      <c r="AI1839" s="758"/>
      <c r="AJ1839" s="758"/>
      <c r="AK1839" s="758"/>
      <c r="AL1839" s="758"/>
      <c r="AM1839" s="758"/>
      <c r="AN1839" s="758"/>
      <c r="AO1839" s="758"/>
      <c r="AP1839" s="758"/>
      <c r="AQ1839" s="758"/>
      <c r="AR1839" s="758"/>
      <c r="AS1839" s="758"/>
      <c r="AT1839" s="758"/>
      <c r="AU1839" s="758"/>
      <c r="AV1839" s="758"/>
      <c r="AW1839" s="758"/>
      <c r="AX1839" s="758"/>
      <c r="AY1839" s="758"/>
      <c r="AZ1839" s="758"/>
      <c r="BA1839" s="758"/>
      <c r="BB1839" s="758"/>
      <c r="BC1839" s="758"/>
      <c r="BD1839" s="758"/>
      <c r="BE1839" s="758"/>
      <c r="BF1839" s="812"/>
      <c r="BG1839" s="758"/>
      <c r="BH1839" s="758"/>
      <c r="BI1839" s="758"/>
      <c r="BJ1839" s="758"/>
      <c r="BK1839" s="758"/>
      <c r="BL1839" s="758"/>
      <c r="BM1839" s="758"/>
      <c r="BN1839" s="758"/>
      <c r="BO1839" s="758"/>
      <c r="BP1839" s="758"/>
      <c r="BQ1839" s="758"/>
      <c r="BR1839" s="758"/>
      <c r="BS1839" s="758"/>
      <c r="BT1839" s="758"/>
      <c r="BU1839" s="758"/>
      <c r="BV1839" s="758"/>
      <c r="BW1839" s="758"/>
      <c r="BX1839" s="758"/>
      <c r="BY1839" s="758"/>
      <c r="BZ1839" s="758"/>
      <c r="CA1839" s="758"/>
      <c r="CB1839" s="758"/>
      <c r="CC1839" s="758"/>
      <c r="CD1839" s="758"/>
      <c r="CE1839" s="758"/>
      <c r="CF1839" s="758"/>
      <c r="CG1839" s="758"/>
      <c r="CH1839" s="758"/>
      <c r="CI1839" s="758"/>
      <c r="CJ1839" s="758"/>
      <c r="CK1839" s="758"/>
      <c r="CL1839" s="758"/>
      <c r="CM1839" s="758"/>
      <c r="CN1839" s="758"/>
    </row>
    <row r="1840" spans="2:92" ht="15">
      <c r="B1840" s="758"/>
      <c r="C1840" s="758"/>
      <c r="D1840" s="758"/>
      <c r="E1840" s="758"/>
      <c r="F1840" s="758"/>
      <c r="G1840" s="758"/>
      <c r="H1840" s="758"/>
      <c r="I1840" s="758"/>
      <c r="J1840" s="758"/>
      <c r="K1840" s="758"/>
      <c r="L1840" s="758"/>
      <c r="M1840" s="758"/>
      <c r="N1840" s="758"/>
      <c r="O1840" s="758"/>
      <c r="P1840" s="758"/>
      <c r="Q1840" s="758"/>
      <c r="R1840" s="758"/>
      <c r="S1840" s="758"/>
      <c r="T1840" s="758"/>
      <c r="U1840" s="758"/>
      <c r="V1840" s="758"/>
      <c r="W1840" s="758"/>
      <c r="X1840" s="758"/>
      <c r="Y1840" s="758"/>
      <c r="Z1840" s="758"/>
      <c r="AA1840" s="758"/>
      <c r="AB1840" s="758"/>
      <c r="AC1840" s="758"/>
      <c r="AD1840" s="758"/>
      <c r="AE1840" s="758"/>
      <c r="AF1840" s="758"/>
      <c r="AG1840" s="758"/>
      <c r="AH1840" s="758"/>
      <c r="AI1840" s="758"/>
      <c r="AJ1840" s="758"/>
      <c r="AK1840" s="758"/>
      <c r="AL1840" s="758"/>
      <c r="AM1840" s="758"/>
      <c r="AN1840" s="758"/>
      <c r="AO1840" s="758"/>
      <c r="AP1840" s="758"/>
      <c r="AQ1840" s="758"/>
      <c r="AR1840" s="758"/>
      <c r="AS1840" s="758"/>
      <c r="AT1840" s="758"/>
      <c r="AU1840" s="758"/>
      <c r="AV1840" s="758"/>
      <c r="AW1840" s="758"/>
      <c r="AX1840" s="758"/>
      <c r="AY1840" s="758"/>
      <c r="AZ1840" s="758"/>
      <c r="BA1840" s="758"/>
      <c r="BB1840" s="758"/>
      <c r="BC1840" s="758"/>
      <c r="BD1840" s="758"/>
      <c r="BE1840" s="758"/>
      <c r="BF1840" s="812"/>
      <c r="BG1840" s="758"/>
      <c r="BH1840" s="758"/>
      <c r="BI1840" s="758"/>
      <c r="BJ1840" s="758"/>
      <c r="BK1840" s="758"/>
      <c r="BL1840" s="758"/>
      <c r="BM1840" s="758"/>
      <c r="BN1840" s="758"/>
      <c r="BO1840" s="758"/>
      <c r="BP1840" s="758"/>
      <c r="BQ1840" s="758"/>
      <c r="BR1840" s="758"/>
      <c r="BS1840" s="758"/>
      <c r="BT1840" s="758"/>
      <c r="BU1840" s="758"/>
      <c r="BV1840" s="758"/>
      <c r="BW1840" s="758"/>
      <c r="BX1840" s="758"/>
      <c r="BY1840" s="758"/>
      <c r="BZ1840" s="758"/>
      <c r="CA1840" s="758"/>
      <c r="CB1840" s="758"/>
      <c r="CC1840" s="758"/>
      <c r="CD1840" s="758"/>
      <c r="CE1840" s="758"/>
      <c r="CF1840" s="758"/>
      <c r="CG1840" s="758"/>
      <c r="CH1840" s="758"/>
      <c r="CI1840" s="758"/>
      <c r="CJ1840" s="758"/>
      <c r="CK1840" s="758"/>
      <c r="CL1840" s="758"/>
      <c r="CM1840" s="758"/>
      <c r="CN1840" s="758"/>
    </row>
    <row r="1841" spans="2:92" ht="15">
      <c r="B1841" s="758"/>
      <c r="C1841" s="758"/>
      <c r="D1841" s="758"/>
      <c r="E1841" s="758"/>
      <c r="F1841" s="758"/>
      <c r="G1841" s="758"/>
      <c r="H1841" s="758"/>
      <c r="I1841" s="758"/>
      <c r="J1841" s="758"/>
      <c r="K1841" s="758"/>
      <c r="L1841" s="758"/>
      <c r="M1841" s="758"/>
      <c r="N1841" s="758"/>
      <c r="O1841" s="758"/>
      <c r="P1841" s="758"/>
      <c r="Q1841" s="758"/>
      <c r="R1841" s="758"/>
      <c r="S1841" s="758"/>
      <c r="T1841" s="758"/>
      <c r="U1841" s="758"/>
      <c r="V1841" s="758"/>
      <c r="W1841" s="758"/>
      <c r="X1841" s="758"/>
      <c r="Y1841" s="758"/>
      <c r="Z1841" s="758"/>
      <c r="AA1841" s="758"/>
      <c r="AB1841" s="758"/>
      <c r="AC1841" s="758"/>
      <c r="AD1841" s="758"/>
      <c r="AE1841" s="758"/>
      <c r="AF1841" s="758"/>
      <c r="AG1841" s="758"/>
      <c r="AH1841" s="758"/>
      <c r="AI1841" s="758"/>
      <c r="AJ1841" s="758"/>
      <c r="AK1841" s="758"/>
      <c r="AL1841" s="758"/>
      <c r="AM1841" s="758"/>
      <c r="AN1841" s="758"/>
      <c r="AO1841" s="758"/>
      <c r="AP1841" s="758"/>
      <c r="AQ1841" s="758"/>
      <c r="AR1841" s="758"/>
      <c r="AS1841" s="758"/>
      <c r="AT1841" s="758"/>
      <c r="AU1841" s="758"/>
      <c r="AV1841" s="758"/>
      <c r="AW1841" s="758"/>
      <c r="AX1841" s="758"/>
      <c r="AY1841" s="758"/>
      <c r="AZ1841" s="758"/>
      <c r="BA1841" s="758"/>
      <c r="BB1841" s="758"/>
      <c r="BC1841" s="758"/>
      <c r="BD1841" s="758"/>
      <c r="BE1841" s="758"/>
      <c r="BF1841" s="812"/>
      <c r="BG1841" s="758"/>
      <c r="BH1841" s="758"/>
      <c r="BI1841" s="758"/>
      <c r="BJ1841" s="758"/>
      <c r="BK1841" s="758"/>
      <c r="BL1841" s="758"/>
      <c r="BM1841" s="758"/>
      <c r="BN1841" s="758"/>
      <c r="BO1841" s="758"/>
      <c r="BP1841" s="758"/>
      <c r="BQ1841" s="758"/>
      <c r="BR1841" s="758"/>
      <c r="BS1841" s="758"/>
      <c r="BT1841" s="758"/>
      <c r="BU1841" s="758"/>
      <c r="BV1841" s="758"/>
      <c r="BW1841" s="758"/>
      <c r="BX1841" s="758"/>
      <c r="BY1841" s="758"/>
      <c r="BZ1841" s="758"/>
      <c r="CA1841" s="758"/>
      <c r="CB1841" s="758"/>
      <c r="CC1841" s="758"/>
      <c r="CD1841" s="758"/>
      <c r="CE1841" s="758"/>
      <c r="CF1841" s="758"/>
      <c r="CG1841" s="758"/>
      <c r="CH1841" s="758"/>
      <c r="CI1841" s="758"/>
      <c r="CJ1841" s="758"/>
      <c r="CK1841" s="758"/>
      <c r="CL1841" s="758"/>
      <c r="CM1841" s="758"/>
      <c r="CN1841" s="758"/>
    </row>
    <row r="1842" spans="2:92" ht="15">
      <c r="B1842" s="758"/>
      <c r="C1842" s="758"/>
      <c r="D1842" s="758"/>
      <c r="E1842" s="758"/>
      <c r="F1842" s="758"/>
      <c r="G1842" s="758"/>
      <c r="H1842" s="758"/>
      <c r="I1842" s="758"/>
      <c r="J1842" s="758"/>
      <c r="K1842" s="758"/>
      <c r="L1842" s="758"/>
      <c r="M1842" s="758"/>
      <c r="N1842" s="758"/>
      <c r="O1842" s="758"/>
      <c r="P1842" s="758"/>
      <c r="Q1842" s="758"/>
      <c r="R1842" s="758"/>
      <c r="S1842" s="758"/>
      <c r="T1842" s="758"/>
      <c r="U1842" s="758"/>
      <c r="V1842" s="758"/>
      <c r="W1842" s="758"/>
      <c r="X1842" s="758"/>
      <c r="Y1842" s="758"/>
      <c r="Z1842" s="758"/>
      <c r="AA1842" s="758"/>
      <c r="AB1842" s="758"/>
      <c r="AC1842" s="758"/>
      <c r="AD1842" s="758"/>
      <c r="AE1842" s="758"/>
      <c r="AF1842" s="758"/>
      <c r="AG1842" s="758"/>
      <c r="AH1842" s="758"/>
      <c r="AI1842" s="758"/>
      <c r="AJ1842" s="758"/>
      <c r="AK1842" s="758"/>
      <c r="AL1842" s="758"/>
      <c r="AM1842" s="758"/>
      <c r="AN1842" s="758"/>
      <c r="AO1842" s="758"/>
      <c r="AP1842" s="758"/>
      <c r="AQ1842" s="758"/>
      <c r="AR1842" s="758"/>
      <c r="AS1842" s="758"/>
      <c r="AT1842" s="758"/>
      <c r="AU1842" s="758"/>
      <c r="AV1842" s="758"/>
      <c r="AW1842" s="758"/>
      <c r="AX1842" s="758"/>
      <c r="AY1842" s="758"/>
      <c r="AZ1842" s="758"/>
      <c r="BA1842" s="758"/>
      <c r="BB1842" s="758"/>
      <c r="BC1842" s="758"/>
      <c r="BD1842" s="758"/>
      <c r="BE1842" s="758"/>
      <c r="BF1842" s="812"/>
      <c r="BG1842" s="758"/>
      <c r="BH1842" s="758"/>
      <c r="BI1842" s="758"/>
      <c r="BJ1842" s="758"/>
      <c r="BK1842" s="758"/>
      <c r="BL1842" s="758"/>
      <c r="BM1842" s="758"/>
      <c r="BN1842" s="758"/>
      <c r="BO1842" s="758"/>
      <c r="BP1842" s="758"/>
      <c r="BQ1842" s="758"/>
      <c r="BR1842" s="758"/>
      <c r="BS1842" s="758"/>
      <c r="BT1842" s="758"/>
      <c r="BU1842" s="758"/>
      <c r="BV1842" s="758"/>
      <c r="BW1842" s="758"/>
      <c r="BX1842" s="758"/>
      <c r="BY1842" s="758"/>
      <c r="BZ1842" s="758"/>
      <c r="CA1842" s="758"/>
      <c r="CB1842" s="758"/>
      <c r="CC1842" s="758"/>
      <c r="CD1842" s="758"/>
      <c r="CE1842" s="758"/>
      <c r="CF1842" s="758"/>
      <c r="CG1842" s="758"/>
      <c r="CH1842" s="758"/>
      <c r="CI1842" s="758"/>
      <c r="CJ1842" s="758"/>
      <c r="CK1842" s="758"/>
      <c r="CL1842" s="758"/>
      <c r="CM1842" s="758"/>
      <c r="CN1842" s="758"/>
    </row>
    <row r="1843" spans="2:92" ht="15">
      <c r="B1843" s="758"/>
      <c r="C1843" s="758"/>
      <c r="D1843" s="758"/>
      <c r="E1843" s="758"/>
      <c r="F1843" s="758"/>
      <c r="G1843" s="758"/>
      <c r="H1843" s="758"/>
      <c r="I1843" s="758"/>
      <c r="J1843" s="758"/>
      <c r="K1843" s="758"/>
      <c r="L1843" s="758"/>
      <c r="M1843" s="758"/>
      <c r="N1843" s="758"/>
      <c r="O1843" s="758"/>
      <c r="P1843" s="758"/>
      <c r="Q1843" s="758"/>
      <c r="R1843" s="758"/>
      <c r="S1843" s="758"/>
      <c r="T1843" s="758"/>
      <c r="U1843" s="758"/>
      <c r="V1843" s="758"/>
      <c r="W1843" s="758"/>
      <c r="X1843" s="758"/>
      <c r="Y1843" s="758"/>
      <c r="Z1843" s="758"/>
      <c r="AA1843" s="758"/>
      <c r="AB1843" s="758"/>
      <c r="AC1843" s="758"/>
      <c r="AD1843" s="758"/>
      <c r="AE1843" s="758"/>
      <c r="AF1843" s="758"/>
      <c r="AG1843" s="758"/>
      <c r="AH1843" s="758"/>
      <c r="AI1843" s="758"/>
      <c r="AJ1843" s="758"/>
      <c r="AK1843" s="758"/>
      <c r="AL1843" s="758"/>
      <c r="AM1843" s="758"/>
      <c r="AN1843" s="758"/>
      <c r="AO1843" s="758"/>
      <c r="AP1843" s="758"/>
      <c r="AQ1843" s="758"/>
      <c r="AR1843" s="758"/>
      <c r="AS1843" s="758"/>
      <c r="AT1843" s="758"/>
      <c r="AU1843" s="758"/>
      <c r="AV1843" s="758"/>
      <c r="AW1843" s="758"/>
      <c r="AX1843" s="758"/>
      <c r="AY1843" s="758"/>
      <c r="AZ1843" s="758"/>
      <c r="BA1843" s="758"/>
      <c r="BB1843" s="758"/>
      <c r="BC1843" s="758"/>
      <c r="BD1843" s="758"/>
      <c r="BE1843" s="758"/>
      <c r="BF1843" s="812"/>
      <c r="BG1843" s="758"/>
      <c r="BH1843" s="758"/>
      <c r="BI1843" s="758"/>
      <c r="BJ1843" s="758"/>
      <c r="BK1843" s="758"/>
      <c r="BL1843" s="758"/>
      <c r="BM1843" s="758"/>
      <c r="BN1843" s="758"/>
      <c r="BO1843" s="758"/>
      <c r="BP1843" s="758"/>
      <c r="BQ1843" s="758"/>
      <c r="BR1843" s="758"/>
      <c r="BS1843" s="758"/>
      <c r="BT1843" s="758"/>
      <c r="BU1843" s="758"/>
      <c r="BV1843" s="758"/>
      <c r="BW1843" s="758"/>
      <c r="BX1843" s="758"/>
      <c r="BY1843" s="758"/>
      <c r="BZ1843" s="758"/>
      <c r="CA1843" s="758"/>
      <c r="CB1843" s="758"/>
      <c r="CC1843" s="758"/>
      <c r="CD1843" s="758"/>
      <c r="CE1843" s="758"/>
      <c r="CF1843" s="758"/>
      <c r="CG1843" s="758"/>
      <c r="CH1843" s="758"/>
      <c r="CI1843" s="758"/>
      <c r="CJ1843" s="758"/>
      <c r="CK1843" s="758"/>
      <c r="CL1843" s="758"/>
      <c r="CM1843" s="758"/>
      <c r="CN1843" s="758"/>
    </row>
    <row r="1844" spans="2:92" ht="15">
      <c r="B1844" s="758"/>
      <c r="C1844" s="758"/>
      <c r="D1844" s="758"/>
      <c r="E1844" s="758"/>
      <c r="F1844" s="758"/>
      <c r="G1844" s="758"/>
      <c r="H1844" s="758"/>
      <c r="I1844" s="758"/>
      <c r="J1844" s="758"/>
      <c r="K1844" s="758"/>
      <c r="L1844" s="758"/>
      <c r="M1844" s="758"/>
      <c r="N1844" s="758"/>
      <c r="O1844" s="758"/>
      <c r="P1844" s="758"/>
      <c r="Q1844" s="758"/>
      <c r="R1844" s="758"/>
      <c r="S1844" s="758"/>
      <c r="T1844" s="758"/>
      <c r="U1844" s="758"/>
      <c r="V1844" s="758"/>
      <c r="W1844" s="758"/>
      <c r="X1844" s="758"/>
      <c r="Y1844" s="758"/>
      <c r="Z1844" s="758"/>
      <c r="AA1844" s="758"/>
      <c r="AB1844" s="758"/>
      <c r="AC1844" s="758"/>
      <c r="AD1844" s="758"/>
      <c r="AE1844" s="758"/>
      <c r="AF1844" s="758"/>
      <c r="AG1844" s="758"/>
      <c r="AH1844" s="758"/>
      <c r="AI1844" s="758"/>
      <c r="AJ1844" s="758"/>
      <c r="AK1844" s="758"/>
      <c r="AL1844" s="758"/>
      <c r="AM1844" s="758"/>
      <c r="AN1844" s="758"/>
      <c r="AO1844" s="758"/>
      <c r="AP1844" s="758"/>
      <c r="AQ1844" s="758"/>
      <c r="AR1844" s="758"/>
      <c r="AS1844" s="758"/>
      <c r="AT1844" s="758"/>
      <c r="AU1844" s="758"/>
      <c r="AV1844" s="758"/>
      <c r="AW1844" s="758"/>
      <c r="AX1844" s="758"/>
      <c r="AY1844" s="758"/>
      <c r="AZ1844" s="758"/>
      <c r="BA1844" s="758"/>
      <c r="BB1844" s="758"/>
      <c r="BC1844" s="758"/>
      <c r="BD1844" s="758"/>
      <c r="BE1844" s="758"/>
      <c r="BF1844" s="812"/>
      <c r="BG1844" s="758"/>
      <c r="BH1844" s="758"/>
      <c r="BI1844" s="758"/>
      <c r="BJ1844" s="758"/>
      <c r="BK1844" s="758"/>
      <c r="BL1844" s="758"/>
      <c r="BM1844" s="758"/>
      <c r="BN1844" s="758"/>
      <c r="BO1844" s="758"/>
      <c r="BP1844" s="758"/>
      <c r="BQ1844" s="758"/>
      <c r="BR1844" s="758"/>
      <c r="BS1844" s="758"/>
      <c r="BT1844" s="758"/>
      <c r="BU1844" s="758"/>
      <c r="BV1844" s="758"/>
      <c r="BW1844" s="758"/>
      <c r="BX1844" s="758"/>
      <c r="BY1844" s="758"/>
      <c r="BZ1844" s="758"/>
      <c r="CA1844" s="758"/>
      <c r="CB1844" s="758"/>
      <c r="CC1844" s="758"/>
      <c r="CD1844" s="758"/>
      <c r="CE1844" s="758"/>
      <c r="CF1844" s="758"/>
      <c r="CG1844" s="758"/>
      <c r="CH1844" s="758"/>
      <c r="CI1844" s="758"/>
      <c r="CJ1844" s="758"/>
      <c r="CK1844" s="758"/>
      <c r="CL1844" s="758"/>
      <c r="CM1844" s="758"/>
      <c r="CN1844" s="758"/>
    </row>
    <row r="1845" spans="2:92" ht="15">
      <c r="B1845" s="758"/>
      <c r="C1845" s="758"/>
      <c r="D1845" s="758"/>
      <c r="E1845" s="758"/>
      <c r="F1845" s="758"/>
      <c r="G1845" s="758"/>
      <c r="H1845" s="758"/>
      <c r="I1845" s="758"/>
      <c r="J1845" s="758"/>
      <c r="K1845" s="758"/>
      <c r="L1845" s="758"/>
      <c r="M1845" s="758"/>
      <c r="N1845" s="758"/>
      <c r="O1845" s="758"/>
      <c r="P1845" s="758"/>
      <c r="Q1845" s="758"/>
      <c r="R1845" s="758"/>
      <c r="S1845" s="758"/>
      <c r="T1845" s="758"/>
      <c r="U1845" s="758"/>
      <c r="V1845" s="758"/>
      <c r="W1845" s="758"/>
      <c r="X1845" s="758"/>
      <c r="Y1845" s="758"/>
      <c r="Z1845" s="758"/>
      <c r="AA1845" s="758"/>
      <c r="AB1845" s="758"/>
      <c r="AC1845" s="758"/>
      <c r="AD1845" s="758"/>
      <c r="AE1845" s="758"/>
      <c r="AF1845" s="758"/>
      <c r="AG1845" s="758"/>
      <c r="AH1845" s="758"/>
      <c r="AI1845" s="758"/>
      <c r="AJ1845" s="758"/>
      <c r="AK1845" s="758"/>
      <c r="AL1845" s="758"/>
      <c r="AM1845" s="758"/>
      <c r="AN1845" s="758"/>
      <c r="AO1845" s="758"/>
      <c r="AP1845" s="758"/>
      <c r="AQ1845" s="758"/>
      <c r="AR1845" s="758"/>
      <c r="AS1845" s="758"/>
      <c r="AT1845" s="758"/>
      <c r="AU1845" s="758"/>
      <c r="AV1845" s="758"/>
      <c r="AW1845" s="758"/>
      <c r="AX1845" s="758"/>
      <c r="AY1845" s="758"/>
      <c r="AZ1845" s="758"/>
      <c r="BA1845" s="758"/>
      <c r="BB1845" s="758"/>
      <c r="BC1845" s="758"/>
      <c r="BD1845" s="758"/>
      <c r="BE1845" s="758"/>
      <c r="BF1845" s="812"/>
      <c r="BG1845" s="758"/>
      <c r="BH1845" s="758"/>
      <c r="BI1845" s="758"/>
      <c r="BJ1845" s="758"/>
      <c r="BK1845" s="758"/>
      <c r="BL1845" s="758"/>
      <c r="BM1845" s="758"/>
      <c r="BN1845" s="758"/>
      <c r="BO1845" s="758"/>
      <c r="BP1845" s="758"/>
      <c r="BQ1845" s="758"/>
      <c r="BR1845" s="758"/>
      <c r="BS1845" s="758"/>
      <c r="BT1845" s="758"/>
      <c r="BU1845" s="758"/>
      <c r="BV1845" s="758"/>
      <c r="BW1845" s="758"/>
      <c r="BX1845" s="758"/>
      <c r="BY1845" s="758"/>
      <c r="BZ1845" s="758"/>
      <c r="CA1845" s="758"/>
      <c r="CB1845" s="758"/>
      <c r="CC1845" s="758"/>
      <c r="CD1845" s="758"/>
      <c r="CE1845" s="758"/>
      <c r="CF1845" s="758"/>
      <c r="CG1845" s="758"/>
      <c r="CH1845" s="758"/>
      <c r="CI1845" s="758"/>
      <c r="CJ1845" s="758"/>
      <c r="CK1845" s="758"/>
      <c r="CL1845" s="758"/>
      <c r="CM1845" s="758"/>
      <c r="CN1845" s="758"/>
    </row>
    <row r="1846" spans="2:92" ht="15">
      <c r="B1846" s="758"/>
      <c r="C1846" s="758"/>
      <c r="D1846" s="758"/>
      <c r="E1846" s="758"/>
      <c r="F1846" s="758"/>
      <c r="G1846" s="758"/>
      <c r="H1846" s="758"/>
      <c r="I1846" s="758"/>
      <c r="J1846" s="758"/>
      <c r="K1846" s="758"/>
      <c r="L1846" s="758"/>
      <c r="M1846" s="758"/>
      <c r="N1846" s="758"/>
      <c r="O1846" s="758"/>
      <c r="P1846" s="758"/>
      <c r="Q1846" s="758"/>
      <c r="R1846" s="758"/>
      <c r="S1846" s="758"/>
      <c r="T1846" s="758"/>
      <c r="U1846" s="758"/>
      <c r="V1846" s="758"/>
      <c r="W1846" s="758"/>
      <c r="X1846" s="758"/>
      <c r="Y1846" s="758"/>
      <c r="Z1846" s="758"/>
      <c r="AA1846" s="758"/>
      <c r="AB1846" s="758"/>
      <c r="AC1846" s="758"/>
      <c r="AD1846" s="758"/>
      <c r="AE1846" s="758"/>
      <c r="AF1846" s="758"/>
      <c r="AG1846" s="758"/>
      <c r="AH1846" s="758"/>
      <c r="AI1846" s="758"/>
      <c r="AJ1846" s="758"/>
      <c r="AK1846" s="758"/>
      <c r="AL1846" s="758"/>
      <c r="AM1846" s="758"/>
      <c r="AN1846" s="758"/>
      <c r="AO1846" s="758"/>
      <c r="AP1846" s="758"/>
      <c r="AQ1846" s="758"/>
      <c r="AR1846" s="758"/>
      <c r="AS1846" s="758"/>
      <c r="AT1846" s="758"/>
      <c r="AU1846" s="758"/>
      <c r="AV1846" s="758"/>
      <c r="AW1846" s="758"/>
      <c r="AX1846" s="758"/>
      <c r="AY1846" s="758"/>
      <c r="AZ1846" s="758"/>
      <c r="BA1846" s="758"/>
      <c r="BB1846" s="758"/>
      <c r="BC1846" s="758"/>
      <c r="BD1846" s="758"/>
      <c r="BE1846" s="758"/>
      <c r="BF1846" s="812"/>
      <c r="BG1846" s="758"/>
      <c r="BH1846" s="758"/>
      <c r="BI1846" s="758"/>
      <c r="BJ1846" s="758"/>
      <c r="BK1846" s="758"/>
      <c r="BL1846" s="758"/>
      <c r="BM1846" s="758"/>
      <c r="BN1846" s="758"/>
      <c r="BO1846" s="758"/>
      <c r="BP1846" s="758"/>
      <c r="BQ1846" s="758"/>
      <c r="BR1846" s="758"/>
      <c r="BS1846" s="758"/>
      <c r="BT1846" s="758"/>
      <c r="BU1846" s="758"/>
      <c r="BV1846" s="758"/>
      <c r="BW1846" s="758"/>
      <c r="BX1846" s="758"/>
      <c r="BY1846" s="758"/>
      <c r="BZ1846" s="758"/>
      <c r="CA1846" s="758"/>
      <c r="CB1846" s="758"/>
      <c r="CC1846" s="758"/>
      <c r="CD1846" s="758"/>
      <c r="CE1846" s="758"/>
      <c r="CF1846" s="758"/>
      <c r="CG1846" s="758"/>
      <c r="CH1846" s="758"/>
      <c r="CI1846" s="758"/>
      <c r="CJ1846" s="758"/>
      <c r="CK1846" s="758"/>
      <c r="CL1846" s="758"/>
      <c r="CM1846" s="758"/>
      <c r="CN1846" s="758"/>
    </row>
    <row r="1847" spans="2:92" ht="15">
      <c r="B1847" s="758"/>
      <c r="C1847" s="758"/>
      <c r="D1847" s="758"/>
      <c r="E1847" s="758"/>
      <c r="F1847" s="758"/>
      <c r="G1847" s="758"/>
      <c r="H1847" s="758"/>
      <c r="I1847" s="758"/>
      <c r="J1847" s="758"/>
      <c r="K1847" s="758"/>
      <c r="L1847" s="758"/>
      <c r="M1847" s="758"/>
      <c r="N1847" s="758"/>
      <c r="O1847" s="758"/>
      <c r="P1847" s="758"/>
      <c r="Q1847" s="758"/>
      <c r="R1847" s="758"/>
      <c r="S1847" s="758"/>
      <c r="T1847" s="758"/>
      <c r="U1847" s="758"/>
      <c r="V1847" s="758"/>
      <c r="W1847" s="758"/>
      <c r="X1847" s="758"/>
      <c r="Y1847" s="758"/>
      <c r="Z1847" s="758"/>
      <c r="AA1847" s="758"/>
      <c r="AB1847" s="758"/>
      <c r="AC1847" s="758"/>
      <c r="AD1847" s="758"/>
      <c r="AE1847" s="758"/>
      <c r="AF1847" s="758"/>
      <c r="AG1847" s="758"/>
      <c r="AH1847" s="758"/>
      <c r="AI1847" s="758"/>
      <c r="AJ1847" s="758"/>
      <c r="AK1847" s="758"/>
      <c r="AL1847" s="758"/>
      <c r="AM1847" s="758"/>
      <c r="AN1847" s="758"/>
      <c r="AO1847" s="758"/>
      <c r="AP1847" s="758"/>
      <c r="AQ1847" s="758"/>
      <c r="AR1847" s="758"/>
      <c r="AS1847" s="758"/>
      <c r="AT1847" s="758"/>
      <c r="AU1847" s="758"/>
      <c r="AV1847" s="758"/>
      <c r="AW1847" s="758"/>
      <c r="AX1847" s="758"/>
      <c r="AY1847" s="758"/>
      <c r="AZ1847" s="758"/>
      <c r="BA1847" s="758"/>
      <c r="BB1847" s="758"/>
      <c r="BC1847" s="758"/>
      <c r="BD1847" s="758"/>
      <c r="BE1847" s="758"/>
      <c r="BF1847" s="812"/>
      <c r="BG1847" s="758"/>
      <c r="BH1847" s="758"/>
      <c r="BI1847" s="758"/>
      <c r="BJ1847" s="758"/>
      <c r="BK1847" s="758"/>
      <c r="BL1847" s="758"/>
      <c r="BM1847" s="758"/>
      <c r="BN1847" s="758"/>
      <c r="BO1847" s="758"/>
      <c r="BP1847" s="758"/>
      <c r="BQ1847" s="758"/>
      <c r="BR1847" s="758"/>
      <c r="BS1847" s="758"/>
      <c r="BT1847" s="758"/>
      <c r="BU1847" s="758"/>
      <c r="BV1847" s="758"/>
      <c r="BW1847" s="758"/>
      <c r="BX1847" s="758"/>
      <c r="BY1847" s="758"/>
      <c r="BZ1847" s="758"/>
      <c r="CA1847" s="758"/>
      <c r="CB1847" s="758"/>
      <c r="CC1847" s="758"/>
      <c r="CD1847" s="758"/>
      <c r="CE1847" s="758"/>
      <c r="CF1847" s="758"/>
      <c r="CG1847" s="758"/>
      <c r="CH1847" s="758"/>
      <c r="CI1847" s="758"/>
      <c r="CJ1847" s="758"/>
      <c r="CK1847" s="758"/>
      <c r="CL1847" s="758"/>
      <c r="CM1847" s="758"/>
      <c r="CN1847" s="758"/>
    </row>
    <row r="1848" spans="2:92" ht="15">
      <c r="B1848" s="758"/>
      <c r="C1848" s="758"/>
      <c r="D1848" s="758"/>
      <c r="E1848" s="758"/>
      <c r="F1848" s="758"/>
      <c r="G1848" s="758"/>
      <c r="H1848" s="758"/>
      <c r="I1848" s="758"/>
      <c r="J1848" s="758"/>
      <c r="K1848" s="758"/>
      <c r="L1848" s="758"/>
      <c r="M1848" s="758"/>
      <c r="N1848" s="758"/>
      <c r="O1848" s="758"/>
      <c r="P1848" s="758"/>
      <c r="Q1848" s="758"/>
      <c r="R1848" s="758"/>
      <c r="S1848" s="758"/>
      <c r="T1848" s="758"/>
      <c r="U1848" s="758"/>
      <c r="V1848" s="758"/>
      <c r="W1848" s="758"/>
      <c r="X1848" s="758"/>
      <c r="Y1848" s="758"/>
      <c r="Z1848" s="758"/>
      <c r="AA1848" s="758"/>
      <c r="AB1848" s="758"/>
      <c r="AC1848" s="758"/>
      <c r="AD1848" s="758"/>
      <c r="AE1848" s="758"/>
      <c r="AF1848" s="758"/>
      <c r="AG1848" s="758"/>
      <c r="AH1848" s="758"/>
      <c r="AI1848" s="758"/>
      <c r="AJ1848" s="758"/>
      <c r="AK1848" s="758"/>
      <c r="AL1848" s="758"/>
      <c r="AM1848" s="758"/>
      <c r="AN1848" s="758"/>
      <c r="AO1848" s="758"/>
      <c r="AP1848" s="758"/>
      <c r="AQ1848" s="758"/>
      <c r="AR1848" s="758"/>
      <c r="AS1848" s="758"/>
      <c r="AT1848" s="758"/>
      <c r="AU1848" s="758"/>
      <c r="AV1848" s="758"/>
      <c r="AW1848" s="758"/>
      <c r="AX1848" s="758"/>
      <c r="AY1848" s="758"/>
      <c r="AZ1848" s="758"/>
      <c r="BA1848" s="758"/>
      <c r="BB1848" s="758"/>
      <c r="BC1848" s="758"/>
      <c r="BD1848" s="758"/>
      <c r="BE1848" s="758"/>
      <c r="BF1848" s="812"/>
      <c r="BG1848" s="758"/>
      <c r="BH1848" s="758"/>
      <c r="BI1848" s="758"/>
      <c r="BJ1848" s="758"/>
      <c r="BK1848" s="758"/>
      <c r="BL1848" s="758"/>
      <c r="BM1848" s="758"/>
      <c r="BN1848" s="758"/>
      <c r="BO1848" s="758"/>
      <c r="BP1848" s="758"/>
      <c r="BQ1848" s="758"/>
      <c r="BR1848" s="758"/>
      <c r="BS1848" s="758"/>
      <c r="BT1848" s="758"/>
      <c r="BU1848" s="758"/>
      <c r="BV1848" s="758"/>
      <c r="BW1848" s="758"/>
      <c r="BX1848" s="758"/>
      <c r="BY1848" s="758"/>
      <c r="BZ1848" s="758"/>
      <c r="CA1848" s="758"/>
      <c r="CB1848" s="758"/>
      <c r="CC1848" s="758"/>
      <c r="CD1848" s="758"/>
      <c r="CE1848" s="758"/>
      <c r="CF1848" s="758"/>
      <c r="CG1848" s="758"/>
      <c r="CH1848" s="758"/>
      <c r="CI1848" s="758"/>
      <c r="CJ1848" s="758"/>
      <c r="CK1848" s="758"/>
      <c r="CL1848" s="758"/>
      <c r="CM1848" s="758"/>
      <c r="CN1848" s="758"/>
    </row>
    <row r="1849" spans="2:92" ht="15">
      <c r="B1849" s="758"/>
      <c r="C1849" s="758"/>
      <c r="D1849" s="758"/>
      <c r="E1849" s="758"/>
      <c r="F1849" s="758"/>
      <c r="G1849" s="758"/>
      <c r="H1849" s="758"/>
      <c r="I1849" s="758"/>
      <c r="J1849" s="758"/>
      <c r="K1849" s="758"/>
      <c r="L1849" s="758"/>
      <c r="M1849" s="758"/>
      <c r="N1849" s="758"/>
      <c r="O1849" s="758"/>
      <c r="P1849" s="758"/>
      <c r="Q1849" s="758"/>
      <c r="R1849" s="758"/>
      <c r="S1849" s="758"/>
      <c r="T1849" s="758"/>
      <c r="U1849" s="758"/>
      <c r="V1849" s="758"/>
      <c r="W1849" s="758"/>
      <c r="X1849" s="758"/>
      <c r="Y1849" s="758"/>
      <c r="Z1849" s="758"/>
      <c r="AA1849" s="758"/>
      <c r="AB1849" s="758"/>
      <c r="AC1849" s="758"/>
      <c r="AD1849" s="758"/>
      <c r="AE1849" s="758"/>
      <c r="AF1849" s="758"/>
      <c r="AG1849" s="758"/>
      <c r="AH1849" s="758"/>
      <c r="AI1849" s="758"/>
      <c r="AJ1849" s="758"/>
      <c r="AK1849" s="758"/>
      <c r="AL1849" s="758"/>
      <c r="AM1849" s="758"/>
      <c r="AN1849" s="758"/>
      <c r="AO1849" s="758"/>
      <c r="AP1849" s="758"/>
      <c r="AQ1849" s="758"/>
      <c r="AR1849" s="758"/>
      <c r="AS1849" s="758"/>
      <c r="AT1849" s="758"/>
      <c r="AU1849" s="758"/>
      <c r="AV1849" s="758"/>
      <c r="AW1849" s="758"/>
      <c r="AX1849" s="758"/>
      <c r="AY1849" s="758"/>
      <c r="AZ1849" s="758"/>
      <c r="BA1849" s="758"/>
      <c r="BB1849" s="758"/>
      <c r="BC1849" s="758"/>
      <c r="BD1849" s="758"/>
      <c r="BE1849" s="758"/>
      <c r="BF1849" s="812"/>
      <c r="BG1849" s="758"/>
      <c r="BH1849" s="758"/>
      <c r="BI1849" s="758"/>
      <c r="BJ1849" s="758"/>
      <c r="BK1849" s="758"/>
      <c r="BL1849" s="758"/>
      <c r="BM1849" s="758"/>
      <c r="BN1849" s="758"/>
      <c r="BO1849" s="758"/>
      <c r="BP1849" s="758"/>
      <c r="BQ1849" s="758"/>
      <c r="BR1849" s="758"/>
      <c r="BS1849" s="758"/>
      <c r="BT1849" s="758"/>
      <c r="BU1849" s="758"/>
      <c r="BV1849" s="758"/>
      <c r="BW1849" s="758"/>
      <c r="BX1849" s="758"/>
      <c r="BY1849" s="758"/>
      <c r="BZ1849" s="758"/>
      <c r="CA1849" s="758"/>
      <c r="CB1849" s="758"/>
      <c r="CC1849" s="758"/>
      <c r="CD1849" s="758"/>
      <c r="CE1849" s="758"/>
      <c r="CF1849" s="758"/>
      <c r="CG1849" s="758"/>
      <c r="CH1849" s="758"/>
      <c r="CI1849" s="758"/>
      <c r="CJ1849" s="758"/>
      <c r="CK1849" s="758"/>
      <c r="CL1849" s="758"/>
      <c r="CM1849" s="758"/>
      <c r="CN1849" s="758"/>
    </row>
    <row r="1850" spans="2:92" ht="15">
      <c r="B1850" s="758"/>
      <c r="C1850" s="758"/>
      <c r="D1850" s="758"/>
      <c r="E1850" s="758"/>
      <c r="F1850" s="758"/>
      <c r="G1850" s="758"/>
      <c r="H1850" s="758"/>
      <c r="I1850" s="758"/>
      <c r="J1850" s="758"/>
      <c r="K1850" s="758"/>
      <c r="L1850" s="758"/>
      <c r="M1850" s="758"/>
      <c r="N1850" s="758"/>
      <c r="O1850" s="758"/>
      <c r="P1850" s="758"/>
      <c r="Q1850" s="758"/>
      <c r="R1850" s="758"/>
      <c r="S1850" s="758"/>
      <c r="T1850" s="758"/>
      <c r="U1850" s="758"/>
      <c r="V1850" s="758"/>
      <c r="W1850" s="758"/>
      <c r="X1850" s="758"/>
      <c r="Y1850" s="758"/>
      <c r="Z1850" s="758"/>
      <c r="AA1850" s="758"/>
      <c r="AB1850" s="758"/>
      <c r="AC1850" s="758"/>
      <c r="AD1850" s="758"/>
      <c r="AE1850" s="758"/>
      <c r="AF1850" s="758"/>
      <c r="AG1850" s="758"/>
      <c r="AH1850" s="758"/>
      <c r="AI1850" s="758"/>
      <c r="AJ1850" s="758"/>
      <c r="AK1850" s="758"/>
      <c r="AL1850" s="758"/>
      <c r="AM1850" s="758"/>
      <c r="AN1850" s="758"/>
      <c r="AO1850" s="758"/>
      <c r="AP1850" s="758"/>
      <c r="AQ1850" s="758"/>
      <c r="AR1850" s="758"/>
      <c r="AS1850" s="758"/>
      <c r="AT1850" s="758"/>
      <c r="AU1850" s="758"/>
      <c r="AV1850" s="758"/>
      <c r="AW1850" s="758"/>
      <c r="AX1850" s="758"/>
      <c r="AY1850" s="758"/>
      <c r="AZ1850" s="758"/>
      <c r="BA1850" s="758"/>
      <c r="BB1850" s="758"/>
      <c r="BC1850" s="758"/>
      <c r="BD1850" s="758"/>
      <c r="BE1850" s="758"/>
      <c r="BF1850" s="812"/>
      <c r="BG1850" s="758"/>
      <c r="BH1850" s="758"/>
      <c r="BI1850" s="758"/>
      <c r="BJ1850" s="758"/>
      <c r="BK1850" s="758"/>
      <c r="BL1850" s="758"/>
      <c r="BM1850" s="758"/>
      <c r="BN1850" s="758"/>
      <c r="BO1850" s="758"/>
      <c r="BP1850" s="758"/>
      <c r="BQ1850" s="758"/>
      <c r="BR1850" s="758"/>
      <c r="BS1850" s="758"/>
      <c r="BT1850" s="758"/>
      <c r="BU1850" s="758"/>
      <c r="BV1850" s="758"/>
      <c r="BW1850" s="758"/>
      <c r="BX1850" s="758"/>
      <c r="BY1850" s="758"/>
      <c r="BZ1850" s="758"/>
      <c r="CA1850" s="758"/>
      <c r="CB1850" s="758"/>
      <c r="CC1850" s="758"/>
      <c r="CD1850" s="758"/>
      <c r="CE1850" s="758"/>
      <c r="CF1850" s="758"/>
      <c r="CG1850" s="758"/>
      <c r="CH1850" s="758"/>
      <c r="CI1850" s="758"/>
      <c r="CJ1850" s="758"/>
      <c r="CK1850" s="758"/>
      <c r="CL1850" s="758"/>
      <c r="CM1850" s="758"/>
      <c r="CN1850" s="758"/>
    </row>
    <row r="1851" spans="2:92" ht="15">
      <c r="B1851" s="758"/>
      <c r="C1851" s="758"/>
      <c r="D1851" s="758"/>
      <c r="E1851" s="758"/>
      <c r="F1851" s="758"/>
      <c r="G1851" s="758"/>
      <c r="H1851" s="758"/>
      <c r="I1851" s="758"/>
      <c r="J1851" s="758"/>
      <c r="K1851" s="758"/>
      <c r="L1851" s="758"/>
      <c r="M1851" s="758"/>
      <c r="N1851" s="758"/>
      <c r="O1851" s="758"/>
      <c r="P1851" s="758"/>
      <c r="Q1851" s="758"/>
      <c r="R1851" s="758"/>
      <c r="S1851" s="758"/>
      <c r="T1851" s="758"/>
      <c r="U1851" s="758"/>
      <c r="V1851" s="758"/>
      <c r="W1851" s="758"/>
      <c r="X1851" s="758"/>
      <c r="Y1851" s="758"/>
      <c r="Z1851" s="758"/>
      <c r="AA1851" s="758"/>
      <c r="AB1851" s="758"/>
      <c r="AC1851" s="758"/>
      <c r="AD1851" s="758"/>
      <c r="AE1851" s="758"/>
      <c r="AF1851" s="758"/>
      <c r="AG1851" s="758"/>
      <c r="AH1851" s="758"/>
      <c r="AI1851" s="758"/>
      <c r="AJ1851" s="758"/>
      <c r="AK1851" s="758"/>
      <c r="AL1851" s="758"/>
      <c r="AM1851" s="758"/>
      <c r="AN1851" s="758"/>
      <c r="AO1851" s="758"/>
      <c r="AP1851" s="758"/>
      <c r="AQ1851" s="758"/>
      <c r="AR1851" s="758"/>
      <c r="AS1851" s="758"/>
      <c r="AT1851" s="758"/>
      <c r="AU1851" s="758"/>
      <c r="AV1851" s="758"/>
      <c r="AW1851" s="758"/>
      <c r="AX1851" s="758"/>
      <c r="AY1851" s="758"/>
      <c r="AZ1851" s="758"/>
      <c r="BA1851" s="758"/>
      <c r="BB1851" s="758"/>
      <c r="BC1851" s="758"/>
      <c r="BD1851" s="758"/>
      <c r="BE1851" s="758"/>
      <c r="BF1851" s="812"/>
      <c r="BG1851" s="758"/>
      <c r="BH1851" s="758"/>
      <c r="BI1851" s="758"/>
      <c r="BJ1851" s="758"/>
      <c r="BK1851" s="758"/>
      <c r="BL1851" s="758"/>
      <c r="BM1851" s="758"/>
      <c r="BN1851" s="758"/>
      <c r="BO1851" s="758"/>
      <c r="BP1851" s="758"/>
      <c r="BQ1851" s="758"/>
      <c r="BR1851" s="758"/>
      <c r="BS1851" s="758"/>
      <c r="BT1851" s="758"/>
      <c r="BU1851" s="758"/>
      <c r="BV1851" s="758"/>
      <c r="BW1851" s="758"/>
      <c r="BX1851" s="758"/>
      <c r="BY1851" s="758"/>
      <c r="BZ1851" s="758"/>
      <c r="CA1851" s="758"/>
      <c r="CB1851" s="758"/>
      <c r="CC1851" s="758"/>
      <c r="CD1851" s="758"/>
      <c r="CE1851" s="758"/>
      <c r="CF1851" s="758"/>
      <c r="CG1851" s="758"/>
      <c r="CH1851" s="758"/>
      <c r="CI1851" s="758"/>
      <c r="CJ1851" s="758"/>
      <c r="CK1851" s="758"/>
      <c r="CL1851" s="758"/>
      <c r="CM1851" s="758"/>
      <c r="CN1851" s="758"/>
    </row>
    <row r="1852" spans="2:92" ht="15">
      <c r="B1852" s="758"/>
      <c r="C1852" s="758"/>
      <c r="D1852" s="758"/>
      <c r="E1852" s="758"/>
      <c r="F1852" s="758"/>
      <c r="G1852" s="758"/>
      <c r="H1852" s="758"/>
      <c r="I1852" s="758"/>
      <c r="J1852" s="758"/>
      <c r="K1852" s="758"/>
      <c r="L1852" s="758"/>
      <c r="M1852" s="758"/>
      <c r="N1852" s="758"/>
      <c r="O1852" s="758"/>
      <c r="P1852" s="758"/>
      <c r="Q1852" s="758"/>
      <c r="R1852" s="758"/>
      <c r="S1852" s="758"/>
      <c r="T1852" s="758"/>
      <c r="U1852" s="758"/>
      <c r="V1852" s="758"/>
      <c r="W1852" s="758"/>
      <c r="X1852" s="758"/>
      <c r="Y1852" s="758"/>
      <c r="Z1852" s="758"/>
      <c r="AA1852" s="758"/>
      <c r="AB1852" s="758"/>
      <c r="AC1852" s="758"/>
      <c r="AD1852" s="758"/>
      <c r="AE1852" s="758"/>
      <c r="AF1852" s="758"/>
      <c r="AG1852" s="758"/>
      <c r="AH1852" s="758"/>
      <c r="AI1852" s="758"/>
      <c r="AJ1852" s="758"/>
      <c r="AK1852" s="758"/>
      <c r="AL1852" s="758"/>
      <c r="AM1852" s="758"/>
      <c r="AN1852" s="758"/>
      <c r="AO1852" s="758"/>
      <c r="AP1852" s="758"/>
      <c r="AQ1852" s="758"/>
      <c r="AR1852" s="758"/>
      <c r="AS1852" s="758"/>
      <c r="AT1852" s="758"/>
      <c r="AU1852" s="758"/>
      <c r="AV1852" s="758"/>
      <c r="AW1852" s="758"/>
      <c r="AX1852" s="758"/>
      <c r="AY1852" s="758"/>
      <c r="AZ1852" s="758"/>
      <c r="BA1852" s="758"/>
      <c r="BB1852" s="758"/>
      <c r="BC1852" s="758"/>
      <c r="BD1852" s="758"/>
      <c r="BE1852" s="758"/>
      <c r="BF1852" s="812"/>
      <c r="BG1852" s="758"/>
      <c r="BH1852" s="758"/>
      <c r="BI1852" s="758"/>
      <c r="BJ1852" s="758"/>
      <c r="BK1852" s="758"/>
      <c r="BL1852" s="758"/>
      <c r="BM1852" s="758"/>
      <c r="BN1852" s="758"/>
      <c r="BO1852" s="758"/>
      <c r="BP1852" s="758"/>
      <c r="BQ1852" s="758"/>
      <c r="BR1852" s="758"/>
      <c r="BS1852" s="758"/>
      <c r="BT1852" s="758"/>
      <c r="BU1852" s="758"/>
      <c r="BV1852" s="758"/>
      <c r="BW1852" s="758"/>
      <c r="BX1852" s="758"/>
      <c r="BY1852" s="758"/>
      <c r="BZ1852" s="758"/>
      <c r="CA1852" s="758"/>
      <c r="CB1852" s="758"/>
      <c r="CC1852" s="758"/>
      <c r="CD1852" s="758"/>
      <c r="CE1852" s="758"/>
      <c r="CF1852" s="758"/>
      <c r="CG1852" s="758"/>
      <c r="CH1852" s="758"/>
      <c r="CI1852" s="758"/>
      <c r="CJ1852" s="758"/>
      <c r="CK1852" s="758"/>
      <c r="CL1852" s="758"/>
      <c r="CM1852" s="758"/>
      <c r="CN1852" s="758"/>
    </row>
    <row r="1853" spans="2:92" ht="15">
      <c r="B1853" s="758"/>
      <c r="C1853" s="758"/>
      <c r="D1853" s="758"/>
      <c r="E1853" s="758"/>
      <c r="F1853" s="758"/>
      <c r="G1853" s="758"/>
      <c r="H1853" s="758"/>
      <c r="I1853" s="758"/>
      <c r="J1853" s="758"/>
      <c r="K1853" s="758"/>
      <c r="L1853" s="758"/>
      <c r="M1853" s="758"/>
      <c r="N1853" s="758"/>
      <c r="O1853" s="758"/>
      <c r="P1853" s="758"/>
      <c r="Q1853" s="758"/>
      <c r="R1853" s="758"/>
      <c r="S1853" s="758"/>
      <c r="T1853" s="758"/>
      <c r="U1853" s="758"/>
      <c r="V1853" s="758"/>
      <c r="W1853" s="758"/>
      <c r="X1853" s="758"/>
      <c r="Y1853" s="758"/>
      <c r="Z1853" s="758"/>
      <c r="AA1853" s="758"/>
      <c r="AB1853" s="758"/>
      <c r="AC1853" s="758"/>
      <c r="AD1853" s="758"/>
      <c r="AE1853" s="758"/>
      <c r="AF1853" s="758"/>
      <c r="AG1853" s="758"/>
      <c r="AH1853" s="758"/>
      <c r="AI1853" s="758"/>
      <c r="AJ1853" s="758"/>
      <c r="AK1853" s="758"/>
      <c r="AL1853" s="758"/>
      <c r="AM1853" s="758"/>
      <c r="AN1853" s="758"/>
      <c r="AO1853" s="758"/>
      <c r="AP1853" s="758"/>
      <c r="AQ1853" s="758"/>
      <c r="AR1853" s="758"/>
      <c r="AS1853" s="758"/>
      <c r="AT1853" s="758"/>
      <c r="AU1853" s="758"/>
      <c r="AV1853" s="758"/>
      <c r="AW1853" s="758"/>
      <c r="AX1853" s="758"/>
      <c r="AY1853" s="758"/>
      <c r="AZ1853" s="758"/>
      <c r="BA1853" s="758"/>
      <c r="BB1853" s="758"/>
      <c r="BC1853" s="758"/>
      <c r="BD1853" s="758"/>
      <c r="BE1853" s="758"/>
      <c r="BF1853" s="812"/>
      <c r="BG1853" s="758"/>
      <c r="BH1853" s="758"/>
      <c r="BI1853" s="758"/>
      <c r="BJ1853" s="758"/>
      <c r="BK1853" s="758"/>
      <c r="BL1853" s="758"/>
      <c r="BM1853" s="758"/>
      <c r="BN1853" s="758"/>
      <c r="BO1853" s="758"/>
      <c r="BP1853" s="758"/>
      <c r="BQ1853" s="758"/>
      <c r="BR1853" s="758"/>
      <c r="BS1853" s="758"/>
      <c r="BT1853" s="758"/>
      <c r="BU1853" s="758"/>
      <c r="BV1853" s="758"/>
      <c r="BW1853" s="758"/>
      <c r="BX1853" s="758"/>
      <c r="BY1853" s="758"/>
      <c r="BZ1853" s="758"/>
      <c r="CA1853" s="758"/>
      <c r="CB1853" s="758"/>
      <c r="CC1853" s="758"/>
      <c r="CD1853" s="758"/>
      <c r="CE1853" s="758"/>
      <c r="CF1853" s="758"/>
      <c r="CG1853" s="758"/>
      <c r="CH1853" s="758"/>
      <c r="CI1853" s="758"/>
      <c r="CJ1853" s="758"/>
      <c r="CK1853" s="758"/>
      <c r="CL1853" s="758"/>
      <c r="CM1853" s="758"/>
      <c r="CN1853" s="758"/>
    </row>
    <row r="1854" spans="2:92" ht="15">
      <c r="B1854" s="758"/>
      <c r="C1854" s="758"/>
      <c r="D1854" s="758"/>
      <c r="E1854" s="758"/>
      <c r="F1854" s="758"/>
      <c r="G1854" s="758"/>
      <c r="H1854" s="758"/>
      <c r="I1854" s="758"/>
      <c r="J1854" s="758"/>
      <c r="K1854" s="758"/>
      <c r="L1854" s="758"/>
      <c r="M1854" s="758"/>
      <c r="N1854" s="758"/>
      <c r="O1854" s="758"/>
      <c r="P1854" s="758"/>
      <c r="Q1854" s="758"/>
      <c r="R1854" s="758"/>
      <c r="S1854" s="758"/>
      <c r="T1854" s="758"/>
      <c r="U1854" s="758"/>
      <c r="V1854" s="758"/>
      <c r="W1854" s="758"/>
      <c r="X1854" s="758"/>
      <c r="Y1854" s="758"/>
      <c r="Z1854" s="758"/>
      <c r="AA1854" s="758"/>
      <c r="AB1854" s="758"/>
      <c r="AC1854" s="758"/>
      <c r="AD1854" s="758"/>
      <c r="AE1854" s="758"/>
      <c r="AF1854" s="758"/>
      <c r="AG1854" s="758"/>
      <c r="AH1854" s="758"/>
      <c r="AI1854" s="758"/>
      <c r="AJ1854" s="758"/>
      <c r="AK1854" s="758"/>
      <c r="AL1854" s="758"/>
      <c r="AM1854" s="758"/>
      <c r="AN1854" s="758"/>
      <c r="AO1854" s="758"/>
      <c r="AP1854" s="758"/>
      <c r="AQ1854" s="758"/>
      <c r="AR1854" s="758"/>
      <c r="AS1854" s="758"/>
      <c r="AT1854" s="758"/>
      <c r="AU1854" s="758"/>
      <c r="AV1854" s="758"/>
      <c r="AW1854" s="758"/>
      <c r="AX1854" s="758"/>
      <c r="AY1854" s="758"/>
      <c r="AZ1854" s="758"/>
      <c r="BA1854" s="758"/>
      <c r="BB1854" s="758"/>
      <c r="BC1854" s="758"/>
      <c r="BD1854" s="758"/>
      <c r="BE1854" s="758"/>
      <c r="BF1854" s="812"/>
      <c r="BG1854" s="758"/>
      <c r="BH1854" s="758"/>
      <c r="BI1854" s="758"/>
      <c r="BJ1854" s="758"/>
      <c r="BK1854" s="758"/>
      <c r="BL1854" s="758"/>
      <c r="BM1854" s="758"/>
      <c r="BN1854" s="758"/>
      <c r="BO1854" s="758"/>
      <c r="BP1854" s="758"/>
      <c r="BQ1854" s="758"/>
      <c r="BR1854" s="758"/>
      <c r="BS1854" s="758"/>
      <c r="BT1854" s="758"/>
      <c r="BU1854" s="758"/>
      <c r="BV1854" s="758"/>
      <c r="BW1854" s="758"/>
      <c r="BX1854" s="758"/>
      <c r="BY1854" s="758"/>
      <c r="BZ1854" s="758"/>
      <c r="CA1854" s="758"/>
      <c r="CB1854" s="758"/>
      <c r="CC1854" s="758"/>
      <c r="CD1854" s="758"/>
      <c r="CE1854" s="758"/>
      <c r="CF1854" s="758"/>
      <c r="CG1854" s="758"/>
      <c r="CH1854" s="758"/>
      <c r="CI1854" s="758"/>
      <c r="CJ1854" s="758"/>
      <c r="CK1854" s="758"/>
      <c r="CL1854" s="758"/>
      <c r="CM1854" s="758"/>
      <c r="CN1854" s="758"/>
    </row>
    <row r="1855" spans="2:92" ht="15">
      <c r="B1855" s="758"/>
      <c r="C1855" s="758"/>
      <c r="D1855" s="758"/>
      <c r="E1855" s="758"/>
      <c r="F1855" s="758"/>
      <c r="G1855" s="758"/>
      <c r="H1855" s="758"/>
      <c r="I1855" s="758"/>
      <c r="J1855" s="758"/>
      <c r="K1855" s="758"/>
      <c r="L1855" s="758"/>
      <c r="M1855" s="758"/>
      <c r="N1855" s="758"/>
      <c r="O1855" s="758"/>
      <c r="P1855" s="758"/>
      <c r="Q1855" s="758"/>
      <c r="R1855" s="758"/>
      <c r="S1855" s="758"/>
      <c r="T1855" s="758"/>
      <c r="U1855" s="758"/>
      <c r="V1855" s="758"/>
      <c r="W1855" s="758"/>
      <c r="X1855" s="758"/>
      <c r="Y1855" s="758"/>
      <c r="Z1855" s="758"/>
      <c r="AA1855" s="758"/>
      <c r="AB1855" s="758"/>
      <c r="AC1855" s="758"/>
      <c r="AD1855" s="758"/>
      <c r="AE1855" s="758"/>
      <c r="AF1855" s="758"/>
      <c r="AG1855" s="758"/>
      <c r="AH1855" s="758"/>
      <c r="AI1855" s="758"/>
      <c r="AJ1855" s="758"/>
      <c r="AK1855" s="758"/>
      <c r="AL1855" s="758"/>
      <c r="AM1855" s="758"/>
      <c r="AN1855" s="758"/>
      <c r="AO1855" s="758"/>
      <c r="AP1855" s="758"/>
      <c r="AQ1855" s="758"/>
      <c r="AR1855" s="758"/>
      <c r="AS1855" s="758"/>
      <c r="AT1855" s="758"/>
      <c r="AU1855" s="758"/>
      <c r="AV1855" s="758"/>
      <c r="AW1855" s="758"/>
      <c r="AX1855" s="758"/>
      <c r="AY1855" s="758"/>
      <c r="AZ1855" s="758"/>
      <c r="BA1855" s="758"/>
      <c r="BB1855" s="758"/>
      <c r="BC1855" s="758"/>
      <c r="BD1855" s="758"/>
      <c r="BE1855" s="758"/>
      <c r="BF1855" s="812"/>
      <c r="BG1855" s="758"/>
      <c r="BH1855" s="758"/>
      <c r="BI1855" s="758"/>
      <c r="BJ1855" s="758"/>
      <c r="BK1855" s="758"/>
      <c r="BL1855" s="758"/>
      <c r="BM1855" s="758"/>
      <c r="BN1855" s="758"/>
      <c r="BO1855" s="758"/>
      <c r="BP1855" s="758"/>
      <c r="BQ1855" s="758"/>
      <c r="BR1855" s="758"/>
      <c r="BS1855" s="758"/>
      <c r="BT1855" s="758"/>
      <c r="BU1855" s="758"/>
      <c r="BV1855" s="758"/>
      <c r="BW1855" s="758"/>
      <c r="BX1855" s="758"/>
      <c r="BY1855" s="758"/>
      <c r="BZ1855" s="758"/>
      <c r="CA1855" s="758"/>
      <c r="CB1855" s="758"/>
      <c r="CC1855" s="758"/>
      <c r="CD1855" s="758"/>
      <c r="CE1855" s="758"/>
      <c r="CF1855" s="758"/>
      <c r="CG1855" s="758"/>
      <c r="CH1855" s="758"/>
      <c r="CI1855" s="758"/>
      <c r="CJ1855" s="758"/>
      <c r="CK1855" s="758"/>
      <c r="CL1855" s="758"/>
      <c r="CM1855" s="758"/>
      <c r="CN1855" s="758"/>
    </row>
    <row r="1856" spans="2:92" ht="15">
      <c r="B1856" s="758"/>
      <c r="C1856" s="758"/>
      <c r="D1856" s="758"/>
      <c r="E1856" s="758"/>
      <c r="F1856" s="758"/>
      <c r="G1856" s="758"/>
      <c r="H1856" s="758"/>
      <c r="I1856" s="758"/>
      <c r="J1856" s="758"/>
      <c r="K1856" s="758"/>
      <c r="L1856" s="758"/>
      <c r="M1856" s="758"/>
      <c r="N1856" s="758"/>
      <c r="O1856" s="758"/>
      <c r="P1856" s="758"/>
      <c r="Q1856" s="758"/>
      <c r="R1856" s="758"/>
      <c r="S1856" s="758"/>
      <c r="T1856" s="758"/>
      <c r="U1856" s="758"/>
      <c r="V1856" s="758"/>
      <c r="W1856" s="758"/>
      <c r="X1856" s="758"/>
      <c r="Y1856" s="758"/>
      <c r="Z1856" s="758"/>
      <c r="AA1856" s="758"/>
      <c r="AB1856" s="758"/>
      <c r="AC1856" s="758"/>
      <c r="AD1856" s="758"/>
      <c r="AE1856" s="758"/>
      <c r="AF1856" s="758"/>
      <c r="AG1856" s="758"/>
      <c r="AH1856" s="758"/>
      <c r="AI1856" s="758"/>
      <c r="AJ1856" s="758"/>
      <c r="AK1856" s="758"/>
      <c r="AL1856" s="758"/>
      <c r="AM1856" s="758"/>
      <c r="AN1856" s="758"/>
      <c r="AO1856" s="758"/>
      <c r="AP1856" s="758"/>
      <c r="AQ1856" s="758"/>
      <c r="AR1856" s="758"/>
      <c r="AS1856" s="758"/>
      <c r="AT1856" s="758"/>
      <c r="AU1856" s="758"/>
      <c r="AV1856" s="758"/>
      <c r="AW1856" s="758"/>
      <c r="AX1856" s="758"/>
      <c r="AY1856" s="758"/>
      <c r="AZ1856" s="758"/>
      <c r="BA1856" s="758"/>
      <c r="BB1856" s="758"/>
      <c r="BC1856" s="758"/>
      <c r="BD1856" s="758"/>
      <c r="BE1856" s="758"/>
      <c r="BF1856" s="812"/>
      <c r="BG1856" s="758"/>
      <c r="BH1856" s="758"/>
      <c r="BI1856" s="758"/>
      <c r="BJ1856" s="758"/>
      <c r="BK1856" s="758"/>
      <c r="BL1856" s="758"/>
      <c r="BM1856" s="758"/>
      <c r="BN1856" s="758"/>
      <c r="BO1856" s="758"/>
      <c r="BP1856" s="758"/>
      <c r="BQ1856" s="758"/>
      <c r="BR1856" s="758"/>
      <c r="BS1856" s="758"/>
      <c r="BT1856" s="758"/>
      <c r="BU1856" s="758"/>
      <c r="BV1856" s="758"/>
      <c r="BW1856" s="758"/>
      <c r="BX1856" s="758"/>
      <c r="BY1856" s="758"/>
      <c r="BZ1856" s="758"/>
      <c r="CA1856" s="758"/>
      <c r="CB1856" s="758"/>
      <c r="CC1856" s="758"/>
      <c r="CD1856" s="758"/>
      <c r="CE1856" s="758"/>
      <c r="CF1856" s="758"/>
      <c r="CG1856" s="758"/>
      <c r="CH1856" s="758"/>
      <c r="CI1856" s="758"/>
      <c r="CJ1856" s="758"/>
      <c r="CK1856" s="758"/>
      <c r="CL1856" s="758"/>
      <c r="CM1856" s="758"/>
      <c r="CN1856" s="758"/>
    </row>
    <row r="1857" spans="2:92" ht="15">
      <c r="B1857" s="758"/>
      <c r="C1857" s="758"/>
      <c r="D1857" s="758"/>
      <c r="E1857" s="758"/>
      <c r="F1857" s="758"/>
      <c r="G1857" s="758"/>
      <c r="H1857" s="758"/>
      <c r="I1857" s="758"/>
      <c r="J1857" s="758"/>
      <c r="K1857" s="758"/>
      <c r="L1857" s="758"/>
      <c r="M1857" s="758"/>
      <c r="N1857" s="758"/>
      <c r="O1857" s="758"/>
      <c r="P1857" s="758"/>
      <c r="Q1857" s="758"/>
      <c r="R1857" s="758"/>
      <c r="S1857" s="758"/>
      <c r="T1857" s="758"/>
      <c r="U1857" s="758"/>
      <c r="V1857" s="758"/>
      <c r="W1857" s="758"/>
      <c r="X1857" s="758"/>
      <c r="Y1857" s="758"/>
      <c r="Z1857" s="758"/>
      <c r="AA1857" s="758"/>
      <c r="AB1857" s="758"/>
      <c r="AC1857" s="758"/>
      <c r="AD1857" s="758"/>
      <c r="AE1857" s="758"/>
      <c r="AF1857" s="758"/>
      <c r="AG1857" s="758"/>
      <c r="AH1857" s="758"/>
      <c r="AI1857" s="758"/>
      <c r="AJ1857" s="758"/>
      <c r="AK1857" s="758"/>
      <c r="AL1857" s="758"/>
      <c r="AM1857" s="758"/>
      <c r="AN1857" s="758"/>
      <c r="AO1857" s="758"/>
      <c r="AP1857" s="758"/>
      <c r="AQ1857" s="758"/>
      <c r="AR1857" s="758"/>
      <c r="AS1857" s="758"/>
      <c r="AT1857" s="758"/>
      <c r="AU1857" s="758"/>
      <c r="AV1857" s="758"/>
      <c r="AW1857" s="758"/>
      <c r="AX1857" s="758"/>
      <c r="AY1857" s="758"/>
      <c r="AZ1857" s="758"/>
      <c r="BA1857" s="758"/>
      <c r="BB1857" s="758"/>
      <c r="BC1857" s="758"/>
      <c r="BD1857" s="758"/>
      <c r="BE1857" s="758"/>
      <c r="BF1857" s="812"/>
      <c r="BG1857" s="758"/>
      <c r="BH1857" s="758"/>
      <c r="BI1857" s="758"/>
      <c r="BJ1857" s="758"/>
      <c r="BK1857" s="758"/>
      <c r="BL1857" s="758"/>
      <c r="BM1857" s="758"/>
      <c r="BN1857" s="758"/>
      <c r="BO1857" s="758"/>
      <c r="BP1857" s="758"/>
      <c r="BQ1857" s="758"/>
      <c r="BR1857" s="758"/>
      <c r="BS1857" s="758"/>
      <c r="BT1857" s="758"/>
      <c r="BU1857" s="758"/>
      <c r="BV1857" s="758"/>
      <c r="BW1857" s="758"/>
      <c r="BX1857" s="758"/>
      <c r="BY1857" s="758"/>
      <c r="BZ1857" s="758"/>
      <c r="CA1857" s="758"/>
      <c r="CB1857" s="758"/>
      <c r="CC1857" s="758"/>
      <c r="CD1857" s="758"/>
      <c r="CE1857" s="758"/>
      <c r="CF1857" s="758"/>
      <c r="CG1857" s="758"/>
      <c r="CH1857" s="758"/>
      <c r="CI1857" s="758"/>
      <c r="CJ1857" s="758"/>
      <c r="CK1857" s="758"/>
      <c r="CL1857" s="758"/>
      <c r="CM1857" s="758"/>
      <c r="CN1857" s="758"/>
    </row>
    <row r="1858" spans="2:92" ht="15">
      <c r="B1858" s="758"/>
      <c r="C1858" s="758"/>
      <c r="D1858" s="758"/>
      <c r="E1858" s="758"/>
      <c r="F1858" s="758"/>
      <c r="G1858" s="758"/>
      <c r="H1858" s="758"/>
      <c r="I1858" s="758"/>
      <c r="J1858" s="758"/>
      <c r="K1858" s="758"/>
      <c r="L1858" s="758"/>
      <c r="M1858" s="758"/>
      <c r="N1858" s="758"/>
      <c r="O1858" s="758"/>
      <c r="P1858" s="758"/>
      <c r="Q1858" s="758"/>
      <c r="R1858" s="758"/>
      <c r="S1858" s="758"/>
      <c r="T1858" s="758"/>
      <c r="U1858" s="758"/>
      <c r="V1858" s="758"/>
      <c r="W1858" s="758"/>
      <c r="X1858" s="758"/>
      <c r="Y1858" s="758"/>
      <c r="Z1858" s="758"/>
      <c r="AA1858" s="758"/>
      <c r="AB1858" s="758"/>
      <c r="AC1858" s="758"/>
      <c r="AD1858" s="758"/>
      <c r="AE1858" s="758"/>
      <c r="AF1858" s="758"/>
      <c r="AG1858" s="758"/>
      <c r="AH1858" s="758"/>
      <c r="AI1858" s="758"/>
      <c r="AJ1858" s="758"/>
      <c r="AK1858" s="758"/>
      <c r="AL1858" s="758"/>
      <c r="AM1858" s="758"/>
      <c r="AN1858" s="758"/>
      <c r="AO1858" s="758"/>
      <c r="AP1858" s="758"/>
      <c r="AQ1858" s="758"/>
      <c r="AR1858" s="758"/>
      <c r="AS1858" s="758"/>
      <c r="AT1858" s="758"/>
      <c r="AU1858" s="758"/>
      <c r="AV1858" s="758"/>
      <c r="AW1858" s="758"/>
      <c r="AX1858" s="758"/>
      <c r="AY1858" s="758"/>
      <c r="AZ1858" s="758"/>
      <c r="BA1858" s="758"/>
      <c r="BB1858" s="758"/>
      <c r="BC1858" s="758"/>
      <c r="BD1858" s="758"/>
      <c r="BE1858" s="758"/>
      <c r="BF1858" s="812"/>
      <c r="BG1858" s="758"/>
      <c r="BH1858" s="758"/>
      <c r="BI1858" s="758"/>
      <c r="BJ1858" s="758"/>
      <c r="BK1858" s="758"/>
      <c r="BL1858" s="758"/>
      <c r="BM1858" s="758"/>
      <c r="BN1858" s="758"/>
      <c r="BO1858" s="758"/>
      <c r="BP1858" s="758"/>
      <c r="BQ1858" s="758"/>
      <c r="BR1858" s="758"/>
      <c r="BS1858" s="758"/>
      <c r="BT1858" s="758"/>
      <c r="BU1858" s="758"/>
      <c r="BV1858" s="758"/>
      <c r="BW1858" s="758"/>
      <c r="BX1858" s="758"/>
      <c r="BY1858" s="758"/>
      <c r="BZ1858" s="758"/>
      <c r="CA1858" s="758"/>
      <c r="CB1858" s="758"/>
      <c r="CC1858" s="758"/>
      <c r="CD1858" s="758"/>
      <c r="CE1858" s="758"/>
      <c r="CF1858" s="758"/>
      <c r="CG1858" s="758"/>
      <c r="CH1858" s="758"/>
      <c r="CI1858" s="758"/>
      <c r="CJ1858" s="758"/>
      <c r="CK1858" s="758"/>
      <c r="CL1858" s="758"/>
      <c r="CM1858" s="758"/>
      <c r="CN1858" s="758"/>
    </row>
    <row r="1859" spans="2:92" ht="15">
      <c r="B1859" s="758"/>
      <c r="C1859" s="758"/>
      <c r="D1859" s="758"/>
      <c r="E1859" s="758"/>
      <c r="F1859" s="758"/>
      <c r="G1859" s="758"/>
      <c r="H1859" s="758"/>
      <c r="I1859" s="758"/>
      <c r="J1859" s="758"/>
      <c r="K1859" s="758"/>
      <c r="L1859" s="758"/>
      <c r="M1859" s="758"/>
      <c r="N1859" s="758"/>
      <c r="O1859" s="758"/>
      <c r="P1859" s="758"/>
      <c r="Q1859" s="758"/>
      <c r="R1859" s="758"/>
      <c r="S1859" s="758"/>
      <c r="T1859" s="758"/>
      <c r="U1859" s="758"/>
      <c r="V1859" s="758"/>
      <c r="W1859" s="758"/>
      <c r="X1859" s="758"/>
      <c r="Y1859" s="758"/>
      <c r="Z1859" s="758"/>
      <c r="AA1859" s="758"/>
      <c r="AB1859" s="758"/>
      <c r="AC1859" s="758"/>
      <c r="AD1859" s="758"/>
      <c r="AE1859" s="758"/>
      <c r="AF1859" s="758"/>
      <c r="AG1859" s="758"/>
      <c r="AH1859" s="758"/>
      <c r="AI1859" s="758"/>
      <c r="AJ1859" s="758"/>
      <c r="AK1859" s="758"/>
      <c r="AL1859" s="758"/>
      <c r="AM1859" s="758"/>
      <c r="AN1859" s="758"/>
      <c r="AO1859" s="758"/>
      <c r="AP1859" s="758"/>
      <c r="AQ1859" s="758"/>
      <c r="AR1859" s="758"/>
      <c r="AS1859" s="758"/>
      <c r="AT1859" s="758"/>
      <c r="AU1859" s="758"/>
      <c r="AV1859" s="758"/>
      <c r="AW1859" s="758"/>
      <c r="AX1859" s="758"/>
      <c r="AY1859" s="758"/>
      <c r="AZ1859" s="758"/>
      <c r="BA1859" s="758"/>
      <c r="BB1859" s="758"/>
      <c r="BC1859" s="758"/>
      <c r="BD1859" s="758"/>
      <c r="BE1859" s="758"/>
      <c r="BF1859" s="812"/>
      <c r="BG1859" s="758"/>
      <c r="BH1859" s="758"/>
      <c r="BI1859" s="758"/>
      <c r="BJ1859" s="758"/>
      <c r="BK1859" s="758"/>
      <c r="BL1859" s="758"/>
      <c r="BM1859" s="758"/>
      <c r="BN1859" s="758"/>
      <c r="BO1859" s="758"/>
      <c r="BP1859" s="758"/>
      <c r="BQ1859" s="758"/>
      <c r="BR1859" s="758"/>
      <c r="BS1859" s="758"/>
      <c r="BT1859" s="758"/>
      <c r="BU1859" s="758"/>
      <c r="BV1859" s="758"/>
      <c r="BW1859" s="758"/>
      <c r="BX1859" s="758"/>
      <c r="BY1859" s="758"/>
      <c r="BZ1859" s="758"/>
      <c r="CA1859" s="758"/>
      <c r="CB1859" s="758"/>
      <c r="CC1859" s="758"/>
      <c r="CD1859" s="758"/>
      <c r="CE1859" s="758"/>
      <c r="CF1859" s="758"/>
      <c r="CG1859" s="758"/>
      <c r="CH1859" s="758"/>
      <c r="CI1859" s="758"/>
      <c r="CJ1859" s="758"/>
      <c r="CK1859" s="758"/>
      <c r="CL1859" s="758"/>
      <c r="CM1859" s="758"/>
      <c r="CN1859" s="758"/>
    </row>
    <row r="1860" spans="2:92" ht="15">
      <c r="B1860" s="758"/>
      <c r="C1860" s="758"/>
      <c r="D1860" s="758"/>
      <c r="E1860" s="758"/>
      <c r="F1860" s="758"/>
      <c r="G1860" s="758"/>
      <c r="H1860" s="758"/>
      <c r="I1860" s="758"/>
      <c r="J1860" s="758"/>
      <c r="K1860" s="758"/>
      <c r="L1860" s="758"/>
      <c r="M1860" s="758"/>
      <c r="N1860" s="758"/>
      <c r="O1860" s="758"/>
      <c r="P1860" s="758"/>
      <c r="Q1860" s="758"/>
      <c r="R1860" s="758"/>
      <c r="S1860" s="758"/>
      <c r="T1860" s="758"/>
      <c r="U1860" s="758"/>
      <c r="V1860" s="758"/>
      <c r="W1860" s="758"/>
      <c r="X1860" s="758"/>
      <c r="Y1860" s="758"/>
      <c r="Z1860" s="758"/>
      <c r="AA1860" s="758"/>
      <c r="AB1860" s="758"/>
      <c r="AC1860" s="758"/>
      <c r="AD1860" s="758"/>
      <c r="AE1860" s="758"/>
      <c r="AF1860" s="758"/>
      <c r="AG1860" s="758"/>
      <c r="AH1860" s="758"/>
      <c r="AI1860" s="758"/>
      <c r="AJ1860" s="758"/>
      <c r="AK1860" s="758"/>
      <c r="AL1860" s="758"/>
      <c r="AM1860" s="758"/>
      <c r="AN1860" s="758"/>
      <c r="AO1860" s="758"/>
      <c r="AP1860" s="758"/>
      <c r="AQ1860" s="758"/>
      <c r="AR1860" s="758"/>
      <c r="AS1860" s="758"/>
      <c r="AT1860" s="758"/>
      <c r="AU1860" s="758"/>
      <c r="AV1860" s="758"/>
      <c r="AW1860" s="758"/>
      <c r="AX1860" s="758"/>
      <c r="AY1860" s="758"/>
      <c r="AZ1860" s="758"/>
      <c r="BA1860" s="758"/>
      <c r="BB1860" s="758"/>
      <c r="BC1860" s="758"/>
      <c r="BD1860" s="758"/>
      <c r="BE1860" s="758"/>
      <c r="BF1860" s="812"/>
      <c r="BG1860" s="758"/>
      <c r="BH1860" s="758"/>
      <c r="BI1860" s="758"/>
      <c r="BJ1860" s="758"/>
      <c r="BK1860" s="758"/>
      <c r="BL1860" s="758"/>
      <c r="BM1860" s="758"/>
      <c r="BN1860" s="758"/>
      <c r="BO1860" s="758"/>
      <c r="BP1860" s="758"/>
      <c r="BQ1860" s="758"/>
      <c r="BR1860" s="758"/>
      <c r="BS1860" s="758"/>
      <c r="BT1860" s="758"/>
      <c r="BU1860" s="758"/>
      <c r="BV1860" s="758"/>
      <c r="BW1860" s="758"/>
      <c r="BX1860" s="758"/>
      <c r="BY1860" s="758"/>
      <c r="BZ1860" s="758"/>
      <c r="CA1860" s="758"/>
      <c r="CB1860" s="758"/>
      <c r="CC1860" s="758"/>
      <c r="CD1860" s="758"/>
      <c r="CE1860" s="758"/>
      <c r="CF1860" s="758"/>
      <c r="CG1860" s="758"/>
      <c r="CH1860" s="758"/>
      <c r="CI1860" s="758"/>
      <c r="CJ1860" s="758"/>
      <c r="CK1860" s="758"/>
      <c r="CL1860" s="758"/>
      <c r="CM1860" s="758"/>
      <c r="CN1860" s="758"/>
    </row>
    <row r="1861" spans="2:92" ht="15">
      <c r="B1861" s="758"/>
      <c r="C1861" s="758"/>
      <c r="D1861" s="758"/>
      <c r="E1861" s="758"/>
      <c r="F1861" s="758"/>
      <c r="G1861" s="758"/>
      <c r="H1861" s="758"/>
      <c r="I1861" s="758"/>
      <c r="J1861" s="758"/>
      <c r="K1861" s="758"/>
      <c r="L1861" s="758"/>
      <c r="M1861" s="758"/>
      <c r="N1861" s="758"/>
      <c r="O1861" s="758"/>
      <c r="P1861" s="758"/>
      <c r="Q1861" s="758"/>
      <c r="R1861" s="758"/>
      <c r="S1861" s="758"/>
      <c r="T1861" s="758"/>
      <c r="U1861" s="758"/>
      <c r="V1861" s="758"/>
      <c r="W1861" s="758"/>
      <c r="X1861" s="758"/>
      <c r="Y1861" s="758"/>
      <c r="Z1861" s="758"/>
      <c r="AA1861" s="758"/>
      <c r="AB1861" s="758"/>
      <c r="AC1861" s="758"/>
      <c r="AD1861" s="758"/>
      <c r="AE1861" s="758"/>
      <c r="AF1861" s="758"/>
      <c r="AG1861" s="758"/>
      <c r="AH1861" s="758"/>
      <c r="AI1861" s="758"/>
      <c r="AJ1861" s="758"/>
      <c r="AK1861" s="758"/>
      <c r="AL1861" s="758"/>
      <c r="AM1861" s="758"/>
      <c r="AN1861" s="758"/>
      <c r="AO1861" s="758"/>
      <c r="AP1861" s="758"/>
      <c r="AQ1861" s="758"/>
      <c r="AR1861" s="758"/>
      <c r="AS1861" s="758"/>
      <c r="AT1861" s="758"/>
      <c r="AU1861" s="758"/>
      <c r="AV1861" s="758"/>
      <c r="AW1861" s="758"/>
      <c r="AX1861" s="758"/>
      <c r="AY1861" s="758"/>
      <c r="AZ1861" s="758"/>
      <c r="BA1861" s="758"/>
      <c r="BB1861" s="758"/>
      <c r="BC1861" s="758"/>
      <c r="BD1861" s="758"/>
      <c r="BE1861" s="758"/>
      <c r="BF1861" s="812"/>
      <c r="BG1861" s="758"/>
      <c r="BH1861" s="758"/>
      <c r="BI1861" s="758"/>
      <c r="BJ1861" s="758"/>
      <c r="BK1861" s="758"/>
      <c r="BL1861" s="758"/>
      <c r="BM1861" s="758"/>
      <c r="BN1861" s="758"/>
      <c r="BO1861" s="758"/>
      <c r="BP1861" s="758"/>
      <c r="BQ1861" s="758"/>
      <c r="BR1861" s="758"/>
      <c r="BS1861" s="758"/>
      <c r="BT1861" s="758"/>
      <c r="BU1861" s="758"/>
      <c r="BV1861" s="758"/>
      <c r="BW1861" s="758"/>
      <c r="BX1861" s="758"/>
      <c r="BY1861" s="758"/>
      <c r="BZ1861" s="758"/>
      <c r="CA1861" s="758"/>
      <c r="CB1861" s="758"/>
      <c r="CC1861" s="758"/>
      <c r="CD1861" s="758"/>
      <c r="CE1861" s="758"/>
      <c r="CF1861" s="758"/>
      <c r="CG1861" s="758"/>
      <c r="CH1861" s="758"/>
      <c r="CI1861" s="758"/>
      <c r="CJ1861" s="758"/>
      <c r="CK1861" s="758"/>
      <c r="CL1861" s="758"/>
      <c r="CM1861" s="758"/>
      <c r="CN1861" s="758"/>
    </row>
    <row r="1862" spans="2:92" ht="15">
      <c r="B1862" s="758"/>
      <c r="C1862" s="758"/>
      <c r="D1862" s="758"/>
      <c r="E1862" s="758"/>
      <c r="F1862" s="758"/>
      <c r="G1862" s="758"/>
      <c r="H1862" s="758"/>
      <c r="I1862" s="758"/>
      <c r="J1862" s="758"/>
      <c r="K1862" s="758"/>
      <c r="L1862" s="758"/>
      <c r="M1862" s="758"/>
      <c r="N1862" s="758"/>
      <c r="O1862" s="758"/>
      <c r="P1862" s="758"/>
      <c r="Q1862" s="758"/>
      <c r="R1862" s="758"/>
      <c r="S1862" s="758"/>
      <c r="T1862" s="758"/>
      <c r="U1862" s="758"/>
      <c r="V1862" s="758"/>
      <c r="W1862" s="758"/>
      <c r="X1862" s="758"/>
      <c r="Y1862" s="758"/>
      <c r="Z1862" s="758"/>
      <c r="AA1862" s="758"/>
      <c r="AB1862" s="758"/>
      <c r="AC1862" s="758"/>
      <c r="AD1862" s="758"/>
      <c r="AE1862" s="758"/>
      <c r="AF1862" s="758"/>
      <c r="AG1862" s="758"/>
      <c r="AH1862" s="758"/>
      <c r="AI1862" s="758"/>
      <c r="AJ1862" s="758"/>
      <c r="AK1862" s="758"/>
      <c r="AL1862" s="758"/>
      <c r="AM1862" s="758"/>
      <c r="AN1862" s="758"/>
      <c r="AO1862" s="758"/>
      <c r="AP1862" s="758"/>
      <c r="AQ1862" s="758"/>
      <c r="AR1862" s="758"/>
      <c r="AS1862" s="758"/>
      <c r="AT1862" s="758"/>
      <c r="AU1862" s="758"/>
      <c r="AV1862" s="758"/>
      <c r="AW1862" s="758"/>
      <c r="AX1862" s="758"/>
      <c r="AY1862" s="758"/>
      <c r="AZ1862" s="758"/>
      <c r="BA1862" s="758"/>
      <c r="BB1862" s="758"/>
      <c r="BC1862" s="758"/>
      <c r="BD1862" s="758"/>
      <c r="BE1862" s="758"/>
      <c r="BF1862" s="812"/>
      <c r="BG1862" s="758"/>
      <c r="BH1862" s="758"/>
      <c r="BI1862" s="758"/>
      <c r="BJ1862" s="758"/>
      <c r="BK1862" s="758"/>
      <c r="BL1862" s="758"/>
      <c r="BM1862" s="758"/>
      <c r="BN1862" s="758"/>
      <c r="BO1862" s="758"/>
      <c r="BP1862" s="758"/>
      <c r="BQ1862" s="758"/>
      <c r="BR1862" s="758"/>
      <c r="BS1862" s="758"/>
      <c r="BT1862" s="758"/>
      <c r="BU1862" s="758"/>
      <c r="BV1862" s="758"/>
      <c r="BW1862" s="758"/>
      <c r="BX1862" s="758"/>
      <c r="BY1862" s="758"/>
      <c r="BZ1862" s="758"/>
      <c r="CA1862" s="758"/>
      <c r="CB1862" s="758"/>
      <c r="CC1862" s="758"/>
      <c r="CD1862" s="758"/>
      <c r="CE1862" s="758"/>
      <c r="CF1862" s="758"/>
      <c r="CG1862" s="758"/>
      <c r="CH1862" s="758"/>
      <c r="CI1862" s="758"/>
      <c r="CJ1862" s="758"/>
      <c r="CK1862" s="758"/>
      <c r="CL1862" s="758"/>
      <c r="CM1862" s="758"/>
      <c r="CN1862" s="758"/>
    </row>
    <row r="1863" spans="2:92" ht="15">
      <c r="B1863" s="758"/>
      <c r="C1863" s="758"/>
      <c r="D1863" s="758"/>
      <c r="E1863" s="758"/>
      <c r="F1863" s="758"/>
      <c r="G1863" s="758"/>
      <c r="H1863" s="758"/>
      <c r="I1863" s="758"/>
      <c r="J1863" s="758"/>
      <c r="K1863" s="758"/>
      <c r="L1863" s="758"/>
      <c r="M1863" s="758"/>
      <c r="N1863" s="758"/>
      <c r="O1863" s="758"/>
      <c r="P1863" s="758"/>
      <c r="Q1863" s="758"/>
      <c r="R1863" s="758"/>
      <c r="S1863" s="758"/>
      <c r="T1863" s="758"/>
      <c r="U1863" s="758"/>
      <c r="V1863" s="758"/>
      <c r="W1863" s="758"/>
      <c r="X1863" s="758"/>
      <c r="Y1863" s="758"/>
      <c r="Z1863" s="758"/>
      <c r="AA1863" s="758"/>
      <c r="AB1863" s="758"/>
      <c r="AC1863" s="758"/>
      <c r="AD1863" s="758"/>
      <c r="AE1863" s="758"/>
      <c r="AF1863" s="758"/>
      <c r="AG1863" s="758"/>
      <c r="AH1863" s="758"/>
      <c r="AI1863" s="758"/>
      <c r="AJ1863" s="758"/>
      <c r="AK1863" s="758"/>
      <c r="AL1863" s="758"/>
      <c r="AM1863" s="758"/>
      <c r="AN1863" s="758"/>
      <c r="AO1863" s="758"/>
      <c r="AP1863" s="758"/>
      <c r="AQ1863" s="758"/>
      <c r="AR1863" s="758"/>
      <c r="AS1863" s="758"/>
      <c r="AT1863" s="758"/>
      <c r="AU1863" s="758"/>
      <c r="AV1863" s="758"/>
      <c r="AW1863" s="758"/>
      <c r="AX1863" s="758"/>
      <c r="AY1863" s="758"/>
      <c r="AZ1863" s="758"/>
      <c r="BA1863" s="758"/>
      <c r="BB1863" s="758"/>
      <c r="BC1863" s="758"/>
      <c r="BD1863" s="758"/>
      <c r="BE1863" s="758"/>
      <c r="BF1863" s="812"/>
      <c r="BG1863" s="758"/>
      <c r="BH1863" s="758"/>
      <c r="BI1863" s="758"/>
      <c r="BJ1863" s="758"/>
      <c r="BK1863" s="758"/>
      <c r="BL1863" s="758"/>
      <c r="BM1863" s="758"/>
      <c r="BN1863" s="758"/>
      <c r="BO1863" s="758"/>
      <c r="BP1863" s="758"/>
      <c r="BQ1863" s="758"/>
      <c r="BR1863" s="758"/>
      <c r="BS1863" s="758"/>
      <c r="BT1863" s="758"/>
      <c r="BU1863" s="758"/>
      <c r="BV1863" s="758"/>
      <c r="BW1863" s="758"/>
      <c r="BX1863" s="758"/>
      <c r="BY1863" s="758"/>
      <c r="BZ1863" s="758"/>
      <c r="CA1863" s="758"/>
      <c r="CB1863" s="758"/>
      <c r="CC1863" s="758"/>
      <c r="CD1863" s="758"/>
      <c r="CE1863" s="758"/>
      <c r="CF1863" s="758"/>
      <c r="CG1863" s="758"/>
      <c r="CH1863" s="758"/>
      <c r="CI1863" s="758"/>
      <c r="CJ1863" s="758"/>
      <c r="CK1863" s="758"/>
      <c r="CL1863" s="758"/>
      <c r="CM1863" s="758"/>
      <c r="CN1863" s="758"/>
    </row>
    <row r="1864" spans="2:92" ht="15">
      <c r="B1864" s="758"/>
      <c r="C1864" s="758"/>
      <c r="D1864" s="758"/>
      <c r="E1864" s="758"/>
      <c r="F1864" s="758"/>
      <c r="G1864" s="758"/>
      <c r="H1864" s="758"/>
      <c r="I1864" s="758"/>
      <c r="J1864" s="758"/>
      <c r="K1864" s="758"/>
      <c r="L1864" s="758"/>
      <c r="M1864" s="758"/>
      <c r="N1864" s="758"/>
      <c r="O1864" s="758"/>
      <c r="P1864" s="758"/>
      <c r="Q1864" s="758"/>
      <c r="R1864" s="758"/>
      <c r="S1864" s="758"/>
      <c r="T1864" s="758"/>
      <c r="U1864" s="758"/>
      <c r="V1864" s="758"/>
      <c r="W1864" s="758"/>
      <c r="X1864" s="758"/>
      <c r="Y1864" s="758"/>
      <c r="Z1864" s="758"/>
      <c r="AA1864" s="758"/>
      <c r="AB1864" s="758"/>
      <c r="AC1864" s="758"/>
      <c r="AD1864" s="758"/>
      <c r="AE1864" s="758"/>
      <c r="AF1864" s="758"/>
      <c r="AG1864" s="758"/>
      <c r="AH1864" s="758"/>
      <c r="AI1864" s="758"/>
      <c r="AJ1864" s="758"/>
      <c r="AK1864" s="758"/>
      <c r="AL1864" s="758"/>
      <c r="AM1864" s="758"/>
      <c r="AN1864" s="758"/>
      <c r="AO1864" s="758"/>
      <c r="AP1864" s="758"/>
      <c r="AQ1864" s="758"/>
      <c r="AR1864" s="758"/>
      <c r="AS1864" s="758"/>
      <c r="AT1864" s="758"/>
      <c r="AU1864" s="758"/>
      <c r="AV1864" s="758"/>
      <c r="AW1864" s="758"/>
      <c r="AX1864" s="758"/>
      <c r="AY1864" s="758"/>
      <c r="AZ1864" s="758"/>
      <c r="BA1864" s="758"/>
      <c r="BB1864" s="758"/>
      <c r="BC1864" s="758"/>
      <c r="BD1864" s="758"/>
      <c r="BE1864" s="758"/>
      <c r="BF1864" s="812"/>
      <c r="BG1864" s="758"/>
      <c r="BH1864" s="758"/>
      <c r="BI1864" s="758"/>
      <c r="BJ1864" s="758"/>
      <c r="BK1864" s="758"/>
      <c r="BL1864" s="758"/>
      <c r="BM1864" s="758"/>
      <c r="BN1864" s="758"/>
      <c r="BO1864" s="758"/>
      <c r="BP1864" s="758"/>
      <c r="BQ1864" s="758"/>
      <c r="BR1864" s="758"/>
      <c r="BS1864" s="758"/>
      <c r="BT1864" s="758"/>
      <c r="BU1864" s="758"/>
      <c r="BV1864" s="758"/>
      <c r="BW1864" s="758"/>
      <c r="BX1864" s="758"/>
      <c r="BY1864" s="758"/>
      <c r="BZ1864" s="758"/>
      <c r="CA1864" s="758"/>
      <c r="CB1864" s="758"/>
      <c r="CC1864" s="758"/>
      <c r="CD1864" s="758"/>
      <c r="CE1864" s="758"/>
      <c r="CF1864" s="758"/>
      <c r="CG1864" s="758"/>
      <c r="CH1864" s="758"/>
      <c r="CI1864" s="758"/>
      <c r="CJ1864" s="758"/>
      <c r="CK1864" s="758"/>
      <c r="CL1864" s="758"/>
      <c r="CM1864" s="758"/>
      <c r="CN1864" s="758"/>
    </row>
    <row r="1865" spans="2:92" ht="15">
      <c r="B1865" s="758"/>
      <c r="C1865" s="758"/>
      <c r="D1865" s="758"/>
      <c r="E1865" s="758"/>
      <c r="F1865" s="758"/>
      <c r="G1865" s="758"/>
      <c r="H1865" s="758"/>
      <c r="I1865" s="758"/>
      <c r="J1865" s="758"/>
      <c r="K1865" s="758"/>
      <c r="L1865" s="758"/>
      <c r="M1865" s="758"/>
      <c r="N1865" s="758"/>
      <c r="O1865" s="758"/>
      <c r="P1865" s="758"/>
      <c r="Q1865" s="758"/>
      <c r="R1865" s="758"/>
      <c r="S1865" s="758"/>
      <c r="T1865" s="758"/>
      <c r="U1865" s="758"/>
      <c r="V1865" s="758"/>
      <c r="W1865" s="758"/>
      <c r="X1865" s="758"/>
      <c r="Y1865" s="758"/>
      <c r="Z1865" s="758"/>
      <c r="AA1865" s="758"/>
      <c r="AB1865" s="758"/>
      <c r="AC1865" s="758"/>
      <c r="AD1865" s="758"/>
      <c r="AE1865" s="758"/>
      <c r="AF1865" s="758"/>
      <c r="AG1865" s="758"/>
      <c r="AH1865" s="758"/>
      <c r="AI1865" s="758"/>
      <c r="AJ1865" s="758"/>
      <c r="AK1865" s="758"/>
      <c r="AL1865" s="758"/>
      <c r="AM1865" s="758"/>
      <c r="AN1865" s="758"/>
      <c r="AO1865" s="758"/>
      <c r="AP1865" s="758"/>
      <c r="AQ1865" s="758"/>
      <c r="AR1865" s="758"/>
      <c r="AS1865" s="758"/>
      <c r="AT1865" s="758"/>
      <c r="AU1865" s="758"/>
      <c r="AV1865" s="758"/>
      <c r="AW1865" s="758"/>
      <c r="AX1865" s="758"/>
      <c r="AY1865" s="758"/>
      <c r="AZ1865" s="758"/>
      <c r="BA1865" s="758"/>
      <c r="BB1865" s="758"/>
      <c r="BC1865" s="758"/>
      <c r="BD1865" s="758"/>
      <c r="BE1865" s="758"/>
      <c r="BF1865" s="812"/>
      <c r="BG1865" s="758"/>
      <c r="BH1865" s="758"/>
      <c r="BI1865" s="758"/>
      <c r="BJ1865" s="758"/>
      <c r="BK1865" s="758"/>
      <c r="BL1865" s="758"/>
      <c r="BM1865" s="758"/>
      <c r="BN1865" s="758"/>
      <c r="BO1865" s="758"/>
      <c r="BP1865" s="758"/>
      <c r="BQ1865" s="758"/>
      <c r="BR1865" s="758"/>
      <c r="BS1865" s="758"/>
      <c r="BT1865" s="758"/>
      <c r="BU1865" s="758"/>
      <c r="BV1865" s="758"/>
      <c r="BW1865" s="758"/>
      <c r="BX1865" s="758"/>
      <c r="BY1865" s="758"/>
      <c r="BZ1865" s="758"/>
      <c r="CA1865" s="758"/>
      <c r="CB1865" s="758"/>
      <c r="CC1865" s="758"/>
      <c r="CD1865" s="758"/>
      <c r="CE1865" s="758"/>
      <c r="CF1865" s="758"/>
      <c r="CG1865" s="758"/>
      <c r="CH1865" s="758"/>
      <c r="CI1865" s="758"/>
      <c r="CJ1865" s="758"/>
      <c r="CK1865" s="758"/>
      <c r="CL1865" s="758"/>
      <c r="CM1865" s="758"/>
      <c r="CN1865" s="758"/>
    </row>
    <row r="1866" spans="2:92" ht="15">
      <c r="B1866" s="758"/>
      <c r="C1866" s="758"/>
      <c r="D1866" s="758"/>
      <c r="E1866" s="758"/>
      <c r="F1866" s="758"/>
      <c r="G1866" s="758"/>
      <c r="H1866" s="758"/>
      <c r="I1866" s="758"/>
      <c r="J1866" s="758"/>
      <c r="K1866" s="758"/>
      <c r="L1866" s="758"/>
      <c r="M1866" s="758"/>
      <c r="N1866" s="758"/>
      <c r="O1866" s="758"/>
      <c r="P1866" s="758"/>
      <c r="Q1866" s="758"/>
      <c r="R1866" s="758"/>
      <c r="S1866" s="758"/>
      <c r="T1866" s="758"/>
      <c r="U1866" s="758"/>
      <c r="V1866" s="758"/>
      <c r="W1866" s="758"/>
      <c r="X1866" s="758"/>
      <c r="Y1866" s="758"/>
      <c r="Z1866" s="758"/>
      <c r="AA1866" s="758"/>
      <c r="AB1866" s="758"/>
      <c r="AC1866" s="758"/>
      <c r="AD1866" s="758"/>
      <c r="AE1866" s="758"/>
      <c r="AF1866" s="758"/>
      <c r="AG1866" s="758"/>
      <c r="AH1866" s="758"/>
      <c r="AI1866" s="758"/>
      <c r="AJ1866" s="758"/>
      <c r="AK1866" s="758"/>
      <c r="AL1866" s="758"/>
      <c r="AM1866" s="758"/>
      <c r="AN1866" s="758"/>
      <c r="AO1866" s="758"/>
      <c r="AP1866" s="758"/>
      <c r="AQ1866" s="758"/>
      <c r="AR1866" s="758"/>
      <c r="AS1866" s="758"/>
      <c r="AT1866" s="758"/>
      <c r="AU1866" s="758"/>
      <c r="AV1866" s="758"/>
      <c r="AW1866" s="758"/>
      <c r="AX1866" s="758"/>
      <c r="AY1866" s="758"/>
      <c r="AZ1866" s="758"/>
      <c r="BA1866" s="758"/>
      <c r="BB1866" s="758"/>
      <c r="BC1866" s="758"/>
      <c r="BD1866" s="758"/>
      <c r="BE1866" s="758"/>
      <c r="BF1866" s="812"/>
      <c r="BG1866" s="758"/>
      <c r="BH1866" s="758"/>
      <c r="BI1866" s="758"/>
      <c r="BJ1866" s="758"/>
      <c r="BK1866" s="758"/>
      <c r="BL1866" s="758"/>
      <c r="BM1866" s="758"/>
      <c r="BN1866" s="758"/>
      <c r="BO1866" s="758"/>
      <c r="BP1866" s="758"/>
      <c r="BQ1866" s="758"/>
      <c r="BR1866" s="758"/>
      <c r="BS1866" s="758"/>
      <c r="BT1866" s="758"/>
      <c r="BU1866" s="758"/>
      <c r="BV1866" s="758"/>
      <c r="BW1866" s="758"/>
      <c r="BX1866" s="758"/>
      <c r="BY1866" s="758"/>
      <c r="BZ1866" s="758"/>
      <c r="CA1866" s="758"/>
      <c r="CB1866" s="758"/>
      <c r="CC1866" s="758"/>
      <c r="CD1866" s="758"/>
      <c r="CE1866" s="758"/>
      <c r="CF1866" s="758"/>
      <c r="CG1866" s="758"/>
      <c r="CH1866" s="758"/>
      <c r="CI1866" s="758"/>
      <c r="CJ1866" s="758"/>
      <c r="CK1866" s="758"/>
      <c r="CL1866" s="758"/>
      <c r="CM1866" s="758"/>
      <c r="CN1866" s="758"/>
    </row>
    <row r="1867" spans="2:92" ht="15">
      <c r="B1867" s="758"/>
      <c r="C1867" s="758"/>
      <c r="D1867" s="758"/>
      <c r="E1867" s="758"/>
      <c r="F1867" s="758"/>
      <c r="G1867" s="758"/>
      <c r="H1867" s="758"/>
      <c r="I1867" s="758"/>
      <c r="J1867" s="758"/>
      <c r="K1867" s="758"/>
      <c r="L1867" s="758"/>
      <c r="M1867" s="758"/>
      <c r="N1867" s="758"/>
      <c r="O1867" s="758"/>
      <c r="P1867" s="758"/>
      <c r="Q1867" s="758"/>
      <c r="R1867" s="758"/>
      <c r="S1867" s="758"/>
      <c r="T1867" s="758"/>
      <c r="U1867" s="758"/>
      <c r="V1867" s="758"/>
      <c r="W1867" s="758"/>
      <c r="X1867" s="758"/>
      <c r="Y1867" s="758"/>
      <c r="Z1867" s="758"/>
      <c r="AA1867" s="758"/>
      <c r="AB1867" s="758"/>
      <c r="AC1867" s="758"/>
      <c r="AD1867" s="758"/>
      <c r="AE1867" s="758"/>
      <c r="AF1867" s="758"/>
      <c r="AG1867" s="758"/>
      <c r="AH1867" s="758"/>
      <c r="AI1867" s="758"/>
      <c r="AJ1867" s="758"/>
      <c r="AK1867" s="758"/>
      <c r="AL1867" s="758"/>
      <c r="AM1867" s="758"/>
      <c r="AN1867" s="758"/>
      <c r="AO1867" s="758"/>
      <c r="AP1867" s="758"/>
      <c r="AQ1867" s="758"/>
      <c r="AR1867" s="758"/>
      <c r="AS1867" s="758"/>
      <c r="AT1867" s="758"/>
      <c r="AU1867" s="758"/>
      <c r="AV1867" s="758"/>
      <c r="AW1867" s="758"/>
      <c r="AX1867" s="758"/>
      <c r="AY1867" s="758"/>
      <c r="AZ1867" s="758"/>
      <c r="BA1867" s="758"/>
      <c r="BB1867" s="758"/>
      <c r="BC1867" s="758"/>
      <c r="BD1867" s="758"/>
      <c r="BE1867" s="758"/>
      <c r="BF1867" s="812"/>
      <c r="BG1867" s="758"/>
      <c r="BH1867" s="758"/>
      <c r="BI1867" s="758"/>
      <c r="BJ1867" s="758"/>
      <c r="BK1867" s="758"/>
      <c r="BL1867" s="758"/>
      <c r="BM1867" s="758"/>
      <c r="BN1867" s="758"/>
      <c r="BO1867" s="758"/>
      <c r="BP1867" s="758"/>
      <c r="BQ1867" s="758"/>
      <c r="BR1867" s="758"/>
      <c r="BS1867" s="758"/>
      <c r="BT1867" s="758"/>
      <c r="BU1867" s="758"/>
      <c r="BV1867" s="758"/>
      <c r="BW1867" s="758"/>
      <c r="BX1867" s="758"/>
      <c r="BY1867" s="758"/>
      <c r="BZ1867" s="758"/>
      <c r="CA1867" s="758"/>
      <c r="CB1867" s="758"/>
      <c r="CC1867" s="758"/>
      <c r="CD1867" s="758"/>
      <c r="CE1867" s="758"/>
      <c r="CF1867" s="758"/>
      <c r="CG1867" s="758"/>
      <c r="CH1867" s="758"/>
      <c r="CI1867" s="758"/>
      <c r="CJ1867" s="758"/>
      <c r="CK1867" s="758"/>
      <c r="CL1867" s="758"/>
      <c r="CM1867" s="758"/>
      <c r="CN1867" s="758"/>
    </row>
    <row r="1868" spans="2:92" ht="15">
      <c r="B1868" s="758"/>
      <c r="C1868" s="758"/>
      <c r="D1868" s="758"/>
      <c r="E1868" s="758"/>
      <c r="F1868" s="758"/>
      <c r="G1868" s="758"/>
      <c r="H1868" s="758"/>
      <c r="I1868" s="758"/>
      <c r="J1868" s="758"/>
      <c r="K1868" s="758"/>
      <c r="L1868" s="758"/>
      <c r="M1868" s="758"/>
      <c r="N1868" s="758"/>
      <c r="O1868" s="758"/>
      <c r="P1868" s="758"/>
      <c r="Q1868" s="758"/>
      <c r="R1868" s="758"/>
      <c r="S1868" s="758"/>
      <c r="T1868" s="758"/>
      <c r="U1868" s="758"/>
      <c r="V1868" s="758"/>
      <c r="W1868" s="758"/>
      <c r="X1868" s="758"/>
      <c r="Y1868" s="758"/>
      <c r="Z1868" s="758"/>
      <c r="AA1868" s="758"/>
      <c r="AB1868" s="758"/>
      <c r="AC1868" s="758"/>
      <c r="AD1868" s="758"/>
      <c r="AE1868" s="758"/>
      <c r="AF1868" s="758"/>
      <c r="AG1868" s="758"/>
      <c r="AH1868" s="758"/>
      <c r="AI1868" s="758"/>
      <c r="AJ1868" s="758"/>
      <c r="AK1868" s="758"/>
      <c r="AL1868" s="758"/>
      <c r="AM1868" s="758"/>
      <c r="AN1868" s="758"/>
      <c r="AO1868" s="758"/>
      <c r="AP1868" s="758"/>
      <c r="AQ1868" s="758"/>
      <c r="AR1868" s="758"/>
      <c r="AS1868" s="758"/>
      <c r="AT1868" s="758"/>
      <c r="AU1868" s="758"/>
      <c r="AV1868" s="758"/>
      <c r="AW1868" s="758"/>
      <c r="AX1868" s="758"/>
      <c r="AY1868" s="758"/>
      <c r="AZ1868" s="758"/>
      <c r="BA1868" s="758"/>
      <c r="BB1868" s="758"/>
      <c r="BC1868" s="758"/>
      <c r="BD1868" s="758"/>
      <c r="BE1868" s="758"/>
      <c r="BF1868" s="812"/>
      <c r="BG1868" s="758"/>
      <c r="BH1868" s="758"/>
      <c r="BI1868" s="758"/>
      <c r="BJ1868" s="758"/>
      <c r="BK1868" s="758"/>
      <c r="BL1868" s="758"/>
      <c r="BM1868" s="758"/>
      <c r="BN1868" s="758"/>
      <c r="BO1868" s="758"/>
      <c r="BP1868" s="758"/>
      <c r="BQ1868" s="758"/>
      <c r="BR1868" s="758"/>
      <c r="BS1868" s="758"/>
      <c r="BT1868" s="758"/>
      <c r="BU1868" s="758"/>
      <c r="BV1868" s="758"/>
      <c r="BW1868" s="758"/>
      <c r="BX1868" s="758"/>
      <c r="BY1868" s="758"/>
      <c r="BZ1868" s="758"/>
      <c r="CA1868" s="758"/>
      <c r="CB1868" s="758"/>
      <c r="CC1868" s="758"/>
      <c r="CD1868" s="758"/>
      <c r="CE1868" s="758"/>
      <c r="CF1868" s="758"/>
      <c r="CG1868" s="758"/>
      <c r="CH1868" s="758"/>
      <c r="CI1868" s="758"/>
      <c r="CJ1868" s="758"/>
      <c r="CK1868" s="758"/>
      <c r="CL1868" s="758"/>
      <c r="CM1868" s="758"/>
      <c r="CN1868" s="758"/>
    </row>
    <row r="1869" spans="2:92" ht="15">
      <c r="B1869" s="758"/>
      <c r="C1869" s="758"/>
      <c r="D1869" s="758"/>
      <c r="E1869" s="758"/>
      <c r="F1869" s="758"/>
      <c r="G1869" s="758"/>
      <c r="H1869" s="758"/>
      <c r="I1869" s="758"/>
      <c r="J1869" s="758"/>
      <c r="K1869" s="758"/>
      <c r="L1869" s="758"/>
      <c r="M1869" s="758"/>
      <c r="N1869" s="758"/>
      <c r="O1869" s="758"/>
      <c r="P1869" s="758"/>
      <c r="Q1869" s="758"/>
      <c r="R1869" s="758"/>
      <c r="S1869" s="758"/>
      <c r="T1869" s="758"/>
      <c r="U1869" s="758"/>
      <c r="V1869" s="758"/>
      <c r="W1869" s="758"/>
      <c r="X1869" s="758"/>
      <c r="Y1869" s="758"/>
      <c r="Z1869" s="758"/>
      <c r="AA1869" s="758"/>
      <c r="AB1869" s="758"/>
      <c r="AC1869" s="758"/>
      <c r="AD1869" s="758"/>
      <c r="AE1869" s="758"/>
      <c r="AF1869" s="758"/>
      <c r="AG1869" s="758"/>
      <c r="AH1869" s="758"/>
      <c r="AI1869" s="758"/>
      <c r="AJ1869" s="758"/>
      <c r="AK1869" s="758"/>
      <c r="AL1869" s="758"/>
      <c r="AM1869" s="758"/>
      <c r="AN1869" s="758"/>
      <c r="AO1869" s="758"/>
      <c r="AP1869" s="758"/>
      <c r="AQ1869" s="758"/>
      <c r="AR1869" s="758"/>
      <c r="AS1869" s="758"/>
      <c r="AT1869" s="758"/>
      <c r="AU1869" s="758"/>
      <c r="AV1869" s="758"/>
      <c r="AW1869" s="758"/>
      <c r="AX1869" s="758"/>
      <c r="AY1869" s="758"/>
      <c r="AZ1869" s="758"/>
      <c r="BA1869" s="758"/>
      <c r="BB1869" s="758"/>
      <c r="BC1869" s="758"/>
      <c r="BD1869" s="758"/>
      <c r="BE1869" s="758"/>
      <c r="BF1869" s="812"/>
      <c r="BG1869" s="758"/>
      <c r="BH1869" s="758"/>
      <c r="BI1869" s="758"/>
      <c r="BJ1869" s="758"/>
      <c r="BK1869" s="758"/>
      <c r="BL1869" s="758"/>
      <c r="BM1869" s="758"/>
      <c r="BN1869" s="758"/>
      <c r="BO1869" s="758"/>
      <c r="BP1869" s="758"/>
      <c r="BQ1869" s="758"/>
      <c r="BR1869" s="758"/>
      <c r="BS1869" s="758"/>
      <c r="BT1869" s="758"/>
      <c r="BU1869" s="758"/>
      <c r="BV1869" s="758"/>
      <c r="BW1869" s="758"/>
      <c r="BX1869" s="758"/>
      <c r="BY1869" s="758"/>
      <c r="BZ1869" s="758"/>
      <c r="CA1869" s="758"/>
      <c r="CB1869" s="758"/>
      <c r="CC1869" s="758"/>
      <c r="CD1869" s="758"/>
      <c r="CE1869" s="758"/>
      <c r="CF1869" s="758"/>
      <c r="CG1869" s="758"/>
      <c r="CH1869" s="758"/>
      <c r="CI1869" s="758"/>
      <c r="CJ1869" s="758"/>
      <c r="CK1869" s="758"/>
      <c r="CL1869" s="758"/>
      <c r="CM1869" s="758"/>
      <c r="CN1869" s="758"/>
    </row>
    <row r="1870" spans="2:92" ht="15">
      <c r="B1870" s="758"/>
      <c r="C1870" s="758"/>
      <c r="D1870" s="758"/>
      <c r="E1870" s="758"/>
      <c r="F1870" s="758"/>
      <c r="G1870" s="758"/>
      <c r="H1870" s="758"/>
      <c r="I1870" s="758"/>
      <c r="J1870" s="758"/>
      <c r="K1870" s="758"/>
      <c r="L1870" s="758"/>
      <c r="M1870" s="758"/>
      <c r="N1870" s="758"/>
      <c r="O1870" s="758"/>
      <c r="P1870" s="758"/>
      <c r="Q1870" s="758"/>
      <c r="R1870" s="758"/>
      <c r="S1870" s="758"/>
      <c r="T1870" s="758"/>
      <c r="U1870" s="758"/>
      <c r="V1870" s="758"/>
      <c r="W1870" s="758"/>
      <c r="X1870" s="758"/>
      <c r="Y1870" s="758"/>
      <c r="Z1870" s="758"/>
      <c r="AA1870" s="758"/>
      <c r="AB1870" s="758"/>
      <c r="AC1870" s="758"/>
      <c r="AD1870" s="758"/>
      <c r="AE1870" s="758"/>
      <c r="AF1870" s="758"/>
      <c r="AG1870" s="758"/>
      <c r="AH1870" s="758"/>
      <c r="AI1870" s="758"/>
      <c r="AJ1870" s="758"/>
      <c r="AK1870" s="758"/>
      <c r="AL1870" s="758"/>
      <c r="AM1870" s="758"/>
      <c r="AN1870" s="758"/>
      <c r="AO1870" s="758"/>
      <c r="AP1870" s="758"/>
      <c r="AQ1870" s="758"/>
      <c r="AR1870" s="758"/>
      <c r="AS1870" s="758"/>
      <c r="AT1870" s="758"/>
      <c r="AU1870" s="758"/>
      <c r="AV1870" s="758"/>
      <c r="AW1870" s="758"/>
      <c r="AX1870" s="758"/>
      <c r="AY1870" s="758"/>
      <c r="AZ1870" s="758"/>
      <c r="BA1870" s="758"/>
      <c r="BB1870" s="758"/>
      <c r="BC1870" s="758"/>
      <c r="BD1870" s="758"/>
      <c r="BE1870" s="758"/>
      <c r="BF1870" s="812"/>
      <c r="BG1870" s="758"/>
      <c r="BH1870" s="758"/>
      <c r="BI1870" s="758"/>
      <c r="BJ1870" s="758"/>
      <c r="BK1870" s="758"/>
      <c r="BL1870" s="758"/>
      <c r="BM1870" s="758"/>
      <c r="BN1870" s="758"/>
      <c r="BO1870" s="758"/>
      <c r="BP1870" s="758"/>
      <c r="BQ1870" s="758"/>
      <c r="BR1870" s="758"/>
      <c r="BS1870" s="758"/>
      <c r="BT1870" s="758"/>
      <c r="BU1870" s="758"/>
      <c r="BV1870" s="758"/>
      <c r="BW1870" s="758"/>
      <c r="BX1870" s="758"/>
      <c r="BY1870" s="758"/>
      <c r="BZ1870" s="758"/>
      <c r="CA1870" s="758"/>
      <c r="CB1870" s="758"/>
      <c r="CC1870" s="758"/>
      <c r="CD1870" s="758"/>
      <c r="CE1870" s="758"/>
      <c r="CF1870" s="758"/>
      <c r="CG1870" s="758"/>
      <c r="CH1870" s="758"/>
      <c r="CI1870" s="758"/>
      <c r="CJ1870" s="758"/>
      <c r="CK1870" s="758"/>
      <c r="CL1870" s="758"/>
      <c r="CM1870" s="758"/>
      <c r="CN1870" s="758"/>
    </row>
    <row r="1871" spans="2:92" ht="15">
      <c r="B1871" s="758"/>
      <c r="C1871" s="758"/>
      <c r="D1871" s="758"/>
      <c r="E1871" s="758"/>
      <c r="F1871" s="758"/>
      <c r="G1871" s="758"/>
      <c r="H1871" s="758"/>
      <c r="I1871" s="758"/>
      <c r="J1871" s="758"/>
      <c r="K1871" s="758"/>
      <c r="L1871" s="758"/>
      <c r="M1871" s="758"/>
      <c r="N1871" s="758"/>
      <c r="O1871" s="758"/>
      <c r="P1871" s="758"/>
      <c r="Q1871" s="758"/>
      <c r="R1871" s="758"/>
      <c r="S1871" s="758"/>
      <c r="T1871" s="758"/>
      <c r="U1871" s="758"/>
      <c r="V1871" s="758"/>
      <c r="W1871" s="758"/>
      <c r="X1871" s="758"/>
      <c r="Y1871" s="758"/>
      <c r="Z1871" s="758"/>
      <c r="AA1871" s="758"/>
      <c r="AB1871" s="758"/>
      <c r="AC1871" s="758"/>
      <c r="AD1871" s="758"/>
      <c r="AE1871" s="758"/>
      <c r="AF1871" s="758"/>
      <c r="AG1871" s="758"/>
      <c r="AH1871" s="758"/>
      <c r="AI1871" s="758"/>
      <c r="AJ1871" s="758"/>
      <c r="AK1871" s="758"/>
      <c r="AL1871" s="758"/>
      <c r="AM1871" s="758"/>
      <c r="AN1871" s="758"/>
      <c r="AO1871" s="758"/>
      <c r="AP1871" s="758"/>
      <c r="AQ1871" s="758"/>
      <c r="AR1871" s="758"/>
      <c r="AS1871" s="758"/>
      <c r="AT1871" s="758"/>
      <c r="AU1871" s="758"/>
      <c r="AV1871" s="758"/>
      <c r="AW1871" s="758"/>
      <c r="AX1871" s="758"/>
      <c r="AY1871" s="758"/>
      <c r="AZ1871" s="758"/>
      <c r="BA1871" s="758"/>
      <c r="BB1871" s="758"/>
      <c r="BC1871" s="758"/>
      <c r="BD1871" s="758"/>
      <c r="BE1871" s="758"/>
      <c r="BF1871" s="812"/>
      <c r="BG1871" s="758"/>
      <c r="BH1871" s="758"/>
      <c r="BI1871" s="758"/>
      <c r="BJ1871" s="758"/>
      <c r="BK1871" s="758"/>
      <c r="BL1871" s="758"/>
      <c r="BM1871" s="758"/>
      <c r="BN1871" s="758"/>
      <c r="BO1871" s="758"/>
      <c r="BP1871" s="758"/>
      <c r="BQ1871" s="758"/>
      <c r="BR1871" s="758"/>
      <c r="BS1871" s="758"/>
      <c r="BT1871" s="758"/>
      <c r="BU1871" s="758"/>
      <c r="BV1871" s="758"/>
      <c r="BW1871" s="758"/>
      <c r="BX1871" s="758"/>
      <c r="BY1871" s="758"/>
      <c r="BZ1871" s="758"/>
      <c r="CA1871" s="758"/>
      <c r="CB1871" s="758"/>
      <c r="CC1871" s="758"/>
      <c r="CD1871" s="758"/>
      <c r="CE1871" s="758"/>
      <c r="CF1871" s="758"/>
      <c r="CG1871" s="758"/>
      <c r="CH1871" s="758"/>
      <c r="CI1871" s="758"/>
      <c r="CJ1871" s="758"/>
      <c r="CK1871" s="758"/>
      <c r="CL1871" s="758"/>
      <c r="CM1871" s="758"/>
      <c r="CN1871" s="758"/>
    </row>
    <row r="1872" spans="2:92" ht="15">
      <c r="B1872" s="758"/>
      <c r="C1872" s="758"/>
      <c r="D1872" s="758"/>
      <c r="E1872" s="758"/>
      <c r="F1872" s="758"/>
      <c r="G1872" s="758"/>
      <c r="H1872" s="758"/>
      <c r="I1872" s="758"/>
      <c r="J1872" s="758"/>
      <c r="K1872" s="758"/>
      <c r="L1872" s="758"/>
      <c r="M1872" s="758"/>
      <c r="N1872" s="758"/>
      <c r="O1872" s="758"/>
      <c r="P1872" s="758"/>
      <c r="Q1872" s="758"/>
      <c r="R1872" s="758"/>
      <c r="S1872" s="758"/>
      <c r="T1872" s="758"/>
      <c r="U1872" s="758"/>
      <c r="V1872" s="758"/>
      <c r="W1872" s="758"/>
      <c r="X1872" s="758"/>
      <c r="Y1872" s="758"/>
      <c r="Z1872" s="758"/>
      <c r="AA1872" s="758"/>
      <c r="AB1872" s="758"/>
      <c r="AC1872" s="758"/>
      <c r="AD1872" s="758"/>
      <c r="AE1872" s="758"/>
      <c r="AF1872" s="758"/>
      <c r="AG1872" s="758"/>
      <c r="AH1872" s="758"/>
      <c r="AI1872" s="758"/>
      <c r="AJ1872" s="758"/>
      <c r="AK1872" s="758"/>
      <c r="AL1872" s="758"/>
      <c r="AM1872" s="758"/>
      <c r="AN1872" s="758"/>
      <c r="AO1872" s="758"/>
      <c r="AP1872" s="758"/>
      <c r="AQ1872" s="758"/>
      <c r="AR1872" s="758"/>
      <c r="AS1872" s="758"/>
      <c r="AT1872" s="758"/>
      <c r="AU1872" s="758"/>
      <c r="AV1872" s="758"/>
      <c r="AW1872" s="758"/>
      <c r="AX1872" s="758"/>
      <c r="AY1872" s="758"/>
      <c r="AZ1872" s="758"/>
      <c r="BA1872" s="758"/>
      <c r="BB1872" s="758"/>
      <c r="BC1872" s="758"/>
      <c r="BD1872" s="758"/>
      <c r="BE1872" s="758"/>
      <c r="BF1872" s="812"/>
      <c r="BG1872" s="758"/>
      <c r="BH1872" s="758"/>
      <c r="BI1872" s="758"/>
      <c r="BJ1872" s="758"/>
      <c r="BK1872" s="758"/>
      <c r="BL1872" s="758"/>
      <c r="BM1872" s="758"/>
      <c r="BN1872" s="758"/>
      <c r="BO1872" s="758"/>
      <c r="BP1872" s="758"/>
      <c r="BQ1872" s="758"/>
      <c r="BR1872" s="758"/>
      <c r="BS1872" s="758"/>
      <c r="BT1872" s="758"/>
      <c r="BU1872" s="758"/>
      <c r="BV1872" s="758"/>
      <c r="BW1872" s="758"/>
      <c r="BX1872" s="758"/>
      <c r="BY1872" s="758"/>
      <c r="BZ1872" s="758"/>
      <c r="CA1872" s="758"/>
      <c r="CB1872" s="758"/>
      <c r="CC1872" s="758"/>
      <c r="CD1872" s="758"/>
      <c r="CE1872" s="758"/>
      <c r="CF1872" s="758"/>
      <c r="CG1872" s="758"/>
      <c r="CH1872" s="758"/>
      <c r="CI1872" s="758"/>
      <c r="CJ1872" s="758"/>
      <c r="CK1872" s="758"/>
      <c r="CL1872" s="758"/>
      <c r="CM1872" s="758"/>
      <c r="CN1872" s="758"/>
    </row>
    <row r="1873" spans="2:92" ht="15">
      <c r="B1873" s="758"/>
      <c r="C1873" s="758"/>
      <c r="D1873" s="758"/>
      <c r="E1873" s="758"/>
      <c r="F1873" s="758"/>
      <c r="G1873" s="758"/>
      <c r="H1873" s="758"/>
      <c r="I1873" s="758"/>
      <c r="J1873" s="758"/>
      <c r="K1873" s="758"/>
      <c r="L1873" s="758"/>
      <c r="M1873" s="758"/>
      <c r="N1873" s="758"/>
      <c r="O1873" s="758"/>
      <c r="P1873" s="758"/>
      <c r="Q1873" s="758"/>
      <c r="R1873" s="758"/>
      <c r="S1873" s="758"/>
      <c r="T1873" s="758"/>
      <c r="U1873" s="758"/>
      <c r="V1873" s="758"/>
      <c r="W1873" s="758"/>
      <c r="X1873" s="758"/>
      <c r="Y1873" s="758"/>
      <c r="Z1873" s="758"/>
      <c r="AA1873" s="758"/>
      <c r="AB1873" s="758"/>
      <c r="AC1873" s="758"/>
      <c r="AD1873" s="758"/>
      <c r="AE1873" s="758"/>
      <c r="AF1873" s="758"/>
      <c r="AG1873" s="758"/>
      <c r="AH1873" s="758"/>
      <c r="AI1873" s="758"/>
      <c r="AJ1873" s="758"/>
      <c r="AK1873" s="758"/>
      <c r="AL1873" s="758"/>
      <c r="AM1873" s="758"/>
      <c r="AN1873" s="758"/>
      <c r="AO1873" s="758"/>
      <c r="AP1873" s="758"/>
      <c r="AQ1873" s="758"/>
      <c r="AR1873" s="758"/>
      <c r="AS1873" s="758"/>
      <c r="AT1873" s="758"/>
      <c r="AU1873" s="758"/>
      <c r="AV1873" s="758"/>
      <c r="AW1873" s="758"/>
      <c r="AX1873" s="758"/>
      <c r="AY1873" s="758"/>
      <c r="AZ1873" s="758"/>
      <c r="BA1873" s="758"/>
      <c r="BB1873" s="758"/>
      <c r="BC1873" s="758"/>
      <c r="BD1873" s="758"/>
      <c r="BE1873" s="758"/>
      <c r="BF1873" s="812"/>
      <c r="BG1873" s="758"/>
      <c r="BH1873" s="758"/>
      <c r="BI1873" s="758"/>
      <c r="BJ1873" s="758"/>
      <c r="BK1873" s="758"/>
      <c r="BL1873" s="758"/>
      <c r="BM1873" s="758"/>
      <c r="BN1873" s="758"/>
      <c r="BO1873" s="758"/>
      <c r="BP1873" s="758"/>
      <c r="BQ1873" s="758"/>
      <c r="BR1873" s="758"/>
      <c r="BS1873" s="758"/>
      <c r="BT1873" s="758"/>
      <c r="BU1873" s="758"/>
      <c r="BV1873" s="758"/>
      <c r="BW1873" s="758"/>
      <c r="BX1873" s="758"/>
      <c r="BY1873" s="758"/>
      <c r="BZ1873" s="758"/>
      <c r="CA1873" s="758"/>
      <c r="CB1873" s="758"/>
      <c r="CC1873" s="758"/>
      <c r="CD1873" s="758"/>
      <c r="CE1873" s="758"/>
      <c r="CF1873" s="758"/>
      <c r="CG1873" s="758"/>
      <c r="CH1873" s="758"/>
      <c r="CI1873" s="758"/>
      <c r="CJ1873" s="758"/>
      <c r="CK1873" s="758"/>
      <c r="CL1873" s="758"/>
      <c r="CM1873" s="758"/>
      <c r="CN1873" s="758"/>
    </row>
    <row r="1874" spans="2:92" ht="15">
      <c r="B1874" s="758"/>
      <c r="C1874" s="758"/>
      <c r="D1874" s="758"/>
      <c r="E1874" s="758"/>
      <c r="F1874" s="758"/>
      <c r="G1874" s="758"/>
      <c r="H1874" s="758"/>
      <c r="I1874" s="758"/>
      <c r="J1874" s="758"/>
      <c r="K1874" s="758"/>
      <c r="L1874" s="758"/>
      <c r="M1874" s="758"/>
      <c r="N1874" s="758"/>
      <c r="O1874" s="758"/>
      <c r="P1874" s="758"/>
      <c r="Q1874" s="758"/>
      <c r="R1874" s="758"/>
      <c r="S1874" s="758"/>
      <c r="T1874" s="758"/>
      <c r="U1874" s="758"/>
      <c r="V1874" s="758"/>
      <c r="W1874" s="758"/>
      <c r="X1874" s="758"/>
      <c r="Y1874" s="758"/>
      <c r="Z1874" s="758"/>
      <c r="AA1874" s="758"/>
      <c r="AB1874" s="758"/>
      <c r="AC1874" s="758"/>
      <c r="AD1874" s="758"/>
      <c r="AE1874" s="758"/>
      <c r="AF1874" s="758"/>
      <c r="AG1874" s="758"/>
      <c r="AH1874" s="758"/>
      <c r="AI1874" s="758"/>
      <c r="AJ1874" s="758"/>
      <c r="AK1874" s="758"/>
      <c r="AL1874" s="758"/>
      <c r="AM1874" s="758"/>
      <c r="AN1874" s="758"/>
      <c r="AO1874" s="758"/>
      <c r="AP1874" s="758"/>
      <c r="AQ1874" s="758"/>
      <c r="AR1874" s="758"/>
      <c r="AS1874" s="758"/>
      <c r="AT1874" s="758"/>
      <c r="AU1874" s="758"/>
      <c r="AV1874" s="758"/>
      <c r="AW1874" s="758"/>
      <c r="AX1874" s="758"/>
      <c r="AY1874" s="758"/>
      <c r="AZ1874" s="758"/>
      <c r="BA1874" s="758"/>
      <c r="BB1874" s="758"/>
      <c r="BC1874" s="758"/>
      <c r="BD1874" s="758"/>
      <c r="BE1874" s="758"/>
      <c r="BF1874" s="812"/>
      <c r="BG1874" s="758"/>
      <c r="BH1874" s="758"/>
      <c r="BI1874" s="758"/>
      <c r="BJ1874" s="758"/>
      <c r="BK1874" s="758"/>
      <c r="BL1874" s="758"/>
      <c r="BM1874" s="758"/>
      <c r="BN1874" s="758"/>
      <c r="BO1874" s="758"/>
      <c r="BP1874" s="758"/>
      <c r="BQ1874" s="758"/>
      <c r="BR1874" s="758"/>
      <c r="BS1874" s="758"/>
      <c r="BT1874" s="758"/>
      <c r="BU1874" s="758"/>
      <c r="BV1874" s="758"/>
      <c r="BW1874" s="758"/>
      <c r="BX1874" s="758"/>
      <c r="BY1874" s="758"/>
      <c r="BZ1874" s="758"/>
      <c r="CA1874" s="758"/>
      <c r="CB1874" s="758"/>
      <c r="CC1874" s="758"/>
      <c r="CD1874" s="758"/>
      <c r="CE1874" s="758"/>
      <c r="CF1874" s="758"/>
      <c r="CG1874" s="758"/>
      <c r="CH1874" s="758"/>
      <c r="CI1874" s="758"/>
      <c r="CJ1874" s="758"/>
      <c r="CK1874" s="758"/>
      <c r="CL1874" s="758"/>
      <c r="CM1874" s="758"/>
      <c r="CN1874" s="758"/>
    </row>
    <row r="1875" spans="2:92" ht="15">
      <c r="B1875" s="758"/>
      <c r="C1875" s="758"/>
      <c r="D1875" s="758"/>
      <c r="E1875" s="758"/>
      <c r="F1875" s="758"/>
      <c r="G1875" s="758"/>
      <c r="H1875" s="758"/>
      <c r="I1875" s="758"/>
      <c r="J1875" s="758"/>
      <c r="K1875" s="758"/>
      <c r="L1875" s="758"/>
      <c r="M1875" s="758"/>
      <c r="N1875" s="758"/>
      <c r="O1875" s="758"/>
      <c r="P1875" s="758"/>
      <c r="Q1875" s="758"/>
      <c r="R1875" s="758"/>
      <c r="S1875" s="758"/>
      <c r="T1875" s="758"/>
      <c r="U1875" s="758"/>
      <c r="V1875" s="758"/>
      <c r="W1875" s="758"/>
      <c r="X1875" s="758"/>
      <c r="Y1875" s="758"/>
      <c r="Z1875" s="758"/>
      <c r="AA1875" s="758"/>
      <c r="AB1875" s="758"/>
      <c r="AC1875" s="758"/>
      <c r="AD1875" s="758"/>
      <c r="AE1875" s="758"/>
      <c r="AF1875" s="758"/>
      <c r="AG1875" s="758"/>
      <c r="AH1875" s="758"/>
      <c r="AI1875" s="758"/>
      <c r="AJ1875" s="758"/>
      <c r="AK1875" s="758"/>
      <c r="AL1875" s="758"/>
      <c r="AM1875" s="758"/>
      <c r="AN1875" s="758"/>
      <c r="AO1875" s="758"/>
      <c r="AP1875" s="758"/>
      <c r="AQ1875" s="758"/>
      <c r="AR1875" s="758"/>
      <c r="AS1875" s="758"/>
      <c r="AT1875" s="758"/>
      <c r="AU1875" s="758"/>
      <c r="AV1875" s="758"/>
      <c r="AW1875" s="758"/>
      <c r="AX1875" s="758"/>
      <c r="AY1875" s="758"/>
      <c r="AZ1875" s="758"/>
      <c r="BA1875" s="758"/>
      <c r="BB1875" s="758"/>
      <c r="BC1875" s="758"/>
      <c r="BD1875" s="758"/>
      <c r="BE1875" s="758"/>
      <c r="BF1875" s="812"/>
      <c r="BG1875" s="758"/>
      <c r="BH1875" s="758"/>
      <c r="BI1875" s="758"/>
      <c r="BJ1875" s="758"/>
      <c r="BK1875" s="758"/>
      <c r="BL1875" s="758"/>
      <c r="BM1875" s="758"/>
      <c r="BN1875" s="758"/>
      <c r="BO1875" s="758"/>
      <c r="BP1875" s="758"/>
      <c r="BQ1875" s="758"/>
      <c r="BR1875" s="758"/>
      <c r="BS1875" s="758"/>
      <c r="BT1875" s="758"/>
      <c r="BU1875" s="758"/>
      <c r="BV1875" s="758"/>
      <c r="BW1875" s="758"/>
      <c r="BX1875" s="758"/>
      <c r="BY1875" s="758"/>
      <c r="BZ1875" s="758"/>
      <c r="CA1875" s="758"/>
      <c r="CB1875" s="758"/>
      <c r="CC1875" s="758"/>
      <c r="CD1875" s="758"/>
      <c r="CE1875" s="758"/>
      <c r="CF1875" s="758"/>
      <c r="CG1875" s="758"/>
      <c r="CH1875" s="758"/>
      <c r="CI1875" s="758"/>
      <c r="CJ1875" s="758"/>
      <c r="CK1875" s="758"/>
      <c r="CL1875" s="758"/>
      <c r="CM1875" s="758"/>
      <c r="CN1875" s="758"/>
    </row>
    <row r="1876" spans="2:92" ht="15">
      <c r="B1876" s="758"/>
      <c r="C1876" s="758"/>
      <c r="D1876" s="758"/>
      <c r="E1876" s="758"/>
      <c r="F1876" s="758"/>
      <c r="G1876" s="758"/>
      <c r="H1876" s="758"/>
      <c r="I1876" s="758"/>
      <c r="J1876" s="758"/>
      <c r="K1876" s="758"/>
      <c r="L1876" s="758"/>
      <c r="M1876" s="758"/>
      <c r="N1876" s="758"/>
      <c r="O1876" s="758"/>
      <c r="P1876" s="758"/>
      <c r="Q1876" s="758"/>
      <c r="R1876" s="758"/>
      <c r="S1876" s="758"/>
      <c r="T1876" s="758"/>
      <c r="U1876" s="758"/>
      <c r="V1876" s="758"/>
      <c r="W1876" s="758"/>
      <c r="X1876" s="758"/>
      <c r="Y1876" s="758"/>
      <c r="Z1876" s="758"/>
      <c r="AA1876" s="758"/>
      <c r="AB1876" s="758"/>
      <c r="AC1876" s="758"/>
      <c r="AD1876" s="758"/>
      <c r="AE1876" s="758"/>
      <c r="AF1876" s="758"/>
      <c r="AG1876" s="758"/>
      <c r="AH1876" s="758"/>
      <c r="AI1876" s="758"/>
      <c r="AJ1876" s="758"/>
      <c r="AK1876" s="758"/>
      <c r="AL1876" s="758"/>
      <c r="AM1876" s="758"/>
      <c r="AN1876" s="758"/>
      <c r="AO1876" s="758"/>
      <c r="AP1876" s="758"/>
      <c r="AQ1876" s="758"/>
      <c r="AR1876" s="758"/>
      <c r="AS1876" s="758"/>
      <c r="AT1876" s="758"/>
      <c r="AU1876" s="758"/>
      <c r="AV1876" s="758"/>
      <c r="AW1876" s="758"/>
      <c r="AX1876" s="758"/>
      <c r="AY1876" s="758"/>
      <c r="AZ1876" s="758"/>
      <c r="BA1876" s="758"/>
      <c r="BB1876" s="758"/>
      <c r="BC1876" s="758"/>
      <c r="BD1876" s="758"/>
      <c r="BE1876" s="758"/>
      <c r="BF1876" s="812"/>
      <c r="BG1876" s="758"/>
      <c r="BH1876" s="758"/>
      <c r="BI1876" s="758"/>
      <c r="BJ1876" s="758"/>
      <c r="BK1876" s="758"/>
      <c r="BL1876" s="758"/>
      <c r="BM1876" s="758"/>
      <c r="BN1876" s="758"/>
      <c r="BO1876" s="758"/>
      <c r="BP1876" s="758"/>
      <c r="BQ1876" s="758"/>
      <c r="BR1876" s="758"/>
      <c r="BS1876" s="758"/>
      <c r="BT1876" s="758"/>
      <c r="BU1876" s="758"/>
      <c r="BV1876" s="758"/>
      <c r="BW1876" s="758"/>
      <c r="BX1876" s="758"/>
      <c r="BY1876" s="758"/>
      <c r="BZ1876" s="758"/>
      <c r="CA1876" s="758"/>
      <c r="CB1876" s="758"/>
      <c r="CC1876" s="758"/>
      <c r="CD1876" s="758"/>
      <c r="CE1876" s="758"/>
      <c r="CF1876" s="758"/>
      <c r="CG1876" s="758"/>
      <c r="CH1876" s="758"/>
      <c r="CI1876" s="758"/>
      <c r="CJ1876" s="758"/>
      <c r="CK1876" s="758"/>
      <c r="CL1876" s="758"/>
      <c r="CM1876" s="758"/>
      <c r="CN1876" s="758"/>
    </row>
    <row r="1877" spans="2:92" ht="15">
      <c r="B1877" s="758"/>
      <c r="C1877" s="758"/>
      <c r="D1877" s="758"/>
      <c r="E1877" s="758"/>
      <c r="F1877" s="758"/>
      <c r="G1877" s="758"/>
      <c r="H1877" s="758"/>
      <c r="I1877" s="758"/>
      <c r="J1877" s="758"/>
      <c r="K1877" s="758"/>
      <c r="L1877" s="758"/>
      <c r="M1877" s="758"/>
      <c r="N1877" s="758"/>
      <c r="O1877" s="758"/>
      <c r="P1877" s="758"/>
      <c r="Q1877" s="758"/>
      <c r="R1877" s="758"/>
      <c r="S1877" s="758"/>
      <c r="T1877" s="758"/>
      <c r="U1877" s="758"/>
      <c r="V1877" s="758"/>
      <c r="W1877" s="758"/>
      <c r="X1877" s="758"/>
      <c r="Y1877" s="758"/>
      <c r="Z1877" s="758"/>
      <c r="AA1877" s="758"/>
      <c r="AB1877" s="758"/>
      <c r="AC1877" s="758"/>
      <c r="AD1877" s="758"/>
      <c r="AE1877" s="758"/>
      <c r="AF1877" s="758"/>
      <c r="AG1877" s="758"/>
      <c r="AH1877" s="758"/>
      <c r="AI1877" s="758"/>
      <c r="AJ1877" s="758"/>
      <c r="AK1877" s="758"/>
      <c r="AL1877" s="758"/>
      <c r="AM1877" s="758"/>
      <c r="AN1877" s="758"/>
      <c r="AO1877" s="758"/>
      <c r="AP1877" s="758"/>
      <c r="AQ1877" s="758"/>
      <c r="AR1877" s="758"/>
      <c r="AS1877" s="758"/>
      <c r="AT1877" s="758"/>
      <c r="AU1877" s="758"/>
      <c r="AV1877" s="758"/>
      <c r="AW1877" s="758"/>
      <c r="AX1877" s="758"/>
      <c r="AY1877" s="758"/>
      <c r="AZ1877" s="758"/>
      <c r="BA1877" s="758"/>
      <c r="BB1877" s="758"/>
      <c r="BC1877" s="758"/>
      <c r="BD1877" s="758"/>
      <c r="BE1877" s="758"/>
      <c r="BF1877" s="812"/>
      <c r="BG1877" s="758"/>
      <c r="BH1877" s="758"/>
      <c r="BI1877" s="758"/>
      <c r="BJ1877" s="758"/>
      <c r="BK1877" s="758"/>
      <c r="BL1877" s="758"/>
      <c r="BM1877" s="758"/>
      <c r="BN1877" s="758"/>
      <c r="BO1877" s="758"/>
      <c r="BP1877" s="758"/>
      <c r="BQ1877" s="758"/>
      <c r="BR1877" s="758"/>
      <c r="BS1877" s="758"/>
      <c r="BT1877" s="758"/>
      <c r="BU1877" s="758"/>
      <c r="BV1877" s="758"/>
      <c r="BW1877" s="758"/>
      <c r="BX1877" s="758"/>
      <c r="BY1877" s="758"/>
      <c r="BZ1877" s="758"/>
      <c r="CA1877" s="758"/>
      <c r="CB1877" s="758"/>
      <c r="CC1877" s="758"/>
      <c r="CD1877" s="758"/>
      <c r="CE1877" s="758"/>
      <c r="CF1877" s="758"/>
      <c r="CG1877" s="758"/>
      <c r="CH1877" s="758"/>
      <c r="CI1877" s="758"/>
      <c r="CJ1877" s="758"/>
      <c r="CK1877" s="758"/>
      <c r="CL1877" s="758"/>
      <c r="CM1877" s="758"/>
      <c r="CN1877" s="758"/>
    </row>
    <row r="1878" spans="2:92" ht="15">
      <c r="B1878" s="758"/>
      <c r="C1878" s="758"/>
      <c r="D1878" s="758"/>
      <c r="E1878" s="758"/>
      <c r="F1878" s="758"/>
      <c r="G1878" s="758"/>
      <c r="H1878" s="758"/>
      <c r="I1878" s="758"/>
      <c r="J1878" s="758"/>
      <c r="K1878" s="758"/>
      <c r="L1878" s="758"/>
      <c r="M1878" s="758"/>
      <c r="N1878" s="758"/>
      <c r="O1878" s="758"/>
      <c r="P1878" s="758"/>
      <c r="Q1878" s="758"/>
      <c r="R1878" s="758"/>
      <c r="S1878" s="758"/>
      <c r="T1878" s="758"/>
      <c r="U1878" s="758"/>
      <c r="V1878" s="758"/>
      <c r="W1878" s="758"/>
      <c r="X1878" s="758"/>
      <c r="Y1878" s="758"/>
      <c r="Z1878" s="758"/>
      <c r="AA1878" s="758"/>
      <c r="AB1878" s="758"/>
      <c r="AC1878" s="758"/>
      <c r="AD1878" s="758"/>
      <c r="AE1878" s="758"/>
      <c r="AF1878" s="758"/>
      <c r="AG1878" s="758"/>
      <c r="AH1878" s="758"/>
      <c r="AI1878" s="758"/>
      <c r="AJ1878" s="758"/>
      <c r="AK1878" s="758"/>
      <c r="AL1878" s="758"/>
      <c r="AM1878" s="758"/>
      <c r="AN1878" s="758"/>
      <c r="AO1878" s="758"/>
      <c r="AP1878" s="758"/>
      <c r="AQ1878" s="758"/>
      <c r="AR1878" s="758"/>
      <c r="AS1878" s="758"/>
      <c r="AT1878" s="758"/>
      <c r="AU1878" s="758"/>
      <c r="AV1878" s="758"/>
      <c r="AW1878" s="758"/>
      <c r="AX1878" s="758"/>
      <c r="AY1878" s="758"/>
      <c r="AZ1878" s="758"/>
      <c r="BA1878" s="758"/>
      <c r="BB1878" s="758"/>
      <c r="BC1878" s="758"/>
      <c r="BD1878" s="758"/>
      <c r="BE1878" s="758"/>
      <c r="BF1878" s="812"/>
      <c r="BG1878" s="758"/>
      <c r="BH1878" s="758"/>
      <c r="BI1878" s="758"/>
      <c r="BJ1878" s="758"/>
      <c r="BK1878" s="758"/>
      <c r="BL1878" s="758"/>
      <c r="BM1878" s="758"/>
      <c r="BN1878" s="758"/>
      <c r="BO1878" s="758"/>
      <c r="BP1878" s="758"/>
      <c r="BQ1878" s="758"/>
      <c r="BR1878" s="758"/>
      <c r="BS1878" s="758"/>
      <c r="BT1878" s="758"/>
      <c r="BU1878" s="758"/>
      <c r="BV1878" s="758"/>
      <c r="BW1878" s="758"/>
      <c r="BX1878" s="758"/>
      <c r="BY1878" s="758"/>
      <c r="BZ1878" s="758"/>
      <c r="CA1878" s="758"/>
      <c r="CB1878" s="758"/>
      <c r="CC1878" s="758"/>
      <c r="CD1878" s="758"/>
      <c r="CE1878" s="758"/>
      <c r="CF1878" s="758"/>
      <c r="CG1878" s="758"/>
      <c r="CH1878" s="758"/>
      <c r="CI1878" s="758"/>
      <c r="CJ1878" s="758"/>
      <c r="CK1878" s="758"/>
      <c r="CL1878" s="758"/>
      <c r="CM1878" s="758"/>
      <c r="CN1878" s="758"/>
    </row>
    <row r="1879" spans="2:92" ht="15">
      <c r="B1879" s="758"/>
      <c r="C1879" s="758"/>
      <c r="D1879" s="758"/>
      <c r="E1879" s="758"/>
      <c r="F1879" s="758"/>
      <c r="G1879" s="758"/>
      <c r="H1879" s="758"/>
      <c r="I1879" s="758"/>
      <c r="J1879" s="758"/>
      <c r="K1879" s="758"/>
      <c r="L1879" s="758"/>
      <c r="M1879" s="758"/>
      <c r="N1879" s="758"/>
      <c r="O1879" s="758"/>
      <c r="P1879" s="758"/>
      <c r="Q1879" s="758"/>
      <c r="R1879" s="758"/>
      <c r="S1879" s="758"/>
      <c r="T1879" s="758"/>
      <c r="U1879" s="758"/>
      <c r="V1879" s="758"/>
      <c r="W1879" s="758"/>
      <c r="X1879" s="758"/>
      <c r="Y1879" s="758"/>
      <c r="Z1879" s="758"/>
      <c r="AA1879" s="758"/>
      <c r="AB1879" s="758"/>
      <c r="AC1879" s="758"/>
      <c r="AD1879" s="758"/>
      <c r="AE1879" s="758"/>
      <c r="AF1879" s="758"/>
      <c r="AG1879" s="758"/>
      <c r="AH1879" s="758"/>
      <c r="AI1879" s="758"/>
      <c r="AJ1879" s="758"/>
      <c r="AK1879" s="758"/>
      <c r="AL1879" s="758"/>
      <c r="AM1879" s="758"/>
      <c r="AN1879" s="758"/>
      <c r="AO1879" s="758"/>
      <c r="AP1879" s="758"/>
      <c r="AQ1879" s="758"/>
      <c r="AR1879" s="758"/>
      <c r="AS1879" s="758"/>
      <c r="AT1879" s="758"/>
      <c r="AU1879" s="758"/>
      <c r="AV1879" s="758"/>
      <c r="AW1879" s="758"/>
      <c r="AX1879" s="758"/>
      <c r="AY1879" s="758"/>
      <c r="AZ1879" s="758"/>
      <c r="BA1879" s="758"/>
      <c r="BB1879" s="758"/>
      <c r="BC1879" s="758"/>
      <c r="BD1879" s="758"/>
      <c r="BE1879" s="758"/>
      <c r="BF1879" s="812"/>
      <c r="BG1879" s="758"/>
      <c r="BH1879" s="758"/>
      <c r="BI1879" s="758"/>
      <c r="BJ1879" s="758"/>
      <c r="BK1879" s="758"/>
      <c r="BL1879" s="758"/>
      <c r="BM1879" s="758"/>
      <c r="BN1879" s="758"/>
      <c r="BO1879" s="758"/>
      <c r="BP1879" s="758"/>
      <c r="BQ1879" s="758"/>
      <c r="BR1879" s="758"/>
      <c r="BS1879" s="758"/>
      <c r="BT1879" s="758"/>
      <c r="BU1879" s="758"/>
      <c r="BV1879" s="758"/>
      <c r="BW1879" s="758"/>
      <c r="BX1879" s="758"/>
      <c r="BY1879" s="758"/>
      <c r="BZ1879" s="758"/>
      <c r="CA1879" s="758"/>
      <c r="CB1879" s="758"/>
      <c r="CC1879" s="758"/>
      <c r="CD1879" s="758"/>
      <c r="CE1879" s="758"/>
      <c r="CF1879" s="758"/>
      <c r="CG1879" s="758"/>
      <c r="CH1879" s="758"/>
      <c r="CI1879" s="758"/>
      <c r="CJ1879" s="758"/>
      <c r="CK1879" s="758"/>
      <c r="CL1879" s="758"/>
      <c r="CM1879" s="758"/>
      <c r="CN1879" s="758"/>
    </row>
    <row r="1880" spans="2:92" ht="15">
      <c r="B1880" s="758"/>
      <c r="C1880" s="758"/>
      <c r="D1880" s="758"/>
      <c r="E1880" s="758"/>
      <c r="F1880" s="758"/>
      <c r="G1880" s="758"/>
      <c r="H1880" s="758"/>
      <c r="I1880" s="758"/>
      <c r="J1880" s="758"/>
      <c r="K1880" s="758"/>
      <c r="L1880" s="758"/>
      <c r="M1880" s="758"/>
      <c r="N1880" s="758"/>
      <c r="O1880" s="758"/>
      <c r="P1880" s="758"/>
      <c r="Q1880" s="758"/>
      <c r="R1880" s="758"/>
      <c r="S1880" s="758"/>
      <c r="T1880" s="758"/>
      <c r="U1880" s="758"/>
      <c r="V1880" s="758"/>
      <c r="W1880" s="758"/>
      <c r="X1880" s="758"/>
      <c r="Y1880" s="758"/>
      <c r="Z1880" s="758"/>
      <c r="AA1880" s="758"/>
      <c r="AB1880" s="758"/>
      <c r="AC1880" s="758"/>
      <c r="AD1880" s="758"/>
      <c r="AE1880" s="758"/>
      <c r="AF1880" s="758"/>
      <c r="AG1880" s="758"/>
      <c r="AH1880" s="758"/>
      <c r="AI1880" s="758"/>
      <c r="AJ1880" s="758"/>
      <c r="AK1880" s="758"/>
      <c r="AL1880" s="758"/>
      <c r="AM1880" s="758"/>
      <c r="AN1880" s="758"/>
      <c r="AO1880" s="758"/>
      <c r="AP1880" s="758"/>
      <c r="AQ1880" s="758"/>
      <c r="AR1880" s="758"/>
      <c r="AS1880" s="758"/>
      <c r="AT1880" s="758"/>
      <c r="AU1880" s="758"/>
      <c r="AV1880" s="758"/>
      <c r="AW1880" s="758"/>
      <c r="AX1880" s="758"/>
      <c r="AY1880" s="758"/>
      <c r="AZ1880" s="758"/>
      <c r="BA1880" s="758"/>
      <c r="BB1880" s="758"/>
      <c r="BC1880" s="758"/>
      <c r="BD1880" s="758"/>
      <c r="BE1880" s="758"/>
      <c r="BF1880" s="812"/>
      <c r="BG1880" s="758"/>
      <c r="BH1880" s="758"/>
      <c r="BI1880" s="758"/>
      <c r="BJ1880" s="758"/>
      <c r="BK1880" s="758"/>
      <c r="BL1880" s="758"/>
      <c r="BM1880" s="758"/>
      <c r="BN1880" s="758"/>
      <c r="BO1880" s="758"/>
      <c r="BP1880" s="758"/>
      <c r="BQ1880" s="758"/>
      <c r="BR1880" s="758"/>
      <c r="BS1880" s="758"/>
      <c r="BT1880" s="758"/>
      <c r="BU1880" s="758"/>
      <c r="BV1880" s="758"/>
      <c r="BW1880" s="758"/>
      <c r="BX1880" s="758"/>
      <c r="BY1880" s="758"/>
      <c r="BZ1880" s="758"/>
      <c r="CA1880" s="758"/>
      <c r="CB1880" s="758"/>
      <c r="CC1880" s="758"/>
      <c r="CD1880" s="758"/>
      <c r="CE1880" s="758"/>
      <c r="CF1880" s="758"/>
      <c r="CG1880" s="758"/>
      <c r="CH1880" s="758"/>
      <c r="CI1880" s="758"/>
      <c r="CJ1880" s="758"/>
      <c r="CK1880" s="758"/>
      <c r="CL1880" s="758"/>
      <c r="CM1880" s="758"/>
      <c r="CN1880" s="758"/>
    </row>
    <row r="1881" spans="2:92" ht="15">
      <c r="B1881" s="758"/>
      <c r="C1881" s="758"/>
      <c r="D1881" s="758"/>
      <c r="E1881" s="758"/>
      <c r="F1881" s="758"/>
      <c r="G1881" s="758"/>
      <c r="H1881" s="758"/>
      <c r="I1881" s="758"/>
      <c r="J1881" s="758"/>
      <c r="K1881" s="758"/>
      <c r="L1881" s="758"/>
      <c r="M1881" s="758"/>
      <c r="N1881" s="758"/>
      <c r="O1881" s="758"/>
      <c r="P1881" s="758"/>
      <c r="Q1881" s="758"/>
      <c r="R1881" s="758"/>
      <c r="S1881" s="758"/>
      <c r="T1881" s="758"/>
      <c r="U1881" s="758"/>
      <c r="V1881" s="758"/>
      <c r="W1881" s="758"/>
      <c r="X1881" s="758"/>
      <c r="Y1881" s="758"/>
      <c r="Z1881" s="758"/>
      <c r="AA1881" s="758"/>
      <c r="AB1881" s="758"/>
      <c r="AC1881" s="758"/>
      <c r="AD1881" s="758"/>
      <c r="AE1881" s="758"/>
      <c r="AF1881" s="758"/>
      <c r="AG1881" s="758"/>
      <c r="AH1881" s="758"/>
      <c r="AI1881" s="758"/>
      <c r="AJ1881" s="758"/>
      <c r="AK1881" s="758"/>
      <c r="AL1881" s="758"/>
      <c r="AM1881" s="758"/>
      <c r="AN1881" s="758"/>
      <c r="AO1881" s="758"/>
      <c r="AP1881" s="758"/>
      <c r="AQ1881" s="758"/>
      <c r="AR1881" s="758"/>
      <c r="AS1881" s="758"/>
      <c r="AT1881" s="758"/>
      <c r="AU1881" s="758"/>
      <c r="AV1881" s="758"/>
      <c r="AW1881" s="758"/>
      <c r="AX1881" s="758"/>
      <c r="AY1881" s="758"/>
      <c r="AZ1881" s="758"/>
      <c r="BA1881" s="758"/>
      <c r="BB1881" s="758"/>
      <c r="BC1881" s="758"/>
      <c r="BD1881" s="758"/>
      <c r="BE1881" s="758"/>
      <c r="BF1881" s="812"/>
      <c r="BG1881" s="758"/>
      <c r="BH1881" s="758"/>
      <c r="BI1881" s="758"/>
      <c r="BJ1881" s="758"/>
      <c r="BK1881" s="758"/>
      <c r="BL1881" s="758"/>
      <c r="BM1881" s="758"/>
      <c r="BN1881" s="758"/>
      <c r="BO1881" s="758"/>
      <c r="BP1881" s="758"/>
      <c r="BQ1881" s="758"/>
      <c r="BR1881" s="758"/>
      <c r="BS1881" s="758"/>
      <c r="BT1881" s="758"/>
      <c r="BU1881" s="758"/>
      <c r="BV1881" s="758"/>
      <c r="BW1881" s="758"/>
      <c r="BX1881" s="758"/>
      <c r="BY1881" s="758"/>
      <c r="BZ1881" s="758"/>
      <c r="CA1881" s="758"/>
      <c r="CB1881" s="758"/>
      <c r="CC1881" s="758"/>
      <c r="CD1881" s="758"/>
      <c r="CE1881" s="758"/>
      <c r="CF1881" s="758"/>
      <c r="CG1881" s="758"/>
      <c r="CH1881" s="758"/>
      <c r="CI1881" s="758"/>
      <c r="CJ1881" s="758"/>
      <c r="CK1881" s="758"/>
      <c r="CL1881" s="758"/>
      <c r="CM1881" s="758"/>
      <c r="CN1881" s="758"/>
    </row>
    <row r="1882" spans="2:92" ht="15">
      <c r="B1882" s="758"/>
      <c r="C1882" s="758"/>
      <c r="D1882" s="758"/>
      <c r="E1882" s="758"/>
      <c r="F1882" s="758"/>
      <c r="G1882" s="758"/>
      <c r="H1882" s="758"/>
      <c r="I1882" s="758"/>
      <c r="J1882" s="758"/>
      <c r="K1882" s="758"/>
      <c r="L1882" s="758"/>
      <c r="M1882" s="758"/>
      <c r="N1882" s="758"/>
      <c r="O1882" s="758"/>
      <c r="P1882" s="758"/>
      <c r="Q1882" s="758"/>
      <c r="R1882" s="758"/>
      <c r="S1882" s="758"/>
      <c r="T1882" s="758"/>
      <c r="U1882" s="758"/>
      <c r="V1882" s="758"/>
      <c r="W1882" s="758"/>
      <c r="X1882" s="758"/>
      <c r="Y1882" s="758"/>
      <c r="Z1882" s="758"/>
      <c r="AA1882" s="758"/>
      <c r="AB1882" s="758"/>
      <c r="AC1882" s="758"/>
      <c r="AD1882" s="758"/>
      <c r="AE1882" s="758"/>
      <c r="AF1882" s="758"/>
      <c r="AG1882" s="758"/>
      <c r="AH1882" s="758"/>
      <c r="AI1882" s="758"/>
      <c r="AJ1882" s="758"/>
      <c r="AK1882" s="758"/>
      <c r="AL1882" s="758"/>
      <c r="AM1882" s="758"/>
      <c r="AN1882" s="758"/>
      <c r="AO1882" s="758"/>
      <c r="AP1882" s="758"/>
      <c r="AQ1882" s="758"/>
      <c r="AR1882" s="758"/>
      <c r="AS1882" s="758"/>
      <c r="AT1882" s="758"/>
      <c r="AU1882" s="758"/>
      <c r="AV1882" s="758"/>
      <c r="AW1882" s="758"/>
      <c r="AX1882" s="758"/>
      <c r="AY1882" s="758"/>
      <c r="AZ1882" s="758"/>
      <c r="BA1882" s="758"/>
      <c r="BB1882" s="758"/>
      <c r="BC1882" s="758"/>
      <c r="BD1882" s="758"/>
      <c r="BE1882" s="758"/>
      <c r="BF1882" s="812"/>
      <c r="BG1882" s="758"/>
      <c r="BH1882" s="758"/>
      <c r="BI1882" s="758"/>
      <c r="BJ1882" s="758"/>
      <c r="BK1882" s="758"/>
      <c r="BL1882" s="758"/>
      <c r="BM1882" s="758"/>
      <c r="BN1882" s="758"/>
      <c r="BO1882" s="758"/>
      <c r="BP1882" s="758"/>
      <c r="BQ1882" s="758"/>
      <c r="BR1882" s="758"/>
      <c r="BS1882" s="758"/>
      <c r="BT1882" s="758"/>
      <c r="BU1882" s="758"/>
      <c r="BV1882" s="758"/>
      <c r="BW1882" s="758"/>
      <c r="BX1882" s="758"/>
      <c r="BY1882" s="758"/>
      <c r="BZ1882" s="758"/>
      <c r="CA1882" s="758"/>
      <c r="CB1882" s="758"/>
      <c r="CC1882" s="758"/>
      <c r="CD1882" s="758"/>
      <c r="CE1882" s="758"/>
      <c r="CF1882" s="758"/>
      <c r="CG1882" s="758"/>
      <c r="CH1882" s="758"/>
      <c r="CI1882" s="758"/>
      <c r="CJ1882" s="758"/>
      <c r="CK1882" s="758"/>
      <c r="CL1882" s="758"/>
      <c r="CM1882" s="758"/>
      <c r="CN1882" s="758"/>
    </row>
    <row r="1883" spans="2:92" ht="15">
      <c r="B1883" s="758"/>
      <c r="C1883" s="758"/>
      <c r="D1883" s="758"/>
      <c r="E1883" s="758"/>
      <c r="F1883" s="758"/>
      <c r="G1883" s="758"/>
      <c r="H1883" s="758"/>
      <c r="I1883" s="758"/>
      <c r="J1883" s="758"/>
      <c r="K1883" s="758"/>
      <c r="L1883" s="758"/>
      <c r="M1883" s="758"/>
      <c r="N1883" s="758"/>
      <c r="O1883" s="758"/>
      <c r="P1883" s="758"/>
      <c r="Q1883" s="758"/>
      <c r="R1883" s="758"/>
      <c r="S1883" s="758"/>
      <c r="T1883" s="758"/>
      <c r="U1883" s="758"/>
      <c r="V1883" s="758"/>
      <c r="W1883" s="758"/>
      <c r="X1883" s="758"/>
      <c r="Y1883" s="758"/>
      <c r="Z1883" s="758"/>
      <c r="AA1883" s="758"/>
      <c r="AB1883" s="758"/>
      <c r="AC1883" s="758"/>
      <c r="AD1883" s="758"/>
      <c r="AE1883" s="758"/>
      <c r="AF1883" s="758"/>
      <c r="AG1883" s="758"/>
      <c r="AH1883" s="758"/>
      <c r="AI1883" s="758"/>
      <c r="AJ1883" s="758"/>
      <c r="AK1883" s="758"/>
      <c r="AL1883" s="758"/>
      <c r="AM1883" s="758"/>
      <c r="AN1883" s="758"/>
      <c r="AO1883" s="758"/>
      <c r="AP1883" s="758"/>
      <c r="AQ1883" s="758"/>
      <c r="AR1883" s="758"/>
      <c r="AS1883" s="758"/>
      <c r="AT1883" s="758"/>
      <c r="AU1883" s="758"/>
      <c r="AV1883" s="758"/>
      <c r="AW1883" s="758"/>
      <c r="AX1883" s="758"/>
      <c r="AY1883" s="758"/>
      <c r="AZ1883" s="758"/>
      <c r="BA1883" s="758"/>
      <c r="BB1883" s="758"/>
      <c r="BC1883" s="758"/>
      <c r="BD1883" s="758"/>
      <c r="BE1883" s="758"/>
      <c r="BF1883" s="812"/>
      <c r="BG1883" s="758"/>
      <c r="BH1883" s="758"/>
      <c r="BI1883" s="758"/>
      <c r="BJ1883" s="758"/>
      <c r="BK1883" s="758"/>
      <c r="BL1883" s="758"/>
      <c r="BM1883" s="758"/>
      <c r="BN1883" s="758"/>
      <c r="BO1883" s="758"/>
      <c r="BP1883" s="758"/>
      <c r="BQ1883" s="758"/>
      <c r="BR1883" s="758"/>
      <c r="BS1883" s="758"/>
      <c r="BT1883" s="758"/>
      <c r="BU1883" s="758"/>
      <c r="BV1883" s="758"/>
      <c r="BW1883" s="758"/>
      <c r="BX1883" s="758"/>
      <c r="BY1883" s="758"/>
      <c r="BZ1883" s="758"/>
      <c r="CA1883" s="758"/>
      <c r="CB1883" s="758"/>
      <c r="CC1883" s="758"/>
      <c r="CD1883" s="758"/>
      <c r="CE1883" s="758"/>
      <c r="CF1883" s="758"/>
      <c r="CG1883" s="758"/>
      <c r="CH1883" s="758"/>
      <c r="CI1883" s="758"/>
      <c r="CJ1883" s="758"/>
      <c r="CK1883" s="758"/>
      <c r="CL1883" s="758"/>
      <c r="CM1883" s="758"/>
      <c r="CN1883" s="758"/>
    </row>
    <row r="1884" spans="2:92" ht="15">
      <c r="B1884" s="758"/>
      <c r="C1884" s="758"/>
      <c r="D1884" s="758"/>
      <c r="E1884" s="758"/>
      <c r="F1884" s="758"/>
      <c r="G1884" s="758"/>
      <c r="H1884" s="758"/>
      <c r="I1884" s="758"/>
      <c r="J1884" s="758"/>
      <c r="K1884" s="758"/>
      <c r="L1884" s="758"/>
      <c r="M1884" s="758"/>
      <c r="N1884" s="758"/>
      <c r="O1884" s="758"/>
      <c r="P1884" s="758"/>
      <c r="Q1884" s="758"/>
      <c r="R1884" s="758"/>
      <c r="S1884" s="758"/>
      <c r="T1884" s="758"/>
      <c r="U1884" s="758"/>
      <c r="V1884" s="758"/>
      <c r="W1884" s="758"/>
      <c r="X1884" s="758"/>
      <c r="Y1884" s="758"/>
      <c r="Z1884" s="758"/>
      <c r="AA1884" s="758"/>
      <c r="AB1884" s="758"/>
      <c r="AC1884" s="758"/>
      <c r="AD1884" s="758"/>
      <c r="AE1884" s="758"/>
      <c r="AF1884" s="758"/>
      <c r="AG1884" s="758"/>
      <c r="AH1884" s="758"/>
      <c r="AI1884" s="758"/>
      <c r="AJ1884" s="758"/>
      <c r="AK1884" s="758"/>
      <c r="AL1884" s="758"/>
      <c r="AM1884" s="758"/>
      <c r="AN1884" s="758"/>
      <c r="AO1884" s="758"/>
      <c r="AP1884" s="758"/>
      <c r="AQ1884" s="758"/>
      <c r="AR1884" s="758"/>
      <c r="AS1884" s="758"/>
      <c r="AT1884" s="758"/>
      <c r="AU1884" s="758"/>
      <c r="AV1884" s="758"/>
      <c r="AW1884" s="758"/>
      <c r="AX1884" s="758"/>
      <c r="AY1884" s="758"/>
      <c r="AZ1884" s="758"/>
      <c r="BA1884" s="758"/>
      <c r="BB1884" s="758"/>
      <c r="BC1884" s="758"/>
      <c r="BD1884" s="758"/>
      <c r="BE1884" s="758"/>
      <c r="BF1884" s="812"/>
      <c r="BG1884" s="758"/>
      <c r="BH1884" s="758"/>
      <c r="BI1884" s="758"/>
      <c r="BJ1884" s="758"/>
      <c r="BK1884" s="758"/>
      <c r="BL1884" s="758"/>
      <c r="BM1884" s="758"/>
      <c r="BN1884" s="758"/>
      <c r="BO1884" s="758"/>
      <c r="BP1884" s="758"/>
      <c r="BQ1884" s="758"/>
      <c r="BR1884" s="758"/>
      <c r="BS1884" s="758"/>
      <c r="BT1884" s="758"/>
      <c r="BU1884" s="758"/>
      <c r="BV1884" s="758"/>
      <c r="BW1884" s="758"/>
      <c r="BX1884" s="758"/>
      <c r="BY1884" s="758"/>
      <c r="BZ1884" s="758"/>
      <c r="CA1884" s="758"/>
      <c r="CB1884" s="758"/>
      <c r="CC1884" s="758"/>
      <c r="CD1884" s="758"/>
      <c r="CE1884" s="758"/>
      <c r="CF1884" s="758"/>
      <c r="CG1884" s="758"/>
      <c r="CH1884" s="758"/>
      <c r="CI1884" s="758"/>
      <c r="CJ1884" s="758"/>
      <c r="CK1884" s="758"/>
      <c r="CL1884" s="758"/>
      <c r="CM1884" s="758"/>
      <c r="CN1884" s="758"/>
    </row>
    <row r="1885" spans="2:92" ht="15">
      <c r="B1885" s="758"/>
      <c r="C1885" s="758"/>
      <c r="D1885" s="758"/>
      <c r="E1885" s="758"/>
      <c r="F1885" s="758"/>
      <c r="G1885" s="758"/>
      <c r="H1885" s="758"/>
      <c r="I1885" s="758"/>
      <c r="J1885" s="758"/>
      <c r="K1885" s="758"/>
      <c r="L1885" s="758"/>
      <c r="M1885" s="758"/>
      <c r="N1885" s="758"/>
      <c r="O1885" s="758"/>
      <c r="P1885" s="758"/>
      <c r="Q1885" s="758"/>
      <c r="R1885" s="758"/>
      <c r="S1885" s="758"/>
      <c r="T1885" s="758"/>
      <c r="U1885" s="758"/>
      <c r="V1885" s="758"/>
      <c r="W1885" s="758"/>
      <c r="X1885" s="758"/>
      <c r="Y1885" s="758"/>
      <c r="Z1885" s="758"/>
      <c r="AA1885" s="758"/>
      <c r="AB1885" s="758"/>
      <c r="AC1885" s="758"/>
      <c r="AD1885" s="758"/>
      <c r="AE1885" s="758"/>
      <c r="AF1885" s="758"/>
      <c r="AG1885" s="758"/>
      <c r="AH1885" s="758"/>
      <c r="AI1885" s="758"/>
      <c r="AJ1885" s="758"/>
      <c r="AK1885" s="758"/>
      <c r="AL1885" s="758"/>
      <c r="AM1885" s="758"/>
      <c r="AN1885" s="758"/>
      <c r="AO1885" s="758"/>
      <c r="AP1885" s="758"/>
      <c r="AQ1885" s="758"/>
      <c r="AR1885" s="758"/>
      <c r="AS1885" s="758"/>
      <c r="AT1885" s="758"/>
      <c r="AU1885" s="758"/>
      <c r="AV1885" s="758"/>
      <c r="AW1885" s="758"/>
      <c r="AX1885" s="758"/>
      <c r="AY1885" s="758"/>
      <c r="AZ1885" s="758"/>
      <c r="BA1885" s="758"/>
      <c r="BB1885" s="758"/>
      <c r="BC1885" s="758"/>
      <c r="BD1885" s="758"/>
      <c r="BE1885" s="758"/>
      <c r="BF1885" s="812"/>
      <c r="BG1885" s="758"/>
      <c r="BH1885" s="758"/>
      <c r="BI1885" s="758"/>
      <c r="BJ1885" s="758"/>
      <c r="BK1885" s="758"/>
      <c r="BL1885" s="758"/>
      <c r="BM1885" s="758"/>
      <c r="BN1885" s="758"/>
      <c r="BO1885" s="758"/>
      <c r="BP1885" s="758"/>
      <c r="BQ1885" s="758"/>
      <c r="BR1885" s="758"/>
      <c r="BS1885" s="758"/>
      <c r="BT1885" s="758"/>
      <c r="BU1885" s="758"/>
      <c r="BV1885" s="758"/>
      <c r="BW1885" s="758"/>
      <c r="BX1885" s="758"/>
      <c r="BY1885" s="758"/>
      <c r="BZ1885" s="758"/>
      <c r="CA1885" s="758"/>
      <c r="CB1885" s="758"/>
      <c r="CC1885" s="758"/>
      <c r="CD1885" s="758"/>
      <c r="CE1885" s="758"/>
      <c r="CF1885" s="758"/>
      <c r="CG1885" s="758"/>
      <c r="CH1885" s="758"/>
      <c r="CI1885" s="758"/>
      <c r="CJ1885" s="758"/>
      <c r="CK1885" s="758"/>
      <c r="CL1885" s="758"/>
      <c r="CM1885" s="758"/>
      <c r="CN1885" s="758"/>
    </row>
    <row r="1886" spans="2:92" ht="15">
      <c r="B1886" s="758"/>
      <c r="C1886" s="758"/>
      <c r="D1886" s="758"/>
      <c r="E1886" s="758"/>
      <c r="F1886" s="758"/>
      <c r="G1886" s="758"/>
      <c r="H1886" s="758"/>
      <c r="I1886" s="758"/>
      <c r="J1886" s="758"/>
      <c r="K1886" s="758"/>
      <c r="L1886" s="758"/>
      <c r="M1886" s="758"/>
      <c r="N1886" s="758"/>
      <c r="O1886" s="758"/>
      <c r="P1886" s="758"/>
      <c r="Q1886" s="758"/>
      <c r="R1886" s="758"/>
      <c r="S1886" s="758"/>
      <c r="T1886" s="758"/>
      <c r="U1886" s="758"/>
      <c r="V1886" s="758"/>
      <c r="W1886" s="758"/>
      <c r="X1886" s="758"/>
      <c r="Y1886" s="758"/>
      <c r="Z1886" s="758"/>
      <c r="AA1886" s="758"/>
      <c r="AB1886" s="758"/>
      <c r="AC1886" s="758"/>
      <c r="AD1886" s="758"/>
      <c r="AE1886" s="758"/>
      <c r="AF1886" s="758"/>
      <c r="AG1886" s="758"/>
      <c r="AH1886" s="758"/>
      <c r="AI1886" s="758"/>
      <c r="AJ1886" s="758"/>
      <c r="AK1886" s="758"/>
      <c r="AL1886" s="758"/>
      <c r="AM1886" s="758"/>
      <c r="AN1886" s="758"/>
      <c r="AO1886" s="758"/>
      <c r="AP1886" s="758"/>
      <c r="AQ1886" s="758"/>
      <c r="AR1886" s="758"/>
      <c r="AS1886" s="758"/>
      <c r="AT1886" s="758"/>
      <c r="AU1886" s="758"/>
      <c r="AV1886" s="758"/>
      <c r="AW1886" s="758"/>
      <c r="AX1886" s="758"/>
      <c r="AY1886" s="758"/>
      <c r="AZ1886" s="758"/>
      <c r="BA1886" s="758"/>
      <c r="BB1886" s="758"/>
      <c r="BC1886" s="758"/>
      <c r="BD1886" s="758"/>
      <c r="BE1886" s="758"/>
      <c r="BF1886" s="812"/>
      <c r="BG1886" s="758"/>
      <c r="BH1886" s="758"/>
      <c r="BI1886" s="758"/>
      <c r="BJ1886" s="758"/>
      <c r="BK1886" s="758"/>
      <c r="BL1886" s="758"/>
      <c r="BM1886" s="758"/>
      <c r="BN1886" s="758"/>
      <c r="BO1886" s="758"/>
      <c r="BP1886" s="758"/>
      <c r="BQ1886" s="758"/>
      <c r="BR1886" s="758"/>
      <c r="BS1886" s="758"/>
      <c r="BT1886" s="758"/>
      <c r="BU1886" s="758"/>
      <c r="BV1886" s="758"/>
      <c r="BW1886" s="758"/>
      <c r="BX1886" s="758"/>
      <c r="BY1886" s="758"/>
      <c r="BZ1886" s="758"/>
      <c r="CA1886" s="758"/>
      <c r="CB1886" s="758"/>
      <c r="CC1886" s="758"/>
      <c r="CD1886" s="758"/>
      <c r="CE1886" s="758"/>
      <c r="CF1886" s="758"/>
      <c r="CG1886" s="758"/>
      <c r="CH1886" s="758"/>
      <c r="CI1886" s="758"/>
      <c r="CJ1886" s="758"/>
      <c r="CK1886" s="758"/>
      <c r="CL1886" s="758"/>
      <c r="CM1886" s="758"/>
      <c r="CN1886" s="758"/>
    </row>
    <row r="1887" spans="2:92" ht="15">
      <c r="B1887" s="758"/>
      <c r="C1887" s="758"/>
      <c r="D1887" s="758"/>
      <c r="E1887" s="758"/>
      <c r="F1887" s="758"/>
      <c r="G1887" s="758"/>
      <c r="H1887" s="758"/>
      <c r="I1887" s="758"/>
      <c r="J1887" s="758"/>
      <c r="K1887" s="758"/>
      <c r="L1887" s="758"/>
      <c r="M1887" s="758"/>
      <c r="N1887" s="758"/>
      <c r="O1887" s="758"/>
      <c r="P1887" s="758"/>
      <c r="Q1887" s="758"/>
      <c r="R1887" s="758"/>
      <c r="S1887" s="758"/>
      <c r="T1887" s="758"/>
      <c r="U1887" s="758"/>
      <c r="V1887" s="758"/>
      <c r="W1887" s="758"/>
      <c r="X1887" s="758"/>
      <c r="Y1887" s="758"/>
      <c r="Z1887" s="758"/>
      <c r="AA1887" s="758"/>
      <c r="AB1887" s="758"/>
      <c r="AC1887" s="758"/>
      <c r="AD1887" s="758"/>
      <c r="AE1887" s="758"/>
      <c r="AF1887" s="758"/>
      <c r="AG1887" s="758"/>
      <c r="AH1887" s="758"/>
      <c r="AI1887" s="758"/>
      <c r="AJ1887" s="758"/>
      <c r="AK1887" s="758"/>
      <c r="AL1887" s="758"/>
      <c r="AM1887" s="758"/>
      <c r="AN1887" s="758"/>
      <c r="AO1887" s="758"/>
      <c r="AP1887" s="758"/>
      <c r="AQ1887" s="758"/>
      <c r="AR1887" s="758"/>
      <c r="AS1887" s="758"/>
      <c r="AT1887" s="758"/>
      <c r="AU1887" s="758"/>
      <c r="AV1887" s="758"/>
      <c r="AW1887" s="758"/>
      <c r="AX1887" s="758"/>
      <c r="AY1887" s="758"/>
      <c r="AZ1887" s="758"/>
      <c r="BA1887" s="758"/>
      <c r="BB1887" s="758"/>
      <c r="BC1887" s="758"/>
      <c r="BD1887" s="758"/>
      <c r="BE1887" s="758"/>
      <c r="BF1887" s="812"/>
      <c r="BG1887" s="758"/>
      <c r="BH1887" s="758"/>
      <c r="BI1887" s="758"/>
      <c r="BJ1887" s="758"/>
      <c r="BK1887" s="758"/>
      <c r="BL1887" s="758"/>
      <c r="BM1887" s="758"/>
      <c r="BN1887" s="758"/>
      <c r="BO1887" s="758"/>
      <c r="BP1887" s="758"/>
      <c r="BQ1887" s="758"/>
      <c r="BR1887" s="758"/>
      <c r="BS1887" s="758"/>
      <c r="BT1887" s="758"/>
      <c r="BU1887" s="758"/>
      <c r="BV1887" s="758"/>
      <c r="BW1887" s="758"/>
      <c r="BX1887" s="758"/>
      <c r="BY1887" s="758"/>
      <c r="BZ1887" s="758"/>
      <c r="CA1887" s="758"/>
      <c r="CB1887" s="758"/>
      <c r="CC1887" s="758"/>
      <c r="CD1887" s="758"/>
      <c r="CE1887" s="758"/>
      <c r="CF1887" s="758"/>
      <c r="CG1887" s="758"/>
      <c r="CH1887" s="758"/>
      <c r="CI1887" s="758"/>
      <c r="CJ1887" s="758"/>
      <c r="CK1887" s="758"/>
      <c r="CL1887" s="758"/>
      <c r="CM1887" s="758"/>
      <c r="CN1887" s="758"/>
    </row>
    <row r="1888" spans="2:92" ht="15">
      <c r="B1888" s="758"/>
      <c r="C1888" s="758"/>
      <c r="D1888" s="758"/>
      <c r="E1888" s="758"/>
      <c r="F1888" s="758"/>
      <c r="G1888" s="758"/>
      <c r="H1888" s="758"/>
      <c r="I1888" s="758"/>
      <c r="J1888" s="758"/>
      <c r="K1888" s="758"/>
      <c r="L1888" s="758"/>
      <c r="M1888" s="758"/>
      <c r="N1888" s="758"/>
      <c r="O1888" s="758"/>
      <c r="P1888" s="758"/>
      <c r="Q1888" s="758"/>
      <c r="R1888" s="758"/>
      <c r="S1888" s="758"/>
      <c r="T1888" s="758"/>
      <c r="U1888" s="758"/>
      <c r="V1888" s="758"/>
      <c r="W1888" s="758"/>
      <c r="X1888" s="758"/>
      <c r="Y1888" s="758"/>
      <c r="Z1888" s="758"/>
      <c r="AA1888" s="758"/>
      <c r="AB1888" s="758"/>
      <c r="AC1888" s="758"/>
      <c r="AD1888" s="758"/>
      <c r="AE1888" s="758"/>
      <c r="AF1888" s="758"/>
      <c r="AG1888" s="758"/>
      <c r="AH1888" s="758"/>
      <c r="AI1888" s="758"/>
      <c r="AJ1888" s="758"/>
      <c r="AK1888" s="758"/>
      <c r="AL1888" s="758"/>
      <c r="AM1888" s="758"/>
      <c r="AN1888" s="758"/>
      <c r="AO1888" s="758"/>
      <c r="AP1888" s="758"/>
      <c r="AQ1888" s="758"/>
      <c r="AR1888" s="758"/>
      <c r="AS1888" s="758"/>
      <c r="AT1888" s="758"/>
      <c r="AU1888" s="758"/>
      <c r="AV1888" s="758"/>
      <c r="AW1888" s="758"/>
      <c r="AX1888" s="758"/>
      <c r="AY1888" s="758"/>
      <c r="AZ1888" s="758"/>
      <c r="BA1888" s="758"/>
      <c r="BB1888" s="758"/>
      <c r="BC1888" s="758"/>
      <c r="BD1888" s="758"/>
      <c r="BE1888" s="758"/>
      <c r="BF1888" s="812"/>
      <c r="BG1888" s="758"/>
      <c r="BH1888" s="758"/>
      <c r="BI1888" s="758"/>
      <c r="BJ1888" s="758"/>
      <c r="BK1888" s="758"/>
      <c r="BL1888" s="758"/>
      <c r="BM1888" s="758"/>
      <c r="BN1888" s="758"/>
      <c r="BO1888" s="758"/>
      <c r="BP1888" s="758"/>
      <c r="BQ1888" s="758"/>
      <c r="BR1888" s="758"/>
      <c r="BS1888" s="758"/>
      <c r="BT1888" s="758"/>
      <c r="BU1888" s="758"/>
      <c r="BV1888" s="758"/>
      <c r="BW1888" s="758"/>
      <c r="BX1888" s="758"/>
      <c r="BY1888" s="758"/>
      <c r="BZ1888" s="758"/>
      <c r="CA1888" s="758"/>
      <c r="CB1888" s="758"/>
      <c r="CC1888" s="758"/>
      <c r="CD1888" s="758"/>
      <c r="CE1888" s="758"/>
      <c r="CF1888" s="758"/>
      <c r="CG1888" s="758"/>
      <c r="CH1888" s="758"/>
      <c r="CI1888" s="758"/>
      <c r="CJ1888" s="758"/>
      <c r="CK1888" s="758"/>
      <c r="CL1888" s="758"/>
      <c r="CM1888" s="758"/>
      <c r="CN1888" s="758"/>
    </row>
    <row r="1889" spans="2:92" ht="15">
      <c r="B1889" s="758"/>
      <c r="C1889" s="758"/>
      <c r="D1889" s="758"/>
      <c r="E1889" s="758"/>
      <c r="F1889" s="758"/>
      <c r="G1889" s="758"/>
      <c r="H1889" s="758"/>
      <c r="I1889" s="758"/>
      <c r="J1889" s="758"/>
      <c r="K1889" s="758"/>
      <c r="L1889" s="758"/>
      <c r="M1889" s="758"/>
      <c r="N1889" s="758"/>
      <c r="O1889" s="758"/>
      <c r="P1889" s="758"/>
      <c r="Q1889" s="758"/>
      <c r="R1889" s="758"/>
      <c r="S1889" s="758"/>
      <c r="T1889" s="758"/>
      <c r="U1889" s="758"/>
      <c r="V1889" s="758"/>
      <c r="W1889" s="758"/>
      <c r="X1889" s="758"/>
      <c r="Y1889" s="758"/>
      <c r="Z1889" s="758"/>
      <c r="AA1889" s="758"/>
      <c r="AB1889" s="758"/>
      <c r="AC1889" s="758"/>
      <c r="AD1889" s="758"/>
      <c r="AE1889" s="758"/>
      <c r="AF1889" s="758"/>
      <c r="AG1889" s="758"/>
      <c r="AH1889" s="758"/>
      <c r="AI1889" s="758"/>
      <c r="AJ1889" s="758"/>
      <c r="AK1889" s="758"/>
      <c r="AL1889" s="758"/>
      <c r="AM1889" s="758"/>
      <c r="AN1889" s="758"/>
      <c r="AO1889" s="758"/>
      <c r="AP1889" s="758"/>
      <c r="AQ1889" s="758"/>
      <c r="AR1889" s="758"/>
      <c r="AS1889" s="758"/>
      <c r="AT1889" s="758"/>
      <c r="AU1889" s="758"/>
      <c r="AV1889" s="758"/>
      <c r="AW1889" s="758"/>
      <c r="AX1889" s="758"/>
      <c r="AY1889" s="758"/>
      <c r="AZ1889" s="758"/>
      <c r="BA1889" s="758"/>
      <c r="BB1889" s="758"/>
      <c r="BC1889" s="758"/>
      <c r="BD1889" s="758"/>
      <c r="BE1889" s="758"/>
      <c r="BF1889" s="812"/>
      <c r="BG1889" s="758"/>
      <c r="BH1889" s="758"/>
      <c r="BI1889" s="758"/>
      <c r="BJ1889" s="758"/>
      <c r="BK1889" s="758"/>
      <c r="BL1889" s="758"/>
      <c r="BM1889" s="758"/>
      <c r="BN1889" s="758"/>
      <c r="BO1889" s="758"/>
      <c r="BP1889" s="758"/>
      <c r="BQ1889" s="758"/>
      <c r="BR1889" s="758"/>
      <c r="BS1889" s="758"/>
      <c r="BT1889" s="758"/>
      <c r="BU1889" s="758"/>
      <c r="BV1889" s="758"/>
      <c r="BW1889" s="758"/>
      <c r="BX1889" s="758"/>
      <c r="BY1889" s="758"/>
      <c r="BZ1889" s="758"/>
      <c r="CA1889" s="758"/>
      <c r="CB1889" s="758"/>
      <c r="CC1889" s="758"/>
      <c r="CD1889" s="758"/>
      <c r="CE1889" s="758"/>
      <c r="CF1889" s="758"/>
      <c r="CG1889" s="758"/>
      <c r="CH1889" s="758"/>
      <c r="CI1889" s="758"/>
      <c r="CJ1889" s="758"/>
      <c r="CK1889" s="758"/>
      <c r="CL1889" s="758"/>
      <c r="CM1889" s="758"/>
      <c r="CN1889" s="758"/>
    </row>
    <row r="1890" spans="2:92" ht="15">
      <c r="B1890" s="758"/>
      <c r="C1890" s="758"/>
      <c r="D1890" s="758"/>
      <c r="E1890" s="758"/>
      <c r="F1890" s="758"/>
      <c r="G1890" s="758"/>
      <c r="H1890" s="758"/>
      <c r="I1890" s="758"/>
      <c r="J1890" s="758"/>
      <c r="K1890" s="758"/>
      <c r="L1890" s="758"/>
      <c r="M1890" s="758"/>
      <c r="N1890" s="758"/>
      <c r="O1890" s="758"/>
      <c r="P1890" s="758"/>
      <c r="Q1890" s="758"/>
      <c r="R1890" s="758"/>
      <c r="S1890" s="758"/>
      <c r="T1890" s="758"/>
      <c r="U1890" s="758"/>
      <c r="V1890" s="758"/>
      <c r="W1890" s="758"/>
      <c r="X1890" s="758"/>
      <c r="Y1890" s="758"/>
      <c r="Z1890" s="758"/>
      <c r="AA1890" s="758"/>
      <c r="AB1890" s="758"/>
      <c r="AC1890" s="758"/>
      <c r="AD1890" s="758"/>
      <c r="AE1890" s="758"/>
      <c r="AF1890" s="758"/>
      <c r="AG1890" s="758"/>
      <c r="AH1890" s="758"/>
      <c r="AI1890" s="758"/>
      <c r="AJ1890" s="758"/>
      <c r="AK1890" s="758"/>
      <c r="AL1890" s="758"/>
      <c r="AM1890" s="758"/>
      <c r="AN1890" s="758"/>
      <c r="AO1890" s="758"/>
      <c r="AP1890" s="758"/>
      <c r="AQ1890" s="758"/>
      <c r="AR1890" s="758"/>
      <c r="AS1890" s="758"/>
      <c r="AT1890" s="758"/>
      <c r="AU1890" s="758"/>
      <c r="AV1890" s="758"/>
      <c r="AW1890" s="758"/>
      <c r="AX1890" s="758"/>
      <c r="AY1890" s="758"/>
      <c r="AZ1890" s="758"/>
      <c r="BA1890" s="758"/>
      <c r="BB1890" s="758"/>
      <c r="BC1890" s="758"/>
      <c r="BD1890" s="758"/>
      <c r="BE1890" s="758"/>
      <c r="BF1890" s="812"/>
      <c r="BG1890" s="758"/>
      <c r="BH1890" s="758"/>
      <c r="BI1890" s="758"/>
      <c r="BJ1890" s="758"/>
      <c r="BK1890" s="758"/>
      <c r="BL1890" s="758"/>
      <c r="BM1890" s="758"/>
      <c r="BN1890" s="758"/>
      <c r="BO1890" s="758"/>
      <c r="BP1890" s="758"/>
      <c r="BQ1890" s="758"/>
      <c r="BR1890" s="758"/>
      <c r="BS1890" s="758"/>
      <c r="BT1890" s="758"/>
      <c r="BU1890" s="758"/>
      <c r="BV1890" s="758"/>
      <c r="BW1890" s="758"/>
      <c r="BX1890" s="758"/>
      <c r="BY1890" s="758"/>
      <c r="BZ1890" s="758"/>
      <c r="CA1890" s="758"/>
      <c r="CB1890" s="758"/>
      <c r="CC1890" s="758"/>
      <c r="CD1890" s="758"/>
      <c r="CE1890" s="758"/>
      <c r="CF1890" s="758"/>
      <c r="CG1890" s="758"/>
      <c r="CH1890" s="758"/>
      <c r="CI1890" s="758"/>
      <c r="CJ1890" s="758"/>
      <c r="CK1890" s="758"/>
      <c r="CL1890" s="758"/>
      <c r="CM1890" s="758"/>
      <c r="CN1890" s="758"/>
    </row>
    <row r="1891" spans="2:92" ht="15">
      <c r="B1891" s="758"/>
      <c r="C1891" s="758"/>
      <c r="D1891" s="758"/>
      <c r="E1891" s="758"/>
      <c r="F1891" s="758"/>
      <c r="G1891" s="758"/>
      <c r="H1891" s="758"/>
      <c r="I1891" s="758"/>
      <c r="J1891" s="758"/>
      <c r="K1891" s="758"/>
      <c r="L1891" s="758"/>
      <c r="M1891" s="758"/>
      <c r="N1891" s="758"/>
      <c r="O1891" s="758"/>
      <c r="P1891" s="758"/>
      <c r="Q1891" s="758"/>
      <c r="R1891" s="758"/>
      <c r="S1891" s="758"/>
      <c r="T1891" s="758"/>
      <c r="U1891" s="758"/>
      <c r="V1891" s="758"/>
      <c r="W1891" s="758"/>
      <c r="X1891" s="758"/>
      <c r="Y1891" s="758"/>
      <c r="Z1891" s="758"/>
      <c r="AA1891" s="758"/>
      <c r="AB1891" s="758"/>
      <c r="AC1891" s="758"/>
      <c r="AD1891" s="758"/>
      <c r="AE1891" s="758"/>
      <c r="AF1891" s="758"/>
      <c r="AG1891" s="758"/>
      <c r="AH1891" s="758"/>
      <c r="AI1891" s="758"/>
      <c r="AJ1891" s="758"/>
      <c r="AK1891" s="758"/>
      <c r="AL1891" s="758"/>
      <c r="AM1891" s="758"/>
      <c r="AN1891" s="758"/>
      <c r="AO1891" s="758"/>
      <c r="AP1891" s="758"/>
      <c r="AQ1891" s="758"/>
      <c r="AR1891" s="758"/>
      <c r="AS1891" s="758"/>
      <c r="AT1891" s="758"/>
      <c r="AU1891" s="758"/>
      <c r="AV1891" s="758"/>
      <c r="AW1891" s="758"/>
      <c r="AX1891" s="758"/>
      <c r="AY1891" s="758"/>
      <c r="AZ1891" s="758"/>
      <c r="BA1891" s="758"/>
      <c r="BB1891" s="758"/>
      <c r="BC1891" s="758"/>
      <c r="BD1891" s="758"/>
      <c r="BE1891" s="758"/>
      <c r="BF1891" s="812"/>
      <c r="BG1891" s="758"/>
      <c r="BH1891" s="758"/>
      <c r="BI1891" s="758"/>
      <c r="BJ1891" s="758"/>
      <c r="BK1891" s="758"/>
      <c r="BL1891" s="758"/>
      <c r="BM1891" s="758"/>
      <c r="BN1891" s="758"/>
      <c r="BO1891" s="758"/>
      <c r="BP1891" s="758"/>
      <c r="BQ1891" s="758"/>
      <c r="BR1891" s="758"/>
      <c r="BS1891" s="758"/>
      <c r="BT1891" s="758"/>
      <c r="BU1891" s="758"/>
      <c r="BV1891" s="758"/>
      <c r="BW1891" s="758"/>
      <c r="BX1891" s="758"/>
      <c r="BY1891" s="758"/>
      <c r="BZ1891" s="758"/>
      <c r="CA1891" s="758"/>
      <c r="CB1891" s="758"/>
      <c r="CC1891" s="758"/>
      <c r="CD1891" s="758"/>
      <c r="CE1891" s="758"/>
      <c r="CF1891" s="758"/>
      <c r="CG1891" s="758"/>
      <c r="CH1891" s="758"/>
      <c r="CI1891" s="758"/>
      <c r="CJ1891" s="758"/>
      <c r="CK1891" s="758"/>
      <c r="CL1891" s="758"/>
      <c r="CM1891" s="758"/>
      <c r="CN1891" s="758"/>
    </row>
    <row r="1892" spans="2:92" ht="15">
      <c r="B1892" s="758"/>
      <c r="C1892" s="758"/>
      <c r="D1892" s="758"/>
      <c r="E1892" s="758"/>
      <c r="F1892" s="758"/>
      <c r="G1892" s="758"/>
      <c r="H1892" s="758"/>
      <c r="I1892" s="758"/>
      <c r="J1892" s="758"/>
      <c r="K1892" s="758"/>
      <c r="L1892" s="758"/>
      <c r="M1892" s="758"/>
      <c r="N1892" s="758"/>
      <c r="O1892" s="758"/>
      <c r="P1892" s="758"/>
      <c r="Q1892" s="758"/>
      <c r="R1892" s="758"/>
      <c r="S1892" s="758"/>
      <c r="T1892" s="758"/>
      <c r="U1892" s="758"/>
      <c r="V1892" s="758"/>
      <c r="W1892" s="758"/>
      <c r="X1892" s="758"/>
      <c r="Y1892" s="758"/>
      <c r="Z1892" s="758"/>
      <c r="AA1892" s="758"/>
      <c r="AB1892" s="758"/>
      <c r="AC1892" s="758"/>
      <c r="AD1892" s="758"/>
      <c r="AE1892" s="758"/>
      <c r="AF1892" s="758"/>
      <c r="AG1892" s="758"/>
      <c r="AH1892" s="758"/>
      <c r="AI1892" s="758"/>
      <c r="AJ1892" s="758"/>
      <c r="AK1892" s="758"/>
      <c r="AL1892" s="758"/>
      <c r="AM1892" s="758"/>
      <c r="AN1892" s="758"/>
      <c r="AO1892" s="758"/>
      <c r="AP1892" s="758"/>
      <c r="AQ1892" s="758"/>
      <c r="AR1892" s="758"/>
      <c r="AS1892" s="758"/>
      <c r="AT1892" s="758"/>
      <c r="AU1892" s="758"/>
      <c r="AV1892" s="758"/>
      <c r="AW1892" s="758"/>
      <c r="AX1892" s="758"/>
      <c r="AY1892" s="758"/>
      <c r="AZ1892" s="758"/>
      <c r="BA1892" s="758"/>
      <c r="BB1892" s="758"/>
      <c r="BC1892" s="758"/>
      <c r="BD1892" s="758"/>
      <c r="BE1892" s="758"/>
      <c r="BF1892" s="812"/>
      <c r="BG1892" s="758"/>
      <c r="BH1892" s="758"/>
      <c r="BI1892" s="758"/>
      <c r="BJ1892" s="758"/>
      <c r="BK1892" s="758"/>
      <c r="BL1892" s="758"/>
      <c r="BM1892" s="758"/>
      <c r="BN1892" s="758"/>
      <c r="BO1892" s="758"/>
      <c r="BP1892" s="758"/>
      <c r="BQ1892" s="758"/>
      <c r="BR1892" s="758"/>
      <c r="BS1892" s="758"/>
      <c r="BT1892" s="758"/>
      <c r="BU1892" s="758"/>
      <c r="BV1892" s="758"/>
      <c r="BW1892" s="758"/>
      <c r="BX1892" s="758"/>
      <c r="BY1892" s="758"/>
      <c r="BZ1892" s="758"/>
      <c r="CA1892" s="758"/>
      <c r="CB1892" s="758"/>
      <c r="CC1892" s="758"/>
      <c r="CD1892" s="758"/>
      <c r="CE1892" s="758"/>
      <c r="CF1892" s="758"/>
      <c r="CG1892" s="758"/>
      <c r="CH1892" s="758"/>
      <c r="CI1892" s="758"/>
      <c r="CJ1892" s="758"/>
      <c r="CK1892" s="758"/>
      <c r="CL1892" s="758"/>
      <c r="CM1892" s="758"/>
      <c r="CN1892" s="758"/>
    </row>
    <row r="1893" spans="2:92" ht="15">
      <c r="B1893" s="758"/>
      <c r="C1893" s="758"/>
      <c r="D1893" s="758"/>
      <c r="E1893" s="758"/>
      <c r="F1893" s="758"/>
      <c r="G1893" s="758"/>
      <c r="H1893" s="758"/>
      <c r="I1893" s="758"/>
      <c r="J1893" s="758"/>
      <c r="K1893" s="758"/>
      <c r="L1893" s="758"/>
      <c r="M1893" s="758"/>
      <c r="N1893" s="758"/>
      <c r="O1893" s="758"/>
      <c r="P1893" s="758"/>
      <c r="Q1893" s="758"/>
      <c r="R1893" s="758"/>
      <c r="S1893" s="758"/>
      <c r="T1893" s="758"/>
      <c r="U1893" s="758"/>
      <c r="V1893" s="758"/>
      <c r="W1893" s="758"/>
      <c r="X1893" s="758"/>
      <c r="Y1893" s="758"/>
      <c r="Z1893" s="758"/>
      <c r="AA1893" s="758"/>
      <c r="AB1893" s="758"/>
      <c r="AC1893" s="758"/>
      <c r="AD1893" s="758"/>
      <c r="AE1893" s="758"/>
      <c r="AF1893" s="758"/>
      <c r="AG1893" s="758"/>
      <c r="AH1893" s="758"/>
      <c r="AI1893" s="758"/>
      <c r="AJ1893" s="758"/>
      <c r="AK1893" s="758"/>
      <c r="AL1893" s="758"/>
      <c r="AM1893" s="758"/>
      <c r="AN1893" s="758"/>
      <c r="AO1893" s="758"/>
      <c r="AP1893" s="758"/>
      <c r="AQ1893" s="758"/>
      <c r="AR1893" s="758"/>
      <c r="AS1893" s="758"/>
      <c r="AT1893" s="758"/>
      <c r="AU1893" s="758"/>
      <c r="AV1893" s="758"/>
      <c r="AW1893" s="758"/>
      <c r="AX1893" s="758"/>
      <c r="AY1893" s="758"/>
      <c r="AZ1893" s="758"/>
      <c r="BA1893" s="758"/>
      <c r="BB1893" s="758"/>
      <c r="BC1893" s="758"/>
      <c r="BD1893" s="758"/>
      <c r="BE1893" s="758"/>
      <c r="BF1893" s="812"/>
      <c r="BG1893" s="758"/>
      <c r="BH1893" s="758"/>
      <c r="BI1893" s="758"/>
      <c r="BJ1893" s="758"/>
      <c r="BK1893" s="758"/>
      <c r="BL1893" s="758"/>
      <c r="BM1893" s="758"/>
      <c r="BN1893" s="758"/>
      <c r="BO1893" s="758"/>
      <c r="BP1893" s="758"/>
      <c r="BQ1893" s="758"/>
      <c r="BR1893" s="758"/>
      <c r="BS1893" s="758"/>
      <c r="BT1893" s="758"/>
      <c r="BU1893" s="758"/>
      <c r="BV1893" s="758"/>
      <c r="BW1893" s="758"/>
      <c r="BX1893" s="758"/>
      <c r="BY1893" s="758"/>
      <c r="BZ1893" s="758"/>
      <c r="CA1893" s="758"/>
      <c r="CB1893" s="758"/>
      <c r="CC1893" s="758"/>
      <c r="CD1893" s="758"/>
      <c r="CE1893" s="758"/>
      <c r="CF1893" s="758"/>
      <c r="CG1893" s="758"/>
      <c r="CH1893" s="758"/>
      <c r="CI1893" s="758"/>
      <c r="CJ1893" s="758"/>
      <c r="CK1893" s="758"/>
      <c r="CL1893" s="758"/>
      <c r="CM1893" s="758"/>
      <c r="CN1893" s="758"/>
    </row>
    <row r="1894" spans="2:92" ht="15">
      <c r="B1894" s="758"/>
      <c r="C1894" s="758"/>
      <c r="D1894" s="758"/>
      <c r="E1894" s="758"/>
      <c r="F1894" s="758"/>
      <c r="G1894" s="758"/>
      <c r="H1894" s="758"/>
      <c r="I1894" s="758"/>
      <c r="J1894" s="758"/>
      <c r="K1894" s="758"/>
      <c r="L1894" s="758"/>
      <c r="M1894" s="758"/>
      <c r="N1894" s="758"/>
      <c r="O1894" s="758"/>
      <c r="P1894" s="758"/>
      <c r="Q1894" s="758"/>
      <c r="R1894" s="758"/>
      <c r="S1894" s="758"/>
      <c r="T1894" s="758"/>
      <c r="U1894" s="758"/>
      <c r="V1894" s="758"/>
      <c r="W1894" s="758"/>
      <c r="X1894" s="758"/>
      <c r="Y1894" s="758"/>
      <c r="Z1894" s="758"/>
      <c r="AA1894" s="758"/>
      <c r="AB1894" s="758"/>
      <c r="AC1894" s="758"/>
      <c r="AD1894" s="758"/>
      <c r="AE1894" s="758"/>
      <c r="AF1894" s="758"/>
      <c r="AG1894" s="758"/>
      <c r="AH1894" s="758"/>
      <c r="AI1894" s="758"/>
      <c r="AJ1894" s="758"/>
      <c r="AK1894" s="758"/>
      <c r="AL1894" s="758"/>
      <c r="AM1894" s="758"/>
      <c r="AN1894" s="758"/>
      <c r="AO1894" s="758"/>
      <c r="AP1894" s="758"/>
      <c r="AQ1894" s="758"/>
      <c r="AR1894" s="758"/>
      <c r="AS1894" s="758"/>
      <c r="AT1894" s="758"/>
      <c r="AU1894" s="758"/>
      <c r="AV1894" s="758"/>
      <c r="AW1894" s="758"/>
      <c r="AX1894" s="758"/>
      <c r="AY1894" s="758"/>
      <c r="AZ1894" s="758"/>
      <c r="BA1894" s="758"/>
      <c r="BB1894" s="758"/>
      <c r="BC1894" s="758"/>
      <c r="BD1894" s="758"/>
      <c r="BE1894" s="758"/>
      <c r="BF1894" s="812"/>
      <c r="BG1894" s="758"/>
      <c r="BH1894" s="758"/>
      <c r="BI1894" s="758"/>
      <c r="BJ1894" s="758"/>
      <c r="BK1894" s="758"/>
      <c r="BL1894" s="758"/>
      <c r="BM1894" s="758"/>
      <c r="BN1894" s="758"/>
      <c r="BO1894" s="758"/>
      <c r="BP1894" s="758"/>
      <c r="BQ1894" s="758"/>
      <c r="BR1894" s="758"/>
      <c r="BS1894" s="758"/>
      <c r="BT1894" s="758"/>
      <c r="BU1894" s="758"/>
      <c r="BV1894" s="758"/>
      <c r="BW1894" s="758"/>
      <c r="BX1894" s="758"/>
      <c r="BY1894" s="758"/>
      <c r="BZ1894" s="758"/>
      <c r="CA1894" s="758"/>
      <c r="CB1894" s="758"/>
      <c r="CC1894" s="758"/>
      <c r="CD1894" s="758"/>
      <c r="CE1894" s="758"/>
      <c r="CF1894" s="758"/>
      <c r="CG1894" s="758"/>
      <c r="CH1894" s="758"/>
      <c r="CI1894" s="758"/>
      <c r="CJ1894" s="758"/>
      <c r="CK1894" s="758"/>
      <c r="CL1894" s="758"/>
      <c r="CM1894" s="758"/>
      <c r="CN1894" s="758"/>
    </row>
    <row r="1895" spans="2:92" ht="15">
      <c r="B1895" s="758"/>
      <c r="C1895" s="758"/>
      <c r="D1895" s="758"/>
      <c r="E1895" s="758"/>
      <c r="F1895" s="758"/>
      <c r="G1895" s="758"/>
      <c r="H1895" s="758"/>
      <c r="I1895" s="758"/>
      <c r="J1895" s="758"/>
      <c r="K1895" s="758"/>
      <c r="L1895" s="758"/>
      <c r="M1895" s="758"/>
      <c r="N1895" s="758"/>
      <c r="O1895" s="758"/>
      <c r="P1895" s="758"/>
      <c r="Q1895" s="758"/>
      <c r="R1895" s="758"/>
      <c r="S1895" s="758"/>
      <c r="T1895" s="758"/>
      <c r="U1895" s="758"/>
      <c r="V1895" s="758"/>
      <c r="W1895" s="758"/>
      <c r="X1895" s="758"/>
      <c r="Y1895" s="758"/>
      <c r="Z1895" s="758"/>
      <c r="AA1895" s="758"/>
      <c r="AB1895" s="758"/>
      <c r="AC1895" s="758"/>
      <c r="AD1895" s="758"/>
      <c r="AE1895" s="758"/>
      <c r="AF1895" s="758"/>
      <c r="AG1895" s="758"/>
      <c r="AH1895" s="758"/>
      <c r="AI1895" s="758"/>
      <c r="AJ1895" s="758"/>
      <c r="AK1895" s="758"/>
      <c r="AL1895" s="758"/>
      <c r="AM1895" s="758"/>
      <c r="AN1895" s="758"/>
      <c r="AO1895" s="758"/>
      <c r="AP1895" s="758"/>
      <c r="AQ1895" s="758"/>
      <c r="AR1895" s="758"/>
      <c r="AS1895" s="758"/>
      <c r="AT1895" s="758"/>
      <c r="AU1895" s="758"/>
      <c r="AV1895" s="758"/>
      <c r="AW1895" s="758"/>
      <c r="AX1895" s="758"/>
      <c r="AY1895" s="758"/>
      <c r="AZ1895" s="758"/>
      <c r="BA1895" s="758"/>
      <c r="BB1895" s="758"/>
      <c r="BC1895" s="758"/>
      <c r="BD1895" s="758"/>
      <c r="BE1895" s="758"/>
      <c r="BF1895" s="812"/>
      <c r="BG1895" s="758"/>
      <c r="BH1895" s="758"/>
      <c r="BI1895" s="758"/>
      <c r="BJ1895" s="758"/>
      <c r="BK1895" s="758"/>
      <c r="BL1895" s="758"/>
      <c r="BM1895" s="758"/>
      <c r="BN1895" s="758"/>
      <c r="BO1895" s="758"/>
      <c r="BP1895" s="758"/>
      <c r="BQ1895" s="758"/>
      <c r="BR1895" s="758"/>
      <c r="BS1895" s="758"/>
      <c r="BT1895" s="758"/>
      <c r="BU1895" s="758"/>
      <c r="BV1895" s="758"/>
      <c r="BW1895" s="758"/>
      <c r="BX1895" s="758"/>
      <c r="BY1895" s="758"/>
      <c r="BZ1895" s="758"/>
      <c r="CA1895" s="758"/>
      <c r="CB1895" s="758"/>
      <c r="CC1895" s="758"/>
      <c r="CD1895" s="758"/>
      <c r="CE1895" s="758"/>
      <c r="CF1895" s="758"/>
      <c r="CG1895" s="758"/>
      <c r="CH1895" s="758"/>
      <c r="CI1895" s="758"/>
      <c r="CJ1895" s="758"/>
      <c r="CK1895" s="758"/>
      <c r="CL1895" s="758"/>
      <c r="CM1895" s="758"/>
      <c r="CN1895" s="758"/>
    </row>
    <row r="1896" spans="2:92" ht="15">
      <c r="B1896" s="758"/>
      <c r="C1896" s="758"/>
      <c r="D1896" s="758"/>
      <c r="E1896" s="758"/>
      <c r="F1896" s="758"/>
      <c r="G1896" s="758"/>
      <c r="H1896" s="758"/>
      <c r="I1896" s="758"/>
      <c r="J1896" s="758"/>
      <c r="K1896" s="758"/>
      <c r="L1896" s="758"/>
      <c r="M1896" s="758"/>
      <c r="N1896" s="758"/>
      <c r="O1896" s="758"/>
      <c r="P1896" s="758"/>
      <c r="Q1896" s="758"/>
      <c r="R1896" s="758"/>
      <c r="S1896" s="758"/>
      <c r="T1896" s="758"/>
      <c r="U1896" s="758"/>
      <c r="V1896" s="758"/>
      <c r="W1896" s="758"/>
      <c r="X1896" s="758"/>
      <c r="Y1896" s="758"/>
      <c r="Z1896" s="758"/>
      <c r="AA1896" s="758"/>
      <c r="AB1896" s="758"/>
      <c r="AC1896" s="758"/>
      <c r="AD1896" s="758"/>
      <c r="AE1896" s="758"/>
      <c r="AF1896" s="758"/>
      <c r="AG1896" s="758"/>
      <c r="AH1896" s="758"/>
      <c r="AI1896" s="758"/>
      <c r="AJ1896" s="758"/>
      <c r="AK1896" s="758"/>
      <c r="AL1896" s="758"/>
      <c r="AM1896" s="758"/>
      <c r="AN1896" s="758"/>
      <c r="AO1896" s="758"/>
      <c r="AP1896" s="758"/>
      <c r="AQ1896" s="758"/>
      <c r="AR1896" s="758"/>
      <c r="AS1896" s="758"/>
      <c r="AT1896" s="758"/>
      <c r="AU1896" s="758"/>
      <c r="AV1896" s="758"/>
      <c r="AW1896" s="758"/>
      <c r="AX1896" s="758"/>
      <c r="AY1896" s="758"/>
      <c r="AZ1896" s="758"/>
      <c r="BA1896" s="758"/>
      <c r="BB1896" s="758"/>
      <c r="BC1896" s="758"/>
      <c r="BD1896" s="758"/>
      <c r="BE1896" s="758"/>
      <c r="BF1896" s="812"/>
      <c r="BG1896" s="758"/>
      <c r="BH1896" s="758"/>
      <c r="BI1896" s="758"/>
      <c r="BJ1896" s="758"/>
      <c r="BK1896" s="758"/>
      <c r="BL1896" s="758"/>
      <c r="BM1896" s="758"/>
      <c r="BN1896" s="758"/>
      <c r="BO1896" s="758"/>
      <c r="BP1896" s="758"/>
      <c r="BQ1896" s="758"/>
      <c r="BR1896" s="758"/>
      <c r="BS1896" s="758"/>
      <c r="BT1896" s="758"/>
      <c r="BU1896" s="758"/>
      <c r="BV1896" s="758"/>
      <c r="BW1896" s="758"/>
      <c r="BX1896" s="758"/>
      <c r="BY1896" s="758"/>
      <c r="BZ1896" s="758"/>
      <c r="CA1896" s="758"/>
      <c r="CB1896" s="758"/>
      <c r="CC1896" s="758"/>
      <c r="CD1896" s="758"/>
      <c r="CE1896" s="758"/>
      <c r="CF1896" s="758"/>
      <c r="CG1896" s="758"/>
      <c r="CH1896" s="758"/>
      <c r="CI1896" s="758"/>
      <c r="CJ1896" s="758"/>
      <c r="CK1896" s="758"/>
      <c r="CL1896" s="758"/>
      <c r="CM1896" s="758"/>
      <c r="CN1896" s="758"/>
    </row>
    <row r="1897" spans="2:92" ht="15">
      <c r="B1897" s="758"/>
      <c r="C1897" s="758"/>
      <c r="D1897" s="758"/>
      <c r="E1897" s="758"/>
      <c r="F1897" s="758"/>
      <c r="G1897" s="758"/>
      <c r="H1897" s="758"/>
      <c r="I1897" s="758"/>
      <c r="J1897" s="758"/>
      <c r="K1897" s="758"/>
      <c r="L1897" s="758"/>
      <c r="M1897" s="758"/>
      <c r="N1897" s="758"/>
      <c r="O1897" s="758"/>
      <c r="P1897" s="758"/>
      <c r="Q1897" s="758"/>
      <c r="R1897" s="758"/>
      <c r="S1897" s="758"/>
      <c r="T1897" s="758"/>
      <c r="U1897" s="758"/>
      <c r="V1897" s="758"/>
      <c r="W1897" s="758"/>
      <c r="X1897" s="758"/>
      <c r="Y1897" s="758"/>
      <c r="Z1897" s="758"/>
      <c r="AA1897" s="758"/>
      <c r="AB1897" s="758"/>
      <c r="AC1897" s="758"/>
      <c r="AD1897" s="758"/>
      <c r="AE1897" s="758"/>
      <c r="AF1897" s="758"/>
      <c r="AG1897" s="758"/>
      <c r="AH1897" s="758"/>
      <c r="AI1897" s="758"/>
      <c r="AJ1897" s="758"/>
      <c r="AK1897" s="758"/>
      <c r="AL1897" s="758"/>
      <c r="AM1897" s="758"/>
      <c r="AN1897" s="758"/>
      <c r="AO1897" s="758"/>
      <c r="AP1897" s="758"/>
      <c r="AQ1897" s="758"/>
      <c r="AR1897" s="758"/>
      <c r="AS1897" s="758"/>
      <c r="AT1897" s="758"/>
      <c r="AU1897" s="758"/>
      <c r="AV1897" s="758"/>
      <c r="AW1897" s="758"/>
      <c r="AX1897" s="758"/>
      <c r="AY1897" s="758"/>
      <c r="AZ1897" s="758"/>
      <c r="BA1897" s="758"/>
      <c r="BB1897" s="758"/>
      <c r="BC1897" s="758"/>
      <c r="BD1897" s="758"/>
      <c r="BE1897" s="758"/>
      <c r="BF1897" s="812"/>
      <c r="BG1897" s="758"/>
      <c r="BH1897" s="758"/>
      <c r="BI1897" s="758"/>
      <c r="BJ1897" s="758"/>
      <c r="BK1897" s="758"/>
      <c r="BL1897" s="758"/>
      <c r="BM1897" s="758"/>
      <c r="BN1897" s="758"/>
      <c r="BO1897" s="758"/>
      <c r="BP1897" s="758"/>
      <c r="BQ1897" s="758"/>
      <c r="BR1897" s="758"/>
      <c r="BS1897" s="758"/>
      <c r="BT1897" s="758"/>
      <c r="BU1897" s="758"/>
      <c r="BV1897" s="758"/>
      <c r="BW1897" s="758"/>
      <c r="BX1897" s="758"/>
      <c r="BY1897" s="758"/>
      <c r="BZ1897" s="758"/>
      <c r="CA1897" s="758"/>
      <c r="CB1897" s="758"/>
      <c r="CC1897" s="758"/>
      <c r="CD1897" s="758"/>
      <c r="CE1897" s="758"/>
      <c r="CF1897" s="758"/>
      <c r="CG1897" s="758"/>
      <c r="CH1897" s="758"/>
      <c r="CI1897" s="758"/>
      <c r="CJ1897" s="758"/>
      <c r="CK1897" s="758"/>
      <c r="CL1897" s="758"/>
      <c r="CM1897" s="758"/>
      <c r="CN1897" s="758"/>
    </row>
    <row r="1898" spans="2:92" ht="15">
      <c r="B1898" s="758"/>
      <c r="C1898" s="758"/>
      <c r="D1898" s="758"/>
      <c r="E1898" s="758"/>
      <c r="F1898" s="758"/>
      <c r="G1898" s="758"/>
      <c r="H1898" s="758"/>
      <c r="I1898" s="758"/>
      <c r="J1898" s="758"/>
      <c r="K1898" s="758"/>
      <c r="L1898" s="758"/>
      <c r="M1898" s="758"/>
      <c r="N1898" s="758"/>
      <c r="O1898" s="758"/>
      <c r="P1898" s="758"/>
      <c r="Q1898" s="758"/>
      <c r="R1898" s="758"/>
      <c r="S1898" s="758"/>
      <c r="T1898" s="758"/>
      <c r="U1898" s="758"/>
      <c r="V1898" s="758"/>
      <c r="W1898" s="758"/>
      <c r="X1898" s="758"/>
      <c r="Y1898" s="758"/>
      <c r="Z1898" s="758"/>
      <c r="AA1898" s="758"/>
      <c r="AB1898" s="758"/>
      <c r="AC1898" s="758"/>
      <c r="AD1898" s="758"/>
      <c r="AE1898" s="758"/>
      <c r="AF1898" s="758"/>
      <c r="AG1898" s="758"/>
      <c r="AH1898" s="758"/>
      <c r="AI1898" s="758"/>
      <c r="AJ1898" s="758"/>
      <c r="AK1898" s="758"/>
      <c r="AL1898" s="758"/>
      <c r="AM1898" s="758"/>
      <c r="AN1898" s="758"/>
      <c r="AO1898" s="758"/>
      <c r="AP1898" s="758"/>
      <c r="AQ1898" s="758"/>
      <c r="AR1898" s="758"/>
      <c r="AS1898" s="758"/>
      <c r="AT1898" s="758"/>
      <c r="AU1898" s="758"/>
      <c r="AV1898" s="758"/>
      <c r="AW1898" s="758"/>
      <c r="AX1898" s="758"/>
      <c r="AY1898" s="758"/>
      <c r="AZ1898" s="758"/>
      <c r="BA1898" s="758"/>
      <c r="BB1898" s="758"/>
      <c r="BC1898" s="758"/>
      <c r="BD1898" s="758"/>
      <c r="BE1898" s="758"/>
      <c r="BF1898" s="812"/>
      <c r="BG1898" s="758"/>
      <c r="BH1898" s="758"/>
      <c r="BI1898" s="758"/>
      <c r="BJ1898" s="758"/>
      <c r="BK1898" s="758"/>
      <c r="BL1898" s="758"/>
      <c r="BM1898" s="758"/>
      <c r="BN1898" s="758"/>
      <c r="BO1898" s="758"/>
      <c r="BP1898" s="758"/>
      <c r="BQ1898" s="758"/>
      <c r="BR1898" s="758"/>
      <c r="BS1898" s="758"/>
      <c r="BT1898" s="758"/>
      <c r="BU1898" s="758"/>
      <c r="BV1898" s="758"/>
      <c r="BW1898" s="758"/>
      <c r="BX1898" s="758"/>
      <c r="BY1898" s="758"/>
      <c r="BZ1898" s="758"/>
      <c r="CA1898" s="758"/>
      <c r="CB1898" s="758"/>
      <c r="CC1898" s="758"/>
      <c r="CD1898" s="758"/>
      <c r="CE1898" s="758"/>
      <c r="CF1898" s="758"/>
      <c r="CG1898" s="758"/>
      <c r="CH1898" s="758"/>
      <c r="CI1898" s="758"/>
      <c r="CJ1898" s="758"/>
      <c r="CK1898" s="758"/>
      <c r="CL1898" s="758"/>
      <c r="CM1898" s="758"/>
      <c r="CN1898" s="758"/>
    </row>
    <row r="1899" spans="2:92" ht="15">
      <c r="B1899" s="758"/>
      <c r="C1899" s="758"/>
      <c r="D1899" s="758"/>
      <c r="E1899" s="758"/>
      <c r="F1899" s="758"/>
      <c r="G1899" s="758"/>
      <c r="H1899" s="758"/>
      <c r="I1899" s="758"/>
      <c r="J1899" s="758"/>
      <c r="K1899" s="758"/>
      <c r="L1899" s="758"/>
      <c r="M1899" s="758"/>
      <c r="N1899" s="758"/>
      <c r="O1899" s="758"/>
      <c r="P1899" s="758"/>
      <c r="Q1899" s="758"/>
      <c r="R1899" s="758"/>
      <c r="S1899" s="758"/>
      <c r="T1899" s="758"/>
      <c r="U1899" s="758"/>
      <c r="V1899" s="758"/>
      <c r="W1899" s="758"/>
      <c r="X1899" s="758"/>
      <c r="Y1899" s="758"/>
      <c r="Z1899" s="758"/>
      <c r="AA1899" s="758"/>
      <c r="AB1899" s="758"/>
      <c r="AC1899" s="758"/>
      <c r="AD1899" s="758"/>
      <c r="AE1899" s="758"/>
      <c r="AF1899" s="758"/>
      <c r="AG1899" s="758"/>
      <c r="AH1899" s="758"/>
      <c r="AI1899" s="758"/>
      <c r="AJ1899" s="758"/>
      <c r="AK1899" s="758"/>
      <c r="AL1899" s="758"/>
      <c r="AM1899" s="758"/>
      <c r="AN1899" s="758"/>
      <c r="AO1899" s="758"/>
      <c r="AP1899" s="758"/>
      <c r="AQ1899" s="758"/>
      <c r="AR1899" s="758"/>
      <c r="AS1899" s="758"/>
      <c r="AT1899" s="758"/>
      <c r="AU1899" s="758"/>
      <c r="AV1899" s="758"/>
      <c r="AW1899" s="758"/>
      <c r="AX1899" s="758"/>
      <c r="AY1899" s="758"/>
      <c r="AZ1899" s="758"/>
      <c r="BA1899" s="758"/>
      <c r="BB1899" s="758"/>
      <c r="BC1899" s="758"/>
      <c r="BD1899" s="758"/>
      <c r="BE1899" s="758"/>
      <c r="BF1899" s="812"/>
      <c r="BG1899" s="758"/>
      <c r="BH1899" s="758"/>
      <c r="BI1899" s="758"/>
      <c r="BJ1899" s="758"/>
      <c r="BK1899" s="758"/>
      <c r="BL1899" s="758"/>
      <c r="BM1899" s="758"/>
      <c r="BN1899" s="758"/>
      <c r="BO1899" s="758"/>
      <c r="BP1899" s="758"/>
      <c r="BQ1899" s="758"/>
      <c r="BR1899" s="758"/>
      <c r="BS1899" s="758"/>
      <c r="BT1899" s="758"/>
      <c r="BU1899" s="758"/>
      <c r="BV1899" s="758"/>
      <c r="BW1899" s="758"/>
      <c r="BX1899" s="758"/>
      <c r="BY1899" s="758"/>
      <c r="BZ1899" s="758"/>
      <c r="CA1899" s="758"/>
      <c r="CB1899" s="758"/>
      <c r="CC1899" s="758"/>
      <c r="CD1899" s="758"/>
      <c r="CE1899" s="758"/>
      <c r="CF1899" s="758"/>
      <c r="CG1899" s="758"/>
      <c r="CH1899" s="758"/>
      <c r="CI1899" s="758"/>
      <c r="CJ1899" s="758"/>
      <c r="CK1899" s="758"/>
      <c r="CL1899" s="758"/>
      <c r="CM1899" s="758"/>
      <c r="CN1899" s="758"/>
    </row>
    <row r="1900" spans="2:92" ht="15">
      <c r="B1900" s="758"/>
      <c r="C1900" s="758"/>
      <c r="D1900" s="758"/>
      <c r="E1900" s="758"/>
      <c r="F1900" s="758"/>
      <c r="G1900" s="758"/>
      <c r="H1900" s="758"/>
      <c r="I1900" s="758"/>
      <c r="J1900" s="758"/>
      <c r="K1900" s="758"/>
      <c r="L1900" s="758"/>
      <c r="M1900" s="758"/>
      <c r="N1900" s="758"/>
      <c r="O1900" s="758"/>
      <c r="P1900" s="758"/>
      <c r="Q1900" s="758"/>
      <c r="R1900" s="758"/>
      <c r="S1900" s="758"/>
      <c r="T1900" s="758"/>
      <c r="U1900" s="758"/>
      <c r="V1900" s="758"/>
      <c r="W1900" s="758"/>
      <c r="X1900" s="758"/>
      <c r="Y1900" s="758"/>
      <c r="Z1900" s="758"/>
      <c r="AA1900" s="758"/>
      <c r="AB1900" s="758"/>
      <c r="AC1900" s="758"/>
      <c r="AD1900" s="758"/>
      <c r="AE1900" s="758"/>
      <c r="AF1900" s="758"/>
      <c r="AG1900" s="758"/>
      <c r="AH1900" s="758"/>
      <c r="AI1900" s="758"/>
      <c r="AJ1900" s="758"/>
      <c r="AK1900" s="758"/>
      <c r="AL1900" s="758"/>
      <c r="AM1900" s="758"/>
      <c r="AN1900" s="758"/>
      <c r="AO1900" s="758"/>
      <c r="AP1900" s="758"/>
      <c r="AQ1900" s="758"/>
      <c r="AR1900" s="758"/>
      <c r="AS1900" s="758"/>
      <c r="AT1900" s="758"/>
      <c r="AU1900" s="758"/>
      <c r="AV1900" s="758"/>
      <c r="AW1900" s="758"/>
      <c r="AX1900" s="758"/>
      <c r="AY1900" s="758"/>
      <c r="AZ1900" s="758"/>
      <c r="BA1900" s="758"/>
      <c r="BB1900" s="758"/>
      <c r="BC1900" s="758"/>
      <c r="BD1900" s="758"/>
      <c r="BE1900" s="758"/>
      <c r="BF1900" s="812"/>
      <c r="BG1900" s="758"/>
      <c r="BH1900" s="758"/>
      <c r="BI1900" s="758"/>
      <c r="BJ1900" s="758"/>
      <c r="BK1900" s="758"/>
      <c r="BL1900" s="758"/>
      <c r="BM1900" s="758"/>
      <c r="BN1900" s="758"/>
      <c r="BO1900" s="758"/>
      <c r="BP1900" s="758"/>
      <c r="BQ1900" s="758"/>
      <c r="BR1900" s="758"/>
      <c r="BS1900" s="758"/>
      <c r="BT1900" s="758"/>
      <c r="BU1900" s="758"/>
      <c r="BV1900" s="758"/>
      <c r="BW1900" s="758"/>
      <c r="BX1900" s="758"/>
      <c r="BY1900" s="758"/>
      <c r="BZ1900" s="758"/>
      <c r="CA1900" s="758"/>
      <c r="CB1900" s="758"/>
      <c r="CC1900" s="758"/>
      <c r="CD1900" s="758"/>
      <c r="CE1900" s="758"/>
      <c r="CF1900" s="758"/>
      <c r="CG1900" s="758"/>
      <c r="CH1900" s="758"/>
      <c r="CI1900" s="758"/>
      <c r="CJ1900" s="758"/>
      <c r="CK1900" s="758"/>
      <c r="CL1900" s="758"/>
      <c r="CM1900" s="758"/>
      <c r="CN1900" s="758"/>
    </row>
    <row r="1901" spans="2:92" ht="15">
      <c r="B1901" s="758"/>
      <c r="C1901" s="758"/>
      <c r="D1901" s="758"/>
      <c r="E1901" s="758"/>
      <c r="F1901" s="758"/>
      <c r="G1901" s="758"/>
      <c r="H1901" s="758"/>
      <c r="I1901" s="758"/>
      <c r="J1901" s="758"/>
      <c r="K1901" s="758"/>
      <c r="L1901" s="758"/>
      <c r="M1901" s="758"/>
      <c r="N1901" s="758"/>
      <c r="O1901" s="758"/>
      <c r="P1901" s="758"/>
      <c r="Q1901" s="758"/>
      <c r="R1901" s="758"/>
      <c r="S1901" s="758"/>
      <c r="T1901" s="758"/>
      <c r="U1901" s="758"/>
      <c r="V1901" s="758"/>
      <c r="W1901" s="758"/>
      <c r="X1901" s="758"/>
      <c r="Y1901" s="758"/>
      <c r="Z1901" s="758"/>
      <c r="AA1901" s="758"/>
      <c r="AB1901" s="758"/>
      <c r="AC1901" s="758"/>
      <c r="AD1901" s="758"/>
      <c r="AE1901" s="758"/>
      <c r="AF1901" s="758"/>
      <c r="AG1901" s="758"/>
      <c r="AH1901" s="758"/>
      <c r="AI1901" s="758"/>
      <c r="AJ1901" s="758"/>
      <c r="AK1901" s="758"/>
      <c r="AL1901" s="758"/>
      <c r="AM1901" s="758"/>
      <c r="AN1901" s="758"/>
      <c r="AO1901" s="758"/>
      <c r="AP1901" s="758"/>
      <c r="AQ1901" s="758"/>
      <c r="AR1901" s="758"/>
      <c r="AS1901" s="758"/>
      <c r="AT1901" s="758"/>
      <c r="AU1901" s="758"/>
      <c r="AV1901" s="758"/>
      <c r="AW1901" s="758"/>
      <c r="AX1901" s="758"/>
      <c r="AY1901" s="758"/>
      <c r="AZ1901" s="758"/>
      <c r="BA1901" s="758"/>
      <c r="BB1901" s="758"/>
      <c r="BC1901" s="758"/>
      <c r="BD1901" s="758"/>
      <c r="BE1901" s="758"/>
      <c r="BF1901" s="812"/>
      <c r="BG1901" s="758"/>
      <c r="BH1901" s="758"/>
      <c r="BI1901" s="758"/>
      <c r="BJ1901" s="758"/>
      <c r="BK1901" s="758"/>
      <c r="BL1901" s="758"/>
      <c r="BM1901" s="758"/>
      <c r="BN1901" s="758"/>
      <c r="BO1901" s="758"/>
      <c r="BP1901" s="758"/>
      <c r="BQ1901" s="758"/>
      <c r="BR1901" s="758"/>
      <c r="BS1901" s="758"/>
      <c r="BT1901" s="758"/>
      <c r="BU1901" s="758"/>
      <c r="BV1901" s="758"/>
      <c r="BW1901" s="758"/>
      <c r="BX1901" s="758"/>
      <c r="BY1901" s="758"/>
      <c r="BZ1901" s="758"/>
      <c r="CA1901" s="758"/>
      <c r="CB1901" s="758"/>
      <c r="CC1901" s="758"/>
      <c r="CD1901" s="758"/>
      <c r="CE1901" s="758"/>
      <c r="CF1901" s="758"/>
      <c r="CG1901" s="758"/>
      <c r="CH1901" s="758"/>
      <c r="CI1901" s="758"/>
      <c r="CJ1901" s="758"/>
      <c r="CK1901" s="758"/>
      <c r="CL1901" s="758"/>
      <c r="CM1901" s="758"/>
      <c r="CN1901" s="758"/>
    </row>
    <row r="1902" spans="2:92" ht="15">
      <c r="B1902" s="758"/>
      <c r="C1902" s="758"/>
      <c r="D1902" s="758"/>
      <c r="E1902" s="758"/>
      <c r="F1902" s="758"/>
      <c r="G1902" s="758"/>
      <c r="H1902" s="758"/>
      <c r="I1902" s="758"/>
      <c r="J1902" s="758"/>
      <c r="K1902" s="758"/>
      <c r="L1902" s="758"/>
      <c r="M1902" s="758"/>
      <c r="N1902" s="758"/>
      <c r="O1902" s="758"/>
      <c r="P1902" s="758"/>
      <c r="Q1902" s="758"/>
      <c r="R1902" s="758"/>
      <c r="S1902" s="758"/>
      <c r="T1902" s="758"/>
      <c r="U1902" s="758"/>
      <c r="V1902" s="758"/>
      <c r="W1902" s="758"/>
      <c r="X1902" s="758"/>
      <c r="Y1902" s="758"/>
      <c r="Z1902" s="758"/>
      <c r="AA1902" s="758"/>
      <c r="AB1902" s="758"/>
      <c r="AC1902" s="758"/>
      <c r="AD1902" s="758"/>
      <c r="AE1902" s="758"/>
      <c r="AF1902" s="758"/>
      <c r="AG1902" s="758"/>
      <c r="AH1902" s="758"/>
      <c r="AI1902" s="758"/>
      <c r="AJ1902" s="758"/>
      <c r="AK1902" s="758"/>
      <c r="AL1902" s="758"/>
      <c r="AM1902" s="758"/>
      <c r="AN1902" s="758"/>
      <c r="AO1902" s="758"/>
      <c r="AP1902" s="758"/>
      <c r="AQ1902" s="758"/>
      <c r="AR1902" s="758"/>
      <c r="AS1902" s="758"/>
      <c r="AT1902" s="758"/>
      <c r="AU1902" s="758"/>
      <c r="AV1902" s="758"/>
      <c r="AW1902" s="758"/>
      <c r="AX1902" s="758"/>
      <c r="AY1902" s="758"/>
      <c r="AZ1902" s="758"/>
      <c r="BA1902" s="758"/>
      <c r="BB1902" s="758"/>
      <c r="BC1902" s="758"/>
      <c r="BD1902" s="758"/>
      <c r="BE1902" s="758"/>
      <c r="BF1902" s="812"/>
      <c r="BG1902" s="758"/>
      <c r="BH1902" s="758"/>
      <c r="BI1902" s="758"/>
      <c r="BJ1902" s="758"/>
      <c r="BK1902" s="758"/>
      <c r="BL1902" s="758"/>
      <c r="BM1902" s="758"/>
      <c r="BN1902" s="758"/>
      <c r="BO1902" s="758"/>
      <c r="BP1902" s="758"/>
      <c r="BQ1902" s="758"/>
      <c r="BR1902" s="758"/>
      <c r="BS1902" s="758"/>
      <c r="BT1902" s="758"/>
      <c r="BU1902" s="758"/>
      <c r="BV1902" s="758"/>
      <c r="BW1902" s="758"/>
      <c r="BX1902" s="758"/>
      <c r="BY1902" s="758"/>
      <c r="BZ1902" s="758"/>
      <c r="CA1902" s="758"/>
      <c r="CB1902" s="758"/>
      <c r="CC1902" s="758"/>
      <c r="CD1902" s="758"/>
      <c r="CE1902" s="758"/>
      <c r="CF1902" s="758"/>
      <c r="CG1902" s="758"/>
      <c r="CH1902" s="758"/>
      <c r="CI1902" s="758"/>
      <c r="CJ1902" s="758"/>
      <c r="CK1902" s="758"/>
      <c r="CL1902" s="758"/>
      <c r="CM1902" s="758"/>
      <c r="CN1902" s="758"/>
    </row>
    <row r="1903" spans="2:92" ht="15">
      <c r="B1903" s="758"/>
      <c r="C1903" s="758"/>
      <c r="D1903" s="758"/>
      <c r="E1903" s="758"/>
      <c r="F1903" s="758"/>
      <c r="G1903" s="758"/>
      <c r="H1903" s="758"/>
      <c r="I1903" s="758"/>
      <c r="J1903" s="758"/>
      <c r="K1903" s="758"/>
      <c r="L1903" s="758"/>
      <c r="M1903" s="758"/>
      <c r="N1903" s="758"/>
      <c r="O1903" s="758"/>
      <c r="P1903" s="758"/>
      <c r="Q1903" s="758"/>
      <c r="R1903" s="758"/>
      <c r="S1903" s="758"/>
      <c r="T1903" s="758"/>
      <c r="U1903" s="758"/>
      <c r="V1903" s="758"/>
      <c r="W1903" s="758"/>
      <c r="X1903" s="758"/>
      <c r="Y1903" s="758"/>
      <c r="Z1903" s="758"/>
      <c r="AA1903" s="758"/>
      <c r="AB1903" s="758"/>
      <c r="AC1903" s="758"/>
      <c r="AD1903" s="758"/>
      <c r="AE1903" s="758"/>
      <c r="AF1903" s="758"/>
      <c r="AG1903" s="758"/>
      <c r="AH1903" s="758"/>
      <c r="AI1903" s="758"/>
      <c r="AJ1903" s="758"/>
      <c r="AK1903" s="758"/>
      <c r="AL1903" s="758"/>
      <c r="AM1903" s="758"/>
      <c r="AN1903" s="758"/>
      <c r="AO1903" s="758"/>
      <c r="AP1903" s="758"/>
      <c r="AQ1903" s="758"/>
      <c r="AR1903" s="758"/>
      <c r="AS1903" s="758"/>
      <c r="AT1903" s="758"/>
      <c r="AU1903" s="758"/>
      <c r="AV1903" s="758"/>
      <c r="AW1903" s="758"/>
      <c r="AX1903" s="758"/>
      <c r="AY1903" s="758"/>
      <c r="AZ1903" s="758"/>
      <c r="BA1903" s="758"/>
      <c r="BB1903" s="758"/>
      <c r="BC1903" s="758"/>
      <c r="BD1903" s="758"/>
      <c r="BE1903" s="758"/>
      <c r="BF1903" s="812"/>
      <c r="BG1903" s="758"/>
      <c r="BH1903" s="758"/>
      <c r="BI1903" s="758"/>
      <c r="BJ1903" s="758"/>
      <c r="BK1903" s="758"/>
      <c r="BL1903" s="758"/>
      <c r="BM1903" s="758"/>
      <c r="BN1903" s="758"/>
      <c r="BO1903" s="758"/>
      <c r="BP1903" s="758"/>
      <c r="BQ1903" s="758"/>
      <c r="BR1903" s="758"/>
      <c r="BS1903" s="758"/>
      <c r="BT1903" s="758"/>
      <c r="BU1903" s="758"/>
      <c r="BV1903" s="758"/>
      <c r="BW1903" s="758"/>
      <c r="BX1903" s="758"/>
      <c r="BY1903" s="758"/>
      <c r="BZ1903" s="758"/>
      <c r="CA1903" s="758"/>
      <c r="CB1903" s="758"/>
      <c r="CC1903" s="758"/>
      <c r="CD1903" s="758"/>
      <c r="CE1903" s="758"/>
      <c r="CF1903" s="758"/>
      <c r="CG1903" s="758"/>
      <c r="CH1903" s="758"/>
      <c r="CI1903" s="758"/>
      <c r="CJ1903" s="758"/>
      <c r="CK1903" s="758"/>
      <c r="CL1903" s="758"/>
      <c r="CM1903" s="758"/>
      <c r="CN1903" s="758"/>
    </row>
    <row r="1904" spans="2:92" ht="15">
      <c r="B1904" s="758"/>
      <c r="C1904" s="758"/>
      <c r="D1904" s="758"/>
      <c r="E1904" s="758"/>
      <c r="F1904" s="758"/>
      <c r="G1904" s="758"/>
      <c r="H1904" s="758"/>
      <c r="I1904" s="758"/>
      <c r="J1904" s="758"/>
      <c r="K1904" s="758"/>
      <c r="L1904" s="758"/>
      <c r="M1904" s="758"/>
      <c r="N1904" s="758"/>
      <c r="O1904" s="758"/>
      <c r="P1904" s="758"/>
      <c r="Q1904" s="758"/>
      <c r="R1904" s="758"/>
      <c r="S1904" s="758"/>
      <c r="T1904" s="758"/>
      <c r="U1904" s="758"/>
      <c r="V1904" s="758"/>
      <c r="W1904" s="758"/>
      <c r="X1904" s="758"/>
      <c r="Y1904" s="758"/>
      <c r="Z1904" s="758"/>
      <c r="AA1904" s="758"/>
      <c r="AB1904" s="758"/>
      <c r="AC1904" s="758"/>
      <c r="AD1904" s="758"/>
      <c r="AE1904" s="758"/>
      <c r="AF1904" s="758"/>
      <c r="AG1904" s="758"/>
      <c r="AH1904" s="758"/>
      <c r="AI1904" s="758"/>
      <c r="AJ1904" s="758"/>
      <c r="AK1904" s="758"/>
      <c r="AL1904" s="758"/>
      <c r="AM1904" s="758"/>
      <c r="AN1904" s="758"/>
      <c r="AO1904" s="758"/>
      <c r="AP1904" s="758"/>
      <c r="AQ1904" s="758"/>
      <c r="AR1904" s="758"/>
      <c r="AS1904" s="758"/>
      <c r="AT1904" s="758"/>
      <c r="AU1904" s="758"/>
      <c r="AV1904" s="758"/>
      <c r="AW1904" s="758"/>
      <c r="AX1904" s="758"/>
      <c r="AY1904" s="758"/>
      <c r="AZ1904" s="758"/>
      <c r="BA1904" s="758"/>
      <c r="BB1904" s="758"/>
      <c r="BC1904" s="758"/>
      <c r="BD1904" s="758"/>
      <c r="BE1904" s="758"/>
      <c r="BF1904" s="812"/>
      <c r="BG1904" s="758"/>
      <c r="BH1904" s="758"/>
      <c r="BI1904" s="758"/>
      <c r="BJ1904" s="758"/>
      <c r="BK1904" s="758"/>
      <c r="BL1904" s="758"/>
      <c r="BM1904" s="758"/>
      <c r="BN1904" s="758"/>
      <c r="BO1904" s="758"/>
      <c r="BP1904" s="758"/>
      <c r="BQ1904" s="758"/>
      <c r="BR1904" s="758"/>
      <c r="BS1904" s="758"/>
      <c r="BT1904" s="758"/>
      <c r="BU1904" s="758"/>
      <c r="BV1904" s="758"/>
      <c r="BW1904" s="758"/>
      <c r="BX1904" s="758"/>
      <c r="BY1904" s="758"/>
      <c r="BZ1904" s="758"/>
      <c r="CA1904" s="758"/>
      <c r="CB1904" s="758"/>
      <c r="CC1904" s="758"/>
      <c r="CD1904" s="758"/>
      <c r="CE1904" s="758"/>
      <c r="CF1904" s="758"/>
      <c r="CG1904" s="758"/>
      <c r="CH1904" s="758"/>
      <c r="CI1904" s="758"/>
      <c r="CJ1904" s="758"/>
      <c r="CK1904" s="758"/>
      <c r="CL1904" s="758"/>
      <c r="CM1904" s="758"/>
      <c r="CN1904" s="758"/>
    </row>
    <row r="1905" spans="2:92" ht="15">
      <c r="B1905" s="758"/>
      <c r="C1905" s="758"/>
      <c r="D1905" s="758"/>
      <c r="E1905" s="758"/>
      <c r="F1905" s="758"/>
      <c r="G1905" s="758"/>
      <c r="H1905" s="758"/>
      <c r="I1905" s="758"/>
      <c r="J1905" s="758"/>
      <c r="K1905" s="758"/>
      <c r="L1905" s="758"/>
      <c r="M1905" s="758"/>
      <c r="N1905" s="758"/>
      <c r="O1905" s="758"/>
      <c r="P1905" s="758"/>
      <c r="Q1905" s="758"/>
      <c r="R1905" s="758"/>
      <c r="S1905" s="758"/>
      <c r="T1905" s="758"/>
      <c r="U1905" s="758"/>
      <c r="V1905" s="758"/>
      <c r="W1905" s="758"/>
      <c r="X1905" s="758"/>
      <c r="Y1905" s="758"/>
      <c r="Z1905" s="758"/>
      <c r="AA1905" s="758"/>
      <c r="AB1905" s="758"/>
      <c r="AC1905" s="758"/>
      <c r="AD1905" s="758"/>
      <c r="AE1905" s="758"/>
      <c r="AF1905" s="758"/>
      <c r="AG1905" s="758"/>
      <c r="AH1905" s="758"/>
      <c r="AI1905" s="758"/>
      <c r="AJ1905" s="758"/>
      <c r="AK1905" s="758"/>
      <c r="AL1905" s="758"/>
      <c r="AM1905" s="758"/>
      <c r="AN1905" s="758"/>
      <c r="AO1905" s="758"/>
      <c r="AP1905" s="758"/>
      <c r="AQ1905" s="758"/>
      <c r="AR1905" s="758"/>
      <c r="AS1905" s="758"/>
      <c r="AT1905" s="758"/>
      <c r="AU1905" s="758"/>
      <c r="AV1905" s="758"/>
      <c r="AW1905" s="758"/>
      <c r="AX1905" s="758"/>
      <c r="AY1905" s="758"/>
      <c r="AZ1905" s="758"/>
      <c r="BA1905" s="758"/>
      <c r="BB1905" s="758"/>
      <c r="BC1905" s="758"/>
      <c r="BD1905" s="758"/>
      <c r="BE1905" s="758"/>
      <c r="BF1905" s="812"/>
      <c r="BG1905" s="758"/>
      <c r="BH1905" s="758"/>
      <c r="BI1905" s="758"/>
      <c r="BJ1905" s="758"/>
      <c r="BK1905" s="758"/>
      <c r="BL1905" s="758"/>
      <c r="BM1905" s="758"/>
      <c r="BN1905" s="758"/>
      <c r="BO1905" s="758"/>
      <c r="BP1905" s="758"/>
      <c r="BQ1905" s="758"/>
      <c r="BR1905" s="758"/>
      <c r="BS1905" s="758"/>
      <c r="BT1905" s="758"/>
      <c r="BU1905" s="758"/>
      <c r="BV1905" s="758"/>
      <c r="BW1905" s="758"/>
      <c r="BX1905" s="758"/>
      <c r="BY1905" s="758"/>
      <c r="BZ1905" s="758"/>
      <c r="CA1905" s="758"/>
      <c r="CB1905" s="758"/>
      <c r="CC1905" s="758"/>
      <c r="CD1905" s="758"/>
      <c r="CE1905" s="758"/>
      <c r="CF1905" s="758"/>
      <c r="CG1905" s="758"/>
      <c r="CH1905" s="758"/>
      <c r="CI1905" s="758"/>
      <c r="CJ1905" s="758"/>
      <c r="CK1905" s="758"/>
      <c r="CL1905" s="758"/>
      <c r="CM1905" s="758"/>
      <c r="CN1905" s="758"/>
    </row>
    <row r="1906" spans="2:92" ht="15">
      <c r="B1906" s="758"/>
      <c r="C1906" s="758"/>
      <c r="D1906" s="758"/>
      <c r="E1906" s="758"/>
      <c r="F1906" s="758"/>
      <c r="G1906" s="758"/>
      <c r="H1906" s="758"/>
      <c r="I1906" s="758"/>
      <c r="J1906" s="758"/>
      <c r="K1906" s="758"/>
      <c r="L1906" s="758"/>
      <c r="M1906" s="758"/>
      <c r="N1906" s="758"/>
      <c r="O1906" s="758"/>
      <c r="P1906" s="758"/>
      <c r="Q1906" s="758"/>
      <c r="R1906" s="758"/>
      <c r="S1906" s="758"/>
      <c r="T1906" s="758"/>
      <c r="U1906" s="758"/>
      <c r="V1906" s="758"/>
      <c r="W1906" s="758"/>
      <c r="X1906" s="758"/>
      <c r="Y1906" s="758"/>
      <c r="Z1906" s="758"/>
      <c r="AA1906" s="758"/>
      <c r="AB1906" s="758"/>
      <c r="AC1906" s="758"/>
      <c r="AD1906" s="758"/>
      <c r="AE1906" s="758"/>
      <c r="AF1906" s="758"/>
      <c r="AG1906" s="758"/>
      <c r="AH1906" s="758"/>
      <c r="AI1906" s="758"/>
      <c r="AJ1906" s="758"/>
      <c r="AK1906" s="758"/>
      <c r="AL1906" s="758"/>
      <c r="AM1906" s="758"/>
      <c r="AN1906" s="758"/>
      <c r="AO1906" s="758"/>
      <c r="AP1906" s="758"/>
      <c r="AQ1906" s="758"/>
      <c r="AR1906" s="758"/>
      <c r="AS1906" s="758"/>
      <c r="AT1906" s="758"/>
      <c r="AU1906" s="758"/>
      <c r="AV1906" s="758"/>
      <c r="AW1906" s="758"/>
      <c r="AX1906" s="758"/>
      <c r="AY1906" s="758"/>
      <c r="AZ1906" s="758"/>
      <c r="BA1906" s="758"/>
      <c r="BB1906" s="758"/>
      <c r="BC1906" s="758"/>
      <c r="BD1906" s="758"/>
      <c r="BE1906" s="758"/>
      <c r="BF1906" s="812"/>
      <c r="BG1906" s="758"/>
      <c r="BH1906" s="758"/>
      <c r="BI1906" s="758"/>
      <c r="BJ1906" s="758"/>
      <c r="BK1906" s="758"/>
      <c r="BL1906" s="758"/>
      <c r="BM1906" s="758"/>
      <c r="BN1906" s="758"/>
      <c r="BO1906" s="758"/>
      <c r="BP1906" s="758"/>
      <c r="BQ1906" s="758"/>
      <c r="BR1906" s="758"/>
      <c r="BS1906" s="758"/>
      <c r="BT1906" s="758"/>
      <c r="BU1906" s="758"/>
      <c r="BV1906" s="758"/>
      <c r="BW1906" s="758"/>
      <c r="BX1906" s="758"/>
      <c r="BY1906" s="758"/>
      <c r="BZ1906" s="758"/>
      <c r="CA1906" s="758"/>
      <c r="CB1906" s="758"/>
      <c r="CC1906" s="758"/>
      <c r="CD1906" s="758"/>
      <c r="CE1906" s="758"/>
      <c r="CF1906" s="758"/>
      <c r="CG1906" s="758"/>
      <c r="CH1906" s="758"/>
      <c r="CI1906" s="758"/>
      <c r="CJ1906" s="758"/>
      <c r="CK1906" s="758"/>
      <c r="CL1906" s="758"/>
      <c r="CM1906" s="758"/>
      <c r="CN1906" s="758"/>
    </row>
    <row r="1907" spans="2:92" ht="15">
      <c r="B1907" s="758"/>
      <c r="C1907" s="758"/>
      <c r="D1907" s="758"/>
      <c r="E1907" s="758"/>
      <c r="F1907" s="758"/>
      <c r="G1907" s="758"/>
      <c r="H1907" s="758"/>
      <c r="I1907" s="758"/>
      <c r="J1907" s="758"/>
      <c r="K1907" s="758"/>
      <c r="L1907" s="758"/>
      <c r="M1907" s="758"/>
      <c r="N1907" s="758"/>
      <c r="O1907" s="758"/>
      <c r="P1907" s="758"/>
      <c r="Q1907" s="758"/>
      <c r="R1907" s="758"/>
      <c r="S1907" s="758"/>
      <c r="T1907" s="758"/>
      <c r="U1907" s="758"/>
      <c r="V1907" s="758"/>
      <c r="W1907" s="758"/>
      <c r="X1907" s="758"/>
      <c r="Y1907" s="758"/>
      <c r="Z1907" s="758"/>
      <c r="AA1907" s="758"/>
      <c r="AB1907" s="758"/>
      <c r="AC1907" s="758"/>
      <c r="AD1907" s="758"/>
      <c r="AE1907" s="758"/>
      <c r="AF1907" s="758"/>
      <c r="AG1907" s="758"/>
      <c r="AH1907" s="758"/>
      <c r="AI1907" s="758"/>
      <c r="AJ1907" s="758"/>
      <c r="AK1907" s="758"/>
      <c r="AL1907" s="758"/>
      <c r="AM1907" s="758"/>
      <c r="AN1907" s="758"/>
      <c r="AO1907" s="758"/>
      <c r="AP1907" s="758"/>
      <c r="AQ1907" s="758"/>
      <c r="AR1907" s="758"/>
      <c r="AS1907" s="758"/>
      <c r="AT1907" s="758"/>
      <c r="AU1907" s="758"/>
      <c r="AV1907" s="758"/>
      <c r="AW1907" s="758"/>
      <c r="AX1907" s="758"/>
      <c r="AY1907" s="758"/>
      <c r="AZ1907" s="758"/>
      <c r="BA1907" s="758"/>
      <c r="BB1907" s="758"/>
      <c r="BC1907" s="758"/>
      <c r="BD1907" s="758"/>
      <c r="BE1907" s="758"/>
      <c r="BF1907" s="812"/>
      <c r="BG1907" s="758"/>
      <c r="BH1907" s="758"/>
      <c r="BI1907" s="758"/>
      <c r="BJ1907" s="758"/>
      <c r="BK1907" s="758"/>
      <c r="BL1907" s="758"/>
      <c r="BM1907" s="758"/>
      <c r="BN1907" s="758"/>
      <c r="BO1907" s="758"/>
      <c r="BP1907" s="758"/>
      <c r="BQ1907" s="758"/>
      <c r="BR1907" s="758"/>
      <c r="BS1907" s="758"/>
      <c r="BT1907" s="758"/>
      <c r="BU1907" s="758"/>
      <c r="BV1907" s="758"/>
      <c r="BW1907" s="758"/>
      <c r="BX1907" s="758"/>
      <c r="BY1907" s="758"/>
      <c r="BZ1907" s="758"/>
      <c r="CA1907" s="758"/>
      <c r="CB1907" s="758"/>
      <c r="CC1907" s="758"/>
      <c r="CD1907" s="758"/>
      <c r="CE1907" s="758"/>
      <c r="CF1907" s="758"/>
      <c r="CG1907" s="758"/>
      <c r="CH1907" s="758"/>
      <c r="CI1907" s="758"/>
      <c r="CJ1907" s="758"/>
      <c r="CK1907" s="758"/>
      <c r="CL1907" s="758"/>
      <c r="CM1907" s="758"/>
      <c r="CN1907" s="758"/>
    </row>
    <row r="1908" spans="2:92" ht="15">
      <c r="B1908" s="758"/>
      <c r="C1908" s="758"/>
      <c r="D1908" s="758"/>
      <c r="E1908" s="758"/>
      <c r="F1908" s="758"/>
      <c r="G1908" s="758"/>
      <c r="H1908" s="758"/>
      <c r="I1908" s="758"/>
      <c r="J1908" s="758"/>
      <c r="K1908" s="758"/>
      <c r="L1908" s="758"/>
      <c r="M1908" s="758"/>
      <c r="N1908" s="758"/>
      <c r="O1908" s="758"/>
      <c r="P1908" s="758"/>
      <c r="Q1908" s="758"/>
      <c r="R1908" s="758"/>
      <c r="S1908" s="758"/>
      <c r="T1908" s="758"/>
      <c r="U1908" s="758"/>
      <c r="V1908" s="758"/>
      <c r="W1908" s="758"/>
      <c r="X1908" s="758"/>
      <c r="Y1908" s="758"/>
      <c r="Z1908" s="758"/>
      <c r="AA1908" s="758"/>
      <c r="AB1908" s="758"/>
      <c r="AC1908" s="758"/>
      <c r="AD1908" s="758"/>
      <c r="AE1908" s="758"/>
      <c r="AF1908" s="758"/>
      <c r="AG1908" s="758"/>
      <c r="AH1908" s="758"/>
      <c r="AI1908" s="758"/>
      <c r="AJ1908" s="758"/>
      <c r="AK1908" s="758"/>
      <c r="AL1908" s="758"/>
      <c r="AM1908" s="758"/>
      <c r="AN1908" s="758"/>
      <c r="AO1908" s="758"/>
      <c r="AP1908" s="758"/>
      <c r="AQ1908" s="758"/>
      <c r="AR1908" s="758"/>
      <c r="AS1908" s="758"/>
      <c r="AT1908" s="758"/>
      <c r="AU1908" s="758"/>
      <c r="AV1908" s="758"/>
      <c r="AW1908" s="758"/>
      <c r="AX1908" s="758"/>
      <c r="AY1908" s="758"/>
      <c r="AZ1908" s="758"/>
      <c r="BA1908" s="758"/>
      <c r="BB1908" s="758"/>
      <c r="BC1908" s="758"/>
      <c r="BD1908" s="758"/>
      <c r="BE1908" s="758"/>
      <c r="BF1908" s="812"/>
      <c r="BG1908" s="758"/>
      <c r="BH1908" s="758"/>
      <c r="BI1908" s="758"/>
      <c r="BJ1908" s="758"/>
      <c r="BK1908" s="758"/>
      <c r="BL1908" s="758"/>
      <c r="BM1908" s="758"/>
      <c r="BN1908" s="758"/>
      <c r="BO1908" s="758"/>
      <c r="BP1908" s="758"/>
      <c r="BQ1908" s="758"/>
      <c r="BR1908" s="758"/>
      <c r="BS1908" s="758"/>
      <c r="BT1908" s="758"/>
      <c r="BU1908" s="758"/>
      <c r="BV1908" s="758"/>
      <c r="BW1908" s="758"/>
      <c r="BX1908" s="758"/>
      <c r="BY1908" s="758"/>
      <c r="BZ1908" s="758"/>
      <c r="CA1908" s="758"/>
      <c r="CB1908" s="758"/>
      <c r="CC1908" s="758"/>
      <c r="CD1908" s="758"/>
      <c r="CE1908" s="758"/>
      <c r="CF1908" s="758"/>
      <c r="CG1908" s="758"/>
      <c r="CH1908" s="758"/>
      <c r="CI1908" s="758"/>
      <c r="CJ1908" s="758"/>
      <c r="CK1908" s="758"/>
      <c r="CL1908" s="758"/>
      <c r="CM1908" s="758"/>
      <c r="CN1908" s="758"/>
    </row>
    <row r="1909" spans="2:92" ht="15">
      <c r="B1909" s="758"/>
      <c r="C1909" s="758"/>
      <c r="D1909" s="758"/>
      <c r="E1909" s="758"/>
      <c r="F1909" s="758"/>
      <c r="G1909" s="758"/>
      <c r="H1909" s="758"/>
      <c r="I1909" s="758"/>
      <c r="J1909" s="758"/>
      <c r="K1909" s="758"/>
      <c r="L1909" s="758"/>
      <c r="M1909" s="758"/>
      <c r="N1909" s="758"/>
      <c r="O1909" s="758"/>
      <c r="P1909" s="758"/>
      <c r="Q1909" s="758"/>
      <c r="R1909" s="758"/>
      <c r="S1909" s="758"/>
      <c r="T1909" s="758"/>
      <c r="U1909" s="758"/>
      <c r="V1909" s="758"/>
      <c r="W1909" s="758"/>
      <c r="X1909" s="758"/>
      <c r="Y1909" s="758"/>
      <c r="Z1909" s="758"/>
      <c r="AA1909" s="758"/>
      <c r="AB1909" s="758"/>
      <c r="AC1909" s="758"/>
      <c r="AD1909" s="758"/>
      <c r="AE1909" s="758"/>
      <c r="AF1909" s="758"/>
      <c r="AG1909" s="758"/>
      <c r="AH1909" s="758"/>
      <c r="AI1909" s="758"/>
      <c r="AJ1909" s="758"/>
      <c r="AK1909" s="758"/>
      <c r="AL1909" s="758"/>
      <c r="AM1909" s="758"/>
      <c r="AN1909" s="758"/>
      <c r="AO1909" s="758"/>
      <c r="AP1909" s="758"/>
      <c r="AQ1909" s="758"/>
      <c r="AR1909" s="758"/>
      <c r="AS1909" s="758"/>
      <c r="AT1909" s="758"/>
      <c r="AU1909" s="758"/>
      <c r="AV1909" s="758"/>
      <c r="AW1909" s="758"/>
      <c r="AX1909" s="758"/>
      <c r="AY1909" s="758"/>
      <c r="AZ1909" s="758"/>
      <c r="BA1909" s="758"/>
      <c r="BB1909" s="758"/>
      <c r="BC1909" s="758"/>
      <c r="BD1909" s="758"/>
      <c r="BE1909" s="758"/>
      <c r="BF1909" s="812"/>
      <c r="BG1909" s="758"/>
      <c r="BH1909" s="758"/>
      <c r="BI1909" s="758"/>
      <c r="BJ1909" s="758"/>
      <c r="BK1909" s="758"/>
      <c r="BL1909" s="758"/>
      <c r="BM1909" s="758"/>
      <c r="BN1909" s="758"/>
      <c r="BO1909" s="758"/>
      <c r="BP1909" s="758"/>
      <c r="BQ1909" s="758"/>
      <c r="BR1909" s="758"/>
      <c r="BS1909" s="758"/>
      <c r="BT1909" s="758"/>
      <c r="BU1909" s="758"/>
      <c r="BV1909" s="758"/>
      <c r="BW1909" s="758"/>
      <c r="BX1909" s="758"/>
      <c r="BY1909" s="758"/>
      <c r="BZ1909" s="758"/>
      <c r="CA1909" s="758"/>
      <c r="CB1909" s="758"/>
      <c r="CC1909" s="758"/>
      <c r="CD1909" s="758"/>
      <c r="CE1909" s="758"/>
      <c r="CF1909" s="758"/>
      <c r="CG1909" s="758"/>
      <c r="CH1909" s="758"/>
      <c r="CI1909" s="758"/>
      <c r="CJ1909" s="758"/>
      <c r="CK1909" s="758"/>
      <c r="CL1909" s="758"/>
      <c r="CM1909" s="758"/>
      <c r="CN1909" s="758"/>
    </row>
    <row r="1910" spans="2:92" ht="15">
      <c r="B1910" s="758"/>
      <c r="C1910" s="758"/>
      <c r="D1910" s="758"/>
      <c r="E1910" s="758"/>
      <c r="F1910" s="758"/>
      <c r="G1910" s="758"/>
      <c r="H1910" s="758"/>
      <c r="I1910" s="758"/>
      <c r="J1910" s="758"/>
      <c r="K1910" s="758"/>
      <c r="L1910" s="758"/>
      <c r="M1910" s="758"/>
      <c r="N1910" s="758"/>
      <c r="O1910" s="758"/>
      <c r="P1910" s="758"/>
      <c r="Q1910" s="758"/>
      <c r="R1910" s="758"/>
      <c r="S1910" s="758"/>
      <c r="T1910" s="758"/>
      <c r="U1910" s="758"/>
      <c r="V1910" s="758"/>
      <c r="W1910" s="758"/>
      <c r="X1910" s="758"/>
      <c r="Y1910" s="758"/>
      <c r="Z1910" s="758"/>
      <c r="AA1910" s="758"/>
      <c r="AB1910" s="758"/>
      <c r="AC1910" s="758"/>
      <c r="AD1910" s="758"/>
      <c r="AE1910" s="758"/>
      <c r="AF1910" s="758"/>
      <c r="AG1910" s="758"/>
      <c r="AH1910" s="758"/>
      <c r="AI1910" s="758"/>
      <c r="AJ1910" s="758"/>
      <c r="AK1910" s="758"/>
      <c r="AL1910" s="758"/>
      <c r="AM1910" s="758"/>
      <c r="AN1910" s="758"/>
      <c r="AO1910" s="758"/>
      <c r="AP1910" s="758"/>
      <c r="AQ1910" s="758"/>
      <c r="AR1910" s="758"/>
      <c r="AS1910" s="758"/>
      <c r="AT1910" s="758"/>
      <c r="AU1910" s="758"/>
      <c r="AV1910" s="758"/>
      <c r="AW1910" s="758"/>
      <c r="AX1910" s="758"/>
      <c r="AY1910" s="758"/>
      <c r="AZ1910" s="758"/>
      <c r="BA1910" s="758"/>
      <c r="BB1910" s="758"/>
      <c r="BC1910" s="758"/>
      <c r="BD1910" s="758"/>
      <c r="BE1910" s="758"/>
      <c r="BF1910" s="812"/>
      <c r="BG1910" s="758"/>
      <c r="BH1910" s="758"/>
      <c r="BI1910" s="758"/>
      <c r="BJ1910" s="758"/>
      <c r="BK1910" s="758"/>
      <c r="BL1910" s="758"/>
      <c r="BM1910" s="758"/>
      <c r="BN1910" s="758"/>
      <c r="BO1910" s="758"/>
      <c r="BP1910" s="758"/>
      <c r="BQ1910" s="758"/>
      <c r="BR1910" s="758"/>
      <c r="BS1910" s="758"/>
      <c r="BT1910" s="758"/>
      <c r="BU1910" s="758"/>
      <c r="BV1910" s="758"/>
      <c r="BW1910" s="758"/>
      <c r="BX1910" s="758"/>
      <c r="BY1910" s="758"/>
      <c r="BZ1910" s="758"/>
      <c r="CA1910" s="758"/>
      <c r="CB1910" s="758"/>
      <c r="CC1910" s="758"/>
      <c r="CD1910" s="758"/>
      <c r="CE1910" s="758"/>
      <c r="CF1910" s="758"/>
      <c r="CG1910" s="758"/>
      <c r="CH1910" s="758"/>
      <c r="CI1910" s="758"/>
      <c r="CJ1910" s="758"/>
      <c r="CK1910" s="758"/>
      <c r="CL1910" s="758"/>
      <c r="CM1910" s="758"/>
      <c r="CN1910" s="758"/>
    </row>
    <row r="1911" spans="2:92" ht="15">
      <c r="B1911" s="758"/>
      <c r="C1911" s="758"/>
      <c r="D1911" s="758"/>
      <c r="E1911" s="758"/>
      <c r="F1911" s="758"/>
      <c r="G1911" s="758"/>
      <c r="H1911" s="758"/>
      <c r="I1911" s="758"/>
      <c r="J1911" s="758"/>
      <c r="K1911" s="758"/>
      <c r="L1911" s="758"/>
      <c r="M1911" s="758"/>
      <c r="N1911" s="758"/>
      <c r="O1911" s="758"/>
      <c r="P1911" s="758"/>
      <c r="Q1911" s="758"/>
      <c r="R1911" s="758"/>
      <c r="S1911" s="758"/>
      <c r="T1911" s="758"/>
      <c r="U1911" s="758"/>
      <c r="V1911" s="758"/>
      <c r="W1911" s="758"/>
      <c r="X1911" s="758"/>
      <c r="Y1911" s="758"/>
      <c r="Z1911" s="758"/>
      <c r="AA1911" s="758"/>
      <c r="AB1911" s="758"/>
      <c r="AC1911" s="758"/>
      <c r="AD1911" s="758"/>
      <c r="AE1911" s="758"/>
      <c r="AF1911" s="758"/>
      <c r="AG1911" s="758"/>
      <c r="AH1911" s="758"/>
      <c r="AI1911" s="758"/>
      <c r="AJ1911" s="758"/>
      <c r="AK1911" s="758"/>
      <c r="AL1911" s="758"/>
      <c r="AM1911" s="758"/>
      <c r="AN1911" s="758"/>
      <c r="AO1911" s="758"/>
      <c r="AP1911" s="758"/>
      <c r="AQ1911" s="758"/>
      <c r="AR1911" s="758"/>
      <c r="AS1911" s="758"/>
      <c r="AT1911" s="758"/>
      <c r="AU1911" s="758"/>
      <c r="AV1911" s="758"/>
      <c r="AW1911" s="758"/>
      <c r="AX1911" s="758"/>
      <c r="AY1911" s="758"/>
      <c r="AZ1911" s="758"/>
      <c r="BA1911" s="758"/>
      <c r="BB1911" s="758"/>
      <c r="BC1911" s="758"/>
      <c r="BD1911" s="758"/>
      <c r="BE1911" s="758"/>
      <c r="BF1911" s="812"/>
      <c r="BG1911" s="758"/>
      <c r="BH1911" s="758"/>
      <c r="BI1911" s="758"/>
      <c r="BJ1911" s="758"/>
      <c r="BK1911" s="758"/>
      <c r="BL1911" s="758"/>
      <c r="BM1911" s="758"/>
      <c r="BN1911" s="758"/>
      <c r="BO1911" s="758"/>
      <c r="BP1911" s="758"/>
      <c r="BQ1911" s="758"/>
      <c r="BR1911" s="758"/>
      <c r="BS1911" s="758"/>
      <c r="BT1911" s="758"/>
      <c r="BU1911" s="758"/>
      <c r="BV1911" s="758"/>
      <c r="BW1911" s="758"/>
      <c r="BX1911" s="758"/>
      <c r="BY1911" s="758"/>
      <c r="BZ1911" s="758"/>
      <c r="CA1911" s="758"/>
      <c r="CB1911" s="758"/>
      <c r="CC1911" s="758"/>
      <c r="CD1911" s="758"/>
      <c r="CE1911" s="758"/>
      <c r="CF1911" s="758"/>
      <c r="CG1911" s="758"/>
      <c r="CH1911" s="758"/>
      <c r="CI1911" s="758"/>
      <c r="CJ1911" s="758"/>
      <c r="CK1911" s="758"/>
      <c r="CL1911" s="758"/>
      <c r="CM1911" s="758"/>
      <c r="CN1911" s="758"/>
    </row>
    <row r="1912" spans="2:92" ht="15">
      <c r="B1912" s="758"/>
      <c r="C1912" s="758"/>
      <c r="D1912" s="758"/>
      <c r="E1912" s="758"/>
      <c r="F1912" s="758"/>
      <c r="G1912" s="758"/>
      <c r="H1912" s="758"/>
      <c r="I1912" s="758"/>
      <c r="J1912" s="758"/>
      <c r="K1912" s="758"/>
      <c r="L1912" s="758"/>
      <c r="M1912" s="758"/>
      <c r="N1912" s="758"/>
      <c r="O1912" s="758"/>
      <c r="P1912" s="758"/>
      <c r="Q1912" s="758"/>
      <c r="R1912" s="758"/>
      <c r="S1912" s="758"/>
      <c r="T1912" s="758"/>
      <c r="U1912" s="758"/>
      <c r="V1912" s="758"/>
      <c r="W1912" s="758"/>
      <c r="X1912" s="758"/>
      <c r="Y1912" s="758"/>
      <c r="Z1912" s="758"/>
      <c r="AA1912" s="758"/>
      <c r="AB1912" s="758"/>
      <c r="AC1912" s="758"/>
      <c r="AD1912" s="758"/>
      <c r="AE1912" s="758"/>
      <c r="AF1912" s="758"/>
      <c r="AG1912" s="758"/>
      <c r="AH1912" s="758"/>
      <c r="AI1912" s="758"/>
      <c r="AJ1912" s="758"/>
      <c r="AK1912" s="758"/>
      <c r="AL1912" s="758"/>
      <c r="AM1912" s="758"/>
      <c r="AN1912" s="758"/>
      <c r="AO1912" s="758"/>
      <c r="AP1912" s="758"/>
      <c r="AQ1912" s="758"/>
      <c r="AR1912" s="758"/>
      <c r="AS1912" s="758"/>
      <c r="AT1912" s="758"/>
      <c r="AU1912" s="758"/>
      <c r="AV1912" s="758"/>
      <c r="AW1912" s="758"/>
      <c r="AX1912" s="758"/>
      <c r="AY1912" s="758"/>
      <c r="AZ1912" s="758"/>
      <c r="BA1912" s="758"/>
      <c r="BB1912" s="758"/>
      <c r="BC1912" s="758"/>
      <c r="BD1912" s="758"/>
      <c r="BE1912" s="758"/>
      <c r="BF1912" s="812"/>
      <c r="BG1912" s="758"/>
      <c r="BH1912" s="758"/>
      <c r="BI1912" s="758"/>
      <c r="BJ1912" s="758"/>
      <c r="BK1912" s="758"/>
      <c r="BL1912" s="758"/>
      <c r="BM1912" s="758"/>
      <c r="BN1912" s="758"/>
      <c r="BO1912" s="758"/>
      <c r="BP1912" s="758"/>
      <c r="BQ1912" s="758"/>
      <c r="BR1912" s="758"/>
      <c r="BS1912" s="758"/>
      <c r="BT1912" s="758"/>
      <c r="BU1912" s="758"/>
      <c r="BV1912" s="758"/>
      <c r="BW1912" s="758"/>
      <c r="BX1912" s="758"/>
      <c r="BY1912" s="758"/>
      <c r="BZ1912" s="758"/>
      <c r="CA1912" s="758"/>
      <c r="CB1912" s="758"/>
      <c r="CC1912" s="758"/>
      <c r="CD1912" s="758"/>
      <c r="CE1912" s="758"/>
      <c r="CF1912" s="758"/>
      <c r="CG1912" s="758"/>
      <c r="CH1912" s="758"/>
      <c r="CI1912" s="758"/>
      <c r="CJ1912" s="758"/>
      <c r="CK1912" s="758"/>
      <c r="CL1912" s="758"/>
      <c r="CM1912" s="758"/>
      <c r="CN1912" s="758"/>
    </row>
    <row r="1913" spans="2:92" ht="15">
      <c r="B1913" s="758"/>
      <c r="C1913" s="758"/>
      <c r="D1913" s="758"/>
      <c r="E1913" s="758"/>
      <c r="F1913" s="758"/>
      <c r="G1913" s="758"/>
      <c r="H1913" s="758"/>
      <c r="I1913" s="758"/>
      <c r="J1913" s="758"/>
      <c r="K1913" s="758"/>
      <c r="L1913" s="758"/>
      <c r="M1913" s="758"/>
      <c r="N1913" s="758"/>
      <c r="O1913" s="758"/>
      <c r="P1913" s="758"/>
      <c r="Q1913" s="758"/>
      <c r="R1913" s="758"/>
      <c r="S1913" s="758"/>
      <c r="T1913" s="758"/>
      <c r="U1913" s="758"/>
      <c r="V1913" s="758"/>
      <c r="W1913" s="758"/>
      <c r="X1913" s="758"/>
      <c r="Y1913" s="758"/>
      <c r="Z1913" s="758"/>
      <c r="AA1913" s="758"/>
      <c r="AB1913" s="758"/>
      <c r="AC1913" s="758"/>
      <c r="AD1913" s="758"/>
      <c r="AE1913" s="758"/>
      <c r="AF1913" s="758"/>
      <c r="AG1913" s="758"/>
      <c r="AH1913" s="758"/>
      <c r="AI1913" s="758"/>
      <c r="AJ1913" s="758"/>
      <c r="AK1913" s="758"/>
      <c r="AL1913" s="758"/>
      <c r="AM1913" s="758"/>
      <c r="AN1913" s="758"/>
      <c r="AO1913" s="758"/>
      <c r="AP1913" s="758"/>
      <c r="AQ1913" s="758"/>
      <c r="AR1913" s="758"/>
      <c r="AS1913" s="758"/>
      <c r="AT1913" s="758"/>
      <c r="AU1913" s="758"/>
      <c r="AV1913" s="758"/>
      <c r="AW1913" s="758"/>
      <c r="AX1913" s="758"/>
      <c r="AY1913" s="758"/>
      <c r="AZ1913" s="758"/>
      <c r="BA1913" s="758"/>
      <c r="BB1913" s="758"/>
      <c r="BC1913" s="758"/>
      <c r="BD1913" s="758"/>
      <c r="BE1913" s="758"/>
      <c r="BF1913" s="812"/>
      <c r="BG1913" s="758"/>
      <c r="BH1913" s="758"/>
      <c r="BI1913" s="758"/>
      <c r="BJ1913" s="758"/>
      <c r="BK1913" s="758"/>
      <c r="BL1913" s="758"/>
      <c r="BM1913" s="758"/>
      <c r="BN1913" s="758"/>
      <c r="BO1913" s="758"/>
      <c r="BP1913" s="758"/>
      <c r="BQ1913" s="758"/>
      <c r="BR1913" s="758"/>
      <c r="BS1913" s="758"/>
      <c r="BT1913" s="758"/>
      <c r="BU1913" s="758"/>
      <c r="BV1913" s="758"/>
      <c r="BW1913" s="758"/>
      <c r="BX1913" s="758"/>
      <c r="BY1913" s="758"/>
      <c r="BZ1913" s="758"/>
      <c r="CA1913" s="758"/>
      <c r="CB1913" s="758"/>
      <c r="CC1913" s="758"/>
      <c r="CD1913" s="758"/>
      <c r="CE1913" s="758"/>
      <c r="CF1913" s="758"/>
      <c r="CG1913" s="758"/>
      <c r="CH1913" s="758"/>
      <c r="CI1913" s="758"/>
      <c r="CJ1913" s="758"/>
      <c r="CK1913" s="758"/>
      <c r="CL1913" s="758"/>
      <c r="CM1913" s="758"/>
      <c r="CN1913" s="758"/>
    </row>
    <row r="1914" spans="2:92" ht="15">
      <c r="B1914" s="758"/>
      <c r="C1914" s="758"/>
      <c r="D1914" s="758"/>
      <c r="E1914" s="758"/>
      <c r="F1914" s="758"/>
      <c r="G1914" s="758"/>
      <c r="H1914" s="758"/>
      <c r="I1914" s="758"/>
      <c r="J1914" s="758"/>
      <c r="K1914" s="758"/>
      <c r="L1914" s="758"/>
      <c r="M1914" s="758"/>
      <c r="N1914" s="758"/>
      <c r="O1914" s="758"/>
      <c r="P1914" s="758"/>
      <c r="Q1914" s="758"/>
      <c r="R1914" s="758"/>
      <c r="S1914" s="758"/>
      <c r="T1914" s="758"/>
      <c r="U1914" s="758"/>
      <c r="V1914" s="758"/>
      <c r="W1914" s="758"/>
      <c r="X1914" s="758"/>
      <c r="Y1914" s="758"/>
      <c r="Z1914" s="758"/>
      <c r="AA1914" s="758"/>
      <c r="AB1914" s="758"/>
      <c r="AC1914" s="758"/>
      <c r="AD1914" s="758"/>
      <c r="AE1914" s="758"/>
      <c r="AF1914" s="758"/>
      <c r="AG1914" s="758"/>
      <c r="AH1914" s="758"/>
      <c r="AI1914" s="758"/>
      <c r="AJ1914" s="758"/>
      <c r="AK1914" s="758"/>
      <c r="AL1914" s="758"/>
      <c r="AM1914" s="758"/>
      <c r="AN1914" s="758"/>
      <c r="AO1914" s="758"/>
      <c r="AP1914" s="758"/>
      <c r="AQ1914" s="758"/>
      <c r="AR1914" s="758"/>
      <c r="AS1914" s="758"/>
      <c r="AT1914" s="758"/>
      <c r="AU1914" s="758"/>
      <c r="AV1914" s="758"/>
      <c r="AW1914" s="758"/>
      <c r="AX1914" s="758"/>
      <c r="AY1914" s="758"/>
      <c r="AZ1914" s="758"/>
      <c r="BA1914" s="758"/>
      <c r="BB1914" s="758"/>
      <c r="BC1914" s="758"/>
      <c r="BD1914" s="758"/>
      <c r="BE1914" s="758"/>
      <c r="BF1914" s="812"/>
      <c r="BG1914" s="758"/>
      <c r="BH1914" s="758"/>
      <c r="BI1914" s="758"/>
      <c r="BJ1914" s="758"/>
      <c r="BK1914" s="758"/>
      <c r="BL1914" s="758"/>
      <c r="BM1914" s="758"/>
      <c r="BN1914" s="758"/>
      <c r="BO1914" s="758"/>
      <c r="BP1914" s="758"/>
      <c r="BQ1914" s="758"/>
      <c r="BR1914" s="758"/>
      <c r="BS1914" s="758"/>
      <c r="BT1914" s="758"/>
      <c r="BU1914" s="758"/>
      <c r="BV1914" s="758"/>
      <c r="BW1914" s="758"/>
      <c r="BX1914" s="758"/>
      <c r="BY1914" s="758"/>
      <c r="BZ1914" s="758"/>
      <c r="CA1914" s="758"/>
      <c r="CB1914" s="758"/>
      <c r="CC1914" s="758"/>
      <c r="CD1914" s="758"/>
      <c r="CE1914" s="758"/>
      <c r="CF1914" s="758"/>
      <c r="CG1914" s="758"/>
      <c r="CH1914" s="758"/>
      <c r="CI1914" s="758"/>
      <c r="CJ1914" s="758"/>
      <c r="CK1914" s="758"/>
      <c r="CL1914" s="758"/>
      <c r="CM1914" s="758"/>
      <c r="CN1914" s="758"/>
    </row>
    <row r="1915" spans="2:92" ht="15">
      <c r="B1915" s="758"/>
      <c r="C1915" s="758"/>
      <c r="D1915" s="758"/>
      <c r="E1915" s="758"/>
      <c r="F1915" s="758"/>
      <c r="G1915" s="758"/>
      <c r="H1915" s="758"/>
      <c r="I1915" s="758"/>
      <c r="J1915" s="758"/>
      <c r="K1915" s="758"/>
      <c r="L1915" s="758"/>
      <c r="M1915" s="758"/>
      <c r="N1915" s="758"/>
      <c r="O1915" s="758"/>
      <c r="P1915" s="758"/>
      <c r="Q1915" s="758"/>
      <c r="R1915" s="758"/>
      <c r="S1915" s="758"/>
      <c r="T1915" s="758"/>
      <c r="U1915" s="758"/>
      <c r="V1915" s="758"/>
      <c r="W1915" s="758"/>
      <c r="X1915" s="758"/>
      <c r="Y1915" s="758"/>
      <c r="Z1915" s="758"/>
      <c r="AA1915" s="758"/>
      <c r="AB1915" s="758"/>
      <c r="AC1915" s="758"/>
      <c r="AD1915" s="758"/>
      <c r="AE1915" s="758"/>
      <c r="AF1915" s="758"/>
      <c r="AG1915" s="758"/>
      <c r="AH1915" s="758"/>
      <c r="AI1915" s="758"/>
      <c r="AJ1915" s="758"/>
      <c r="AK1915" s="758"/>
      <c r="AL1915" s="758"/>
      <c r="AM1915" s="758"/>
      <c r="AN1915" s="758"/>
      <c r="AO1915" s="758"/>
      <c r="AP1915" s="758"/>
      <c r="AQ1915" s="758"/>
      <c r="AR1915" s="758"/>
      <c r="AS1915" s="758"/>
      <c r="AT1915" s="758"/>
      <c r="AU1915" s="758"/>
      <c r="AV1915" s="758"/>
      <c r="AW1915" s="758"/>
      <c r="AX1915" s="758"/>
      <c r="AY1915" s="758"/>
      <c r="AZ1915" s="758"/>
      <c r="BA1915" s="758"/>
      <c r="BB1915" s="758"/>
      <c r="BC1915" s="758"/>
      <c r="BD1915" s="758"/>
      <c r="BE1915" s="758"/>
      <c r="BF1915" s="812"/>
      <c r="BG1915" s="758"/>
      <c r="BH1915" s="758"/>
      <c r="BI1915" s="758"/>
      <c r="BJ1915" s="758"/>
      <c r="BK1915" s="758"/>
      <c r="BL1915" s="758"/>
      <c r="BM1915" s="758"/>
      <c r="BN1915" s="758"/>
      <c r="BO1915" s="758"/>
      <c r="BP1915" s="758"/>
      <c r="BQ1915" s="758"/>
      <c r="BR1915" s="758"/>
      <c r="BS1915" s="758"/>
      <c r="BT1915" s="758"/>
      <c r="BU1915" s="758"/>
      <c r="BV1915" s="758"/>
      <c r="BW1915" s="758"/>
      <c r="BX1915" s="758"/>
      <c r="BY1915" s="758"/>
      <c r="BZ1915" s="758"/>
      <c r="CA1915" s="758"/>
      <c r="CB1915" s="758"/>
      <c r="CC1915" s="758"/>
      <c r="CD1915" s="758"/>
      <c r="CE1915" s="758"/>
      <c r="CF1915" s="758"/>
      <c r="CG1915" s="758"/>
      <c r="CH1915" s="758"/>
      <c r="CI1915" s="758"/>
      <c r="CJ1915" s="758"/>
      <c r="CK1915" s="758"/>
      <c r="CL1915" s="758"/>
      <c r="CM1915" s="758"/>
      <c r="CN1915" s="758"/>
    </row>
    <row r="1916" spans="2:92" ht="15">
      <c r="B1916" s="758"/>
      <c r="C1916" s="758"/>
      <c r="D1916" s="758"/>
      <c r="E1916" s="758"/>
      <c r="F1916" s="758"/>
      <c r="G1916" s="758"/>
      <c r="H1916" s="758"/>
      <c r="I1916" s="758"/>
      <c r="J1916" s="758"/>
      <c r="K1916" s="758"/>
      <c r="L1916" s="758"/>
      <c r="M1916" s="758"/>
      <c r="N1916" s="758"/>
      <c r="O1916" s="758"/>
      <c r="P1916" s="758"/>
      <c r="Q1916" s="758"/>
      <c r="R1916" s="758"/>
      <c r="S1916" s="758"/>
      <c r="T1916" s="758"/>
      <c r="U1916" s="758"/>
      <c r="V1916" s="758"/>
      <c r="W1916" s="758"/>
      <c r="X1916" s="758"/>
      <c r="Y1916" s="758"/>
      <c r="Z1916" s="758"/>
      <c r="AA1916" s="758"/>
      <c r="AB1916" s="758"/>
      <c r="AC1916" s="758"/>
      <c r="AD1916" s="758"/>
      <c r="AE1916" s="758"/>
      <c r="AF1916" s="758"/>
      <c r="AG1916" s="758"/>
      <c r="AH1916" s="758"/>
      <c r="AI1916" s="758"/>
      <c r="AJ1916" s="758"/>
      <c r="AK1916" s="758"/>
      <c r="AL1916" s="758"/>
      <c r="AM1916" s="758"/>
      <c r="AN1916" s="758"/>
      <c r="AO1916" s="758"/>
      <c r="AP1916" s="758"/>
      <c r="AQ1916" s="758"/>
      <c r="AR1916" s="758"/>
      <c r="AS1916" s="758"/>
      <c r="AT1916" s="758"/>
      <c r="AU1916" s="758"/>
      <c r="AV1916" s="758"/>
      <c r="AW1916" s="758"/>
      <c r="AX1916" s="758"/>
      <c r="AY1916" s="758"/>
      <c r="AZ1916" s="758"/>
      <c r="BA1916" s="758"/>
      <c r="BB1916" s="758"/>
      <c r="BC1916" s="758"/>
      <c r="BD1916" s="758"/>
      <c r="BE1916" s="758"/>
      <c r="BF1916" s="812"/>
      <c r="BG1916" s="758"/>
      <c r="BH1916" s="758"/>
      <c r="BI1916" s="758"/>
      <c r="BJ1916" s="758"/>
      <c r="BK1916" s="758"/>
      <c r="BL1916" s="758"/>
      <c r="BM1916" s="758"/>
      <c r="BN1916" s="758"/>
      <c r="BO1916" s="758"/>
      <c r="BP1916" s="758"/>
      <c r="BQ1916" s="758"/>
      <c r="BR1916" s="758"/>
      <c r="BS1916" s="758"/>
      <c r="BT1916" s="758"/>
      <c r="BU1916" s="758"/>
      <c r="BV1916" s="758"/>
      <c r="BW1916" s="758"/>
      <c r="BX1916" s="758"/>
      <c r="BY1916" s="758"/>
      <c r="BZ1916" s="758"/>
      <c r="CA1916" s="758"/>
      <c r="CB1916" s="758"/>
      <c r="CC1916" s="758"/>
      <c r="CD1916" s="758"/>
      <c r="CE1916" s="758"/>
      <c r="CF1916" s="758"/>
      <c r="CG1916" s="758"/>
      <c r="CH1916" s="758"/>
      <c r="CI1916" s="758"/>
      <c r="CJ1916" s="758"/>
      <c r="CK1916" s="758"/>
      <c r="CL1916" s="758"/>
      <c r="CM1916" s="758"/>
      <c r="CN1916" s="758"/>
    </row>
    <row r="1917" spans="2:92" ht="15">
      <c r="B1917" s="758"/>
      <c r="C1917" s="758"/>
      <c r="D1917" s="758"/>
      <c r="E1917" s="758"/>
      <c r="F1917" s="758"/>
      <c r="G1917" s="758"/>
      <c r="H1917" s="758"/>
      <c r="I1917" s="758"/>
      <c r="J1917" s="758"/>
      <c r="K1917" s="758"/>
      <c r="L1917" s="758"/>
      <c r="M1917" s="758"/>
      <c r="N1917" s="758"/>
      <c r="O1917" s="758"/>
      <c r="P1917" s="758"/>
      <c r="Q1917" s="758"/>
      <c r="R1917" s="758"/>
      <c r="S1917" s="758"/>
      <c r="T1917" s="758"/>
      <c r="U1917" s="758"/>
      <c r="V1917" s="758"/>
      <c r="W1917" s="758"/>
      <c r="X1917" s="758"/>
      <c r="Y1917" s="758"/>
      <c r="Z1917" s="758"/>
      <c r="AA1917" s="758"/>
      <c r="AB1917" s="758"/>
      <c r="AC1917" s="758"/>
      <c r="AD1917" s="758"/>
      <c r="AE1917" s="758"/>
      <c r="AF1917" s="758"/>
      <c r="AG1917" s="758"/>
      <c r="AH1917" s="758"/>
      <c r="AI1917" s="758"/>
      <c r="AJ1917" s="758"/>
      <c r="AK1917" s="758"/>
      <c r="AL1917" s="758"/>
      <c r="AM1917" s="758"/>
      <c r="AN1917" s="758"/>
      <c r="AO1917" s="758"/>
      <c r="AP1917" s="758"/>
      <c r="AQ1917" s="758"/>
      <c r="AR1917" s="758"/>
      <c r="AS1917" s="758"/>
      <c r="AT1917" s="758"/>
      <c r="AU1917" s="758"/>
      <c r="AV1917" s="758"/>
      <c r="AW1917" s="758"/>
      <c r="AX1917" s="758"/>
      <c r="AY1917" s="758"/>
      <c r="AZ1917" s="758"/>
      <c r="BA1917" s="758"/>
      <c r="BB1917" s="758"/>
      <c r="BC1917" s="758"/>
      <c r="BD1917" s="758"/>
      <c r="BE1917" s="758"/>
      <c r="BF1917" s="812"/>
      <c r="BG1917" s="758"/>
      <c r="BH1917" s="758"/>
      <c r="BI1917" s="758"/>
      <c r="BJ1917" s="758"/>
      <c r="BK1917" s="758"/>
      <c r="BL1917" s="758"/>
      <c r="BM1917" s="758"/>
      <c r="BN1917" s="758"/>
      <c r="BO1917" s="758"/>
      <c r="BP1917" s="758"/>
      <c r="BQ1917" s="758"/>
      <c r="BR1917" s="758"/>
      <c r="BS1917" s="758"/>
      <c r="BT1917" s="758"/>
      <c r="BU1917" s="758"/>
      <c r="BV1917" s="758"/>
      <c r="BW1917" s="758"/>
      <c r="BX1917" s="758"/>
      <c r="BY1917" s="758"/>
      <c r="BZ1917" s="758"/>
      <c r="CA1917" s="758"/>
      <c r="CB1917" s="758"/>
      <c r="CC1917" s="758"/>
      <c r="CD1917" s="758"/>
      <c r="CE1917" s="758"/>
      <c r="CF1917" s="758"/>
      <c r="CG1917" s="758"/>
      <c r="CH1917" s="758"/>
      <c r="CI1917" s="758"/>
      <c r="CJ1917" s="758"/>
      <c r="CK1917" s="758"/>
      <c r="CL1917" s="758"/>
      <c r="CM1917" s="758"/>
      <c r="CN1917" s="758"/>
    </row>
    <row r="1918" spans="2:92" ht="15">
      <c r="B1918" s="758"/>
      <c r="C1918" s="758"/>
      <c r="D1918" s="758"/>
      <c r="E1918" s="758"/>
      <c r="F1918" s="758"/>
      <c r="G1918" s="758"/>
      <c r="H1918" s="758"/>
      <c r="I1918" s="758"/>
      <c r="J1918" s="758"/>
      <c r="K1918" s="758"/>
      <c r="L1918" s="758"/>
      <c r="M1918" s="758"/>
      <c r="N1918" s="758"/>
      <c r="O1918" s="758"/>
      <c r="P1918" s="758"/>
      <c r="Q1918" s="758"/>
      <c r="R1918" s="758"/>
      <c r="S1918" s="758"/>
      <c r="T1918" s="758"/>
      <c r="U1918" s="758"/>
      <c r="V1918" s="758"/>
      <c r="W1918" s="758"/>
      <c r="X1918" s="758"/>
      <c r="Y1918" s="758"/>
      <c r="Z1918" s="758"/>
      <c r="AA1918" s="758"/>
      <c r="AB1918" s="758"/>
      <c r="AC1918" s="758"/>
      <c r="AD1918" s="758"/>
      <c r="AE1918" s="758"/>
      <c r="AF1918" s="758"/>
      <c r="AG1918" s="758"/>
      <c r="AH1918" s="758"/>
      <c r="AI1918" s="758"/>
      <c r="AJ1918" s="758"/>
      <c r="AK1918" s="758"/>
      <c r="AL1918" s="758"/>
      <c r="AM1918" s="758"/>
      <c r="AN1918" s="758"/>
      <c r="AO1918" s="758"/>
      <c r="AP1918" s="758"/>
      <c r="AQ1918" s="758"/>
      <c r="AR1918" s="758"/>
      <c r="AS1918" s="758"/>
      <c r="AT1918" s="758"/>
      <c r="AU1918" s="758"/>
      <c r="AV1918" s="758"/>
      <c r="AW1918" s="758"/>
      <c r="AX1918" s="758"/>
      <c r="AY1918" s="758"/>
      <c r="AZ1918" s="758"/>
      <c r="BA1918" s="758"/>
      <c r="BB1918" s="758"/>
      <c r="BC1918" s="758"/>
      <c r="BD1918" s="758"/>
      <c r="BE1918" s="758"/>
      <c r="BF1918" s="812"/>
      <c r="BG1918" s="758"/>
      <c r="BH1918" s="758"/>
      <c r="BI1918" s="758"/>
      <c r="BJ1918" s="758"/>
      <c r="BK1918" s="758"/>
      <c r="BL1918" s="758"/>
      <c r="BM1918" s="758"/>
      <c r="BN1918" s="758"/>
      <c r="BO1918" s="758"/>
      <c r="BP1918" s="758"/>
      <c r="BQ1918" s="758"/>
      <c r="BR1918" s="758"/>
      <c r="BS1918" s="758"/>
      <c r="BT1918" s="758"/>
      <c r="BU1918" s="758"/>
      <c r="BV1918" s="758"/>
      <c r="BW1918" s="758"/>
      <c r="BX1918" s="758"/>
      <c r="BY1918" s="758"/>
      <c r="BZ1918" s="758"/>
      <c r="CA1918" s="758"/>
      <c r="CB1918" s="758"/>
      <c r="CC1918" s="758"/>
      <c r="CD1918" s="758"/>
      <c r="CE1918" s="758"/>
      <c r="CF1918" s="758"/>
      <c r="CG1918" s="758"/>
      <c r="CH1918" s="758"/>
      <c r="CI1918" s="758"/>
      <c r="CJ1918" s="758"/>
      <c r="CK1918" s="758"/>
      <c r="CL1918" s="758"/>
      <c r="CM1918" s="758"/>
      <c r="CN1918" s="758"/>
    </row>
    <row r="1919" spans="2:92" ht="15">
      <c r="B1919" s="758"/>
      <c r="C1919" s="758"/>
      <c r="D1919" s="758"/>
      <c r="E1919" s="758"/>
      <c r="F1919" s="758"/>
      <c r="G1919" s="758"/>
      <c r="H1919" s="758"/>
      <c r="I1919" s="758"/>
      <c r="J1919" s="758"/>
      <c r="K1919" s="758"/>
      <c r="L1919" s="758"/>
      <c r="M1919" s="758"/>
      <c r="N1919" s="758"/>
      <c r="O1919" s="758"/>
      <c r="P1919" s="758"/>
      <c r="Q1919" s="758"/>
      <c r="R1919" s="758"/>
      <c r="S1919" s="758"/>
      <c r="T1919" s="758"/>
      <c r="U1919" s="758"/>
      <c r="V1919" s="758"/>
      <c r="W1919" s="758"/>
      <c r="X1919" s="758"/>
      <c r="Y1919" s="758"/>
      <c r="Z1919" s="758"/>
      <c r="AA1919" s="758"/>
      <c r="AB1919" s="758"/>
      <c r="AC1919" s="758"/>
      <c r="AD1919" s="758"/>
      <c r="AE1919" s="758"/>
      <c r="AF1919" s="758"/>
      <c r="AG1919" s="758"/>
      <c r="AH1919" s="758"/>
      <c r="AI1919" s="758"/>
      <c r="AJ1919" s="758"/>
      <c r="AK1919" s="758"/>
      <c r="AL1919" s="758"/>
      <c r="AM1919" s="758"/>
      <c r="AN1919" s="758"/>
      <c r="AO1919" s="758"/>
      <c r="AP1919" s="758"/>
      <c r="AQ1919" s="758"/>
      <c r="AR1919" s="758"/>
      <c r="AS1919" s="758"/>
      <c r="AT1919" s="758"/>
      <c r="AU1919" s="758"/>
      <c r="AV1919" s="758"/>
      <c r="AW1919" s="758"/>
      <c r="AX1919" s="758"/>
      <c r="AY1919" s="758"/>
      <c r="AZ1919" s="758"/>
      <c r="BA1919" s="758"/>
      <c r="BB1919" s="758"/>
      <c r="BC1919" s="758"/>
      <c r="BD1919" s="758"/>
      <c r="BE1919" s="758"/>
      <c r="BF1919" s="812"/>
      <c r="BG1919" s="758"/>
      <c r="BH1919" s="758"/>
      <c r="BI1919" s="758"/>
      <c r="BJ1919" s="758"/>
      <c r="BK1919" s="758"/>
      <c r="BL1919" s="758"/>
      <c r="BM1919" s="758"/>
      <c r="BN1919" s="758"/>
      <c r="BO1919" s="758"/>
      <c r="BP1919" s="758"/>
      <c r="BQ1919" s="758"/>
      <c r="BR1919" s="758"/>
      <c r="BS1919" s="758"/>
      <c r="BT1919" s="758"/>
      <c r="BU1919" s="758"/>
      <c r="BV1919" s="758"/>
      <c r="BW1919" s="758"/>
      <c r="BX1919" s="758"/>
      <c r="BY1919" s="758"/>
      <c r="BZ1919" s="758"/>
      <c r="CA1919" s="758"/>
      <c r="CB1919" s="758"/>
      <c r="CC1919" s="758"/>
      <c r="CD1919" s="758"/>
      <c r="CE1919" s="758"/>
      <c r="CF1919" s="758"/>
      <c r="CG1919" s="758"/>
      <c r="CH1919" s="758"/>
      <c r="CI1919" s="758"/>
      <c r="CJ1919" s="758"/>
      <c r="CK1919" s="758"/>
      <c r="CL1919" s="758"/>
      <c r="CM1919" s="758"/>
      <c r="CN1919" s="758"/>
    </row>
    <row r="1920" spans="2:92" ht="15">
      <c r="B1920" s="758"/>
      <c r="C1920" s="758"/>
      <c r="D1920" s="758"/>
      <c r="E1920" s="758"/>
      <c r="F1920" s="758"/>
      <c r="G1920" s="758"/>
      <c r="H1920" s="758"/>
      <c r="I1920" s="758"/>
      <c r="J1920" s="758"/>
      <c r="K1920" s="758"/>
      <c r="L1920" s="758"/>
      <c r="M1920" s="758"/>
      <c r="N1920" s="758"/>
      <c r="O1920" s="758"/>
      <c r="P1920" s="758"/>
      <c r="Q1920" s="758"/>
      <c r="R1920" s="758"/>
      <c r="S1920" s="758"/>
      <c r="T1920" s="758"/>
      <c r="U1920" s="758"/>
      <c r="V1920" s="758"/>
      <c r="W1920" s="758"/>
      <c r="X1920" s="758"/>
      <c r="Y1920" s="758"/>
      <c r="Z1920" s="758"/>
      <c r="AA1920" s="758"/>
      <c r="AB1920" s="758"/>
      <c r="AC1920" s="758"/>
      <c r="AD1920" s="758"/>
      <c r="AE1920" s="758"/>
      <c r="AF1920" s="758"/>
      <c r="AG1920" s="758"/>
      <c r="AH1920" s="758"/>
      <c r="AI1920" s="758"/>
      <c r="AJ1920" s="758"/>
      <c r="AK1920" s="758"/>
      <c r="AL1920" s="758"/>
      <c r="AM1920" s="758"/>
      <c r="AN1920" s="758"/>
      <c r="AO1920" s="758"/>
      <c r="AP1920" s="758"/>
      <c r="AQ1920" s="758"/>
      <c r="AR1920" s="758"/>
      <c r="AS1920" s="758"/>
      <c r="AT1920" s="758"/>
      <c r="AU1920" s="758"/>
      <c r="AV1920" s="758"/>
      <c r="AW1920" s="758"/>
      <c r="AX1920" s="758"/>
      <c r="AY1920" s="758"/>
      <c r="AZ1920" s="758"/>
      <c r="BA1920" s="758"/>
      <c r="BB1920" s="758"/>
      <c r="BC1920" s="758"/>
      <c r="BD1920" s="758"/>
      <c r="BE1920" s="758"/>
      <c r="BF1920" s="812"/>
      <c r="BG1920" s="758"/>
      <c r="BH1920" s="758"/>
      <c r="BI1920" s="758"/>
      <c r="BJ1920" s="758"/>
      <c r="BK1920" s="758"/>
      <c r="BL1920" s="758"/>
      <c r="BM1920" s="758"/>
      <c r="BN1920" s="758"/>
      <c r="BO1920" s="758"/>
      <c r="BP1920" s="758"/>
      <c r="BQ1920" s="758"/>
      <c r="BR1920" s="758"/>
      <c r="BS1920" s="758"/>
      <c r="BT1920" s="758"/>
      <c r="BU1920" s="758"/>
      <c r="BV1920" s="758"/>
      <c r="BW1920" s="758"/>
      <c r="BX1920" s="758"/>
      <c r="BY1920" s="758"/>
      <c r="BZ1920" s="758"/>
      <c r="CA1920" s="758"/>
      <c r="CB1920" s="758"/>
      <c r="CC1920" s="758"/>
      <c r="CD1920" s="758"/>
      <c r="CE1920" s="758"/>
      <c r="CF1920" s="758"/>
      <c r="CG1920" s="758"/>
      <c r="CH1920" s="758"/>
      <c r="CI1920" s="758"/>
      <c r="CJ1920" s="758"/>
      <c r="CK1920" s="758"/>
      <c r="CL1920" s="758"/>
      <c r="CM1920" s="758"/>
      <c r="CN1920" s="758"/>
    </row>
    <row r="1921" spans="2:92" ht="15">
      <c r="B1921" s="758"/>
      <c r="C1921" s="758"/>
      <c r="D1921" s="758"/>
      <c r="E1921" s="758"/>
      <c r="F1921" s="758"/>
      <c r="G1921" s="758"/>
      <c r="H1921" s="758"/>
      <c r="I1921" s="758"/>
      <c r="J1921" s="758"/>
      <c r="K1921" s="758"/>
      <c r="L1921" s="758"/>
      <c r="M1921" s="758"/>
      <c r="N1921" s="758"/>
      <c r="O1921" s="758"/>
      <c r="P1921" s="758"/>
      <c r="Q1921" s="758"/>
      <c r="R1921" s="758"/>
      <c r="S1921" s="758"/>
      <c r="T1921" s="758"/>
      <c r="U1921" s="758"/>
      <c r="V1921" s="758"/>
      <c r="W1921" s="758"/>
      <c r="X1921" s="758"/>
      <c r="Y1921" s="758"/>
      <c r="Z1921" s="758"/>
      <c r="AA1921" s="758"/>
      <c r="AB1921" s="758"/>
      <c r="AC1921" s="758"/>
      <c r="AD1921" s="758"/>
      <c r="AE1921" s="758"/>
      <c r="AF1921" s="758"/>
      <c r="AG1921" s="758"/>
      <c r="AH1921" s="758"/>
      <c r="AI1921" s="758"/>
      <c r="AJ1921" s="758"/>
      <c r="AK1921" s="758"/>
      <c r="AL1921" s="758"/>
      <c r="AM1921" s="758"/>
      <c r="AN1921" s="758"/>
      <c r="AO1921" s="758"/>
      <c r="AP1921" s="758"/>
      <c r="AQ1921" s="758"/>
      <c r="AR1921" s="758"/>
      <c r="AS1921" s="758"/>
      <c r="AT1921" s="758"/>
      <c r="AU1921" s="758"/>
      <c r="AV1921" s="758"/>
      <c r="AW1921" s="758"/>
      <c r="AX1921" s="758"/>
      <c r="AY1921" s="758"/>
      <c r="AZ1921" s="758"/>
      <c r="BA1921" s="758"/>
      <c r="BB1921" s="758"/>
      <c r="BC1921" s="758"/>
      <c r="BD1921" s="758"/>
      <c r="BE1921" s="758"/>
      <c r="BF1921" s="812"/>
      <c r="BG1921" s="758"/>
      <c r="BH1921" s="758"/>
      <c r="BI1921" s="758"/>
      <c r="BJ1921" s="758"/>
      <c r="BK1921" s="758"/>
      <c r="BL1921" s="758"/>
      <c r="BM1921" s="758"/>
      <c r="BN1921" s="758"/>
      <c r="BO1921" s="758"/>
      <c r="BP1921" s="758"/>
      <c r="BQ1921" s="758"/>
      <c r="BR1921" s="758"/>
      <c r="BS1921" s="758"/>
      <c r="BT1921" s="758"/>
      <c r="BU1921" s="758"/>
      <c r="BV1921" s="758"/>
      <c r="BW1921" s="758"/>
      <c r="BX1921" s="758"/>
      <c r="BY1921" s="758"/>
      <c r="BZ1921" s="758"/>
      <c r="CA1921" s="758"/>
      <c r="CB1921" s="758"/>
      <c r="CC1921" s="758"/>
      <c r="CD1921" s="758"/>
      <c r="CE1921" s="758"/>
      <c r="CF1921" s="758"/>
      <c r="CG1921" s="758"/>
      <c r="CH1921" s="758"/>
      <c r="CI1921" s="758"/>
      <c r="CJ1921" s="758"/>
      <c r="CK1921" s="758"/>
      <c r="CL1921" s="758"/>
      <c r="CM1921" s="758"/>
      <c r="CN1921" s="758"/>
    </row>
    <row r="1922" spans="2:92" ht="15">
      <c r="B1922" s="758"/>
      <c r="C1922" s="758"/>
      <c r="D1922" s="758"/>
      <c r="E1922" s="758"/>
      <c r="F1922" s="758"/>
      <c r="G1922" s="758"/>
      <c r="H1922" s="758"/>
      <c r="I1922" s="758"/>
      <c r="J1922" s="758"/>
      <c r="K1922" s="758"/>
      <c r="L1922" s="758"/>
      <c r="M1922" s="758"/>
      <c r="N1922" s="758"/>
      <c r="O1922" s="758"/>
      <c r="P1922" s="758"/>
      <c r="Q1922" s="758"/>
      <c r="R1922" s="758"/>
      <c r="S1922" s="758"/>
      <c r="T1922" s="758"/>
      <c r="U1922" s="758"/>
      <c r="V1922" s="758"/>
      <c r="W1922" s="758"/>
      <c r="X1922" s="758"/>
      <c r="Y1922" s="758"/>
      <c r="Z1922" s="758"/>
      <c r="AA1922" s="758"/>
      <c r="AB1922" s="758"/>
      <c r="AC1922" s="758"/>
      <c r="AD1922" s="758"/>
      <c r="AE1922" s="758"/>
      <c r="AF1922" s="758"/>
      <c r="AG1922" s="758"/>
      <c r="AH1922" s="758"/>
      <c r="AI1922" s="758"/>
      <c r="AJ1922" s="758"/>
      <c r="AK1922" s="758"/>
      <c r="AL1922" s="758"/>
      <c r="AM1922" s="758"/>
      <c r="AN1922" s="758"/>
      <c r="AO1922" s="758"/>
      <c r="AP1922" s="758"/>
      <c r="AQ1922" s="758"/>
      <c r="AR1922" s="758"/>
      <c r="AS1922" s="758"/>
      <c r="AT1922" s="758"/>
      <c r="AU1922" s="758"/>
      <c r="AV1922" s="758"/>
      <c r="AW1922" s="758"/>
      <c r="AX1922" s="758"/>
      <c r="AY1922" s="758"/>
      <c r="AZ1922" s="758"/>
      <c r="BA1922" s="758"/>
      <c r="BB1922" s="758"/>
      <c r="BC1922" s="758"/>
      <c r="BD1922" s="758"/>
      <c r="BE1922" s="758"/>
      <c r="BF1922" s="812"/>
      <c r="BG1922" s="758"/>
      <c r="BH1922" s="758"/>
      <c r="BI1922" s="758"/>
      <c r="BJ1922" s="758"/>
      <c r="BK1922" s="758"/>
      <c r="BL1922" s="758"/>
      <c r="BM1922" s="758"/>
      <c r="BN1922" s="758"/>
      <c r="BO1922" s="758"/>
      <c r="BP1922" s="758"/>
      <c r="BQ1922" s="758"/>
      <c r="BR1922" s="758"/>
      <c r="BS1922" s="758"/>
      <c r="BT1922" s="758"/>
      <c r="BU1922" s="758"/>
      <c r="BV1922" s="758"/>
      <c r="BW1922" s="758"/>
      <c r="BX1922" s="758"/>
      <c r="BY1922" s="758"/>
      <c r="BZ1922" s="758"/>
      <c r="CA1922" s="758"/>
      <c r="CB1922" s="758"/>
      <c r="CC1922" s="758"/>
      <c r="CD1922" s="758"/>
      <c r="CE1922" s="758"/>
      <c r="CF1922" s="758"/>
      <c r="CG1922" s="758"/>
      <c r="CH1922" s="758"/>
      <c r="CI1922" s="758"/>
      <c r="CJ1922" s="758"/>
      <c r="CK1922" s="758"/>
      <c r="CL1922" s="758"/>
      <c r="CM1922" s="758"/>
      <c r="CN1922" s="758"/>
    </row>
    <row r="1923" spans="2:92" ht="15">
      <c r="B1923" s="758"/>
      <c r="C1923" s="758"/>
      <c r="D1923" s="758"/>
      <c r="E1923" s="758"/>
      <c r="F1923" s="758"/>
      <c r="G1923" s="758"/>
      <c r="H1923" s="758"/>
      <c r="I1923" s="758"/>
      <c r="J1923" s="758"/>
      <c r="K1923" s="758"/>
      <c r="L1923" s="758"/>
      <c r="M1923" s="758"/>
      <c r="N1923" s="758"/>
      <c r="O1923" s="758"/>
      <c r="P1923" s="758"/>
      <c r="Q1923" s="758"/>
      <c r="R1923" s="758"/>
      <c r="S1923" s="758"/>
      <c r="T1923" s="758"/>
      <c r="U1923" s="758"/>
      <c r="V1923" s="758"/>
      <c r="W1923" s="758"/>
      <c r="X1923" s="758"/>
      <c r="Y1923" s="758"/>
      <c r="Z1923" s="758"/>
      <c r="AA1923" s="758"/>
      <c r="AB1923" s="758"/>
      <c r="AC1923" s="758"/>
      <c r="AD1923" s="758"/>
      <c r="AE1923" s="758"/>
      <c r="AF1923" s="758"/>
      <c r="AG1923" s="758"/>
      <c r="AH1923" s="758"/>
      <c r="AI1923" s="758"/>
      <c r="AJ1923" s="758"/>
      <c r="AK1923" s="758"/>
      <c r="AL1923" s="758"/>
      <c r="AM1923" s="758"/>
      <c r="AN1923" s="758"/>
      <c r="AO1923" s="758"/>
      <c r="AP1923" s="758"/>
      <c r="AQ1923" s="758"/>
      <c r="AR1923" s="758"/>
      <c r="AS1923" s="758"/>
      <c r="AT1923" s="758"/>
      <c r="AU1923" s="758"/>
      <c r="AV1923" s="758"/>
      <c r="AW1923" s="758"/>
      <c r="AX1923" s="758"/>
      <c r="AY1923" s="758"/>
      <c r="AZ1923" s="758"/>
      <c r="BA1923" s="758"/>
      <c r="BB1923" s="758"/>
      <c r="BC1923" s="758"/>
      <c r="BD1923" s="758"/>
      <c r="BE1923" s="758"/>
      <c r="BF1923" s="812"/>
      <c r="BG1923" s="758"/>
      <c r="BH1923" s="758"/>
      <c r="BI1923" s="758"/>
      <c r="BJ1923" s="758"/>
      <c r="BK1923" s="758"/>
      <c r="BL1923" s="758"/>
      <c r="BM1923" s="758"/>
      <c r="BN1923" s="758"/>
      <c r="BO1923" s="758"/>
      <c r="BP1923" s="758"/>
      <c r="BQ1923" s="758"/>
      <c r="BR1923" s="758"/>
      <c r="BS1923" s="758"/>
      <c r="BT1923" s="758"/>
      <c r="BU1923" s="758"/>
      <c r="BV1923" s="758"/>
      <c r="BW1923" s="758"/>
      <c r="BX1923" s="758"/>
      <c r="BY1923" s="758"/>
      <c r="BZ1923" s="758"/>
      <c r="CA1923" s="758"/>
      <c r="CB1923" s="758"/>
      <c r="CC1923" s="758"/>
      <c r="CD1923" s="758"/>
      <c r="CE1923" s="758"/>
      <c r="CF1923" s="758"/>
      <c r="CG1923" s="758"/>
      <c r="CH1923" s="758"/>
      <c r="CI1923" s="758"/>
      <c r="CJ1923" s="758"/>
      <c r="CK1923" s="758"/>
      <c r="CL1923" s="758"/>
      <c r="CM1923" s="758"/>
      <c r="CN1923" s="758"/>
    </row>
    <row r="1924" spans="2:92" ht="15">
      <c r="B1924" s="758"/>
      <c r="C1924" s="758"/>
      <c r="D1924" s="758"/>
      <c r="E1924" s="758"/>
      <c r="F1924" s="758"/>
      <c r="G1924" s="758"/>
      <c r="H1924" s="758"/>
      <c r="I1924" s="758"/>
      <c r="J1924" s="758"/>
      <c r="K1924" s="758"/>
      <c r="L1924" s="758"/>
      <c r="M1924" s="758"/>
      <c r="N1924" s="758"/>
      <c r="O1924" s="758"/>
      <c r="P1924" s="758"/>
      <c r="Q1924" s="758"/>
      <c r="R1924" s="758"/>
      <c r="S1924" s="758"/>
      <c r="T1924" s="758"/>
      <c r="U1924" s="758"/>
      <c r="V1924" s="758"/>
      <c r="W1924" s="758"/>
      <c r="X1924" s="758"/>
      <c r="Y1924" s="758"/>
      <c r="Z1924" s="758"/>
      <c r="AA1924" s="758"/>
      <c r="AB1924" s="758"/>
      <c r="AC1924" s="758"/>
      <c r="AD1924" s="758"/>
      <c r="AE1924" s="758"/>
      <c r="AF1924" s="758"/>
      <c r="AG1924" s="758"/>
      <c r="AH1924" s="758"/>
      <c r="AI1924" s="758"/>
      <c r="AJ1924" s="758"/>
      <c r="AK1924" s="758"/>
      <c r="AL1924" s="758"/>
      <c r="AM1924" s="758"/>
      <c r="AN1924" s="758"/>
      <c r="AO1924" s="758"/>
      <c r="AP1924" s="758"/>
      <c r="AQ1924" s="758"/>
      <c r="AR1924" s="758"/>
      <c r="AS1924" s="758"/>
      <c r="AT1924" s="758"/>
      <c r="AU1924" s="758"/>
      <c r="AV1924" s="758"/>
      <c r="AW1924" s="758"/>
      <c r="AX1924" s="758"/>
      <c r="AY1924" s="758"/>
      <c r="AZ1924" s="758"/>
      <c r="BA1924" s="758"/>
      <c r="BB1924" s="758"/>
      <c r="BC1924" s="758"/>
      <c r="BD1924" s="758"/>
      <c r="BE1924" s="758"/>
      <c r="BF1924" s="812"/>
      <c r="BG1924" s="758"/>
      <c r="BH1924" s="758"/>
      <c r="BI1924" s="758"/>
      <c r="BJ1924" s="758"/>
      <c r="BK1924" s="758"/>
      <c r="BL1924" s="758"/>
      <c r="BM1924" s="758"/>
      <c r="BN1924" s="758"/>
      <c r="BO1924" s="758"/>
      <c r="BP1924" s="758"/>
      <c r="BQ1924" s="758"/>
      <c r="BR1924" s="758"/>
      <c r="BS1924" s="758"/>
      <c r="BT1924" s="758"/>
      <c r="BU1924" s="758"/>
      <c r="BV1924" s="758"/>
      <c r="BW1924" s="758"/>
      <c r="BX1924" s="758"/>
      <c r="BY1924" s="758"/>
      <c r="BZ1924" s="758"/>
      <c r="CA1924" s="758"/>
      <c r="CB1924" s="758"/>
      <c r="CC1924" s="758"/>
      <c r="CD1924" s="758"/>
      <c r="CE1924" s="758"/>
      <c r="CF1924" s="758"/>
      <c r="CG1924" s="758"/>
      <c r="CH1924" s="758"/>
      <c r="CI1924" s="758"/>
      <c r="CJ1924" s="758"/>
      <c r="CK1924" s="758"/>
      <c r="CL1924" s="758"/>
      <c r="CM1924" s="758"/>
      <c r="CN1924" s="758"/>
    </row>
    <row r="1925" spans="2:92" ht="15">
      <c r="B1925" s="758"/>
      <c r="C1925" s="758"/>
      <c r="D1925" s="758"/>
      <c r="E1925" s="758"/>
      <c r="F1925" s="758"/>
      <c r="G1925" s="758"/>
      <c r="H1925" s="758"/>
      <c r="I1925" s="758"/>
      <c r="J1925" s="758"/>
      <c r="K1925" s="758"/>
      <c r="L1925" s="758"/>
      <c r="M1925" s="758"/>
      <c r="N1925" s="758"/>
      <c r="O1925" s="758"/>
      <c r="P1925" s="758"/>
      <c r="Q1925" s="758"/>
      <c r="R1925" s="758"/>
      <c r="S1925" s="758"/>
      <c r="T1925" s="758"/>
      <c r="U1925" s="758"/>
      <c r="V1925" s="758"/>
      <c r="W1925" s="758"/>
      <c r="X1925" s="758"/>
      <c r="Y1925" s="758"/>
      <c r="Z1925" s="758"/>
      <c r="AA1925" s="758"/>
      <c r="AB1925" s="758"/>
      <c r="AC1925" s="758"/>
      <c r="AD1925" s="758"/>
      <c r="AE1925" s="758"/>
      <c r="AF1925" s="758"/>
      <c r="AG1925" s="758"/>
      <c r="AH1925" s="758"/>
      <c r="AI1925" s="758"/>
      <c r="AJ1925" s="758"/>
      <c r="AK1925" s="758"/>
      <c r="AL1925" s="758"/>
      <c r="AM1925" s="758"/>
      <c r="AN1925" s="758"/>
      <c r="AO1925" s="758"/>
      <c r="AP1925" s="758"/>
      <c r="AQ1925" s="758"/>
      <c r="AR1925" s="758"/>
      <c r="AS1925" s="758"/>
      <c r="AT1925" s="758"/>
      <c r="AU1925" s="758"/>
      <c r="AV1925" s="758"/>
      <c r="AW1925" s="758"/>
      <c r="AX1925" s="758"/>
      <c r="AY1925" s="758"/>
      <c r="AZ1925" s="758"/>
      <c r="BA1925" s="758"/>
      <c r="BB1925" s="758"/>
      <c r="BC1925" s="758"/>
      <c r="BD1925" s="758"/>
      <c r="BE1925" s="758"/>
      <c r="BF1925" s="812"/>
      <c r="BG1925" s="758"/>
      <c r="BH1925" s="758"/>
      <c r="BI1925" s="758"/>
      <c r="BJ1925" s="758"/>
      <c r="BK1925" s="758"/>
      <c r="BL1925" s="758"/>
      <c r="BM1925" s="758"/>
      <c r="BN1925" s="758"/>
      <c r="BO1925" s="758"/>
      <c r="BP1925" s="758"/>
      <c r="BQ1925" s="758"/>
      <c r="BR1925" s="758"/>
      <c r="BS1925" s="758"/>
      <c r="BT1925" s="758"/>
      <c r="BU1925" s="758"/>
      <c r="BV1925" s="758"/>
      <c r="BW1925" s="758"/>
      <c r="BX1925" s="758"/>
      <c r="BY1925" s="758"/>
      <c r="BZ1925" s="758"/>
      <c r="CA1925" s="758"/>
      <c r="CB1925" s="758"/>
      <c r="CC1925" s="758"/>
      <c r="CD1925" s="758"/>
      <c r="CE1925" s="758"/>
      <c r="CF1925" s="758"/>
      <c r="CG1925" s="758"/>
      <c r="CH1925" s="758"/>
      <c r="CI1925" s="758"/>
      <c r="CJ1925" s="758"/>
      <c r="CK1925" s="758"/>
      <c r="CL1925" s="758"/>
      <c r="CM1925" s="758"/>
      <c r="CN1925" s="758"/>
    </row>
    <row r="1926" spans="2:92" ht="15">
      <c r="B1926" s="758"/>
      <c r="C1926" s="758"/>
      <c r="D1926" s="758"/>
      <c r="E1926" s="758"/>
      <c r="F1926" s="758"/>
      <c r="G1926" s="758"/>
      <c r="H1926" s="758"/>
      <c r="I1926" s="758"/>
      <c r="J1926" s="758"/>
      <c r="K1926" s="758"/>
      <c r="L1926" s="758"/>
      <c r="M1926" s="758"/>
      <c r="N1926" s="758"/>
      <c r="O1926" s="758"/>
      <c r="P1926" s="758"/>
      <c r="Q1926" s="758"/>
      <c r="R1926" s="758"/>
      <c r="S1926" s="758"/>
      <c r="T1926" s="758"/>
      <c r="U1926" s="758"/>
      <c r="V1926" s="758"/>
      <c r="W1926" s="758"/>
      <c r="X1926" s="758"/>
      <c r="Y1926" s="758"/>
      <c r="Z1926" s="758"/>
      <c r="AA1926" s="758"/>
      <c r="AB1926" s="758"/>
      <c r="AC1926" s="758"/>
      <c r="AD1926" s="758"/>
      <c r="AE1926" s="758"/>
      <c r="AF1926" s="758"/>
      <c r="AG1926" s="758"/>
      <c r="AH1926" s="758"/>
      <c r="AI1926" s="758"/>
      <c r="AJ1926" s="758"/>
      <c r="AK1926" s="758"/>
      <c r="AL1926" s="758"/>
      <c r="AM1926" s="758"/>
      <c r="AN1926" s="758"/>
      <c r="AO1926" s="758"/>
      <c r="AP1926" s="758"/>
      <c r="AQ1926" s="758"/>
      <c r="AR1926" s="758"/>
      <c r="AS1926" s="758"/>
      <c r="AT1926" s="758"/>
      <c r="AU1926" s="758"/>
      <c r="AV1926" s="758"/>
      <c r="AW1926" s="758"/>
      <c r="AX1926" s="758"/>
      <c r="AY1926" s="758"/>
      <c r="AZ1926" s="758"/>
      <c r="BA1926" s="758"/>
      <c r="BB1926" s="758"/>
      <c r="BC1926" s="758"/>
      <c r="BD1926" s="758"/>
      <c r="BE1926" s="758"/>
      <c r="BF1926" s="812"/>
      <c r="BG1926" s="758"/>
      <c r="BH1926" s="758"/>
      <c r="BI1926" s="758"/>
      <c r="BJ1926" s="758"/>
      <c r="BK1926" s="758"/>
      <c r="BL1926" s="758"/>
      <c r="BM1926" s="758"/>
      <c r="BN1926" s="758"/>
      <c r="BO1926" s="758"/>
      <c r="BP1926" s="758"/>
      <c r="BQ1926" s="758"/>
      <c r="BR1926" s="758"/>
      <c r="BS1926" s="758"/>
      <c r="BT1926" s="758"/>
      <c r="BU1926" s="758"/>
      <c r="BV1926" s="758"/>
      <c r="BW1926" s="758"/>
      <c r="BX1926" s="758"/>
      <c r="BY1926" s="758"/>
      <c r="BZ1926" s="758"/>
      <c r="CA1926" s="758"/>
      <c r="CB1926" s="758"/>
      <c r="CC1926" s="758"/>
      <c r="CD1926" s="758"/>
      <c r="CE1926" s="758"/>
      <c r="CF1926" s="758"/>
      <c r="CG1926" s="758"/>
      <c r="CH1926" s="758"/>
      <c r="CI1926" s="758"/>
      <c r="CJ1926" s="758"/>
      <c r="CK1926" s="758"/>
      <c r="CL1926" s="758"/>
      <c r="CM1926" s="758"/>
      <c r="CN1926" s="758"/>
    </row>
    <row r="1927" spans="2:92" ht="15">
      <c r="B1927" s="758"/>
      <c r="C1927" s="758"/>
      <c r="D1927" s="758"/>
      <c r="E1927" s="758"/>
      <c r="F1927" s="758"/>
      <c r="G1927" s="758"/>
      <c r="H1927" s="758"/>
      <c r="I1927" s="758"/>
      <c r="J1927" s="758"/>
      <c r="K1927" s="758"/>
      <c r="L1927" s="758"/>
      <c r="M1927" s="758"/>
      <c r="N1927" s="758"/>
      <c r="O1927" s="758"/>
      <c r="P1927" s="758"/>
      <c r="Q1927" s="758"/>
      <c r="R1927" s="758"/>
      <c r="S1927" s="758"/>
      <c r="T1927" s="758"/>
      <c r="U1927" s="758"/>
      <c r="V1927" s="758"/>
      <c r="W1927" s="758"/>
      <c r="X1927" s="758"/>
      <c r="Y1927" s="758"/>
      <c r="Z1927" s="758"/>
      <c r="AA1927" s="758"/>
      <c r="AB1927" s="758"/>
      <c r="AC1927" s="758"/>
      <c r="AD1927" s="758"/>
      <c r="AE1927" s="758"/>
      <c r="AF1927" s="758"/>
      <c r="AG1927" s="758"/>
      <c r="AH1927" s="758"/>
      <c r="AI1927" s="758"/>
      <c r="AJ1927" s="758"/>
      <c r="AK1927" s="758"/>
      <c r="AL1927" s="758"/>
      <c r="AM1927" s="758"/>
      <c r="AN1927" s="758"/>
      <c r="AO1927" s="758"/>
      <c r="AP1927" s="758"/>
      <c r="AQ1927" s="758"/>
      <c r="AR1927" s="758"/>
      <c r="AS1927" s="758"/>
      <c r="AT1927" s="758"/>
      <c r="AU1927" s="758"/>
      <c r="AV1927" s="758"/>
      <c r="AW1927" s="758"/>
      <c r="AX1927" s="758"/>
      <c r="AY1927" s="758"/>
      <c r="AZ1927" s="758"/>
      <c r="BA1927" s="758"/>
      <c r="BB1927" s="758"/>
      <c r="BC1927" s="758"/>
      <c r="BD1927" s="758"/>
      <c r="BE1927" s="758"/>
      <c r="BF1927" s="812"/>
      <c r="BG1927" s="758"/>
      <c r="BH1927" s="758"/>
      <c r="BI1927" s="758"/>
      <c r="BJ1927" s="758"/>
      <c r="BK1927" s="758"/>
      <c r="BL1927" s="758"/>
      <c r="BM1927" s="758"/>
      <c r="BN1927" s="758"/>
      <c r="BO1927" s="758"/>
      <c r="BP1927" s="758"/>
      <c r="BQ1927" s="758"/>
      <c r="BR1927" s="758"/>
      <c r="BS1927" s="758"/>
      <c r="BT1927" s="758"/>
      <c r="BU1927" s="758"/>
      <c r="BV1927" s="758"/>
      <c r="BW1927" s="758"/>
      <c r="BX1927" s="758"/>
      <c r="BY1927" s="758"/>
      <c r="BZ1927" s="758"/>
      <c r="CA1927" s="758"/>
      <c r="CB1927" s="758"/>
      <c r="CC1927" s="758"/>
      <c r="CD1927" s="758"/>
      <c r="CE1927" s="758"/>
      <c r="CF1927" s="758"/>
      <c r="CG1927" s="758"/>
      <c r="CH1927" s="758"/>
      <c r="CI1927" s="758"/>
      <c r="CJ1927" s="758"/>
      <c r="CK1927" s="758"/>
      <c r="CL1927" s="758"/>
      <c r="CM1927" s="758"/>
      <c r="CN1927" s="758"/>
    </row>
    <row r="1928" spans="2:92" ht="15">
      <c r="B1928" s="758"/>
      <c r="C1928" s="758"/>
      <c r="D1928" s="758"/>
      <c r="E1928" s="758"/>
      <c r="F1928" s="758"/>
      <c r="G1928" s="758"/>
      <c r="H1928" s="758"/>
      <c r="I1928" s="758"/>
      <c r="J1928" s="758"/>
      <c r="K1928" s="758"/>
      <c r="L1928" s="758"/>
      <c r="M1928" s="758"/>
      <c r="N1928" s="758"/>
      <c r="O1928" s="758"/>
      <c r="P1928" s="758"/>
      <c r="Q1928" s="758"/>
      <c r="R1928" s="758"/>
      <c r="S1928" s="758"/>
      <c r="T1928" s="758"/>
      <c r="U1928" s="758"/>
      <c r="V1928" s="758"/>
      <c r="W1928" s="758"/>
      <c r="X1928" s="758"/>
      <c r="Y1928" s="758"/>
      <c r="Z1928" s="758"/>
      <c r="AA1928" s="758"/>
      <c r="AB1928" s="758"/>
      <c r="AC1928" s="758"/>
      <c r="AD1928" s="758"/>
      <c r="AE1928" s="758"/>
      <c r="AF1928" s="758"/>
      <c r="AG1928" s="758"/>
      <c r="AH1928" s="758"/>
      <c r="AI1928" s="758"/>
      <c r="AJ1928" s="758"/>
      <c r="AK1928" s="758"/>
      <c r="AL1928" s="758"/>
      <c r="AM1928" s="758"/>
      <c r="AN1928" s="758"/>
      <c r="AO1928" s="758"/>
      <c r="AP1928" s="758"/>
      <c r="AQ1928" s="758"/>
      <c r="AR1928" s="758"/>
      <c r="AS1928" s="758"/>
      <c r="AT1928" s="758"/>
      <c r="AU1928" s="758"/>
      <c r="AV1928" s="758"/>
      <c r="AW1928" s="758"/>
      <c r="AX1928" s="758"/>
      <c r="AY1928" s="758"/>
      <c r="AZ1928" s="758"/>
      <c r="BA1928" s="758"/>
      <c r="BB1928" s="758"/>
      <c r="BC1928" s="758"/>
      <c r="BD1928" s="758"/>
      <c r="BE1928" s="758"/>
      <c r="BF1928" s="812"/>
      <c r="BG1928" s="758"/>
      <c r="BH1928" s="758"/>
      <c r="BI1928" s="758"/>
      <c r="BJ1928" s="758"/>
      <c r="BK1928" s="758"/>
      <c r="BL1928" s="758"/>
      <c r="BM1928" s="758"/>
      <c r="BN1928" s="758"/>
      <c r="BO1928" s="758"/>
      <c r="BP1928" s="758"/>
      <c r="BQ1928" s="758"/>
      <c r="BR1928" s="758"/>
      <c r="BS1928" s="758"/>
      <c r="BT1928" s="758"/>
      <c r="BU1928" s="758"/>
      <c r="BV1928" s="758"/>
      <c r="BW1928" s="758"/>
      <c r="BX1928" s="758"/>
      <c r="BY1928" s="758"/>
      <c r="BZ1928" s="758"/>
      <c r="CA1928" s="758"/>
      <c r="CB1928" s="758"/>
      <c r="CC1928" s="758"/>
      <c r="CD1928" s="758"/>
      <c r="CE1928" s="758"/>
      <c r="CF1928" s="758"/>
      <c r="CG1928" s="758"/>
      <c r="CH1928" s="758"/>
      <c r="CI1928" s="758"/>
      <c r="CJ1928" s="758"/>
      <c r="CK1928" s="758"/>
      <c r="CL1928" s="758"/>
      <c r="CM1928" s="758"/>
      <c r="CN1928" s="758"/>
    </row>
    <row r="1929" spans="2:92" ht="15">
      <c r="B1929" s="758"/>
      <c r="C1929" s="758"/>
      <c r="D1929" s="758"/>
      <c r="E1929" s="758"/>
      <c r="F1929" s="758"/>
      <c r="G1929" s="758"/>
      <c r="H1929" s="758"/>
      <c r="I1929" s="758"/>
      <c r="J1929" s="758"/>
      <c r="K1929" s="758"/>
      <c r="L1929" s="758"/>
      <c r="M1929" s="758"/>
      <c r="N1929" s="758"/>
      <c r="O1929" s="758"/>
      <c r="P1929" s="758"/>
      <c r="Q1929" s="758"/>
      <c r="R1929" s="758"/>
      <c r="S1929" s="758"/>
      <c r="T1929" s="758"/>
      <c r="U1929" s="758"/>
      <c r="V1929" s="758"/>
      <c r="W1929" s="758"/>
      <c r="X1929" s="758"/>
      <c r="Y1929" s="758"/>
      <c r="Z1929" s="758"/>
      <c r="AA1929" s="758"/>
      <c r="AB1929" s="758"/>
      <c r="AC1929" s="758"/>
      <c r="AD1929" s="758"/>
      <c r="AE1929" s="758"/>
      <c r="AF1929" s="758"/>
      <c r="AG1929" s="758"/>
      <c r="AH1929" s="758"/>
      <c r="AI1929" s="758"/>
      <c r="AJ1929" s="758"/>
      <c r="AK1929" s="758"/>
      <c r="AL1929" s="758"/>
      <c r="AM1929" s="758"/>
      <c r="AN1929" s="758"/>
      <c r="AO1929" s="758"/>
      <c r="AP1929" s="758"/>
      <c r="AQ1929" s="758"/>
      <c r="AR1929" s="758"/>
      <c r="AS1929" s="758"/>
      <c r="AT1929" s="758"/>
      <c r="AU1929" s="758"/>
      <c r="AV1929" s="758"/>
      <c r="AW1929" s="758"/>
      <c r="AX1929" s="758"/>
      <c r="AY1929" s="758"/>
      <c r="AZ1929" s="758"/>
      <c r="BA1929" s="758"/>
      <c r="BB1929" s="758"/>
      <c r="BC1929" s="758"/>
      <c r="BD1929" s="758"/>
      <c r="BE1929" s="758"/>
      <c r="BF1929" s="812"/>
      <c r="BG1929" s="758"/>
      <c r="BH1929" s="758"/>
      <c r="BI1929" s="758"/>
      <c r="BJ1929" s="758"/>
      <c r="BK1929" s="758"/>
      <c r="BL1929" s="758"/>
      <c r="BM1929" s="758"/>
      <c r="BN1929" s="758"/>
      <c r="BO1929" s="758"/>
      <c r="BP1929" s="758"/>
      <c r="BQ1929" s="758"/>
      <c r="BR1929" s="758"/>
      <c r="BS1929" s="758"/>
      <c r="BT1929" s="758"/>
      <c r="BU1929" s="758"/>
      <c r="BV1929" s="758"/>
      <c r="BW1929" s="758"/>
      <c r="BX1929" s="758"/>
      <c r="BY1929" s="758"/>
      <c r="BZ1929" s="758"/>
      <c r="CA1929" s="758"/>
      <c r="CB1929" s="758"/>
      <c r="CC1929" s="758"/>
      <c r="CD1929" s="758"/>
      <c r="CE1929" s="758"/>
      <c r="CF1929" s="758"/>
      <c r="CG1929" s="758"/>
      <c r="CH1929" s="758"/>
      <c r="CI1929" s="758"/>
      <c r="CJ1929" s="758"/>
      <c r="CK1929" s="758"/>
      <c r="CL1929" s="758"/>
      <c r="CM1929" s="758"/>
      <c r="CN1929" s="758"/>
    </row>
    <row r="1930" spans="2:92" ht="15">
      <c r="B1930" s="758"/>
      <c r="C1930" s="758"/>
      <c r="D1930" s="758"/>
      <c r="E1930" s="758"/>
      <c r="F1930" s="758"/>
      <c r="G1930" s="758"/>
      <c r="H1930" s="758"/>
      <c r="I1930" s="758"/>
      <c r="J1930" s="758"/>
      <c r="K1930" s="758"/>
      <c r="L1930" s="758"/>
      <c r="M1930" s="758"/>
      <c r="N1930" s="758"/>
      <c r="O1930" s="758"/>
      <c r="P1930" s="758"/>
      <c r="Q1930" s="758"/>
      <c r="R1930" s="758"/>
      <c r="S1930" s="758"/>
      <c r="T1930" s="758"/>
      <c r="U1930" s="758"/>
      <c r="V1930" s="758"/>
      <c r="W1930" s="758"/>
      <c r="X1930" s="758"/>
      <c r="Y1930" s="758"/>
      <c r="Z1930" s="758"/>
      <c r="AA1930" s="758"/>
      <c r="AB1930" s="758"/>
      <c r="AC1930" s="758"/>
      <c r="AD1930" s="758"/>
      <c r="AE1930" s="758"/>
      <c r="AF1930" s="758"/>
      <c r="AG1930" s="758"/>
      <c r="AH1930" s="758"/>
      <c r="AI1930" s="758"/>
      <c r="AJ1930" s="758"/>
      <c r="AK1930" s="758"/>
      <c r="AL1930" s="758"/>
      <c r="AM1930" s="758"/>
      <c r="AN1930" s="758"/>
      <c r="AO1930" s="758"/>
      <c r="AP1930" s="758"/>
      <c r="AQ1930" s="758"/>
      <c r="AR1930" s="758"/>
      <c r="AS1930" s="758"/>
      <c r="AT1930" s="758"/>
      <c r="AU1930" s="758"/>
      <c r="AV1930" s="758"/>
      <c r="AW1930" s="758"/>
      <c r="AX1930" s="758"/>
      <c r="AY1930" s="758"/>
      <c r="AZ1930" s="758"/>
      <c r="BA1930" s="758"/>
      <c r="BB1930" s="758"/>
      <c r="BC1930" s="758"/>
      <c r="BD1930" s="758"/>
      <c r="BE1930" s="758"/>
      <c r="BF1930" s="812"/>
      <c r="BG1930" s="758"/>
      <c r="BH1930" s="758"/>
      <c r="BI1930" s="758"/>
      <c r="BJ1930" s="758"/>
      <c r="BK1930" s="758"/>
      <c r="BL1930" s="758"/>
      <c r="BM1930" s="758"/>
      <c r="BN1930" s="758"/>
      <c r="BO1930" s="758"/>
      <c r="BP1930" s="758"/>
      <c r="BQ1930" s="758"/>
      <c r="BR1930" s="758"/>
      <c r="BS1930" s="758"/>
      <c r="BT1930" s="758"/>
      <c r="BU1930" s="758"/>
      <c r="BV1930" s="758"/>
      <c r="BW1930" s="758"/>
      <c r="BX1930" s="758"/>
      <c r="BY1930" s="758"/>
      <c r="BZ1930" s="758"/>
      <c r="CA1930" s="758"/>
      <c r="CB1930" s="758"/>
      <c r="CC1930" s="758"/>
      <c r="CD1930" s="758"/>
      <c r="CE1930" s="758"/>
      <c r="CF1930" s="758"/>
      <c r="CG1930" s="758"/>
      <c r="CH1930" s="758"/>
      <c r="CI1930" s="758"/>
      <c r="CJ1930" s="758"/>
      <c r="CK1930" s="758"/>
      <c r="CL1930" s="758"/>
      <c r="CM1930" s="758"/>
      <c r="CN1930" s="758"/>
    </row>
    <row r="1931" spans="2:92" ht="15">
      <c r="B1931" s="758"/>
      <c r="C1931" s="758"/>
      <c r="D1931" s="758"/>
      <c r="E1931" s="758"/>
      <c r="F1931" s="758"/>
      <c r="G1931" s="758"/>
      <c r="H1931" s="758"/>
      <c r="I1931" s="758"/>
      <c r="J1931" s="758"/>
      <c r="K1931" s="758"/>
      <c r="L1931" s="758"/>
      <c r="M1931" s="758"/>
      <c r="N1931" s="758"/>
      <c r="O1931" s="758"/>
      <c r="P1931" s="758"/>
      <c r="Q1931" s="758"/>
      <c r="R1931" s="758"/>
      <c r="S1931" s="758"/>
      <c r="T1931" s="758"/>
      <c r="U1931" s="758"/>
      <c r="V1931" s="758"/>
      <c r="W1931" s="758"/>
      <c r="X1931" s="758"/>
      <c r="Y1931" s="758"/>
      <c r="Z1931" s="758"/>
      <c r="AA1931" s="758"/>
      <c r="AB1931" s="758"/>
      <c r="AC1931" s="758"/>
      <c r="AD1931" s="758"/>
      <c r="AE1931" s="758"/>
      <c r="AF1931" s="758"/>
      <c r="AG1931" s="758"/>
      <c r="AH1931" s="758"/>
      <c r="AI1931" s="758"/>
      <c r="AJ1931" s="758"/>
      <c r="AK1931" s="758"/>
      <c r="AL1931" s="758"/>
      <c r="AM1931" s="758"/>
      <c r="AN1931" s="758"/>
      <c r="AO1931" s="758"/>
      <c r="AP1931" s="758"/>
      <c r="AQ1931" s="758"/>
      <c r="AR1931" s="758"/>
      <c r="AS1931" s="758"/>
      <c r="AT1931" s="758"/>
      <c r="AU1931" s="758"/>
      <c r="AV1931" s="758"/>
      <c r="AW1931" s="758"/>
      <c r="AX1931" s="758"/>
      <c r="AY1931" s="758"/>
      <c r="AZ1931" s="758"/>
      <c r="BA1931" s="758"/>
      <c r="BB1931" s="758"/>
      <c r="BC1931" s="758"/>
      <c r="BD1931" s="758"/>
      <c r="BE1931" s="758"/>
      <c r="BF1931" s="812"/>
      <c r="BG1931" s="758"/>
      <c r="BH1931" s="758"/>
      <c r="BI1931" s="758"/>
      <c r="BJ1931" s="758"/>
      <c r="BK1931" s="758"/>
      <c r="BL1931" s="758"/>
      <c r="BM1931" s="758"/>
      <c r="BN1931" s="758"/>
      <c r="BO1931" s="758"/>
      <c r="BP1931" s="758"/>
      <c r="BQ1931" s="758"/>
      <c r="BR1931" s="758"/>
      <c r="BS1931" s="758"/>
      <c r="BT1931" s="758"/>
      <c r="BU1931" s="758"/>
      <c r="BV1931" s="758"/>
      <c r="BW1931" s="758"/>
      <c r="BX1931" s="758"/>
      <c r="BY1931" s="758"/>
      <c r="BZ1931" s="758"/>
      <c r="CA1931" s="758"/>
      <c r="CB1931" s="758"/>
      <c r="CC1931" s="758"/>
      <c r="CD1931" s="758"/>
      <c r="CE1931" s="758"/>
      <c r="CF1931" s="758"/>
      <c r="CG1931" s="758"/>
      <c r="CH1931" s="758"/>
      <c r="CI1931" s="758"/>
      <c r="CJ1931" s="758"/>
      <c r="CK1931" s="758"/>
      <c r="CL1931" s="758"/>
      <c r="CM1931" s="758"/>
      <c r="CN1931" s="758"/>
    </row>
    <row r="1932" spans="2:92" ht="15">
      <c r="B1932" s="758"/>
      <c r="C1932" s="758"/>
      <c r="D1932" s="758"/>
      <c r="E1932" s="758"/>
      <c r="F1932" s="758"/>
      <c r="G1932" s="758"/>
      <c r="H1932" s="758"/>
      <c r="I1932" s="758"/>
      <c r="J1932" s="758"/>
      <c r="K1932" s="758"/>
      <c r="L1932" s="758"/>
      <c r="M1932" s="758"/>
      <c r="N1932" s="758"/>
      <c r="O1932" s="758"/>
      <c r="P1932" s="758"/>
      <c r="Q1932" s="758"/>
      <c r="R1932" s="758"/>
      <c r="S1932" s="758"/>
      <c r="T1932" s="758"/>
      <c r="U1932" s="758"/>
      <c r="V1932" s="758"/>
      <c r="W1932" s="758"/>
      <c r="X1932" s="758"/>
      <c r="Y1932" s="758"/>
      <c r="Z1932" s="758"/>
      <c r="AA1932" s="758"/>
      <c r="AB1932" s="758"/>
      <c r="AC1932" s="758"/>
      <c r="AD1932" s="758"/>
      <c r="AE1932" s="758"/>
      <c r="AF1932" s="758"/>
      <c r="AG1932" s="758"/>
      <c r="AH1932" s="758"/>
      <c r="AI1932" s="758"/>
      <c r="AJ1932" s="758"/>
      <c r="AK1932" s="758"/>
      <c r="AL1932" s="758"/>
      <c r="AM1932" s="758"/>
      <c r="AN1932" s="758"/>
      <c r="AO1932" s="758"/>
      <c r="AP1932" s="758"/>
      <c r="AQ1932" s="758"/>
      <c r="AR1932" s="758"/>
      <c r="AS1932" s="758"/>
      <c r="AT1932" s="758"/>
      <c r="AU1932" s="758"/>
      <c r="AV1932" s="758"/>
      <c r="AW1932" s="758"/>
      <c r="AX1932" s="758"/>
      <c r="AY1932" s="758"/>
      <c r="AZ1932" s="758"/>
      <c r="BA1932" s="758"/>
      <c r="BB1932" s="758"/>
      <c r="BC1932" s="758"/>
      <c r="BD1932" s="758"/>
      <c r="BE1932" s="758"/>
      <c r="BF1932" s="812"/>
      <c r="BG1932" s="758"/>
      <c r="BH1932" s="758"/>
      <c r="BI1932" s="758"/>
      <c r="BJ1932" s="758"/>
      <c r="BK1932" s="758"/>
      <c r="BL1932" s="758"/>
      <c r="BM1932" s="758"/>
      <c r="BN1932" s="758"/>
      <c r="BO1932" s="758"/>
      <c r="BP1932" s="758"/>
      <c r="BQ1932" s="758"/>
      <c r="BR1932" s="758"/>
      <c r="BS1932" s="758"/>
      <c r="BT1932" s="758"/>
      <c r="BU1932" s="758"/>
      <c r="BV1932" s="758"/>
      <c r="BW1932" s="758"/>
      <c r="BX1932" s="758"/>
      <c r="BY1932" s="758"/>
      <c r="BZ1932" s="758"/>
      <c r="CA1932" s="758"/>
      <c r="CB1932" s="758"/>
      <c r="CC1932" s="758"/>
      <c r="CD1932" s="758"/>
      <c r="CE1932" s="758"/>
      <c r="CF1932" s="758"/>
      <c r="CG1932" s="758"/>
      <c r="CH1932" s="758"/>
      <c r="CI1932" s="758"/>
      <c r="CJ1932" s="758"/>
      <c r="CK1932" s="758"/>
      <c r="CL1932" s="758"/>
      <c r="CM1932" s="758"/>
      <c r="CN1932" s="758"/>
    </row>
    <row r="1933" spans="2:92" ht="15">
      <c r="B1933" s="758"/>
      <c r="C1933" s="758"/>
      <c r="D1933" s="758"/>
      <c r="E1933" s="758"/>
      <c r="F1933" s="758"/>
      <c r="G1933" s="758"/>
      <c r="H1933" s="758"/>
      <c r="I1933" s="758"/>
      <c r="J1933" s="758"/>
      <c r="K1933" s="758"/>
      <c r="L1933" s="758"/>
      <c r="M1933" s="758"/>
      <c r="N1933" s="758"/>
      <c r="O1933" s="758"/>
      <c r="P1933" s="758"/>
      <c r="Q1933" s="758"/>
      <c r="R1933" s="758"/>
      <c r="S1933" s="758"/>
      <c r="T1933" s="758"/>
      <c r="U1933" s="758"/>
      <c r="V1933" s="758"/>
      <c r="W1933" s="758"/>
      <c r="X1933" s="758"/>
      <c r="Y1933" s="758"/>
      <c r="Z1933" s="758"/>
      <c r="AA1933" s="758"/>
      <c r="AB1933" s="758"/>
      <c r="AC1933" s="758"/>
      <c r="AD1933" s="758"/>
      <c r="AE1933" s="758"/>
      <c r="AF1933" s="758"/>
      <c r="AG1933" s="758"/>
      <c r="AH1933" s="758"/>
      <c r="AI1933" s="758"/>
      <c r="AJ1933" s="758"/>
      <c r="AK1933" s="758"/>
      <c r="AL1933" s="758"/>
      <c r="AM1933" s="758"/>
      <c r="AN1933" s="758"/>
      <c r="AO1933" s="758"/>
      <c r="AP1933" s="758"/>
      <c r="AQ1933" s="758"/>
      <c r="AR1933" s="758"/>
      <c r="AS1933" s="758"/>
      <c r="AT1933" s="758"/>
      <c r="AU1933" s="758"/>
      <c r="AV1933" s="758"/>
      <c r="AW1933" s="758"/>
      <c r="AX1933" s="758"/>
      <c r="AY1933" s="758"/>
      <c r="AZ1933" s="758"/>
      <c r="BA1933" s="758"/>
      <c r="BB1933" s="758"/>
      <c r="BC1933" s="758"/>
      <c r="BD1933" s="758"/>
      <c r="BE1933" s="758"/>
      <c r="BF1933" s="812"/>
      <c r="BG1933" s="758"/>
      <c r="BH1933" s="758"/>
      <c r="BI1933" s="758"/>
      <c r="BJ1933" s="758"/>
      <c r="BK1933" s="758"/>
      <c r="BL1933" s="758"/>
      <c r="BM1933" s="758"/>
      <c r="BN1933" s="758"/>
      <c r="BO1933" s="758"/>
      <c r="BP1933" s="758"/>
      <c r="BQ1933" s="758"/>
      <c r="BR1933" s="758"/>
      <c r="BS1933" s="758"/>
      <c r="BT1933" s="758"/>
      <c r="BU1933" s="758"/>
      <c r="BV1933" s="758"/>
      <c r="BW1933" s="758"/>
      <c r="BX1933" s="758"/>
      <c r="BY1933" s="758"/>
      <c r="BZ1933" s="758"/>
      <c r="CA1933" s="758"/>
      <c r="CB1933" s="758"/>
      <c r="CC1933" s="758"/>
      <c r="CD1933" s="758"/>
      <c r="CE1933" s="758"/>
      <c r="CF1933" s="758"/>
      <c r="CG1933" s="758"/>
      <c r="CH1933" s="758"/>
      <c r="CI1933" s="758"/>
      <c r="CJ1933" s="758"/>
      <c r="CK1933" s="758"/>
      <c r="CL1933" s="758"/>
      <c r="CM1933" s="758"/>
      <c r="CN1933" s="758"/>
    </row>
    <row r="1934" spans="2:92" ht="15">
      <c r="B1934" s="758"/>
      <c r="C1934" s="758"/>
      <c r="D1934" s="758"/>
      <c r="E1934" s="758"/>
      <c r="F1934" s="758"/>
      <c r="G1934" s="758"/>
      <c r="H1934" s="758"/>
      <c r="I1934" s="758"/>
      <c r="J1934" s="758"/>
      <c r="K1934" s="758"/>
      <c r="L1934" s="758"/>
      <c r="M1934" s="758"/>
      <c r="N1934" s="758"/>
      <c r="O1934" s="758"/>
      <c r="P1934" s="758"/>
      <c r="Q1934" s="758"/>
      <c r="R1934" s="758"/>
      <c r="S1934" s="758"/>
      <c r="T1934" s="758"/>
      <c r="U1934" s="758"/>
      <c r="V1934" s="758"/>
      <c r="W1934" s="758"/>
      <c r="X1934" s="758"/>
      <c r="Y1934" s="758"/>
      <c r="Z1934" s="758"/>
      <c r="AA1934" s="758"/>
      <c r="AB1934" s="758"/>
      <c r="AC1934" s="758"/>
      <c r="AD1934" s="758"/>
      <c r="AE1934" s="758"/>
      <c r="AF1934" s="758"/>
      <c r="AG1934" s="758"/>
      <c r="AH1934" s="758"/>
      <c r="AI1934" s="758"/>
      <c r="AJ1934" s="758"/>
      <c r="AK1934" s="758"/>
      <c r="AL1934" s="758"/>
      <c r="AM1934" s="758"/>
      <c r="AN1934" s="758"/>
      <c r="AO1934" s="758"/>
      <c r="AP1934" s="758"/>
      <c r="AQ1934" s="758"/>
      <c r="AR1934" s="758"/>
      <c r="AS1934" s="758"/>
      <c r="AT1934" s="758"/>
      <c r="AU1934" s="758"/>
      <c r="AV1934" s="758"/>
      <c r="AW1934" s="758"/>
      <c r="AX1934" s="758"/>
      <c r="AY1934" s="758"/>
      <c r="AZ1934" s="758"/>
      <c r="BA1934" s="758"/>
      <c r="BB1934" s="758"/>
      <c r="BC1934" s="758"/>
      <c r="BD1934" s="758"/>
      <c r="BE1934" s="758"/>
      <c r="BF1934" s="812"/>
      <c r="BG1934" s="758"/>
      <c r="BH1934" s="758"/>
      <c r="BI1934" s="758"/>
      <c r="BJ1934" s="758"/>
      <c r="BK1934" s="758"/>
      <c r="BL1934" s="758"/>
      <c r="BM1934" s="758"/>
      <c r="BN1934" s="758"/>
      <c r="BO1934" s="758"/>
      <c r="BP1934" s="758"/>
      <c r="BQ1934" s="758"/>
      <c r="BR1934" s="758"/>
      <c r="BS1934" s="758"/>
      <c r="BT1934" s="758"/>
      <c r="BU1934" s="758"/>
      <c r="BV1934" s="758"/>
      <c r="BW1934" s="758"/>
      <c r="BX1934" s="758"/>
      <c r="BY1934" s="758"/>
      <c r="BZ1934" s="758"/>
      <c r="CA1934" s="758"/>
      <c r="CB1934" s="758"/>
      <c r="CC1934" s="758"/>
      <c r="CD1934" s="758"/>
      <c r="CE1934" s="758"/>
      <c r="CF1934" s="758"/>
      <c r="CG1934" s="758"/>
      <c r="CH1934" s="758"/>
      <c r="CI1934" s="758"/>
      <c r="CJ1934" s="758"/>
      <c r="CK1934" s="758"/>
      <c r="CL1934" s="758"/>
      <c r="CM1934" s="758"/>
      <c r="CN1934" s="758"/>
    </row>
    <row r="1935" spans="2:92" ht="15">
      <c r="B1935" s="758"/>
      <c r="C1935" s="758"/>
      <c r="D1935" s="758"/>
      <c r="E1935" s="758"/>
      <c r="F1935" s="758"/>
      <c r="G1935" s="758"/>
      <c r="H1935" s="758"/>
      <c r="I1935" s="758"/>
      <c r="J1935" s="758"/>
      <c r="K1935" s="758"/>
      <c r="L1935" s="758"/>
      <c r="M1935" s="758"/>
      <c r="N1935" s="758"/>
      <c r="O1935" s="758"/>
      <c r="P1935" s="758"/>
      <c r="Q1935" s="758"/>
      <c r="R1935" s="758"/>
      <c r="S1935" s="758"/>
      <c r="T1935" s="758"/>
      <c r="U1935" s="758"/>
      <c r="V1935" s="758"/>
      <c r="W1935" s="758"/>
      <c r="X1935" s="758"/>
      <c r="Y1935" s="758"/>
      <c r="Z1935" s="758"/>
      <c r="AA1935" s="758"/>
      <c r="AB1935" s="758"/>
      <c r="AC1935" s="758"/>
      <c r="AD1935" s="758"/>
      <c r="AE1935" s="758"/>
      <c r="AF1935" s="758"/>
      <c r="AG1935" s="758"/>
      <c r="AH1935" s="758"/>
      <c r="AI1935" s="758"/>
      <c r="AJ1935" s="758"/>
      <c r="AK1935" s="758"/>
      <c r="AL1935" s="758"/>
      <c r="AM1935" s="758"/>
      <c r="AN1935" s="758"/>
      <c r="AO1935" s="758"/>
      <c r="AP1935" s="758"/>
      <c r="AQ1935" s="758"/>
      <c r="AR1935" s="758"/>
      <c r="AS1935" s="758"/>
      <c r="AT1935" s="758"/>
      <c r="AU1935" s="758"/>
      <c r="AV1935" s="758"/>
      <c r="AW1935" s="758"/>
      <c r="AX1935" s="758"/>
      <c r="AY1935" s="758"/>
      <c r="AZ1935" s="758"/>
      <c r="BA1935" s="758"/>
      <c r="BB1935" s="758"/>
      <c r="BC1935" s="758"/>
      <c r="BD1935" s="758"/>
      <c r="BE1935" s="758"/>
      <c r="BF1935" s="812"/>
      <c r="BG1935" s="758"/>
      <c r="BH1935" s="758"/>
      <c r="BI1935" s="758"/>
      <c r="BJ1935" s="758"/>
      <c r="BK1935" s="758"/>
      <c r="BL1935" s="758"/>
      <c r="BM1935" s="758"/>
      <c r="BN1935" s="758"/>
      <c r="BO1935" s="758"/>
      <c r="BP1935" s="758"/>
      <c r="BQ1935" s="758"/>
      <c r="BR1935" s="758"/>
      <c r="BS1935" s="758"/>
      <c r="BT1935" s="758"/>
      <c r="BU1935" s="758"/>
      <c r="BV1935" s="758"/>
      <c r="BW1935" s="758"/>
      <c r="BX1935" s="758"/>
      <c r="BY1935" s="758"/>
      <c r="BZ1935" s="758"/>
      <c r="CA1935" s="758"/>
      <c r="CB1935" s="758"/>
      <c r="CC1935" s="758"/>
      <c r="CD1935" s="758"/>
      <c r="CE1935" s="758"/>
      <c r="CF1935" s="758"/>
      <c r="CG1935" s="758"/>
      <c r="CH1935" s="758"/>
      <c r="CI1935" s="758"/>
      <c r="CJ1935" s="758"/>
      <c r="CK1935" s="758"/>
      <c r="CL1935" s="758"/>
      <c r="CM1935" s="758"/>
      <c r="CN1935" s="758"/>
    </row>
    <row r="1936" spans="2:92" ht="15">
      <c r="B1936" s="758"/>
      <c r="C1936" s="758"/>
      <c r="D1936" s="758"/>
      <c r="E1936" s="758"/>
      <c r="F1936" s="758"/>
      <c r="G1936" s="758"/>
      <c r="H1936" s="758"/>
      <c r="I1936" s="758"/>
      <c r="J1936" s="758"/>
      <c r="K1936" s="758"/>
      <c r="L1936" s="758"/>
      <c r="M1936" s="758"/>
      <c r="N1936" s="758"/>
      <c r="O1936" s="758"/>
      <c r="P1936" s="758"/>
      <c r="Q1936" s="758"/>
      <c r="R1936" s="758"/>
      <c r="S1936" s="758"/>
      <c r="T1936" s="758"/>
      <c r="U1936" s="758"/>
      <c r="V1936" s="758"/>
      <c r="W1936" s="758"/>
      <c r="X1936" s="758"/>
      <c r="Y1936" s="758"/>
      <c r="Z1936" s="758"/>
      <c r="AA1936" s="758"/>
      <c r="AB1936" s="758"/>
      <c r="AC1936" s="758"/>
      <c r="AD1936" s="758"/>
      <c r="AE1936" s="758"/>
      <c r="AF1936" s="758"/>
      <c r="AG1936" s="758"/>
      <c r="AH1936" s="758"/>
      <c r="AI1936" s="758"/>
      <c r="AJ1936" s="758"/>
      <c r="AK1936" s="758"/>
      <c r="AL1936" s="758"/>
      <c r="AM1936" s="758"/>
      <c r="AN1936" s="758"/>
      <c r="AO1936" s="758"/>
      <c r="AP1936" s="758"/>
      <c r="AQ1936" s="758"/>
      <c r="AR1936" s="758"/>
      <c r="AS1936" s="758"/>
      <c r="AT1936" s="758"/>
      <c r="AU1936" s="758"/>
      <c r="AV1936" s="758"/>
      <c r="AW1936" s="758"/>
      <c r="AX1936" s="758"/>
      <c r="AY1936" s="758"/>
      <c r="AZ1936" s="758"/>
      <c r="BA1936" s="758"/>
      <c r="BB1936" s="758"/>
      <c r="BC1936" s="758"/>
      <c r="BD1936" s="758"/>
      <c r="BE1936" s="758"/>
      <c r="BF1936" s="812"/>
      <c r="BG1936" s="758"/>
      <c r="BH1936" s="758"/>
      <c r="BI1936" s="758"/>
      <c r="BJ1936" s="758"/>
      <c r="BK1936" s="758"/>
      <c r="BL1936" s="758"/>
      <c r="BM1936" s="758"/>
      <c r="BN1936" s="758"/>
      <c r="BO1936" s="758"/>
      <c r="BP1936" s="758"/>
      <c r="BQ1936" s="758"/>
      <c r="BR1936" s="758"/>
      <c r="BS1936" s="758"/>
      <c r="BT1936" s="758"/>
      <c r="BU1936" s="758"/>
      <c r="BV1936" s="758"/>
      <c r="BW1936" s="758"/>
      <c r="BX1936" s="758"/>
      <c r="BY1936" s="758"/>
      <c r="BZ1936" s="758"/>
      <c r="CA1936" s="758"/>
      <c r="CB1936" s="758"/>
      <c r="CC1936" s="758"/>
      <c r="CD1936" s="758"/>
      <c r="CE1936" s="758"/>
      <c r="CF1936" s="758"/>
      <c r="CG1936" s="758"/>
      <c r="CH1936" s="758"/>
      <c r="CI1936" s="758"/>
      <c r="CJ1936" s="758"/>
      <c r="CK1936" s="758"/>
      <c r="CL1936" s="758"/>
      <c r="CM1936" s="758"/>
      <c r="CN1936" s="758"/>
    </row>
    <row r="1937" spans="2:92" ht="15">
      <c r="B1937" s="758"/>
      <c r="C1937" s="758"/>
      <c r="D1937" s="758"/>
      <c r="E1937" s="758"/>
      <c r="F1937" s="758"/>
      <c r="G1937" s="758"/>
      <c r="H1937" s="758"/>
      <c r="I1937" s="758"/>
      <c r="J1937" s="758"/>
      <c r="K1937" s="758"/>
      <c r="L1937" s="758"/>
      <c r="M1937" s="758"/>
      <c r="N1937" s="758"/>
      <c r="O1937" s="758"/>
      <c r="P1937" s="758"/>
      <c r="Q1937" s="758"/>
      <c r="R1937" s="758"/>
      <c r="S1937" s="758"/>
      <c r="T1937" s="758"/>
      <c r="U1937" s="758"/>
      <c r="V1937" s="758"/>
      <c r="W1937" s="758"/>
      <c r="X1937" s="758"/>
      <c r="Y1937" s="758"/>
      <c r="Z1937" s="758"/>
      <c r="AA1937" s="758"/>
      <c r="AB1937" s="758"/>
      <c r="AC1937" s="758"/>
      <c r="AD1937" s="758"/>
      <c r="AE1937" s="758"/>
      <c r="AF1937" s="758"/>
      <c r="AG1937" s="758"/>
      <c r="AH1937" s="758"/>
      <c r="AI1937" s="758"/>
      <c r="AJ1937" s="758"/>
      <c r="AK1937" s="758"/>
      <c r="AL1937" s="758"/>
      <c r="AM1937" s="758"/>
      <c r="AN1937" s="758"/>
      <c r="AO1937" s="758"/>
      <c r="AP1937" s="758"/>
      <c r="AQ1937" s="758"/>
      <c r="AR1937" s="758"/>
      <c r="AS1937" s="758"/>
      <c r="AT1937" s="758"/>
      <c r="AU1937" s="758"/>
      <c r="AV1937" s="758"/>
      <c r="AW1937" s="758"/>
      <c r="AX1937" s="758"/>
      <c r="AY1937" s="758"/>
      <c r="AZ1937" s="758"/>
      <c r="BA1937" s="758"/>
      <c r="BB1937" s="758"/>
      <c r="BC1937" s="758"/>
      <c r="BD1937" s="758"/>
      <c r="BE1937" s="758"/>
      <c r="BF1937" s="812"/>
      <c r="BG1937" s="758"/>
      <c r="BH1937" s="758"/>
      <c r="BI1937" s="758"/>
      <c r="BJ1937" s="758"/>
      <c r="BK1937" s="758"/>
      <c r="BL1937" s="758"/>
      <c r="BM1937" s="758"/>
      <c r="BN1937" s="758"/>
      <c r="BO1937" s="758"/>
      <c r="BP1937" s="758"/>
      <c r="BQ1937" s="758"/>
      <c r="BR1937" s="758"/>
      <c r="BS1937" s="758"/>
      <c r="BT1937" s="758"/>
      <c r="BU1937" s="758"/>
      <c r="BV1937" s="758"/>
      <c r="BW1937" s="758"/>
      <c r="BX1937" s="758"/>
      <c r="BY1937" s="758"/>
      <c r="BZ1937" s="758"/>
      <c r="CA1937" s="758"/>
      <c r="CB1937" s="758"/>
      <c r="CC1937" s="758"/>
      <c r="CD1937" s="758"/>
      <c r="CE1937" s="758"/>
      <c r="CF1937" s="758"/>
      <c r="CG1937" s="758"/>
      <c r="CH1937" s="758"/>
      <c r="CI1937" s="758"/>
      <c r="CJ1937" s="758"/>
      <c r="CK1937" s="758"/>
      <c r="CL1937" s="758"/>
      <c r="CM1937" s="758"/>
      <c r="CN1937" s="758"/>
    </row>
    <row r="1938" spans="2:92" ht="15">
      <c r="B1938" s="758"/>
      <c r="C1938" s="758"/>
      <c r="D1938" s="758"/>
      <c r="E1938" s="758"/>
      <c r="F1938" s="758"/>
      <c r="G1938" s="758"/>
      <c r="H1938" s="758"/>
      <c r="I1938" s="758"/>
      <c r="J1938" s="758"/>
      <c r="K1938" s="758"/>
      <c r="L1938" s="758"/>
      <c r="M1938" s="758"/>
      <c r="N1938" s="758"/>
      <c r="O1938" s="758"/>
      <c r="P1938" s="758"/>
      <c r="Q1938" s="758"/>
      <c r="R1938" s="758"/>
      <c r="S1938" s="758"/>
      <c r="T1938" s="758"/>
      <c r="U1938" s="758"/>
      <c r="V1938" s="758"/>
      <c r="W1938" s="758"/>
      <c r="X1938" s="758"/>
      <c r="Y1938" s="758"/>
      <c r="Z1938" s="758"/>
      <c r="AA1938" s="758"/>
      <c r="AB1938" s="758"/>
      <c r="AC1938" s="758"/>
      <c r="AD1938" s="758"/>
      <c r="AE1938" s="758"/>
      <c r="AF1938" s="758"/>
      <c r="AG1938" s="758"/>
      <c r="AH1938" s="758"/>
      <c r="AI1938" s="758"/>
      <c r="AJ1938" s="758"/>
      <c r="AK1938" s="758"/>
      <c r="AL1938" s="758"/>
      <c r="AM1938" s="758"/>
      <c r="AN1938" s="758"/>
      <c r="AO1938" s="758"/>
      <c r="AP1938" s="758"/>
      <c r="AQ1938" s="758"/>
      <c r="AR1938" s="758"/>
      <c r="AS1938" s="758"/>
      <c r="AT1938" s="758"/>
      <c r="AU1938" s="758"/>
      <c r="AV1938" s="758"/>
      <c r="AW1938" s="758"/>
      <c r="AX1938" s="758"/>
      <c r="AY1938" s="758"/>
      <c r="AZ1938" s="758"/>
      <c r="BA1938" s="758"/>
      <c r="BB1938" s="758"/>
      <c r="BC1938" s="758"/>
      <c r="BD1938" s="758"/>
      <c r="BE1938" s="758"/>
      <c r="BF1938" s="812"/>
      <c r="BG1938" s="758"/>
      <c r="BH1938" s="758"/>
      <c r="BI1938" s="758"/>
      <c r="BJ1938" s="758"/>
      <c r="BK1938" s="758"/>
      <c r="BL1938" s="758"/>
      <c r="BM1938" s="758"/>
      <c r="BN1938" s="758"/>
      <c r="BO1938" s="758"/>
      <c r="BP1938" s="758"/>
      <c r="BQ1938" s="758"/>
      <c r="BR1938" s="758"/>
      <c r="BS1938" s="758"/>
      <c r="BT1938" s="758"/>
      <c r="BU1938" s="758"/>
      <c r="BV1938" s="758"/>
      <c r="BW1938" s="758"/>
      <c r="BX1938" s="758"/>
      <c r="BY1938" s="758"/>
      <c r="BZ1938" s="758"/>
      <c r="CA1938" s="758"/>
      <c r="CB1938" s="758"/>
      <c r="CC1938" s="758"/>
      <c r="CD1938" s="758"/>
      <c r="CE1938" s="758"/>
      <c r="CF1938" s="758"/>
      <c r="CG1938" s="758"/>
      <c r="CH1938" s="758"/>
      <c r="CI1938" s="758"/>
      <c r="CJ1938" s="758"/>
      <c r="CK1938" s="758"/>
      <c r="CL1938" s="758"/>
      <c r="CM1938" s="758"/>
      <c r="CN1938" s="758"/>
    </row>
    <row r="1939" spans="2:92" ht="15">
      <c r="B1939" s="758"/>
      <c r="C1939" s="758"/>
      <c r="D1939" s="758"/>
      <c r="E1939" s="758"/>
      <c r="F1939" s="758"/>
      <c r="G1939" s="758"/>
      <c r="H1939" s="758"/>
      <c r="I1939" s="758"/>
      <c r="J1939" s="758"/>
      <c r="K1939" s="758"/>
      <c r="L1939" s="758"/>
      <c r="M1939" s="758"/>
      <c r="N1939" s="758"/>
      <c r="O1939" s="758"/>
      <c r="P1939" s="758"/>
      <c r="Q1939" s="758"/>
      <c r="R1939" s="758"/>
      <c r="S1939" s="758"/>
      <c r="T1939" s="758"/>
      <c r="U1939" s="758"/>
      <c r="V1939" s="758"/>
      <c r="W1939" s="758"/>
      <c r="X1939" s="758"/>
      <c r="Y1939" s="758"/>
      <c r="Z1939" s="758"/>
      <c r="AA1939" s="758"/>
      <c r="AB1939" s="758"/>
      <c r="AC1939" s="758"/>
      <c r="AD1939" s="758"/>
      <c r="AE1939" s="758"/>
      <c r="AF1939" s="758"/>
      <c r="AG1939" s="758"/>
      <c r="AH1939" s="758"/>
      <c r="AI1939" s="758"/>
      <c r="AJ1939" s="758"/>
      <c r="AK1939" s="758"/>
      <c r="AL1939" s="758"/>
      <c r="AM1939" s="758"/>
      <c r="AN1939" s="758"/>
      <c r="AO1939" s="758"/>
      <c r="AP1939" s="758"/>
      <c r="AQ1939" s="758"/>
      <c r="AR1939" s="758"/>
      <c r="AS1939" s="758"/>
      <c r="AT1939" s="758"/>
      <c r="AU1939" s="758"/>
      <c r="AV1939" s="758"/>
      <c r="AW1939" s="758"/>
      <c r="AX1939" s="758"/>
      <c r="AY1939" s="758"/>
      <c r="AZ1939" s="758"/>
      <c r="BA1939" s="758"/>
      <c r="BB1939" s="758"/>
      <c r="BC1939" s="758"/>
      <c r="BD1939" s="758"/>
      <c r="BE1939" s="758"/>
      <c r="BF1939" s="812"/>
      <c r="BG1939" s="758"/>
      <c r="BH1939" s="758"/>
      <c r="BI1939" s="758"/>
      <c r="BJ1939" s="758"/>
      <c r="BK1939" s="758"/>
      <c r="BL1939" s="758"/>
      <c r="BM1939" s="758"/>
      <c r="BN1939" s="758"/>
      <c r="BO1939" s="758"/>
      <c r="BP1939" s="758"/>
      <c r="BQ1939" s="758"/>
      <c r="BR1939" s="758"/>
      <c r="BS1939" s="758"/>
      <c r="BT1939" s="758"/>
      <c r="BU1939" s="758"/>
      <c r="BV1939" s="758"/>
      <c r="BW1939" s="758"/>
      <c r="BX1939" s="758"/>
      <c r="BY1939" s="758"/>
      <c r="BZ1939" s="758"/>
      <c r="CA1939" s="758"/>
      <c r="CB1939" s="758"/>
      <c r="CC1939" s="758"/>
      <c r="CD1939" s="758"/>
      <c r="CE1939" s="758"/>
      <c r="CF1939" s="758"/>
      <c r="CG1939" s="758"/>
      <c r="CH1939" s="758"/>
      <c r="CI1939" s="758"/>
      <c r="CJ1939" s="758"/>
      <c r="CK1939" s="758"/>
      <c r="CL1939" s="758"/>
      <c r="CM1939" s="758"/>
      <c r="CN1939" s="758"/>
    </row>
    <row r="1940" spans="2:92" ht="15">
      <c r="B1940" s="758"/>
      <c r="C1940" s="758"/>
      <c r="D1940" s="758"/>
      <c r="E1940" s="758"/>
      <c r="F1940" s="758"/>
      <c r="G1940" s="758"/>
      <c r="H1940" s="758"/>
      <c r="I1940" s="758"/>
      <c r="J1940" s="758"/>
      <c r="K1940" s="758"/>
      <c r="L1940" s="758"/>
      <c r="M1940" s="758"/>
      <c r="N1940" s="758"/>
      <c r="O1940" s="758"/>
      <c r="P1940" s="758"/>
      <c r="Q1940" s="758"/>
      <c r="R1940" s="758"/>
      <c r="S1940" s="758"/>
      <c r="T1940" s="758"/>
      <c r="U1940" s="758"/>
      <c r="V1940" s="758"/>
      <c r="W1940" s="758"/>
      <c r="X1940" s="758"/>
      <c r="Y1940" s="758"/>
      <c r="Z1940" s="758"/>
      <c r="AA1940" s="758"/>
      <c r="AB1940" s="758"/>
      <c r="AC1940" s="758"/>
      <c r="AD1940" s="758"/>
      <c r="AE1940" s="758"/>
      <c r="AF1940" s="758"/>
      <c r="AG1940" s="758"/>
      <c r="AH1940" s="758"/>
      <c r="AI1940" s="758"/>
      <c r="AJ1940" s="758"/>
      <c r="AK1940" s="758"/>
      <c r="AL1940" s="758"/>
      <c r="AM1940" s="758"/>
      <c r="AN1940" s="758"/>
      <c r="AO1940" s="758"/>
      <c r="AP1940" s="758"/>
      <c r="AQ1940" s="758"/>
      <c r="AR1940" s="758"/>
      <c r="AS1940" s="758"/>
      <c r="AT1940" s="758"/>
      <c r="AU1940" s="758"/>
      <c r="AV1940" s="758"/>
      <c r="AW1940" s="758"/>
      <c r="AX1940" s="758"/>
      <c r="AY1940" s="758"/>
      <c r="AZ1940" s="758"/>
      <c r="BA1940" s="758"/>
      <c r="BB1940" s="758"/>
      <c r="BC1940" s="758"/>
      <c r="BD1940" s="758"/>
      <c r="BE1940" s="758"/>
      <c r="BF1940" s="812"/>
      <c r="BG1940" s="758"/>
      <c r="BH1940" s="758"/>
      <c r="BI1940" s="758"/>
      <c r="BJ1940" s="758"/>
      <c r="BK1940" s="758"/>
      <c r="BL1940" s="758"/>
      <c r="BM1940" s="758"/>
      <c r="BN1940" s="758"/>
      <c r="BO1940" s="758"/>
      <c r="BP1940" s="758"/>
      <c r="BQ1940" s="758"/>
      <c r="BR1940" s="758"/>
      <c r="BS1940" s="758"/>
      <c r="BT1940" s="758"/>
      <c r="BU1940" s="758"/>
      <c r="BV1940" s="758"/>
      <c r="BW1940" s="758"/>
      <c r="BX1940" s="758"/>
      <c r="BY1940" s="758"/>
      <c r="BZ1940" s="758"/>
      <c r="CA1940" s="758"/>
      <c r="CB1940" s="758"/>
      <c r="CC1940" s="758"/>
      <c r="CD1940" s="758"/>
      <c r="CE1940" s="758"/>
      <c r="CF1940" s="758"/>
      <c r="CG1940" s="758"/>
      <c r="CH1940" s="758"/>
      <c r="CI1940" s="758"/>
      <c r="CJ1940" s="758"/>
      <c r="CK1940" s="758"/>
      <c r="CL1940" s="758"/>
      <c r="CM1940" s="758"/>
      <c r="CN1940" s="758"/>
    </row>
    <row r="1941" spans="2:92" ht="15">
      <c r="B1941" s="758"/>
      <c r="C1941" s="758"/>
      <c r="D1941" s="758"/>
      <c r="E1941" s="758"/>
      <c r="F1941" s="758"/>
      <c r="G1941" s="758"/>
      <c r="H1941" s="758"/>
      <c r="I1941" s="758"/>
      <c r="J1941" s="758"/>
      <c r="K1941" s="758"/>
      <c r="L1941" s="758"/>
      <c r="M1941" s="758"/>
      <c r="N1941" s="758"/>
      <c r="O1941" s="758"/>
      <c r="P1941" s="758"/>
      <c r="Q1941" s="758"/>
      <c r="R1941" s="758"/>
      <c r="S1941" s="758"/>
      <c r="T1941" s="758"/>
      <c r="U1941" s="758"/>
      <c r="V1941" s="758"/>
      <c r="W1941" s="758"/>
      <c r="X1941" s="758"/>
      <c r="Y1941" s="758"/>
      <c r="Z1941" s="758"/>
      <c r="AA1941" s="758"/>
      <c r="AB1941" s="758"/>
      <c r="AC1941" s="758"/>
      <c r="AD1941" s="758"/>
      <c r="AE1941" s="758"/>
      <c r="AF1941" s="758"/>
      <c r="AG1941" s="758"/>
      <c r="AH1941" s="758"/>
      <c r="AI1941" s="758"/>
      <c r="AJ1941" s="758"/>
      <c r="AK1941" s="758"/>
      <c r="AL1941" s="758"/>
      <c r="AM1941" s="758"/>
      <c r="AN1941" s="758"/>
      <c r="AO1941" s="758"/>
      <c r="AP1941" s="758"/>
      <c r="AQ1941" s="758"/>
      <c r="AR1941" s="758"/>
      <c r="AS1941" s="758"/>
      <c r="AT1941" s="758"/>
      <c r="AU1941" s="758"/>
      <c r="AV1941" s="758"/>
      <c r="AW1941" s="758"/>
      <c r="AX1941" s="758"/>
      <c r="AY1941" s="758"/>
      <c r="AZ1941" s="758"/>
      <c r="BA1941" s="758"/>
      <c r="BB1941" s="758"/>
      <c r="BC1941" s="758"/>
      <c r="BD1941" s="758"/>
      <c r="BE1941" s="758"/>
      <c r="BF1941" s="812"/>
      <c r="BG1941" s="758"/>
      <c r="BH1941" s="758"/>
      <c r="BI1941" s="758"/>
      <c r="BJ1941" s="758"/>
      <c r="BK1941" s="758"/>
      <c r="BL1941" s="758"/>
      <c r="BM1941" s="758"/>
      <c r="BN1941" s="758"/>
      <c r="BO1941" s="758"/>
      <c r="BP1941" s="758"/>
      <c r="BQ1941" s="758"/>
      <c r="BR1941" s="758"/>
      <c r="BS1941" s="758"/>
      <c r="BT1941" s="758"/>
      <c r="BU1941" s="758"/>
      <c r="BV1941" s="758"/>
      <c r="BW1941" s="758"/>
      <c r="BX1941" s="758"/>
      <c r="BY1941" s="758"/>
      <c r="BZ1941" s="758"/>
      <c r="CA1941" s="758"/>
      <c r="CB1941" s="758"/>
      <c r="CC1941" s="758"/>
      <c r="CD1941" s="758"/>
      <c r="CE1941" s="758"/>
      <c r="CF1941" s="758"/>
      <c r="CG1941" s="758"/>
      <c r="CH1941" s="758"/>
      <c r="CI1941" s="758"/>
      <c r="CJ1941" s="758"/>
      <c r="CK1941" s="758"/>
      <c r="CL1941" s="758"/>
      <c r="CM1941" s="758"/>
      <c r="CN1941" s="758"/>
    </row>
    <row r="1942" spans="2:92" ht="15">
      <c r="B1942" s="758"/>
      <c r="C1942" s="758"/>
      <c r="D1942" s="758"/>
      <c r="E1942" s="758"/>
      <c r="F1942" s="758"/>
      <c r="G1942" s="758"/>
      <c r="H1942" s="758"/>
      <c r="I1942" s="758"/>
      <c r="J1942" s="758"/>
      <c r="K1942" s="758"/>
      <c r="L1942" s="758"/>
      <c r="M1942" s="758"/>
      <c r="N1942" s="758"/>
      <c r="O1942" s="758"/>
      <c r="P1942" s="758"/>
      <c r="Q1942" s="758"/>
      <c r="R1942" s="758"/>
      <c r="S1942" s="758"/>
      <c r="T1942" s="758"/>
      <c r="U1942" s="758"/>
      <c r="V1942" s="758"/>
      <c r="W1942" s="758"/>
      <c r="X1942" s="758"/>
      <c r="Y1942" s="758"/>
      <c r="Z1942" s="758"/>
      <c r="AA1942" s="758"/>
      <c r="AB1942" s="758"/>
      <c r="AC1942" s="758"/>
      <c r="AD1942" s="758"/>
      <c r="AE1942" s="758"/>
      <c r="AF1942" s="758"/>
      <c r="AG1942" s="758"/>
      <c r="AH1942" s="758"/>
      <c r="AI1942" s="758"/>
      <c r="AJ1942" s="758"/>
      <c r="AK1942" s="758"/>
      <c r="AL1942" s="758"/>
      <c r="AM1942" s="758"/>
      <c r="AN1942" s="758"/>
      <c r="AO1942" s="758"/>
      <c r="AP1942" s="758"/>
      <c r="AQ1942" s="758"/>
      <c r="AR1942" s="758"/>
      <c r="AS1942" s="758"/>
      <c r="AT1942" s="758"/>
      <c r="AU1942" s="758"/>
      <c r="AV1942" s="758"/>
      <c r="AW1942" s="758"/>
      <c r="AX1942" s="758"/>
      <c r="AY1942" s="758"/>
      <c r="AZ1942" s="758"/>
      <c r="BA1942" s="758"/>
      <c r="BB1942" s="758"/>
      <c r="BC1942" s="758"/>
      <c r="BD1942" s="758"/>
      <c r="BE1942" s="758"/>
      <c r="BF1942" s="812"/>
      <c r="BG1942" s="758"/>
      <c r="BH1942" s="758"/>
      <c r="BI1942" s="758"/>
      <c r="BJ1942" s="758"/>
      <c r="BK1942" s="758"/>
      <c r="BL1942" s="758"/>
      <c r="BM1942" s="758"/>
      <c r="BN1942" s="758"/>
      <c r="BO1942" s="758"/>
      <c r="BP1942" s="758"/>
      <c r="BQ1942" s="758"/>
      <c r="BR1942" s="758"/>
      <c r="BS1942" s="758"/>
      <c r="BT1942" s="758"/>
      <c r="BU1942" s="758"/>
      <c r="BV1942" s="758"/>
      <c r="BW1942" s="758"/>
      <c r="BX1942" s="758"/>
      <c r="BY1942" s="758"/>
      <c r="BZ1942" s="758"/>
      <c r="CA1942" s="758"/>
      <c r="CB1942" s="758"/>
      <c r="CC1942" s="758"/>
      <c r="CD1942" s="758"/>
      <c r="CE1942" s="758"/>
      <c r="CF1942" s="758"/>
      <c r="CG1942" s="758"/>
      <c r="CH1942" s="758"/>
      <c r="CI1942" s="758"/>
      <c r="CJ1942" s="758"/>
      <c r="CK1942" s="758"/>
      <c r="CL1942" s="758"/>
      <c r="CM1942" s="758"/>
      <c r="CN1942" s="758"/>
    </row>
    <row r="1943" spans="2:92" ht="15">
      <c r="B1943" s="758"/>
      <c r="C1943" s="758"/>
      <c r="D1943" s="758"/>
      <c r="E1943" s="758"/>
      <c r="F1943" s="758"/>
      <c r="G1943" s="758"/>
      <c r="H1943" s="758"/>
      <c r="I1943" s="758"/>
      <c r="J1943" s="758"/>
      <c r="K1943" s="758"/>
      <c r="L1943" s="758"/>
      <c r="M1943" s="758"/>
      <c r="N1943" s="758"/>
      <c r="O1943" s="758"/>
      <c r="P1943" s="758"/>
      <c r="Q1943" s="758"/>
      <c r="R1943" s="758"/>
      <c r="S1943" s="758"/>
      <c r="T1943" s="758"/>
      <c r="U1943" s="758"/>
      <c r="V1943" s="758"/>
      <c r="W1943" s="758"/>
      <c r="X1943" s="758"/>
      <c r="Y1943" s="758"/>
      <c r="Z1943" s="758"/>
      <c r="AA1943" s="758"/>
      <c r="AB1943" s="758"/>
      <c r="AC1943" s="758"/>
      <c r="AD1943" s="758"/>
      <c r="AE1943" s="758"/>
      <c r="AF1943" s="758"/>
      <c r="AG1943" s="758"/>
      <c r="AH1943" s="758"/>
      <c r="AI1943" s="758"/>
      <c r="AJ1943" s="758"/>
      <c r="AK1943" s="758"/>
      <c r="AL1943" s="758"/>
      <c r="AM1943" s="758"/>
      <c r="AN1943" s="758"/>
      <c r="AO1943" s="758"/>
      <c r="AP1943" s="758"/>
      <c r="AQ1943" s="758"/>
      <c r="AR1943" s="758"/>
      <c r="AS1943" s="758"/>
      <c r="AT1943" s="758"/>
      <c r="AU1943" s="758"/>
      <c r="AV1943" s="758"/>
      <c r="AW1943" s="758"/>
      <c r="AX1943" s="758"/>
      <c r="AY1943" s="758"/>
      <c r="AZ1943" s="758"/>
      <c r="BA1943" s="758"/>
      <c r="BB1943" s="758"/>
      <c r="BC1943" s="758"/>
      <c r="BD1943" s="758"/>
      <c r="BE1943" s="758"/>
      <c r="BF1943" s="812"/>
      <c r="BG1943" s="758"/>
      <c r="BH1943" s="758"/>
      <c r="BI1943" s="758"/>
      <c r="BJ1943" s="758"/>
      <c r="BK1943" s="758"/>
      <c r="BL1943" s="758"/>
      <c r="BM1943" s="758"/>
      <c r="BN1943" s="758"/>
      <c r="BO1943" s="758"/>
      <c r="BP1943" s="758"/>
      <c r="BQ1943" s="758"/>
      <c r="BR1943" s="758"/>
      <c r="BS1943" s="758"/>
      <c r="BT1943" s="758"/>
      <c r="BU1943" s="758"/>
      <c r="BV1943" s="758"/>
      <c r="BW1943" s="758"/>
      <c r="BX1943" s="758"/>
      <c r="BY1943" s="758"/>
      <c r="BZ1943" s="758"/>
      <c r="CA1943" s="758"/>
      <c r="CB1943" s="758"/>
      <c r="CC1943" s="758"/>
      <c r="CD1943" s="758"/>
      <c r="CE1943" s="758"/>
      <c r="CF1943" s="758"/>
      <c r="CG1943" s="758"/>
      <c r="CH1943" s="758"/>
      <c r="CI1943" s="758"/>
      <c r="CJ1943" s="758"/>
      <c r="CK1943" s="758"/>
      <c r="CL1943" s="758"/>
      <c r="CM1943" s="758"/>
      <c r="CN1943" s="758"/>
    </row>
    <row r="1944" spans="2:92" ht="15">
      <c r="B1944" s="758"/>
      <c r="C1944" s="758"/>
      <c r="D1944" s="758"/>
      <c r="E1944" s="758"/>
      <c r="F1944" s="758"/>
      <c r="G1944" s="758"/>
      <c r="H1944" s="758"/>
      <c r="I1944" s="758"/>
      <c r="J1944" s="758"/>
      <c r="K1944" s="758"/>
      <c r="L1944" s="758"/>
      <c r="M1944" s="758"/>
      <c r="N1944" s="758"/>
      <c r="O1944" s="758"/>
      <c r="P1944" s="758"/>
      <c r="Q1944" s="758"/>
      <c r="R1944" s="758"/>
      <c r="S1944" s="758"/>
      <c r="T1944" s="758"/>
      <c r="U1944" s="758"/>
      <c r="V1944" s="758"/>
      <c r="W1944" s="758"/>
      <c r="X1944" s="758"/>
      <c r="Y1944" s="758"/>
      <c r="Z1944" s="758"/>
      <c r="AA1944" s="758"/>
      <c r="AB1944" s="758"/>
      <c r="AC1944" s="758"/>
      <c r="AD1944" s="758"/>
      <c r="AE1944" s="758"/>
      <c r="AF1944" s="758"/>
      <c r="AG1944" s="758"/>
      <c r="AH1944" s="758"/>
      <c r="AI1944" s="758"/>
      <c r="AJ1944" s="758"/>
      <c r="AK1944" s="758"/>
      <c r="AL1944" s="758"/>
      <c r="AM1944" s="758"/>
      <c r="AN1944" s="758"/>
      <c r="AO1944" s="758"/>
      <c r="AP1944" s="758"/>
      <c r="AQ1944" s="758"/>
      <c r="AR1944" s="758"/>
      <c r="AS1944" s="758"/>
      <c r="AT1944" s="758"/>
      <c r="AU1944" s="758"/>
      <c r="AV1944" s="758"/>
      <c r="AW1944" s="758"/>
      <c r="AX1944" s="758"/>
      <c r="AY1944" s="758"/>
      <c r="AZ1944" s="758"/>
      <c r="BA1944" s="758"/>
      <c r="BB1944" s="758"/>
      <c r="BC1944" s="758"/>
      <c r="BD1944" s="758"/>
      <c r="BE1944" s="758"/>
      <c r="BF1944" s="812"/>
      <c r="BG1944" s="758"/>
      <c r="BH1944" s="758"/>
      <c r="BI1944" s="758"/>
      <c r="BJ1944" s="758"/>
      <c r="BK1944" s="758"/>
      <c r="BL1944" s="758"/>
      <c r="BM1944" s="758"/>
      <c r="BN1944" s="758"/>
      <c r="BO1944" s="758"/>
      <c r="BP1944" s="758"/>
      <c r="BQ1944" s="758"/>
      <c r="BR1944" s="758"/>
      <c r="BS1944" s="758"/>
      <c r="BT1944" s="758"/>
      <c r="BU1944" s="758"/>
      <c r="BV1944" s="758"/>
      <c r="BW1944" s="758"/>
      <c r="BX1944" s="758"/>
      <c r="BY1944" s="758"/>
      <c r="BZ1944" s="758"/>
      <c r="CA1944" s="758"/>
      <c r="CB1944" s="758"/>
      <c r="CC1944" s="758"/>
      <c r="CD1944" s="758"/>
      <c r="CE1944" s="758"/>
      <c r="CF1944" s="758"/>
      <c r="CG1944" s="758"/>
      <c r="CH1944" s="758"/>
      <c r="CI1944" s="758"/>
      <c r="CJ1944" s="758"/>
      <c r="CK1944" s="758"/>
      <c r="CL1944" s="758"/>
      <c r="CM1944" s="758"/>
      <c r="CN1944" s="758"/>
    </row>
    <row r="1945" spans="2:92" ht="15">
      <c r="B1945" s="758"/>
      <c r="C1945" s="758"/>
      <c r="D1945" s="758"/>
      <c r="E1945" s="758"/>
      <c r="F1945" s="758"/>
      <c r="G1945" s="758"/>
      <c r="H1945" s="758"/>
      <c r="I1945" s="758"/>
      <c r="J1945" s="758"/>
      <c r="K1945" s="758"/>
      <c r="L1945" s="758"/>
      <c r="M1945" s="758"/>
      <c r="N1945" s="758"/>
      <c r="O1945" s="758"/>
      <c r="P1945" s="758"/>
      <c r="Q1945" s="758"/>
      <c r="R1945" s="758"/>
      <c r="S1945" s="758"/>
      <c r="T1945" s="758"/>
      <c r="U1945" s="758"/>
      <c r="V1945" s="758"/>
      <c r="W1945" s="758"/>
      <c r="X1945" s="758"/>
      <c r="Y1945" s="758"/>
      <c r="Z1945" s="758"/>
      <c r="AA1945" s="758"/>
      <c r="AB1945" s="758"/>
      <c r="AC1945" s="758"/>
      <c r="AD1945" s="758"/>
      <c r="AE1945" s="758"/>
      <c r="AF1945" s="758"/>
      <c r="AG1945" s="758"/>
      <c r="AH1945" s="758"/>
      <c r="AI1945" s="758"/>
      <c r="AJ1945" s="758"/>
      <c r="AK1945" s="758"/>
      <c r="AL1945" s="758"/>
      <c r="AM1945" s="758"/>
      <c r="AN1945" s="758"/>
      <c r="AO1945" s="758"/>
      <c r="AP1945" s="758"/>
      <c r="AQ1945" s="758"/>
      <c r="AR1945" s="758"/>
      <c r="AS1945" s="758"/>
      <c r="AT1945" s="758"/>
      <c r="AU1945" s="758"/>
      <c r="AV1945" s="758"/>
      <c r="AW1945" s="758"/>
      <c r="AX1945" s="758"/>
      <c r="AY1945" s="758"/>
      <c r="AZ1945" s="758"/>
      <c r="BA1945" s="758"/>
      <c r="BB1945" s="758"/>
      <c r="BC1945" s="758"/>
      <c r="BD1945" s="758"/>
      <c r="BE1945" s="758"/>
      <c r="BF1945" s="812"/>
      <c r="BG1945" s="758"/>
      <c r="BH1945" s="758"/>
      <c r="BI1945" s="758"/>
      <c r="BJ1945" s="758"/>
      <c r="BK1945" s="758"/>
      <c r="BL1945" s="758"/>
      <c r="BM1945" s="758"/>
      <c r="BN1945" s="758"/>
      <c r="BO1945" s="758"/>
      <c r="BP1945" s="758"/>
      <c r="BQ1945" s="758"/>
      <c r="BR1945" s="758"/>
      <c r="BS1945" s="758"/>
      <c r="BT1945" s="758"/>
      <c r="BU1945" s="758"/>
      <c r="BV1945" s="758"/>
      <c r="BW1945" s="758"/>
      <c r="BX1945" s="758"/>
      <c r="BY1945" s="758"/>
      <c r="BZ1945" s="758"/>
      <c r="CA1945" s="758"/>
      <c r="CB1945" s="758"/>
      <c r="CC1945" s="758"/>
      <c r="CD1945" s="758"/>
      <c r="CE1945" s="758"/>
      <c r="CF1945" s="758"/>
      <c r="CG1945" s="758"/>
      <c r="CH1945" s="758"/>
      <c r="CI1945" s="758"/>
      <c r="CJ1945" s="758"/>
      <c r="CK1945" s="758"/>
      <c r="CL1945" s="758"/>
      <c r="CM1945" s="758"/>
      <c r="CN1945" s="758"/>
    </row>
    <row r="1946" spans="2:92" ht="15">
      <c r="B1946" s="758"/>
      <c r="C1946" s="758"/>
      <c r="D1946" s="758"/>
      <c r="E1946" s="758"/>
      <c r="F1946" s="758"/>
      <c r="G1946" s="758"/>
      <c r="H1946" s="758"/>
      <c r="I1946" s="758"/>
      <c r="J1946" s="758"/>
      <c r="K1946" s="758"/>
      <c r="L1946" s="758"/>
      <c r="M1946" s="758"/>
      <c r="N1946" s="758"/>
      <c r="O1946" s="758"/>
      <c r="P1946" s="758"/>
      <c r="Q1946" s="758"/>
      <c r="R1946" s="758"/>
      <c r="S1946" s="758"/>
      <c r="T1946" s="758"/>
      <c r="U1946" s="758"/>
      <c r="V1946" s="758"/>
      <c r="W1946" s="758"/>
      <c r="X1946" s="758"/>
      <c r="Y1946" s="758"/>
      <c r="Z1946" s="758"/>
      <c r="AA1946" s="758"/>
      <c r="AB1946" s="758"/>
      <c r="AC1946" s="758"/>
      <c r="AD1946" s="758"/>
      <c r="AE1946" s="758"/>
      <c r="AF1946" s="758"/>
      <c r="AG1946" s="758"/>
      <c r="AH1946" s="758"/>
      <c r="AI1946" s="758"/>
      <c r="AJ1946" s="758"/>
      <c r="AK1946" s="758"/>
      <c r="AL1946" s="758"/>
      <c r="AM1946" s="758"/>
      <c r="AN1946" s="758"/>
      <c r="AO1946" s="758"/>
      <c r="AP1946" s="758"/>
      <c r="AQ1946" s="758"/>
      <c r="AR1946" s="758"/>
      <c r="AS1946" s="758"/>
      <c r="AT1946" s="758"/>
      <c r="AU1946" s="758"/>
      <c r="AV1946" s="758"/>
      <c r="AW1946" s="758"/>
      <c r="AX1946" s="758"/>
      <c r="AY1946" s="758"/>
      <c r="AZ1946" s="758"/>
      <c r="BA1946" s="758"/>
      <c r="BB1946" s="758"/>
      <c r="BC1946" s="758"/>
      <c r="BD1946" s="758"/>
      <c r="BE1946" s="758"/>
      <c r="BF1946" s="812"/>
      <c r="BG1946" s="758"/>
      <c r="BH1946" s="758"/>
      <c r="BI1946" s="758"/>
      <c r="BJ1946" s="758"/>
      <c r="BK1946" s="758"/>
      <c r="BL1946" s="758"/>
      <c r="BM1946" s="758"/>
      <c r="BN1946" s="758"/>
      <c r="BO1946" s="758"/>
      <c r="BP1946" s="758"/>
      <c r="BQ1946" s="758"/>
      <c r="BR1946" s="758"/>
      <c r="BS1946" s="758"/>
      <c r="BT1946" s="758"/>
      <c r="BU1946" s="758"/>
      <c r="BV1946" s="758"/>
      <c r="BW1946" s="758"/>
      <c r="BX1946" s="758"/>
      <c r="BY1946" s="758"/>
      <c r="BZ1946" s="758"/>
      <c r="CA1946" s="758"/>
      <c r="CB1946" s="758"/>
      <c r="CC1946" s="758"/>
      <c r="CD1946" s="758"/>
      <c r="CE1946" s="758"/>
      <c r="CF1946" s="758"/>
      <c r="CG1946" s="758"/>
      <c r="CH1946" s="758"/>
      <c r="CI1946" s="758"/>
      <c r="CJ1946" s="758"/>
      <c r="CK1946" s="758"/>
      <c r="CL1946" s="758"/>
      <c r="CM1946" s="758"/>
      <c r="CN1946" s="758"/>
    </row>
    <row r="1947" spans="2:92" ht="15">
      <c r="B1947" s="758"/>
      <c r="C1947" s="758"/>
      <c r="D1947" s="758"/>
      <c r="E1947" s="758"/>
      <c r="F1947" s="758"/>
      <c r="G1947" s="758"/>
      <c r="H1947" s="758"/>
      <c r="I1947" s="758"/>
      <c r="J1947" s="758"/>
      <c r="K1947" s="758"/>
      <c r="L1947" s="758"/>
      <c r="M1947" s="758"/>
      <c r="N1947" s="758"/>
      <c r="O1947" s="758"/>
      <c r="P1947" s="758"/>
      <c r="Q1947" s="758"/>
      <c r="R1947" s="758"/>
      <c r="S1947" s="758"/>
      <c r="T1947" s="758"/>
      <c r="U1947" s="758"/>
      <c r="V1947" s="758"/>
      <c r="W1947" s="758"/>
      <c r="X1947" s="758"/>
      <c r="Y1947" s="758"/>
      <c r="Z1947" s="758"/>
      <c r="AA1947" s="758"/>
      <c r="AB1947" s="758"/>
      <c r="AC1947" s="758"/>
      <c r="AD1947" s="758"/>
      <c r="AE1947" s="758"/>
      <c r="AF1947" s="758"/>
      <c r="AG1947" s="758"/>
      <c r="AH1947" s="758"/>
      <c r="AI1947" s="758"/>
      <c r="AJ1947" s="758"/>
      <c r="AK1947" s="758"/>
      <c r="AL1947" s="758"/>
      <c r="AM1947" s="758"/>
      <c r="AN1947" s="758"/>
      <c r="AO1947" s="758"/>
      <c r="AP1947" s="758"/>
      <c r="AQ1947" s="758"/>
      <c r="AR1947" s="758"/>
      <c r="AS1947" s="758"/>
      <c r="AT1947" s="758"/>
      <c r="AU1947" s="758"/>
      <c r="AV1947" s="758"/>
      <c r="AW1947" s="758"/>
      <c r="AX1947" s="758"/>
      <c r="AY1947" s="758"/>
      <c r="AZ1947" s="758"/>
      <c r="BA1947" s="758"/>
      <c r="BB1947" s="758"/>
      <c r="BC1947" s="758"/>
      <c r="BD1947" s="758"/>
      <c r="BE1947" s="758"/>
      <c r="BF1947" s="812"/>
      <c r="BG1947" s="758"/>
      <c r="BH1947" s="758"/>
      <c r="BI1947" s="758"/>
      <c r="BJ1947" s="758"/>
      <c r="BK1947" s="758"/>
      <c r="BL1947" s="758"/>
      <c r="BM1947" s="758"/>
      <c r="BN1947" s="758"/>
      <c r="BO1947" s="758"/>
      <c r="BP1947" s="758"/>
      <c r="BQ1947" s="758"/>
      <c r="BR1947" s="758"/>
      <c r="BS1947" s="758"/>
      <c r="BT1947" s="758"/>
      <c r="BU1947" s="758"/>
      <c r="BV1947" s="758"/>
      <c r="BW1947" s="758"/>
      <c r="BX1947" s="758"/>
      <c r="BY1947" s="758"/>
      <c r="BZ1947" s="758"/>
      <c r="CA1947" s="758"/>
      <c r="CB1947" s="758"/>
      <c r="CC1947" s="758"/>
      <c r="CD1947" s="758"/>
      <c r="CE1947" s="758"/>
      <c r="CF1947" s="758"/>
      <c r="CG1947" s="758"/>
      <c r="CH1947" s="758"/>
      <c r="CI1947" s="758"/>
      <c r="CJ1947" s="758"/>
      <c r="CK1947" s="758"/>
      <c r="CL1947" s="758"/>
      <c r="CM1947" s="758"/>
      <c r="CN1947" s="758"/>
    </row>
    <row r="1948" spans="2:92" ht="15">
      <c r="B1948" s="758"/>
      <c r="C1948" s="758"/>
      <c r="D1948" s="758"/>
      <c r="E1948" s="758"/>
      <c r="F1948" s="758"/>
      <c r="G1948" s="758"/>
      <c r="H1948" s="758"/>
      <c r="I1948" s="758"/>
      <c r="J1948" s="758"/>
      <c r="K1948" s="758"/>
      <c r="L1948" s="758"/>
      <c r="M1948" s="758"/>
      <c r="N1948" s="758"/>
      <c r="O1948" s="758"/>
      <c r="P1948" s="758"/>
      <c r="Q1948" s="758"/>
      <c r="R1948" s="758"/>
      <c r="S1948" s="758"/>
      <c r="T1948" s="758"/>
      <c r="U1948" s="758"/>
      <c r="V1948" s="758"/>
      <c r="W1948" s="758"/>
      <c r="X1948" s="758"/>
      <c r="Y1948" s="758"/>
      <c r="Z1948" s="758"/>
      <c r="AA1948" s="758"/>
      <c r="AB1948" s="758"/>
      <c r="AC1948" s="758"/>
      <c r="AD1948" s="758"/>
      <c r="AE1948" s="758"/>
      <c r="AF1948" s="758"/>
      <c r="AG1948" s="758"/>
      <c r="AH1948" s="758"/>
      <c r="AI1948" s="758"/>
      <c r="AJ1948" s="758"/>
      <c r="AK1948" s="758"/>
      <c r="AL1948" s="758"/>
      <c r="AM1948" s="758"/>
      <c r="AN1948" s="758"/>
      <c r="AO1948" s="758"/>
      <c r="AP1948" s="758"/>
      <c r="AQ1948" s="758"/>
      <c r="AR1948" s="758"/>
      <c r="AS1948" s="758"/>
      <c r="AT1948" s="758"/>
      <c r="AU1948" s="758"/>
      <c r="AV1948" s="758"/>
      <c r="AW1948" s="758"/>
      <c r="AX1948" s="758"/>
      <c r="AY1948" s="758"/>
      <c r="AZ1948" s="758"/>
      <c r="BA1948" s="758"/>
      <c r="BB1948" s="758"/>
      <c r="BC1948" s="758"/>
      <c r="BD1948" s="758"/>
      <c r="BE1948" s="758"/>
      <c r="BF1948" s="812"/>
      <c r="BG1948" s="758"/>
      <c r="BH1948" s="758"/>
      <c r="BI1948" s="758"/>
      <c r="BJ1948" s="758"/>
      <c r="BK1948" s="758"/>
      <c r="BL1948" s="758"/>
      <c r="BM1948" s="758"/>
      <c r="BN1948" s="758"/>
      <c r="BO1948" s="758"/>
      <c r="BP1948" s="758"/>
      <c r="BQ1948" s="758"/>
      <c r="BR1948" s="758"/>
      <c r="BS1948" s="758"/>
      <c r="BT1948" s="758"/>
      <c r="BU1948" s="758"/>
      <c r="BV1948" s="758"/>
      <c r="BW1948" s="758"/>
      <c r="BX1948" s="758"/>
      <c r="BY1948" s="758"/>
      <c r="BZ1948" s="758"/>
      <c r="CA1948" s="758"/>
      <c r="CB1948" s="758"/>
      <c r="CC1948" s="758"/>
      <c r="CD1948" s="758"/>
      <c r="CE1948" s="758"/>
      <c r="CF1948" s="758"/>
      <c r="CG1948" s="758"/>
      <c r="CH1948" s="758"/>
      <c r="CI1948" s="758"/>
      <c r="CJ1948" s="758"/>
      <c r="CK1948" s="758"/>
      <c r="CL1948" s="758"/>
      <c r="CM1948" s="758"/>
      <c r="CN1948" s="758"/>
    </row>
    <row r="1949" spans="2:92" ht="15">
      <c r="B1949" s="758"/>
      <c r="C1949" s="758"/>
      <c r="D1949" s="758"/>
      <c r="E1949" s="758"/>
      <c r="F1949" s="758"/>
      <c r="G1949" s="758"/>
      <c r="H1949" s="758"/>
      <c r="I1949" s="758"/>
      <c r="J1949" s="758"/>
      <c r="K1949" s="758"/>
      <c r="L1949" s="758"/>
      <c r="M1949" s="758"/>
      <c r="N1949" s="758"/>
      <c r="O1949" s="758"/>
      <c r="P1949" s="758"/>
      <c r="Q1949" s="758"/>
      <c r="R1949" s="758"/>
      <c r="S1949" s="758"/>
      <c r="T1949" s="758"/>
      <c r="U1949" s="758"/>
      <c r="V1949" s="758"/>
      <c r="W1949" s="758"/>
      <c r="X1949" s="758"/>
      <c r="Y1949" s="758"/>
      <c r="Z1949" s="758"/>
      <c r="AA1949" s="758"/>
      <c r="AB1949" s="758"/>
      <c r="AC1949" s="758"/>
      <c r="AD1949" s="758"/>
      <c r="AE1949" s="758"/>
      <c r="AF1949" s="758"/>
      <c r="AG1949" s="758"/>
      <c r="AH1949" s="758"/>
      <c r="AI1949" s="758"/>
      <c r="AJ1949" s="758"/>
      <c r="AK1949" s="758"/>
      <c r="AL1949" s="758"/>
      <c r="AM1949" s="758"/>
      <c r="AN1949" s="758"/>
      <c r="AO1949" s="758"/>
      <c r="AP1949" s="758"/>
      <c r="AQ1949" s="758"/>
      <c r="AR1949" s="758"/>
      <c r="AS1949" s="758"/>
      <c r="AT1949" s="758"/>
      <c r="AU1949" s="758"/>
      <c r="AV1949" s="758"/>
      <c r="AW1949" s="758"/>
      <c r="AX1949" s="758"/>
      <c r="AY1949" s="758"/>
      <c r="AZ1949" s="758"/>
      <c r="BA1949" s="758"/>
      <c r="BB1949" s="758"/>
      <c r="BC1949" s="758"/>
      <c r="BD1949" s="758"/>
      <c r="BE1949" s="758"/>
      <c r="BF1949" s="812"/>
      <c r="BG1949" s="758"/>
      <c r="BH1949" s="758"/>
      <c r="BI1949" s="758"/>
      <c r="BJ1949" s="758"/>
      <c r="BK1949" s="758"/>
      <c r="BL1949" s="758"/>
      <c r="BM1949" s="758"/>
      <c r="BN1949" s="758"/>
      <c r="BO1949" s="758"/>
      <c r="BP1949" s="758"/>
      <c r="BQ1949" s="758"/>
      <c r="BR1949" s="758"/>
      <c r="BS1949" s="758"/>
      <c r="BT1949" s="758"/>
      <c r="BU1949" s="758"/>
      <c r="BV1949" s="758"/>
      <c r="BW1949" s="758"/>
      <c r="BX1949" s="758"/>
      <c r="BY1949" s="758"/>
      <c r="BZ1949" s="758"/>
      <c r="CA1949" s="758"/>
      <c r="CB1949" s="758"/>
      <c r="CC1949" s="758"/>
      <c r="CD1949" s="758"/>
      <c r="CE1949" s="758"/>
      <c r="CF1949" s="758"/>
      <c r="CG1949" s="758"/>
      <c r="CH1949" s="758"/>
      <c r="CI1949" s="758"/>
      <c r="CJ1949" s="758"/>
      <c r="CK1949" s="758"/>
      <c r="CL1949" s="758"/>
      <c r="CM1949" s="758"/>
      <c r="CN1949" s="758"/>
    </row>
    <row r="1950" spans="2:92" ht="15">
      <c r="B1950" s="758"/>
      <c r="C1950" s="758"/>
      <c r="D1950" s="758"/>
      <c r="E1950" s="758"/>
      <c r="F1950" s="758"/>
      <c r="G1950" s="758"/>
      <c r="H1950" s="758"/>
      <c r="I1950" s="758"/>
      <c r="J1950" s="758"/>
      <c r="K1950" s="758"/>
      <c r="L1950" s="758"/>
      <c r="M1950" s="758"/>
      <c r="N1950" s="758"/>
      <c r="O1950" s="758"/>
      <c r="P1950" s="758"/>
      <c r="Q1950" s="758"/>
      <c r="R1950" s="758"/>
      <c r="S1950" s="758"/>
      <c r="T1950" s="758"/>
      <c r="U1950" s="758"/>
      <c r="V1950" s="758"/>
      <c r="W1950" s="758"/>
      <c r="X1950" s="758"/>
      <c r="Y1950" s="758"/>
      <c r="Z1950" s="758"/>
      <c r="AA1950" s="758"/>
      <c r="AB1950" s="758"/>
      <c r="AC1950" s="758"/>
      <c r="AD1950" s="758"/>
      <c r="AE1950" s="758"/>
      <c r="AF1950" s="758"/>
      <c r="AG1950" s="758"/>
      <c r="AH1950" s="758"/>
      <c r="AI1950" s="758"/>
      <c r="AJ1950" s="758"/>
      <c r="AK1950" s="758"/>
      <c r="AL1950" s="758"/>
      <c r="AM1950" s="758"/>
      <c r="AN1950" s="758"/>
      <c r="AO1950" s="758"/>
      <c r="AP1950" s="758"/>
      <c r="AQ1950" s="758"/>
      <c r="AR1950" s="758"/>
      <c r="AS1950" s="758"/>
      <c r="AT1950" s="758"/>
      <c r="AU1950" s="758"/>
      <c r="AV1950" s="758"/>
      <c r="AW1950" s="758"/>
      <c r="AX1950" s="758"/>
      <c r="AY1950" s="758"/>
      <c r="AZ1950" s="758"/>
      <c r="BA1950" s="758"/>
      <c r="BB1950" s="758"/>
      <c r="BC1950" s="758"/>
      <c r="BD1950" s="758"/>
      <c r="BE1950" s="758"/>
      <c r="BF1950" s="812"/>
      <c r="BG1950" s="758"/>
      <c r="BH1950" s="758"/>
      <c r="BI1950" s="758"/>
      <c r="BJ1950" s="758"/>
      <c r="BK1950" s="758"/>
      <c r="BL1950" s="758"/>
      <c r="BM1950" s="758"/>
      <c r="BN1950" s="758"/>
      <c r="BO1950" s="758"/>
      <c r="BP1950" s="758"/>
      <c r="BQ1950" s="758"/>
      <c r="BR1950" s="758"/>
      <c r="BS1950" s="758"/>
      <c r="BT1950" s="758"/>
      <c r="BU1950" s="758"/>
      <c r="BV1950" s="758"/>
      <c r="BW1950" s="758"/>
      <c r="BX1950" s="758"/>
      <c r="BY1950" s="758"/>
      <c r="BZ1950" s="758"/>
      <c r="CA1950" s="758"/>
      <c r="CB1950" s="758"/>
      <c r="CC1950" s="758"/>
      <c r="CD1950" s="758"/>
      <c r="CE1950" s="758"/>
      <c r="CF1950" s="758"/>
      <c r="CG1950" s="758"/>
      <c r="CH1950" s="758"/>
      <c r="CI1950" s="758"/>
      <c r="CJ1950" s="758"/>
      <c r="CK1950" s="758"/>
      <c r="CL1950" s="758"/>
      <c r="CM1950" s="758"/>
      <c r="CN1950" s="758"/>
    </row>
    <row r="1951" spans="2:92" ht="15">
      <c r="B1951" s="758"/>
      <c r="C1951" s="758"/>
      <c r="D1951" s="758"/>
      <c r="E1951" s="758"/>
      <c r="F1951" s="758"/>
      <c r="G1951" s="758"/>
      <c r="H1951" s="758"/>
      <c r="I1951" s="758"/>
      <c r="J1951" s="758"/>
      <c r="K1951" s="758"/>
      <c r="L1951" s="758"/>
      <c r="M1951" s="758"/>
      <c r="N1951" s="758"/>
      <c r="O1951" s="758"/>
      <c r="P1951" s="758"/>
      <c r="Q1951" s="758"/>
      <c r="R1951" s="758"/>
      <c r="S1951" s="758"/>
      <c r="T1951" s="758"/>
      <c r="U1951" s="758"/>
      <c r="V1951" s="758"/>
      <c r="W1951" s="758"/>
      <c r="X1951" s="758"/>
      <c r="Y1951" s="758"/>
      <c r="Z1951" s="758"/>
      <c r="AA1951" s="758"/>
      <c r="AB1951" s="758"/>
      <c r="AC1951" s="758"/>
      <c r="AD1951" s="758"/>
      <c r="AE1951" s="758"/>
      <c r="AF1951" s="758"/>
      <c r="AG1951" s="758"/>
      <c r="AH1951" s="758"/>
      <c r="AI1951" s="758"/>
      <c r="AJ1951" s="758"/>
      <c r="AK1951" s="758"/>
      <c r="AL1951" s="758"/>
      <c r="AM1951" s="758"/>
      <c r="AN1951" s="758"/>
      <c r="AO1951" s="758"/>
      <c r="AP1951" s="758"/>
      <c r="AQ1951" s="758"/>
      <c r="AR1951" s="758"/>
      <c r="AS1951" s="758"/>
      <c r="AT1951" s="758"/>
      <c r="AU1951" s="758"/>
      <c r="AV1951" s="758"/>
      <c r="AW1951" s="758"/>
      <c r="AX1951" s="758"/>
      <c r="AY1951" s="758"/>
      <c r="AZ1951" s="758"/>
      <c r="BA1951" s="758"/>
      <c r="BB1951" s="758"/>
      <c r="BC1951" s="758"/>
      <c r="BD1951" s="758"/>
      <c r="BE1951" s="758"/>
      <c r="BF1951" s="812"/>
      <c r="BG1951" s="758"/>
      <c r="BH1951" s="758"/>
      <c r="BI1951" s="758"/>
      <c r="BJ1951" s="758"/>
      <c r="BK1951" s="758"/>
      <c r="BL1951" s="758"/>
      <c r="BM1951" s="758"/>
      <c r="BN1951" s="758"/>
      <c r="BO1951" s="758"/>
      <c r="BP1951" s="758"/>
      <c r="BQ1951" s="758"/>
      <c r="BR1951" s="758"/>
      <c r="BS1951" s="758"/>
      <c r="BT1951" s="758"/>
      <c r="BU1951" s="758"/>
      <c r="BV1951" s="758"/>
      <c r="BW1951" s="758"/>
      <c r="BX1951" s="758"/>
      <c r="BY1951" s="758"/>
      <c r="BZ1951" s="758"/>
      <c r="CA1951" s="758"/>
      <c r="CB1951" s="758"/>
      <c r="CC1951" s="758"/>
      <c r="CD1951" s="758"/>
      <c r="CE1951" s="758"/>
      <c r="CF1951" s="758"/>
      <c r="CG1951" s="758"/>
      <c r="CH1951" s="758"/>
      <c r="CI1951" s="758"/>
      <c r="CJ1951" s="758"/>
      <c r="CK1951" s="758"/>
      <c r="CL1951" s="758"/>
      <c r="CM1951" s="758"/>
      <c r="CN1951" s="758"/>
    </row>
    <row r="1952" spans="2:92" ht="15">
      <c r="B1952" s="758"/>
      <c r="C1952" s="758"/>
      <c r="D1952" s="758"/>
      <c r="E1952" s="758"/>
      <c r="F1952" s="758"/>
      <c r="G1952" s="758"/>
      <c r="H1952" s="758"/>
      <c r="I1952" s="758"/>
      <c r="J1952" s="758"/>
      <c r="K1952" s="758"/>
      <c r="L1952" s="758"/>
      <c r="M1952" s="758"/>
      <c r="N1952" s="758"/>
      <c r="O1952" s="758"/>
      <c r="P1952" s="758"/>
      <c r="Q1952" s="758"/>
      <c r="R1952" s="758"/>
      <c r="S1952" s="758"/>
      <c r="T1952" s="758"/>
      <c r="U1952" s="758"/>
      <c r="V1952" s="758"/>
      <c r="W1952" s="758"/>
      <c r="X1952" s="758"/>
      <c r="Y1952" s="758"/>
      <c r="Z1952" s="758"/>
      <c r="AA1952" s="758"/>
      <c r="AB1952" s="758"/>
      <c r="AC1952" s="758"/>
      <c r="AD1952" s="758"/>
      <c r="AE1952" s="758"/>
      <c r="AF1952" s="758"/>
      <c r="AG1952" s="758"/>
      <c r="AH1952" s="758"/>
      <c r="AI1952" s="758"/>
      <c r="AJ1952" s="758"/>
      <c r="AK1952" s="758"/>
      <c r="AL1952" s="758"/>
      <c r="AM1952" s="758"/>
      <c r="AN1952" s="758"/>
      <c r="AO1952" s="758"/>
      <c r="AP1952" s="758"/>
      <c r="AQ1952" s="758"/>
      <c r="AR1952" s="758"/>
      <c r="AS1952" s="758"/>
      <c r="AT1952" s="758"/>
      <c r="AU1952" s="758"/>
      <c r="AV1952" s="758"/>
      <c r="AW1952" s="758"/>
      <c r="AX1952" s="758"/>
      <c r="AY1952" s="758"/>
      <c r="AZ1952" s="758"/>
      <c r="BA1952" s="758"/>
      <c r="BB1952" s="758"/>
      <c r="BC1952" s="758"/>
      <c r="BD1952" s="758"/>
      <c r="BE1952" s="758"/>
      <c r="BF1952" s="812"/>
      <c r="BG1952" s="758"/>
      <c r="BH1952" s="758"/>
      <c r="BI1952" s="758"/>
      <c r="BJ1952" s="758"/>
      <c r="BK1952" s="758"/>
      <c r="BL1952" s="758"/>
      <c r="BM1952" s="758"/>
      <c r="BN1952" s="758"/>
      <c r="BO1952" s="758"/>
      <c r="BP1952" s="758"/>
      <c r="BQ1952" s="758"/>
      <c r="BR1952" s="758"/>
      <c r="BS1952" s="758"/>
      <c r="BT1952" s="758"/>
      <c r="BU1952" s="758"/>
      <c r="BV1952" s="758"/>
      <c r="BW1952" s="758"/>
      <c r="BX1952" s="758"/>
      <c r="BY1952" s="758"/>
      <c r="BZ1952" s="758"/>
      <c r="CA1952" s="758"/>
      <c r="CB1952" s="758"/>
      <c r="CC1952" s="758"/>
      <c r="CD1952" s="758"/>
      <c r="CE1952" s="758"/>
      <c r="CF1952" s="758"/>
      <c r="CG1952" s="758"/>
      <c r="CH1952" s="758"/>
      <c r="CI1952" s="758"/>
      <c r="CJ1952" s="758"/>
      <c r="CK1952" s="758"/>
      <c r="CL1952" s="758"/>
      <c r="CM1952" s="758"/>
      <c r="CN1952" s="758"/>
    </row>
    <row r="1953" spans="2:92" ht="15">
      <c r="B1953" s="758"/>
      <c r="C1953" s="758"/>
      <c r="D1953" s="758"/>
      <c r="E1953" s="758"/>
      <c r="F1953" s="758"/>
      <c r="G1953" s="758"/>
      <c r="H1953" s="758"/>
      <c r="I1953" s="758"/>
      <c r="J1953" s="758"/>
      <c r="K1953" s="758"/>
      <c r="L1953" s="758"/>
      <c r="M1953" s="758"/>
      <c r="N1953" s="758"/>
      <c r="O1953" s="758"/>
      <c r="P1953" s="758"/>
      <c r="Q1953" s="758"/>
      <c r="R1953" s="758"/>
      <c r="S1953" s="758"/>
      <c r="T1953" s="758"/>
      <c r="U1953" s="758"/>
      <c r="V1953" s="758"/>
      <c r="W1953" s="758"/>
      <c r="X1953" s="758"/>
      <c r="Y1953" s="758"/>
      <c r="Z1953" s="758"/>
      <c r="AA1953" s="758"/>
      <c r="AB1953" s="758"/>
      <c r="AC1953" s="758"/>
      <c r="AD1953" s="758"/>
      <c r="AE1953" s="758"/>
      <c r="AF1953" s="758"/>
      <c r="AG1953" s="758"/>
      <c r="AH1953" s="758"/>
      <c r="AI1953" s="758"/>
      <c r="AJ1953" s="758"/>
      <c r="AK1953" s="758"/>
      <c r="AL1953" s="758"/>
      <c r="AM1953" s="758"/>
      <c r="AN1953" s="758"/>
      <c r="AO1953" s="758"/>
      <c r="AP1953" s="758"/>
      <c r="AQ1953" s="758"/>
      <c r="AR1953" s="758"/>
      <c r="AS1953" s="758"/>
      <c r="AT1953" s="758"/>
      <c r="AU1953" s="758"/>
      <c r="AV1953" s="758"/>
      <c r="AW1953" s="758"/>
      <c r="AX1953" s="758"/>
      <c r="AY1953" s="758"/>
      <c r="AZ1953" s="758"/>
      <c r="BA1953" s="758"/>
      <c r="BB1953" s="758"/>
      <c r="BC1953" s="758"/>
      <c r="BD1953" s="758"/>
      <c r="BE1953" s="758"/>
      <c r="BF1953" s="812"/>
      <c r="BG1953" s="758"/>
      <c r="BH1953" s="758"/>
      <c r="BI1953" s="758"/>
      <c r="BJ1953" s="758"/>
      <c r="BK1953" s="758"/>
      <c r="BL1953" s="758"/>
      <c r="BM1953" s="758"/>
      <c r="BN1953" s="758"/>
      <c r="BO1953" s="758"/>
      <c r="BP1953" s="758"/>
      <c r="BQ1953" s="758"/>
      <c r="BR1953" s="758"/>
      <c r="BS1953" s="758"/>
      <c r="BT1953" s="758"/>
      <c r="BU1953" s="758"/>
      <c r="BV1953" s="758"/>
      <c r="BW1953" s="758"/>
      <c r="BX1953" s="758"/>
      <c r="BY1953" s="758"/>
      <c r="BZ1953" s="758"/>
      <c r="CA1953" s="758"/>
      <c r="CB1953" s="758"/>
      <c r="CC1953" s="758"/>
      <c r="CD1953" s="758"/>
      <c r="CE1953" s="758"/>
      <c r="CF1953" s="758"/>
      <c r="CG1953" s="758"/>
      <c r="CH1953" s="758"/>
      <c r="CI1953" s="758"/>
      <c r="CJ1953" s="758"/>
      <c r="CK1953" s="758"/>
      <c r="CL1953" s="758"/>
      <c r="CM1953" s="758"/>
      <c r="CN1953" s="758"/>
    </row>
    <row r="1954" spans="2:92" ht="15">
      <c r="B1954" s="758"/>
      <c r="C1954" s="758"/>
      <c r="D1954" s="758"/>
      <c r="E1954" s="758"/>
      <c r="F1954" s="758"/>
      <c r="G1954" s="758"/>
      <c r="H1954" s="758"/>
      <c r="I1954" s="758"/>
      <c r="J1954" s="758"/>
      <c r="K1954" s="758"/>
      <c r="L1954" s="758"/>
      <c r="M1954" s="758"/>
      <c r="N1954" s="758"/>
      <c r="O1954" s="758"/>
      <c r="P1954" s="758"/>
      <c r="Q1954" s="758"/>
      <c r="R1954" s="758"/>
      <c r="S1954" s="758"/>
      <c r="T1954" s="758"/>
      <c r="U1954" s="758"/>
      <c r="V1954" s="758"/>
      <c r="W1954" s="758"/>
      <c r="X1954" s="758"/>
      <c r="Y1954" s="758"/>
      <c r="Z1954" s="758"/>
      <c r="AA1954" s="758"/>
      <c r="AB1954" s="758"/>
      <c r="AC1954" s="758"/>
      <c r="AD1954" s="758"/>
      <c r="AE1954" s="758"/>
      <c r="AF1954" s="758"/>
      <c r="AG1954" s="758"/>
      <c r="AH1954" s="758"/>
      <c r="AI1954" s="758"/>
      <c r="AJ1954" s="758"/>
      <c r="AK1954" s="758"/>
      <c r="AL1954" s="758"/>
      <c r="AM1954" s="758"/>
      <c r="AN1954" s="758"/>
      <c r="AO1954" s="758"/>
      <c r="AP1954" s="758"/>
      <c r="AQ1954" s="758"/>
      <c r="AR1954" s="758"/>
      <c r="AS1954" s="758"/>
      <c r="AT1954" s="758"/>
      <c r="AU1954" s="758"/>
      <c r="AV1954" s="758"/>
      <c r="AW1954" s="758"/>
      <c r="AX1954" s="758"/>
      <c r="AY1954" s="758"/>
      <c r="AZ1954" s="758"/>
      <c r="BA1954" s="758"/>
      <c r="BB1954" s="758"/>
      <c r="BC1954" s="758"/>
      <c r="BD1954" s="758"/>
      <c r="BE1954" s="758"/>
      <c r="BF1954" s="812"/>
      <c r="BG1954" s="758"/>
      <c r="BH1954" s="758"/>
      <c r="BI1954" s="758"/>
      <c r="BJ1954" s="758"/>
      <c r="BK1954" s="758"/>
      <c r="BL1954" s="758"/>
      <c r="BM1954" s="758"/>
      <c r="BN1954" s="758"/>
      <c r="BO1954" s="758"/>
      <c r="BP1954" s="758"/>
      <c r="BQ1954" s="758"/>
      <c r="BR1954" s="758"/>
      <c r="BS1954" s="758"/>
      <c r="BT1954" s="758"/>
      <c r="BU1954" s="758"/>
      <c r="BV1954" s="758"/>
      <c r="BW1954" s="758"/>
      <c r="BX1954" s="758"/>
      <c r="BY1954" s="758"/>
      <c r="BZ1954" s="758"/>
      <c r="CA1954" s="758"/>
      <c r="CB1954" s="758"/>
      <c r="CC1954" s="758"/>
      <c r="CD1954" s="758"/>
      <c r="CE1954" s="758"/>
      <c r="CF1954" s="758"/>
      <c r="CG1954" s="758"/>
      <c r="CH1954" s="758"/>
      <c r="CI1954" s="758"/>
      <c r="CJ1954" s="758"/>
      <c r="CK1954" s="758"/>
      <c r="CL1954" s="758"/>
      <c r="CM1954" s="758"/>
      <c r="CN1954" s="758"/>
    </row>
    <row r="1955" spans="2:92" ht="15">
      <c r="B1955" s="758"/>
      <c r="C1955" s="758"/>
      <c r="D1955" s="758"/>
      <c r="E1955" s="758"/>
      <c r="F1955" s="758"/>
      <c r="G1955" s="758"/>
      <c r="H1955" s="758"/>
      <c r="I1955" s="758"/>
      <c r="J1955" s="758"/>
      <c r="K1955" s="758"/>
      <c r="L1955" s="758"/>
      <c r="M1955" s="758"/>
      <c r="N1955" s="758"/>
      <c r="O1955" s="758"/>
      <c r="P1955" s="758"/>
      <c r="Q1955" s="758"/>
      <c r="R1955" s="758"/>
      <c r="S1955" s="758"/>
      <c r="T1955" s="758"/>
      <c r="U1955" s="758"/>
      <c r="V1955" s="758"/>
      <c r="W1955" s="758"/>
      <c r="X1955" s="758"/>
      <c r="Y1955" s="758"/>
      <c r="Z1955" s="758"/>
      <c r="AA1955" s="758"/>
      <c r="AB1955" s="758"/>
      <c r="AC1955" s="758"/>
      <c r="AD1955" s="758"/>
      <c r="AE1955" s="758"/>
      <c r="AF1955" s="758"/>
      <c r="AG1955" s="758"/>
      <c r="AH1955" s="758"/>
      <c r="AI1955" s="758"/>
      <c r="AJ1955" s="758"/>
      <c r="AK1955" s="758"/>
      <c r="AL1955" s="758"/>
      <c r="AM1955" s="758"/>
      <c r="AN1955" s="758"/>
      <c r="AO1955" s="758"/>
      <c r="AP1955" s="758"/>
      <c r="AQ1955" s="758"/>
      <c r="AR1955" s="758"/>
      <c r="AS1955" s="758"/>
      <c r="AT1955" s="758"/>
      <c r="AU1955" s="758"/>
      <c r="AV1955" s="758"/>
      <c r="AW1955" s="758"/>
      <c r="AX1955" s="758"/>
      <c r="AY1955" s="758"/>
      <c r="AZ1955" s="758"/>
      <c r="BA1955" s="758"/>
      <c r="BB1955" s="758"/>
      <c r="BC1955" s="758"/>
      <c r="BD1955" s="758"/>
      <c r="BE1955" s="758"/>
      <c r="BF1955" s="812"/>
      <c r="BG1955" s="758"/>
      <c r="BH1955" s="758"/>
      <c r="BI1955" s="758"/>
      <c r="BJ1955" s="758"/>
      <c r="BK1955" s="758"/>
      <c r="BL1955" s="758"/>
      <c r="BM1955" s="758"/>
      <c r="BN1955" s="758"/>
      <c r="BO1955" s="758"/>
      <c r="BP1955" s="758"/>
      <c r="BQ1955" s="758"/>
      <c r="BR1955" s="758"/>
      <c r="BS1955" s="758"/>
      <c r="BT1955" s="758"/>
      <c r="BU1955" s="758"/>
      <c r="BV1955" s="758"/>
      <c r="BW1955" s="758"/>
      <c r="BX1955" s="758"/>
      <c r="BY1955" s="758"/>
      <c r="BZ1955" s="758"/>
      <c r="CA1955" s="758"/>
      <c r="CB1955" s="758"/>
      <c r="CC1955" s="758"/>
      <c r="CD1955" s="758"/>
      <c r="CE1955" s="758"/>
      <c r="CF1955" s="758"/>
      <c r="CG1955" s="758"/>
      <c r="CH1955" s="758"/>
      <c r="CI1955" s="758"/>
      <c r="CJ1955" s="758"/>
      <c r="CK1955" s="758"/>
      <c r="CL1955" s="758"/>
      <c r="CM1955" s="758"/>
      <c r="CN1955" s="758"/>
    </row>
    <row r="1956" spans="2:92" ht="15">
      <c r="B1956" s="758"/>
      <c r="C1956" s="758"/>
      <c r="D1956" s="758"/>
      <c r="E1956" s="758"/>
      <c r="F1956" s="758"/>
      <c r="G1956" s="758"/>
      <c r="H1956" s="758"/>
      <c r="I1956" s="758"/>
      <c r="J1956" s="758"/>
      <c r="K1956" s="758"/>
      <c r="L1956" s="758"/>
      <c r="M1956" s="758"/>
      <c r="N1956" s="758"/>
      <c r="O1956" s="758"/>
      <c r="P1956" s="758"/>
      <c r="Q1956" s="758"/>
      <c r="R1956" s="758"/>
      <c r="S1956" s="758"/>
      <c r="T1956" s="758"/>
      <c r="U1956" s="758"/>
      <c r="V1956" s="758"/>
      <c r="W1956" s="758"/>
      <c r="X1956" s="758"/>
      <c r="Y1956" s="758"/>
      <c r="Z1956" s="758"/>
      <c r="AA1956" s="758"/>
      <c r="AB1956" s="758"/>
      <c r="AC1956" s="758"/>
      <c r="AD1956" s="758"/>
      <c r="AE1956" s="758"/>
      <c r="AF1956" s="758"/>
      <c r="AG1956" s="758"/>
      <c r="AH1956" s="758"/>
      <c r="AI1956" s="758"/>
      <c r="AJ1956" s="758"/>
      <c r="AK1956" s="758"/>
      <c r="AL1956" s="758"/>
      <c r="AM1956" s="758"/>
      <c r="AN1956" s="758"/>
      <c r="AO1956" s="758"/>
      <c r="AP1956" s="758"/>
      <c r="AQ1956" s="758"/>
      <c r="AR1956" s="758"/>
      <c r="AS1956" s="758"/>
      <c r="AT1956" s="758"/>
      <c r="AU1956" s="758"/>
      <c r="AV1956" s="758"/>
      <c r="AW1956" s="758"/>
      <c r="AX1956" s="758"/>
      <c r="AY1956" s="758"/>
      <c r="AZ1956" s="758"/>
      <c r="BA1956" s="758"/>
      <c r="BB1956" s="758"/>
      <c r="BC1956" s="758"/>
      <c r="BD1956" s="758"/>
      <c r="BE1956" s="758"/>
      <c r="BF1956" s="812"/>
      <c r="BG1956" s="758"/>
      <c r="BH1956" s="758"/>
      <c r="BI1956" s="758"/>
      <c r="BJ1956" s="758"/>
      <c r="BK1956" s="758"/>
      <c r="BL1956" s="758"/>
      <c r="BM1956" s="758"/>
      <c r="BN1956" s="758"/>
      <c r="BO1956" s="758"/>
      <c r="BP1956" s="758"/>
      <c r="BQ1956" s="758"/>
      <c r="BR1956" s="758"/>
      <c r="BS1956" s="758"/>
      <c r="BT1956" s="758"/>
      <c r="BU1956" s="758"/>
      <c r="BV1956" s="758"/>
      <c r="BW1956" s="758"/>
      <c r="BX1956" s="758"/>
      <c r="BY1956" s="758"/>
      <c r="BZ1956" s="758"/>
      <c r="CA1956" s="758"/>
      <c r="CB1956" s="758"/>
      <c r="CC1956" s="758"/>
      <c r="CD1956" s="758"/>
      <c r="CE1956" s="758"/>
      <c r="CF1956" s="758"/>
      <c r="CG1956" s="758"/>
      <c r="CH1956" s="758"/>
      <c r="CI1956" s="758"/>
      <c r="CJ1956" s="758"/>
      <c r="CK1956" s="758"/>
      <c r="CL1956" s="758"/>
      <c r="CM1956" s="758"/>
      <c r="CN1956" s="758"/>
    </row>
    <row r="1957" spans="2:92" ht="15">
      <c r="B1957" s="758"/>
      <c r="C1957" s="758"/>
      <c r="D1957" s="758"/>
      <c r="E1957" s="758"/>
      <c r="F1957" s="758"/>
      <c r="G1957" s="758"/>
      <c r="H1957" s="758"/>
      <c r="I1957" s="758"/>
      <c r="J1957" s="758"/>
      <c r="K1957" s="758"/>
      <c r="L1957" s="758"/>
      <c r="M1957" s="758"/>
      <c r="N1957" s="758"/>
      <c r="O1957" s="758"/>
      <c r="P1957" s="758"/>
      <c r="Q1957" s="758"/>
      <c r="R1957" s="758"/>
      <c r="S1957" s="758"/>
      <c r="T1957" s="758"/>
      <c r="U1957" s="758"/>
      <c r="V1957" s="758"/>
      <c r="W1957" s="758"/>
      <c r="X1957" s="758"/>
      <c r="Y1957" s="758"/>
      <c r="Z1957" s="758"/>
      <c r="AA1957" s="758"/>
      <c r="AB1957" s="758"/>
      <c r="AC1957" s="758"/>
      <c r="AD1957" s="758"/>
      <c r="AE1957" s="758"/>
      <c r="AF1957" s="758"/>
      <c r="AG1957" s="758"/>
      <c r="AH1957" s="758"/>
      <c r="AI1957" s="758"/>
      <c r="AJ1957" s="758"/>
      <c r="AK1957" s="758"/>
      <c r="AL1957" s="758"/>
      <c r="AM1957" s="758"/>
      <c r="AN1957" s="758"/>
      <c r="AO1957" s="758"/>
      <c r="AP1957" s="758"/>
      <c r="AQ1957" s="758"/>
      <c r="AR1957" s="758"/>
      <c r="AS1957" s="758"/>
      <c r="AT1957" s="758"/>
      <c r="AU1957" s="758"/>
      <c r="AV1957" s="758"/>
      <c r="AW1957" s="758"/>
      <c r="AX1957" s="758"/>
      <c r="AY1957" s="758"/>
      <c r="AZ1957" s="758"/>
      <c r="BA1957" s="758"/>
      <c r="BB1957" s="758"/>
      <c r="BC1957" s="758"/>
      <c r="BD1957" s="758"/>
      <c r="BE1957" s="758"/>
      <c r="BF1957" s="812"/>
      <c r="BG1957" s="758"/>
      <c r="BH1957" s="758"/>
      <c r="BI1957" s="758"/>
      <c r="BJ1957" s="758"/>
      <c r="BK1957" s="758"/>
      <c r="BL1957" s="758"/>
      <c r="BM1957" s="758"/>
      <c r="BN1957" s="758"/>
      <c r="BO1957" s="758"/>
      <c r="BP1957" s="758"/>
      <c r="BQ1957" s="758"/>
      <c r="BR1957" s="758"/>
      <c r="BS1957" s="758"/>
      <c r="BT1957" s="758"/>
      <c r="BU1957" s="758"/>
      <c r="BV1957" s="758"/>
      <c r="BW1957" s="758"/>
      <c r="BX1957" s="758"/>
      <c r="BY1957" s="758"/>
      <c r="BZ1957" s="758"/>
      <c r="CA1957" s="758"/>
      <c r="CB1957" s="758"/>
      <c r="CC1957" s="758"/>
      <c r="CD1957" s="758"/>
      <c r="CE1957" s="758"/>
      <c r="CF1957" s="758"/>
      <c r="CG1957" s="758"/>
      <c r="CH1957" s="758"/>
      <c r="CI1957" s="758"/>
      <c r="CJ1957" s="758"/>
      <c r="CK1957" s="758"/>
      <c r="CL1957" s="758"/>
      <c r="CM1957" s="758"/>
      <c r="CN1957" s="758"/>
    </row>
    <row r="1958" spans="2:92" ht="15">
      <c r="B1958" s="758"/>
      <c r="C1958" s="758"/>
      <c r="D1958" s="758"/>
      <c r="E1958" s="758"/>
      <c r="F1958" s="758"/>
      <c r="G1958" s="758"/>
      <c r="H1958" s="758"/>
      <c r="I1958" s="758"/>
      <c r="J1958" s="758"/>
      <c r="K1958" s="758"/>
      <c r="L1958" s="758"/>
      <c r="M1958" s="758"/>
      <c r="N1958" s="758"/>
      <c r="O1958" s="758"/>
      <c r="P1958" s="758"/>
      <c r="Q1958" s="758"/>
      <c r="R1958" s="758"/>
      <c r="S1958" s="758"/>
      <c r="T1958" s="758"/>
      <c r="U1958" s="758"/>
      <c r="V1958" s="758"/>
      <c r="W1958" s="758"/>
      <c r="X1958" s="758"/>
      <c r="Y1958" s="758"/>
      <c r="Z1958" s="758"/>
      <c r="AA1958" s="758"/>
      <c r="AB1958" s="758"/>
      <c r="AC1958" s="758"/>
      <c r="AD1958" s="758"/>
      <c r="AE1958" s="758"/>
      <c r="AF1958" s="758"/>
      <c r="AG1958" s="758"/>
      <c r="AH1958" s="758"/>
      <c r="AI1958" s="758"/>
      <c r="AJ1958" s="758"/>
      <c r="AK1958" s="758"/>
      <c r="AL1958" s="758"/>
      <c r="AM1958" s="758"/>
      <c r="AN1958" s="758"/>
      <c r="AO1958" s="758"/>
      <c r="AP1958" s="758"/>
      <c r="AQ1958" s="758"/>
      <c r="AR1958" s="758"/>
      <c r="AS1958" s="758"/>
      <c r="AT1958" s="758"/>
      <c r="AU1958" s="758"/>
      <c r="AV1958" s="758"/>
      <c r="AW1958" s="758"/>
      <c r="AX1958" s="758"/>
      <c r="AY1958" s="758"/>
      <c r="AZ1958" s="758"/>
      <c r="BA1958" s="758"/>
      <c r="BB1958" s="758"/>
      <c r="BC1958" s="758"/>
      <c r="BD1958" s="758"/>
      <c r="BE1958" s="758"/>
      <c r="BF1958" s="812"/>
      <c r="BG1958" s="758"/>
      <c r="BH1958" s="758"/>
      <c r="BI1958" s="758"/>
      <c r="BJ1958" s="758"/>
      <c r="BK1958" s="758"/>
      <c r="BL1958" s="758"/>
      <c r="BM1958" s="758"/>
      <c r="BN1958" s="758"/>
      <c r="BO1958" s="758"/>
      <c r="BP1958" s="758"/>
      <c r="BQ1958" s="758"/>
      <c r="BR1958" s="758"/>
      <c r="BS1958" s="758"/>
      <c r="BT1958" s="758"/>
      <c r="BU1958" s="758"/>
      <c r="BV1958" s="758"/>
      <c r="BW1958" s="758"/>
      <c r="BX1958" s="758"/>
      <c r="BY1958" s="758"/>
      <c r="BZ1958" s="758"/>
      <c r="CA1958" s="758"/>
      <c r="CB1958" s="758"/>
      <c r="CC1958" s="758"/>
      <c r="CD1958" s="758"/>
      <c r="CE1958" s="758"/>
      <c r="CF1958" s="758"/>
      <c r="CG1958" s="758"/>
      <c r="CH1958" s="758"/>
      <c r="CI1958" s="758"/>
      <c r="CJ1958" s="758"/>
      <c r="CK1958" s="758"/>
      <c r="CL1958" s="758"/>
      <c r="CM1958" s="758"/>
      <c r="CN1958" s="758"/>
    </row>
    <row r="1959" spans="2:92" ht="15">
      <c r="B1959" s="758"/>
      <c r="C1959" s="758"/>
      <c r="D1959" s="758"/>
      <c r="E1959" s="758"/>
      <c r="F1959" s="758"/>
      <c r="G1959" s="758"/>
      <c r="H1959" s="758"/>
      <c r="I1959" s="758"/>
      <c r="J1959" s="758"/>
      <c r="K1959" s="758"/>
      <c r="L1959" s="758"/>
      <c r="M1959" s="758"/>
      <c r="N1959" s="758"/>
      <c r="O1959" s="758"/>
      <c r="P1959" s="758"/>
      <c r="Q1959" s="758"/>
      <c r="R1959" s="758"/>
      <c r="S1959" s="758"/>
      <c r="T1959" s="758"/>
      <c r="U1959" s="758"/>
      <c r="V1959" s="758"/>
      <c r="W1959" s="758"/>
      <c r="X1959" s="758"/>
      <c r="Y1959" s="758"/>
      <c r="Z1959" s="758"/>
      <c r="AA1959" s="758"/>
      <c r="AB1959" s="758"/>
      <c r="AC1959" s="758"/>
      <c r="AD1959" s="758"/>
      <c r="AE1959" s="758"/>
      <c r="AF1959" s="758"/>
      <c r="AG1959" s="758"/>
      <c r="AH1959" s="758"/>
      <c r="AI1959" s="758"/>
      <c r="AJ1959" s="758"/>
      <c r="AK1959" s="758"/>
      <c r="AL1959" s="758"/>
      <c r="AM1959" s="758"/>
      <c r="AN1959" s="758"/>
      <c r="AO1959" s="758"/>
      <c r="AP1959" s="758"/>
      <c r="AQ1959" s="758"/>
      <c r="AR1959" s="758"/>
      <c r="AS1959" s="758"/>
      <c r="AT1959" s="758"/>
      <c r="AU1959" s="758"/>
      <c r="AV1959" s="758"/>
      <c r="AW1959" s="758"/>
      <c r="AX1959" s="758"/>
      <c r="AY1959" s="758"/>
      <c r="AZ1959" s="758"/>
      <c r="BA1959" s="758"/>
      <c r="BB1959" s="758"/>
      <c r="BC1959" s="758"/>
      <c r="BD1959" s="758"/>
      <c r="BE1959" s="758"/>
      <c r="BF1959" s="812"/>
      <c r="BG1959" s="758"/>
      <c r="BH1959" s="758"/>
      <c r="BI1959" s="758"/>
      <c r="BJ1959" s="758"/>
      <c r="BK1959" s="758"/>
      <c r="BL1959" s="758"/>
      <c r="BM1959" s="758"/>
      <c r="BN1959" s="758"/>
      <c r="BO1959" s="758"/>
      <c r="BP1959" s="758"/>
      <c r="BQ1959" s="758"/>
      <c r="BR1959" s="758"/>
      <c r="BS1959" s="758"/>
      <c r="BT1959" s="758"/>
      <c r="BU1959" s="758"/>
      <c r="BV1959" s="758"/>
      <c r="BW1959" s="758"/>
      <c r="BX1959" s="758"/>
      <c r="BY1959" s="758"/>
      <c r="BZ1959" s="758"/>
      <c r="CA1959" s="758"/>
      <c r="CB1959" s="758"/>
      <c r="CC1959" s="758"/>
      <c r="CD1959" s="758"/>
      <c r="CE1959" s="758"/>
      <c r="CF1959" s="758"/>
      <c r="CG1959" s="758"/>
      <c r="CH1959" s="758"/>
      <c r="CI1959" s="758"/>
      <c r="CJ1959" s="758"/>
      <c r="CK1959" s="758"/>
      <c r="CL1959" s="758"/>
      <c r="CM1959" s="758"/>
      <c r="CN1959" s="758"/>
    </row>
    <row r="1960" spans="2:92" ht="15">
      <c r="B1960" s="758"/>
      <c r="C1960" s="758"/>
      <c r="D1960" s="758"/>
      <c r="E1960" s="758"/>
      <c r="F1960" s="758"/>
      <c r="G1960" s="758"/>
      <c r="H1960" s="758"/>
      <c r="I1960" s="758"/>
      <c r="J1960" s="758"/>
      <c r="K1960" s="758"/>
      <c r="L1960" s="758"/>
      <c r="M1960" s="758"/>
      <c r="N1960" s="758"/>
      <c r="O1960" s="758"/>
      <c r="P1960" s="758"/>
      <c r="Q1960" s="758"/>
      <c r="R1960" s="758"/>
      <c r="S1960" s="758"/>
      <c r="T1960" s="758"/>
      <c r="U1960" s="758"/>
      <c r="V1960" s="758"/>
      <c r="W1960" s="758"/>
      <c r="X1960" s="758"/>
      <c r="Y1960" s="758"/>
      <c r="Z1960" s="758"/>
      <c r="AA1960" s="758"/>
      <c r="AB1960" s="758"/>
      <c r="AC1960" s="758"/>
      <c r="AD1960" s="758"/>
      <c r="AE1960" s="758"/>
      <c r="AF1960" s="758"/>
      <c r="AG1960" s="758"/>
      <c r="AH1960" s="758"/>
      <c r="AI1960" s="758"/>
      <c r="AJ1960" s="758"/>
      <c r="AK1960" s="758"/>
      <c r="AL1960" s="758"/>
      <c r="AM1960" s="758"/>
      <c r="AN1960" s="758"/>
      <c r="AO1960" s="758"/>
      <c r="AP1960" s="758"/>
      <c r="AQ1960" s="758"/>
      <c r="AR1960" s="758"/>
      <c r="AS1960" s="758"/>
      <c r="AT1960" s="758"/>
      <c r="AU1960" s="758"/>
      <c r="AV1960" s="758"/>
      <c r="AW1960" s="758"/>
      <c r="AX1960" s="758"/>
      <c r="AY1960" s="758"/>
      <c r="AZ1960" s="758"/>
      <c r="BA1960" s="758"/>
      <c r="BB1960" s="758"/>
      <c r="BC1960" s="758"/>
      <c r="BD1960" s="758"/>
      <c r="BE1960" s="758"/>
      <c r="BF1960" s="812"/>
      <c r="BG1960" s="758"/>
      <c r="BH1960" s="758"/>
      <c r="BI1960" s="758"/>
      <c r="BJ1960" s="758"/>
      <c r="BK1960" s="758"/>
      <c r="BL1960" s="758"/>
      <c r="BM1960" s="758"/>
      <c r="BN1960" s="758"/>
      <c r="BO1960" s="758"/>
      <c r="BP1960" s="758"/>
      <c r="BQ1960" s="758"/>
      <c r="BR1960" s="758"/>
      <c r="BS1960" s="758"/>
      <c r="BT1960" s="758"/>
      <c r="BU1960" s="758"/>
      <c r="BV1960" s="758"/>
      <c r="BW1960" s="758"/>
      <c r="BX1960" s="758"/>
      <c r="BY1960" s="758"/>
      <c r="BZ1960" s="758"/>
      <c r="CA1960" s="758"/>
      <c r="CB1960" s="758"/>
      <c r="CC1960" s="758"/>
      <c r="CD1960" s="758"/>
      <c r="CE1960" s="758"/>
      <c r="CF1960" s="758"/>
      <c r="CG1960" s="758"/>
      <c r="CH1960" s="758"/>
      <c r="CI1960" s="758"/>
      <c r="CJ1960" s="758"/>
      <c r="CK1960" s="758"/>
      <c r="CL1960" s="758"/>
      <c r="CM1960" s="758"/>
      <c r="CN1960" s="758"/>
    </row>
    <row r="1961" spans="2:92" ht="15">
      <c r="B1961" s="758"/>
      <c r="C1961" s="758"/>
      <c r="D1961" s="758"/>
      <c r="E1961" s="758"/>
      <c r="F1961" s="758"/>
      <c r="G1961" s="758"/>
      <c r="H1961" s="758"/>
      <c r="I1961" s="758"/>
      <c r="J1961" s="758"/>
      <c r="K1961" s="758"/>
      <c r="L1961" s="758"/>
      <c r="M1961" s="758"/>
      <c r="N1961" s="758"/>
      <c r="O1961" s="758"/>
      <c r="P1961" s="758"/>
      <c r="Q1961" s="758"/>
      <c r="R1961" s="758"/>
      <c r="S1961" s="758"/>
      <c r="T1961" s="758"/>
      <c r="U1961" s="758"/>
      <c r="V1961" s="758"/>
      <c r="W1961" s="758"/>
      <c r="X1961" s="758"/>
      <c r="Y1961" s="758"/>
      <c r="Z1961" s="758"/>
      <c r="AA1961" s="758"/>
      <c r="AB1961" s="758"/>
      <c r="AC1961" s="758"/>
      <c r="AD1961" s="758"/>
      <c r="AE1961" s="758"/>
      <c r="AF1961" s="758"/>
      <c r="AG1961" s="758"/>
      <c r="AH1961" s="758"/>
      <c r="AI1961" s="758"/>
      <c r="AJ1961" s="758"/>
      <c r="AK1961" s="758"/>
      <c r="AL1961" s="758"/>
      <c r="AM1961" s="758"/>
      <c r="AN1961" s="758"/>
      <c r="AO1961" s="758"/>
      <c r="AP1961" s="758"/>
      <c r="AQ1961" s="758"/>
      <c r="AR1961" s="758"/>
      <c r="AS1961" s="758"/>
      <c r="AT1961" s="758"/>
      <c r="AU1961" s="758"/>
      <c r="AV1961" s="758"/>
      <c r="AW1961" s="758"/>
      <c r="AX1961" s="758"/>
      <c r="AY1961" s="758"/>
      <c r="AZ1961" s="758"/>
      <c r="BA1961" s="758"/>
      <c r="BB1961" s="758"/>
      <c r="BC1961" s="758"/>
      <c r="BD1961" s="758"/>
      <c r="BE1961" s="758"/>
      <c r="BF1961" s="812"/>
      <c r="BG1961" s="758"/>
      <c r="BH1961" s="758"/>
      <c r="BI1961" s="758"/>
      <c r="BJ1961" s="758"/>
      <c r="BK1961" s="758"/>
      <c r="BL1961" s="758"/>
      <c r="BM1961" s="758"/>
      <c r="BN1961" s="758"/>
      <c r="BO1961" s="758"/>
      <c r="BP1961" s="758"/>
      <c r="BQ1961" s="758"/>
      <c r="BR1961" s="758"/>
      <c r="BS1961" s="758"/>
      <c r="BT1961" s="758"/>
      <c r="BU1961" s="758"/>
      <c r="BV1961" s="758"/>
      <c r="BW1961" s="758"/>
      <c r="BX1961" s="758"/>
      <c r="BY1961" s="758"/>
      <c r="BZ1961" s="758"/>
      <c r="CA1961" s="758"/>
      <c r="CB1961" s="758"/>
      <c r="CC1961" s="758"/>
      <c r="CD1961" s="758"/>
      <c r="CE1961" s="758"/>
      <c r="CF1961" s="758"/>
      <c r="CG1961" s="758"/>
      <c r="CH1961" s="758"/>
      <c r="CI1961" s="758"/>
      <c r="CJ1961" s="758"/>
      <c r="CK1961" s="758"/>
      <c r="CL1961" s="758"/>
      <c r="CM1961" s="758"/>
      <c r="CN1961" s="758"/>
    </row>
    <row r="1962" spans="2:92" ht="15">
      <c r="B1962" s="758"/>
      <c r="C1962" s="758"/>
      <c r="D1962" s="758"/>
      <c r="E1962" s="758"/>
      <c r="F1962" s="758"/>
      <c r="G1962" s="758"/>
      <c r="H1962" s="758"/>
      <c r="I1962" s="758"/>
      <c r="J1962" s="758"/>
      <c r="K1962" s="758"/>
      <c r="L1962" s="758"/>
      <c r="M1962" s="758"/>
      <c r="N1962" s="758"/>
      <c r="O1962" s="758"/>
      <c r="P1962" s="758"/>
      <c r="Q1962" s="758"/>
      <c r="R1962" s="758"/>
      <c r="S1962" s="758"/>
      <c r="T1962" s="758"/>
      <c r="U1962" s="758"/>
      <c r="V1962" s="758"/>
      <c r="W1962" s="758"/>
      <c r="X1962" s="758"/>
      <c r="Y1962" s="758"/>
      <c r="Z1962" s="758"/>
      <c r="AA1962" s="758"/>
      <c r="AB1962" s="758"/>
      <c r="AC1962" s="758"/>
      <c r="AD1962" s="758"/>
      <c r="AE1962" s="758"/>
      <c r="AF1962" s="758"/>
      <c r="AG1962" s="758"/>
      <c r="AH1962" s="758"/>
      <c r="AI1962" s="758"/>
      <c r="AJ1962" s="758"/>
      <c r="AK1962" s="758"/>
      <c r="AL1962" s="758"/>
      <c r="AM1962" s="758"/>
      <c r="AN1962" s="758"/>
      <c r="AO1962" s="758"/>
      <c r="AP1962" s="758"/>
      <c r="AQ1962" s="758"/>
      <c r="AR1962" s="758"/>
      <c r="AS1962" s="758"/>
      <c r="AT1962" s="758"/>
      <c r="AU1962" s="758"/>
      <c r="AV1962" s="758"/>
      <c r="AW1962" s="758"/>
      <c r="AX1962" s="758"/>
      <c r="AY1962" s="758"/>
      <c r="AZ1962" s="758"/>
      <c r="BA1962" s="758"/>
      <c r="BB1962" s="758"/>
      <c r="BC1962" s="758"/>
      <c r="BD1962" s="758"/>
      <c r="BE1962" s="758"/>
      <c r="BF1962" s="812"/>
      <c r="BG1962" s="758"/>
      <c r="BH1962" s="758"/>
      <c r="BI1962" s="758"/>
      <c r="BJ1962" s="758"/>
      <c r="BK1962" s="758"/>
      <c r="BL1962" s="758"/>
      <c r="BM1962" s="758"/>
      <c r="BN1962" s="758"/>
      <c r="BO1962" s="758"/>
      <c r="BP1962" s="758"/>
      <c r="BQ1962" s="758"/>
      <c r="BR1962" s="758"/>
      <c r="BS1962" s="758"/>
      <c r="BT1962" s="758"/>
      <c r="BU1962" s="758"/>
      <c r="BV1962" s="758"/>
      <c r="BW1962" s="758"/>
      <c r="BX1962" s="758"/>
      <c r="BY1962" s="758"/>
      <c r="BZ1962" s="758"/>
      <c r="CA1962" s="758"/>
      <c r="CB1962" s="758"/>
      <c r="CC1962" s="758"/>
      <c r="CD1962" s="758"/>
      <c r="CE1962" s="758"/>
      <c r="CF1962" s="758"/>
      <c r="CG1962" s="758"/>
      <c r="CH1962" s="758"/>
      <c r="CI1962" s="758"/>
      <c r="CJ1962" s="758"/>
      <c r="CK1962" s="758"/>
      <c r="CL1962" s="758"/>
      <c r="CM1962" s="758"/>
      <c r="CN1962" s="758"/>
    </row>
    <row r="1963" spans="2:92" ht="15">
      <c r="B1963" s="758"/>
      <c r="C1963" s="758"/>
      <c r="D1963" s="758"/>
      <c r="E1963" s="758"/>
      <c r="F1963" s="758"/>
      <c r="G1963" s="758"/>
      <c r="H1963" s="758"/>
      <c r="I1963" s="758"/>
      <c r="J1963" s="758"/>
      <c r="K1963" s="758"/>
      <c r="L1963" s="758"/>
      <c r="M1963" s="758"/>
      <c r="N1963" s="758"/>
      <c r="O1963" s="758"/>
      <c r="P1963" s="758"/>
      <c r="Q1963" s="758"/>
      <c r="R1963" s="758"/>
      <c r="S1963" s="758"/>
      <c r="T1963" s="758"/>
      <c r="U1963" s="758"/>
      <c r="V1963" s="758"/>
      <c r="W1963" s="758"/>
      <c r="X1963" s="758"/>
      <c r="Y1963" s="758"/>
      <c r="Z1963" s="758"/>
      <c r="AA1963" s="758"/>
      <c r="AB1963" s="758"/>
      <c r="AC1963" s="758"/>
      <c r="AD1963" s="758"/>
      <c r="AE1963" s="758"/>
      <c r="AF1963" s="758"/>
      <c r="AG1963" s="758"/>
      <c r="AH1963" s="758"/>
      <c r="AI1963" s="758"/>
      <c r="AJ1963" s="758"/>
      <c r="AK1963" s="758"/>
      <c r="AL1963" s="758"/>
      <c r="AM1963" s="758"/>
      <c r="AN1963" s="758"/>
      <c r="AO1963" s="758"/>
      <c r="AP1963" s="758"/>
      <c r="AQ1963" s="758"/>
      <c r="AR1963" s="758"/>
      <c r="AS1963" s="758"/>
      <c r="AT1963" s="758"/>
      <c r="AU1963" s="758"/>
      <c r="AV1963" s="758"/>
      <c r="AW1963" s="758"/>
      <c r="AX1963" s="758"/>
      <c r="AY1963" s="758"/>
      <c r="AZ1963" s="758"/>
      <c r="BA1963" s="758"/>
      <c r="BB1963" s="758"/>
      <c r="BC1963" s="758"/>
      <c r="BD1963" s="758"/>
      <c r="BE1963" s="758"/>
      <c r="BF1963" s="812"/>
      <c r="BG1963" s="758"/>
      <c r="BH1963" s="758"/>
      <c r="BI1963" s="758"/>
      <c r="BJ1963" s="758"/>
      <c r="BK1963" s="758"/>
      <c r="BL1963" s="758"/>
      <c r="BM1963" s="758"/>
      <c r="BN1963" s="758"/>
      <c r="BO1963" s="758"/>
      <c r="BP1963" s="758"/>
      <c r="BQ1963" s="758"/>
      <c r="BR1963" s="758"/>
      <c r="BS1963" s="758"/>
      <c r="BT1963" s="758"/>
      <c r="BU1963" s="758"/>
      <c r="BV1963" s="758"/>
      <c r="BW1963" s="758"/>
      <c r="BX1963" s="758"/>
      <c r="BY1963" s="758"/>
      <c r="BZ1963" s="758"/>
      <c r="CA1963" s="758"/>
      <c r="CB1963" s="758"/>
      <c r="CC1963" s="758"/>
      <c r="CD1963" s="758"/>
      <c r="CE1963" s="758"/>
      <c r="CF1963" s="758"/>
      <c r="CG1963" s="758"/>
      <c r="CH1963" s="758"/>
      <c r="CI1963" s="758"/>
      <c r="CJ1963" s="758"/>
      <c r="CK1963" s="758"/>
      <c r="CL1963" s="758"/>
      <c r="CM1963" s="758"/>
      <c r="CN1963" s="758"/>
    </row>
    <row r="1964" spans="2:92" ht="15">
      <c r="B1964" s="758"/>
      <c r="C1964" s="758"/>
      <c r="D1964" s="758"/>
      <c r="E1964" s="758"/>
      <c r="F1964" s="758"/>
      <c r="G1964" s="758"/>
      <c r="H1964" s="758"/>
      <c r="I1964" s="758"/>
      <c r="J1964" s="758"/>
      <c r="K1964" s="758"/>
      <c r="L1964" s="758"/>
      <c r="M1964" s="758"/>
      <c r="N1964" s="758"/>
      <c r="O1964" s="758"/>
      <c r="P1964" s="758"/>
      <c r="Q1964" s="758"/>
      <c r="R1964" s="758"/>
      <c r="S1964" s="758"/>
      <c r="T1964" s="758"/>
      <c r="U1964" s="758"/>
      <c r="V1964" s="758"/>
      <c r="W1964" s="758"/>
      <c r="X1964" s="758"/>
      <c r="Y1964" s="758"/>
      <c r="Z1964" s="758"/>
      <c r="AA1964" s="758"/>
      <c r="AB1964" s="758"/>
      <c r="AC1964" s="758"/>
      <c r="AD1964" s="758"/>
      <c r="AE1964" s="758"/>
      <c r="AF1964" s="758"/>
      <c r="AG1964" s="758"/>
      <c r="AH1964" s="758"/>
      <c r="AI1964" s="758"/>
      <c r="AJ1964" s="758"/>
      <c r="AK1964" s="758"/>
      <c r="AL1964" s="758"/>
      <c r="AM1964" s="758"/>
      <c r="AN1964" s="758"/>
      <c r="AO1964" s="758"/>
      <c r="AP1964" s="758"/>
      <c r="AQ1964" s="758"/>
      <c r="AR1964" s="758"/>
      <c r="AS1964" s="758"/>
      <c r="AT1964" s="758"/>
      <c r="AU1964" s="758"/>
      <c r="AV1964" s="758"/>
      <c r="AW1964" s="758"/>
      <c r="AX1964" s="758"/>
      <c r="AY1964" s="758"/>
      <c r="AZ1964" s="758"/>
      <c r="BA1964" s="758"/>
      <c r="BB1964" s="758"/>
      <c r="BC1964" s="758"/>
      <c r="BD1964" s="758"/>
      <c r="BE1964" s="758"/>
      <c r="BF1964" s="812"/>
      <c r="BG1964" s="758"/>
      <c r="BH1964" s="758"/>
      <c r="BI1964" s="758"/>
      <c r="BJ1964" s="758"/>
      <c r="BK1964" s="758"/>
      <c r="BL1964" s="758"/>
      <c r="BM1964" s="758"/>
      <c r="BN1964" s="758"/>
      <c r="BO1964" s="758"/>
      <c r="BP1964" s="758"/>
      <c r="BQ1964" s="758"/>
      <c r="BR1964" s="758"/>
      <c r="BS1964" s="758"/>
      <c r="BT1964" s="758"/>
      <c r="BU1964" s="758"/>
      <c r="BV1964" s="758"/>
      <c r="BW1964" s="758"/>
      <c r="BX1964" s="758"/>
      <c r="BY1964" s="758"/>
      <c r="BZ1964" s="758"/>
      <c r="CA1964" s="758"/>
      <c r="CB1964" s="758"/>
      <c r="CC1964" s="758"/>
      <c r="CD1964" s="758"/>
      <c r="CE1964" s="758"/>
      <c r="CF1964" s="758"/>
      <c r="CG1964" s="758"/>
      <c r="CH1964" s="758"/>
      <c r="CI1964" s="758"/>
      <c r="CJ1964" s="758"/>
      <c r="CK1964" s="758"/>
      <c r="CL1964" s="758"/>
      <c r="CM1964" s="758"/>
      <c r="CN1964" s="758"/>
    </row>
    <row r="1965" spans="2:92" ht="15">
      <c r="B1965" s="758"/>
      <c r="C1965" s="758"/>
      <c r="D1965" s="758"/>
      <c r="E1965" s="758"/>
      <c r="F1965" s="758"/>
      <c r="G1965" s="758"/>
      <c r="H1965" s="758"/>
      <c r="I1965" s="758"/>
      <c r="J1965" s="758"/>
      <c r="K1965" s="758"/>
      <c r="L1965" s="758"/>
      <c r="M1965" s="758"/>
      <c r="N1965" s="758"/>
      <c r="O1965" s="758"/>
      <c r="P1965" s="758"/>
      <c r="Q1965" s="758"/>
      <c r="R1965" s="758"/>
      <c r="S1965" s="758"/>
      <c r="T1965" s="758"/>
      <c r="U1965" s="758"/>
      <c r="V1965" s="758"/>
      <c r="W1965" s="758"/>
      <c r="X1965" s="758"/>
      <c r="Y1965" s="758"/>
      <c r="Z1965" s="758"/>
      <c r="AA1965" s="758"/>
      <c r="AB1965" s="758"/>
      <c r="AC1965" s="758"/>
      <c r="AD1965" s="758"/>
      <c r="AE1965" s="758"/>
      <c r="AF1965" s="758"/>
      <c r="AG1965" s="758"/>
      <c r="AH1965" s="758"/>
      <c r="AI1965" s="758"/>
      <c r="AJ1965" s="758"/>
      <c r="AK1965" s="758"/>
      <c r="AL1965" s="758"/>
      <c r="AM1965" s="758"/>
      <c r="AN1965" s="758"/>
      <c r="AO1965" s="758"/>
      <c r="AP1965" s="758"/>
      <c r="AQ1965" s="758"/>
      <c r="AR1965" s="758"/>
      <c r="AS1965" s="758"/>
      <c r="AT1965" s="758"/>
      <c r="AU1965" s="758"/>
      <c r="AV1965" s="758"/>
      <c r="AW1965" s="758"/>
      <c r="AX1965" s="758"/>
      <c r="AY1965" s="758"/>
      <c r="AZ1965" s="758"/>
      <c r="BA1965" s="758"/>
      <c r="BB1965" s="758"/>
      <c r="BC1965" s="758"/>
      <c r="BD1965" s="758"/>
      <c r="BE1965" s="758"/>
      <c r="BF1965" s="812"/>
      <c r="BG1965" s="758"/>
      <c r="BH1965" s="758"/>
      <c r="BI1965" s="758"/>
      <c r="BJ1965" s="758"/>
      <c r="BK1965" s="758"/>
      <c r="BL1965" s="758"/>
      <c r="BM1965" s="758"/>
      <c r="BN1965" s="758"/>
      <c r="BO1965" s="758"/>
      <c r="BP1965" s="758"/>
      <c r="BQ1965" s="758"/>
      <c r="BR1965" s="758"/>
      <c r="BS1965" s="758"/>
      <c r="BT1965" s="758"/>
      <c r="BU1965" s="758"/>
      <c r="BV1965" s="758"/>
      <c r="BW1965" s="758"/>
      <c r="BX1965" s="758"/>
      <c r="BY1965" s="758"/>
      <c r="BZ1965" s="758"/>
      <c r="CA1965" s="758"/>
      <c r="CB1965" s="758"/>
      <c r="CC1965" s="758"/>
      <c r="CD1965" s="758"/>
      <c r="CE1965" s="758"/>
      <c r="CF1965" s="758"/>
      <c r="CG1965" s="758"/>
      <c r="CH1965" s="758"/>
      <c r="CI1965" s="758"/>
      <c r="CJ1965" s="758"/>
      <c r="CK1965" s="758"/>
      <c r="CL1965" s="758"/>
      <c r="CM1965" s="758"/>
      <c r="CN1965" s="758"/>
    </row>
    <row r="1966" spans="2:92" ht="15">
      <c r="B1966" s="758"/>
      <c r="C1966" s="758"/>
      <c r="D1966" s="758"/>
      <c r="E1966" s="758"/>
      <c r="F1966" s="758"/>
      <c r="G1966" s="758"/>
      <c r="H1966" s="758"/>
      <c r="I1966" s="758"/>
      <c r="J1966" s="758"/>
      <c r="K1966" s="758"/>
      <c r="L1966" s="758"/>
      <c r="M1966" s="758"/>
      <c r="N1966" s="758"/>
      <c r="O1966" s="758"/>
      <c r="P1966" s="758"/>
      <c r="Q1966" s="758"/>
      <c r="R1966" s="758"/>
      <c r="S1966" s="758"/>
      <c r="T1966" s="758"/>
      <c r="U1966" s="758"/>
      <c r="V1966" s="758"/>
      <c r="W1966" s="758"/>
      <c r="X1966" s="758"/>
      <c r="Y1966" s="758"/>
      <c r="Z1966" s="758"/>
      <c r="AA1966" s="758"/>
      <c r="AB1966" s="758"/>
      <c r="AC1966" s="758"/>
      <c r="AD1966" s="758"/>
      <c r="AE1966" s="758"/>
      <c r="AF1966" s="758"/>
      <c r="AG1966" s="758"/>
      <c r="AH1966" s="758"/>
      <c r="AI1966" s="758"/>
      <c r="AJ1966" s="758"/>
      <c r="AK1966" s="758"/>
      <c r="AL1966" s="758"/>
      <c r="AM1966" s="758"/>
      <c r="AN1966" s="758"/>
      <c r="AO1966" s="758"/>
      <c r="AP1966" s="758"/>
      <c r="AQ1966" s="758"/>
      <c r="AR1966" s="758"/>
      <c r="AS1966" s="758"/>
      <c r="AT1966" s="758"/>
      <c r="AU1966" s="758"/>
      <c r="AV1966" s="758"/>
      <c r="AW1966" s="758"/>
      <c r="AX1966" s="758"/>
      <c r="AY1966" s="758"/>
      <c r="AZ1966" s="758"/>
      <c r="BA1966" s="758"/>
      <c r="BB1966" s="758"/>
      <c r="BC1966" s="758"/>
      <c r="BD1966" s="758"/>
      <c r="BE1966" s="758"/>
      <c r="BF1966" s="812"/>
      <c r="BG1966" s="758"/>
      <c r="BH1966" s="758"/>
      <c r="BI1966" s="758"/>
      <c r="BJ1966" s="758"/>
      <c r="BK1966" s="758"/>
      <c r="BL1966" s="758"/>
      <c r="BM1966" s="758"/>
      <c r="BN1966" s="758"/>
      <c r="BO1966" s="758"/>
      <c r="BP1966" s="758"/>
      <c r="BQ1966" s="758"/>
      <c r="BR1966" s="758"/>
      <c r="BS1966" s="758"/>
      <c r="BT1966" s="758"/>
      <c r="BU1966" s="758"/>
      <c r="BV1966" s="758"/>
      <c r="BW1966" s="758"/>
      <c r="BX1966" s="758"/>
      <c r="BY1966" s="758"/>
      <c r="BZ1966" s="758"/>
      <c r="CA1966" s="758"/>
      <c r="CB1966" s="758"/>
      <c r="CC1966" s="758"/>
      <c r="CD1966" s="758"/>
      <c r="CE1966" s="758"/>
      <c r="CF1966" s="758"/>
      <c r="CG1966" s="758"/>
      <c r="CH1966" s="758"/>
      <c r="CI1966" s="758"/>
      <c r="CJ1966" s="758"/>
      <c r="CK1966" s="758"/>
      <c r="CL1966" s="758"/>
      <c r="CM1966" s="758"/>
      <c r="CN1966" s="758"/>
    </row>
    <row r="1967" spans="2:92" ht="15">
      <c r="B1967" s="758"/>
      <c r="C1967" s="758"/>
      <c r="D1967" s="758"/>
      <c r="E1967" s="758"/>
      <c r="F1967" s="758"/>
      <c r="G1967" s="758"/>
      <c r="H1967" s="758"/>
      <c r="I1967" s="758"/>
      <c r="J1967" s="758"/>
      <c r="K1967" s="758"/>
      <c r="L1967" s="758"/>
      <c r="M1967" s="758"/>
      <c r="N1967" s="758"/>
      <c r="O1967" s="758"/>
      <c r="P1967" s="758"/>
      <c r="Q1967" s="758"/>
      <c r="R1967" s="758"/>
      <c r="S1967" s="758"/>
      <c r="T1967" s="758"/>
      <c r="U1967" s="758"/>
      <c r="V1967" s="758"/>
      <c r="W1967" s="758"/>
      <c r="X1967" s="758"/>
      <c r="Y1967" s="758"/>
      <c r="Z1967" s="758"/>
      <c r="AA1967" s="758"/>
      <c r="AB1967" s="758"/>
      <c r="AC1967" s="758"/>
      <c r="AD1967" s="758"/>
      <c r="AE1967" s="758"/>
      <c r="AF1967" s="758"/>
      <c r="AG1967" s="758"/>
      <c r="AH1967" s="758"/>
      <c r="AI1967" s="758"/>
      <c r="AJ1967" s="758"/>
      <c r="AK1967" s="758"/>
      <c r="AL1967" s="758"/>
      <c r="AM1967" s="758"/>
      <c r="AN1967" s="758"/>
      <c r="AO1967" s="758"/>
      <c r="AP1967" s="758"/>
      <c r="AQ1967" s="758"/>
      <c r="AR1967" s="758"/>
      <c r="AS1967" s="758"/>
      <c r="AT1967" s="758"/>
      <c r="AU1967" s="758"/>
      <c r="AV1967" s="758"/>
      <c r="AW1967" s="758"/>
      <c r="AX1967" s="758"/>
      <c r="AY1967" s="758"/>
      <c r="AZ1967" s="758"/>
      <c r="BA1967" s="758"/>
      <c r="BB1967" s="758"/>
      <c r="BC1967" s="758"/>
      <c r="BD1967" s="758"/>
      <c r="BE1967" s="758"/>
      <c r="BF1967" s="812"/>
      <c r="BG1967" s="758"/>
      <c r="BH1967" s="758"/>
      <c r="BI1967" s="758"/>
      <c r="BJ1967" s="758"/>
      <c r="BK1967" s="758"/>
      <c r="BL1967" s="758"/>
      <c r="BM1967" s="758"/>
      <c r="BN1967" s="758"/>
      <c r="BO1967" s="758"/>
      <c r="BP1967" s="758"/>
      <c r="BQ1967" s="758"/>
      <c r="BR1967" s="758"/>
      <c r="BS1967" s="758"/>
      <c r="BT1967" s="758"/>
      <c r="BU1967" s="758"/>
      <c r="BV1967" s="758"/>
      <c r="BW1967" s="758"/>
      <c r="BX1967" s="758"/>
      <c r="BY1967" s="758"/>
      <c r="BZ1967" s="758"/>
      <c r="CA1967" s="758"/>
      <c r="CB1967" s="758"/>
      <c r="CC1967" s="758"/>
      <c r="CD1967" s="758"/>
      <c r="CE1967" s="758"/>
      <c r="CF1967" s="758"/>
      <c r="CG1967" s="758"/>
      <c r="CH1967" s="758"/>
      <c r="CI1967" s="758"/>
      <c r="CJ1967" s="758"/>
      <c r="CK1967" s="758"/>
      <c r="CL1967" s="758"/>
      <c r="CM1967" s="758"/>
      <c r="CN1967" s="758"/>
    </row>
    <row r="1968" spans="2:92" ht="15">
      <c r="B1968" s="758"/>
      <c r="C1968" s="758"/>
      <c r="D1968" s="758"/>
      <c r="E1968" s="758"/>
      <c r="F1968" s="758"/>
      <c r="G1968" s="758"/>
      <c r="H1968" s="758"/>
      <c r="I1968" s="758"/>
      <c r="J1968" s="758"/>
      <c r="K1968" s="758"/>
      <c r="L1968" s="758"/>
      <c r="M1968" s="758"/>
      <c r="N1968" s="758"/>
      <c r="O1968" s="758"/>
      <c r="P1968" s="758"/>
      <c r="Q1968" s="758"/>
      <c r="R1968" s="758"/>
      <c r="S1968" s="758"/>
      <c r="T1968" s="758"/>
      <c r="U1968" s="758"/>
      <c r="V1968" s="758"/>
      <c r="W1968" s="758"/>
      <c r="X1968" s="758"/>
      <c r="Y1968" s="758"/>
      <c r="Z1968" s="758"/>
      <c r="AA1968" s="758"/>
      <c r="AB1968" s="758"/>
      <c r="AC1968" s="758"/>
      <c r="AD1968" s="758"/>
      <c r="AE1968" s="758"/>
      <c r="AF1968" s="758"/>
      <c r="AG1968" s="758"/>
      <c r="AH1968" s="758"/>
      <c r="AI1968" s="758"/>
      <c r="AJ1968" s="758"/>
      <c r="AK1968" s="758"/>
      <c r="AL1968" s="758"/>
      <c r="AM1968" s="758"/>
      <c r="AN1968" s="758"/>
      <c r="AO1968" s="758"/>
      <c r="AP1968" s="758"/>
      <c r="AQ1968" s="758"/>
      <c r="AR1968" s="758"/>
      <c r="AS1968" s="758"/>
      <c r="AT1968" s="758"/>
      <c r="AU1968" s="758"/>
      <c r="AV1968" s="758"/>
      <c r="AW1968" s="758"/>
      <c r="AX1968" s="758"/>
      <c r="AY1968" s="758"/>
      <c r="AZ1968" s="758"/>
      <c r="BA1968" s="758"/>
      <c r="BB1968" s="758"/>
      <c r="BC1968" s="758"/>
      <c r="BD1968" s="758"/>
      <c r="BE1968" s="758"/>
      <c r="BF1968" s="812"/>
      <c r="BG1968" s="758"/>
      <c r="BH1968" s="758"/>
      <c r="BI1968" s="758"/>
      <c r="BJ1968" s="758"/>
      <c r="BK1968" s="758"/>
      <c r="BL1968" s="758"/>
      <c r="BM1968" s="758"/>
      <c r="BN1968" s="758"/>
      <c r="BO1968" s="758"/>
      <c r="BP1968" s="758"/>
      <c r="BQ1968" s="758"/>
      <c r="BR1968" s="758"/>
      <c r="BS1968" s="758"/>
      <c r="BT1968" s="758"/>
      <c r="BU1968" s="758"/>
      <c r="BV1968" s="758"/>
      <c r="BW1968" s="758"/>
      <c r="BX1968" s="758"/>
      <c r="BY1968" s="758"/>
      <c r="BZ1968" s="758"/>
      <c r="CA1968" s="758"/>
      <c r="CB1968" s="758"/>
      <c r="CC1968" s="758"/>
      <c r="CD1968" s="758"/>
      <c r="CE1968" s="758"/>
      <c r="CF1968" s="758"/>
      <c r="CG1968" s="758"/>
      <c r="CH1968" s="758"/>
      <c r="CI1968" s="758"/>
      <c r="CJ1968" s="758"/>
      <c r="CK1968" s="758"/>
      <c r="CL1968" s="758"/>
      <c r="CM1968" s="758"/>
      <c r="CN1968" s="758"/>
    </row>
    <row r="1969" spans="2:92" ht="15">
      <c r="B1969" s="758"/>
      <c r="C1969" s="758"/>
      <c r="D1969" s="758"/>
      <c r="E1969" s="758"/>
      <c r="F1969" s="758"/>
      <c r="G1969" s="758"/>
      <c r="H1969" s="758"/>
      <c r="I1969" s="758"/>
      <c r="J1969" s="758"/>
      <c r="K1969" s="758"/>
      <c r="L1969" s="758"/>
      <c r="M1969" s="758"/>
      <c r="N1969" s="758"/>
      <c r="O1969" s="758"/>
      <c r="P1969" s="758"/>
      <c r="Q1969" s="758"/>
      <c r="R1969" s="758"/>
      <c r="S1969" s="758"/>
      <c r="T1969" s="758"/>
      <c r="U1969" s="758"/>
      <c r="V1969" s="758"/>
      <c r="W1969" s="758"/>
      <c r="X1969" s="758"/>
      <c r="Y1969" s="758"/>
      <c r="Z1969" s="758"/>
      <c r="AA1969" s="758"/>
      <c r="AB1969" s="758"/>
      <c r="AC1969" s="758"/>
      <c r="AD1969" s="758"/>
      <c r="AE1969" s="758"/>
      <c r="AF1969" s="758"/>
      <c r="AG1969" s="758"/>
      <c r="AH1969" s="758"/>
      <c r="AI1969" s="758"/>
      <c r="AJ1969" s="758"/>
      <c r="AK1969" s="758"/>
      <c r="AL1969" s="758"/>
      <c r="AM1969" s="758"/>
      <c r="AN1969" s="758"/>
      <c r="AO1969" s="758"/>
      <c r="AP1969" s="758"/>
      <c r="AQ1969" s="758"/>
      <c r="AR1969" s="758"/>
      <c r="AS1969" s="758"/>
      <c r="AT1969" s="758"/>
      <c r="AU1969" s="758"/>
      <c r="AV1969" s="758"/>
      <c r="AW1969" s="758"/>
      <c r="AX1969" s="758"/>
      <c r="AY1969" s="758"/>
      <c r="AZ1969" s="758"/>
      <c r="BA1969" s="758"/>
      <c r="BB1969" s="758"/>
      <c r="BC1969" s="758"/>
      <c r="BD1969" s="758"/>
      <c r="BE1969" s="758"/>
      <c r="BF1969" s="812"/>
      <c r="BG1969" s="758"/>
      <c r="BH1969" s="758"/>
      <c r="BI1969" s="758"/>
      <c r="BJ1969" s="758"/>
      <c r="BK1969" s="758"/>
      <c r="BL1969" s="758"/>
      <c r="BM1969" s="758"/>
      <c r="BN1969" s="758"/>
      <c r="BO1969" s="758"/>
      <c r="BP1969" s="758"/>
      <c r="BQ1969" s="758"/>
      <c r="BR1969" s="758"/>
      <c r="BS1969" s="758"/>
      <c r="BT1969" s="758"/>
      <c r="BU1969" s="758"/>
      <c r="BV1969" s="758"/>
      <c r="BW1969" s="758"/>
      <c r="BX1969" s="758"/>
      <c r="BY1969" s="758"/>
      <c r="BZ1969" s="758"/>
      <c r="CA1969" s="758"/>
      <c r="CB1969" s="758"/>
      <c r="CC1969" s="758"/>
      <c r="CD1969" s="758"/>
      <c r="CE1969" s="758"/>
      <c r="CF1969" s="758"/>
      <c r="CG1969" s="758"/>
      <c r="CH1969" s="758"/>
      <c r="CI1969" s="758"/>
      <c r="CJ1969" s="758"/>
      <c r="CK1969" s="758"/>
      <c r="CL1969" s="758"/>
      <c r="CM1969" s="758"/>
      <c r="CN1969" s="758"/>
    </row>
    <row r="1970" spans="2:92" ht="15">
      <c r="B1970" s="758"/>
      <c r="C1970" s="758"/>
      <c r="D1970" s="758"/>
      <c r="E1970" s="758"/>
      <c r="F1970" s="758"/>
      <c r="G1970" s="758"/>
      <c r="H1970" s="758"/>
      <c r="I1970" s="758"/>
      <c r="J1970" s="758"/>
      <c r="K1970" s="758"/>
      <c r="L1970" s="758"/>
      <c r="M1970" s="758"/>
      <c r="N1970" s="758"/>
      <c r="O1970" s="758"/>
      <c r="P1970" s="758"/>
      <c r="Q1970" s="758"/>
      <c r="R1970" s="758"/>
      <c r="S1970" s="758"/>
      <c r="T1970" s="758"/>
      <c r="U1970" s="758"/>
      <c r="V1970" s="758"/>
      <c r="W1970" s="758"/>
      <c r="X1970" s="758"/>
      <c r="Y1970" s="758"/>
      <c r="Z1970" s="758"/>
      <c r="AA1970" s="758"/>
      <c r="AB1970" s="758"/>
      <c r="AC1970" s="758"/>
      <c r="AD1970" s="758"/>
      <c r="AE1970" s="758"/>
      <c r="AF1970" s="758"/>
      <c r="AG1970" s="758"/>
      <c r="AH1970" s="758"/>
      <c r="AI1970" s="758"/>
      <c r="AJ1970" s="758"/>
      <c r="AK1970" s="758"/>
      <c r="AL1970" s="758"/>
      <c r="AM1970" s="758"/>
      <c r="AN1970" s="758"/>
      <c r="AO1970" s="758"/>
      <c r="AP1970" s="758"/>
      <c r="AQ1970" s="758"/>
      <c r="AR1970" s="758"/>
      <c r="AS1970" s="758"/>
      <c r="AT1970" s="758"/>
      <c r="AU1970" s="758"/>
      <c r="AV1970" s="758"/>
      <c r="AW1970" s="758"/>
      <c r="AX1970" s="758"/>
      <c r="AY1970" s="758"/>
      <c r="AZ1970" s="758"/>
      <c r="BA1970" s="758"/>
      <c r="BB1970" s="758"/>
      <c r="BC1970" s="758"/>
      <c r="BD1970" s="758"/>
      <c r="BE1970" s="758"/>
      <c r="BF1970" s="812"/>
      <c r="BG1970" s="758"/>
      <c r="BH1970" s="758"/>
      <c r="BI1970" s="758"/>
      <c r="BJ1970" s="758"/>
      <c r="BK1970" s="758"/>
      <c r="BL1970" s="758"/>
      <c r="BM1970" s="758"/>
      <c r="BN1970" s="758"/>
      <c r="BO1970" s="758"/>
      <c r="BP1970" s="758"/>
      <c r="BQ1970" s="758"/>
      <c r="BR1970" s="758"/>
      <c r="BS1970" s="758"/>
      <c r="BT1970" s="758"/>
      <c r="BU1970" s="758"/>
      <c r="BV1970" s="758"/>
      <c r="BW1970" s="758"/>
      <c r="BX1970" s="758"/>
      <c r="BY1970" s="758"/>
      <c r="BZ1970" s="758"/>
      <c r="CA1970" s="758"/>
      <c r="CB1970" s="758"/>
      <c r="CC1970" s="758"/>
      <c r="CD1970" s="758"/>
      <c r="CE1970" s="758"/>
      <c r="CF1970" s="758"/>
      <c r="CG1970" s="758"/>
      <c r="CH1970" s="758"/>
      <c r="CI1970" s="758"/>
      <c r="CJ1970" s="758"/>
      <c r="CK1970" s="758"/>
      <c r="CL1970" s="758"/>
      <c r="CM1970" s="758"/>
      <c r="CN1970" s="758"/>
    </row>
    <row r="1971" spans="2:92" ht="15">
      <c r="B1971" s="758"/>
      <c r="C1971" s="758"/>
      <c r="D1971" s="758"/>
      <c r="E1971" s="758"/>
      <c r="F1971" s="758"/>
      <c r="G1971" s="758"/>
      <c r="H1971" s="758"/>
      <c r="I1971" s="758"/>
      <c r="J1971" s="758"/>
      <c r="K1971" s="758"/>
      <c r="L1971" s="758"/>
      <c r="M1971" s="758"/>
      <c r="N1971" s="758"/>
      <c r="O1971" s="758"/>
      <c r="P1971" s="758"/>
      <c r="Q1971" s="758"/>
      <c r="R1971" s="758"/>
      <c r="S1971" s="758"/>
      <c r="T1971" s="758"/>
      <c r="U1971" s="758"/>
      <c r="V1971" s="758"/>
      <c r="W1971" s="758"/>
      <c r="X1971" s="758"/>
      <c r="Y1971" s="758"/>
      <c r="Z1971" s="758"/>
      <c r="AA1971" s="758"/>
      <c r="AB1971" s="758"/>
      <c r="AC1971" s="758"/>
      <c r="AD1971" s="758"/>
      <c r="AE1971" s="758"/>
      <c r="AF1971" s="758"/>
      <c r="AG1971" s="758"/>
      <c r="AH1971" s="758"/>
      <c r="AI1971" s="758"/>
      <c r="AJ1971" s="758"/>
      <c r="AK1971" s="758"/>
      <c r="AL1971" s="758"/>
      <c r="AM1971" s="758"/>
      <c r="AN1971" s="758"/>
      <c r="AO1971" s="758"/>
      <c r="AP1971" s="758"/>
      <c r="AQ1971" s="758"/>
      <c r="AR1971" s="758"/>
      <c r="AS1971" s="758"/>
      <c r="AT1971" s="758"/>
      <c r="AU1971" s="758"/>
      <c r="AV1971" s="758"/>
      <c r="AW1971" s="758"/>
      <c r="AX1971" s="758"/>
      <c r="AY1971" s="758"/>
      <c r="AZ1971" s="758"/>
      <c r="BA1971" s="758"/>
      <c r="BB1971" s="758"/>
      <c r="BC1971" s="758"/>
      <c r="BD1971" s="758"/>
      <c r="BE1971" s="758"/>
      <c r="BF1971" s="812"/>
      <c r="BG1971" s="758"/>
      <c r="BH1971" s="758"/>
      <c r="BI1971" s="758"/>
      <c r="BJ1971" s="758"/>
      <c r="BK1971" s="758"/>
      <c r="BL1971" s="758"/>
      <c r="BM1971" s="758"/>
      <c r="BN1971" s="758"/>
      <c r="BO1971" s="758"/>
      <c r="BP1971" s="758"/>
      <c r="BQ1971" s="758"/>
      <c r="BR1971" s="758"/>
      <c r="BS1971" s="758"/>
      <c r="BT1971" s="758"/>
      <c r="BU1971" s="758"/>
      <c r="BV1971" s="758"/>
      <c r="BW1971" s="758"/>
      <c r="BX1971" s="758"/>
      <c r="BY1971" s="758"/>
      <c r="BZ1971" s="758"/>
      <c r="CA1971" s="758"/>
      <c r="CB1971" s="758"/>
      <c r="CC1971" s="758"/>
      <c r="CD1971" s="758"/>
      <c r="CE1971" s="758"/>
      <c r="CF1971" s="758"/>
      <c r="CG1971" s="758"/>
      <c r="CH1971" s="758"/>
      <c r="CI1971" s="758"/>
      <c r="CJ1971" s="758"/>
      <c r="CK1971" s="758"/>
      <c r="CL1971" s="758"/>
      <c r="CM1971" s="758"/>
      <c r="CN1971" s="758"/>
    </row>
    <row r="1972" spans="2:92" ht="15">
      <c r="B1972" s="758"/>
      <c r="C1972" s="758"/>
      <c r="D1972" s="758"/>
      <c r="E1972" s="758"/>
      <c r="F1972" s="758"/>
      <c r="G1972" s="758"/>
      <c r="H1972" s="758"/>
      <c r="I1972" s="758"/>
      <c r="J1972" s="758"/>
      <c r="K1972" s="758"/>
      <c r="L1972" s="758"/>
      <c r="M1972" s="758"/>
      <c r="N1972" s="758"/>
      <c r="O1972" s="758"/>
      <c r="P1972" s="758"/>
      <c r="Q1972" s="758"/>
      <c r="R1972" s="758"/>
      <c r="S1972" s="758"/>
      <c r="T1972" s="758"/>
      <c r="U1972" s="758"/>
      <c r="V1972" s="758"/>
      <c r="W1972" s="758"/>
      <c r="X1972" s="758"/>
      <c r="Y1972" s="758"/>
      <c r="Z1972" s="758"/>
      <c r="AA1972" s="758"/>
      <c r="AB1972" s="758"/>
      <c r="AC1972" s="758"/>
      <c r="AD1972" s="758"/>
      <c r="AE1972" s="758"/>
      <c r="AF1972" s="758"/>
      <c r="AG1972" s="758"/>
      <c r="AH1972" s="758"/>
      <c r="AI1972" s="758"/>
      <c r="AJ1972" s="758"/>
      <c r="AK1972" s="758"/>
      <c r="AL1972" s="758"/>
      <c r="AM1972" s="758"/>
      <c r="AN1972" s="758"/>
      <c r="AO1972" s="758"/>
      <c r="AP1972" s="758"/>
      <c r="AQ1972" s="758"/>
      <c r="AR1972" s="758"/>
      <c r="AS1972" s="758"/>
      <c r="AT1972" s="758"/>
      <c r="AU1972" s="758"/>
      <c r="AV1972" s="758"/>
      <c r="AW1972" s="758"/>
      <c r="AX1972" s="758"/>
      <c r="AY1972" s="758"/>
      <c r="AZ1972" s="758"/>
      <c r="BA1972" s="758"/>
      <c r="BB1972" s="758"/>
      <c r="BC1972" s="758"/>
      <c r="BD1972" s="758"/>
      <c r="BE1972" s="758"/>
      <c r="BF1972" s="812"/>
      <c r="BG1972" s="758"/>
      <c r="BH1972" s="758"/>
      <c r="BI1972" s="758"/>
      <c r="BJ1972" s="758"/>
      <c r="BK1972" s="758"/>
      <c r="BL1972" s="758"/>
      <c r="BM1972" s="758"/>
      <c r="BN1972" s="758"/>
      <c r="BO1972" s="758"/>
      <c r="BP1972" s="758"/>
      <c r="BQ1972" s="758"/>
      <c r="BR1972" s="758"/>
      <c r="BS1972" s="758"/>
      <c r="BT1972" s="758"/>
      <c r="BU1972" s="758"/>
      <c r="BV1972" s="758"/>
      <c r="BW1972" s="758"/>
      <c r="BX1972" s="758"/>
      <c r="BY1972" s="758"/>
      <c r="BZ1972" s="758"/>
      <c r="CA1972" s="758"/>
      <c r="CB1972" s="758"/>
      <c r="CC1972" s="758"/>
      <c r="CD1972" s="758"/>
      <c r="CE1972" s="758"/>
      <c r="CF1972" s="758"/>
      <c r="CG1972" s="758"/>
      <c r="CH1972" s="758"/>
      <c r="CI1972" s="758"/>
      <c r="CJ1972" s="758"/>
      <c r="CK1972" s="758"/>
      <c r="CL1972" s="758"/>
      <c r="CM1972" s="758"/>
      <c r="CN1972" s="758"/>
    </row>
    <row r="1973" spans="2:92" ht="15">
      <c r="B1973" s="758"/>
      <c r="C1973" s="758"/>
      <c r="D1973" s="758"/>
      <c r="E1973" s="758"/>
      <c r="F1973" s="758"/>
      <c r="G1973" s="758"/>
      <c r="H1973" s="758"/>
      <c r="I1973" s="758"/>
      <c r="J1973" s="758"/>
      <c r="K1973" s="758"/>
      <c r="L1973" s="758"/>
      <c r="M1973" s="758"/>
      <c r="N1973" s="758"/>
      <c r="O1973" s="758"/>
      <c r="P1973" s="758"/>
      <c r="Q1973" s="758"/>
      <c r="R1973" s="758"/>
      <c r="S1973" s="758"/>
      <c r="T1973" s="758"/>
      <c r="U1973" s="758"/>
      <c r="V1973" s="758"/>
      <c r="W1973" s="758"/>
      <c r="X1973" s="758"/>
      <c r="Y1973" s="758"/>
      <c r="Z1973" s="758"/>
      <c r="AA1973" s="758"/>
      <c r="AB1973" s="758"/>
      <c r="AC1973" s="758"/>
      <c r="AD1973" s="758"/>
      <c r="AE1973" s="758"/>
      <c r="AF1973" s="758"/>
      <c r="AG1973" s="758"/>
      <c r="AH1973" s="758"/>
      <c r="AI1973" s="758"/>
      <c r="AJ1973" s="758"/>
      <c r="AK1973" s="758"/>
      <c r="AL1973" s="758"/>
      <c r="AM1973" s="758"/>
      <c r="AN1973" s="758"/>
      <c r="AO1973" s="758"/>
      <c r="AP1973" s="758"/>
      <c r="AQ1973" s="758"/>
      <c r="AR1973" s="758"/>
      <c r="AS1973" s="758"/>
      <c r="AT1973" s="758"/>
      <c r="AU1973" s="758"/>
      <c r="AV1973" s="758"/>
      <c r="AW1973" s="758"/>
      <c r="AX1973" s="758"/>
      <c r="AY1973" s="758"/>
      <c r="AZ1973" s="758"/>
      <c r="BA1973" s="758"/>
      <c r="BB1973" s="758"/>
      <c r="BC1973" s="758"/>
      <c r="BD1973" s="758"/>
      <c r="BE1973" s="758"/>
      <c r="BF1973" s="812"/>
      <c r="BG1973" s="758"/>
      <c r="BH1973" s="758"/>
      <c r="BI1973" s="758"/>
      <c r="BJ1973" s="758"/>
      <c r="BK1973" s="758"/>
      <c r="BL1973" s="758"/>
      <c r="BM1973" s="758"/>
      <c r="BN1973" s="758"/>
      <c r="BO1973" s="758"/>
      <c r="BP1973" s="758"/>
      <c r="BQ1973" s="758"/>
      <c r="BR1973" s="758"/>
      <c r="BS1973" s="758"/>
      <c r="BT1973" s="758"/>
      <c r="BU1973" s="758"/>
      <c r="BV1973" s="758"/>
      <c r="BW1973" s="758"/>
      <c r="BX1973" s="758"/>
      <c r="BY1973" s="758"/>
      <c r="BZ1973" s="758"/>
      <c r="CA1973" s="758"/>
      <c r="CB1973" s="758"/>
      <c r="CC1973" s="758"/>
      <c r="CD1973" s="758"/>
      <c r="CE1973" s="758"/>
      <c r="CF1973" s="758"/>
      <c r="CG1973" s="758"/>
      <c r="CH1973" s="758"/>
      <c r="CI1973" s="758"/>
      <c r="CJ1973" s="758"/>
      <c r="CK1973" s="758"/>
      <c r="CL1973" s="758"/>
      <c r="CM1973" s="758"/>
      <c r="CN1973" s="758"/>
    </row>
    <row r="1974" spans="2:92" ht="15">
      <c r="B1974" s="758"/>
      <c r="C1974" s="758"/>
      <c r="D1974" s="758"/>
      <c r="E1974" s="758"/>
      <c r="F1974" s="758"/>
      <c r="G1974" s="758"/>
      <c r="H1974" s="758"/>
      <c r="I1974" s="758"/>
      <c r="J1974" s="758"/>
      <c r="K1974" s="758"/>
      <c r="L1974" s="758"/>
      <c r="M1974" s="758"/>
      <c r="N1974" s="758"/>
      <c r="O1974" s="758"/>
      <c r="P1974" s="758"/>
      <c r="Q1974" s="758"/>
      <c r="R1974" s="758"/>
      <c r="S1974" s="758"/>
      <c r="T1974" s="758"/>
      <c r="U1974" s="758"/>
      <c r="V1974" s="758"/>
      <c r="W1974" s="758"/>
      <c r="X1974" s="758"/>
      <c r="Y1974" s="758"/>
      <c r="Z1974" s="758"/>
      <c r="AA1974" s="758"/>
      <c r="AB1974" s="758"/>
      <c r="AC1974" s="758"/>
      <c r="AD1974" s="758"/>
      <c r="AE1974" s="758"/>
      <c r="AF1974" s="758"/>
      <c r="AG1974" s="758"/>
      <c r="AH1974" s="758"/>
      <c r="AI1974" s="758"/>
      <c r="AJ1974" s="758"/>
      <c r="AK1974" s="758"/>
      <c r="AL1974" s="758"/>
      <c r="AM1974" s="758"/>
      <c r="AN1974" s="758"/>
      <c r="AO1974" s="758"/>
      <c r="AP1974" s="758"/>
      <c r="AQ1974" s="758"/>
      <c r="AR1974" s="758"/>
      <c r="AS1974" s="758"/>
      <c r="AT1974" s="758"/>
      <c r="AU1974" s="758"/>
      <c r="AV1974" s="758"/>
      <c r="AW1974" s="758"/>
      <c r="AX1974" s="758"/>
      <c r="AY1974" s="758"/>
      <c r="AZ1974" s="758"/>
      <c r="BA1974" s="758"/>
      <c r="BB1974" s="758"/>
      <c r="BC1974" s="758"/>
      <c r="BD1974" s="758"/>
      <c r="BE1974" s="758"/>
      <c r="BF1974" s="812"/>
      <c r="BG1974" s="758"/>
      <c r="BH1974" s="758"/>
      <c r="BI1974" s="758"/>
      <c r="BJ1974" s="758"/>
      <c r="BK1974" s="758"/>
      <c r="BL1974" s="758"/>
      <c r="BM1974" s="758"/>
      <c r="BN1974" s="758"/>
      <c r="BO1974" s="758"/>
      <c r="BP1974" s="758"/>
      <c r="BQ1974" s="758"/>
      <c r="BR1974" s="758"/>
      <c r="BS1974" s="758"/>
      <c r="BT1974" s="758"/>
      <c r="BU1974" s="758"/>
      <c r="BV1974" s="758"/>
      <c r="BW1974" s="758"/>
      <c r="BX1974" s="758"/>
      <c r="BY1974" s="758"/>
      <c r="BZ1974" s="758"/>
      <c r="CA1974" s="758"/>
      <c r="CB1974" s="758"/>
      <c r="CC1974" s="758"/>
      <c r="CD1974" s="758"/>
      <c r="CE1974" s="758"/>
      <c r="CF1974" s="758"/>
      <c r="CG1974" s="758"/>
      <c r="CH1974" s="758"/>
      <c r="CI1974" s="758"/>
      <c r="CJ1974" s="758"/>
      <c r="CK1974" s="758"/>
      <c r="CL1974" s="758"/>
      <c r="CM1974" s="758"/>
      <c r="CN1974" s="758"/>
    </row>
    <row r="1975" spans="2:92" ht="15">
      <c r="B1975" s="758"/>
      <c r="C1975" s="758"/>
      <c r="D1975" s="758"/>
      <c r="E1975" s="758"/>
      <c r="F1975" s="758"/>
      <c r="G1975" s="758"/>
      <c r="H1975" s="758"/>
      <c r="I1975" s="758"/>
      <c r="J1975" s="758"/>
      <c r="K1975" s="758"/>
      <c r="L1975" s="758"/>
      <c r="M1975" s="758"/>
      <c r="N1975" s="758"/>
      <c r="O1975" s="758"/>
      <c r="P1975" s="758"/>
      <c r="Q1975" s="758"/>
      <c r="R1975" s="758"/>
      <c r="S1975" s="758"/>
      <c r="T1975" s="758"/>
      <c r="U1975" s="758"/>
      <c r="V1975" s="758"/>
      <c r="W1975" s="758"/>
      <c r="X1975" s="758"/>
      <c r="Y1975" s="758"/>
      <c r="Z1975" s="758"/>
      <c r="AA1975" s="758"/>
      <c r="AB1975" s="758"/>
      <c r="AC1975" s="758"/>
      <c r="AD1975" s="758"/>
      <c r="AE1975" s="758"/>
      <c r="AF1975" s="758"/>
      <c r="AG1975" s="758"/>
      <c r="AH1975" s="758"/>
      <c r="AI1975" s="758"/>
      <c r="AJ1975" s="758"/>
      <c r="AK1975" s="758"/>
      <c r="AL1975" s="758"/>
      <c r="AM1975" s="758"/>
      <c r="AN1975" s="758"/>
      <c r="AO1975" s="758"/>
      <c r="AP1975" s="758"/>
      <c r="AQ1975" s="758"/>
      <c r="AR1975" s="758"/>
      <c r="AS1975" s="758"/>
      <c r="AT1975" s="758"/>
      <c r="AU1975" s="758"/>
      <c r="AV1975" s="758"/>
      <c r="AW1975" s="758"/>
      <c r="AX1975" s="758"/>
      <c r="AY1975" s="758"/>
      <c r="AZ1975" s="758"/>
      <c r="BA1975" s="758"/>
      <c r="BB1975" s="758"/>
      <c r="BC1975" s="758"/>
      <c r="BD1975" s="758"/>
      <c r="BE1975" s="758"/>
      <c r="BF1975" s="812"/>
      <c r="BG1975" s="758"/>
      <c r="BH1975" s="758"/>
      <c r="BI1975" s="758"/>
      <c r="BJ1975" s="758"/>
      <c r="BK1975" s="758"/>
      <c r="BL1975" s="758"/>
      <c r="BM1975" s="758"/>
      <c r="BN1975" s="758"/>
      <c r="BO1975" s="758"/>
      <c r="BP1975" s="758"/>
      <c r="BQ1975" s="758"/>
      <c r="BR1975" s="758"/>
      <c r="BS1975" s="758"/>
      <c r="BT1975" s="758"/>
      <c r="BU1975" s="758"/>
      <c r="BV1975" s="758"/>
      <c r="BW1975" s="758"/>
      <c r="BX1975" s="758"/>
      <c r="BY1975" s="758"/>
      <c r="BZ1975" s="758"/>
      <c r="CA1975" s="758"/>
      <c r="CB1975" s="758"/>
      <c r="CC1975" s="758"/>
      <c r="CD1975" s="758"/>
      <c r="CE1975" s="758"/>
      <c r="CF1975" s="758"/>
      <c r="CG1975" s="758"/>
      <c r="CH1975" s="758"/>
      <c r="CI1975" s="758"/>
      <c r="CJ1975" s="758"/>
      <c r="CK1975" s="758"/>
      <c r="CL1975" s="758"/>
      <c r="CM1975" s="758"/>
      <c r="CN1975" s="758"/>
    </row>
    <row r="1976" spans="2:92" ht="15">
      <c r="B1976" s="758"/>
      <c r="C1976" s="758"/>
      <c r="D1976" s="758"/>
      <c r="E1976" s="758"/>
      <c r="F1976" s="758"/>
      <c r="G1976" s="758"/>
      <c r="H1976" s="758"/>
      <c r="I1976" s="758"/>
      <c r="J1976" s="758"/>
      <c r="K1976" s="758"/>
      <c r="L1976" s="758"/>
      <c r="M1976" s="758"/>
      <c r="N1976" s="758"/>
      <c r="O1976" s="758"/>
      <c r="P1976" s="758"/>
      <c r="Q1976" s="758"/>
      <c r="R1976" s="758"/>
      <c r="S1976" s="758"/>
      <c r="T1976" s="758"/>
      <c r="U1976" s="758"/>
      <c r="V1976" s="758"/>
      <c r="W1976" s="758"/>
      <c r="X1976" s="758"/>
      <c r="Y1976" s="758"/>
      <c r="Z1976" s="758"/>
      <c r="AA1976" s="758"/>
      <c r="AB1976" s="758"/>
      <c r="AC1976" s="758"/>
      <c r="AD1976" s="758"/>
      <c r="AE1976" s="758"/>
      <c r="AF1976" s="758"/>
      <c r="AG1976" s="758"/>
      <c r="AH1976" s="758"/>
      <c r="AI1976" s="758"/>
      <c r="AJ1976" s="758"/>
      <c r="AK1976" s="758"/>
      <c r="AL1976" s="758"/>
      <c r="AM1976" s="758"/>
      <c r="AN1976" s="758"/>
      <c r="AO1976" s="758"/>
      <c r="AP1976" s="758"/>
      <c r="AQ1976" s="758"/>
      <c r="AR1976" s="758"/>
      <c r="AS1976" s="758"/>
      <c r="AT1976" s="758"/>
      <c r="AU1976" s="758"/>
      <c r="AV1976" s="758"/>
      <c r="AW1976" s="758"/>
      <c r="AX1976" s="758"/>
      <c r="AY1976" s="758"/>
      <c r="AZ1976" s="758"/>
      <c r="BA1976" s="758"/>
      <c r="BB1976" s="758"/>
      <c r="BC1976" s="758"/>
      <c r="BD1976" s="758"/>
      <c r="BE1976" s="758"/>
      <c r="BF1976" s="812"/>
      <c r="BG1976" s="758"/>
      <c r="BH1976" s="758"/>
      <c r="BI1976" s="758"/>
      <c r="BJ1976" s="758"/>
      <c r="BK1976" s="758"/>
      <c r="BL1976" s="758"/>
      <c r="BM1976" s="758"/>
      <c r="BN1976" s="758"/>
      <c r="BO1976" s="758"/>
      <c r="BP1976" s="758"/>
      <c r="BQ1976" s="758"/>
      <c r="BR1976" s="758"/>
      <c r="BS1976" s="758"/>
      <c r="BT1976" s="758"/>
      <c r="BU1976" s="758"/>
      <c r="BV1976" s="758"/>
      <c r="BW1976" s="758"/>
      <c r="BX1976" s="758"/>
      <c r="BY1976" s="758"/>
      <c r="BZ1976" s="758"/>
      <c r="CA1976" s="758"/>
      <c r="CB1976" s="758"/>
      <c r="CC1976" s="758"/>
      <c r="CD1976" s="758"/>
      <c r="CE1976" s="758"/>
      <c r="CF1976" s="758"/>
      <c r="CG1976" s="758"/>
      <c r="CH1976" s="758"/>
      <c r="CI1976" s="758"/>
      <c r="CJ1976" s="758"/>
      <c r="CK1976" s="758"/>
      <c r="CL1976" s="758"/>
      <c r="CM1976" s="758"/>
      <c r="CN1976" s="758"/>
    </row>
    <row r="1977" spans="2:92" ht="15">
      <c r="B1977" s="758"/>
      <c r="C1977" s="758"/>
      <c r="D1977" s="758"/>
      <c r="E1977" s="758"/>
      <c r="F1977" s="758"/>
      <c r="G1977" s="758"/>
      <c r="H1977" s="758"/>
      <c r="I1977" s="758"/>
      <c r="J1977" s="758"/>
      <c r="K1977" s="758"/>
      <c r="L1977" s="758"/>
      <c r="M1977" s="758"/>
      <c r="N1977" s="758"/>
      <c r="O1977" s="758"/>
      <c r="P1977" s="758"/>
      <c r="Q1977" s="758"/>
      <c r="R1977" s="758"/>
      <c r="S1977" s="758"/>
      <c r="T1977" s="758"/>
      <c r="U1977" s="758"/>
      <c r="V1977" s="758"/>
      <c r="W1977" s="758"/>
      <c r="X1977" s="758"/>
      <c r="Y1977" s="758"/>
      <c r="Z1977" s="758"/>
      <c r="AA1977" s="758"/>
      <c r="AB1977" s="758"/>
      <c r="AC1977" s="758"/>
      <c r="AD1977" s="758"/>
      <c r="AE1977" s="758"/>
      <c r="AF1977" s="758"/>
      <c r="AG1977" s="758"/>
      <c r="AH1977" s="758"/>
      <c r="AI1977" s="758"/>
      <c r="AJ1977" s="758"/>
      <c r="AK1977" s="758"/>
      <c r="AL1977" s="758"/>
      <c r="AM1977" s="758"/>
      <c r="AN1977" s="758"/>
      <c r="AO1977" s="758"/>
      <c r="AP1977" s="758"/>
      <c r="AQ1977" s="758"/>
      <c r="AR1977" s="758"/>
      <c r="AS1977" s="758"/>
      <c r="AT1977" s="758"/>
      <c r="AU1977" s="758"/>
      <c r="AV1977" s="758"/>
      <c r="AW1977" s="758"/>
      <c r="AX1977" s="758"/>
      <c r="AY1977" s="758"/>
      <c r="AZ1977" s="758"/>
      <c r="BA1977" s="758"/>
      <c r="BB1977" s="758"/>
      <c r="BC1977" s="758"/>
      <c r="BD1977" s="758"/>
      <c r="BE1977" s="758"/>
      <c r="BF1977" s="812"/>
      <c r="BG1977" s="758"/>
      <c r="BH1977" s="758"/>
      <c r="BI1977" s="758"/>
      <c r="BJ1977" s="758"/>
      <c r="BK1977" s="758"/>
      <c r="BL1977" s="758"/>
      <c r="BM1977" s="758"/>
      <c r="BN1977" s="758"/>
      <c r="BO1977" s="758"/>
      <c r="BP1977" s="758"/>
      <c r="BQ1977" s="758"/>
      <c r="BR1977" s="758"/>
      <c r="BS1977" s="758"/>
      <c r="BT1977" s="758"/>
      <c r="BU1977" s="758"/>
      <c r="BV1977" s="758"/>
      <c r="BW1977" s="758"/>
      <c r="BX1977" s="758"/>
      <c r="BY1977" s="758"/>
      <c r="BZ1977" s="758"/>
      <c r="CA1977" s="758"/>
      <c r="CB1977" s="758"/>
      <c r="CC1977" s="758"/>
      <c r="CD1977" s="758"/>
      <c r="CE1977" s="758"/>
      <c r="CF1977" s="758"/>
      <c r="CG1977" s="758"/>
      <c r="CH1977" s="758"/>
      <c r="CI1977" s="758"/>
      <c r="CJ1977" s="758"/>
      <c r="CK1977" s="758"/>
      <c r="CL1977" s="758"/>
      <c r="CM1977" s="758"/>
      <c r="CN1977" s="758"/>
    </row>
    <row r="1978" spans="2:92" ht="15">
      <c r="B1978" s="758"/>
      <c r="C1978" s="758"/>
      <c r="D1978" s="758"/>
      <c r="E1978" s="758"/>
      <c r="F1978" s="758"/>
      <c r="G1978" s="758"/>
      <c r="H1978" s="758"/>
      <c r="I1978" s="758"/>
      <c r="J1978" s="758"/>
      <c r="K1978" s="758"/>
      <c r="L1978" s="758"/>
      <c r="M1978" s="758"/>
      <c r="N1978" s="758"/>
      <c r="O1978" s="758"/>
      <c r="P1978" s="758"/>
      <c r="Q1978" s="758"/>
      <c r="R1978" s="758"/>
      <c r="S1978" s="758"/>
      <c r="T1978" s="758"/>
      <c r="U1978" s="758"/>
      <c r="V1978" s="758"/>
      <c r="W1978" s="758"/>
      <c r="X1978" s="758"/>
      <c r="Y1978" s="758"/>
      <c r="Z1978" s="758"/>
      <c r="AA1978" s="758"/>
      <c r="AB1978" s="758"/>
      <c r="AC1978" s="758"/>
      <c r="AD1978" s="758"/>
      <c r="AE1978" s="758"/>
      <c r="AF1978" s="758"/>
      <c r="AG1978" s="758"/>
      <c r="AH1978" s="758"/>
      <c r="AI1978" s="758"/>
      <c r="AJ1978" s="758"/>
      <c r="AK1978" s="758"/>
      <c r="AL1978" s="758"/>
      <c r="AM1978" s="758"/>
      <c r="AN1978" s="758"/>
      <c r="AO1978" s="758"/>
      <c r="AP1978" s="758"/>
      <c r="AQ1978" s="758"/>
      <c r="AR1978" s="758"/>
      <c r="AS1978" s="758"/>
      <c r="AT1978" s="758"/>
      <c r="AU1978" s="758"/>
      <c r="AV1978" s="758"/>
      <c r="AW1978" s="758"/>
      <c r="AX1978" s="758"/>
      <c r="AY1978" s="758"/>
      <c r="AZ1978" s="758"/>
      <c r="BA1978" s="758"/>
      <c r="BB1978" s="758"/>
      <c r="BC1978" s="758"/>
      <c r="BD1978" s="758"/>
      <c r="BE1978" s="758"/>
      <c r="BF1978" s="812"/>
      <c r="BG1978" s="758"/>
      <c r="BH1978" s="758"/>
      <c r="BI1978" s="758"/>
      <c r="BJ1978" s="758"/>
      <c r="BK1978" s="758"/>
      <c r="BL1978" s="758"/>
      <c r="BM1978" s="758"/>
      <c r="BN1978" s="758"/>
      <c r="BO1978" s="758"/>
      <c r="BP1978" s="758"/>
      <c r="BQ1978" s="758"/>
      <c r="BR1978" s="758"/>
      <c r="BS1978" s="758"/>
      <c r="BT1978" s="758"/>
      <c r="BU1978" s="758"/>
      <c r="BV1978" s="758"/>
      <c r="BW1978" s="758"/>
      <c r="BX1978" s="758"/>
      <c r="BY1978" s="758"/>
      <c r="BZ1978" s="758"/>
      <c r="CA1978" s="758"/>
      <c r="CB1978" s="758"/>
      <c r="CC1978" s="758"/>
      <c r="CD1978" s="758"/>
      <c r="CE1978" s="758"/>
      <c r="CF1978" s="758"/>
      <c r="CG1978" s="758"/>
      <c r="CH1978" s="758"/>
      <c r="CI1978" s="758"/>
      <c r="CJ1978" s="758"/>
      <c r="CK1978" s="758"/>
      <c r="CL1978" s="758"/>
      <c r="CM1978" s="758"/>
      <c r="CN1978" s="758"/>
    </row>
    <row r="1979" spans="2:92" ht="15">
      <c r="B1979" s="758"/>
      <c r="C1979" s="758"/>
      <c r="D1979" s="758"/>
      <c r="E1979" s="758"/>
      <c r="F1979" s="758"/>
      <c r="G1979" s="758"/>
      <c r="H1979" s="758"/>
      <c r="I1979" s="758"/>
      <c r="J1979" s="758"/>
      <c r="K1979" s="758"/>
      <c r="L1979" s="758"/>
      <c r="M1979" s="758"/>
      <c r="N1979" s="758"/>
      <c r="O1979" s="758"/>
      <c r="P1979" s="758"/>
      <c r="Q1979" s="758"/>
      <c r="R1979" s="758"/>
      <c r="S1979" s="758"/>
      <c r="T1979" s="758"/>
      <c r="U1979" s="758"/>
      <c r="V1979" s="758"/>
      <c r="W1979" s="758"/>
      <c r="X1979" s="758"/>
      <c r="Y1979" s="758"/>
      <c r="Z1979" s="758"/>
      <c r="AA1979" s="758"/>
      <c r="AB1979" s="758"/>
      <c r="AC1979" s="758"/>
      <c r="AD1979" s="758"/>
      <c r="AE1979" s="758"/>
      <c r="AF1979" s="758"/>
      <c r="AG1979" s="758"/>
      <c r="AH1979" s="758"/>
      <c r="AI1979" s="758"/>
      <c r="AJ1979" s="758"/>
      <c r="AK1979" s="758"/>
      <c r="AL1979" s="758"/>
      <c r="AM1979" s="758"/>
      <c r="AN1979" s="758"/>
      <c r="AO1979" s="758"/>
      <c r="AP1979" s="758"/>
      <c r="AQ1979" s="758"/>
      <c r="AR1979" s="758"/>
      <c r="AS1979" s="758"/>
      <c r="AT1979" s="758"/>
      <c r="AU1979" s="758"/>
      <c r="AV1979" s="758"/>
      <c r="AW1979" s="758"/>
      <c r="AX1979" s="758"/>
      <c r="AY1979" s="758"/>
      <c r="AZ1979" s="758"/>
      <c r="BA1979" s="758"/>
      <c r="BB1979" s="758"/>
      <c r="BC1979" s="758"/>
      <c r="BD1979" s="758"/>
      <c r="BE1979" s="758"/>
      <c r="BF1979" s="812"/>
      <c r="BG1979" s="758"/>
      <c r="BH1979" s="758"/>
      <c r="BI1979" s="758"/>
      <c r="BJ1979" s="758"/>
      <c r="BK1979" s="758"/>
      <c r="BL1979" s="758"/>
      <c r="BM1979" s="758"/>
      <c r="BN1979" s="758"/>
      <c r="BO1979" s="758"/>
      <c r="BP1979" s="758"/>
      <c r="BQ1979" s="758"/>
      <c r="BR1979" s="758"/>
      <c r="BS1979" s="758"/>
      <c r="BT1979" s="758"/>
      <c r="BU1979" s="758"/>
      <c r="BV1979" s="758"/>
      <c r="BW1979" s="758"/>
      <c r="BX1979" s="758"/>
      <c r="BY1979" s="758"/>
      <c r="BZ1979" s="758"/>
      <c r="CA1979" s="758"/>
      <c r="CB1979" s="758"/>
      <c r="CC1979" s="758"/>
      <c r="CD1979" s="758"/>
      <c r="CE1979" s="758"/>
      <c r="CF1979" s="758"/>
      <c r="CG1979" s="758"/>
      <c r="CH1979" s="758"/>
      <c r="CI1979" s="758"/>
      <c r="CJ1979" s="758"/>
      <c r="CK1979" s="758"/>
      <c r="CL1979" s="758"/>
      <c r="CM1979" s="758"/>
      <c r="CN1979" s="758"/>
    </row>
    <row r="1980" spans="2:92" ht="15">
      <c r="B1980" s="758"/>
      <c r="C1980" s="758"/>
      <c r="D1980" s="758"/>
      <c r="E1980" s="758"/>
      <c r="F1980" s="758"/>
      <c r="G1980" s="758"/>
      <c r="H1980" s="758"/>
      <c r="I1980" s="758"/>
      <c r="J1980" s="758"/>
      <c r="K1980" s="758"/>
      <c r="L1980" s="758"/>
      <c r="M1980" s="758"/>
      <c r="N1980" s="758"/>
      <c r="O1980" s="758"/>
      <c r="P1980" s="758"/>
      <c r="Q1980" s="758"/>
      <c r="R1980" s="758"/>
      <c r="S1980" s="758"/>
      <c r="T1980" s="758"/>
      <c r="U1980" s="758"/>
      <c r="V1980" s="758"/>
      <c r="W1980" s="758"/>
      <c r="X1980" s="758"/>
      <c r="Y1980" s="758"/>
      <c r="Z1980" s="758"/>
      <c r="AA1980" s="758"/>
      <c r="AB1980" s="758"/>
      <c r="AC1980" s="758"/>
      <c r="AD1980" s="758"/>
      <c r="AE1980" s="758"/>
      <c r="AF1980" s="758"/>
      <c r="AG1980" s="758"/>
      <c r="AH1980" s="758"/>
      <c r="AI1980" s="758"/>
      <c r="AJ1980" s="758"/>
      <c r="AK1980" s="758"/>
      <c r="AL1980" s="758"/>
      <c r="AM1980" s="758"/>
      <c r="AN1980" s="758"/>
      <c r="AO1980" s="758"/>
      <c r="AP1980" s="758"/>
      <c r="AQ1980" s="758"/>
      <c r="AR1980" s="758"/>
      <c r="AS1980" s="758"/>
      <c r="AT1980" s="758"/>
      <c r="AU1980" s="758"/>
      <c r="AV1980" s="758"/>
      <c r="AW1980" s="758"/>
      <c r="AX1980" s="758"/>
      <c r="AY1980" s="758"/>
      <c r="AZ1980" s="758"/>
      <c r="BA1980" s="758"/>
      <c r="BB1980" s="758"/>
      <c r="BC1980" s="758"/>
      <c r="BD1980" s="758"/>
      <c r="BE1980" s="758"/>
      <c r="BF1980" s="812"/>
      <c r="BG1980" s="758"/>
      <c r="BH1980" s="758"/>
      <c r="BI1980" s="758"/>
      <c r="BJ1980" s="758"/>
      <c r="BK1980" s="758"/>
      <c r="BL1980" s="758"/>
      <c r="BM1980" s="758"/>
      <c r="BN1980" s="758"/>
      <c r="BO1980" s="758"/>
      <c r="BP1980" s="758"/>
      <c r="BQ1980" s="758"/>
      <c r="BR1980" s="758"/>
      <c r="BS1980" s="758"/>
      <c r="BT1980" s="758"/>
      <c r="BU1980" s="758"/>
      <c r="BV1980" s="758"/>
      <c r="BW1980" s="758"/>
      <c r="BX1980" s="758"/>
      <c r="BY1980" s="758"/>
      <c r="BZ1980" s="758"/>
      <c r="CA1980" s="758"/>
      <c r="CB1980" s="758"/>
      <c r="CC1980" s="758"/>
      <c r="CD1980" s="758"/>
      <c r="CE1980" s="758"/>
      <c r="CF1980" s="758"/>
      <c r="CG1980" s="758"/>
      <c r="CH1980" s="758"/>
      <c r="CI1980" s="758"/>
      <c r="CJ1980" s="758"/>
      <c r="CK1980" s="758"/>
      <c r="CL1980" s="758"/>
      <c r="CM1980" s="758"/>
      <c r="CN1980" s="758"/>
    </row>
    <row r="1981" spans="2:92" ht="15">
      <c r="B1981" s="758"/>
      <c r="C1981" s="758"/>
      <c r="D1981" s="758"/>
      <c r="E1981" s="758"/>
      <c r="F1981" s="758"/>
      <c r="G1981" s="758"/>
      <c r="H1981" s="758"/>
      <c r="I1981" s="758"/>
      <c r="J1981" s="758"/>
      <c r="K1981" s="758"/>
      <c r="L1981" s="758"/>
      <c r="M1981" s="758"/>
      <c r="N1981" s="758"/>
      <c r="O1981" s="758"/>
      <c r="P1981" s="758"/>
      <c r="Q1981" s="758"/>
      <c r="R1981" s="758"/>
      <c r="S1981" s="758"/>
      <c r="T1981" s="758"/>
      <c r="U1981" s="758"/>
      <c r="V1981" s="758"/>
      <c r="W1981" s="758"/>
      <c r="X1981" s="758"/>
      <c r="Y1981" s="758"/>
      <c r="Z1981" s="758"/>
      <c r="AA1981" s="758"/>
      <c r="AB1981" s="758"/>
      <c r="AC1981" s="758"/>
      <c r="AD1981" s="758"/>
      <c r="AE1981" s="758"/>
      <c r="AF1981" s="758"/>
      <c r="AG1981" s="758"/>
      <c r="AH1981" s="758"/>
      <c r="AI1981" s="758"/>
      <c r="AJ1981" s="758"/>
      <c r="AK1981" s="758"/>
      <c r="AL1981" s="758"/>
      <c r="AM1981" s="758"/>
      <c r="AN1981" s="758"/>
      <c r="AO1981" s="758"/>
      <c r="AP1981" s="758"/>
      <c r="AQ1981" s="758"/>
      <c r="AR1981" s="758"/>
      <c r="AS1981" s="758"/>
      <c r="AT1981" s="758"/>
      <c r="AU1981" s="758"/>
      <c r="AV1981" s="758"/>
      <c r="AW1981" s="758"/>
      <c r="AX1981" s="758"/>
      <c r="AY1981" s="758"/>
      <c r="AZ1981" s="758"/>
      <c r="BA1981" s="758"/>
      <c r="BB1981" s="758"/>
      <c r="BC1981" s="758"/>
      <c r="BD1981" s="758"/>
      <c r="BE1981" s="758"/>
      <c r="BF1981" s="812"/>
      <c r="BG1981" s="758"/>
      <c r="BH1981" s="758"/>
      <c r="BI1981" s="758"/>
      <c r="BJ1981" s="758"/>
      <c r="BK1981" s="758"/>
      <c r="BL1981" s="758"/>
      <c r="BM1981" s="758"/>
      <c r="BN1981" s="758"/>
      <c r="BO1981" s="758"/>
      <c r="BP1981" s="758"/>
      <c r="BQ1981" s="758"/>
      <c r="BR1981" s="758"/>
      <c r="BS1981" s="758"/>
      <c r="BT1981" s="758"/>
      <c r="BU1981" s="758"/>
      <c r="BV1981" s="758"/>
      <c r="BW1981" s="758"/>
      <c r="BX1981" s="758"/>
      <c r="BY1981" s="758"/>
      <c r="BZ1981" s="758"/>
      <c r="CA1981" s="758"/>
      <c r="CB1981" s="758"/>
      <c r="CC1981" s="758"/>
      <c r="CD1981" s="758"/>
      <c r="CE1981" s="758"/>
      <c r="CF1981" s="758"/>
      <c r="CG1981" s="758"/>
      <c r="CH1981" s="758"/>
      <c r="CI1981" s="758"/>
      <c r="CJ1981" s="758"/>
      <c r="CK1981" s="758"/>
      <c r="CL1981" s="758"/>
      <c r="CM1981" s="758"/>
      <c r="CN1981" s="758"/>
    </row>
    <row r="1982" spans="2:92" ht="15">
      <c r="B1982" s="758"/>
      <c r="C1982" s="758"/>
      <c r="D1982" s="758"/>
      <c r="E1982" s="758"/>
      <c r="F1982" s="758"/>
      <c r="G1982" s="758"/>
      <c r="H1982" s="758"/>
      <c r="I1982" s="758"/>
      <c r="J1982" s="758"/>
      <c r="K1982" s="758"/>
      <c r="L1982" s="758"/>
      <c r="M1982" s="758"/>
      <c r="N1982" s="758"/>
      <c r="O1982" s="758"/>
      <c r="P1982" s="758"/>
      <c r="Q1982" s="758"/>
      <c r="R1982" s="758"/>
      <c r="S1982" s="758"/>
      <c r="T1982" s="758"/>
      <c r="U1982" s="758"/>
      <c r="V1982" s="758"/>
      <c r="W1982" s="758"/>
      <c r="X1982" s="758"/>
      <c r="Y1982" s="758"/>
      <c r="Z1982" s="758"/>
      <c r="AA1982" s="758"/>
      <c r="AB1982" s="758"/>
      <c r="AC1982" s="758"/>
      <c r="AD1982" s="758"/>
      <c r="AE1982" s="758"/>
      <c r="AF1982" s="758"/>
      <c r="AG1982" s="758"/>
      <c r="AH1982" s="758"/>
      <c r="AI1982" s="758"/>
      <c r="AJ1982" s="758"/>
      <c r="AK1982" s="758"/>
      <c r="AL1982" s="758"/>
      <c r="AM1982" s="758"/>
      <c r="AN1982" s="758"/>
      <c r="AO1982" s="758"/>
      <c r="AP1982" s="758"/>
      <c r="AQ1982" s="758"/>
      <c r="AR1982" s="758"/>
      <c r="AS1982" s="758"/>
      <c r="AT1982" s="758"/>
      <c r="AU1982" s="758"/>
      <c r="AV1982" s="758"/>
      <c r="AW1982" s="758"/>
      <c r="AX1982" s="758"/>
      <c r="AY1982" s="758"/>
      <c r="AZ1982" s="758"/>
      <c r="BA1982" s="758"/>
      <c r="BB1982" s="758"/>
      <c r="BC1982" s="758"/>
      <c r="BD1982" s="758"/>
      <c r="BE1982" s="758"/>
      <c r="BF1982" s="812"/>
      <c r="BG1982" s="758"/>
      <c r="BH1982" s="758"/>
      <c r="BI1982" s="758"/>
      <c r="BJ1982" s="758"/>
      <c r="BK1982" s="758"/>
      <c r="BL1982" s="758"/>
      <c r="BM1982" s="758"/>
      <c r="BN1982" s="758"/>
      <c r="BO1982" s="758"/>
      <c r="BP1982" s="758"/>
      <c r="BQ1982" s="758"/>
      <c r="BR1982" s="758"/>
      <c r="BS1982" s="758"/>
      <c r="BT1982" s="758"/>
      <c r="BU1982" s="758"/>
      <c r="BV1982" s="758"/>
      <c r="BW1982" s="758"/>
      <c r="BX1982" s="758"/>
      <c r="BY1982" s="758"/>
      <c r="BZ1982" s="758"/>
      <c r="CA1982" s="758"/>
      <c r="CB1982" s="758"/>
      <c r="CC1982" s="758"/>
      <c r="CD1982" s="758"/>
      <c r="CE1982" s="758"/>
      <c r="CF1982" s="758"/>
      <c r="CG1982" s="758"/>
      <c r="CH1982" s="758"/>
      <c r="CI1982" s="758"/>
      <c r="CJ1982" s="758"/>
      <c r="CK1982" s="758"/>
      <c r="CL1982" s="758"/>
      <c r="CM1982" s="758"/>
      <c r="CN1982" s="758"/>
    </row>
    <row r="1983" spans="2:92" ht="15">
      <c r="B1983" s="758"/>
      <c r="C1983" s="758"/>
      <c r="D1983" s="758"/>
      <c r="E1983" s="758"/>
      <c r="F1983" s="758"/>
      <c r="G1983" s="758"/>
      <c r="H1983" s="758"/>
      <c r="I1983" s="758"/>
      <c r="J1983" s="758"/>
      <c r="K1983" s="758"/>
      <c r="L1983" s="758"/>
      <c r="M1983" s="758"/>
      <c r="N1983" s="758"/>
      <c r="O1983" s="758"/>
      <c r="P1983" s="758"/>
      <c r="Q1983" s="758"/>
      <c r="R1983" s="758"/>
      <c r="S1983" s="758"/>
      <c r="T1983" s="758"/>
      <c r="U1983" s="758"/>
      <c r="V1983" s="758"/>
      <c r="W1983" s="758"/>
      <c r="X1983" s="758"/>
      <c r="Y1983" s="758"/>
      <c r="Z1983" s="758"/>
      <c r="AA1983" s="758"/>
      <c r="AB1983" s="758"/>
      <c r="AC1983" s="758"/>
      <c r="AD1983" s="758"/>
      <c r="AE1983" s="758"/>
      <c r="AF1983" s="758"/>
      <c r="AG1983" s="758"/>
      <c r="AH1983" s="758"/>
      <c r="AI1983" s="758"/>
      <c r="AJ1983" s="758"/>
      <c r="AK1983" s="758"/>
      <c r="AL1983" s="758"/>
      <c r="AM1983" s="758"/>
      <c r="AN1983" s="758"/>
      <c r="AO1983" s="758"/>
      <c r="AP1983" s="758"/>
      <c r="AQ1983" s="758"/>
      <c r="AR1983" s="758"/>
      <c r="AS1983" s="758"/>
      <c r="AT1983" s="758"/>
      <c r="AU1983" s="758"/>
      <c r="AV1983" s="758"/>
      <c r="AW1983" s="758"/>
      <c r="AX1983" s="758"/>
      <c r="AY1983" s="758"/>
      <c r="AZ1983" s="758"/>
      <c r="BA1983" s="758"/>
      <c r="BB1983" s="758"/>
      <c r="BC1983" s="758"/>
      <c r="BD1983" s="758"/>
      <c r="BE1983" s="758"/>
      <c r="BF1983" s="812"/>
      <c r="BG1983" s="758"/>
      <c r="BH1983" s="758"/>
      <c r="BI1983" s="758"/>
      <c r="BJ1983" s="758"/>
      <c r="BK1983" s="758"/>
      <c r="BL1983" s="758"/>
      <c r="BM1983" s="758"/>
      <c r="BN1983" s="758"/>
      <c r="BO1983" s="758"/>
      <c r="BP1983" s="758"/>
      <c r="BQ1983" s="758"/>
      <c r="BR1983" s="758"/>
      <c r="BS1983" s="758"/>
      <c r="BT1983" s="758"/>
      <c r="BU1983" s="758"/>
      <c r="BV1983" s="758"/>
      <c r="BW1983" s="758"/>
      <c r="BX1983" s="758"/>
      <c r="BY1983" s="758"/>
      <c r="BZ1983" s="758"/>
      <c r="CA1983" s="758"/>
      <c r="CB1983" s="758"/>
      <c r="CC1983" s="758"/>
      <c r="CD1983" s="758"/>
      <c r="CE1983" s="758"/>
      <c r="CF1983" s="758"/>
      <c r="CG1983" s="758"/>
      <c r="CH1983" s="758"/>
      <c r="CI1983" s="758"/>
      <c r="CJ1983" s="758"/>
      <c r="CK1983" s="758"/>
      <c r="CL1983" s="758"/>
      <c r="CM1983" s="758"/>
      <c r="CN1983" s="758"/>
    </row>
    <row r="1984" spans="2:92" ht="15">
      <c r="B1984" s="758"/>
      <c r="C1984" s="758"/>
      <c r="D1984" s="758"/>
      <c r="E1984" s="758"/>
      <c r="F1984" s="758"/>
      <c r="G1984" s="758"/>
      <c r="H1984" s="758"/>
      <c r="I1984" s="758"/>
      <c r="J1984" s="758"/>
      <c r="K1984" s="758"/>
      <c r="L1984" s="758"/>
      <c r="M1984" s="758"/>
      <c r="N1984" s="758"/>
      <c r="O1984" s="758"/>
      <c r="P1984" s="758"/>
      <c r="Q1984" s="758"/>
      <c r="R1984" s="758"/>
      <c r="S1984" s="758"/>
      <c r="T1984" s="758"/>
      <c r="U1984" s="758"/>
      <c r="V1984" s="758"/>
      <c r="W1984" s="758"/>
      <c r="X1984" s="758"/>
      <c r="Y1984" s="758"/>
      <c r="Z1984" s="758"/>
      <c r="AA1984" s="758"/>
      <c r="AB1984" s="758"/>
      <c r="AC1984" s="758"/>
      <c r="AD1984" s="758"/>
      <c r="AE1984" s="758"/>
      <c r="AF1984" s="758"/>
      <c r="AG1984" s="758"/>
      <c r="AH1984" s="758"/>
      <c r="AI1984" s="758"/>
      <c r="AJ1984" s="758"/>
      <c r="AK1984" s="758"/>
      <c r="AL1984" s="758"/>
      <c r="AM1984" s="758"/>
      <c r="AN1984" s="758"/>
      <c r="AO1984" s="758"/>
      <c r="AP1984" s="758"/>
      <c r="AQ1984" s="758"/>
      <c r="AR1984" s="758"/>
      <c r="AS1984" s="758"/>
      <c r="AT1984" s="758"/>
      <c r="AU1984" s="758"/>
      <c r="AV1984" s="758"/>
      <c r="AW1984" s="758"/>
      <c r="AX1984" s="758"/>
      <c r="AY1984" s="758"/>
      <c r="AZ1984" s="758"/>
      <c r="BA1984" s="758"/>
      <c r="BB1984" s="758"/>
      <c r="BC1984" s="758"/>
      <c r="BD1984" s="758"/>
      <c r="BE1984" s="758"/>
      <c r="BF1984" s="812"/>
      <c r="BG1984" s="758"/>
      <c r="BH1984" s="758"/>
      <c r="BI1984" s="758"/>
      <c r="BJ1984" s="758"/>
      <c r="BK1984" s="758"/>
      <c r="BL1984" s="758"/>
      <c r="BM1984" s="758"/>
      <c r="BN1984" s="758"/>
      <c r="BO1984" s="758"/>
      <c r="BP1984" s="758"/>
      <c r="BQ1984" s="758"/>
      <c r="BR1984" s="758"/>
      <c r="BS1984" s="758"/>
      <c r="BT1984" s="758"/>
      <c r="BU1984" s="758"/>
      <c r="BV1984" s="758"/>
      <c r="BW1984" s="758"/>
      <c r="BX1984" s="758"/>
      <c r="BY1984" s="758"/>
      <c r="BZ1984" s="758"/>
      <c r="CA1984" s="758"/>
      <c r="CB1984" s="758"/>
      <c r="CC1984" s="758"/>
      <c r="CD1984" s="758"/>
      <c r="CE1984" s="758"/>
      <c r="CF1984" s="758"/>
      <c r="CG1984" s="758"/>
      <c r="CH1984" s="758"/>
      <c r="CI1984" s="758"/>
      <c r="CJ1984" s="758"/>
      <c r="CK1984" s="758"/>
      <c r="CL1984" s="758"/>
      <c r="CM1984" s="758"/>
      <c r="CN1984" s="758"/>
    </row>
    <row r="1985" spans="2:92" ht="15">
      <c r="B1985" s="758"/>
      <c r="C1985" s="758"/>
      <c r="D1985" s="758"/>
      <c r="E1985" s="758"/>
      <c r="F1985" s="758"/>
      <c r="G1985" s="758"/>
      <c r="H1985" s="758"/>
      <c r="I1985" s="758"/>
      <c r="J1985" s="758"/>
      <c r="K1985" s="758"/>
      <c r="L1985" s="758"/>
      <c r="M1985" s="758"/>
      <c r="N1985" s="758"/>
      <c r="O1985" s="758"/>
      <c r="P1985" s="758"/>
      <c r="Q1985" s="758"/>
      <c r="R1985" s="758"/>
      <c r="S1985" s="758"/>
      <c r="T1985" s="758"/>
      <c r="U1985" s="758"/>
      <c r="V1985" s="758"/>
      <c r="W1985" s="758"/>
      <c r="X1985" s="758"/>
      <c r="Y1985" s="758"/>
      <c r="Z1985" s="758"/>
      <c r="AA1985" s="758"/>
      <c r="AB1985" s="758"/>
      <c r="AC1985" s="758"/>
      <c r="AD1985" s="758"/>
      <c r="AE1985" s="758"/>
      <c r="AF1985" s="758"/>
      <c r="AG1985" s="758"/>
      <c r="AH1985" s="758"/>
      <c r="AI1985" s="758"/>
      <c r="AJ1985" s="758"/>
      <c r="AK1985" s="758"/>
      <c r="AL1985" s="758"/>
      <c r="AM1985" s="758"/>
      <c r="AN1985" s="758"/>
      <c r="AO1985" s="758"/>
      <c r="AP1985" s="758"/>
      <c r="AQ1985" s="758"/>
      <c r="AR1985" s="758"/>
      <c r="AS1985" s="758"/>
      <c r="AT1985" s="758"/>
      <c r="AU1985" s="758"/>
      <c r="AV1985" s="758"/>
      <c r="AW1985" s="758"/>
      <c r="AX1985" s="758"/>
      <c r="AY1985" s="758"/>
      <c r="AZ1985" s="758"/>
      <c r="BA1985" s="758"/>
      <c r="BB1985" s="758"/>
      <c r="BC1985" s="758"/>
      <c r="BD1985" s="758"/>
      <c r="BE1985" s="758"/>
      <c r="BF1985" s="812"/>
      <c r="BG1985" s="758"/>
      <c r="BH1985" s="758"/>
      <c r="BI1985" s="758"/>
      <c r="BJ1985" s="758"/>
      <c r="BK1985" s="758"/>
      <c r="BL1985" s="758"/>
      <c r="BM1985" s="758"/>
      <c r="BN1985" s="758"/>
      <c r="BO1985" s="758"/>
      <c r="BP1985" s="758"/>
      <c r="BQ1985" s="758"/>
      <c r="BR1985" s="758"/>
      <c r="BS1985" s="758"/>
      <c r="BT1985" s="758"/>
      <c r="BU1985" s="758"/>
      <c r="BV1985" s="758"/>
      <c r="BW1985" s="758"/>
      <c r="BX1985" s="758"/>
      <c r="BY1985" s="758"/>
      <c r="BZ1985" s="758"/>
      <c r="CA1985" s="758"/>
      <c r="CB1985" s="758"/>
      <c r="CC1985" s="758"/>
      <c r="CD1985" s="758"/>
      <c r="CE1985" s="758"/>
      <c r="CF1985" s="758"/>
      <c r="CG1985" s="758"/>
      <c r="CH1985" s="758"/>
      <c r="CI1985" s="758"/>
      <c r="CJ1985" s="758"/>
      <c r="CK1985" s="758"/>
      <c r="CL1985" s="758"/>
      <c r="CM1985" s="758"/>
      <c r="CN1985" s="758"/>
    </row>
    <row r="1986" spans="2:92" ht="15">
      <c r="B1986" s="758"/>
      <c r="C1986" s="758"/>
      <c r="D1986" s="758"/>
      <c r="E1986" s="758"/>
      <c r="F1986" s="758"/>
      <c r="G1986" s="758"/>
      <c r="H1986" s="758"/>
      <c r="I1986" s="758"/>
      <c r="J1986" s="758"/>
      <c r="K1986" s="758"/>
      <c r="L1986" s="758"/>
      <c r="M1986" s="758"/>
      <c r="N1986" s="758"/>
      <c r="O1986" s="758"/>
      <c r="P1986" s="758"/>
      <c r="Q1986" s="758"/>
      <c r="R1986" s="758"/>
      <c r="S1986" s="758"/>
      <c r="T1986" s="758"/>
      <c r="U1986" s="758"/>
      <c r="V1986" s="758"/>
      <c r="W1986" s="758"/>
      <c r="X1986" s="758"/>
      <c r="Y1986" s="758"/>
      <c r="Z1986" s="758"/>
      <c r="AA1986" s="758"/>
      <c r="AB1986" s="758"/>
      <c r="AC1986" s="758"/>
      <c r="AD1986" s="758"/>
      <c r="AE1986" s="758"/>
      <c r="AF1986" s="758"/>
      <c r="AG1986" s="758"/>
      <c r="AH1986" s="758"/>
      <c r="AI1986" s="758"/>
      <c r="AJ1986" s="758"/>
      <c r="AK1986" s="758"/>
      <c r="AL1986" s="758"/>
      <c r="AM1986" s="758"/>
      <c r="AN1986" s="758"/>
      <c r="AO1986" s="758"/>
      <c r="AP1986" s="758"/>
      <c r="AQ1986" s="758"/>
      <c r="AR1986" s="758"/>
      <c r="AS1986" s="758"/>
      <c r="AT1986" s="758"/>
      <c r="AU1986" s="758"/>
      <c r="AV1986" s="758"/>
      <c r="AW1986" s="758"/>
      <c r="AX1986" s="758"/>
      <c r="AY1986" s="758"/>
      <c r="AZ1986" s="758"/>
      <c r="BA1986" s="758"/>
      <c r="BB1986" s="758"/>
      <c r="BC1986" s="758"/>
      <c r="BD1986" s="758"/>
      <c r="BE1986" s="758"/>
      <c r="BF1986" s="812"/>
      <c r="BG1986" s="758"/>
      <c r="BH1986" s="758"/>
      <c r="BI1986" s="758"/>
      <c r="BJ1986" s="758"/>
      <c r="BK1986" s="758"/>
      <c r="BL1986" s="758"/>
      <c r="BM1986" s="758"/>
      <c r="BN1986" s="758"/>
      <c r="BO1986" s="758"/>
      <c r="BP1986" s="758"/>
      <c r="BQ1986" s="758"/>
      <c r="BR1986" s="758"/>
      <c r="BS1986" s="758"/>
      <c r="BT1986" s="758"/>
      <c r="BU1986" s="758"/>
      <c r="BV1986" s="758"/>
      <c r="BW1986" s="758"/>
      <c r="BX1986" s="758"/>
      <c r="BY1986" s="758"/>
      <c r="BZ1986" s="758"/>
      <c r="CA1986" s="758"/>
      <c r="CB1986" s="758"/>
      <c r="CC1986" s="758"/>
      <c r="CD1986" s="758"/>
      <c r="CE1986" s="758"/>
      <c r="CF1986" s="758"/>
      <c r="CG1986" s="758"/>
      <c r="CH1986" s="758"/>
      <c r="CI1986" s="758"/>
      <c r="CJ1986" s="758"/>
      <c r="CK1986" s="758"/>
      <c r="CL1986" s="758"/>
      <c r="CM1986" s="758"/>
      <c r="CN1986" s="758"/>
    </row>
    <row r="1987" spans="2:92" ht="15">
      <c r="B1987" s="758"/>
      <c r="C1987" s="758"/>
      <c r="D1987" s="758"/>
      <c r="E1987" s="758"/>
      <c r="F1987" s="758"/>
      <c r="G1987" s="758"/>
      <c r="H1987" s="758"/>
      <c r="I1987" s="758"/>
      <c r="J1987" s="758"/>
      <c r="K1987" s="758"/>
      <c r="L1987" s="758"/>
      <c r="M1987" s="758"/>
      <c r="N1987" s="758"/>
      <c r="O1987" s="758"/>
      <c r="P1987" s="758"/>
      <c r="Q1987" s="758"/>
      <c r="R1987" s="758"/>
      <c r="S1987" s="758"/>
      <c r="T1987" s="758"/>
      <c r="U1987" s="758"/>
      <c r="V1987" s="758"/>
      <c r="W1987" s="758"/>
      <c r="X1987" s="758"/>
      <c r="Y1987" s="758"/>
      <c r="Z1987" s="758"/>
      <c r="AA1987" s="758"/>
      <c r="AB1987" s="758"/>
      <c r="AC1987" s="758"/>
      <c r="AD1987" s="758"/>
      <c r="AE1987" s="758"/>
      <c r="AF1987" s="758"/>
      <c r="AG1987" s="758"/>
      <c r="AH1987" s="758"/>
      <c r="AI1987" s="758"/>
      <c r="AJ1987" s="758"/>
      <c r="AK1987" s="758"/>
      <c r="AL1987" s="758"/>
      <c r="AM1987" s="758"/>
      <c r="AN1987" s="758"/>
      <c r="AO1987" s="758"/>
      <c r="AP1987" s="758"/>
      <c r="AQ1987" s="758"/>
      <c r="AR1987" s="758"/>
      <c r="AS1987" s="758"/>
      <c r="AT1987" s="758"/>
      <c r="AU1987" s="758"/>
      <c r="AV1987" s="758"/>
      <c r="AW1987" s="758"/>
      <c r="AX1987" s="758"/>
      <c r="AY1987" s="758"/>
      <c r="AZ1987" s="758"/>
      <c r="BA1987" s="758"/>
      <c r="BB1987" s="758"/>
      <c r="BC1987" s="758"/>
      <c r="BD1987" s="758"/>
      <c r="BE1987" s="758"/>
      <c r="BF1987" s="812"/>
      <c r="BG1987" s="758"/>
      <c r="BH1987" s="758"/>
      <c r="BI1987" s="758"/>
      <c r="BJ1987" s="758"/>
      <c r="BK1987" s="758"/>
      <c r="BL1987" s="758"/>
      <c r="BM1987" s="758"/>
      <c r="BN1987" s="758"/>
      <c r="BO1987" s="758"/>
      <c r="BP1987" s="758"/>
      <c r="BQ1987" s="758"/>
      <c r="BR1987" s="758"/>
      <c r="BS1987" s="758"/>
      <c r="BT1987" s="758"/>
      <c r="BU1987" s="758"/>
      <c r="BV1987" s="758"/>
      <c r="BW1987" s="758"/>
      <c r="BX1987" s="758"/>
      <c r="BY1987" s="758"/>
      <c r="BZ1987" s="758"/>
      <c r="CA1987" s="758"/>
      <c r="CB1987" s="758"/>
      <c r="CC1987" s="758"/>
      <c r="CD1987" s="758"/>
      <c r="CE1987" s="758"/>
      <c r="CF1987" s="758"/>
      <c r="CG1987" s="758"/>
      <c r="CH1987" s="758"/>
      <c r="CI1987" s="758"/>
      <c r="CJ1987" s="758"/>
      <c r="CK1987" s="758"/>
      <c r="CL1987" s="758"/>
      <c r="CM1987" s="758"/>
      <c r="CN1987" s="758"/>
    </row>
    <row r="1988" spans="2:92" ht="15">
      <c r="B1988" s="758"/>
      <c r="C1988" s="758"/>
      <c r="D1988" s="758"/>
      <c r="E1988" s="758"/>
      <c r="F1988" s="758"/>
      <c r="G1988" s="758"/>
      <c r="H1988" s="758"/>
      <c r="I1988" s="758"/>
      <c r="J1988" s="758"/>
      <c r="K1988" s="758"/>
      <c r="L1988" s="758"/>
      <c r="M1988" s="758"/>
      <c r="N1988" s="758"/>
      <c r="O1988" s="758"/>
      <c r="P1988" s="758"/>
      <c r="Q1988" s="758"/>
      <c r="R1988" s="758"/>
      <c r="S1988" s="758"/>
      <c r="T1988" s="758"/>
      <c r="U1988" s="758"/>
      <c r="V1988" s="758"/>
      <c r="W1988" s="758"/>
      <c r="X1988" s="758"/>
      <c r="Y1988" s="758"/>
      <c r="Z1988" s="758"/>
      <c r="AA1988" s="758"/>
      <c r="AB1988" s="758"/>
      <c r="AC1988" s="758"/>
      <c r="AD1988" s="758"/>
      <c r="AE1988" s="758"/>
      <c r="AF1988" s="758"/>
      <c r="AG1988" s="758"/>
      <c r="AH1988" s="758"/>
      <c r="AI1988" s="758"/>
      <c r="AJ1988" s="758"/>
      <c r="AK1988" s="758"/>
      <c r="AL1988" s="758"/>
      <c r="AM1988" s="758"/>
      <c r="AN1988" s="758"/>
      <c r="AO1988" s="758"/>
      <c r="AP1988" s="758"/>
      <c r="AQ1988" s="758"/>
      <c r="AR1988" s="758"/>
      <c r="AS1988" s="758"/>
      <c r="AT1988" s="758"/>
      <c r="AU1988" s="758"/>
      <c r="AV1988" s="758"/>
      <c r="AW1988" s="758"/>
      <c r="AX1988" s="758"/>
      <c r="AY1988" s="758"/>
      <c r="AZ1988" s="758"/>
      <c r="BA1988" s="758"/>
      <c r="BB1988" s="758"/>
      <c r="BC1988" s="758"/>
      <c r="BD1988" s="758"/>
      <c r="BE1988" s="758"/>
      <c r="BF1988" s="812"/>
      <c r="BG1988" s="758"/>
      <c r="BH1988" s="758"/>
      <c r="BI1988" s="758"/>
      <c r="BJ1988" s="758"/>
      <c r="BK1988" s="758"/>
      <c r="BL1988" s="758"/>
      <c r="BM1988" s="758"/>
      <c r="BN1988" s="758"/>
      <c r="BO1988" s="758"/>
      <c r="BP1988" s="758"/>
      <c r="BQ1988" s="758"/>
      <c r="BR1988" s="758"/>
      <c r="BS1988" s="758"/>
      <c r="BT1988" s="758"/>
      <c r="BU1988" s="758"/>
      <c r="BV1988" s="758"/>
      <c r="BW1988" s="758"/>
      <c r="BX1988" s="758"/>
      <c r="BY1988" s="758"/>
      <c r="BZ1988" s="758"/>
      <c r="CA1988" s="758"/>
      <c r="CB1988" s="758"/>
      <c r="CC1988" s="758"/>
      <c r="CD1988" s="758"/>
      <c r="CE1988" s="758"/>
      <c r="CF1988" s="758"/>
      <c r="CG1988" s="758"/>
      <c r="CH1988" s="758"/>
      <c r="CI1988" s="758"/>
      <c r="CJ1988" s="758"/>
      <c r="CK1988" s="758"/>
      <c r="CL1988" s="758"/>
      <c r="CM1988" s="758"/>
      <c r="CN1988" s="758"/>
    </row>
    <row r="1989" spans="2:92" ht="15">
      <c r="B1989" s="758"/>
      <c r="C1989" s="758"/>
      <c r="D1989" s="758"/>
      <c r="E1989" s="758"/>
      <c r="F1989" s="758"/>
      <c r="G1989" s="758"/>
      <c r="H1989" s="758"/>
      <c r="I1989" s="758"/>
      <c r="J1989" s="758"/>
      <c r="K1989" s="758"/>
      <c r="L1989" s="758"/>
      <c r="M1989" s="758"/>
      <c r="N1989" s="758"/>
      <c r="O1989" s="758"/>
      <c r="P1989" s="758"/>
      <c r="Q1989" s="758"/>
      <c r="R1989" s="758"/>
      <c r="S1989" s="758"/>
      <c r="T1989" s="758"/>
      <c r="U1989" s="758"/>
      <c r="V1989" s="758"/>
      <c r="W1989" s="758"/>
      <c r="X1989" s="758"/>
      <c r="Y1989" s="758"/>
      <c r="Z1989" s="758"/>
      <c r="AA1989" s="758"/>
      <c r="AB1989" s="758"/>
      <c r="AC1989" s="758"/>
      <c r="AD1989" s="758"/>
      <c r="AE1989" s="758"/>
      <c r="AF1989" s="758"/>
      <c r="AG1989" s="758"/>
      <c r="AH1989" s="758"/>
      <c r="AI1989" s="758"/>
      <c r="AJ1989" s="758"/>
      <c r="AK1989" s="758"/>
      <c r="AL1989" s="758"/>
      <c r="AM1989" s="758"/>
      <c r="AN1989" s="758"/>
      <c r="AO1989" s="758"/>
      <c r="AP1989" s="758"/>
      <c r="AQ1989" s="758"/>
      <c r="AR1989" s="758"/>
      <c r="AS1989" s="758"/>
      <c r="AT1989" s="758"/>
      <c r="AU1989" s="758"/>
      <c r="AV1989" s="758"/>
      <c r="AW1989" s="758"/>
      <c r="AX1989" s="758"/>
      <c r="AY1989" s="758"/>
      <c r="AZ1989" s="758"/>
      <c r="BA1989" s="758"/>
      <c r="BB1989" s="758"/>
      <c r="BC1989" s="758"/>
      <c r="BD1989" s="758"/>
      <c r="BE1989" s="758"/>
      <c r="BF1989" s="812"/>
      <c r="BG1989" s="758"/>
      <c r="BH1989" s="758"/>
      <c r="BI1989" s="758"/>
      <c r="BJ1989" s="758"/>
      <c r="BK1989" s="758"/>
      <c r="BL1989" s="758"/>
      <c r="BM1989" s="758"/>
      <c r="BN1989" s="758"/>
      <c r="BO1989" s="758"/>
      <c r="BP1989" s="758"/>
      <c r="BQ1989" s="758"/>
      <c r="BR1989" s="758"/>
      <c r="BS1989" s="758"/>
      <c r="BT1989" s="758"/>
      <c r="BU1989" s="758"/>
      <c r="BV1989" s="758"/>
      <c r="BW1989" s="758"/>
      <c r="BX1989" s="758"/>
      <c r="BY1989" s="758"/>
      <c r="BZ1989" s="758"/>
      <c r="CA1989" s="758"/>
      <c r="CB1989" s="758"/>
      <c r="CC1989" s="758"/>
      <c r="CD1989" s="758"/>
      <c r="CE1989" s="758"/>
      <c r="CF1989" s="758"/>
      <c r="CG1989" s="758"/>
      <c r="CH1989" s="758"/>
      <c r="CI1989" s="758"/>
      <c r="CJ1989" s="758"/>
      <c r="CK1989" s="758"/>
      <c r="CL1989" s="758"/>
      <c r="CM1989" s="758"/>
      <c r="CN1989" s="758"/>
    </row>
    <row r="1990" spans="2:92" ht="15">
      <c r="B1990" s="758"/>
      <c r="C1990" s="758"/>
      <c r="D1990" s="758"/>
      <c r="E1990" s="758"/>
      <c r="F1990" s="758"/>
      <c r="G1990" s="758"/>
      <c r="H1990" s="758"/>
      <c r="I1990" s="758"/>
      <c r="J1990" s="758"/>
      <c r="K1990" s="758"/>
      <c r="L1990" s="758"/>
      <c r="M1990" s="758"/>
      <c r="N1990" s="758"/>
      <c r="O1990" s="758"/>
      <c r="P1990" s="758"/>
      <c r="Q1990" s="758"/>
      <c r="R1990" s="758"/>
      <c r="S1990" s="758"/>
      <c r="T1990" s="758"/>
      <c r="U1990" s="758"/>
      <c r="V1990" s="758"/>
      <c r="W1990" s="758"/>
      <c r="X1990" s="758"/>
      <c r="Y1990" s="758"/>
      <c r="Z1990" s="758"/>
      <c r="AA1990" s="758"/>
      <c r="AB1990" s="758"/>
      <c r="AC1990" s="758"/>
      <c r="AD1990" s="758"/>
      <c r="AE1990" s="758"/>
      <c r="AF1990" s="758"/>
      <c r="AG1990" s="758"/>
      <c r="AH1990" s="758"/>
      <c r="AI1990" s="758"/>
      <c r="AJ1990" s="758"/>
      <c r="AK1990" s="758"/>
      <c r="AL1990" s="758"/>
      <c r="AM1990" s="758"/>
      <c r="AN1990" s="758"/>
      <c r="AO1990" s="758"/>
      <c r="AP1990" s="758"/>
      <c r="AQ1990" s="758"/>
      <c r="AR1990" s="758"/>
      <c r="AS1990" s="758"/>
      <c r="AT1990" s="758"/>
      <c r="AU1990" s="758"/>
      <c r="AV1990" s="758"/>
      <c r="AW1990" s="758"/>
      <c r="AX1990" s="758"/>
      <c r="AY1990" s="758"/>
      <c r="AZ1990" s="758"/>
      <c r="BA1990" s="758"/>
      <c r="BB1990" s="758"/>
      <c r="BC1990" s="758"/>
      <c r="BD1990" s="758"/>
      <c r="BE1990" s="758"/>
      <c r="BF1990" s="812"/>
      <c r="BG1990" s="758"/>
      <c r="BH1990" s="758"/>
      <c r="BI1990" s="758"/>
      <c r="BJ1990" s="758"/>
      <c r="BK1990" s="758"/>
      <c r="BL1990" s="758"/>
      <c r="BM1990" s="758"/>
      <c r="BN1990" s="758"/>
      <c r="BO1990" s="758"/>
      <c r="BP1990" s="758"/>
      <c r="BQ1990" s="758"/>
      <c r="BR1990" s="758"/>
      <c r="BS1990" s="758"/>
      <c r="BT1990" s="758"/>
      <c r="BU1990" s="758"/>
      <c r="BV1990" s="758"/>
      <c r="BW1990" s="758"/>
      <c r="BX1990" s="758"/>
      <c r="BY1990" s="758"/>
      <c r="BZ1990" s="758"/>
      <c r="CA1990" s="758"/>
      <c r="CB1990" s="758"/>
      <c r="CC1990" s="758"/>
      <c r="CD1990" s="758"/>
      <c r="CE1990" s="758"/>
      <c r="CF1990" s="758"/>
      <c r="CG1990" s="758"/>
      <c r="CH1990" s="758"/>
      <c r="CI1990" s="758"/>
      <c r="CJ1990" s="758"/>
      <c r="CK1990" s="758"/>
      <c r="CL1990" s="758"/>
      <c r="CM1990" s="758"/>
      <c r="CN1990" s="758"/>
    </row>
    <row r="1991" spans="2:92" ht="15">
      <c r="B1991" s="758"/>
      <c r="C1991" s="758"/>
      <c r="D1991" s="758"/>
      <c r="E1991" s="758"/>
      <c r="F1991" s="758"/>
      <c r="G1991" s="758"/>
      <c r="H1991" s="758"/>
      <c r="I1991" s="758"/>
      <c r="J1991" s="758"/>
      <c r="K1991" s="758"/>
      <c r="L1991" s="758"/>
      <c r="M1991" s="758"/>
      <c r="N1991" s="758"/>
      <c r="O1991" s="758"/>
      <c r="P1991" s="758"/>
      <c r="Q1991" s="758"/>
      <c r="R1991" s="758"/>
      <c r="S1991" s="758"/>
      <c r="T1991" s="758"/>
      <c r="U1991" s="758"/>
      <c r="V1991" s="758"/>
      <c r="W1991" s="758"/>
      <c r="X1991" s="758"/>
      <c r="Y1991" s="758"/>
      <c r="Z1991" s="758"/>
      <c r="AA1991" s="758"/>
      <c r="AB1991" s="758"/>
      <c r="AC1991" s="758"/>
      <c r="AD1991" s="758"/>
      <c r="AE1991" s="758"/>
      <c r="AF1991" s="758"/>
      <c r="AG1991" s="758"/>
      <c r="AH1991" s="758"/>
      <c r="AI1991" s="758"/>
      <c r="AJ1991" s="758"/>
      <c r="AK1991" s="758"/>
      <c r="AL1991" s="758"/>
      <c r="AM1991" s="758"/>
      <c r="AN1991" s="758"/>
      <c r="AO1991" s="758"/>
      <c r="AP1991" s="758"/>
      <c r="AQ1991" s="758"/>
      <c r="AR1991" s="758"/>
      <c r="AS1991" s="758"/>
      <c r="AT1991" s="758"/>
      <c r="AU1991" s="758"/>
      <c r="AV1991" s="758"/>
      <c r="AW1991" s="758"/>
      <c r="AX1991" s="758"/>
      <c r="AY1991" s="758"/>
      <c r="AZ1991" s="758"/>
      <c r="BA1991" s="758"/>
      <c r="BB1991" s="758"/>
      <c r="BC1991" s="758"/>
      <c r="BD1991" s="758"/>
      <c r="BE1991" s="758"/>
      <c r="BF1991" s="812"/>
      <c r="BG1991" s="758"/>
      <c r="BH1991" s="758"/>
      <c r="BI1991" s="758"/>
      <c r="BJ1991" s="758"/>
      <c r="BK1991" s="758"/>
      <c r="BL1991" s="758"/>
      <c r="BM1991" s="758"/>
      <c r="BN1991" s="758"/>
      <c r="BO1991" s="758"/>
      <c r="BP1991" s="758"/>
      <c r="BQ1991" s="758"/>
      <c r="BR1991" s="758"/>
      <c r="BS1991" s="758"/>
      <c r="BT1991" s="758"/>
      <c r="BU1991" s="758"/>
      <c r="BV1991" s="758"/>
      <c r="BW1991" s="758"/>
      <c r="BX1991" s="758"/>
      <c r="BY1991" s="758"/>
      <c r="BZ1991" s="758"/>
      <c r="CA1991" s="758"/>
      <c r="CB1991" s="758"/>
      <c r="CC1991" s="758"/>
      <c r="CD1991" s="758"/>
      <c r="CE1991" s="758"/>
      <c r="CF1991" s="758"/>
      <c r="CG1991" s="758"/>
      <c r="CH1991" s="758"/>
      <c r="CI1991" s="758"/>
      <c r="CJ1991" s="758"/>
      <c r="CK1991" s="758"/>
      <c r="CL1991" s="758"/>
      <c r="CM1991" s="758"/>
      <c r="CN1991" s="758"/>
    </row>
    <row r="1992" spans="2:92" ht="15">
      <c r="B1992" s="758"/>
      <c r="C1992" s="758"/>
      <c r="D1992" s="758"/>
      <c r="E1992" s="758"/>
      <c r="F1992" s="758"/>
      <c r="G1992" s="758"/>
      <c r="H1992" s="758"/>
      <c r="I1992" s="758"/>
      <c r="J1992" s="758"/>
      <c r="K1992" s="758"/>
      <c r="L1992" s="758"/>
      <c r="M1992" s="758"/>
      <c r="N1992" s="758"/>
      <c r="O1992" s="758"/>
      <c r="P1992" s="758"/>
      <c r="Q1992" s="758"/>
      <c r="R1992" s="758"/>
      <c r="S1992" s="758"/>
      <c r="T1992" s="758"/>
      <c r="U1992" s="758"/>
      <c r="V1992" s="758"/>
      <c r="W1992" s="758"/>
      <c r="X1992" s="758"/>
      <c r="Y1992" s="758"/>
      <c r="Z1992" s="758"/>
      <c r="AA1992" s="758"/>
      <c r="AB1992" s="758"/>
      <c r="AC1992" s="758"/>
      <c r="AD1992" s="758"/>
      <c r="AE1992" s="758"/>
      <c r="AF1992" s="758"/>
      <c r="AG1992" s="758"/>
      <c r="AH1992" s="758"/>
      <c r="AI1992" s="758"/>
      <c r="AJ1992" s="758"/>
      <c r="AK1992" s="758"/>
      <c r="AL1992" s="758"/>
      <c r="AM1992" s="758"/>
      <c r="AN1992" s="758"/>
      <c r="AO1992" s="758"/>
      <c r="AP1992" s="758"/>
      <c r="AQ1992" s="758"/>
      <c r="AR1992" s="758"/>
      <c r="AS1992" s="758"/>
      <c r="AT1992" s="758"/>
      <c r="AU1992" s="758"/>
      <c r="AV1992" s="758"/>
      <c r="AW1992" s="758"/>
      <c r="AX1992" s="758"/>
      <c r="AY1992" s="758"/>
      <c r="AZ1992" s="758"/>
      <c r="BA1992" s="758"/>
      <c r="BB1992" s="758"/>
      <c r="BC1992" s="758"/>
      <c r="BD1992" s="758"/>
      <c r="BE1992" s="758"/>
      <c r="BF1992" s="812"/>
      <c r="BG1992" s="758"/>
      <c r="BH1992" s="758"/>
      <c r="BI1992" s="758"/>
      <c r="BJ1992" s="758"/>
      <c r="BK1992" s="758"/>
      <c r="BL1992" s="758"/>
      <c r="BM1992" s="758"/>
      <c r="BN1992" s="758"/>
      <c r="BO1992" s="758"/>
      <c r="BP1992" s="758"/>
      <c r="BQ1992" s="758"/>
      <c r="BR1992" s="758"/>
      <c r="BS1992" s="758"/>
      <c r="BT1992" s="758"/>
      <c r="BU1992" s="758"/>
      <c r="BV1992" s="758"/>
      <c r="BW1992" s="758"/>
      <c r="BX1992" s="758"/>
      <c r="BY1992" s="758"/>
      <c r="BZ1992" s="758"/>
      <c r="CA1992" s="758"/>
      <c r="CB1992" s="758"/>
      <c r="CC1992" s="758"/>
      <c r="CD1992" s="758"/>
      <c r="CE1992" s="758"/>
      <c r="CF1992" s="758"/>
      <c r="CG1992" s="758"/>
      <c r="CH1992" s="758"/>
      <c r="CI1992" s="758"/>
      <c r="CJ1992" s="758"/>
      <c r="CK1992" s="758"/>
      <c r="CL1992" s="758"/>
      <c r="CM1992" s="758"/>
      <c r="CN1992" s="758"/>
    </row>
    <row r="1993" spans="2:92" ht="15">
      <c r="B1993" s="758"/>
      <c r="C1993" s="758"/>
      <c r="D1993" s="758"/>
      <c r="E1993" s="758"/>
      <c r="F1993" s="758"/>
      <c r="G1993" s="758"/>
      <c r="H1993" s="758"/>
      <c r="I1993" s="758"/>
      <c r="J1993" s="758"/>
      <c r="K1993" s="758"/>
      <c r="L1993" s="758"/>
      <c r="M1993" s="758"/>
      <c r="N1993" s="758"/>
      <c r="O1993" s="758"/>
      <c r="P1993" s="758"/>
      <c r="Q1993" s="758"/>
      <c r="R1993" s="758"/>
      <c r="S1993" s="758"/>
      <c r="T1993" s="758"/>
      <c r="U1993" s="758"/>
      <c r="V1993" s="758"/>
      <c r="W1993" s="758"/>
      <c r="X1993" s="758"/>
      <c r="Y1993" s="758"/>
      <c r="Z1993" s="758"/>
      <c r="AA1993" s="758"/>
      <c r="AB1993" s="758"/>
      <c r="AC1993" s="758"/>
      <c r="AD1993" s="758"/>
      <c r="AE1993" s="758"/>
      <c r="AF1993" s="758"/>
      <c r="AG1993" s="758"/>
      <c r="AH1993" s="758"/>
      <c r="AI1993" s="758"/>
      <c r="AJ1993" s="758"/>
      <c r="AK1993" s="758"/>
      <c r="AL1993" s="758"/>
      <c r="AM1993" s="758"/>
      <c r="AN1993" s="758"/>
      <c r="AO1993" s="758"/>
      <c r="AP1993" s="758"/>
      <c r="AQ1993" s="758"/>
      <c r="AR1993" s="758"/>
      <c r="AS1993" s="758"/>
      <c r="AT1993" s="758"/>
      <c r="AU1993" s="758"/>
      <c r="AV1993" s="758"/>
      <c r="AW1993" s="758"/>
      <c r="AX1993" s="758"/>
      <c r="AY1993" s="758"/>
      <c r="AZ1993" s="758"/>
      <c r="BA1993" s="758"/>
      <c r="BB1993" s="758"/>
      <c r="BC1993" s="758"/>
      <c r="BD1993" s="758"/>
      <c r="BE1993" s="758"/>
      <c r="BF1993" s="812"/>
      <c r="BG1993" s="758"/>
      <c r="BH1993" s="758"/>
      <c r="BI1993" s="758"/>
      <c r="BJ1993" s="758"/>
      <c r="BK1993" s="758"/>
      <c r="BL1993" s="758"/>
      <c r="BM1993" s="758"/>
      <c r="BN1993" s="758"/>
      <c r="BO1993" s="758"/>
      <c r="BP1993" s="758"/>
      <c r="BQ1993" s="758"/>
      <c r="BR1993" s="758"/>
      <c r="BS1993" s="758"/>
      <c r="BT1993" s="758"/>
      <c r="BU1993" s="758"/>
      <c r="BV1993" s="758"/>
      <c r="BW1993" s="758"/>
      <c r="BX1993" s="758"/>
      <c r="BY1993" s="758"/>
      <c r="BZ1993" s="758"/>
      <c r="CA1993" s="758"/>
      <c r="CB1993" s="758"/>
      <c r="CC1993" s="758"/>
      <c r="CD1993" s="758"/>
      <c r="CE1993" s="758"/>
      <c r="CF1993" s="758"/>
      <c r="CG1993" s="758"/>
      <c r="CH1993" s="758"/>
      <c r="CI1993" s="758"/>
      <c r="CJ1993" s="758"/>
      <c r="CK1993" s="758"/>
      <c r="CL1993" s="758"/>
      <c r="CM1993" s="758"/>
      <c r="CN1993" s="758"/>
    </row>
    <row r="1994" spans="2:92" ht="15">
      <c r="B1994" s="758"/>
      <c r="C1994" s="758"/>
      <c r="D1994" s="758"/>
      <c r="E1994" s="758"/>
      <c r="F1994" s="758"/>
      <c r="G1994" s="758"/>
      <c r="H1994" s="758"/>
      <c r="I1994" s="758"/>
      <c r="J1994" s="758"/>
      <c r="K1994" s="758"/>
      <c r="L1994" s="758"/>
      <c r="M1994" s="758"/>
      <c r="N1994" s="758"/>
      <c r="O1994" s="758"/>
      <c r="P1994" s="758"/>
      <c r="Q1994" s="758"/>
      <c r="R1994" s="758"/>
      <c r="S1994" s="758"/>
      <c r="T1994" s="758"/>
      <c r="U1994" s="758"/>
      <c r="V1994" s="758"/>
      <c r="W1994" s="758"/>
      <c r="X1994" s="758"/>
      <c r="Y1994" s="758"/>
      <c r="Z1994" s="758"/>
      <c r="AA1994" s="758"/>
      <c r="AB1994" s="758"/>
      <c r="AC1994" s="758"/>
      <c r="AD1994" s="758"/>
      <c r="AE1994" s="758"/>
      <c r="AF1994" s="758"/>
      <c r="AG1994" s="758"/>
      <c r="AH1994" s="758"/>
      <c r="AI1994" s="758"/>
      <c r="AJ1994" s="758"/>
      <c r="AK1994" s="758"/>
      <c r="AL1994" s="758"/>
      <c r="AM1994" s="758"/>
      <c r="AN1994" s="758"/>
      <c r="AO1994" s="758"/>
      <c r="AP1994" s="758"/>
      <c r="AQ1994" s="758"/>
      <c r="AR1994" s="758"/>
      <c r="AS1994" s="758"/>
      <c r="AT1994" s="758"/>
      <c r="AU1994" s="758"/>
      <c r="AV1994" s="758"/>
      <c r="AW1994" s="758"/>
      <c r="AX1994" s="758"/>
      <c r="AY1994" s="758"/>
      <c r="AZ1994" s="758"/>
      <c r="BA1994" s="758"/>
      <c r="BB1994" s="758"/>
      <c r="BC1994" s="758"/>
      <c r="BD1994" s="758"/>
      <c r="BE1994" s="758"/>
      <c r="BF1994" s="812"/>
      <c r="BG1994" s="758"/>
      <c r="BH1994" s="758"/>
      <c r="BI1994" s="758"/>
      <c r="BJ1994" s="758"/>
      <c r="BK1994" s="758"/>
      <c r="BL1994" s="758"/>
      <c r="BM1994" s="758"/>
      <c r="BN1994" s="758"/>
      <c r="BO1994" s="758"/>
      <c r="BP1994" s="758"/>
      <c r="BQ1994" s="758"/>
      <c r="BR1994" s="758"/>
      <c r="BS1994" s="758"/>
      <c r="BT1994" s="758"/>
      <c r="BU1994" s="758"/>
      <c r="BV1994" s="758"/>
      <c r="BW1994" s="758"/>
      <c r="BX1994" s="758"/>
      <c r="BY1994" s="758"/>
      <c r="BZ1994" s="758"/>
      <c r="CA1994" s="758"/>
      <c r="CB1994" s="758"/>
      <c r="CC1994" s="758"/>
      <c r="CD1994" s="758"/>
      <c r="CE1994" s="758"/>
      <c r="CF1994" s="758"/>
      <c r="CG1994" s="758"/>
      <c r="CH1994" s="758"/>
      <c r="CI1994" s="758"/>
      <c r="CJ1994" s="758"/>
      <c r="CK1994" s="758"/>
      <c r="CL1994" s="758"/>
      <c r="CM1994" s="758"/>
      <c r="CN1994" s="758"/>
    </row>
    <row r="1995" spans="2:92" ht="15">
      <c r="B1995" s="758"/>
      <c r="C1995" s="758"/>
      <c r="D1995" s="758"/>
      <c r="E1995" s="758"/>
      <c r="F1995" s="758"/>
      <c r="G1995" s="758"/>
      <c r="H1995" s="758"/>
      <c r="I1995" s="758"/>
      <c r="J1995" s="758"/>
      <c r="K1995" s="758"/>
      <c r="L1995" s="758"/>
      <c r="M1995" s="758"/>
      <c r="N1995" s="758"/>
      <c r="O1995" s="758"/>
      <c r="P1995" s="758"/>
      <c r="Q1995" s="758"/>
      <c r="R1995" s="758"/>
      <c r="S1995" s="758"/>
      <c r="T1995" s="758"/>
      <c r="U1995" s="758"/>
      <c r="V1995" s="758"/>
      <c r="W1995" s="758"/>
      <c r="X1995" s="758"/>
      <c r="Y1995" s="758"/>
      <c r="Z1995" s="758"/>
      <c r="AA1995" s="758"/>
      <c r="AB1995" s="758"/>
      <c r="AC1995" s="758"/>
      <c r="AD1995" s="758"/>
      <c r="AE1995" s="758"/>
      <c r="AF1995" s="758"/>
      <c r="AG1995" s="758"/>
      <c r="AH1995" s="758"/>
      <c r="AI1995" s="758"/>
      <c r="AJ1995" s="758"/>
      <c r="AK1995" s="758"/>
      <c r="AL1995" s="758"/>
      <c r="AM1995" s="758"/>
      <c r="AN1995" s="758"/>
      <c r="AO1995" s="758"/>
      <c r="AP1995" s="758"/>
      <c r="AQ1995" s="758"/>
      <c r="AR1995" s="758"/>
      <c r="AS1995" s="758"/>
      <c r="AT1995" s="758"/>
      <c r="AU1995" s="758"/>
      <c r="AV1995" s="758"/>
      <c r="AW1995" s="758"/>
      <c r="AX1995" s="758"/>
      <c r="AY1995" s="758"/>
      <c r="AZ1995" s="758"/>
      <c r="BA1995" s="758"/>
      <c r="BB1995" s="758"/>
      <c r="BC1995" s="758"/>
      <c r="BD1995" s="758"/>
      <c r="BE1995" s="758"/>
      <c r="BF1995" s="812"/>
      <c r="BG1995" s="758"/>
      <c r="BH1995" s="758"/>
      <c r="BI1995" s="758"/>
      <c r="BJ1995" s="758"/>
      <c r="BK1995" s="758"/>
      <c r="BL1995" s="758"/>
      <c r="BM1995" s="758"/>
      <c r="BN1995" s="758"/>
      <c r="BO1995" s="758"/>
      <c r="BP1995" s="758"/>
      <c r="BQ1995" s="758"/>
      <c r="BR1995" s="758"/>
      <c r="BS1995" s="758"/>
      <c r="BT1995" s="758"/>
      <c r="BU1995" s="758"/>
      <c r="BV1995" s="758"/>
      <c r="BW1995" s="758"/>
      <c r="BX1995" s="758"/>
      <c r="BY1995" s="758"/>
      <c r="BZ1995" s="758"/>
      <c r="CA1995" s="758"/>
      <c r="CB1995" s="758"/>
      <c r="CC1995" s="758"/>
      <c r="CD1995" s="758"/>
      <c r="CE1995" s="758"/>
      <c r="CF1995" s="758"/>
      <c r="CG1995" s="758"/>
      <c r="CH1995" s="758"/>
      <c r="CI1995" s="758"/>
      <c r="CJ1995" s="758"/>
      <c r="CK1995" s="758"/>
      <c r="CL1995" s="758"/>
      <c r="CM1995" s="758"/>
      <c r="CN1995" s="758"/>
    </row>
    <row r="1996" spans="2:92" ht="15">
      <c r="B1996" s="758"/>
      <c r="C1996" s="758"/>
      <c r="D1996" s="758"/>
      <c r="E1996" s="758"/>
      <c r="F1996" s="758"/>
      <c r="G1996" s="758"/>
      <c r="H1996" s="758"/>
      <c r="I1996" s="758"/>
      <c r="J1996" s="758"/>
      <c r="K1996" s="758"/>
      <c r="L1996" s="758"/>
      <c r="M1996" s="758"/>
      <c r="N1996" s="758"/>
      <c r="O1996" s="758"/>
      <c r="P1996" s="758"/>
      <c r="Q1996" s="758"/>
      <c r="R1996" s="758"/>
      <c r="S1996" s="758"/>
      <c r="T1996" s="758"/>
      <c r="U1996" s="758"/>
      <c r="V1996" s="758"/>
      <c r="W1996" s="758"/>
      <c r="X1996" s="758"/>
      <c r="Y1996" s="758"/>
      <c r="Z1996" s="758"/>
      <c r="AA1996" s="758"/>
      <c r="AB1996" s="758"/>
      <c r="AC1996" s="758"/>
      <c r="AD1996" s="758"/>
      <c r="AE1996" s="758"/>
      <c r="AF1996" s="758"/>
      <c r="AG1996" s="758"/>
      <c r="AH1996" s="758"/>
      <c r="AI1996" s="758"/>
      <c r="AJ1996" s="758"/>
      <c r="AK1996" s="758"/>
      <c r="AL1996" s="758"/>
      <c r="AM1996" s="758"/>
      <c r="AN1996" s="758"/>
      <c r="AO1996" s="758"/>
      <c r="AP1996" s="758"/>
      <c r="AQ1996" s="758"/>
      <c r="AR1996" s="758"/>
      <c r="AS1996" s="758"/>
      <c r="AT1996" s="758"/>
      <c r="AU1996" s="758"/>
      <c r="AV1996" s="758"/>
      <c r="AW1996" s="758"/>
      <c r="AX1996" s="758"/>
      <c r="AY1996" s="758"/>
      <c r="AZ1996" s="758"/>
      <c r="BA1996" s="758"/>
      <c r="BB1996" s="758"/>
      <c r="BC1996" s="758"/>
      <c r="BD1996" s="758"/>
      <c r="BE1996" s="758"/>
      <c r="BF1996" s="812"/>
      <c r="BG1996" s="758"/>
      <c r="BH1996" s="758"/>
      <c r="BI1996" s="758"/>
      <c r="BJ1996" s="758"/>
      <c r="BK1996" s="758"/>
      <c r="BL1996" s="758"/>
      <c r="BM1996" s="758"/>
      <c r="BN1996" s="758"/>
      <c r="BO1996" s="758"/>
      <c r="BP1996" s="758"/>
      <c r="BQ1996" s="758"/>
      <c r="BR1996" s="758"/>
      <c r="BS1996" s="758"/>
      <c r="BT1996" s="758"/>
      <c r="BU1996" s="758"/>
      <c r="BV1996" s="758"/>
      <c r="BW1996" s="758"/>
      <c r="BX1996" s="758"/>
      <c r="BY1996" s="758"/>
      <c r="BZ1996" s="758"/>
      <c r="CA1996" s="758"/>
      <c r="CB1996" s="758"/>
      <c r="CC1996" s="758"/>
      <c r="CD1996" s="758"/>
      <c r="CE1996" s="758"/>
      <c r="CF1996" s="758"/>
      <c r="CG1996" s="758"/>
      <c r="CH1996" s="758"/>
      <c r="CI1996" s="758"/>
      <c r="CJ1996" s="758"/>
      <c r="CK1996" s="758"/>
      <c r="CL1996" s="758"/>
      <c r="CM1996" s="758"/>
      <c r="CN1996" s="758"/>
    </row>
    <row r="1997" spans="2:92" ht="15">
      <c r="B1997" s="758"/>
      <c r="C1997" s="758"/>
      <c r="D1997" s="758"/>
      <c r="E1997" s="758"/>
      <c r="F1997" s="758"/>
      <c r="G1997" s="758"/>
      <c r="H1997" s="758"/>
      <c r="I1997" s="758"/>
      <c r="J1997" s="758"/>
      <c r="K1997" s="758"/>
      <c r="L1997" s="758"/>
      <c r="M1997" s="758"/>
      <c r="N1997" s="758"/>
      <c r="O1997" s="758"/>
      <c r="P1997" s="758"/>
      <c r="Q1997" s="758"/>
      <c r="R1997" s="758"/>
      <c r="S1997" s="758"/>
      <c r="T1997" s="758"/>
      <c r="U1997" s="758"/>
      <c r="V1997" s="758"/>
      <c r="W1997" s="758"/>
      <c r="X1997" s="758"/>
      <c r="Y1997" s="758"/>
      <c r="Z1997" s="758"/>
      <c r="AA1997" s="758"/>
      <c r="AB1997" s="758"/>
      <c r="AC1997" s="758"/>
      <c r="AD1997" s="758"/>
      <c r="AE1997" s="758"/>
      <c r="AF1997" s="758"/>
      <c r="AG1997" s="758"/>
      <c r="AH1997" s="758"/>
      <c r="AI1997" s="758"/>
      <c r="AJ1997" s="758"/>
      <c r="AK1997" s="758"/>
      <c r="AL1997" s="758"/>
      <c r="AM1997" s="758"/>
      <c r="AN1997" s="758"/>
      <c r="AO1997" s="758"/>
      <c r="AP1997" s="758"/>
      <c r="AQ1997" s="758"/>
      <c r="AR1997" s="758"/>
      <c r="AS1997" s="758"/>
      <c r="AT1997" s="758"/>
      <c r="AU1997" s="758"/>
      <c r="AV1997" s="758"/>
      <c r="AW1997" s="758"/>
      <c r="AX1997" s="758"/>
      <c r="AY1997" s="758"/>
      <c r="AZ1997" s="758"/>
      <c r="BA1997" s="758"/>
      <c r="BB1997" s="758"/>
      <c r="BC1997" s="758"/>
      <c r="BD1997" s="758"/>
      <c r="BE1997" s="758"/>
      <c r="BF1997" s="812"/>
      <c r="BG1997" s="758"/>
      <c r="BH1997" s="758"/>
      <c r="BI1997" s="758"/>
      <c r="BJ1997" s="758"/>
      <c r="BK1997" s="758"/>
      <c r="BL1997" s="758"/>
      <c r="BM1997" s="758"/>
      <c r="BN1997" s="758"/>
      <c r="BO1997" s="758"/>
      <c r="BP1997" s="758"/>
      <c r="BQ1997" s="758"/>
      <c r="BR1997" s="758"/>
      <c r="BS1997" s="758"/>
      <c r="BT1997" s="758"/>
      <c r="BU1997" s="758"/>
      <c r="BV1997" s="758"/>
      <c r="BW1997" s="758"/>
      <c r="BX1997" s="758"/>
      <c r="BY1997" s="758"/>
      <c r="BZ1997" s="758"/>
      <c r="CA1997" s="758"/>
      <c r="CB1997" s="758"/>
      <c r="CC1997" s="758"/>
      <c r="CD1997" s="758"/>
      <c r="CE1997" s="758"/>
      <c r="CF1997" s="758"/>
      <c r="CG1997" s="758"/>
      <c r="CH1997" s="758"/>
      <c r="CI1997" s="758"/>
      <c r="CJ1997" s="758"/>
      <c r="CK1997" s="758"/>
      <c r="CL1997" s="758"/>
      <c r="CM1997" s="758"/>
      <c r="CN1997" s="758"/>
    </row>
    <row r="1998" spans="2:92" ht="15">
      <c r="B1998" s="758"/>
      <c r="C1998" s="758"/>
      <c r="D1998" s="758"/>
      <c r="E1998" s="758"/>
      <c r="F1998" s="758"/>
      <c r="G1998" s="758"/>
      <c r="H1998" s="758"/>
      <c r="I1998" s="758"/>
      <c r="J1998" s="758"/>
      <c r="K1998" s="758"/>
      <c r="L1998" s="758"/>
      <c r="M1998" s="758"/>
      <c r="N1998" s="758"/>
      <c r="O1998" s="758"/>
      <c r="P1998" s="758"/>
      <c r="Q1998" s="758"/>
      <c r="R1998" s="758"/>
      <c r="S1998" s="758"/>
      <c r="T1998" s="758"/>
      <c r="U1998" s="758"/>
      <c r="V1998" s="758"/>
      <c r="W1998" s="758"/>
      <c r="X1998" s="758"/>
      <c r="Y1998" s="758"/>
      <c r="Z1998" s="758"/>
      <c r="AA1998" s="758"/>
      <c r="AB1998" s="758"/>
      <c r="AC1998" s="758"/>
      <c r="AD1998" s="758"/>
      <c r="AE1998" s="758"/>
      <c r="AF1998" s="758"/>
      <c r="AG1998" s="758"/>
      <c r="AH1998" s="758"/>
      <c r="AI1998" s="758"/>
      <c r="AJ1998" s="758"/>
      <c r="AK1998" s="758"/>
      <c r="AL1998" s="758"/>
      <c r="AM1998" s="758"/>
      <c r="AN1998" s="758"/>
      <c r="AO1998" s="758"/>
      <c r="AP1998" s="758"/>
      <c r="AQ1998" s="758"/>
      <c r="AR1998" s="758"/>
      <c r="AS1998" s="758"/>
      <c r="AT1998" s="758"/>
      <c r="AU1998" s="758"/>
      <c r="AV1998" s="758"/>
      <c r="AW1998" s="758"/>
      <c r="AX1998" s="758"/>
      <c r="AY1998" s="758"/>
      <c r="AZ1998" s="758"/>
      <c r="BA1998" s="758"/>
      <c r="BB1998" s="758"/>
      <c r="BC1998" s="758"/>
      <c r="BD1998" s="758"/>
      <c r="BE1998" s="758"/>
      <c r="BF1998" s="812"/>
      <c r="BG1998" s="758"/>
      <c r="BH1998" s="758"/>
      <c r="BI1998" s="758"/>
      <c r="BJ1998" s="758"/>
      <c r="BK1998" s="758"/>
      <c r="BL1998" s="758"/>
      <c r="BM1998" s="758"/>
      <c r="BN1998" s="758"/>
      <c r="BO1998" s="758"/>
      <c r="BP1998" s="758"/>
      <c r="BQ1998" s="758"/>
      <c r="BR1998" s="758"/>
      <c r="BS1998" s="758"/>
      <c r="BT1998" s="758"/>
      <c r="BU1998" s="758"/>
      <c r="BV1998" s="758"/>
      <c r="BW1998" s="758"/>
      <c r="BX1998" s="758"/>
      <c r="BY1998" s="758"/>
      <c r="BZ1998" s="758"/>
      <c r="CA1998" s="758"/>
      <c r="CB1998" s="758"/>
      <c r="CC1998" s="758"/>
      <c r="CD1998" s="758"/>
      <c r="CE1998" s="758"/>
      <c r="CF1998" s="758"/>
      <c r="CG1998" s="758"/>
      <c r="CH1998" s="758"/>
      <c r="CI1998" s="758"/>
      <c r="CJ1998" s="758"/>
      <c r="CK1998" s="758"/>
      <c r="CL1998" s="758"/>
      <c r="CM1998" s="758"/>
      <c r="CN1998" s="758"/>
    </row>
    <row r="1999" spans="2:92" ht="15">
      <c r="B1999" s="758"/>
      <c r="C1999" s="758"/>
      <c r="D1999" s="758"/>
      <c r="E1999" s="758"/>
      <c r="F1999" s="758"/>
      <c r="G1999" s="758"/>
      <c r="H1999" s="758"/>
      <c r="I1999" s="758"/>
      <c r="J1999" s="758"/>
      <c r="K1999" s="758"/>
      <c r="L1999" s="758"/>
      <c r="M1999" s="758"/>
      <c r="N1999" s="758"/>
      <c r="O1999" s="758"/>
      <c r="P1999" s="758"/>
      <c r="Q1999" s="758"/>
      <c r="R1999" s="758"/>
      <c r="S1999" s="758"/>
      <c r="T1999" s="758"/>
      <c r="U1999" s="758"/>
      <c r="V1999" s="758"/>
      <c r="W1999" s="758"/>
      <c r="X1999" s="758"/>
      <c r="Y1999" s="758"/>
      <c r="Z1999" s="758"/>
      <c r="AA1999" s="758"/>
      <c r="AB1999" s="758"/>
      <c r="AC1999" s="758"/>
      <c r="AD1999" s="758"/>
      <c r="AE1999" s="758"/>
      <c r="AF1999" s="758"/>
      <c r="AG1999" s="758"/>
      <c r="AH1999" s="758"/>
      <c r="AI1999" s="758"/>
      <c r="AJ1999" s="758"/>
      <c r="AK1999" s="758"/>
      <c r="AL1999" s="758"/>
      <c r="AM1999" s="758"/>
      <c r="AN1999" s="758"/>
      <c r="AO1999" s="758"/>
      <c r="AP1999" s="758"/>
      <c r="AQ1999" s="758"/>
      <c r="AR1999" s="758"/>
      <c r="AS1999" s="758"/>
      <c r="AT1999" s="758"/>
      <c r="AU1999" s="758"/>
      <c r="AV1999" s="758"/>
      <c r="AW1999" s="758"/>
      <c r="AX1999" s="758"/>
      <c r="AY1999" s="758"/>
      <c r="AZ1999" s="758"/>
      <c r="BA1999" s="758"/>
      <c r="BB1999" s="758"/>
      <c r="BC1999" s="758"/>
      <c r="BD1999" s="758"/>
      <c r="BE1999" s="758"/>
      <c r="BF1999" s="812"/>
      <c r="BG1999" s="758"/>
      <c r="BH1999" s="758"/>
      <c r="BI1999" s="758"/>
      <c r="BJ1999" s="758"/>
      <c r="BK1999" s="758"/>
      <c r="BL1999" s="758"/>
      <c r="BM1999" s="758"/>
      <c r="BN1999" s="758"/>
      <c r="BO1999" s="758"/>
      <c r="BP1999" s="758"/>
      <c r="BQ1999" s="758"/>
      <c r="BR1999" s="758"/>
      <c r="BS1999" s="758"/>
      <c r="BT1999" s="758"/>
      <c r="BU1999" s="758"/>
      <c r="BV1999" s="758"/>
      <c r="BW1999" s="758"/>
      <c r="BX1999" s="758"/>
      <c r="BY1999" s="758"/>
      <c r="BZ1999" s="758"/>
      <c r="CA1999" s="758"/>
      <c r="CB1999" s="758"/>
      <c r="CC1999" s="758"/>
      <c r="CD1999" s="758"/>
      <c r="CE1999" s="758"/>
      <c r="CF1999" s="758"/>
      <c r="CG1999" s="758"/>
      <c r="CH1999" s="758"/>
      <c r="CI1999" s="758"/>
      <c r="CJ1999" s="758"/>
      <c r="CK1999" s="758"/>
      <c r="CL1999" s="758"/>
      <c r="CM1999" s="758"/>
      <c r="CN1999" s="758"/>
    </row>
    <row r="2000" spans="2:92" ht="15">
      <c r="B2000" s="758"/>
      <c r="C2000" s="758"/>
      <c r="D2000" s="758"/>
      <c r="E2000" s="758"/>
      <c r="F2000" s="758"/>
      <c r="G2000" s="758"/>
      <c r="H2000" s="758"/>
      <c r="I2000" s="758"/>
      <c r="J2000" s="758"/>
      <c r="K2000" s="758"/>
      <c r="L2000" s="758"/>
      <c r="M2000" s="758"/>
      <c r="N2000" s="758"/>
      <c r="O2000" s="758"/>
      <c r="P2000" s="758"/>
      <c r="Q2000" s="758"/>
      <c r="R2000" s="758"/>
      <c r="S2000" s="758"/>
      <c r="T2000" s="758"/>
      <c r="U2000" s="758"/>
      <c r="V2000" s="758"/>
      <c r="W2000" s="758"/>
      <c r="X2000" s="758"/>
      <c r="Y2000" s="758"/>
      <c r="Z2000" s="758"/>
      <c r="AA2000" s="758"/>
      <c r="AB2000" s="758"/>
      <c r="AC2000" s="758"/>
      <c r="AD2000" s="758"/>
      <c r="AE2000" s="758"/>
      <c r="AF2000" s="758"/>
      <c r="AG2000" s="758"/>
      <c r="AH2000" s="758"/>
      <c r="AI2000" s="758"/>
      <c r="AJ2000" s="758"/>
      <c r="AK2000" s="758"/>
      <c r="AL2000" s="758"/>
      <c r="AM2000" s="758"/>
      <c r="AN2000" s="758"/>
      <c r="AO2000" s="758"/>
      <c r="AP2000" s="758"/>
      <c r="AQ2000" s="758"/>
      <c r="AR2000" s="758"/>
      <c r="AS2000" s="758"/>
      <c r="AT2000" s="758"/>
      <c r="AU2000" s="758"/>
      <c r="AV2000" s="758"/>
      <c r="AW2000" s="758"/>
      <c r="AX2000" s="758"/>
      <c r="AY2000" s="758"/>
      <c r="AZ2000" s="758"/>
      <c r="BA2000" s="758"/>
      <c r="BB2000" s="758"/>
      <c r="BC2000" s="758"/>
      <c r="BD2000" s="758"/>
      <c r="BE2000" s="758"/>
      <c r="BF2000" s="812"/>
      <c r="BG2000" s="758"/>
      <c r="BH2000" s="758"/>
      <c r="BI2000" s="758"/>
      <c r="BJ2000" s="758"/>
      <c r="BK2000" s="758"/>
      <c r="BL2000" s="758"/>
      <c r="BM2000" s="758"/>
      <c r="BN2000" s="758"/>
      <c r="BO2000" s="758"/>
      <c r="BP2000" s="758"/>
      <c r="BQ2000" s="758"/>
      <c r="BR2000" s="758"/>
      <c r="BS2000" s="758"/>
      <c r="BT2000" s="758"/>
      <c r="BU2000" s="758"/>
      <c r="BV2000" s="758"/>
      <c r="BW2000" s="758"/>
      <c r="BX2000" s="758"/>
      <c r="BY2000" s="758"/>
      <c r="BZ2000" s="758"/>
      <c r="CA2000" s="758"/>
      <c r="CB2000" s="758"/>
      <c r="CC2000" s="758"/>
      <c r="CD2000" s="758"/>
      <c r="CE2000" s="758"/>
      <c r="CF2000" s="758"/>
      <c r="CG2000" s="758"/>
      <c r="CH2000" s="758"/>
      <c r="CI2000" s="758"/>
      <c r="CJ2000" s="758"/>
      <c r="CK2000" s="758"/>
      <c r="CL2000" s="758"/>
      <c r="CM2000" s="758"/>
      <c r="CN2000" s="758"/>
    </row>
    <row r="2001" spans="2:92" ht="15">
      <c r="B2001" s="758"/>
      <c r="C2001" s="758"/>
      <c r="D2001" s="758"/>
      <c r="E2001" s="758"/>
      <c r="F2001" s="758"/>
      <c r="G2001" s="758"/>
      <c r="H2001" s="758"/>
      <c r="I2001" s="758"/>
      <c r="J2001" s="758"/>
      <c r="K2001" s="758"/>
      <c r="L2001" s="758"/>
      <c r="M2001" s="758"/>
      <c r="N2001" s="758"/>
      <c r="O2001" s="758"/>
      <c r="P2001" s="758"/>
      <c r="Q2001" s="758"/>
      <c r="R2001" s="758"/>
      <c r="S2001" s="758"/>
      <c r="T2001" s="758"/>
      <c r="U2001" s="758"/>
      <c r="V2001" s="758"/>
      <c r="W2001" s="758"/>
      <c r="X2001" s="758"/>
      <c r="Y2001" s="758"/>
      <c r="Z2001" s="758"/>
      <c r="AA2001" s="758"/>
      <c r="AB2001" s="758"/>
      <c r="AC2001" s="758"/>
      <c r="AD2001" s="758"/>
      <c r="AE2001" s="758"/>
      <c r="AF2001" s="758"/>
      <c r="AG2001" s="758"/>
      <c r="AH2001" s="758"/>
      <c r="AI2001" s="758"/>
      <c r="AJ2001" s="758"/>
      <c r="AK2001" s="758"/>
      <c r="AL2001" s="758"/>
      <c r="AM2001" s="758"/>
      <c r="AN2001" s="758"/>
      <c r="AO2001" s="758"/>
      <c r="AP2001" s="758"/>
      <c r="AQ2001" s="758"/>
      <c r="AR2001" s="758"/>
      <c r="AS2001" s="758"/>
      <c r="AT2001" s="758"/>
      <c r="AU2001" s="758"/>
      <c r="AV2001" s="758"/>
      <c r="AW2001" s="758"/>
      <c r="AX2001" s="758"/>
      <c r="AY2001" s="758"/>
      <c r="AZ2001" s="758"/>
      <c r="BA2001" s="758"/>
      <c r="BB2001" s="758"/>
      <c r="BC2001" s="758"/>
      <c r="BD2001" s="758"/>
      <c r="BE2001" s="758"/>
      <c r="BF2001" s="812"/>
      <c r="BG2001" s="758"/>
      <c r="BH2001" s="758"/>
      <c r="BI2001" s="758"/>
      <c r="BJ2001" s="758"/>
      <c r="BK2001" s="758"/>
      <c r="BL2001" s="758"/>
      <c r="BM2001" s="758"/>
      <c r="BN2001" s="758"/>
      <c r="BO2001" s="758"/>
      <c r="BP2001" s="758"/>
      <c r="BQ2001" s="758"/>
      <c r="BR2001" s="758"/>
      <c r="BS2001" s="758"/>
      <c r="BT2001" s="758"/>
      <c r="BU2001" s="758"/>
      <c r="BV2001" s="758"/>
      <c r="BW2001" s="758"/>
      <c r="BX2001" s="758"/>
      <c r="BY2001" s="758"/>
      <c r="BZ2001" s="758"/>
      <c r="CA2001" s="758"/>
      <c r="CB2001" s="758"/>
      <c r="CC2001" s="758"/>
      <c r="CD2001" s="758"/>
      <c r="CE2001" s="758"/>
      <c r="CF2001" s="758"/>
      <c r="CG2001" s="758"/>
      <c r="CH2001" s="758"/>
      <c r="CI2001" s="758"/>
      <c r="CJ2001" s="758"/>
      <c r="CK2001" s="758"/>
      <c r="CL2001" s="758"/>
      <c r="CM2001" s="758"/>
      <c r="CN2001" s="758"/>
    </row>
    <row r="2002" spans="2:92" ht="15">
      <c r="B2002" s="758"/>
      <c r="C2002" s="758"/>
      <c r="D2002" s="758"/>
      <c r="E2002" s="758"/>
      <c r="F2002" s="758"/>
      <c r="G2002" s="758"/>
      <c r="H2002" s="758"/>
      <c r="I2002" s="758"/>
      <c r="J2002" s="758"/>
      <c r="K2002" s="758"/>
      <c r="L2002" s="758"/>
      <c r="M2002" s="758"/>
      <c r="N2002" s="758"/>
      <c r="O2002" s="758"/>
      <c r="P2002" s="758"/>
      <c r="Q2002" s="758"/>
      <c r="R2002" s="758"/>
      <c r="S2002" s="758"/>
      <c r="T2002" s="758"/>
      <c r="U2002" s="758"/>
      <c r="V2002" s="758"/>
      <c r="W2002" s="758"/>
      <c r="X2002" s="758"/>
      <c r="Y2002" s="758"/>
      <c r="Z2002" s="758"/>
      <c r="AA2002" s="758"/>
      <c r="AB2002" s="758"/>
      <c r="AC2002" s="758"/>
      <c r="AD2002" s="758"/>
      <c r="AE2002" s="758"/>
      <c r="AF2002" s="758"/>
      <c r="AG2002" s="758"/>
      <c r="AH2002" s="758"/>
      <c r="AI2002" s="758"/>
      <c r="AJ2002" s="758"/>
      <c r="AK2002" s="758"/>
      <c r="AL2002" s="758"/>
      <c r="AM2002" s="758"/>
      <c r="AN2002" s="758"/>
      <c r="AO2002" s="758"/>
      <c r="AP2002" s="758"/>
      <c r="AQ2002" s="758"/>
      <c r="AR2002" s="758"/>
      <c r="AS2002" s="758"/>
      <c r="AT2002" s="758"/>
      <c r="AU2002" s="758"/>
      <c r="AV2002" s="758"/>
      <c r="AW2002" s="758"/>
      <c r="AX2002" s="758"/>
      <c r="AY2002" s="758"/>
      <c r="AZ2002" s="758"/>
      <c r="BA2002" s="758"/>
      <c r="BB2002" s="758"/>
      <c r="BC2002" s="758"/>
      <c r="BD2002" s="758"/>
      <c r="BE2002" s="758"/>
      <c r="BF2002" s="812"/>
      <c r="BG2002" s="758"/>
      <c r="BH2002" s="758"/>
      <c r="BI2002" s="758"/>
      <c r="BJ2002" s="758"/>
      <c r="BK2002" s="758"/>
      <c r="BL2002" s="758"/>
      <c r="BM2002" s="758"/>
      <c r="BN2002" s="758"/>
      <c r="BO2002" s="758"/>
      <c r="BP2002" s="758"/>
      <c r="BQ2002" s="758"/>
      <c r="BR2002" s="758"/>
      <c r="BS2002" s="758"/>
      <c r="BT2002" s="758"/>
      <c r="BU2002" s="758"/>
      <c r="BV2002" s="758"/>
      <c r="BW2002" s="758"/>
      <c r="BX2002" s="758"/>
      <c r="BY2002" s="758"/>
      <c r="BZ2002" s="758"/>
      <c r="CA2002" s="758"/>
      <c r="CB2002" s="758"/>
      <c r="CC2002" s="758"/>
      <c r="CD2002" s="758"/>
      <c r="CE2002" s="758"/>
      <c r="CF2002" s="758"/>
      <c r="CG2002" s="758"/>
      <c r="CH2002" s="758"/>
      <c r="CI2002" s="758"/>
      <c r="CJ2002" s="758"/>
      <c r="CK2002" s="758"/>
      <c r="CL2002" s="758"/>
      <c r="CM2002" s="758"/>
      <c r="CN2002" s="758"/>
    </row>
    <row r="2003" spans="2:92" ht="15">
      <c r="B2003" s="758"/>
      <c r="C2003" s="758"/>
      <c r="D2003" s="758"/>
      <c r="E2003" s="758"/>
      <c r="F2003" s="758"/>
      <c r="G2003" s="758"/>
      <c r="H2003" s="758"/>
      <c r="I2003" s="758"/>
      <c r="J2003" s="758"/>
      <c r="K2003" s="758"/>
      <c r="L2003" s="758"/>
      <c r="M2003" s="758"/>
      <c r="N2003" s="758"/>
      <c r="O2003" s="758"/>
      <c r="P2003" s="758"/>
      <c r="Q2003" s="758"/>
      <c r="R2003" s="758"/>
      <c r="S2003" s="758"/>
      <c r="T2003" s="758"/>
      <c r="U2003" s="758"/>
      <c r="V2003" s="758"/>
      <c r="W2003" s="758"/>
      <c r="X2003" s="758"/>
      <c r="Y2003" s="758"/>
      <c r="Z2003" s="758"/>
      <c r="AA2003" s="758"/>
      <c r="AB2003" s="758"/>
      <c r="AC2003" s="758"/>
      <c r="AD2003" s="758"/>
      <c r="AE2003" s="758"/>
      <c r="AF2003" s="758"/>
      <c r="AG2003" s="758"/>
      <c r="AH2003" s="758"/>
      <c r="AI2003" s="758"/>
      <c r="AJ2003" s="758"/>
      <c r="AK2003" s="758"/>
      <c r="AL2003" s="758"/>
      <c r="AM2003" s="758"/>
      <c r="AN2003" s="758"/>
      <c r="AO2003" s="758"/>
      <c r="AP2003" s="758"/>
      <c r="AQ2003" s="758"/>
      <c r="AR2003" s="758"/>
      <c r="AS2003" s="758"/>
      <c r="AT2003" s="758"/>
      <c r="AU2003" s="758"/>
      <c r="AV2003" s="758"/>
      <c r="AW2003" s="758"/>
      <c r="AX2003" s="758"/>
      <c r="AY2003" s="758"/>
      <c r="AZ2003" s="758"/>
      <c r="BA2003" s="758"/>
      <c r="BB2003" s="758"/>
      <c r="BC2003" s="758"/>
      <c r="BD2003" s="758"/>
      <c r="BE2003" s="758"/>
      <c r="BF2003" s="812"/>
      <c r="BG2003" s="758"/>
      <c r="BH2003" s="758"/>
      <c r="BI2003" s="758"/>
      <c r="BJ2003" s="758"/>
      <c r="BK2003" s="758"/>
      <c r="BL2003" s="758"/>
      <c r="BM2003" s="758"/>
      <c r="BN2003" s="758"/>
      <c r="BO2003" s="758"/>
      <c r="BP2003" s="758"/>
      <c r="BQ2003" s="758"/>
      <c r="BR2003" s="758"/>
      <c r="BS2003" s="758"/>
      <c r="BT2003" s="758"/>
      <c r="BU2003" s="758"/>
      <c r="BV2003" s="758"/>
      <c r="BW2003" s="758"/>
      <c r="BX2003" s="758"/>
      <c r="BY2003" s="758"/>
      <c r="BZ2003" s="758"/>
      <c r="CA2003" s="758"/>
      <c r="CB2003" s="758"/>
      <c r="CC2003" s="758"/>
      <c r="CD2003" s="758"/>
      <c r="CE2003" s="758"/>
      <c r="CF2003" s="758"/>
      <c r="CG2003" s="758"/>
      <c r="CH2003" s="758"/>
      <c r="CI2003" s="758"/>
      <c r="CJ2003" s="758"/>
      <c r="CK2003" s="758"/>
      <c r="CL2003" s="758"/>
      <c r="CM2003" s="758"/>
      <c r="CN2003" s="758"/>
    </row>
    <row r="2004" spans="2:92" ht="15">
      <c r="B2004" s="758"/>
      <c r="C2004" s="758"/>
      <c r="D2004" s="758"/>
      <c r="E2004" s="758"/>
      <c r="F2004" s="758"/>
      <c r="G2004" s="758"/>
      <c r="H2004" s="758"/>
      <c r="I2004" s="758"/>
      <c r="J2004" s="758"/>
      <c r="K2004" s="758"/>
      <c r="L2004" s="758"/>
      <c r="M2004" s="758"/>
      <c r="N2004" s="758"/>
      <c r="O2004" s="758"/>
      <c r="P2004" s="758"/>
      <c r="Q2004" s="758"/>
      <c r="R2004" s="758"/>
      <c r="S2004" s="758"/>
      <c r="T2004" s="758"/>
      <c r="U2004" s="758"/>
      <c r="V2004" s="758"/>
      <c r="W2004" s="758"/>
      <c r="X2004" s="758"/>
      <c r="Y2004" s="758"/>
      <c r="Z2004" s="758"/>
      <c r="AA2004" s="758"/>
      <c r="AB2004" s="758"/>
      <c r="AC2004" s="758"/>
      <c r="AD2004" s="758"/>
      <c r="AE2004" s="758"/>
      <c r="AF2004" s="758"/>
      <c r="AG2004" s="758"/>
      <c r="AH2004" s="758"/>
      <c r="AI2004" s="758"/>
      <c r="AJ2004" s="758"/>
      <c r="AK2004" s="758"/>
      <c r="AL2004" s="758"/>
      <c r="AM2004" s="758"/>
      <c r="AN2004" s="758"/>
      <c r="AO2004" s="758"/>
      <c r="AP2004" s="758"/>
      <c r="AQ2004" s="758"/>
      <c r="AR2004" s="758"/>
      <c r="AS2004" s="758"/>
      <c r="AT2004" s="758"/>
      <c r="AU2004" s="758"/>
      <c r="AV2004" s="758"/>
      <c r="AW2004" s="758"/>
      <c r="AX2004" s="758"/>
      <c r="AY2004" s="758"/>
      <c r="AZ2004" s="758"/>
      <c r="BA2004" s="758"/>
      <c r="BB2004" s="758"/>
      <c r="BC2004" s="758"/>
      <c r="BD2004" s="758"/>
      <c r="BE2004" s="758"/>
      <c r="BF2004" s="812"/>
      <c r="BG2004" s="758"/>
      <c r="BH2004" s="758"/>
      <c r="BI2004" s="758"/>
      <c r="BJ2004" s="758"/>
      <c r="BK2004" s="758"/>
      <c r="BL2004" s="758"/>
      <c r="BM2004" s="758"/>
      <c r="BN2004" s="758"/>
      <c r="BO2004" s="758"/>
      <c r="BP2004" s="758"/>
      <c r="BQ2004" s="758"/>
      <c r="BR2004" s="758"/>
      <c r="BS2004" s="758"/>
      <c r="BT2004" s="758"/>
      <c r="BU2004" s="758"/>
      <c r="BV2004" s="758"/>
      <c r="BW2004" s="758"/>
      <c r="BX2004" s="758"/>
      <c r="BY2004" s="758"/>
      <c r="BZ2004" s="758"/>
      <c r="CA2004" s="758"/>
      <c r="CB2004" s="758"/>
      <c r="CC2004" s="758"/>
      <c r="CD2004" s="758"/>
      <c r="CE2004" s="758"/>
      <c r="CF2004" s="758"/>
      <c r="CG2004" s="758"/>
      <c r="CH2004" s="758"/>
      <c r="CI2004" s="758"/>
      <c r="CJ2004" s="758"/>
      <c r="CK2004" s="758"/>
      <c r="CL2004" s="758"/>
      <c r="CM2004" s="758"/>
      <c r="CN2004" s="758"/>
    </row>
    <row r="2005" spans="2:92">
      <c r="BF2005" s="4"/>
    </row>
    <row r="2006" spans="2:92">
      <c r="BF2006" s="4"/>
    </row>
  </sheetData>
  <sheetProtection algorithmName="SHA-512" hashValue="bm0gD1wIOx8Da0ZEZtBOn/ZYKMC6hSdHcAGpyT/xcbTSSPT6hlo0mBvxLr5pp4UQmRmXsnKw7VXtxRxaK59F3w==" saltValue="dVwp4UK249iBO4o09VjBUQ==" spinCount="100000" sheet="1" objects="1" scenarios="1"/>
  <mergeCells count="61">
    <mergeCell ref="AF61:AG61"/>
    <mergeCell ref="V61:W61"/>
    <mergeCell ref="X61:Y61"/>
    <mergeCell ref="Z61:AA61"/>
    <mergeCell ref="AB61:AC61"/>
    <mergeCell ref="AD61:AE61"/>
    <mergeCell ref="BW59:CN60"/>
    <mergeCell ref="BQ4:BR4"/>
    <mergeCell ref="BS4:BT4"/>
    <mergeCell ref="B52:T59"/>
    <mergeCell ref="V52:AG53"/>
    <mergeCell ref="V54:W54"/>
    <mergeCell ref="X54:Y54"/>
    <mergeCell ref="Z54:AA54"/>
    <mergeCell ref="AB54:AC54"/>
    <mergeCell ref="AD54:AE54"/>
    <mergeCell ref="AF54:AG54"/>
    <mergeCell ref="BE4:BF4"/>
    <mergeCell ref="BG4:BH4"/>
    <mergeCell ref="BI4:BJ4"/>
    <mergeCell ref="BK4:BL4"/>
    <mergeCell ref="BM4:BN4"/>
    <mergeCell ref="BO4:BP4"/>
    <mergeCell ref="AS4:AT4"/>
    <mergeCell ref="AU4:AV4"/>
    <mergeCell ref="AW4:AX4"/>
    <mergeCell ref="AY4:AZ4"/>
    <mergeCell ref="BA4:BB4"/>
    <mergeCell ref="BC4:BD4"/>
    <mergeCell ref="M4:N4"/>
    <mergeCell ref="O4:P4"/>
    <mergeCell ref="Q4:R4"/>
    <mergeCell ref="AQ4:AR4"/>
    <mergeCell ref="S4:T4"/>
    <mergeCell ref="U4:V4"/>
    <mergeCell ref="W4:X4"/>
    <mergeCell ref="Y4:Z4"/>
    <mergeCell ref="AA4:AB4"/>
    <mergeCell ref="AC4:AD4"/>
    <mergeCell ref="AE4:AF4"/>
    <mergeCell ref="AG4:AH4"/>
    <mergeCell ref="AI4:AJ4"/>
    <mergeCell ref="AM4:AN4"/>
    <mergeCell ref="AO4:AP4"/>
    <mergeCell ref="C4:D4"/>
    <mergeCell ref="E4:F4"/>
    <mergeCell ref="G4:H4"/>
    <mergeCell ref="I4:J4"/>
    <mergeCell ref="K4:L4"/>
    <mergeCell ref="B1:AJ1"/>
    <mergeCell ref="AL2:BT2"/>
    <mergeCell ref="C3:J3"/>
    <mergeCell ref="K3:R3"/>
    <mergeCell ref="S3:Z3"/>
    <mergeCell ref="AA3:AH3"/>
    <mergeCell ref="AI3:AJ3"/>
    <mergeCell ref="AM3:AT3"/>
    <mergeCell ref="AU3:BB3"/>
    <mergeCell ref="BC3:BJ3"/>
    <mergeCell ref="BK3:BR3"/>
    <mergeCell ref="BS3:BT3"/>
  </mergeCells>
  <phoneticPr fontId="162"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B1:Y46"/>
  <sheetViews>
    <sheetView showGridLines="0" showRowColHeaders="0" zoomScale="85" zoomScaleNormal="85" workbookViewId="0">
      <selection activeCell="J42" sqref="J42"/>
    </sheetView>
  </sheetViews>
  <sheetFormatPr defaultColWidth="8.85546875" defaultRowHeight="14.25"/>
  <cols>
    <col min="1" max="15" width="8.85546875" style="83"/>
    <col min="16" max="16" width="10.42578125" style="83" customWidth="1"/>
    <col min="17" max="16384" width="8.85546875" style="83"/>
  </cols>
  <sheetData>
    <row r="1" spans="2:25" ht="26.25">
      <c r="B1" s="1605" t="s">
        <v>301</v>
      </c>
      <c r="C1" s="1605"/>
      <c r="D1" s="1605"/>
      <c r="E1" s="1605"/>
      <c r="F1" s="1605"/>
      <c r="G1" s="1605"/>
      <c r="H1" s="1605"/>
      <c r="I1" s="1605"/>
      <c r="J1" s="1605"/>
      <c r="K1" s="1605"/>
      <c r="L1" s="1605"/>
      <c r="M1" s="1605"/>
      <c r="N1" s="1605"/>
      <c r="O1" s="1605"/>
      <c r="P1" s="1605"/>
      <c r="Q1" s="1605"/>
      <c r="R1" s="1605"/>
      <c r="S1" s="1605"/>
      <c r="T1" s="1605"/>
      <c r="U1" s="1605"/>
      <c r="V1" s="1605"/>
      <c r="W1" s="1605"/>
      <c r="X1" s="1605"/>
      <c r="Y1" s="1605"/>
    </row>
    <row r="2" spans="2:25" ht="47.25" customHeight="1">
      <c r="B2" s="1628" t="s">
        <v>523</v>
      </c>
      <c r="C2" s="1628"/>
      <c r="D2" s="1628"/>
      <c r="E2" s="1628"/>
      <c r="F2" s="1628"/>
      <c r="G2" s="1628"/>
      <c r="H2" s="1628"/>
      <c r="I2" s="818"/>
      <c r="J2" s="1628" t="s">
        <v>524</v>
      </c>
      <c r="K2" s="1628"/>
      <c r="L2" s="1628"/>
      <c r="M2" s="1628"/>
      <c r="N2" s="1628"/>
      <c r="O2" s="1628"/>
      <c r="P2" s="1628"/>
      <c r="Q2" s="819"/>
      <c r="R2" s="758"/>
      <c r="S2" s="758"/>
      <c r="T2" s="758"/>
      <c r="U2" s="758"/>
      <c r="V2" s="758"/>
      <c r="W2" s="758"/>
      <c r="X2" s="758"/>
      <c r="Y2" s="758"/>
    </row>
    <row r="3" spans="2:25" ht="15" customHeight="1">
      <c r="B3" s="780"/>
      <c r="C3" s="1627" t="s">
        <v>302</v>
      </c>
      <c r="D3" s="1627"/>
      <c r="E3" s="1627"/>
      <c r="F3" s="1627"/>
      <c r="G3" s="1627"/>
      <c r="H3" s="1627"/>
      <c r="I3" s="758"/>
      <c r="J3" s="778"/>
      <c r="K3" s="1627" t="s">
        <v>302</v>
      </c>
      <c r="L3" s="1627"/>
      <c r="M3" s="1627"/>
      <c r="N3" s="1627"/>
      <c r="O3" s="1627"/>
      <c r="P3" s="1627"/>
      <c r="Q3" s="820"/>
      <c r="R3" s="758"/>
      <c r="S3" s="758"/>
      <c r="T3" s="758"/>
      <c r="U3" s="758"/>
      <c r="V3" s="758"/>
      <c r="W3" s="758"/>
      <c r="X3" s="758"/>
      <c r="Y3" s="758"/>
    </row>
    <row r="4" spans="2:25" ht="15" customHeight="1">
      <c r="B4" s="780"/>
      <c r="C4" s="1624" t="s">
        <v>185</v>
      </c>
      <c r="D4" s="1624"/>
      <c r="E4" s="1624" t="s">
        <v>186</v>
      </c>
      <c r="F4" s="1624"/>
      <c r="G4" s="1647" t="s">
        <v>284</v>
      </c>
      <c r="H4" s="1647"/>
      <c r="I4" s="758"/>
      <c r="J4" s="758"/>
      <c r="K4" s="1624" t="s">
        <v>185</v>
      </c>
      <c r="L4" s="1624"/>
      <c r="M4" s="1624" t="s">
        <v>186</v>
      </c>
      <c r="N4" s="1624"/>
      <c r="O4" s="1647" t="s">
        <v>284</v>
      </c>
      <c r="P4" s="1647"/>
      <c r="Q4" s="821"/>
      <c r="R4" s="758"/>
      <c r="S4" s="758"/>
      <c r="T4" s="758"/>
      <c r="U4" s="758"/>
      <c r="V4" s="758"/>
      <c r="W4" s="758"/>
      <c r="X4" s="758"/>
      <c r="Y4" s="758"/>
    </row>
    <row r="5" spans="2:25" ht="45">
      <c r="B5" s="822" t="s">
        <v>303</v>
      </c>
      <c r="C5" s="779" t="s">
        <v>525</v>
      </c>
      <c r="D5" s="779" t="s">
        <v>526</v>
      </c>
      <c r="E5" s="779" t="s">
        <v>525</v>
      </c>
      <c r="F5" s="779" t="s">
        <v>526</v>
      </c>
      <c r="G5" s="779" t="s">
        <v>525</v>
      </c>
      <c r="H5" s="779" t="s">
        <v>526</v>
      </c>
      <c r="I5" s="758"/>
      <c r="J5" s="822" t="s">
        <v>303</v>
      </c>
      <c r="K5" s="779" t="s">
        <v>525</v>
      </c>
      <c r="L5" s="779" t="s">
        <v>526</v>
      </c>
      <c r="M5" s="779" t="s">
        <v>525</v>
      </c>
      <c r="N5" s="779" t="s">
        <v>526</v>
      </c>
      <c r="O5" s="779" t="s">
        <v>525</v>
      </c>
      <c r="P5" s="779" t="s">
        <v>526</v>
      </c>
      <c r="Q5" s="821"/>
      <c r="R5" s="758"/>
      <c r="S5" s="758"/>
      <c r="T5" s="758"/>
      <c r="U5" s="758"/>
      <c r="V5" s="758"/>
      <c r="W5" s="758"/>
      <c r="X5" s="758"/>
      <c r="Y5" s="758"/>
    </row>
    <row r="6" spans="2:25" ht="15">
      <c r="B6" s="823">
        <v>0</v>
      </c>
      <c r="C6" s="814">
        <f>(1-(D6*$E$27))/$D$27</f>
        <v>1</v>
      </c>
      <c r="D6" s="814">
        <v>1</v>
      </c>
      <c r="E6" s="814">
        <f t="shared" ref="E6:E21" si="0">(1-(F6*$G$27))/$F$27</f>
        <v>1</v>
      </c>
      <c r="F6" s="814">
        <v>1</v>
      </c>
      <c r="G6" s="824">
        <f t="shared" ref="G6:H21" si="1">(C6*$D$31)+(E6*$E$31)</f>
        <v>1</v>
      </c>
      <c r="H6" s="824">
        <f t="shared" si="1"/>
        <v>1</v>
      </c>
      <c r="I6" s="758"/>
      <c r="J6" s="825">
        <v>0</v>
      </c>
      <c r="K6" s="826">
        <v>1</v>
      </c>
      <c r="L6" s="826">
        <v>1</v>
      </c>
      <c r="M6" s="826">
        <v>1</v>
      </c>
      <c r="N6" s="826">
        <v>1</v>
      </c>
      <c r="O6" s="826">
        <v>1</v>
      </c>
      <c r="P6" s="826">
        <v>1</v>
      </c>
      <c r="Q6" s="758"/>
      <c r="R6" s="758"/>
      <c r="S6" s="758"/>
      <c r="T6" s="758"/>
      <c r="U6" s="758"/>
      <c r="V6" s="758"/>
      <c r="W6" s="758"/>
      <c r="X6" s="758"/>
      <c r="Y6" s="758"/>
    </row>
    <row r="7" spans="2:25" ht="15">
      <c r="B7" s="823">
        <v>2</v>
      </c>
      <c r="C7" s="814">
        <f>(1-(D7*$E$27))/$D$27</f>
        <v>1.0520382165605096</v>
      </c>
      <c r="D7" s="814">
        <v>0.81</v>
      </c>
      <c r="E7" s="814">
        <f t="shared" si="0"/>
        <v>1.0494680851063829</v>
      </c>
      <c r="F7" s="814">
        <v>0.85</v>
      </c>
      <c r="G7" s="824">
        <f>(C7*$D$31)+(E7*$E$31)</f>
        <v>1.0507788521479875</v>
      </c>
      <c r="H7" s="824">
        <f t="shared" si="1"/>
        <v>0.8296</v>
      </c>
      <c r="I7" s="758"/>
      <c r="J7" s="823">
        <v>1</v>
      </c>
      <c r="K7" s="824">
        <v>1.0269747151703399</v>
      </c>
      <c r="L7" s="788">
        <v>0.90158042601689503</v>
      </c>
      <c r="M7" s="788">
        <v>1.0249925050224999</v>
      </c>
      <c r="N7" s="788">
        <v>0.92376681695598295</v>
      </c>
      <c r="O7" s="824">
        <f>(K7*$D$31)+(M7*$E$31)</f>
        <v>1.0260034321978981</v>
      </c>
      <c r="P7" s="824">
        <f t="shared" ref="P7:P36" si="2">(L7*$D$31)+(N7*$E$31)</f>
        <v>0.91245175757704811</v>
      </c>
      <c r="Q7" s="758"/>
      <c r="R7" s="758"/>
      <c r="S7" s="758"/>
      <c r="T7" s="758"/>
      <c r="U7" s="758"/>
      <c r="V7" s="758"/>
      <c r="W7" s="758"/>
      <c r="X7" s="758"/>
      <c r="Y7" s="758"/>
    </row>
    <row r="8" spans="2:25" ht="15">
      <c r="B8" s="823">
        <v>4</v>
      </c>
      <c r="C8" s="814">
        <f t="shared" ref="C8:C21" si="3">(1-(D8*$E$27))/$D$27</f>
        <v>1.0931210191082801</v>
      </c>
      <c r="D8" s="814">
        <v>0.66</v>
      </c>
      <c r="E8" s="814">
        <f t="shared" si="0"/>
        <v>1.0956382978723405</v>
      </c>
      <c r="F8" s="814">
        <v>0.71</v>
      </c>
      <c r="G8" s="824">
        <f t="shared" si="1"/>
        <v>1.0943544857026697</v>
      </c>
      <c r="H8" s="824">
        <f t="shared" si="1"/>
        <v>0.6845</v>
      </c>
      <c r="I8" s="758"/>
      <c r="J8" s="823">
        <v>2</v>
      </c>
      <c r="K8" s="824">
        <v>1.052</v>
      </c>
      <c r="L8" s="788">
        <v>0.81000000000000505</v>
      </c>
      <c r="M8" s="788">
        <v>1.04918983451068</v>
      </c>
      <c r="N8" s="788">
        <v>0.85031939921532995</v>
      </c>
      <c r="O8" s="824">
        <f>(K8*$D$31)+(M8*$E$31)</f>
        <v>1.0506230189102332</v>
      </c>
      <c r="P8" s="824">
        <f t="shared" si="2"/>
        <v>0.82975650561551428</v>
      </c>
      <c r="Q8" s="758"/>
      <c r="R8" s="758"/>
      <c r="S8" s="758"/>
      <c r="T8" s="758"/>
      <c r="U8" s="758"/>
      <c r="V8" s="758"/>
      <c r="W8" s="758"/>
      <c r="X8" s="758"/>
      <c r="Y8" s="758"/>
    </row>
    <row r="9" spans="2:25" ht="15">
      <c r="B9" s="823">
        <v>6</v>
      </c>
      <c r="C9" s="814">
        <f t="shared" si="3"/>
        <v>1.1287261146496814</v>
      </c>
      <c r="D9" s="814">
        <v>0.53</v>
      </c>
      <c r="E9" s="814">
        <f t="shared" si="0"/>
        <v>1.1352127659574467</v>
      </c>
      <c r="F9" s="814">
        <v>0.59</v>
      </c>
      <c r="G9" s="824">
        <f t="shared" si="1"/>
        <v>1.1319045737904863</v>
      </c>
      <c r="H9" s="824">
        <f t="shared" si="1"/>
        <v>0.55940000000000001</v>
      </c>
      <c r="I9" s="758"/>
      <c r="J9" s="823">
        <v>3</v>
      </c>
      <c r="K9" s="824">
        <v>1.0737245877105499</v>
      </c>
      <c r="L9" s="788">
        <v>0.73027521779277504</v>
      </c>
      <c r="M9" s="788">
        <v>1.07268763158775</v>
      </c>
      <c r="N9" s="788">
        <v>0.77932427653608904</v>
      </c>
      <c r="O9" s="824">
        <f t="shared" ref="O9:O36" si="4">(K9*$D$31)+(M9*$E$31)</f>
        <v>1.073216479210378</v>
      </c>
      <c r="P9" s="824">
        <f t="shared" si="2"/>
        <v>0.75430925657699888</v>
      </c>
      <c r="Q9" s="758"/>
      <c r="R9" s="758"/>
      <c r="S9" s="758"/>
      <c r="T9" s="758"/>
      <c r="U9" s="758"/>
      <c r="V9" s="758"/>
      <c r="W9" s="758"/>
      <c r="X9" s="758"/>
      <c r="Y9" s="758"/>
    </row>
    <row r="10" spans="2:25" ht="15">
      <c r="B10" s="823">
        <v>8</v>
      </c>
      <c r="C10" s="814">
        <f t="shared" si="3"/>
        <v>1.1643312101910828</v>
      </c>
      <c r="D10" s="814">
        <v>0.4</v>
      </c>
      <c r="E10" s="814">
        <f t="shared" si="0"/>
        <v>1.1714893617021276</v>
      </c>
      <c r="F10" s="814">
        <v>0.48</v>
      </c>
      <c r="G10" s="824">
        <f t="shared" si="1"/>
        <v>1.1678387044314946</v>
      </c>
      <c r="H10" s="824">
        <f t="shared" si="1"/>
        <v>0.43920000000000003</v>
      </c>
      <c r="I10" s="758"/>
      <c r="J10" s="823">
        <v>4</v>
      </c>
      <c r="K10" s="824">
        <v>1.093</v>
      </c>
      <c r="L10" s="788">
        <v>0.66</v>
      </c>
      <c r="M10" s="788">
        <v>1.09503028162022</v>
      </c>
      <c r="N10" s="788">
        <v>0.71181408419482295</v>
      </c>
      <c r="O10" s="824">
        <f t="shared" si="4"/>
        <v>1.0939948379939077</v>
      </c>
      <c r="P10" s="824">
        <f t="shared" si="2"/>
        <v>0.68538890125546326</v>
      </c>
      <c r="Q10" s="758"/>
      <c r="R10" s="758"/>
      <c r="S10" s="758"/>
      <c r="T10" s="758"/>
      <c r="U10" s="758"/>
      <c r="V10" s="758"/>
      <c r="W10" s="758"/>
      <c r="X10" s="758"/>
      <c r="Y10" s="758"/>
    </row>
    <row r="11" spans="2:25" ht="15">
      <c r="B11" s="823">
        <v>10</v>
      </c>
      <c r="C11" s="814">
        <f t="shared" si="3"/>
        <v>1.1917197452229298</v>
      </c>
      <c r="D11" s="814">
        <v>0.3</v>
      </c>
      <c r="E11" s="814">
        <f t="shared" si="0"/>
        <v>1.2011702127659574</v>
      </c>
      <c r="F11" s="814">
        <v>0.39</v>
      </c>
      <c r="G11" s="824">
        <f t="shared" si="1"/>
        <v>1.1963504743190132</v>
      </c>
      <c r="H11" s="824">
        <f t="shared" si="1"/>
        <v>0.34409999999999996</v>
      </c>
      <c r="I11" s="758"/>
      <c r="J11" s="823">
        <v>5</v>
      </c>
      <c r="K11" s="824">
        <v>1.1111269339874701</v>
      </c>
      <c r="L11" s="788">
        <v>0.59481870281201799</v>
      </c>
      <c r="M11" s="788">
        <v>1.1158584167143999</v>
      </c>
      <c r="N11" s="788">
        <v>0.648532718651877</v>
      </c>
      <c r="O11" s="824">
        <f t="shared" si="4"/>
        <v>1.1134453605236656</v>
      </c>
      <c r="P11" s="824">
        <f t="shared" si="2"/>
        <v>0.62113857057354882</v>
      </c>
      <c r="Q11" s="758"/>
      <c r="R11" s="758"/>
      <c r="S11" s="758"/>
      <c r="T11" s="758"/>
      <c r="U11" s="758"/>
      <c r="V11" s="758"/>
      <c r="W11" s="758"/>
      <c r="X11" s="758"/>
      <c r="Y11" s="758"/>
    </row>
    <row r="12" spans="2:25" ht="15">
      <c r="B12" s="823">
        <v>12</v>
      </c>
      <c r="C12" s="814">
        <f t="shared" si="3"/>
        <v>1.2163694267515923</v>
      </c>
      <c r="D12" s="814">
        <v>0.21</v>
      </c>
      <c r="E12" s="814">
        <f t="shared" si="0"/>
        <v>1.2308510638297872</v>
      </c>
      <c r="F12" s="814">
        <v>0.3</v>
      </c>
      <c r="G12" s="824">
        <f t="shared" si="1"/>
        <v>1.2234654289199078</v>
      </c>
      <c r="H12" s="824">
        <f t="shared" si="1"/>
        <v>0.25409999999999999</v>
      </c>
      <c r="I12" s="758"/>
      <c r="J12" s="823">
        <v>6</v>
      </c>
      <c r="K12" s="824">
        <v>1.129</v>
      </c>
      <c r="L12" s="788">
        <v>0.52999999999999403</v>
      </c>
      <c r="M12" s="788">
        <v>1.13529149469101</v>
      </c>
      <c r="N12" s="788">
        <v>0.58924235455551099</v>
      </c>
      <c r="O12" s="824">
        <f t="shared" si="4"/>
        <v>1.132082832398595</v>
      </c>
      <c r="P12" s="824">
        <f t="shared" si="2"/>
        <v>0.5590287537321974</v>
      </c>
      <c r="Q12" s="758"/>
      <c r="R12" s="758"/>
      <c r="S12" s="758"/>
      <c r="T12" s="758"/>
      <c r="U12" s="758"/>
      <c r="V12" s="758"/>
      <c r="W12" s="758"/>
      <c r="X12" s="758"/>
      <c r="Y12" s="758"/>
    </row>
    <row r="13" spans="2:25" ht="15">
      <c r="B13" s="823">
        <v>14</v>
      </c>
      <c r="C13" s="814">
        <f t="shared" si="3"/>
        <v>1.2355414012738852</v>
      </c>
      <c r="D13" s="814">
        <v>0.14000000000000001</v>
      </c>
      <c r="E13" s="814">
        <f t="shared" si="0"/>
        <v>1.253936170212766</v>
      </c>
      <c r="F13" s="814">
        <v>0.23</v>
      </c>
      <c r="G13" s="824">
        <f t="shared" si="1"/>
        <v>1.2445548380539369</v>
      </c>
      <c r="H13" s="824">
        <f t="shared" si="1"/>
        <v>0.18410000000000001</v>
      </c>
      <c r="I13" s="758"/>
      <c r="J13" s="823">
        <v>7</v>
      </c>
      <c r="K13" s="824">
        <v>1.1470176763395601</v>
      </c>
      <c r="L13" s="788">
        <v>0.46294997095913998</v>
      </c>
      <c r="M13" s="788">
        <v>1.1535325254493201</v>
      </c>
      <c r="N13" s="788">
        <v>0.53356271750583095</v>
      </c>
      <c r="O13" s="824">
        <f t="shared" si="4"/>
        <v>1.1502099524033425</v>
      </c>
      <c r="P13" s="824">
        <f t="shared" si="2"/>
        <v>0.49755021676701855</v>
      </c>
      <c r="Q13" s="758"/>
      <c r="R13" s="758"/>
      <c r="S13" s="758"/>
      <c r="T13" s="758"/>
      <c r="U13" s="758"/>
      <c r="V13" s="758"/>
      <c r="W13" s="758"/>
      <c r="X13" s="758"/>
      <c r="Y13" s="758"/>
    </row>
    <row r="14" spans="2:25" ht="15">
      <c r="B14" s="823">
        <v>16</v>
      </c>
      <c r="C14" s="814">
        <f t="shared" si="3"/>
        <v>1.2506050955414012</v>
      </c>
      <c r="D14" s="814">
        <v>8.5000000000000006E-2</v>
      </c>
      <c r="E14" s="814">
        <f t="shared" si="0"/>
        <v>1.2737234042553192</v>
      </c>
      <c r="F14" s="814">
        <v>0.17</v>
      </c>
      <c r="G14" s="824">
        <f t="shared" si="1"/>
        <v>1.261933066811221</v>
      </c>
      <c r="H14" s="824">
        <f t="shared" si="1"/>
        <v>0.12665000000000001</v>
      </c>
      <c r="I14" s="758"/>
      <c r="J14" s="823">
        <v>8</v>
      </c>
      <c r="K14" s="824">
        <v>1.1639999999999999</v>
      </c>
      <c r="L14" s="788">
        <v>0.40000000000000702</v>
      </c>
      <c r="M14" s="788">
        <v>1.1706399014885001</v>
      </c>
      <c r="N14" s="788">
        <v>0.48152545872240599</v>
      </c>
      <c r="O14" s="824">
        <f t="shared" si="4"/>
        <v>1.167253551729365</v>
      </c>
      <c r="P14" s="824">
        <f t="shared" si="2"/>
        <v>0.43994747477398255</v>
      </c>
      <c r="Q14" s="758"/>
      <c r="R14" s="758"/>
      <c r="S14" s="758"/>
      <c r="T14" s="758"/>
      <c r="U14" s="758"/>
      <c r="V14" s="758"/>
      <c r="W14" s="758"/>
      <c r="X14" s="758"/>
      <c r="Y14" s="758"/>
    </row>
    <row r="15" spans="2:25" ht="15">
      <c r="B15" s="823">
        <v>18</v>
      </c>
      <c r="C15" s="814">
        <f t="shared" si="3"/>
        <v>1.26156050955414</v>
      </c>
      <c r="D15" s="814">
        <v>4.4999999999999998E-2</v>
      </c>
      <c r="E15" s="814">
        <f t="shared" si="0"/>
        <v>1.2935106382978723</v>
      </c>
      <c r="F15" s="814">
        <v>0.11</v>
      </c>
      <c r="G15" s="824">
        <f t="shared" si="1"/>
        <v>1.2772160726385686</v>
      </c>
      <c r="H15" s="824">
        <f t="shared" si="1"/>
        <v>7.6850000000000002E-2</v>
      </c>
      <c r="I15" s="758"/>
      <c r="J15" s="823">
        <v>9</v>
      </c>
      <c r="K15" s="824">
        <v>1.1788023606542799</v>
      </c>
      <c r="L15" s="788">
        <v>0.347131413351426</v>
      </c>
      <c r="M15" s="788">
        <v>1.1866804852514301</v>
      </c>
      <c r="N15" s="788">
        <v>0.43305829961268499</v>
      </c>
      <c r="O15" s="824">
        <f t="shared" si="4"/>
        <v>1.1826626417068835</v>
      </c>
      <c r="P15" s="824">
        <f t="shared" si="2"/>
        <v>0.38923558761944288</v>
      </c>
      <c r="Q15" s="758"/>
      <c r="R15" s="758"/>
      <c r="S15" s="758"/>
      <c r="T15" s="758"/>
      <c r="U15" s="758"/>
      <c r="V15" s="758"/>
      <c r="W15" s="758"/>
      <c r="X15" s="758"/>
      <c r="Y15" s="758"/>
    </row>
    <row r="16" spans="2:25" ht="15">
      <c r="B16" s="823">
        <v>20</v>
      </c>
      <c r="C16" s="814">
        <f t="shared" si="3"/>
        <v>1.2684076433121019</v>
      </c>
      <c r="D16" s="814">
        <v>0.02</v>
      </c>
      <c r="E16" s="814">
        <f t="shared" si="0"/>
        <v>1.3067021276595745</v>
      </c>
      <c r="F16" s="814">
        <v>7.0000000000000007E-2</v>
      </c>
      <c r="G16" s="824">
        <f t="shared" si="1"/>
        <v>1.2871719406423634</v>
      </c>
      <c r="H16" s="824">
        <f t="shared" si="1"/>
        <v>4.4500000000000005E-2</v>
      </c>
      <c r="I16" s="758"/>
      <c r="J16" s="823">
        <v>10</v>
      </c>
      <c r="K16" s="824">
        <v>1.1919999999999999</v>
      </c>
      <c r="L16" s="788">
        <v>0.29999999999999499</v>
      </c>
      <c r="M16" s="788">
        <v>1.2018996363561201</v>
      </c>
      <c r="N16" s="788">
        <v>0.38726131671618202</v>
      </c>
      <c r="O16" s="824">
        <f t="shared" si="4"/>
        <v>1.1968508218144989</v>
      </c>
      <c r="P16" s="824">
        <f t="shared" si="2"/>
        <v>0.34275804519092662</v>
      </c>
      <c r="Q16" s="758"/>
      <c r="R16" s="758"/>
      <c r="S16" s="758"/>
      <c r="T16" s="758"/>
      <c r="U16" s="758"/>
      <c r="V16" s="758"/>
      <c r="W16" s="758"/>
      <c r="X16" s="758"/>
      <c r="Y16" s="758"/>
    </row>
    <row r="17" spans="2:25" ht="15">
      <c r="B17" s="823">
        <v>22</v>
      </c>
      <c r="C17" s="814">
        <f t="shared" si="3"/>
        <v>1.2711464968152866</v>
      </c>
      <c r="D17" s="814">
        <v>0.01</v>
      </c>
      <c r="E17" s="814">
        <f t="shared" si="0"/>
        <v>1.3165957446808509</v>
      </c>
      <c r="F17" s="814">
        <v>0.04</v>
      </c>
      <c r="G17" s="824">
        <f t="shared" si="1"/>
        <v>1.2934166282694131</v>
      </c>
      <c r="H17" s="824">
        <f t="shared" si="1"/>
        <v>2.47E-2</v>
      </c>
      <c r="I17" s="758"/>
      <c r="J17" s="823">
        <v>11</v>
      </c>
      <c r="K17" s="824">
        <v>1.20439788104331</v>
      </c>
      <c r="L17" s="788">
        <v>0.253524375635162</v>
      </c>
      <c r="M17" s="788">
        <v>1.2164761808653599</v>
      </c>
      <c r="N17" s="788">
        <v>0.34339862680963301</v>
      </c>
      <c r="O17" s="824">
        <f t="shared" si="4"/>
        <v>1.2103162479561145</v>
      </c>
      <c r="P17" s="824">
        <f t="shared" si="2"/>
        <v>0.2975627587106528</v>
      </c>
      <c r="Q17" s="758"/>
      <c r="R17" s="758"/>
      <c r="S17" s="758"/>
      <c r="T17" s="758"/>
      <c r="U17" s="758"/>
      <c r="V17" s="758"/>
      <c r="W17" s="758"/>
      <c r="X17" s="758"/>
      <c r="Y17" s="758"/>
    </row>
    <row r="18" spans="2:25" ht="15">
      <c r="B18" s="823">
        <v>24</v>
      </c>
      <c r="C18" s="814">
        <f t="shared" si="3"/>
        <v>1.2738853503184713</v>
      </c>
      <c r="D18" s="814">
        <v>0</v>
      </c>
      <c r="E18" s="814">
        <f t="shared" si="0"/>
        <v>1.3231914893617023</v>
      </c>
      <c r="F18" s="814">
        <v>0.02</v>
      </c>
      <c r="G18" s="824">
        <f t="shared" si="1"/>
        <v>1.2980453584496545</v>
      </c>
      <c r="H18" s="824">
        <f t="shared" si="1"/>
        <v>9.7999999999999997E-3</v>
      </c>
      <c r="I18" s="758"/>
      <c r="J18" s="823">
        <v>12</v>
      </c>
      <c r="K18" s="824">
        <v>1.216</v>
      </c>
      <c r="L18" s="788">
        <v>0.21000000000000299</v>
      </c>
      <c r="M18" s="788">
        <v>1.2301443134458701</v>
      </c>
      <c r="N18" s="788">
        <v>0.30221815248659001</v>
      </c>
      <c r="O18" s="824">
        <f t="shared" si="4"/>
        <v>1.2229307135884764</v>
      </c>
      <c r="P18" s="824">
        <f t="shared" si="2"/>
        <v>0.25518689471843059</v>
      </c>
      <c r="Q18" s="758"/>
      <c r="R18" s="758"/>
      <c r="S18" s="758"/>
      <c r="T18" s="758"/>
      <c r="U18" s="758"/>
      <c r="V18" s="758"/>
      <c r="W18" s="758"/>
      <c r="X18" s="758"/>
      <c r="Y18" s="758"/>
    </row>
    <row r="19" spans="2:25" ht="15">
      <c r="B19" s="823">
        <v>26</v>
      </c>
      <c r="C19" s="814">
        <f t="shared" si="3"/>
        <v>1.2738853503184713</v>
      </c>
      <c r="D19" s="814">
        <v>0</v>
      </c>
      <c r="E19" s="814">
        <f t="shared" si="0"/>
        <v>1.3264893617021276</v>
      </c>
      <c r="F19" s="814">
        <v>0.01</v>
      </c>
      <c r="G19" s="824">
        <f t="shared" si="1"/>
        <v>1.2996613158964627</v>
      </c>
      <c r="H19" s="824">
        <f t="shared" si="1"/>
        <v>4.8999999999999998E-3</v>
      </c>
      <c r="I19" s="758"/>
      <c r="J19" s="823">
        <v>13</v>
      </c>
      <c r="K19" s="824">
        <v>1.2266061151725001</v>
      </c>
      <c r="L19" s="788">
        <v>0.172521084107921</v>
      </c>
      <c r="M19" s="788">
        <v>1.24263275133964</v>
      </c>
      <c r="N19" s="788">
        <v>0.26453840762035602</v>
      </c>
      <c r="O19" s="824">
        <f t="shared" si="4"/>
        <v>1.2344591668943985</v>
      </c>
      <c r="P19" s="824">
        <f t="shared" si="2"/>
        <v>0.21760957262901415</v>
      </c>
      <c r="Q19" s="758"/>
      <c r="R19" s="758"/>
      <c r="S19" s="758"/>
      <c r="T19" s="758"/>
      <c r="U19" s="758"/>
      <c r="V19" s="758"/>
      <c r="W19" s="758"/>
      <c r="X19" s="758"/>
      <c r="Y19" s="758"/>
    </row>
    <row r="20" spans="2:25" ht="15">
      <c r="B20" s="823">
        <v>28</v>
      </c>
      <c r="C20" s="814">
        <f t="shared" si="3"/>
        <v>1.2738853503184713</v>
      </c>
      <c r="D20" s="814">
        <v>0</v>
      </c>
      <c r="E20" s="814">
        <f t="shared" si="0"/>
        <v>1.3297872340425532</v>
      </c>
      <c r="F20" s="814">
        <v>0</v>
      </c>
      <c r="G20" s="824">
        <f t="shared" si="1"/>
        <v>1.3012772733432714</v>
      </c>
      <c r="H20" s="824">
        <f t="shared" si="1"/>
        <v>0</v>
      </c>
      <c r="I20" s="758"/>
      <c r="J20" s="823">
        <v>14</v>
      </c>
      <c r="K20" s="824">
        <v>1.236</v>
      </c>
      <c r="L20" s="788">
        <v>0.13999999999999899</v>
      </c>
      <c r="M20" s="788">
        <v>1.2540929334856701</v>
      </c>
      <c r="N20" s="788">
        <v>0.22997646538642899</v>
      </c>
      <c r="O20" s="824">
        <f t="shared" si="4"/>
        <v>1.2448655374079785</v>
      </c>
      <c r="P20" s="824">
        <f t="shared" si="2"/>
        <v>0.1840884680393497</v>
      </c>
      <c r="Q20" s="758"/>
      <c r="R20" s="758"/>
      <c r="S20" s="758"/>
      <c r="T20" s="758"/>
      <c r="U20" s="758"/>
      <c r="V20" s="758"/>
      <c r="W20" s="758"/>
      <c r="X20" s="758"/>
      <c r="Y20" s="758"/>
    </row>
    <row r="21" spans="2:25" ht="15">
      <c r="B21" s="823">
        <v>30</v>
      </c>
      <c r="C21" s="814">
        <f t="shared" si="3"/>
        <v>1.2738853503184713</v>
      </c>
      <c r="D21" s="814">
        <v>0</v>
      </c>
      <c r="E21" s="814">
        <f t="shared" si="0"/>
        <v>1.3297872340425532</v>
      </c>
      <c r="F21" s="814">
        <v>0</v>
      </c>
      <c r="G21" s="824">
        <f t="shared" si="1"/>
        <v>1.3012772733432714</v>
      </c>
      <c r="H21" s="824">
        <f t="shared" si="1"/>
        <v>0</v>
      </c>
      <c r="I21" s="758"/>
      <c r="J21" s="823">
        <v>15</v>
      </c>
      <c r="K21" s="824">
        <v>1.24405265826671</v>
      </c>
      <c r="L21" s="788">
        <v>0.110766287933157</v>
      </c>
      <c r="M21" s="788">
        <v>1.2647705069761499</v>
      </c>
      <c r="N21" s="788">
        <v>0.197852222381008</v>
      </c>
      <c r="O21" s="824">
        <f t="shared" si="4"/>
        <v>1.2542044041343354</v>
      </c>
      <c r="P21" s="824">
        <f t="shared" si="2"/>
        <v>0.15343839581260399</v>
      </c>
      <c r="Q21" s="758"/>
      <c r="R21" s="758"/>
      <c r="S21" s="758"/>
      <c r="T21" s="758"/>
      <c r="U21" s="758"/>
      <c r="V21" s="758"/>
      <c r="W21" s="758"/>
      <c r="X21" s="758"/>
      <c r="Y21" s="758"/>
    </row>
    <row r="22" spans="2:25" ht="15">
      <c r="B22" s="758"/>
      <c r="C22" s="573"/>
      <c r="D22" s="573"/>
      <c r="E22" s="812"/>
      <c r="F22" s="573"/>
      <c r="G22" s="573"/>
      <c r="H22" s="573"/>
      <c r="I22" s="758"/>
      <c r="J22" s="823">
        <v>16</v>
      </c>
      <c r="K22" s="824">
        <v>1.2509999999999999</v>
      </c>
      <c r="L22" s="788">
        <v>8.5000000000000395E-2</v>
      </c>
      <c r="M22" s="788">
        <v>1.27486522981901</v>
      </c>
      <c r="N22" s="788">
        <v>0.16749830958092099</v>
      </c>
      <c r="O22" s="824">
        <f t="shared" si="4"/>
        <v>1.2626939626113147</v>
      </c>
      <c r="P22" s="824">
        <f t="shared" si="2"/>
        <v>0.12542417169465148</v>
      </c>
      <c r="Q22" s="758"/>
      <c r="R22" s="758"/>
      <c r="S22" s="758"/>
      <c r="T22" s="758"/>
      <c r="U22" s="758"/>
      <c r="V22" s="758"/>
      <c r="W22" s="758"/>
      <c r="X22" s="758"/>
      <c r="Y22" s="758"/>
    </row>
    <row r="23" spans="2:25" ht="15">
      <c r="B23" s="758"/>
      <c r="C23" s="758"/>
      <c r="D23" s="758"/>
      <c r="E23" s="758"/>
      <c r="F23" s="758"/>
      <c r="G23" s="758"/>
      <c r="H23" s="758"/>
      <c r="I23" s="758"/>
      <c r="J23" s="823">
        <v>17</v>
      </c>
      <c r="K23" s="824">
        <v>1.2570582517606801</v>
      </c>
      <c r="L23" s="788">
        <v>6.3163764159450506E-2</v>
      </c>
      <c r="M23" s="788">
        <v>1.28445857537584</v>
      </c>
      <c r="N23" s="788">
        <v>0.13858911796620199</v>
      </c>
      <c r="O23" s="824">
        <f t="shared" si="4"/>
        <v>1.2704844103321085</v>
      </c>
      <c r="P23" s="824">
        <f t="shared" si="2"/>
        <v>0.10012218752475874</v>
      </c>
      <c r="Q23" s="758"/>
      <c r="R23" s="758"/>
      <c r="S23" s="758"/>
      <c r="T23" s="758"/>
      <c r="U23" s="758"/>
      <c r="V23" s="758"/>
      <c r="W23" s="758"/>
      <c r="X23" s="758"/>
      <c r="Y23" s="758"/>
    </row>
    <row r="24" spans="2:25" ht="15">
      <c r="B24" s="827" t="s">
        <v>527</v>
      </c>
      <c r="C24" s="758"/>
      <c r="D24" s="573"/>
      <c r="E24" s="758"/>
      <c r="F24" s="758"/>
      <c r="G24" s="758"/>
      <c r="H24" s="758"/>
      <c r="I24" s="758"/>
      <c r="J24" s="823">
        <v>18</v>
      </c>
      <c r="K24" s="824">
        <v>1.262</v>
      </c>
      <c r="L24" s="788">
        <v>4.4999999999999298E-2</v>
      </c>
      <c r="M24" s="788">
        <v>1.2932047675071101</v>
      </c>
      <c r="N24" s="788">
        <v>0.11215334414909001</v>
      </c>
      <c r="O24" s="824">
        <f t="shared" si="4"/>
        <v>1.277290336078484</v>
      </c>
      <c r="P24" s="824">
        <f t="shared" si="2"/>
        <v>7.7905138633053747E-2</v>
      </c>
      <c r="Q24" s="758"/>
      <c r="R24" s="1628" t="s">
        <v>528</v>
      </c>
      <c r="S24" s="1628"/>
      <c r="T24" s="1628"/>
      <c r="U24" s="1628"/>
      <c r="V24" s="1628"/>
      <c r="W24" s="1628"/>
      <c r="X24" s="1628"/>
      <c r="Y24" s="1628"/>
    </row>
    <row r="25" spans="2:25" ht="15">
      <c r="B25" s="758"/>
      <c r="C25" s="758"/>
      <c r="D25" s="1648" t="s">
        <v>185</v>
      </c>
      <c r="E25" s="1649"/>
      <c r="F25" s="1648" t="s">
        <v>186</v>
      </c>
      <c r="G25" s="1648"/>
      <c r="H25" s="758"/>
      <c r="I25" s="758"/>
      <c r="J25" s="823">
        <v>19</v>
      </c>
      <c r="K25" s="824">
        <v>1.26558933469058</v>
      </c>
      <c r="L25" s="788">
        <v>3.03286554290409E-2</v>
      </c>
      <c r="M25" s="788">
        <v>1.3007494473274299</v>
      </c>
      <c r="N25" s="788">
        <v>8.9266675551086402E-2</v>
      </c>
      <c r="O25" s="824">
        <f t="shared" si="4"/>
        <v>1.2828177898826365</v>
      </c>
      <c r="P25" s="824">
        <f t="shared" si="2"/>
        <v>5.9208285288843199E-2</v>
      </c>
      <c r="Q25" s="758"/>
      <c r="R25" s="1628"/>
      <c r="S25" s="1628"/>
      <c r="T25" s="1628"/>
      <c r="U25" s="1628"/>
      <c r="V25" s="1628"/>
      <c r="W25" s="1628"/>
      <c r="X25" s="1628"/>
      <c r="Y25" s="1628"/>
    </row>
    <row r="26" spans="2:25" ht="15">
      <c r="B26" s="758"/>
      <c r="C26" s="758"/>
      <c r="D26" s="828" t="s">
        <v>286</v>
      </c>
      <c r="E26" s="828" t="s">
        <v>297</v>
      </c>
      <c r="F26" s="829" t="s">
        <v>286</v>
      </c>
      <c r="G26" s="829" t="s">
        <v>297</v>
      </c>
      <c r="H26" s="758"/>
      <c r="I26" s="758"/>
      <c r="J26" s="823">
        <v>20</v>
      </c>
      <c r="K26" s="824">
        <v>1.268</v>
      </c>
      <c r="L26" s="788">
        <v>2.00000000000022E-2</v>
      </c>
      <c r="M26" s="788">
        <v>1.30713117446896</v>
      </c>
      <c r="N26" s="788">
        <v>6.9838457198527604E-2</v>
      </c>
      <c r="O26" s="824">
        <f t="shared" si="4"/>
        <v>1.2871742754897904</v>
      </c>
      <c r="P26" s="824">
        <f t="shared" si="2"/>
        <v>4.4420844027279652E-2</v>
      </c>
      <c r="Q26" s="758"/>
      <c r="R26" s="758"/>
      <c r="S26" s="758"/>
      <c r="T26" s="758"/>
      <c r="U26" s="758"/>
      <c r="V26" s="758"/>
      <c r="W26" s="758"/>
      <c r="X26" s="758"/>
      <c r="Y26" s="758"/>
    </row>
    <row r="27" spans="2:25" ht="15">
      <c r="B27" s="830" t="s">
        <v>302</v>
      </c>
      <c r="C27" s="831"/>
      <c r="D27" s="832">
        <f>1-E27</f>
        <v>0.78500000000000003</v>
      </c>
      <c r="E27" s="832">
        <v>0.215</v>
      </c>
      <c r="F27" s="832">
        <f>1-G27</f>
        <v>0.752</v>
      </c>
      <c r="G27" s="832">
        <v>0.248</v>
      </c>
      <c r="H27" s="758"/>
      <c r="I27" s="758"/>
      <c r="J27" s="823">
        <v>21</v>
      </c>
      <c r="K27" s="824">
        <v>1.2695844094769899</v>
      </c>
      <c r="L27" s="788">
        <v>1.42716141243899E-2</v>
      </c>
      <c r="M27" s="788">
        <v>1.31247042802985</v>
      </c>
      <c r="N27" s="788">
        <v>5.3508616189230702E-2</v>
      </c>
      <c r="O27" s="824">
        <f t="shared" si="4"/>
        <v>1.2905985585678912</v>
      </c>
      <c r="P27" s="824">
        <f t="shared" si="2"/>
        <v>3.349774513616189E-2</v>
      </c>
      <c r="Q27" s="758"/>
      <c r="R27" s="758"/>
      <c r="S27" s="758"/>
      <c r="T27" s="758"/>
      <c r="U27" s="758"/>
      <c r="V27" s="758"/>
      <c r="W27" s="758"/>
      <c r="X27" s="758"/>
      <c r="Y27" s="758"/>
    </row>
    <row r="28" spans="2:25" ht="15">
      <c r="B28" s="758"/>
      <c r="C28" s="758"/>
      <c r="D28" s="758"/>
      <c r="E28" s="758"/>
      <c r="F28" s="758"/>
      <c r="G28" s="758"/>
      <c r="H28" s="758"/>
      <c r="I28" s="758"/>
      <c r="J28" s="823">
        <v>22</v>
      </c>
      <c r="K28" s="824">
        <v>1.2709999999999999</v>
      </c>
      <c r="L28" s="788">
        <v>9.9999999999967597E-3</v>
      </c>
      <c r="M28" s="788">
        <v>1.31682244645448</v>
      </c>
      <c r="N28" s="788">
        <v>4.0005750302092198E-2</v>
      </c>
      <c r="O28" s="824">
        <f t="shared" si="4"/>
        <v>1.293452998762695</v>
      </c>
      <c r="P28" s="824">
        <f t="shared" si="2"/>
        <v>2.4702817648023526E-2</v>
      </c>
      <c r="Q28" s="758"/>
      <c r="R28" s="758"/>
      <c r="S28" s="758"/>
      <c r="T28" s="758"/>
      <c r="U28" s="758"/>
      <c r="V28" s="758"/>
      <c r="W28" s="758"/>
      <c r="X28" s="758"/>
      <c r="Y28" s="758"/>
    </row>
    <row r="29" spans="2:25" ht="15">
      <c r="B29" s="827" t="s">
        <v>304</v>
      </c>
      <c r="C29" s="758"/>
      <c r="D29" s="758"/>
      <c r="E29" s="758"/>
      <c r="F29" s="758"/>
      <c r="G29" s="758"/>
      <c r="H29" s="758"/>
      <c r="I29" s="758"/>
      <c r="J29" s="823">
        <v>23</v>
      </c>
      <c r="K29" s="824">
        <v>1.2726980274014601</v>
      </c>
      <c r="L29" s="788">
        <v>4.4598880733965696E-3</v>
      </c>
      <c r="M29" s="788">
        <v>1.3202480727496799</v>
      </c>
      <c r="N29" s="788">
        <v>2.90798564799612E-2</v>
      </c>
      <c r="O29" s="824">
        <f t="shared" si="4"/>
        <v>1.2959975496220877</v>
      </c>
      <c r="P29" s="824">
        <f t="shared" si="2"/>
        <v>1.6523672592613239E-2</v>
      </c>
      <c r="Q29" s="758"/>
      <c r="R29" s="758"/>
      <c r="S29" s="758"/>
      <c r="T29" s="758"/>
      <c r="U29" s="758"/>
      <c r="V29" s="758"/>
      <c r="W29" s="758"/>
      <c r="X29" s="758"/>
      <c r="Y29" s="758"/>
    </row>
    <row r="30" spans="2:25" ht="15">
      <c r="B30" s="758"/>
      <c r="C30" s="758"/>
      <c r="D30" s="828" t="s">
        <v>185</v>
      </c>
      <c r="E30" s="832" t="s">
        <v>186</v>
      </c>
      <c r="F30" s="610"/>
      <c r="G30" s="610"/>
      <c r="H30" s="758"/>
      <c r="I30" s="758"/>
      <c r="J30" s="823">
        <v>24</v>
      </c>
      <c r="K30" s="824">
        <v>1.274</v>
      </c>
      <c r="L30" s="788">
        <v>2.8074060003796499E-15</v>
      </c>
      <c r="M30" s="788">
        <v>1.32289580882559</v>
      </c>
      <c r="N30" s="788">
        <v>2.0477857640417398E-2</v>
      </c>
      <c r="O30" s="824">
        <f t="shared" si="4"/>
        <v>1.2979589463245391</v>
      </c>
      <c r="P30" s="824">
        <f t="shared" si="2"/>
        <v>1.0034150243805957E-2</v>
      </c>
      <c r="Q30" s="758"/>
      <c r="R30" s="758"/>
      <c r="S30" s="758"/>
      <c r="T30" s="758"/>
      <c r="U30" s="758"/>
      <c r="V30" s="758"/>
      <c r="W30" s="758"/>
      <c r="X30" s="758"/>
      <c r="Y30" s="758"/>
    </row>
    <row r="31" spans="2:25" ht="15">
      <c r="B31" s="758"/>
      <c r="C31" s="758"/>
      <c r="D31" s="828">
        <v>0.51</v>
      </c>
      <c r="E31" s="832">
        <v>0.49</v>
      </c>
      <c r="F31" s="610"/>
      <c r="G31" s="610"/>
      <c r="H31" s="758"/>
      <c r="I31" s="758"/>
      <c r="J31" s="823">
        <v>25</v>
      </c>
      <c r="K31" s="824">
        <v>1.2742484809171799</v>
      </c>
      <c r="L31" s="788">
        <v>0</v>
      </c>
      <c r="M31" s="788">
        <v>1.32494899832086</v>
      </c>
      <c r="N31" s="788">
        <v>1.38810640062001E-2</v>
      </c>
      <c r="O31" s="824">
        <f t="shared" si="4"/>
        <v>1.2990917344449833</v>
      </c>
      <c r="P31" s="824">
        <f t="shared" si="2"/>
        <v>6.8017213630380486E-3</v>
      </c>
      <c r="Q31" s="758"/>
      <c r="R31" s="758"/>
      <c r="S31" s="758"/>
      <c r="T31" s="758"/>
      <c r="U31" s="758"/>
      <c r="V31" s="758"/>
      <c r="W31" s="758"/>
      <c r="X31" s="758"/>
      <c r="Y31" s="758"/>
    </row>
    <row r="32" spans="2:25" ht="15">
      <c r="B32" s="758"/>
      <c r="C32" s="758"/>
      <c r="D32" s="573"/>
      <c r="E32" s="758"/>
      <c r="F32" s="758"/>
      <c r="G32" s="758"/>
      <c r="H32" s="758"/>
      <c r="I32" s="758"/>
      <c r="J32" s="823">
        <v>26</v>
      </c>
      <c r="K32" s="824">
        <v>1.274</v>
      </c>
      <c r="L32" s="788">
        <v>-1.59875774728355E-15</v>
      </c>
      <c r="M32" s="788">
        <v>1.32664269288464</v>
      </c>
      <c r="N32" s="788">
        <v>8.7114090459583394E-3</v>
      </c>
      <c r="O32" s="824">
        <f t="shared" si="4"/>
        <v>1.2997949195134737</v>
      </c>
      <c r="P32" s="824">
        <f t="shared" si="2"/>
        <v>4.2685904325187709E-3</v>
      </c>
      <c r="Q32" s="758"/>
      <c r="R32" s="758"/>
      <c r="S32" s="758"/>
      <c r="T32" s="758"/>
      <c r="U32" s="758"/>
      <c r="V32" s="758"/>
      <c r="W32" s="758"/>
      <c r="X32" s="758"/>
      <c r="Y32" s="758"/>
    </row>
    <row r="33" spans="2:25" ht="15" customHeight="1">
      <c r="B33" s="1592" t="s">
        <v>529</v>
      </c>
      <c r="C33" s="1593"/>
      <c r="D33" s="1593"/>
      <c r="E33" s="1593"/>
      <c r="F33" s="1593"/>
      <c r="G33" s="1593"/>
      <c r="H33" s="1594"/>
      <c r="I33" s="833"/>
      <c r="J33" s="823">
        <v>27</v>
      </c>
      <c r="K33" s="824">
        <v>1.27393304892982</v>
      </c>
      <c r="L33" s="788">
        <v>2.3477759851626E-4</v>
      </c>
      <c r="M33" s="788">
        <v>1.32814545487279</v>
      </c>
      <c r="N33" s="788">
        <v>4.5006139565644402E-3</v>
      </c>
      <c r="O33" s="824">
        <f t="shared" si="4"/>
        <v>1.3004971278418753</v>
      </c>
      <c r="P33" s="824">
        <f t="shared" si="2"/>
        <v>2.3250374139598684E-3</v>
      </c>
      <c r="Q33" s="758"/>
      <c r="R33" s="758"/>
      <c r="S33" s="758"/>
      <c r="T33" s="758"/>
      <c r="U33" s="758"/>
      <c r="V33" s="758"/>
      <c r="W33" s="758"/>
      <c r="X33" s="758"/>
      <c r="Y33" s="758"/>
    </row>
    <row r="34" spans="2:25" ht="15">
      <c r="B34" s="1595"/>
      <c r="C34" s="1596"/>
      <c r="D34" s="1596"/>
      <c r="E34" s="1596"/>
      <c r="F34" s="1596"/>
      <c r="G34" s="1596"/>
      <c r="H34" s="1597"/>
      <c r="I34" s="833"/>
      <c r="J34" s="823">
        <v>28</v>
      </c>
      <c r="K34" s="824">
        <v>1.274</v>
      </c>
      <c r="L34" s="788">
        <v>3.9858405882471999E-16</v>
      </c>
      <c r="M34" s="788">
        <v>1.3293081814575101</v>
      </c>
      <c r="N34" s="788">
        <v>1.4789276018758E-3</v>
      </c>
      <c r="O34" s="824">
        <f t="shared" si="4"/>
        <v>1.3011010089141799</v>
      </c>
      <c r="P34" s="824">
        <f t="shared" si="2"/>
        <v>7.2467452491934521E-4</v>
      </c>
      <c r="Q34" s="758"/>
      <c r="R34" s="758"/>
      <c r="S34" s="758"/>
      <c r="T34" s="758"/>
      <c r="U34" s="758"/>
      <c r="V34" s="758"/>
      <c r="W34" s="758"/>
      <c r="X34" s="758"/>
      <c r="Y34" s="758"/>
    </row>
    <row r="35" spans="2:25" ht="15">
      <c r="B35" s="1595"/>
      <c r="C35" s="1596"/>
      <c r="D35" s="1596"/>
      <c r="E35" s="1596"/>
      <c r="F35" s="1596"/>
      <c r="G35" s="1596"/>
      <c r="H35" s="1597"/>
      <c r="I35" s="833"/>
      <c r="J35" s="823">
        <v>29</v>
      </c>
      <c r="K35" s="824">
        <v>1.2740193233635499</v>
      </c>
      <c r="L35" s="788">
        <v>-7.7943976090720805E-5</v>
      </c>
      <c r="M35" s="788">
        <v>1.3299879075227501</v>
      </c>
      <c r="N35" s="788">
        <v>-1.4931324298903399E-4</v>
      </c>
      <c r="O35" s="824">
        <f t="shared" si="4"/>
        <v>1.3014439296015579</v>
      </c>
      <c r="P35" s="824">
        <f t="shared" si="2"/>
        <v>-1.1291491687089427E-4</v>
      </c>
      <c r="Q35" s="758"/>
      <c r="R35" s="758"/>
      <c r="S35" s="758"/>
      <c r="T35" s="758"/>
      <c r="U35" s="758"/>
      <c r="V35" s="758"/>
      <c r="W35" s="758"/>
      <c r="X35" s="758"/>
      <c r="Y35" s="758"/>
    </row>
    <row r="36" spans="2:25" ht="15">
      <c r="B36" s="1595"/>
      <c r="C36" s="1596"/>
      <c r="D36" s="1596"/>
      <c r="E36" s="1596"/>
      <c r="F36" s="1596"/>
      <c r="G36" s="1596"/>
      <c r="H36" s="1597"/>
      <c r="I36" s="833"/>
      <c r="J36" s="823">
        <v>30</v>
      </c>
      <c r="K36" s="824">
        <v>1.274</v>
      </c>
      <c r="L36" s="788">
        <v>-6.6295811244892904E-17</v>
      </c>
      <c r="M36" s="788">
        <v>1.33038388398326</v>
      </c>
      <c r="N36" s="788">
        <v>0</v>
      </c>
      <c r="O36" s="824">
        <f t="shared" si="4"/>
        <v>1.3016281031517973</v>
      </c>
      <c r="P36" s="824">
        <f t="shared" si="2"/>
        <v>-3.3810863734895384E-17</v>
      </c>
      <c r="Q36" s="758"/>
      <c r="R36" s="758"/>
      <c r="S36" s="758"/>
      <c r="T36" s="758"/>
      <c r="U36" s="758"/>
      <c r="V36" s="758"/>
      <c r="W36" s="758"/>
      <c r="X36" s="758"/>
      <c r="Y36" s="758"/>
    </row>
    <row r="37" spans="2:25" ht="15">
      <c r="B37" s="1595"/>
      <c r="C37" s="1596"/>
      <c r="D37" s="1596"/>
      <c r="E37" s="1596"/>
      <c r="F37" s="1596"/>
      <c r="G37" s="1596"/>
      <c r="H37" s="1597"/>
      <c r="I37" s="758"/>
      <c r="J37" s="758"/>
      <c r="K37" s="758"/>
      <c r="L37" s="758"/>
      <c r="M37" s="758"/>
      <c r="N37" s="758"/>
      <c r="O37" s="758"/>
      <c r="P37" s="758"/>
      <c r="Q37" s="758"/>
      <c r="R37" s="758"/>
      <c r="S37" s="758"/>
      <c r="T37" s="758"/>
      <c r="U37" s="758"/>
      <c r="V37" s="758"/>
      <c r="W37" s="758"/>
      <c r="X37" s="758"/>
      <c r="Y37" s="758"/>
    </row>
    <row r="38" spans="2:25" ht="15">
      <c r="B38" s="1606"/>
      <c r="C38" s="1607"/>
      <c r="D38" s="1607"/>
      <c r="E38" s="1607"/>
      <c r="F38" s="1607"/>
      <c r="G38" s="1607"/>
      <c r="H38" s="1608"/>
      <c r="I38" s="758"/>
      <c r="J38" s="758"/>
      <c r="K38" s="758"/>
      <c r="L38" s="758"/>
      <c r="M38" s="758"/>
      <c r="N38" s="758"/>
      <c r="O38" s="758"/>
      <c r="P38" s="758"/>
      <c r="Q38" s="758"/>
      <c r="R38" s="758"/>
      <c r="S38" s="758"/>
      <c r="T38" s="758"/>
      <c r="U38" s="758"/>
      <c r="V38" s="758"/>
      <c r="W38" s="758"/>
      <c r="X38" s="758"/>
      <c r="Y38" s="758"/>
    </row>
    <row r="39" spans="2:25" ht="15">
      <c r="B39" s="776"/>
      <c r="C39" s="776"/>
      <c r="D39" s="776"/>
      <c r="E39" s="776"/>
      <c r="F39" s="776"/>
      <c r="G39" s="776"/>
      <c r="H39" s="776"/>
      <c r="I39" s="758"/>
      <c r="J39" s="758"/>
      <c r="K39" s="758"/>
      <c r="L39" s="758"/>
      <c r="M39" s="758"/>
      <c r="N39" s="758"/>
      <c r="O39" s="758"/>
      <c r="P39" s="758"/>
      <c r="Q39" s="758"/>
      <c r="R39" s="758"/>
      <c r="S39" s="758"/>
      <c r="T39" s="758"/>
      <c r="U39" s="758"/>
      <c r="V39" s="758"/>
      <c r="W39" s="758"/>
      <c r="X39" s="758"/>
      <c r="Y39" s="758"/>
    </row>
    <row r="40" spans="2:25" ht="15">
      <c r="B40" s="776"/>
      <c r="C40" s="776"/>
      <c r="D40" s="776"/>
      <c r="E40" s="776"/>
      <c r="F40" s="776"/>
      <c r="G40" s="776"/>
      <c r="H40" s="776"/>
      <c r="I40" s="758"/>
      <c r="J40" s="758"/>
      <c r="K40" s="758"/>
      <c r="L40" s="758"/>
      <c r="M40" s="758"/>
      <c r="N40" s="758"/>
      <c r="O40" s="758"/>
      <c r="P40" s="758"/>
      <c r="Q40" s="758"/>
      <c r="R40" s="758"/>
      <c r="S40" s="758"/>
      <c r="T40" s="758"/>
      <c r="U40" s="758"/>
      <c r="V40" s="758"/>
      <c r="W40" s="758"/>
      <c r="X40" s="758"/>
      <c r="Y40" s="758"/>
    </row>
    <row r="41" spans="2:25" ht="15">
      <c r="B41" s="758"/>
      <c r="C41" s="758"/>
      <c r="D41" s="758"/>
      <c r="E41" s="758"/>
      <c r="F41" s="758"/>
      <c r="G41" s="758"/>
      <c r="H41" s="758"/>
      <c r="I41" s="758"/>
      <c r="J41" s="815" t="s">
        <v>185</v>
      </c>
      <c r="K41" s="815" t="s">
        <v>197</v>
      </c>
      <c r="L41" s="815" t="s">
        <v>186</v>
      </c>
      <c r="M41" s="815" t="s">
        <v>197</v>
      </c>
      <c r="N41" s="815" t="s">
        <v>284</v>
      </c>
      <c r="O41" s="815" t="s">
        <v>197</v>
      </c>
      <c r="P41" s="758"/>
      <c r="Q41" s="758"/>
      <c r="R41" s="758"/>
      <c r="S41" s="758"/>
      <c r="T41" s="758"/>
      <c r="U41" s="758"/>
      <c r="V41" s="758"/>
      <c r="W41" s="758"/>
      <c r="X41" s="758"/>
      <c r="Y41" s="758"/>
    </row>
    <row r="42" spans="2:25" ht="15">
      <c r="B42" s="758"/>
      <c r="C42" s="758"/>
      <c r="D42" s="758"/>
      <c r="E42" s="758"/>
      <c r="F42" s="758"/>
      <c r="G42" s="758"/>
      <c r="H42" s="758"/>
      <c r="I42" s="834" t="s">
        <v>414</v>
      </c>
      <c r="J42" s="815">
        <f ca="1">AVERAGE(INDIRECT("L"&amp;DRAC!$J$15+6):INDIRECT("L"&amp;DRAC!$J$16+6))</f>
        <v>1</v>
      </c>
      <c r="K42" s="815">
        <f ca="1">IF(DRAC!$J$15=DRAC!$J$16,0,_xlfn.STDEV.S(INDIRECT("L"&amp;DRAC!$J$15+6):INDIRECT("L"&amp;DRAC!$J$16+6)))</f>
        <v>0</v>
      </c>
      <c r="L42" s="815">
        <f ca="1">AVERAGE(INDIRECT("N"&amp;DRAC!$J$15+6):INDIRECT("N"&amp;DRAC!$J$16+6))</f>
        <v>1</v>
      </c>
      <c r="M42" s="815">
        <f ca="1">IF(DRAC!$J$15=DRAC!$J$16,0,_xlfn.STDEV.S(INDIRECT("N"&amp;DRAC!$J$15+6):INDIRECT("N"&amp;DRAC!$J$16+6)))</f>
        <v>0</v>
      </c>
      <c r="N42" s="815">
        <f ca="1">AVERAGE(INDIRECT("P"&amp;DRAC!$J$15+6):INDIRECT("P"&amp;DRAC!$J$16+6))</f>
        <v>1</v>
      </c>
      <c r="O42" s="815">
        <f ca="1">IF(DRAC!$J$15=DRAC!$J$16,0,_xlfn.STDEV.S(INDIRECT("P"&amp;DRAC!$J$15+6):INDIRECT("P"&amp;DRAC!$J$16+6)))</f>
        <v>0</v>
      </c>
      <c r="P42" s="758"/>
      <c r="Q42" s="758"/>
      <c r="R42" s="758"/>
      <c r="S42" s="758"/>
      <c r="T42" s="758"/>
      <c r="U42" s="758"/>
      <c r="V42" s="758"/>
      <c r="W42" s="758"/>
      <c r="X42" s="758"/>
      <c r="Y42" s="758"/>
    </row>
    <row r="43" spans="2:25" ht="15">
      <c r="B43" s="758"/>
      <c r="C43" s="758"/>
      <c r="D43" s="758"/>
      <c r="E43" s="758"/>
      <c r="F43" s="758"/>
      <c r="G43" s="758"/>
      <c r="H43" s="758"/>
      <c r="I43" s="834" t="s">
        <v>415</v>
      </c>
      <c r="J43" s="815">
        <f ca="1">AVERAGE(INDIRECT("K"&amp;DRAC!$J$15+6):INDIRECT("K"&amp;DRAC!$J$16+6))</f>
        <v>1</v>
      </c>
      <c r="K43" s="815">
        <f ca="1">IF(DRAC!$J$15=DRAC!$J$16,0,_xlfn.STDEV.S(INDIRECT("K"&amp;DRAC!$J$15+6):INDIRECT("K"&amp;DRAC!$J$16+6)))</f>
        <v>0</v>
      </c>
      <c r="L43" s="815">
        <f ca="1">AVERAGE(INDIRECT("M"&amp;DRAC!$J$15+6):INDIRECT("M"&amp;DRAC!$J$16+6))</f>
        <v>1</v>
      </c>
      <c r="M43" s="815">
        <f ca="1">IF(DRAC!$J$15=DRAC!$J$16,0,_xlfn.STDEV.S(INDIRECT("M"&amp;DRAC!$J$15+6):INDIRECT("M"&amp;DRAC!$J$16+6)))</f>
        <v>0</v>
      </c>
      <c r="N43" s="815">
        <f ca="1">AVERAGE(INDIRECT("O"&amp;DRAC!$J$15+6):INDIRECT("O"&amp;DRAC!$J$16+6))</f>
        <v>1</v>
      </c>
      <c r="O43" s="815">
        <f ca="1">IF(DRAC!$J$15=DRAC!$J$16,0,_xlfn.STDEV.S(INDIRECT("O"&amp;DRAC!$J$15+6):INDIRECT("O"&amp;DRAC!$J$16+6)))</f>
        <v>0</v>
      </c>
      <c r="P43" s="758"/>
      <c r="Q43" s="758"/>
      <c r="R43" s="758"/>
      <c r="S43" s="758"/>
      <c r="T43" s="758"/>
      <c r="U43" s="758"/>
      <c r="V43" s="758"/>
      <c r="W43" s="758"/>
      <c r="X43" s="758"/>
      <c r="Y43" s="758"/>
    </row>
    <row r="44" spans="2:25" ht="15">
      <c r="B44" s="758"/>
      <c r="C44" s="758"/>
      <c r="D44" s="758"/>
      <c r="E44" s="758"/>
      <c r="F44" s="758"/>
      <c r="G44" s="758"/>
      <c r="H44" s="758"/>
      <c r="I44" s="758"/>
      <c r="J44" s="758"/>
      <c r="K44" s="758"/>
      <c r="L44" s="758"/>
      <c r="M44" s="758"/>
      <c r="N44" s="758"/>
      <c r="O44" s="758"/>
      <c r="P44" s="758"/>
      <c r="Q44" s="758"/>
      <c r="R44" s="758"/>
      <c r="S44" s="758"/>
      <c r="T44" s="758"/>
      <c r="U44" s="758"/>
      <c r="V44" s="758"/>
      <c r="W44" s="758"/>
      <c r="X44" s="758"/>
      <c r="Y44" s="758"/>
    </row>
    <row r="45" spans="2:25" ht="15">
      <c r="B45" s="758"/>
      <c r="C45" s="758"/>
      <c r="D45" s="758"/>
      <c r="E45" s="758"/>
      <c r="F45" s="758"/>
      <c r="G45" s="758"/>
      <c r="H45" s="610"/>
      <c r="I45" s="758"/>
      <c r="J45" s="758"/>
      <c r="K45" s="758"/>
      <c r="L45" s="758"/>
      <c r="M45" s="758"/>
      <c r="N45" s="758"/>
      <c r="O45" s="758"/>
      <c r="P45" s="758"/>
      <c r="Q45" s="758"/>
      <c r="R45" s="758"/>
      <c r="S45" s="758"/>
      <c r="T45" s="758"/>
      <c r="U45" s="758"/>
      <c r="V45" s="758"/>
      <c r="W45" s="758"/>
      <c r="X45" s="758"/>
      <c r="Y45" s="758"/>
    </row>
    <row r="46" spans="2:25">
      <c r="H46" s="87"/>
    </row>
  </sheetData>
  <sheetProtection algorithmName="SHA-512" hashValue="ePZToJKpYEVcWADXufYoau7jwRM0Ea/Tp0QRHMVgk1YiiNlLtb1gA4EGQDl8ynTg0yhrm2NyqjkWwIUJj5u2HQ==" saltValue="wOtCfefy9HlEVNpKtsoGJQ==" spinCount="100000" sheet="1" objects="1" scenarios="1"/>
  <mergeCells count="15">
    <mergeCell ref="O4:P4"/>
    <mergeCell ref="R24:Y25"/>
    <mergeCell ref="D25:E25"/>
    <mergeCell ref="F25:G25"/>
    <mergeCell ref="B33:H38"/>
    <mergeCell ref="C4:D4"/>
    <mergeCell ref="E4:F4"/>
    <mergeCell ref="G4:H4"/>
    <mergeCell ref="K4:L4"/>
    <mergeCell ref="M4:N4"/>
    <mergeCell ref="B2:H2"/>
    <mergeCell ref="J2:P2"/>
    <mergeCell ref="C3:H3"/>
    <mergeCell ref="K3:P3"/>
    <mergeCell ref="B1:Y1"/>
  </mergeCells>
  <phoneticPr fontId="162" type="noConversion"/>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BI53"/>
  <sheetViews>
    <sheetView showGridLines="0" showRowColHeaders="0" zoomScale="85" zoomScaleNormal="85" workbookViewId="0">
      <selection activeCell="X33" sqref="X33"/>
    </sheetView>
  </sheetViews>
  <sheetFormatPr defaultColWidth="8.85546875" defaultRowHeight="14.25"/>
  <cols>
    <col min="1" max="1" width="8.85546875" style="83"/>
    <col min="2" max="2" width="9.28515625" style="83" bestFit="1" customWidth="1"/>
    <col min="3" max="3" width="6.85546875" style="83" customWidth="1"/>
    <col min="4" max="4" width="9.42578125" style="83" customWidth="1"/>
    <col min="5" max="5" width="10.85546875" style="83" bestFit="1" customWidth="1"/>
    <col min="6" max="7" width="7.28515625" style="83" customWidth="1"/>
    <col min="8" max="8" width="6.85546875" style="83" customWidth="1"/>
    <col min="9" max="9" width="7.42578125" style="83" bestFit="1" customWidth="1"/>
    <col min="10" max="10" width="8" style="83" bestFit="1" customWidth="1"/>
    <col min="11" max="13" width="8" style="83" customWidth="1"/>
    <col min="14" max="14" width="7.7109375" style="83" customWidth="1"/>
    <col min="15" max="26" width="8" style="83" customWidth="1"/>
    <col min="27" max="28" width="8" style="83" bestFit="1" customWidth="1"/>
    <col min="29" max="29" width="6.42578125" style="83" bestFit="1" customWidth="1"/>
    <col min="30" max="30" width="7" style="83" bestFit="1" customWidth="1"/>
    <col min="31" max="32" width="7" style="83" customWidth="1"/>
    <col min="33" max="33" width="6.42578125" style="83" bestFit="1" customWidth="1"/>
    <col min="34" max="34" width="7" style="83" bestFit="1" customWidth="1"/>
    <col min="35" max="35" width="6.42578125" style="83" customWidth="1"/>
    <col min="36" max="36" width="7.7109375" style="83" customWidth="1"/>
    <col min="37" max="37" width="7.28515625" style="5" bestFit="1" customWidth="1"/>
    <col min="38" max="39" width="7.28515625" style="5" customWidth="1"/>
    <col min="40" max="40" width="9.28515625" style="5" customWidth="1"/>
    <col min="41" max="43" width="7.28515625" style="5" customWidth="1"/>
    <col min="44" max="44" width="12.85546875" style="83" bestFit="1" customWidth="1"/>
    <col min="45" max="45" width="10" style="83" bestFit="1" customWidth="1"/>
    <col min="46" max="46" width="10" style="83" customWidth="1"/>
    <col min="47" max="50" width="8.85546875" style="83"/>
    <col min="51" max="51" width="10" style="83" bestFit="1" customWidth="1"/>
    <col min="52" max="52" width="8.7109375" style="83" customWidth="1"/>
    <col min="53" max="16384" width="8.85546875" style="83"/>
  </cols>
  <sheetData>
    <row r="1" spans="1:54" ht="15.75" customHeight="1">
      <c r="A1" s="1605" t="s">
        <v>305</v>
      </c>
      <c r="B1" s="1605"/>
      <c r="C1" s="1605"/>
      <c r="D1" s="1605"/>
      <c r="E1" s="1605"/>
      <c r="F1" s="1605"/>
      <c r="G1" s="1605"/>
      <c r="H1" s="1605"/>
      <c r="I1" s="1605"/>
      <c r="J1" s="1605"/>
      <c r="K1" s="1605"/>
      <c r="L1" s="1605"/>
      <c r="M1" s="1605"/>
      <c r="N1" s="1605"/>
      <c r="O1" s="1605"/>
      <c r="P1" s="1605"/>
      <c r="Q1" s="1605"/>
      <c r="R1" s="1605"/>
      <c r="S1" s="1605"/>
      <c r="T1" s="1605"/>
      <c r="U1" s="1605"/>
      <c r="V1" s="1605"/>
      <c r="W1" s="1605"/>
      <c r="X1" s="1605"/>
    </row>
    <row r="2" spans="1:54">
      <c r="A2" s="1605"/>
      <c r="B2" s="1605"/>
      <c r="C2" s="1605"/>
      <c r="D2" s="1605"/>
      <c r="E2" s="1605"/>
      <c r="F2" s="1605"/>
      <c r="G2" s="1605"/>
      <c r="H2" s="1605"/>
      <c r="I2" s="1605"/>
      <c r="J2" s="1605"/>
      <c r="K2" s="1605"/>
      <c r="L2" s="1605"/>
      <c r="M2" s="1605"/>
      <c r="N2" s="1605"/>
      <c r="O2" s="1605"/>
      <c r="P2" s="1605"/>
      <c r="Q2" s="1605"/>
      <c r="R2" s="1605"/>
      <c r="S2" s="1605"/>
      <c r="T2" s="1605"/>
      <c r="U2" s="1605"/>
      <c r="V2" s="1605"/>
      <c r="W2" s="1605"/>
      <c r="X2" s="1605"/>
    </row>
    <row r="3" spans="1:54">
      <c r="Y3" s="86"/>
      <c r="Z3" s="86"/>
      <c r="AQ3" s="89"/>
    </row>
    <row r="4" spans="1:54" ht="15.75" customHeight="1">
      <c r="B4" s="1628" t="s">
        <v>530</v>
      </c>
      <c r="C4" s="1621"/>
      <c r="D4" s="1621"/>
      <c r="E4" s="1621"/>
      <c r="F4" s="1621"/>
      <c r="G4" s="1621"/>
      <c r="H4" s="1621"/>
      <c r="I4" s="1621"/>
      <c r="J4" s="1621"/>
      <c r="K4" s="1621"/>
      <c r="L4" s="1621"/>
      <c r="M4" s="1621"/>
      <c r="N4" s="1621"/>
      <c r="O4" s="1621"/>
      <c r="P4" s="1621"/>
      <c r="Q4" s="1621"/>
      <c r="R4" s="1621"/>
      <c r="S4" s="1621"/>
      <c r="T4" s="1621"/>
      <c r="U4" s="1621"/>
      <c r="V4" s="1621"/>
      <c r="W4" s="1621"/>
      <c r="X4" s="1621"/>
      <c r="Y4" s="820"/>
      <c r="Z4" s="820"/>
      <c r="AA4" s="1650" t="s">
        <v>531</v>
      </c>
      <c r="AB4" s="1650"/>
      <c r="AC4" s="1650"/>
      <c r="AD4" s="1650"/>
      <c r="AE4" s="1650"/>
      <c r="AF4" s="1650"/>
      <c r="AG4" s="1650"/>
      <c r="AH4" s="1650"/>
      <c r="AI4" s="1650"/>
      <c r="AJ4" s="1650"/>
      <c r="AK4" s="1650"/>
      <c r="AL4" s="1650"/>
      <c r="AM4" s="1650"/>
      <c r="AN4" s="1650"/>
      <c r="AO4" s="1650"/>
      <c r="AP4" s="1650"/>
      <c r="AQ4" s="835"/>
      <c r="AR4" s="758"/>
      <c r="AS4" s="758"/>
      <c r="AT4" s="758"/>
      <c r="AU4" s="758"/>
      <c r="AV4" s="758"/>
      <c r="AW4" s="758"/>
      <c r="AX4" s="758"/>
      <c r="AY4" s="758"/>
      <c r="AZ4" s="758"/>
      <c r="BA4" s="758"/>
      <c r="BB4" s="758"/>
    </row>
    <row r="5" spans="1:54" ht="15">
      <c r="B5" s="758"/>
      <c r="C5" s="799"/>
      <c r="D5" s="799"/>
      <c r="E5" s="799"/>
      <c r="F5" s="799"/>
      <c r="G5" s="801"/>
      <c r="H5" s="801"/>
      <c r="I5" s="1651" t="s">
        <v>306</v>
      </c>
      <c r="J5" s="1651"/>
      <c r="K5" s="1651"/>
      <c r="L5" s="1651"/>
      <c r="M5" s="1651"/>
      <c r="N5" s="1651"/>
      <c r="O5" s="1651"/>
      <c r="P5" s="1651"/>
      <c r="Q5" s="1651" t="s">
        <v>307</v>
      </c>
      <c r="R5" s="1651"/>
      <c r="S5" s="1651"/>
      <c r="T5" s="1651"/>
      <c r="U5" s="1651"/>
      <c r="V5" s="1651"/>
      <c r="W5" s="1651"/>
      <c r="X5" s="1651"/>
      <c r="Y5" s="818"/>
      <c r="Z5" s="818"/>
      <c r="AA5" s="1652"/>
      <c r="AB5" s="1652"/>
      <c r="AC5" s="1652"/>
      <c r="AD5" s="1652"/>
      <c r="AE5" s="1652"/>
      <c r="AF5" s="1652"/>
      <c r="AG5" s="1652"/>
      <c r="AH5" s="1652"/>
      <c r="AI5" s="1651" t="s">
        <v>308</v>
      </c>
      <c r="AJ5" s="1651"/>
      <c r="AK5" s="1651"/>
      <c r="AL5" s="1651"/>
      <c r="AM5" s="1651"/>
      <c r="AN5" s="1651"/>
      <c r="AO5" s="1651"/>
      <c r="AP5" s="1651"/>
      <c r="AQ5" s="836"/>
      <c r="AR5" s="758"/>
      <c r="AS5" s="758"/>
      <c r="AT5" s="758"/>
      <c r="AU5" s="758"/>
      <c r="AV5" s="758"/>
      <c r="AW5" s="758"/>
      <c r="AX5" s="758"/>
      <c r="AY5" s="758"/>
      <c r="AZ5" s="758"/>
      <c r="BA5" s="758"/>
      <c r="BB5" s="758"/>
    </row>
    <row r="6" spans="1:54" ht="15" customHeight="1">
      <c r="B6" s="780"/>
      <c r="C6" s="1622" t="s">
        <v>302</v>
      </c>
      <c r="D6" s="1622"/>
      <c r="E6" s="1622"/>
      <c r="F6" s="1622"/>
      <c r="G6" s="1622"/>
      <c r="H6" s="1622"/>
      <c r="I6" s="1627" t="s">
        <v>291</v>
      </c>
      <c r="J6" s="1627"/>
      <c r="K6" s="1627"/>
      <c r="L6" s="1627"/>
      <c r="M6" s="1627"/>
      <c r="N6" s="1627"/>
      <c r="O6" s="1627"/>
      <c r="P6" s="1627"/>
      <c r="Q6" s="1653" t="s">
        <v>291</v>
      </c>
      <c r="R6" s="1653"/>
      <c r="S6" s="1653"/>
      <c r="T6" s="1653"/>
      <c r="U6" s="1653"/>
      <c r="V6" s="1653"/>
      <c r="W6" s="1653"/>
      <c r="X6" s="1653"/>
      <c r="Y6" s="778"/>
      <c r="Z6" s="780"/>
      <c r="AA6" s="1611" t="s">
        <v>302</v>
      </c>
      <c r="AB6" s="1611"/>
      <c r="AC6" s="1611"/>
      <c r="AD6" s="1611"/>
      <c r="AE6" s="1611"/>
      <c r="AF6" s="1611"/>
      <c r="AG6" s="1611"/>
      <c r="AH6" s="1611"/>
      <c r="AI6" s="1624" t="s">
        <v>291</v>
      </c>
      <c r="AJ6" s="1624"/>
      <c r="AK6" s="1624"/>
      <c r="AL6" s="1624"/>
      <c r="AM6" s="1624"/>
      <c r="AN6" s="1624"/>
      <c r="AO6" s="1624"/>
      <c r="AP6" s="1624"/>
      <c r="AQ6" s="801"/>
      <c r="AR6" s="758"/>
      <c r="AS6" s="758"/>
      <c r="AT6" s="758"/>
      <c r="AU6" s="758"/>
      <c r="AV6" s="758"/>
      <c r="AW6" s="758"/>
      <c r="AX6" s="758"/>
      <c r="AY6" s="758"/>
      <c r="AZ6" s="758"/>
      <c r="BA6" s="758"/>
      <c r="BB6" s="758"/>
    </row>
    <row r="7" spans="1:54" ht="15" customHeight="1">
      <c r="B7" s="780"/>
      <c r="C7" s="1622" t="s">
        <v>185</v>
      </c>
      <c r="D7" s="1622"/>
      <c r="E7" s="1622" t="s">
        <v>186</v>
      </c>
      <c r="F7" s="1622"/>
      <c r="G7" s="1611" t="s">
        <v>284</v>
      </c>
      <c r="H7" s="1611"/>
      <c r="I7" s="837" t="s">
        <v>185</v>
      </c>
      <c r="J7" s="837"/>
      <c r="K7" s="837" t="s">
        <v>186</v>
      </c>
      <c r="L7" s="837"/>
      <c r="M7" s="837" t="s">
        <v>210</v>
      </c>
      <c r="N7" s="837"/>
      <c r="O7" s="838" t="s">
        <v>284</v>
      </c>
      <c r="P7" s="838"/>
      <c r="Q7" s="839" t="s">
        <v>185</v>
      </c>
      <c r="R7" s="839"/>
      <c r="S7" s="839" t="s">
        <v>186</v>
      </c>
      <c r="T7" s="839"/>
      <c r="U7" s="839" t="s">
        <v>210</v>
      </c>
      <c r="V7" s="839"/>
      <c r="W7" s="840" t="s">
        <v>284</v>
      </c>
      <c r="X7" s="840"/>
      <c r="Y7" s="841"/>
      <c r="Z7" s="780"/>
      <c r="AA7" s="1654" t="s">
        <v>185</v>
      </c>
      <c r="AB7" s="1654"/>
      <c r="AC7" s="1654" t="s">
        <v>186</v>
      </c>
      <c r="AD7" s="1654"/>
      <c r="AE7" s="1654" t="s">
        <v>210</v>
      </c>
      <c r="AF7" s="1654"/>
      <c r="AG7" s="1612" t="s">
        <v>284</v>
      </c>
      <c r="AH7" s="1612"/>
      <c r="AI7" s="1655" t="s">
        <v>185</v>
      </c>
      <c r="AJ7" s="1655"/>
      <c r="AK7" s="1655" t="s">
        <v>186</v>
      </c>
      <c r="AL7" s="1655"/>
      <c r="AM7" s="1655" t="s">
        <v>210</v>
      </c>
      <c r="AN7" s="1655"/>
      <c r="AO7" s="1647" t="s">
        <v>284</v>
      </c>
      <c r="AP7" s="1647"/>
      <c r="AQ7" s="785"/>
      <c r="AR7" s="758"/>
      <c r="AS7" s="758"/>
      <c r="AT7" s="758"/>
      <c r="AU7" s="758"/>
      <c r="AV7" s="758"/>
      <c r="AW7" s="758"/>
      <c r="AX7" s="758"/>
      <c r="AY7" s="758"/>
      <c r="AZ7" s="758"/>
      <c r="BA7" s="758"/>
      <c r="BB7" s="758"/>
    </row>
    <row r="8" spans="1:54" ht="45">
      <c r="B8" s="781" t="s">
        <v>303</v>
      </c>
      <c r="C8" s="802" t="s">
        <v>525</v>
      </c>
      <c r="D8" s="802" t="s">
        <v>526</v>
      </c>
      <c r="E8" s="802" t="s">
        <v>525</v>
      </c>
      <c r="F8" s="802" t="s">
        <v>526</v>
      </c>
      <c r="G8" s="802" t="s">
        <v>525</v>
      </c>
      <c r="H8" s="802" t="s">
        <v>526</v>
      </c>
      <c r="I8" s="842" t="s">
        <v>532</v>
      </c>
      <c r="J8" s="842" t="s">
        <v>533</v>
      </c>
      <c r="K8" s="842" t="s">
        <v>532</v>
      </c>
      <c r="L8" s="842" t="s">
        <v>533</v>
      </c>
      <c r="M8" s="842" t="s">
        <v>532</v>
      </c>
      <c r="N8" s="842" t="s">
        <v>533</v>
      </c>
      <c r="O8" s="842" t="s">
        <v>532</v>
      </c>
      <c r="P8" s="842" t="s">
        <v>533</v>
      </c>
      <c r="Q8" s="779" t="s">
        <v>525</v>
      </c>
      <c r="R8" s="779" t="s">
        <v>526</v>
      </c>
      <c r="S8" s="779" t="s">
        <v>525</v>
      </c>
      <c r="T8" s="779" t="s">
        <v>526</v>
      </c>
      <c r="U8" s="779" t="s">
        <v>525</v>
      </c>
      <c r="V8" s="779" t="s">
        <v>526</v>
      </c>
      <c r="W8" s="779" t="s">
        <v>525</v>
      </c>
      <c r="X8" s="779" t="s">
        <v>526</v>
      </c>
      <c r="Y8" s="843"/>
      <c r="Z8" s="781" t="s">
        <v>303</v>
      </c>
      <c r="AA8" s="802" t="s">
        <v>525</v>
      </c>
      <c r="AB8" s="802" t="s">
        <v>526</v>
      </c>
      <c r="AC8" s="802" t="s">
        <v>525</v>
      </c>
      <c r="AD8" s="802" t="s">
        <v>526</v>
      </c>
      <c r="AE8" s="802" t="s">
        <v>525</v>
      </c>
      <c r="AF8" s="802" t="s">
        <v>526</v>
      </c>
      <c r="AG8" s="802" t="s">
        <v>525</v>
      </c>
      <c r="AH8" s="802" t="s">
        <v>526</v>
      </c>
      <c r="AI8" s="779" t="s">
        <v>525</v>
      </c>
      <c r="AJ8" s="779" t="s">
        <v>526</v>
      </c>
      <c r="AK8" s="779" t="s">
        <v>525</v>
      </c>
      <c r="AL8" s="779" t="s">
        <v>526</v>
      </c>
      <c r="AM8" s="779" t="s">
        <v>525</v>
      </c>
      <c r="AN8" s="779" t="s">
        <v>526</v>
      </c>
      <c r="AO8" s="779" t="s">
        <v>525</v>
      </c>
      <c r="AP8" s="779" t="s">
        <v>526</v>
      </c>
      <c r="AQ8" s="758"/>
      <c r="AR8" s="758"/>
      <c r="AS8" s="758"/>
      <c r="AT8" s="758"/>
      <c r="AU8" s="758"/>
      <c r="AV8" s="758"/>
      <c r="AW8" s="758"/>
      <c r="AX8" s="758"/>
      <c r="AY8" s="758"/>
      <c r="AZ8" s="758"/>
      <c r="BA8" s="758"/>
      <c r="BB8" s="758"/>
    </row>
    <row r="9" spans="1:54" ht="15">
      <c r="B9" s="780">
        <v>0</v>
      </c>
      <c r="C9" s="811">
        <v>1</v>
      </c>
      <c r="D9" s="811">
        <v>1</v>
      </c>
      <c r="E9" s="811">
        <v>1</v>
      </c>
      <c r="F9" s="811">
        <v>1</v>
      </c>
      <c r="G9" s="811">
        <v>1</v>
      </c>
      <c r="H9" s="811">
        <v>1</v>
      </c>
      <c r="I9" s="844">
        <v>9.64E-2</v>
      </c>
      <c r="J9" s="844">
        <f>1-I9</f>
        <v>0.90359999999999996</v>
      </c>
      <c r="K9" s="844">
        <v>0.13350000000000001</v>
      </c>
      <c r="L9" s="844">
        <f>1-K9</f>
        <v>0.86650000000000005</v>
      </c>
      <c r="M9" s="844">
        <v>3.73E-2</v>
      </c>
      <c r="N9" s="844">
        <f>1-M9</f>
        <v>0.9627</v>
      </c>
      <c r="O9" s="845">
        <v>7.7875770856601578E-2</v>
      </c>
      <c r="P9" s="844">
        <v>0.92001060000000012</v>
      </c>
      <c r="Q9" s="846">
        <v>1</v>
      </c>
      <c r="R9" s="846">
        <f>J9/E$31</f>
        <v>0.99999999999999667</v>
      </c>
      <c r="S9" s="846">
        <v>1</v>
      </c>
      <c r="T9" s="846">
        <v>1</v>
      </c>
      <c r="U9" s="846">
        <v>1</v>
      </c>
      <c r="V9" s="846">
        <v>1</v>
      </c>
      <c r="W9" s="846">
        <v>1</v>
      </c>
      <c r="X9" s="846">
        <v>1</v>
      </c>
      <c r="Y9" s="847"/>
      <c r="Z9" s="848">
        <v>0</v>
      </c>
      <c r="AA9" s="787">
        <v>1</v>
      </c>
      <c r="AB9" s="787">
        <v>1</v>
      </c>
      <c r="AC9" s="787">
        <v>1</v>
      </c>
      <c r="AD9" s="787">
        <v>1</v>
      </c>
      <c r="AE9" s="792">
        <v>1</v>
      </c>
      <c r="AF9" s="787">
        <v>1</v>
      </c>
      <c r="AG9" s="787">
        <v>1</v>
      </c>
      <c r="AH9" s="787">
        <v>1</v>
      </c>
      <c r="AI9" s="826">
        <v>1</v>
      </c>
      <c r="AJ9" s="788">
        <v>1</v>
      </c>
      <c r="AK9" s="826">
        <v>1</v>
      </c>
      <c r="AL9" s="788">
        <v>1</v>
      </c>
      <c r="AM9" s="826">
        <v>1</v>
      </c>
      <c r="AN9" s="788">
        <v>1</v>
      </c>
      <c r="AO9" s="788">
        <v>1</v>
      </c>
      <c r="AP9" s="788">
        <v>1</v>
      </c>
      <c r="AQ9" s="758"/>
      <c r="AR9" s="758"/>
      <c r="AS9" s="758"/>
      <c r="AT9" s="758"/>
      <c r="AU9" s="758"/>
      <c r="AV9" s="758"/>
      <c r="AW9" s="758"/>
      <c r="AX9" s="758"/>
      <c r="AY9" s="758"/>
      <c r="AZ9" s="758"/>
      <c r="BA9" s="758"/>
      <c r="BB9" s="758"/>
    </row>
    <row r="10" spans="1:54" ht="15">
      <c r="B10" s="780">
        <v>1</v>
      </c>
      <c r="C10" s="811"/>
      <c r="D10" s="811"/>
      <c r="E10" s="811"/>
      <c r="F10" s="811"/>
      <c r="G10" s="811"/>
      <c r="H10" s="790"/>
      <c r="I10" s="844"/>
      <c r="J10" s="844"/>
      <c r="K10" s="844"/>
      <c r="L10" s="844"/>
      <c r="M10" s="844"/>
      <c r="N10" s="844"/>
      <c r="O10" s="845"/>
      <c r="P10" s="844"/>
      <c r="Q10" s="839"/>
      <c r="R10" s="839"/>
      <c r="S10" s="839"/>
      <c r="T10" s="839"/>
      <c r="U10" s="839"/>
      <c r="V10" s="839"/>
      <c r="W10" s="839"/>
      <c r="X10" s="839"/>
      <c r="Y10" s="847"/>
      <c r="Z10" s="780">
        <v>1</v>
      </c>
      <c r="AA10" s="787">
        <v>1.0721958833474301</v>
      </c>
      <c r="AB10" s="849">
        <v>0.99050812562937296</v>
      </c>
      <c r="AC10" s="849">
        <v>1.02457429969804</v>
      </c>
      <c r="AD10" s="849">
        <v>0.98964987209681499</v>
      </c>
      <c r="AE10" s="792">
        <v>1</v>
      </c>
      <c r="AF10" s="787">
        <v>1</v>
      </c>
      <c r="AG10" s="849">
        <f t="shared" ref="AG10:AG36" si="0">(AA10*$D$36)+(AC10*$E$36)+((1-0.966)*$F$36)</f>
        <v>0.58483337161385229</v>
      </c>
      <c r="AH10" s="849">
        <f>(AB10*$D$36)+(AD10*$E$36)+(1*$F$36)</f>
        <v>0.99466434134320747</v>
      </c>
      <c r="AI10" s="814">
        <v>1.0108669456638599</v>
      </c>
      <c r="AJ10" s="814">
        <v>0.99887732988167999</v>
      </c>
      <c r="AK10" s="814">
        <v>1.01042845191195</v>
      </c>
      <c r="AL10" s="814">
        <v>0.99844509244373603</v>
      </c>
      <c r="AM10" s="814">
        <v>1.00976157561757</v>
      </c>
      <c r="AN10" s="814">
        <v>0.99945609306126304</v>
      </c>
      <c r="AO10" s="824">
        <f t="shared" ref="AO10:AP36" si="1">(AI10*$D$36)+(AK10*$E$36)+(AM10*$F$36)</f>
        <v>1.0102582467288714</v>
      </c>
      <c r="AP10" s="824">
        <f t="shared" si="1"/>
        <v>0.99904277673440045</v>
      </c>
      <c r="AQ10" s="758"/>
      <c r="AR10" s="758"/>
      <c r="AS10" s="758"/>
      <c r="AT10" s="758"/>
      <c r="AU10" s="758"/>
      <c r="AV10" s="758"/>
      <c r="AW10" s="758"/>
      <c r="AX10" s="758"/>
      <c r="AY10" s="758"/>
      <c r="AZ10" s="758"/>
      <c r="BA10" s="758"/>
      <c r="BB10" s="758"/>
    </row>
    <row r="11" spans="1:54" ht="15">
      <c r="B11" s="780">
        <v>5</v>
      </c>
      <c r="C11" s="811">
        <f t="shared" ref="C11:C21" si="2">(1-(D11*$E$32))/$D$32</f>
        <v>1.3665113570180545</v>
      </c>
      <c r="D11" s="811">
        <v>0.95882352941176474</v>
      </c>
      <c r="E11" s="811">
        <f t="shared" ref="E11:E21" si="3">(1-(F11*$G$32))/$F$32</f>
        <v>1.23128054740958</v>
      </c>
      <c r="F11" s="811">
        <v>0.95757575757575752</v>
      </c>
      <c r="G11" s="811">
        <f>(C11*$D$36)+(E11*$E$36)+((1-0.966)*$F$36)</f>
        <v>0.72382588162900352</v>
      </c>
      <c r="H11" s="811">
        <f>(D11*$D$36)+(F11*$E$36)+(1*$F$36)</f>
        <v>0.97742674852202716</v>
      </c>
      <c r="I11" s="844">
        <v>0.1009</v>
      </c>
      <c r="J11" s="844">
        <f>1-I11</f>
        <v>0.89910000000000001</v>
      </c>
      <c r="K11" s="844">
        <v>0.13980000000000001</v>
      </c>
      <c r="L11" s="844">
        <f>1-K11</f>
        <v>0.86019999999999996</v>
      </c>
      <c r="M11" s="844">
        <v>3.9E-2</v>
      </c>
      <c r="N11" s="844">
        <f>1-M11</f>
        <v>0.96099999999999997</v>
      </c>
      <c r="O11" s="850">
        <v>8.1507938303196525E-2</v>
      </c>
      <c r="P11" s="844">
        <v>0.91627539999999996</v>
      </c>
      <c r="Q11" s="846">
        <f t="shared" ref="Q11:V11" si="4">I11/D$31</f>
        <v>1.0466804979253439</v>
      </c>
      <c r="R11" s="846">
        <f t="shared" si="4"/>
        <v>0.99501992031872188</v>
      </c>
      <c r="S11" s="846">
        <f t="shared" si="4"/>
        <v>1.047191011235955</v>
      </c>
      <c r="T11" s="846">
        <f t="shared" si="4"/>
        <v>0.99272937103289083</v>
      </c>
      <c r="U11" s="846">
        <f t="shared" si="4"/>
        <v>1.0451044256214321</v>
      </c>
      <c r="V11" s="846">
        <f t="shared" si="4"/>
        <v>0.99825160037622396</v>
      </c>
      <c r="W11" s="846">
        <f>(Q11*$D$36)+(S11*$E$36)+(U11*$F$36)</f>
        <v>1.0460756025236071</v>
      </c>
      <c r="X11" s="846">
        <f>(R11*$D$36)+(T11*$E$36)+(V11*$F$36)</f>
        <v>0.99597221296295002</v>
      </c>
      <c r="Y11" s="847"/>
      <c r="Z11" s="780">
        <v>2</v>
      </c>
      <c r="AA11" s="787">
        <v>1.14178085963341</v>
      </c>
      <c r="AB11" s="849">
        <v>0.98191743743345505</v>
      </c>
      <c r="AC11" s="849">
        <v>1.0649827654309201</v>
      </c>
      <c r="AD11" s="849">
        <v>0.97969124249923401</v>
      </c>
      <c r="AE11" s="792">
        <v>1</v>
      </c>
      <c r="AF11" s="787">
        <v>1</v>
      </c>
      <c r="AG11" s="849">
        <f t="shared" si="0"/>
        <v>0.61573551982427077</v>
      </c>
      <c r="AH11" s="849">
        <f t="shared" ref="AH11:AH36" si="5">(AB11*$D$36)+(AD11*$E$36)+(1*$F$36)</f>
        <v>0.98969836472269113</v>
      </c>
      <c r="AI11" s="814">
        <v>1.0208812423807601</v>
      </c>
      <c r="AJ11" s="814">
        <v>0.99780763358204505</v>
      </c>
      <c r="AK11" s="814">
        <v>1.0202933592966099</v>
      </c>
      <c r="AL11" s="814">
        <v>0.99696429085518801</v>
      </c>
      <c r="AM11" s="814">
        <v>1.0185292918395299</v>
      </c>
      <c r="AN11" s="814">
        <v>0.99917986865250397</v>
      </c>
      <c r="AO11" s="824">
        <f t="shared" si="1"/>
        <v>1.0196660051388371</v>
      </c>
      <c r="AP11" s="824">
        <f t="shared" si="1"/>
        <v>0.99824193144691264</v>
      </c>
      <c r="AQ11" s="758"/>
      <c r="AR11" s="758"/>
      <c r="AS11" s="758"/>
      <c r="AT11" s="758"/>
      <c r="AU11" s="758"/>
      <c r="AV11" s="758"/>
      <c r="AW11" s="758"/>
      <c r="AX11" s="758"/>
      <c r="AY11" s="758"/>
      <c r="AZ11" s="758"/>
      <c r="BA11" s="758"/>
      <c r="BB11" s="758"/>
    </row>
    <row r="12" spans="1:54" ht="15">
      <c r="B12" s="780">
        <v>9</v>
      </c>
      <c r="C12" s="811">
        <f t="shared" si="2"/>
        <v>1.5340594059405952</v>
      </c>
      <c r="D12" s="811">
        <v>0.94</v>
      </c>
      <c r="E12" s="811">
        <f t="shared" si="3"/>
        <v>1.4633870967741929</v>
      </c>
      <c r="F12" s="811">
        <v>0.91500000000000004</v>
      </c>
      <c r="G12" s="811">
        <f t="shared" ref="G12:G21" si="6">(C12*$D$36)+(E12*$E$36)+((1-0.966)*$F$36)</f>
        <v>0.82945136831832822</v>
      </c>
      <c r="H12" s="811">
        <f t="shared" ref="H12:H21" si="7">(D12*$D$36)+(F12*$E$36)+(1*$F$36)</f>
        <v>0.96173921649018124</v>
      </c>
      <c r="I12" s="844"/>
      <c r="J12" s="844"/>
      <c r="K12" s="844"/>
      <c r="L12" s="844"/>
      <c r="M12" s="844"/>
      <c r="N12" s="844"/>
      <c r="O12" s="845"/>
      <c r="P12" s="844"/>
      <c r="Q12" s="846"/>
      <c r="R12" s="846"/>
      <c r="S12" s="846"/>
      <c r="T12" s="846"/>
      <c r="U12" s="846"/>
      <c r="V12" s="846"/>
      <c r="W12" s="851"/>
      <c r="X12" s="846"/>
      <c r="Y12" s="847"/>
      <c r="Z12" s="780">
        <v>3</v>
      </c>
      <c r="AA12" s="787">
        <v>1.2062763346335601</v>
      </c>
      <c r="AB12" s="849">
        <v>0.97398602145883395</v>
      </c>
      <c r="AC12" s="849">
        <v>1.10447534107759</v>
      </c>
      <c r="AD12" s="849">
        <v>0.97017618263480099</v>
      </c>
      <c r="AE12" s="792">
        <v>1</v>
      </c>
      <c r="AF12" s="787">
        <v>1</v>
      </c>
      <c r="AG12" s="849">
        <f t="shared" si="0"/>
        <v>0.64484978461716436</v>
      </c>
      <c r="AH12" s="849">
        <f t="shared" si="5"/>
        <v>0.98503922838712477</v>
      </c>
      <c r="AI12" s="814">
        <v>1.0301698642402599</v>
      </c>
      <c r="AJ12" s="814">
        <v>0.99679482345524695</v>
      </c>
      <c r="AK12" s="814">
        <v>1.02964622692358</v>
      </c>
      <c r="AL12" s="814">
        <v>0.995547493681322</v>
      </c>
      <c r="AM12" s="814">
        <v>1.0270565555560101</v>
      </c>
      <c r="AN12" s="814">
        <v>0.99890716667059998</v>
      </c>
      <c r="AO12" s="824">
        <f t="shared" si="1"/>
        <v>1.0286201860705628</v>
      </c>
      <c r="AP12" s="824">
        <f t="shared" si="1"/>
        <v>0.99747513692521084</v>
      </c>
      <c r="AQ12" s="758"/>
      <c r="AR12" s="758"/>
      <c r="AS12" s="758"/>
      <c r="AT12" s="758"/>
      <c r="AU12" s="758"/>
      <c r="AV12" s="758"/>
      <c r="AW12" s="758"/>
      <c r="AX12" s="758"/>
      <c r="AY12" s="758"/>
      <c r="AZ12" s="758"/>
      <c r="BA12" s="758"/>
      <c r="BB12" s="758"/>
    </row>
    <row r="13" spans="1:54" ht="15">
      <c r="B13" s="780">
        <v>10</v>
      </c>
      <c r="C13" s="811">
        <f t="shared" si="2"/>
        <v>1.5759464181712286</v>
      </c>
      <c r="D13" s="811">
        <v>0.93529411764705883</v>
      </c>
      <c r="E13" s="811">
        <f t="shared" si="3"/>
        <v>1.4906451612903222</v>
      </c>
      <c r="F13" s="811">
        <v>0.91</v>
      </c>
      <c r="G13" s="811">
        <f t="shared" si="6"/>
        <v>0.84873250533535094</v>
      </c>
      <c r="H13" s="811">
        <f t="shared" si="7"/>
        <v>0.95912432918822299</v>
      </c>
      <c r="I13" s="844">
        <v>0.1042</v>
      </c>
      <c r="J13" s="844">
        <f>1-I13</f>
        <v>0.89580000000000004</v>
      </c>
      <c r="K13" s="844">
        <v>0.14460000000000001</v>
      </c>
      <c r="L13" s="844">
        <f>1-K13</f>
        <v>0.85539999999999994</v>
      </c>
      <c r="M13" s="844">
        <v>4.0300000000000002E-2</v>
      </c>
      <c r="N13" s="844">
        <f>1-M13</f>
        <v>0.9597</v>
      </c>
      <c r="O13" s="850">
        <v>8.4237681138930903E-2</v>
      </c>
      <c r="P13" s="844">
        <v>0.91345739999999997</v>
      </c>
      <c r="Q13" s="846">
        <f t="shared" ref="Q13:V13" si="8">I13/D$31</f>
        <v>1.0809128630705731</v>
      </c>
      <c r="R13" s="846">
        <f t="shared" si="8"/>
        <v>0.99136786188578696</v>
      </c>
      <c r="S13" s="846">
        <f t="shared" si="8"/>
        <v>1.0831460674157303</v>
      </c>
      <c r="T13" s="846">
        <f t="shared" si="8"/>
        <v>0.98718984420080769</v>
      </c>
      <c r="U13" s="846">
        <f t="shared" si="8"/>
        <v>1.0799412398088133</v>
      </c>
      <c r="V13" s="846">
        <f t="shared" si="8"/>
        <v>0.99690120799278059</v>
      </c>
      <c r="W13" s="846">
        <f>(Q13*$D$36)+(S13*$E$36)+(U13*$F$36)</f>
        <v>1.0809842271786949</v>
      </c>
      <c r="X13" s="846">
        <f>(R13*$D$36)+(T13*$E$36)+(V13*$F$36)</f>
        <v>0.99293909103668254</v>
      </c>
      <c r="Y13" s="847"/>
      <c r="Z13" s="780">
        <v>4</v>
      </c>
      <c r="AA13" s="787">
        <v>1.2658909521403201</v>
      </c>
      <c r="AB13" s="849">
        <v>0.96668541754011295</v>
      </c>
      <c r="AC13" s="849">
        <v>1.1430604174401</v>
      </c>
      <c r="AD13" s="849">
        <v>0.96109224357212497</v>
      </c>
      <c r="AE13" s="792">
        <v>1</v>
      </c>
      <c r="AF13" s="787">
        <v>1</v>
      </c>
      <c r="AG13" s="849">
        <f t="shared" si="0"/>
        <v>0.67224270834747357</v>
      </c>
      <c r="AH13" s="849">
        <f t="shared" si="5"/>
        <v>0.98067523777925247</v>
      </c>
      <c r="AI13" s="814">
        <v>1.0388223380269599</v>
      </c>
      <c r="AJ13" s="814">
        <v>0.99583747001800305</v>
      </c>
      <c r="AK13" s="814">
        <v>1.0385120031711399</v>
      </c>
      <c r="AL13" s="814">
        <v>0.99419241418382798</v>
      </c>
      <c r="AM13" s="814">
        <v>1.0353506208251799</v>
      </c>
      <c r="AN13" s="814">
        <v>0.99863797343364102</v>
      </c>
      <c r="AO13" s="824">
        <f t="shared" si="1"/>
        <v>1.0371576140185381</v>
      </c>
      <c r="AP13" s="824">
        <f t="shared" si="1"/>
        <v>0.99674141475078559</v>
      </c>
      <c r="AQ13" s="758"/>
      <c r="AR13" s="758"/>
      <c r="AS13" s="758"/>
      <c r="AT13" s="758"/>
      <c r="AU13" s="758"/>
      <c r="AV13" s="758"/>
      <c r="AW13" s="758"/>
      <c r="AX13" s="758"/>
      <c r="AY13" s="758"/>
      <c r="AZ13" s="758"/>
      <c r="BA13" s="758"/>
      <c r="BB13" s="758"/>
    </row>
    <row r="14" spans="1:54" ht="15">
      <c r="B14" s="780">
        <v>15</v>
      </c>
      <c r="C14" s="811">
        <f t="shared" si="2"/>
        <v>1.7330227140361099</v>
      </c>
      <c r="D14" s="811">
        <v>0.91764705882352937</v>
      </c>
      <c r="E14" s="811">
        <f t="shared" si="3"/>
        <v>1.5947214076246339</v>
      </c>
      <c r="F14" s="811">
        <v>0.89090909090909087</v>
      </c>
      <c r="G14" s="811">
        <f t="shared" si="6"/>
        <v>0.92146715245051536</v>
      </c>
      <c r="H14" s="811">
        <f t="shared" si="7"/>
        <v>0.94923955575652375</v>
      </c>
      <c r="I14" s="844"/>
      <c r="J14" s="844"/>
      <c r="K14" s="844"/>
      <c r="L14" s="844"/>
      <c r="M14" s="844"/>
      <c r="N14" s="844"/>
      <c r="O14" s="845"/>
      <c r="P14" s="844"/>
      <c r="Q14" s="846"/>
      <c r="R14" s="846"/>
      <c r="S14" s="846"/>
      <c r="T14" s="846"/>
      <c r="U14" s="846"/>
      <c r="V14" s="846"/>
      <c r="W14" s="851"/>
      <c r="X14" s="846"/>
      <c r="Y14" s="847"/>
      <c r="Z14" s="780">
        <v>5</v>
      </c>
      <c r="AA14" s="787">
        <v>1.3208350086765801</v>
      </c>
      <c r="AB14" s="849">
        <v>0.959986179654153</v>
      </c>
      <c r="AC14" s="849">
        <v>1.1807463853205</v>
      </c>
      <c r="AD14" s="849">
        <v>0.95242699835850797</v>
      </c>
      <c r="AE14" s="792">
        <v>1</v>
      </c>
      <c r="AF14" s="787">
        <v>1</v>
      </c>
      <c r="AG14" s="849">
        <f t="shared" si="0"/>
        <v>0.69798134508032872</v>
      </c>
      <c r="AH14" s="849">
        <f t="shared" si="5"/>
        <v>0.97659439819516081</v>
      </c>
      <c r="AI14" s="814">
        <v>1.0469166656809801</v>
      </c>
      <c r="AJ14" s="814">
        <v>0.994933630509239</v>
      </c>
      <c r="AK14" s="814">
        <v>1.04691785637323</v>
      </c>
      <c r="AL14" s="814">
        <v>0.99289668801961695</v>
      </c>
      <c r="AM14" s="814">
        <v>1.04341891581336</v>
      </c>
      <c r="AN14" s="814">
        <v>0.99837227525971395</v>
      </c>
      <c r="AO14" s="824">
        <f t="shared" si="1"/>
        <v>1.0453121391811169</v>
      </c>
      <c r="AP14" s="824">
        <f t="shared" si="1"/>
        <v>0.9960396096152736</v>
      </c>
      <c r="AQ14" s="758"/>
      <c r="AR14" s="758"/>
      <c r="AS14" s="758"/>
      <c r="AT14" s="758"/>
      <c r="AU14" s="758"/>
      <c r="AV14" s="758"/>
      <c r="AW14" s="758"/>
      <c r="AX14" s="758"/>
      <c r="AY14" s="758"/>
      <c r="AZ14" s="758"/>
      <c r="BA14" s="758"/>
      <c r="BB14" s="758"/>
    </row>
    <row r="15" spans="1:54" ht="15">
      <c r="B15" s="780">
        <v>20</v>
      </c>
      <c r="C15" s="811">
        <f t="shared" si="2"/>
        <v>1.7853814793244029</v>
      </c>
      <c r="D15" s="811">
        <v>0.91176470588235292</v>
      </c>
      <c r="E15" s="811">
        <f t="shared" si="3"/>
        <v>1.7268817204301077</v>
      </c>
      <c r="F15" s="811">
        <v>0.8666666666666667</v>
      </c>
      <c r="G15" s="811">
        <f t="shared" si="6"/>
        <v>0.96828324795851417</v>
      </c>
      <c r="H15" s="811">
        <f t="shared" si="7"/>
        <v>0.9418043495797368</v>
      </c>
      <c r="I15" s="844">
        <v>0.109</v>
      </c>
      <c r="J15" s="844">
        <f>1-I15</f>
        <v>0.89100000000000001</v>
      </c>
      <c r="K15" s="844">
        <v>0.1517</v>
      </c>
      <c r="L15" s="844">
        <f>1-K15</f>
        <v>0.84830000000000005</v>
      </c>
      <c r="M15" s="844">
        <v>4.2599999999999999E-2</v>
      </c>
      <c r="N15" s="844">
        <f>1-M15</f>
        <v>0.95740000000000003</v>
      </c>
      <c r="O15" s="850">
        <v>8.8423279091795898E-2</v>
      </c>
      <c r="P15" s="844">
        <v>0.91126240000000003</v>
      </c>
      <c r="Q15" s="846">
        <f t="shared" ref="Q15:V15" si="9">I15/D$31</f>
        <v>1.1307053941909064</v>
      </c>
      <c r="R15" s="846">
        <f t="shared" si="9"/>
        <v>0.98605577689242707</v>
      </c>
      <c r="S15" s="846">
        <f t="shared" si="9"/>
        <v>1.1363295880149813</v>
      </c>
      <c r="T15" s="846">
        <f t="shared" si="9"/>
        <v>0.97899596076168494</v>
      </c>
      <c r="U15" s="846">
        <f t="shared" si="9"/>
        <v>1.1415756033711026</v>
      </c>
      <c r="V15" s="846">
        <f t="shared" si="9"/>
        <v>0.99451205223745776</v>
      </c>
      <c r="W15" s="846">
        <f>(Q15*$D$36)+(S15*$E$36)+(U15*$F$36)</f>
        <v>1.1369951768010496</v>
      </c>
      <c r="X15" s="846">
        <f>(R15*$D$36)+(T15*$E$36)+(V15*$F$36)</f>
        <v>0.98830072218741982</v>
      </c>
      <c r="Y15" s="847"/>
      <c r="Z15" s="780">
        <v>6</v>
      </c>
      <c r="AA15" s="787">
        <v>1.37131976786415</v>
      </c>
      <c r="AB15" s="849">
        <v>0.953858427306565</v>
      </c>
      <c r="AC15" s="849">
        <v>1.2175416355208699</v>
      </c>
      <c r="AD15" s="849">
        <v>0.94416803070638</v>
      </c>
      <c r="AE15" s="792">
        <v>1</v>
      </c>
      <c r="AF15" s="787">
        <v>1</v>
      </c>
      <c r="AG15" s="849">
        <f t="shared" si="0"/>
        <v>0.72213304830922942</v>
      </c>
      <c r="AH15" s="849">
        <f t="shared" si="5"/>
        <v>0.97278458288188352</v>
      </c>
      <c r="AI15" s="814">
        <v>1.0545205319873101</v>
      </c>
      <c r="AJ15" s="814">
        <v>0.99408095473161195</v>
      </c>
      <c r="AK15" s="814">
        <v>1.0548923491682001</v>
      </c>
      <c r="AL15" s="814">
        <v>0.99165788546959799</v>
      </c>
      <c r="AM15" s="814">
        <v>1.0512689852050201</v>
      </c>
      <c r="AN15" s="814">
        <v>0.99811005846690704</v>
      </c>
      <c r="AO15" s="824">
        <f t="shared" si="1"/>
        <v>1.0531147937561776</v>
      </c>
      <c r="AP15" s="824">
        <f t="shared" si="1"/>
        <v>0.9953684249224668</v>
      </c>
      <c r="AQ15" s="758"/>
      <c r="AR15" s="758"/>
      <c r="AS15" s="758"/>
      <c r="AT15" s="758"/>
      <c r="AU15" s="758"/>
      <c r="AV15" s="758"/>
      <c r="AW15" s="758"/>
      <c r="AX15" s="758"/>
      <c r="AY15" s="758"/>
      <c r="AZ15" s="758"/>
      <c r="BA15" s="758"/>
      <c r="BB15" s="758"/>
    </row>
    <row r="16" spans="1:54" ht="15">
      <c r="B16" s="780">
        <v>25</v>
      </c>
      <c r="C16" s="811">
        <f t="shared" si="2"/>
        <v>1.8167967384973791</v>
      </c>
      <c r="D16" s="811">
        <v>0.90823529411764703</v>
      </c>
      <c r="E16" s="811">
        <f t="shared" si="3"/>
        <v>1.826001955034213</v>
      </c>
      <c r="F16" s="811">
        <v>0.84848484848484851</v>
      </c>
      <c r="G16" s="811">
        <f t="shared" si="6"/>
        <v>1.0009636604774717</v>
      </c>
      <c r="H16" s="811">
        <f t="shared" si="7"/>
        <v>0.93650113468053497</v>
      </c>
      <c r="I16" s="844"/>
      <c r="J16" s="844"/>
      <c r="K16" s="844"/>
      <c r="L16" s="844"/>
      <c r="M16" s="844"/>
      <c r="N16" s="844"/>
      <c r="O16" s="845"/>
      <c r="P16" s="844"/>
      <c r="Q16" s="846"/>
      <c r="R16" s="846"/>
      <c r="S16" s="846"/>
      <c r="T16" s="846"/>
      <c r="U16" s="846"/>
      <c r="V16" s="846"/>
      <c r="W16" s="851"/>
      <c r="X16" s="846"/>
      <c r="Y16" s="847"/>
      <c r="Z16" s="780">
        <v>7</v>
      </c>
      <c r="AA16" s="787">
        <v>1.4175572548745099</v>
      </c>
      <c r="AB16" s="849">
        <v>0.94827223549978801</v>
      </c>
      <c r="AC16" s="849">
        <v>1.25345455884325</v>
      </c>
      <c r="AD16" s="849">
        <v>0.93630292756386102</v>
      </c>
      <c r="AE16" s="792">
        <v>1</v>
      </c>
      <c r="AF16" s="787">
        <v>1</v>
      </c>
      <c r="AG16" s="849">
        <f t="shared" si="0"/>
        <v>0.74476540731489116</v>
      </c>
      <c r="AH16" s="849">
        <f t="shared" si="5"/>
        <v>0.96923365205690959</v>
      </c>
      <c r="AI16" s="814">
        <v>1.0616924247934301</v>
      </c>
      <c r="AJ16" s="814">
        <v>0.99327678101766104</v>
      </c>
      <c r="AK16" s="814">
        <v>1.0624647159571501</v>
      </c>
      <c r="AL16" s="814">
        <v>0.99047352437011305</v>
      </c>
      <c r="AM16" s="814">
        <v>1.05890843670545</v>
      </c>
      <c r="AN16" s="814">
        <v>0.99785130937330901</v>
      </c>
      <c r="AO16" s="824">
        <f t="shared" si="1"/>
        <v>1.0605939469095924</v>
      </c>
      <c r="AP16" s="824">
        <f t="shared" si="1"/>
        <v>0.99472645549547201</v>
      </c>
      <c r="AQ16" s="758"/>
      <c r="AR16" s="758"/>
      <c r="AS16" s="758"/>
      <c r="AT16" s="758"/>
      <c r="AU16" s="758"/>
      <c r="AV16" s="758"/>
      <c r="AW16" s="758"/>
      <c r="AX16" s="758"/>
      <c r="AY16" s="758"/>
      <c r="AZ16" s="758"/>
      <c r="BA16" s="758"/>
      <c r="BB16" s="758"/>
    </row>
    <row r="17" spans="2:54" ht="15">
      <c r="B17" s="780">
        <v>30</v>
      </c>
      <c r="C17" s="811">
        <f t="shared" si="2"/>
        <v>1.8482119976703555</v>
      </c>
      <c r="D17" s="811">
        <v>0.90470588235294114</v>
      </c>
      <c r="E17" s="811">
        <f t="shared" si="3"/>
        <v>1.8920821114369497</v>
      </c>
      <c r="F17" s="811">
        <v>0.83636363636363642</v>
      </c>
      <c r="G17" s="811">
        <f t="shared" si="6"/>
        <v>1.0259928143061656</v>
      </c>
      <c r="H17" s="811">
        <f t="shared" si="7"/>
        <v>0.93260140510321587</v>
      </c>
      <c r="I17" s="844">
        <v>0.1125</v>
      </c>
      <c r="J17" s="844">
        <f>1-I17</f>
        <v>0.88749999999999996</v>
      </c>
      <c r="K17" s="844">
        <v>0.15690000000000001</v>
      </c>
      <c r="L17" s="844">
        <f>1-K17</f>
        <v>0.84309999999999996</v>
      </c>
      <c r="M17" s="844">
        <v>4.4499999999999998E-2</v>
      </c>
      <c r="N17" s="844">
        <f>1-M17</f>
        <v>0.95550000000000002</v>
      </c>
      <c r="O17" s="850">
        <v>9.1582860899438734E-2</v>
      </c>
      <c r="P17" s="844">
        <v>0.90742800000000001</v>
      </c>
      <c r="Q17" s="846">
        <f t="shared" ref="Q17:V17" si="10">I17/D$31</f>
        <v>1.1670124481328163</v>
      </c>
      <c r="R17" s="846">
        <f t="shared" si="10"/>
        <v>0.98218238158476878</v>
      </c>
      <c r="S17" s="846">
        <f t="shared" si="10"/>
        <v>1.1752808988764045</v>
      </c>
      <c r="T17" s="846">
        <f t="shared" si="10"/>
        <v>0.97299480669359484</v>
      </c>
      <c r="U17" s="846">
        <f t="shared" si="10"/>
        <v>1.1924909471834289</v>
      </c>
      <c r="V17" s="846">
        <f t="shared" si="10"/>
        <v>0.9925384018308866</v>
      </c>
      <c r="W17" s="846">
        <f>(Q17*$D$36)+(S17*$E$36)+(U17*$F$36)</f>
        <v>1.1806170026246305</v>
      </c>
      <c r="X17" s="846">
        <f>(R17*$D$36)+(T17*$E$36)+(V17*$F$36)</f>
        <v>0.98480621272906954</v>
      </c>
      <c r="Y17" s="847"/>
      <c r="Z17" s="780">
        <v>8</v>
      </c>
      <c r="AA17" s="787">
        <v>1.4597604307972101</v>
      </c>
      <c r="AB17" s="849">
        <v>0.94319788566039997</v>
      </c>
      <c r="AC17" s="849">
        <v>1.2884935460897</v>
      </c>
      <c r="AD17" s="849">
        <v>0.92881927514527995</v>
      </c>
      <c r="AE17" s="792">
        <v>1</v>
      </c>
      <c r="AF17" s="787">
        <v>1</v>
      </c>
      <c r="AG17" s="849">
        <f t="shared" si="0"/>
        <v>0.76594630115233597</v>
      </c>
      <c r="AH17" s="849">
        <f t="shared" si="5"/>
        <v>0.96592952967981605</v>
      </c>
      <c r="AI17" s="814">
        <v>1.0684826710126301</v>
      </c>
      <c r="AJ17" s="814">
        <v>0.99251822272714196</v>
      </c>
      <c r="AK17" s="814">
        <v>1.06966423805071</v>
      </c>
      <c r="AL17" s="814">
        <v>0.98934108361728401</v>
      </c>
      <c r="AM17" s="814">
        <v>1.0663448915359199</v>
      </c>
      <c r="AN17" s="814">
        <v>0.99759601429700495</v>
      </c>
      <c r="AO17" s="824">
        <f t="shared" si="1"/>
        <v>1.0677754581236825</v>
      </c>
      <c r="AP17" s="824">
        <f t="shared" si="1"/>
        <v>0.99411221748485445</v>
      </c>
      <c r="AQ17" s="758"/>
      <c r="AR17" s="758"/>
      <c r="AS17" s="758"/>
      <c r="AT17" s="758"/>
      <c r="AU17" s="758"/>
      <c r="AV17" s="758"/>
      <c r="AW17" s="758"/>
      <c r="AX17" s="758"/>
      <c r="AY17" s="758"/>
      <c r="AZ17" s="758"/>
      <c r="BA17" s="758"/>
      <c r="BB17" s="758"/>
    </row>
    <row r="18" spans="2:54" ht="15">
      <c r="B18" s="780">
        <v>35</v>
      </c>
      <c r="C18" s="811">
        <f t="shared" si="2"/>
        <v>1.89009900990099</v>
      </c>
      <c r="D18" s="811">
        <v>0.9</v>
      </c>
      <c r="E18" s="811">
        <f t="shared" si="3"/>
        <v>1.9581622678396868</v>
      </c>
      <c r="F18" s="811">
        <v>0.82424242424242422</v>
      </c>
      <c r="G18" s="811">
        <f t="shared" si="6"/>
        <v>1.0542641802842485</v>
      </c>
      <c r="H18" s="811">
        <f t="shared" si="7"/>
        <v>0.92833742254804541</v>
      </c>
      <c r="I18" s="844"/>
      <c r="J18" s="844"/>
      <c r="K18" s="844"/>
      <c r="L18" s="844"/>
      <c r="M18" s="844"/>
      <c r="N18" s="844"/>
      <c r="O18" s="845"/>
      <c r="P18" s="844"/>
      <c r="Q18" s="846"/>
      <c r="R18" s="846"/>
      <c r="S18" s="846"/>
      <c r="T18" s="846"/>
      <c r="U18" s="846"/>
      <c r="V18" s="846"/>
      <c r="W18" s="851"/>
      <c r="X18" s="846"/>
      <c r="Y18" s="847"/>
      <c r="Z18" s="780">
        <v>9</v>
      </c>
      <c r="AA18" s="787">
        <v>1.4981436467614899</v>
      </c>
      <c r="AB18" s="849">
        <v>0.93860599990328897</v>
      </c>
      <c r="AC18" s="849">
        <v>1.3226669880622799</v>
      </c>
      <c r="AD18" s="849">
        <v>0.92170465799750201</v>
      </c>
      <c r="AE18" s="792">
        <v>1</v>
      </c>
      <c r="AF18" s="787">
        <v>1</v>
      </c>
      <c r="AG18" s="849">
        <f t="shared" si="0"/>
        <v>0.78574403925376801</v>
      </c>
      <c r="AH18" s="849">
        <f t="shared" si="5"/>
        <v>0.96286024480625887</v>
      </c>
      <c r="AI18" s="814">
        <v>1.0749343916699401</v>
      </c>
      <c r="AJ18" s="814">
        <v>0.99180224568211295</v>
      </c>
      <c r="AK18" s="814">
        <v>1.0765197110835401</v>
      </c>
      <c r="AL18" s="814">
        <v>0.988258017114506</v>
      </c>
      <c r="AM18" s="814">
        <v>1.07358593882057</v>
      </c>
      <c r="AN18" s="814">
        <v>0.99734415955608502</v>
      </c>
      <c r="AO18" s="824">
        <f t="shared" si="1"/>
        <v>1.0746828286325198</v>
      </c>
      <c r="AP18" s="824">
        <f t="shared" si="1"/>
        <v>0.99352417557360084</v>
      </c>
      <c r="AQ18" s="758"/>
      <c r="AR18" s="758"/>
      <c r="AS18" s="758"/>
      <c r="AT18" s="758"/>
      <c r="AU18" s="758"/>
      <c r="AV18" s="758"/>
      <c r="AW18" s="758"/>
      <c r="AX18" s="758"/>
      <c r="AY18" s="758"/>
      <c r="AZ18" s="758"/>
      <c r="BA18" s="758"/>
      <c r="BB18" s="758"/>
    </row>
    <row r="19" spans="2:54" ht="15">
      <c r="B19" s="780">
        <v>40</v>
      </c>
      <c r="C19" s="811">
        <f t="shared" si="2"/>
        <v>1.9424577751892831</v>
      </c>
      <c r="D19" s="811">
        <v>0.89411764705882357</v>
      </c>
      <c r="E19" s="811">
        <f t="shared" si="3"/>
        <v>1.9912023460410559</v>
      </c>
      <c r="F19" s="811">
        <v>0.81818181818181812</v>
      </c>
      <c r="G19" s="811">
        <f t="shared" si="6"/>
        <v>1.0781264997214566</v>
      </c>
      <c r="H19" s="811">
        <f t="shared" si="7"/>
        <v>0.92511267233690653</v>
      </c>
      <c r="I19" s="844">
        <v>0.11509999999999999</v>
      </c>
      <c r="J19" s="844">
        <f>1-I19</f>
        <v>0.88490000000000002</v>
      </c>
      <c r="K19" s="844">
        <v>0.1608</v>
      </c>
      <c r="L19" s="844">
        <f>1-K19</f>
        <v>0.83919999999999995</v>
      </c>
      <c r="M19" s="844">
        <v>4.5999999999999999E-2</v>
      </c>
      <c r="N19" s="844">
        <f>1-M19</f>
        <v>0.95399999999999996</v>
      </c>
      <c r="O19" s="850">
        <v>9.3979217621195182E-2</v>
      </c>
      <c r="P19" s="844">
        <v>0.90456059999999994</v>
      </c>
      <c r="Q19" s="846">
        <f t="shared" ref="Q19:V19" si="11">I19/D$31</f>
        <v>1.1939834024896636</v>
      </c>
      <c r="R19" s="846">
        <f t="shared" si="11"/>
        <v>0.97930500221336558</v>
      </c>
      <c r="S19" s="846">
        <f t="shared" si="11"/>
        <v>1.2044943820224718</v>
      </c>
      <c r="T19" s="846">
        <f t="shared" si="11"/>
        <v>0.96849394114252729</v>
      </c>
      <c r="U19" s="846">
        <f t="shared" si="11"/>
        <v>1.2326872712457917</v>
      </c>
      <c r="V19" s="846">
        <f t="shared" si="11"/>
        <v>0.99098025677306734</v>
      </c>
      <c r="W19" s="846">
        <f>(Q19*$D$36)+(S19*$E$36)+(U19*$F$36)</f>
        <v>1.2141752011902702</v>
      </c>
      <c r="X19" s="846">
        <f>(R19*$D$36)+(T19*$E$36)+(V19*$F$36)</f>
        <v>0.9821581521700431</v>
      </c>
      <c r="Y19" s="847"/>
      <c r="Z19" s="780">
        <v>10</v>
      </c>
      <c r="AA19" s="787">
        <v>1.53292327764633</v>
      </c>
      <c r="AB19" s="849">
        <v>0.93446758101030403</v>
      </c>
      <c r="AC19" s="849">
        <v>1.3559832755630401</v>
      </c>
      <c r="AD19" s="849">
        <v>0.91494666067789299</v>
      </c>
      <c r="AE19" s="792">
        <v>1</v>
      </c>
      <c r="AF19" s="787">
        <v>1</v>
      </c>
      <c r="AG19" s="849">
        <f t="shared" si="0"/>
        <v>0.80422755763472797</v>
      </c>
      <c r="AH19" s="849">
        <f t="shared" si="5"/>
        <v>0.96001394435453813</v>
      </c>
      <c r="AI19" s="814">
        <v>1.08108437924809</v>
      </c>
      <c r="AJ19" s="814">
        <v>0.991125736946327</v>
      </c>
      <c r="AK19" s="814">
        <v>1.08305899927543</v>
      </c>
      <c r="AL19" s="814">
        <v>0.98722176803335204</v>
      </c>
      <c r="AM19" s="814">
        <v>1.08063909376461</v>
      </c>
      <c r="AN19" s="814">
        <v>0.99709573146863695</v>
      </c>
      <c r="AO19" s="824">
        <f t="shared" si="1"/>
        <v>1.0813373506511472</v>
      </c>
      <c r="AP19" s="824">
        <f t="shared" si="1"/>
        <v>0.99296076757471807</v>
      </c>
      <c r="AQ19" s="758"/>
      <c r="AR19" s="758"/>
      <c r="AS19" s="758"/>
      <c r="AT19" s="758"/>
      <c r="AU19" s="758"/>
      <c r="AV19" s="758"/>
      <c r="AW19" s="758"/>
      <c r="AX19" s="758"/>
      <c r="AY19" s="758"/>
      <c r="AZ19" s="758"/>
      <c r="BA19" s="758"/>
      <c r="BB19" s="758"/>
    </row>
    <row r="20" spans="2:54" ht="15">
      <c r="B20" s="780">
        <v>45</v>
      </c>
      <c r="C20" s="811">
        <f t="shared" si="2"/>
        <v>1.9738730343622592</v>
      </c>
      <c r="D20" s="811">
        <v>0.89058823529411768</v>
      </c>
      <c r="E20" s="811">
        <f t="shared" si="3"/>
        <v>2.0358064516129031</v>
      </c>
      <c r="F20" s="811">
        <v>0.81</v>
      </c>
      <c r="G20" s="811">
        <f t="shared" si="6"/>
        <v>1.098182335401479</v>
      </c>
      <c r="H20" s="811">
        <f t="shared" si="7"/>
        <v>0.92212520821881117</v>
      </c>
      <c r="I20" s="844"/>
      <c r="J20" s="844"/>
      <c r="K20" s="844"/>
      <c r="L20" s="844"/>
      <c r="M20" s="844"/>
      <c r="N20" s="844"/>
      <c r="O20" s="845"/>
      <c r="P20" s="844"/>
      <c r="Q20" s="846"/>
      <c r="R20" s="846"/>
      <c r="S20" s="846"/>
      <c r="T20" s="846"/>
      <c r="U20" s="846"/>
      <c r="V20" s="846"/>
      <c r="W20" s="851"/>
      <c r="X20" s="846"/>
      <c r="Y20" s="847"/>
      <c r="Z20" s="780">
        <v>11</v>
      </c>
      <c r="AA20" s="787">
        <v>1.56431843521461</v>
      </c>
      <c r="AB20" s="849">
        <v>0.93075398050103297</v>
      </c>
      <c r="AC20" s="849">
        <v>1.38845079939406</v>
      </c>
      <c r="AD20" s="849">
        <v>0.90853287161976704</v>
      </c>
      <c r="AE20" s="792">
        <v>1</v>
      </c>
      <c r="AF20" s="787">
        <v>1</v>
      </c>
      <c r="AG20" s="849">
        <f t="shared" si="0"/>
        <v>0.82146663969115763</v>
      </c>
      <c r="AH20" s="849">
        <f t="shared" si="5"/>
        <v>0.95737888411497329</v>
      </c>
      <c r="AI20" s="814">
        <v>1.08696390059054</v>
      </c>
      <c r="AJ20" s="814">
        <v>0.99048556535551502</v>
      </c>
      <c r="AK20" s="814">
        <v>1.0893086711181399</v>
      </c>
      <c r="AL20" s="814">
        <v>0.98622978325812105</v>
      </c>
      <c r="AM20" s="814">
        <v>1.08751175952322</v>
      </c>
      <c r="AN20" s="814">
        <v>0.99685071635274702</v>
      </c>
      <c r="AO20" s="824">
        <f t="shared" si="1"/>
        <v>1.087758254105651</v>
      </c>
      <c r="AP20" s="824">
        <f t="shared" si="1"/>
        <v>0.99242042651731854</v>
      </c>
      <c r="AQ20" s="758"/>
      <c r="AR20" s="758"/>
      <c r="AS20" s="758"/>
      <c r="AT20" s="758"/>
      <c r="AU20" s="758"/>
      <c r="AV20" s="758"/>
      <c r="AW20" s="758"/>
      <c r="AX20" s="758"/>
      <c r="AY20" s="758"/>
      <c r="AZ20" s="758"/>
      <c r="BA20" s="758"/>
      <c r="BB20" s="758"/>
    </row>
    <row r="21" spans="2:54" ht="15">
      <c r="B21" s="780">
        <v>50</v>
      </c>
      <c r="C21" s="811">
        <f t="shared" si="2"/>
        <v>2.0052882935352354</v>
      </c>
      <c r="D21" s="811">
        <v>0.88705882352941179</v>
      </c>
      <c r="E21" s="811">
        <f t="shared" si="3"/>
        <v>2.0903225806451609</v>
      </c>
      <c r="F21" s="811">
        <v>0.8</v>
      </c>
      <c r="G21" s="811">
        <f t="shared" si="6"/>
        <v>1.1205335486885808</v>
      </c>
      <c r="H21" s="811">
        <f t="shared" si="7"/>
        <v>0.91871669850415105</v>
      </c>
      <c r="I21" s="844"/>
      <c r="J21" s="844"/>
      <c r="K21" s="844"/>
      <c r="L21" s="844"/>
      <c r="M21" s="844"/>
      <c r="N21" s="844"/>
      <c r="O21" s="845"/>
      <c r="P21" s="844"/>
      <c r="Q21" s="846"/>
      <c r="R21" s="846"/>
      <c r="S21" s="846"/>
      <c r="T21" s="846"/>
      <c r="U21" s="846"/>
      <c r="V21" s="846"/>
      <c r="W21" s="851"/>
      <c r="X21" s="846"/>
      <c r="Y21" s="847"/>
      <c r="Z21" s="780">
        <v>12</v>
      </c>
      <c r="AA21" s="787">
        <v>1.5925516605065899</v>
      </c>
      <c r="AB21" s="849">
        <v>0.92743681717332105</v>
      </c>
      <c r="AC21" s="849">
        <v>1.4200779503573699</v>
      </c>
      <c r="AD21" s="849">
        <v>0.90245088876114399</v>
      </c>
      <c r="AE21" s="792">
        <v>1</v>
      </c>
      <c r="AF21" s="787">
        <v>1</v>
      </c>
      <c r="AG21" s="849">
        <f t="shared" si="0"/>
        <v>0.83753213057481002</v>
      </c>
      <c r="AH21" s="849">
        <f t="shared" si="5"/>
        <v>0.95494340483230267</v>
      </c>
      <c r="AI21" s="814">
        <v>1.0925994286188401</v>
      </c>
      <c r="AJ21" s="814">
        <v>0.98987863420511202</v>
      </c>
      <c r="AK21" s="814">
        <v>1.09529371106702</v>
      </c>
      <c r="AL21" s="814">
        <v>0.98527952788429196</v>
      </c>
      <c r="AM21" s="814">
        <v>1.0942111926607301</v>
      </c>
      <c r="AN21" s="814">
        <v>0.99660910052650398</v>
      </c>
      <c r="AO21" s="824">
        <f t="shared" si="1"/>
        <v>1.0939628505711485</v>
      </c>
      <c r="AP21" s="824">
        <f t="shared" si="1"/>
        <v>0.99190160031701313</v>
      </c>
      <c r="AQ21" s="758"/>
      <c r="AR21" s="758"/>
      <c r="AS21" s="758"/>
      <c r="AT21" s="758"/>
      <c r="AU21" s="758"/>
      <c r="AV21" s="758"/>
      <c r="AW21" s="758"/>
      <c r="AX21" s="758"/>
      <c r="AY21" s="758"/>
      <c r="AZ21" s="758"/>
      <c r="BA21" s="758"/>
      <c r="BB21" s="758"/>
    </row>
    <row r="22" spans="2:54" ht="15">
      <c r="B22" s="780">
        <v>60</v>
      </c>
      <c r="C22" s="811"/>
      <c r="D22" s="811"/>
      <c r="E22" s="811"/>
      <c r="F22" s="811"/>
      <c r="G22" s="811"/>
      <c r="H22" s="790"/>
      <c r="I22" s="844">
        <v>0.1186</v>
      </c>
      <c r="J22" s="844">
        <f>1-I22</f>
        <v>0.88139999999999996</v>
      </c>
      <c r="K22" s="844">
        <v>0.16600000000000001</v>
      </c>
      <c r="L22" s="844">
        <f>1-K22</f>
        <v>0.83399999999999996</v>
      </c>
      <c r="M22" s="844">
        <v>4.82E-2</v>
      </c>
      <c r="N22" s="844">
        <f>1-M22</f>
        <v>0.95179999999999998</v>
      </c>
      <c r="O22" s="850">
        <v>9.7276442396052751E-2</v>
      </c>
      <c r="P22" s="844">
        <v>0.90154639999999997</v>
      </c>
      <c r="Q22" s="846">
        <f t="shared" ref="Q22:V26" si="12">I22/D$31</f>
        <v>1.2302904564315735</v>
      </c>
      <c r="R22" s="846">
        <f t="shared" si="12"/>
        <v>0.97543160690570729</v>
      </c>
      <c r="S22" s="846">
        <f t="shared" si="12"/>
        <v>1.2434456928838951</v>
      </c>
      <c r="T22" s="846">
        <f t="shared" si="12"/>
        <v>0.96249278707443731</v>
      </c>
      <c r="U22" s="846">
        <f t="shared" si="12"/>
        <v>1.2916418798705904</v>
      </c>
      <c r="V22" s="846">
        <f t="shared" si="12"/>
        <v>0.98869497735493239</v>
      </c>
      <c r="W22" s="846">
        <f t="shared" ref="W22:X26" si="13">(Q22*$D$36)+(S22*$E$36)+(U22*$F$36)</f>
        <v>1.2614855212238971</v>
      </c>
      <c r="X22" s="846">
        <f t="shared" si="13"/>
        <v>0.97852066423895323</v>
      </c>
      <c r="Y22" s="847"/>
      <c r="Z22" s="780">
        <v>13</v>
      </c>
      <c r="AA22" s="787">
        <v>1.6178494953282301</v>
      </c>
      <c r="AB22" s="849">
        <v>0.92448786849117204</v>
      </c>
      <c r="AC22" s="849">
        <v>1.4508731192550399</v>
      </c>
      <c r="AD22" s="849">
        <v>0.89668832651266905</v>
      </c>
      <c r="AE22" s="792">
        <v>1</v>
      </c>
      <c r="AF22" s="787">
        <v>1</v>
      </c>
      <c r="AG22" s="849">
        <f t="shared" si="0"/>
        <v>0.8524961141346441</v>
      </c>
      <c r="AH22" s="849">
        <f t="shared" si="5"/>
        <v>0.95269590019134176</v>
      </c>
      <c r="AI22" s="814">
        <v>1.0980133061214801</v>
      </c>
      <c r="AJ22" s="814">
        <v>0.98930192650199</v>
      </c>
      <c r="AK22" s="814">
        <v>1.1010373018163999</v>
      </c>
      <c r="AL22" s="814">
        <v>0.98436849964111905</v>
      </c>
      <c r="AM22" s="814">
        <v>1.10074447209941</v>
      </c>
      <c r="AN22" s="814">
        <v>0.99637087030799398</v>
      </c>
      <c r="AO22" s="824">
        <f t="shared" si="1"/>
        <v>1.0999666741245979</v>
      </c>
      <c r="AP22" s="824">
        <f t="shared" si="1"/>
        <v>0.99140276912643932</v>
      </c>
      <c r="AQ22" s="758"/>
      <c r="AR22" s="758"/>
      <c r="AS22" s="758"/>
      <c r="AT22" s="758"/>
      <c r="AU22" s="758"/>
      <c r="AV22" s="758"/>
      <c r="AW22" s="758"/>
      <c r="AX22" s="758"/>
      <c r="AY22" s="758"/>
      <c r="AZ22" s="758"/>
      <c r="BA22" s="758"/>
      <c r="BB22" s="758"/>
    </row>
    <row r="23" spans="2:54" ht="15">
      <c r="B23" s="780">
        <v>80</v>
      </c>
      <c r="C23" s="811"/>
      <c r="D23" s="811"/>
      <c r="E23" s="811"/>
      <c r="F23" s="811"/>
      <c r="G23" s="811"/>
      <c r="H23" s="790"/>
      <c r="I23" s="844">
        <v>0.1205</v>
      </c>
      <c r="J23" s="844">
        <f>1-I23</f>
        <v>0.87949999999999995</v>
      </c>
      <c r="K23" s="844">
        <v>0.16880000000000001</v>
      </c>
      <c r="L23" s="844">
        <f>1-K23</f>
        <v>0.83119999999999994</v>
      </c>
      <c r="M23" s="844">
        <v>4.9399999999999999E-2</v>
      </c>
      <c r="N23" s="844">
        <f>1-M23</f>
        <v>0.9506</v>
      </c>
      <c r="O23" s="850">
        <v>9.9063693042851272E-2</v>
      </c>
      <c r="P23" s="844">
        <v>0.89898260000000008</v>
      </c>
      <c r="Q23" s="846">
        <f t="shared" si="12"/>
        <v>1.2500000000000389</v>
      </c>
      <c r="R23" s="846">
        <f t="shared" si="12"/>
        <v>0.9733289065958356</v>
      </c>
      <c r="S23" s="846">
        <f t="shared" si="12"/>
        <v>1.2644194756554308</v>
      </c>
      <c r="T23" s="846">
        <f t="shared" si="12"/>
        <v>0.95926139642238883</v>
      </c>
      <c r="U23" s="846">
        <f t="shared" si="12"/>
        <v>1.3237989391204805</v>
      </c>
      <c r="V23" s="846">
        <f t="shared" si="12"/>
        <v>0.98744846130867692</v>
      </c>
      <c r="W23" s="846">
        <f t="shared" si="13"/>
        <v>1.2871988743940417</v>
      </c>
      <c r="X23" s="846">
        <f t="shared" si="13"/>
        <v>0.97654941318335164</v>
      </c>
      <c r="Y23" s="847"/>
      <c r="Z23" s="780">
        <v>14</v>
      </c>
      <c r="AA23" s="787">
        <v>1.64044283266977</v>
      </c>
      <c r="AB23" s="849">
        <v>0.92187895719766</v>
      </c>
      <c r="AC23" s="849">
        <v>1.48084469688913</v>
      </c>
      <c r="AD23" s="849">
        <v>0.89123282364052103</v>
      </c>
      <c r="AE23" s="792">
        <v>1</v>
      </c>
      <c r="AF23" s="787">
        <v>1</v>
      </c>
      <c r="AG23" s="849">
        <f t="shared" si="0"/>
        <v>0.86643202141167353</v>
      </c>
      <c r="AH23" s="849">
        <f t="shared" si="5"/>
        <v>0.95062478353612145</v>
      </c>
      <c r="AI23" s="814">
        <v>1.1032243448714301</v>
      </c>
      <c r="AJ23" s="814">
        <v>0.98875254318676897</v>
      </c>
      <c r="AK23" s="814">
        <v>1.1065606717379499</v>
      </c>
      <c r="AL23" s="814">
        <v>0.98349424310861999</v>
      </c>
      <c r="AM23" s="814">
        <v>1.10711847145747</v>
      </c>
      <c r="AN23" s="814">
        <v>0.99613601201530699</v>
      </c>
      <c r="AO23" s="824">
        <f t="shared" si="1"/>
        <v>1.1057836188195214</v>
      </c>
      <c r="AP23" s="824">
        <f t="shared" si="1"/>
        <v>0.99092246046176724</v>
      </c>
      <c r="AQ23" s="758"/>
      <c r="AR23" s="758"/>
      <c r="AS23" s="758"/>
      <c r="AT23" s="758"/>
      <c r="AU23" s="758"/>
      <c r="AV23" s="758"/>
      <c r="AW23" s="758"/>
      <c r="AX23" s="758"/>
      <c r="AY23" s="758"/>
      <c r="AZ23" s="758"/>
      <c r="BA23" s="758"/>
      <c r="BB23" s="758"/>
    </row>
    <row r="24" spans="2:54" ht="15">
      <c r="B24" s="780">
        <v>90</v>
      </c>
      <c r="C24" s="811"/>
      <c r="D24" s="811"/>
      <c r="E24" s="811"/>
      <c r="F24" s="811"/>
      <c r="G24" s="811"/>
      <c r="H24" s="790"/>
      <c r="I24" s="844">
        <v>0.121</v>
      </c>
      <c r="J24" s="844">
        <f>1-I24</f>
        <v>0.879</v>
      </c>
      <c r="K24" s="844">
        <v>0.1694</v>
      </c>
      <c r="L24" s="844">
        <f>1-K24</f>
        <v>0.8306</v>
      </c>
      <c r="M24" s="844">
        <v>4.9700000000000001E-2</v>
      </c>
      <c r="N24" s="844">
        <f>1-M24</f>
        <v>0.95030000000000003</v>
      </c>
      <c r="O24" s="850">
        <v>9.949508857251918E-2</v>
      </c>
      <c r="P24" s="844">
        <v>0.89788580000000007</v>
      </c>
      <c r="Q24" s="846">
        <f t="shared" si="12"/>
        <v>1.2551867219917403</v>
      </c>
      <c r="R24" s="846">
        <f t="shared" si="12"/>
        <v>0.97277556440902735</v>
      </c>
      <c r="S24" s="846">
        <f t="shared" si="12"/>
        <v>1.2689138576779024</v>
      </c>
      <c r="T24" s="846">
        <f t="shared" si="12"/>
        <v>0.95856895556837851</v>
      </c>
      <c r="U24" s="846">
        <f t="shared" si="12"/>
        <v>1.3318382039329533</v>
      </c>
      <c r="V24" s="846">
        <f t="shared" si="12"/>
        <v>0.98713683229711313</v>
      </c>
      <c r="W24" s="846">
        <f t="shared" si="13"/>
        <v>1.2935340425631499</v>
      </c>
      <c r="X24" s="846">
        <f t="shared" si="13"/>
        <v>0.97607475960733958</v>
      </c>
      <c r="Y24" s="847"/>
      <c r="Z24" s="780">
        <v>15</v>
      </c>
      <c r="AA24" s="787">
        <v>1.6605669458899901</v>
      </c>
      <c r="AB24" s="849">
        <v>0.919581855530472</v>
      </c>
      <c r="AC24" s="849">
        <v>1.5100010740617</v>
      </c>
      <c r="AD24" s="849">
        <v>0.88607205164015601</v>
      </c>
      <c r="AE24" s="792">
        <v>1</v>
      </c>
      <c r="AF24" s="787">
        <v>1</v>
      </c>
      <c r="AG24" s="849">
        <f t="shared" si="0"/>
        <v>0.87941463967485367</v>
      </c>
      <c r="AH24" s="849">
        <f t="shared" si="5"/>
        <v>0.94871846015273054</v>
      </c>
      <c r="AI24" s="814">
        <v>1.1082483633295801</v>
      </c>
      <c r="AJ24" s="814">
        <v>0.98822773473327696</v>
      </c>
      <c r="AK24" s="814">
        <v>1.1118830020608701</v>
      </c>
      <c r="AL24" s="814">
        <v>0.98265436359921499</v>
      </c>
      <c r="AM24" s="814">
        <v>1.1133398346756</v>
      </c>
      <c r="AN24" s="814">
        <v>0.99590451196653096</v>
      </c>
      <c r="AO24" s="824">
        <f t="shared" si="1"/>
        <v>1.1114260724895324</v>
      </c>
      <c r="AP24" s="824">
        <f t="shared" si="1"/>
        <v>0.99045926220100555</v>
      </c>
      <c r="AQ24" s="758"/>
      <c r="AR24" s="758"/>
      <c r="AS24" s="758"/>
      <c r="AT24" s="758"/>
      <c r="AU24" s="758"/>
      <c r="AV24" s="758"/>
      <c r="AW24" s="758"/>
      <c r="AX24" s="758"/>
      <c r="AY24" s="758"/>
      <c r="AZ24" s="758"/>
      <c r="BA24" s="758"/>
      <c r="BB24" s="758"/>
    </row>
    <row r="25" spans="2:54" ht="15">
      <c r="B25" s="780">
        <v>97</v>
      </c>
      <c r="C25" s="811"/>
      <c r="D25" s="811"/>
      <c r="E25" s="811"/>
      <c r="F25" s="811"/>
      <c r="G25" s="811"/>
      <c r="H25" s="790"/>
      <c r="I25" s="844">
        <v>0.1211</v>
      </c>
      <c r="J25" s="844">
        <f>1-I25</f>
        <v>0.87890000000000001</v>
      </c>
      <c r="K25" s="844">
        <v>0.16969999999999999</v>
      </c>
      <c r="L25" s="844">
        <f>1-K25</f>
        <v>0.83030000000000004</v>
      </c>
      <c r="M25" s="844">
        <v>4.9799999999999997E-2</v>
      </c>
      <c r="N25" s="844">
        <f>1-M25</f>
        <v>0.95020000000000004</v>
      </c>
      <c r="O25" s="850">
        <v>9.9641403588141303E-2</v>
      </c>
      <c r="P25" s="844">
        <v>0.89763579999999998</v>
      </c>
      <c r="Q25" s="846">
        <f t="shared" si="12"/>
        <v>1.2562240663900806</v>
      </c>
      <c r="R25" s="846">
        <f t="shared" si="12"/>
        <v>0.97266489597166572</v>
      </c>
      <c r="S25" s="846">
        <f t="shared" si="12"/>
        <v>1.2711610486891385</v>
      </c>
      <c r="T25" s="846">
        <f t="shared" si="12"/>
        <v>0.95822273514137335</v>
      </c>
      <c r="U25" s="846">
        <f t="shared" si="12"/>
        <v>1.3345179588704439</v>
      </c>
      <c r="V25" s="846">
        <f t="shared" si="12"/>
        <v>0.98703295595992513</v>
      </c>
      <c r="W25" s="846">
        <f t="shared" si="13"/>
        <v>1.2956051114853513</v>
      </c>
      <c r="X25" s="846">
        <f t="shared" si="13"/>
        <v>0.97591265948231554</v>
      </c>
      <c r="Y25" s="847"/>
      <c r="Z25" s="780">
        <v>16</v>
      </c>
      <c r="AA25" s="787">
        <v>1.67846109653946</v>
      </c>
      <c r="AB25" s="849">
        <v>0.91756822941079497</v>
      </c>
      <c r="AC25" s="849">
        <v>1.5383506415747901</v>
      </c>
      <c r="AD25" s="849">
        <v>0.88119372317677702</v>
      </c>
      <c r="AE25" s="792">
        <v>1</v>
      </c>
      <c r="AF25" s="787">
        <v>1</v>
      </c>
      <c r="AG25" s="849">
        <f t="shared" si="0"/>
        <v>0.89151999099726043</v>
      </c>
      <c r="AH25" s="849">
        <f t="shared" si="5"/>
        <v>0.94696531194395839</v>
      </c>
      <c r="AI25" s="814">
        <v>1.1130986661912201</v>
      </c>
      <c r="AJ25" s="814">
        <v>0.98772492653169797</v>
      </c>
      <c r="AK25" s="814">
        <v>1.1170213883731099</v>
      </c>
      <c r="AL25" s="814">
        <v>0.98184654057424503</v>
      </c>
      <c r="AM25" s="814">
        <v>1.1194149548316901</v>
      </c>
      <c r="AN25" s="814">
        <v>0.99567635647975095</v>
      </c>
      <c r="AO25" s="824">
        <f t="shared" si="1"/>
        <v>1.1169050465877608</v>
      </c>
      <c r="AP25" s="824">
        <f t="shared" si="1"/>
        <v>0.9900118335499366</v>
      </c>
      <c r="AQ25" s="758"/>
      <c r="AR25" s="758"/>
      <c r="AS25" s="758"/>
      <c r="AT25" s="758"/>
      <c r="AU25" s="758"/>
      <c r="AV25" s="758"/>
      <c r="AW25" s="758"/>
      <c r="AX25" s="758"/>
      <c r="AY25" s="758"/>
      <c r="AZ25" s="758"/>
      <c r="BA25" s="758"/>
      <c r="BB25" s="758"/>
    </row>
    <row r="26" spans="2:54" ht="15" customHeight="1">
      <c r="B26" s="780">
        <v>99</v>
      </c>
      <c r="C26" s="811"/>
      <c r="D26" s="811"/>
      <c r="E26" s="811"/>
      <c r="F26" s="811"/>
      <c r="G26" s="811"/>
      <c r="H26" s="790"/>
      <c r="I26" s="844">
        <v>0.1211</v>
      </c>
      <c r="J26" s="844">
        <f>1-I26</f>
        <v>0.87890000000000001</v>
      </c>
      <c r="K26" s="844">
        <v>0.16969999999999999</v>
      </c>
      <c r="L26" s="844">
        <f>1-K26</f>
        <v>0.83030000000000004</v>
      </c>
      <c r="M26" s="844">
        <v>4.9799999999999997E-2</v>
      </c>
      <c r="N26" s="844">
        <f>1-M26</f>
        <v>0.95020000000000004</v>
      </c>
      <c r="O26" s="850">
        <v>9.9641403588141303E-2</v>
      </c>
      <c r="P26" s="844">
        <v>0.89754580000000006</v>
      </c>
      <c r="Q26" s="846">
        <f t="shared" si="12"/>
        <v>1.2562240663900806</v>
      </c>
      <c r="R26" s="846">
        <f t="shared" si="12"/>
        <v>0.97266489597166572</v>
      </c>
      <c r="S26" s="846">
        <f t="shared" si="12"/>
        <v>1.2711610486891385</v>
      </c>
      <c r="T26" s="846">
        <f t="shared" si="12"/>
        <v>0.95822273514137335</v>
      </c>
      <c r="U26" s="846">
        <f t="shared" si="12"/>
        <v>1.3345179588704439</v>
      </c>
      <c r="V26" s="846">
        <f t="shared" si="12"/>
        <v>0.98703295595992513</v>
      </c>
      <c r="W26" s="846">
        <f t="shared" si="13"/>
        <v>1.2956051114853513</v>
      </c>
      <c r="X26" s="846">
        <f t="shared" si="13"/>
        <v>0.97591265948231554</v>
      </c>
      <c r="Y26" s="847"/>
      <c r="Z26" s="780">
        <v>17</v>
      </c>
      <c r="AA26" s="787">
        <v>1.6943676252380799</v>
      </c>
      <c r="AB26" s="849">
        <v>0.91580964414340704</v>
      </c>
      <c r="AC26" s="849">
        <v>1.5659017902304799</v>
      </c>
      <c r="AD26" s="849">
        <v>0.87658560017513099</v>
      </c>
      <c r="AE26" s="792">
        <v>1</v>
      </c>
      <c r="AF26" s="787">
        <v>1</v>
      </c>
      <c r="AG26" s="849">
        <f t="shared" si="0"/>
        <v>0.90282505077812625</v>
      </c>
      <c r="AH26" s="849">
        <f t="shared" si="5"/>
        <v>0.94535370106752503</v>
      </c>
      <c r="AI26" s="814">
        <v>1.1177864690327599</v>
      </c>
      <c r="AJ26" s="814">
        <v>0.98724173846201202</v>
      </c>
      <c r="AK26" s="814">
        <v>1.12199085102264</v>
      </c>
      <c r="AL26" s="814">
        <v>0.98106854046563596</v>
      </c>
      <c r="AM26" s="814">
        <v>1.12534995604303</v>
      </c>
      <c r="AN26" s="814">
        <v>0.99545153187305702</v>
      </c>
      <c r="AO26" s="824">
        <f t="shared" si="1"/>
        <v>1.1222303017690853</v>
      </c>
      <c r="AP26" s="824">
        <f t="shared" si="1"/>
        <v>0.98957891407152943</v>
      </c>
      <c r="AQ26" s="573"/>
      <c r="AR26" s="852" t="s">
        <v>534</v>
      </c>
      <c r="AS26" s="758"/>
      <c r="AT26" s="758"/>
      <c r="AU26" s="758"/>
      <c r="AV26" s="758"/>
      <c r="AW26" s="758"/>
      <c r="AX26" s="758"/>
      <c r="AY26" s="758"/>
      <c r="AZ26" s="758"/>
      <c r="BA26" s="758"/>
      <c r="BB26" s="758"/>
    </row>
    <row r="27" spans="2:54" ht="15" customHeight="1">
      <c r="B27" s="758"/>
      <c r="C27" s="758"/>
      <c r="D27" s="758"/>
      <c r="E27" s="758"/>
      <c r="F27" s="758"/>
      <c r="G27" s="758"/>
      <c r="H27" s="758"/>
      <c r="I27" s="827"/>
      <c r="J27" s="827"/>
      <c r="K27" s="827"/>
      <c r="L27" s="827"/>
      <c r="M27" s="758"/>
      <c r="N27" s="758"/>
      <c r="O27" s="758"/>
      <c r="P27" s="758"/>
      <c r="Q27" s="758"/>
      <c r="R27" s="758"/>
      <c r="S27" s="758"/>
      <c r="T27" s="758"/>
      <c r="U27" s="758"/>
      <c r="V27" s="758"/>
      <c r="W27" s="758"/>
      <c r="X27" s="758"/>
      <c r="Y27" s="758"/>
      <c r="Z27" s="780">
        <v>18</v>
      </c>
      <c r="AA27" s="787">
        <v>1.70853047510296</v>
      </c>
      <c r="AB27" s="849">
        <v>0.91427764490036201</v>
      </c>
      <c r="AC27" s="849">
        <v>1.5926629108308099</v>
      </c>
      <c r="AD27" s="849">
        <v>0.87223550120785298</v>
      </c>
      <c r="AE27" s="792">
        <v>1</v>
      </c>
      <c r="AF27" s="787">
        <v>1</v>
      </c>
      <c r="AG27" s="849">
        <f t="shared" si="0"/>
        <v>0.91340729057389736</v>
      </c>
      <c r="AH27" s="849">
        <f t="shared" si="5"/>
        <v>0.94387199656599541</v>
      </c>
      <c r="AI27" s="814">
        <v>1.12232127131598</v>
      </c>
      <c r="AJ27" s="814">
        <v>0.98677599906426205</v>
      </c>
      <c r="AK27" s="814">
        <v>1.1268043889977499</v>
      </c>
      <c r="AL27" s="814">
        <v>0.98031822877294506</v>
      </c>
      <c r="AM27" s="814">
        <v>1.1311506783555201</v>
      </c>
      <c r="AN27" s="814">
        <v>0.99523002446453501</v>
      </c>
      <c r="AO27" s="824">
        <f t="shared" si="1"/>
        <v>1.1274104689222115</v>
      </c>
      <c r="AP27" s="824">
        <f t="shared" si="1"/>
        <v>0.98915933087463737</v>
      </c>
      <c r="AQ27" s="573"/>
      <c r="AR27" s="758"/>
      <c r="AS27" s="758"/>
      <c r="AT27" s="758"/>
      <c r="AU27" s="758"/>
      <c r="AV27" s="758"/>
      <c r="AW27" s="758"/>
      <c r="AX27" s="758"/>
      <c r="AY27" s="758"/>
      <c r="AZ27" s="758"/>
      <c r="BA27" s="758"/>
      <c r="BB27" s="758"/>
    </row>
    <row r="28" spans="2:54" ht="15">
      <c r="B28" s="827" t="s">
        <v>527</v>
      </c>
      <c r="C28" s="758"/>
      <c r="D28" s="758"/>
      <c r="E28" s="758"/>
      <c r="F28" s="758"/>
      <c r="G28" s="758"/>
      <c r="H28" s="758"/>
      <c r="I28" s="758"/>
      <c r="J28" s="758"/>
      <c r="K28" s="758"/>
      <c r="L28" s="758"/>
      <c r="M28" s="758"/>
      <c r="N28" s="758"/>
      <c r="O28" s="758"/>
      <c r="P28" s="758"/>
      <c r="Q28" s="758"/>
      <c r="R28" s="758"/>
      <c r="S28" s="758"/>
      <c r="T28" s="758"/>
      <c r="U28" s="758"/>
      <c r="V28" s="758"/>
      <c r="W28" s="758"/>
      <c r="X28" s="758"/>
      <c r="Y28" s="758"/>
      <c r="Z28" s="780">
        <v>19</v>
      </c>
      <c r="AA28" s="787">
        <v>1.7211931886706</v>
      </c>
      <c r="AB28" s="849">
        <v>0.91294390849358298</v>
      </c>
      <c r="AC28" s="849">
        <v>1.6186423941778401</v>
      </c>
      <c r="AD28" s="849">
        <v>0.86813130796668403</v>
      </c>
      <c r="AE28" s="792">
        <v>1</v>
      </c>
      <c r="AF28" s="787">
        <v>1</v>
      </c>
      <c r="AG28" s="849">
        <f t="shared" si="0"/>
        <v>0.92334405791524676</v>
      </c>
      <c r="AH28" s="849">
        <f t="shared" si="5"/>
        <v>0.94250862285642834</v>
      </c>
      <c r="AI28" s="814">
        <v>1.12671118100679</v>
      </c>
      <c r="AJ28" s="814">
        <v>0.98632575471221895</v>
      </c>
      <c r="AK28" s="814">
        <v>1.1314730718655299</v>
      </c>
      <c r="AL28" s="814">
        <v>0.97959358130604002</v>
      </c>
      <c r="AM28" s="814">
        <v>1.13682266551944</v>
      </c>
      <c r="AN28" s="814">
        <v>0.995011820572275</v>
      </c>
      <c r="AO28" s="824">
        <f t="shared" si="1"/>
        <v>1.1324531653585801</v>
      </c>
      <c r="AP28" s="824">
        <f t="shared" si="1"/>
        <v>0.98875200405783104</v>
      </c>
      <c r="AQ28" s="573"/>
      <c r="AR28" s="758"/>
      <c r="AS28" s="758"/>
      <c r="AT28" s="758"/>
      <c r="AU28" s="758"/>
      <c r="AV28" s="758"/>
      <c r="AW28" s="758"/>
      <c r="AX28" s="758"/>
      <c r="AY28" s="758"/>
      <c r="AZ28" s="758"/>
      <c r="BA28" s="758"/>
      <c r="BB28" s="758"/>
    </row>
    <row r="29" spans="2:54" ht="15">
      <c r="B29" s="758"/>
      <c r="C29" s="758"/>
      <c r="D29" s="1648" t="s">
        <v>185</v>
      </c>
      <c r="E29" s="1648"/>
      <c r="F29" s="1648" t="s">
        <v>186</v>
      </c>
      <c r="G29" s="1648"/>
      <c r="H29" s="1648" t="s">
        <v>210</v>
      </c>
      <c r="I29" s="1648"/>
      <c r="J29" s="758"/>
      <c r="K29" s="758"/>
      <c r="L29" s="853"/>
      <c r="M29" s="758"/>
      <c r="N29" s="758"/>
      <c r="O29" s="758"/>
      <c r="P29" s="758"/>
      <c r="Q29" s="758"/>
      <c r="R29" s="758"/>
      <c r="S29" s="758"/>
      <c r="T29" s="758"/>
      <c r="U29" s="758"/>
      <c r="V29" s="758"/>
      <c r="W29" s="758"/>
      <c r="X29" s="758"/>
      <c r="Y29" s="758"/>
      <c r="Z29" s="780">
        <v>20</v>
      </c>
      <c r="AA29" s="787">
        <v>1.7325964643379199</v>
      </c>
      <c r="AB29" s="849">
        <v>0.91178045467618496</v>
      </c>
      <c r="AC29" s="849">
        <v>1.64384863107364</v>
      </c>
      <c r="AD29" s="849">
        <v>0.86426097066749397</v>
      </c>
      <c r="AE29" s="792">
        <v>1</v>
      </c>
      <c r="AF29" s="787">
        <v>1</v>
      </c>
      <c r="AG29" s="849">
        <f t="shared" si="0"/>
        <v>0.93271181974448503</v>
      </c>
      <c r="AH29" s="849">
        <f t="shared" si="5"/>
        <v>0.94125212640411116</v>
      </c>
      <c r="AI29" s="814">
        <v>1.1309631940659199</v>
      </c>
      <c r="AJ29" s="814">
        <v>0.98588927419702399</v>
      </c>
      <c r="AK29" s="814">
        <v>1.1360061643475401</v>
      </c>
      <c r="AL29" s="814">
        <v>0.978892694443663</v>
      </c>
      <c r="AM29" s="814">
        <v>1.14237115555111</v>
      </c>
      <c r="AN29" s="814">
        <v>0.99479690651436303</v>
      </c>
      <c r="AO29" s="824">
        <f t="shared" si="1"/>
        <v>1.1373651058651055</v>
      </c>
      <c r="AP29" s="824">
        <f t="shared" si="1"/>
        <v>0.98835595050418679</v>
      </c>
      <c r="AQ29" s="573"/>
      <c r="AR29" s="758"/>
      <c r="AS29" s="758"/>
      <c r="AT29" s="758"/>
      <c r="AU29" s="758"/>
      <c r="AV29" s="758"/>
      <c r="AW29" s="758"/>
      <c r="AX29" s="758"/>
      <c r="AY29" s="758"/>
      <c r="AZ29" s="758"/>
      <c r="BA29" s="758"/>
      <c r="BB29" s="758"/>
    </row>
    <row r="30" spans="2:54" ht="15">
      <c r="B30" s="758"/>
      <c r="C30" s="758"/>
      <c r="D30" s="828" t="s">
        <v>286</v>
      </c>
      <c r="E30" s="828" t="s">
        <v>297</v>
      </c>
      <c r="F30" s="828" t="s">
        <v>286</v>
      </c>
      <c r="G30" s="828" t="s">
        <v>297</v>
      </c>
      <c r="H30" s="828" t="s">
        <v>286</v>
      </c>
      <c r="I30" s="828" t="s">
        <v>297</v>
      </c>
      <c r="J30" s="758"/>
      <c r="K30" s="758"/>
      <c r="L30" s="758"/>
      <c r="M30" s="1657" t="s">
        <v>288</v>
      </c>
      <c r="N30" s="1657"/>
      <c r="O30" s="1657"/>
      <c r="P30" s="1657"/>
      <c r="Q30" s="1657"/>
      <c r="R30" s="1657"/>
      <c r="S30" s="1657"/>
      <c r="T30" s="1657"/>
      <c r="U30" s="1657"/>
      <c r="V30" s="1657"/>
      <c r="W30" s="758"/>
      <c r="X30" s="758"/>
      <c r="Y30" s="758"/>
      <c r="Z30" s="780">
        <v>21</v>
      </c>
      <c r="AA30" s="787">
        <v>1.7429753629022</v>
      </c>
      <c r="AB30" s="849">
        <v>0.910759904378733</v>
      </c>
      <c r="AC30" s="849">
        <v>1.66829001232026</v>
      </c>
      <c r="AD30" s="849">
        <v>0.86061251224680901</v>
      </c>
      <c r="AE30" s="792">
        <v>1</v>
      </c>
      <c r="AF30" s="787">
        <v>1</v>
      </c>
      <c r="AG30" s="849">
        <f t="shared" si="0"/>
        <v>0.94158529751832998</v>
      </c>
      <c r="AH30" s="849">
        <f t="shared" si="5"/>
        <v>0.94009125664819781</v>
      </c>
      <c r="AI30" s="814">
        <v>1.1350834320685601</v>
      </c>
      <c r="AJ30" s="814">
        <v>0.985465049127356</v>
      </c>
      <c r="AK30" s="814">
        <v>1.1404112781117199</v>
      </c>
      <c r="AL30" s="814">
        <v>0.97821379427812505</v>
      </c>
      <c r="AM30" s="814">
        <v>1.14780107397999</v>
      </c>
      <c r="AN30" s="814">
        <v>0.99458526860888796</v>
      </c>
      <c r="AO30" s="824">
        <f t="shared" si="1"/>
        <v>1.1421522083277118</v>
      </c>
      <c r="AP30" s="824">
        <f t="shared" si="1"/>
        <v>0.98797028612287074</v>
      </c>
      <c r="AQ30" s="573"/>
      <c r="AR30" s="758"/>
      <c r="AS30" s="758"/>
      <c r="AT30" s="758"/>
      <c r="AU30" s="758"/>
      <c r="AV30" s="758"/>
      <c r="AW30" s="758"/>
      <c r="AX30" s="758"/>
      <c r="AY30" s="758"/>
      <c r="AZ30" s="758"/>
      <c r="BA30" s="758"/>
      <c r="BB30" s="758"/>
    </row>
    <row r="31" spans="2:54" ht="15">
      <c r="B31" s="830" t="s">
        <v>291</v>
      </c>
      <c r="C31" s="831"/>
      <c r="D31" s="832">
        <v>9.6399999999997002E-2</v>
      </c>
      <c r="E31" s="832">
        <v>0.90360000000000296</v>
      </c>
      <c r="F31" s="828">
        <v>0.13350000000000001</v>
      </c>
      <c r="G31" s="832">
        <v>0.86650000000000005</v>
      </c>
      <c r="H31" s="832">
        <v>3.7316845134217201E-2</v>
      </c>
      <c r="I31" s="828">
        <v>0.96268315486578282</v>
      </c>
      <c r="J31" s="758"/>
      <c r="K31" s="758"/>
      <c r="L31" s="758"/>
      <c r="M31" s="1657"/>
      <c r="N31" s="1657"/>
      <c r="O31" s="1657"/>
      <c r="P31" s="1657"/>
      <c r="Q31" s="1657"/>
      <c r="R31" s="1657"/>
      <c r="S31" s="1657"/>
      <c r="T31" s="1657"/>
      <c r="U31" s="1657"/>
      <c r="V31" s="1657"/>
      <c r="W31" s="758"/>
      <c r="X31" s="573"/>
      <c r="Y31" s="573"/>
      <c r="Z31" s="780">
        <v>22</v>
      </c>
      <c r="AA31" s="787">
        <v>1.75255625642798</v>
      </c>
      <c r="AB31" s="849">
        <v>0.90985577218423197</v>
      </c>
      <c r="AC31" s="849">
        <v>1.6919749287197501</v>
      </c>
      <c r="AD31" s="849">
        <v>0.85717403121412805</v>
      </c>
      <c r="AE31" s="792">
        <v>1</v>
      </c>
      <c r="AF31" s="787">
        <v>1</v>
      </c>
      <c r="AG31" s="849">
        <f t="shared" si="0"/>
        <v>0.95003652253124082</v>
      </c>
      <c r="AH31" s="849">
        <f t="shared" si="5"/>
        <v>0.93901505721688738</v>
      </c>
      <c r="AI31" s="814">
        <v>1.13907734121022</v>
      </c>
      <c r="AJ31" s="814">
        <v>0.98505179055270098</v>
      </c>
      <c r="AK31" s="814">
        <v>1.1446945453595501</v>
      </c>
      <c r="AL31" s="814">
        <v>0.97755524451636699</v>
      </c>
      <c r="AM31" s="814">
        <v>1.1531170296806701</v>
      </c>
      <c r="AN31" s="814">
        <v>0.99437689317393596</v>
      </c>
      <c r="AO31" s="824">
        <f t="shared" si="1"/>
        <v>1.1468196936326753</v>
      </c>
      <c r="AP31" s="824">
        <f t="shared" si="1"/>
        <v>0.98759422663333918</v>
      </c>
      <c r="AQ31" s="573"/>
      <c r="AR31" s="758"/>
      <c r="AS31" s="758"/>
      <c r="AT31" s="758"/>
      <c r="AU31" s="758"/>
      <c r="AV31" s="758"/>
      <c r="AW31" s="758"/>
      <c r="AX31" s="758"/>
      <c r="AY31" s="758"/>
      <c r="AZ31" s="758"/>
      <c r="BA31" s="758"/>
      <c r="BB31" s="758"/>
    </row>
    <row r="32" spans="2:54" ht="15">
      <c r="B32" s="830" t="s">
        <v>302</v>
      </c>
      <c r="C32" s="831"/>
      <c r="D32" s="832">
        <f>1-E32</f>
        <v>0.10099999999999998</v>
      </c>
      <c r="E32" s="832">
        <v>0.89900000000000002</v>
      </c>
      <c r="F32" s="832">
        <f>1-G32</f>
        <v>0.15500000000000003</v>
      </c>
      <c r="G32" s="832">
        <v>0.84499999999999997</v>
      </c>
      <c r="H32" s="828"/>
      <c r="I32" s="828"/>
      <c r="J32" s="1658"/>
      <c r="K32" s="1658"/>
      <c r="L32" s="1658"/>
      <c r="M32" s="854" t="s">
        <v>414</v>
      </c>
      <c r="N32" s="855"/>
      <c r="O32" s="815" t="s">
        <v>185</v>
      </c>
      <c r="P32" s="815" t="s">
        <v>197</v>
      </c>
      <c r="Q32" s="815" t="s">
        <v>186</v>
      </c>
      <c r="R32" s="815" t="s">
        <v>197</v>
      </c>
      <c r="S32" s="815" t="s">
        <v>210</v>
      </c>
      <c r="T32" s="815" t="s">
        <v>197</v>
      </c>
      <c r="U32" s="815" t="s">
        <v>284</v>
      </c>
      <c r="V32" s="815" t="s">
        <v>197</v>
      </c>
      <c r="W32" s="758"/>
      <c r="X32" s="758"/>
      <c r="Y32" s="758"/>
      <c r="Z32" s="780">
        <v>23</v>
      </c>
      <c r="AA32" s="787">
        <v>1.7615536276488299</v>
      </c>
      <c r="AB32" s="849">
        <v>0.90904277939816402</v>
      </c>
      <c r="AC32" s="849">
        <v>1.7149117710741799</v>
      </c>
      <c r="AD32" s="849">
        <v>0.85393370308897298</v>
      </c>
      <c r="AE32" s="792">
        <v>1</v>
      </c>
      <c r="AF32" s="787">
        <v>1</v>
      </c>
      <c r="AG32" s="849">
        <f t="shared" si="0"/>
        <v>0.95813384496210308</v>
      </c>
      <c r="AH32" s="849">
        <f t="shared" si="5"/>
        <v>0.93801296319139804</v>
      </c>
      <c r="AI32" s="814">
        <v>1.1429498559559801</v>
      </c>
      <c r="AJ32" s="814">
        <v>0.98464842221628102</v>
      </c>
      <c r="AK32" s="814">
        <v>1.1488608087876599</v>
      </c>
      <c r="AL32" s="814">
        <v>0.97691555300766197</v>
      </c>
      <c r="AM32" s="814">
        <v>1.1583233131892601</v>
      </c>
      <c r="AN32" s="814">
        <v>0.99417176652759698</v>
      </c>
      <c r="AO32" s="824">
        <f t="shared" si="1"/>
        <v>1.1513721795528098</v>
      </c>
      <c r="AP32" s="824">
        <f t="shared" si="1"/>
        <v>0.98722708698799932</v>
      </c>
      <c r="AQ32" s="573"/>
      <c r="AR32" s="758"/>
      <c r="AS32" s="758"/>
      <c r="AT32" s="758"/>
      <c r="AU32" s="758"/>
      <c r="AV32" s="758"/>
      <c r="AW32" s="758"/>
      <c r="AX32" s="758"/>
      <c r="AY32" s="758"/>
      <c r="AZ32" s="758"/>
      <c r="BA32" s="758"/>
      <c r="BB32" s="758"/>
    </row>
    <row r="33" spans="2:54" ht="15">
      <c r="B33" s="758"/>
      <c r="C33" s="758"/>
      <c r="D33" s="758"/>
      <c r="E33" s="758"/>
      <c r="F33" s="758"/>
      <c r="G33" s="758"/>
      <c r="H33" s="758"/>
      <c r="I33" s="758"/>
      <c r="J33" s="785"/>
      <c r="K33" s="785"/>
      <c r="L33" s="785"/>
      <c r="M33" s="856" t="s">
        <v>309</v>
      </c>
      <c r="N33" s="857"/>
      <c r="O33" s="858">
        <f ca="1">AVERAGE(INDIRECT("AB"&amp;DRAC!$J$15+9):INDIRECT("AB"&amp;DRAC!$J$16+9))</f>
        <v>1</v>
      </c>
      <c r="P33" s="858">
        <f ca="1">IF(DRAC!$J$15=DRAC!$J$16,0,_xlfn.STDEV.S(INDIRECT("AB"&amp;DRAC!$J$15+9):INDIRECT("AB"&amp;DRAC!$J$16+9)))</f>
        <v>0</v>
      </c>
      <c r="Q33" s="858">
        <f ca="1">AVERAGE(INDIRECT("AD"&amp;DRAC!$J$15+9):INDIRECT("AD"&amp;DRAC!$J$16+9))</f>
        <v>1</v>
      </c>
      <c r="R33" s="858">
        <f ca="1">IF(DRAC!$J$15=DRAC!$J$16,0,_xlfn.STDEV.S(INDIRECT("AD"&amp;DRAC!$J$15+9):INDIRECT("AD"&amp;DRAC!$J$16+9)))</f>
        <v>0</v>
      </c>
      <c r="S33" s="858">
        <f ca="1">AVERAGE(INDIRECT("AF"&amp;DRAC!$J$15+9):INDIRECT("AF"&amp;DRAC!$J$16+9))</f>
        <v>1</v>
      </c>
      <c r="T33" s="815">
        <f ca="1">IF(DRAC!$J$15=DRAC!$J$16,0,_xlfn.STDEV.S(INDIRECT("AF"&amp;DRAC!$J$15+9):INDIRECT("AF"&amp;DRAC!$J$16+9)))</f>
        <v>0</v>
      </c>
      <c r="U33" s="815">
        <f ca="1">AVERAGE(INDIRECT("AG"&amp;DRAC!$J$15+9):INDIRECT("AG"&amp;DRAC!$J$16+9))</f>
        <v>1</v>
      </c>
      <c r="V33" s="815">
        <f ca="1">IF(DRAC!$J$15=DRAC!$J$16,0,_xlfn.STDEV.S(INDIRECT("AG"&amp;DRAC!$J$15+9):INDIRECT("AG"&amp;DRAC!$J$16+9)))</f>
        <v>0</v>
      </c>
      <c r="W33" s="758"/>
      <c r="X33" s="758"/>
      <c r="Y33" s="758"/>
      <c r="Z33" s="780">
        <v>24</v>
      </c>
      <c r="AA33" s="787">
        <v>1.77016686052817</v>
      </c>
      <c r="AB33" s="849">
        <v>0.90829717214781702</v>
      </c>
      <c r="AC33" s="849">
        <v>1.73710893018559</v>
      </c>
      <c r="AD33" s="849">
        <v>0.85087978048286805</v>
      </c>
      <c r="AE33" s="792">
        <v>1</v>
      </c>
      <c r="AF33" s="787">
        <v>1</v>
      </c>
      <c r="AG33" s="849">
        <f t="shared" si="0"/>
        <v>0.96594094018360421</v>
      </c>
      <c r="AH33" s="849">
        <f t="shared" si="5"/>
        <v>0.93707489961328605</v>
      </c>
      <c r="AI33" s="814">
        <v>1.14670553059031</v>
      </c>
      <c r="AJ33" s="814">
        <v>0.98425407084421201</v>
      </c>
      <c r="AK33" s="814">
        <v>1.15291382250275</v>
      </c>
      <c r="AL33" s="814">
        <v>0.97629337676817796</v>
      </c>
      <c r="AM33" s="814">
        <v>1.16342389740352</v>
      </c>
      <c r="AN33" s="814">
        <v>0.99396987498795697</v>
      </c>
      <c r="AO33" s="824">
        <f t="shared" si="1"/>
        <v>1.1558137683253822</v>
      </c>
      <c r="AP33" s="824">
        <f t="shared" si="1"/>
        <v>0.98686827952914702</v>
      </c>
      <c r="AQ33" s="573"/>
      <c r="AR33" s="758"/>
      <c r="AS33" s="758"/>
      <c r="AT33" s="758"/>
      <c r="AU33" s="758"/>
      <c r="AV33" s="758"/>
      <c r="AW33" s="758"/>
      <c r="AX33" s="758"/>
      <c r="AY33" s="758"/>
      <c r="AZ33" s="758"/>
      <c r="BA33" s="758"/>
      <c r="BB33" s="758"/>
    </row>
    <row r="34" spans="2:54" ht="15">
      <c r="B34" s="827" t="s">
        <v>310</v>
      </c>
      <c r="C34" s="758"/>
      <c r="D34" s="758"/>
      <c r="E34" s="758"/>
      <c r="F34" s="758"/>
      <c r="G34" s="758"/>
      <c r="H34" s="758"/>
      <c r="I34" s="758"/>
      <c r="J34" s="758"/>
      <c r="K34" s="758"/>
      <c r="L34" s="758"/>
      <c r="M34" s="795" t="s">
        <v>37</v>
      </c>
      <c r="N34" s="795"/>
      <c r="O34" s="858">
        <f ca="1">AVERAGE(INDIRECT("AJ"&amp;DRAC!$J$15+9):INDIRECT("AJ"&amp;DRAC!$J$16+9))</f>
        <v>1</v>
      </c>
      <c r="P34" s="858">
        <f ca="1">IF(DRAC!$J$15=DRAC!$J$16,0,_xlfn.STDEV.S(INDIRECT("AJ"&amp;DRAC!$J$15+9):INDIRECT("AJ"&amp;DRAC!$J$16+9)))</f>
        <v>0</v>
      </c>
      <c r="Q34" s="858">
        <f ca="1">AVERAGE(INDIRECT("AL"&amp;DRAC!$J$15+9):INDIRECT("AL"&amp;DRAC!$J$16+9))</f>
        <v>1</v>
      </c>
      <c r="R34" s="858">
        <f ca="1">IF(DRAC!$J$15=DRAC!$J$16,0,_xlfn.STDEV.S(INDIRECT("AL"&amp;DRAC!$J$15+9):INDIRECT("AL"&amp;DRAC!$J$16+9)))</f>
        <v>0</v>
      </c>
      <c r="S34" s="858">
        <f ca="1">AVERAGE(INDIRECT("AN"&amp;DRAC!$J$15+9):INDIRECT("AN"&amp;DRAC!$J$16+9))</f>
        <v>1</v>
      </c>
      <c r="T34" s="815">
        <f ca="1">IF(DRAC!$J$15=DRAC!$J$16,0,_xlfn.STDEV.S(INDIRECT("AN"&amp;DRAC!$J$15+9):INDIRECT("AN"&amp;DRAC!$J$16+9)))</f>
        <v>0</v>
      </c>
      <c r="U34" s="815">
        <f ca="1">AVERAGE(INDIRECT("AP"&amp;DRAC!$J$15+9):INDIRECT("AP"&amp;DRAC!$J$16+9))</f>
        <v>1</v>
      </c>
      <c r="V34" s="815">
        <f ca="1">IF(DRAC!$J$15=DRAC!$J$16,0,_xlfn.STDEV.S(INDIRECT("AP"&amp;DRAC!$J$15+9):INDIRECT("AP"&amp;DRAC!$J$16+9)))</f>
        <v>0</v>
      </c>
      <c r="W34" s="758"/>
      <c r="X34" s="758"/>
      <c r="Y34" s="758"/>
      <c r="Z34" s="780">
        <v>25</v>
      </c>
      <c r="AA34" s="787">
        <v>1.77857717858301</v>
      </c>
      <c r="AB34" s="849">
        <v>0.90759702799762698</v>
      </c>
      <c r="AC34" s="849">
        <v>1.7585747968560601</v>
      </c>
      <c r="AD34" s="849">
        <v>0.848000591951097</v>
      </c>
      <c r="AE34" s="792">
        <v>1</v>
      </c>
      <c r="AF34" s="787">
        <v>1</v>
      </c>
      <c r="AG34" s="849">
        <f t="shared" si="0"/>
        <v>0.97351586082125996</v>
      </c>
      <c r="AH34" s="849">
        <f t="shared" si="5"/>
        <v>0.9361913761512588</v>
      </c>
      <c r="AI34" s="814">
        <v>1.15034864192468</v>
      </c>
      <c r="AJ34" s="814">
        <v>0.98386805387745802</v>
      </c>
      <c r="AK34" s="814">
        <v>1.15685645846897</v>
      </c>
      <c r="AL34" s="814">
        <v>0.97568752537266801</v>
      </c>
      <c r="AM34" s="814">
        <v>1.1684224405663499</v>
      </c>
      <c r="AN34" s="814">
        <v>0.993771204873104</v>
      </c>
      <c r="AO34" s="824">
        <f t="shared" si="1"/>
        <v>1.1601481276288572</v>
      </c>
      <c r="AP34" s="824">
        <f t="shared" si="1"/>
        <v>0.98651731097602924</v>
      </c>
      <c r="AQ34" s="573"/>
      <c r="AR34" s="758"/>
      <c r="AS34" s="758"/>
      <c r="AT34" s="758"/>
      <c r="AU34" s="758"/>
      <c r="AV34" s="758"/>
      <c r="AW34" s="758"/>
      <c r="AX34" s="758"/>
      <c r="AY34" s="758"/>
      <c r="AZ34" s="758"/>
      <c r="BA34" s="758"/>
      <c r="BB34" s="758"/>
    </row>
    <row r="35" spans="2:54" ht="15">
      <c r="B35" s="758"/>
      <c r="C35" s="758"/>
      <c r="D35" s="828" t="s">
        <v>185</v>
      </c>
      <c r="E35" s="832" t="s">
        <v>186</v>
      </c>
      <c r="F35" s="832" t="s">
        <v>210</v>
      </c>
      <c r="G35" s="758"/>
      <c r="H35" s="758"/>
      <c r="I35" s="758"/>
      <c r="J35" s="758"/>
      <c r="K35" s="758"/>
      <c r="L35" s="758"/>
      <c r="M35" s="573"/>
      <c r="N35" s="758"/>
      <c r="O35" s="758"/>
      <c r="P35" s="758"/>
      <c r="Q35" s="758"/>
      <c r="R35" s="758"/>
      <c r="S35" s="758"/>
      <c r="T35" s="758"/>
      <c r="U35" s="758"/>
      <c r="V35" s="758"/>
      <c r="W35" s="758"/>
      <c r="X35" s="758"/>
      <c r="Y35" s="758"/>
      <c r="Z35" s="780">
        <v>26</v>
      </c>
      <c r="AA35" s="787">
        <v>1.78694488915524</v>
      </c>
      <c r="AB35" s="849">
        <v>0.90692253447515203</v>
      </c>
      <c r="AC35" s="849">
        <v>1.7793177618876299</v>
      </c>
      <c r="AD35" s="849">
        <v>0.845284539745639</v>
      </c>
      <c r="AE35" s="792">
        <v>1</v>
      </c>
      <c r="AF35" s="787">
        <v>1</v>
      </c>
      <c r="AG35" s="849">
        <f t="shared" si="0"/>
        <v>0.98091018353836434</v>
      </c>
      <c r="AH35" s="849">
        <f t="shared" si="5"/>
        <v>0.93535357281663978</v>
      </c>
      <c r="AI35" s="814">
        <v>1.15388326642012</v>
      </c>
      <c r="AJ35" s="814">
        <v>0.98348986505313696</v>
      </c>
      <c r="AK35" s="814">
        <v>1.1606909130668901</v>
      </c>
      <c r="AL35" s="814">
        <v>0.97509696258352196</v>
      </c>
      <c r="AM35" s="814">
        <v>1.17332229143207</v>
      </c>
      <c r="AN35" s="814">
        <v>0.99357574250112701</v>
      </c>
      <c r="AO35" s="824">
        <f t="shared" si="1"/>
        <v>1.1643785646654496</v>
      </c>
      <c r="AP35" s="824">
        <f t="shared" si="1"/>
        <v>0.98617377833784592</v>
      </c>
      <c r="AQ35" s="573"/>
      <c r="AR35" s="758"/>
      <c r="AS35" s="758"/>
      <c r="AT35" s="758"/>
      <c r="AU35" s="758"/>
      <c r="AV35" s="758"/>
      <c r="AW35" s="758"/>
      <c r="AX35" s="758"/>
      <c r="AY35" s="758"/>
      <c r="AZ35" s="758"/>
      <c r="BA35" s="758"/>
      <c r="BB35" s="758"/>
    </row>
    <row r="36" spans="2:54" ht="15">
      <c r="B36" s="758"/>
      <c r="C36" s="758"/>
      <c r="D36" s="859">
        <v>0.30961503117356814</v>
      </c>
      <c r="E36" s="860">
        <v>0.23157507811064143</v>
      </c>
      <c r="F36" s="860">
        <v>0.45880989071579031</v>
      </c>
      <c r="G36" s="758"/>
      <c r="H36" s="758"/>
      <c r="I36" s="758"/>
      <c r="J36" s="758"/>
      <c r="K36" s="758"/>
      <c r="L36" s="758"/>
      <c r="M36" s="854" t="s">
        <v>415</v>
      </c>
      <c r="N36" s="855"/>
      <c r="O36" s="815" t="s">
        <v>185</v>
      </c>
      <c r="P36" s="815" t="s">
        <v>197</v>
      </c>
      <c r="Q36" s="815" t="s">
        <v>186</v>
      </c>
      <c r="R36" s="815" t="s">
        <v>197</v>
      </c>
      <c r="S36" s="815" t="s">
        <v>210</v>
      </c>
      <c r="T36" s="815" t="s">
        <v>197</v>
      </c>
      <c r="U36" s="815" t="s">
        <v>284</v>
      </c>
      <c r="V36" s="815" t="s">
        <v>197</v>
      </c>
      <c r="W36" s="758"/>
      <c r="X36" s="758"/>
      <c r="Y36" s="758"/>
      <c r="Z36" s="780">
        <v>27</v>
      </c>
      <c r="AA36" s="787">
        <v>1.7954070882834601</v>
      </c>
      <c r="AB36" s="849">
        <v>0.90625622329861599</v>
      </c>
      <c r="AC36" s="849">
        <v>1.7993462160823701</v>
      </c>
      <c r="AD36" s="849">
        <v>0.84272009660184399</v>
      </c>
      <c r="AE36" s="792">
        <v>1</v>
      </c>
      <c r="AF36" s="787">
        <v>1</v>
      </c>
      <c r="AG36" s="849">
        <f t="shared" si="0"/>
        <v>0.98816829842982745</v>
      </c>
      <c r="AH36" s="849">
        <f t="shared" si="5"/>
        <v>0.93455341173961082</v>
      </c>
      <c r="AI36" s="814">
        <v>1.1573133349818701</v>
      </c>
      <c r="AJ36" s="814">
        <v>0.98311915824176199</v>
      </c>
      <c r="AK36" s="814">
        <v>1.1644189083429499</v>
      </c>
      <c r="AL36" s="814">
        <v>0.97452080608744895</v>
      </c>
      <c r="AM36" s="814">
        <v>1.1781264965147999</v>
      </c>
      <c r="AN36" s="814">
        <v>0.99338347419011197</v>
      </c>
      <c r="AO36" s="824">
        <f t="shared" si="1"/>
        <v>1.1685080930563565</v>
      </c>
      <c r="AP36" s="824">
        <f t="shared" si="1"/>
        <v>0.98583736384853893</v>
      </c>
      <c r="AQ36" s="573"/>
      <c r="AR36" s="758"/>
      <c r="AS36" s="758"/>
      <c r="AT36" s="758"/>
      <c r="AU36" s="758"/>
      <c r="AV36" s="758"/>
      <c r="AW36" s="758"/>
      <c r="AX36" s="758"/>
      <c r="AY36" s="758"/>
      <c r="AZ36" s="758"/>
      <c r="BA36" s="758"/>
      <c r="BB36" s="758"/>
    </row>
    <row r="37" spans="2:54" ht="15">
      <c r="B37" s="758"/>
      <c r="C37" s="758"/>
      <c r="D37" s="861"/>
      <c r="E37" s="862"/>
      <c r="F37" s="862"/>
      <c r="G37" s="758"/>
      <c r="H37" s="758"/>
      <c r="I37" s="758"/>
      <c r="J37" s="758"/>
      <c r="K37" s="758"/>
      <c r="L37" s="758"/>
      <c r="M37" s="856" t="s">
        <v>309</v>
      </c>
      <c r="N37" s="857"/>
      <c r="O37" s="858">
        <f ca="1">AVERAGE(INDIRECT("AA"&amp;DRAC!$J$15+9):INDIRECT("AA"&amp;DRAC!$J$16+9))</f>
        <v>1</v>
      </c>
      <c r="P37" s="858">
        <f ca="1">IF(DRAC!$J$15=DRAC!$J$16,0,_xlfn.STDEV.S(INDIRECT("AA"&amp;DRAC!$J$15+9):INDIRECT("AA"&amp;DRAC!$J$16+9)))</f>
        <v>0</v>
      </c>
      <c r="Q37" s="858">
        <f ca="1">AVERAGE(INDIRECT("AC"&amp;DRAC!$J$15+9):INDIRECT("AC"&amp;DRAC!$J$16+9))</f>
        <v>1</v>
      </c>
      <c r="R37" s="858">
        <f ca="1">IF(DRAC!$J$15=DRAC!$J$16,0,_xlfn.STDEV.S(INDIRECT("AC"&amp;DRAC!$J$15+9):INDIRECT("AC"&amp;DRAC!$J$16+9)))</f>
        <v>0</v>
      </c>
      <c r="S37" s="858">
        <f ca="1">AVERAGE(INDIRECT("AE"&amp;DRAC!$J$15+9):INDIRECT("AE"&amp;DRAC!$J$16+9))</f>
        <v>1</v>
      </c>
      <c r="T37" s="815">
        <f ca="1">IF(DRAC!$J$15=DRAC!$J$16,0,_xlfn.STDEV.S(INDIRECT("AE"&amp;DRAC!$J$15+9):INDIRECT("AE"&amp;DRAC!$J$16+9)))</f>
        <v>0</v>
      </c>
      <c r="U37" s="815">
        <f ca="1">AVERAGE(INDIRECT("AF"&amp;DRAC!$J$15+9):INDIRECT("AF"&amp;DRAC!$J$16+9))</f>
        <v>1</v>
      </c>
      <c r="V37" s="815">
        <f ca="1">IF(DRAC!$J$15=DRAC!$J$16,0,_xlfn.STDEV.S(INDIRECT("AF"&amp;DRAC!$J$15+9):INDIRECT("AF"&amp;DRAC!$J$16+9)))</f>
        <v>0</v>
      </c>
      <c r="W37" s="758"/>
      <c r="X37" s="758"/>
      <c r="Y37" s="758"/>
      <c r="Z37" s="780">
        <v>28</v>
      </c>
      <c r="AA37" s="787">
        <v>1.8040759456436</v>
      </c>
      <c r="AB37" s="849">
        <v>0.90558314803898499</v>
      </c>
      <c r="AC37" s="849">
        <v>1.8186685502423201</v>
      </c>
      <c r="AD37" s="849">
        <v>0.84029580170251705</v>
      </c>
      <c r="AE37" s="792">
        <v>1</v>
      </c>
      <c r="AF37" s="787">
        <v>1</v>
      </c>
      <c r="AG37" s="849">
        <f>(AA37*$D$36)+(AC37*$E$36)+((1-0.966)*$F$36)</f>
        <v>0.99532687801399677</v>
      </c>
      <c r="AH37" s="849">
        <f>(AB37*$D$36)+(AD37*$E$36)+(1*$F$36)</f>
        <v>0.93378361124144305</v>
      </c>
      <c r="AI37" s="814">
        <v>1.1606426686834701</v>
      </c>
      <c r="AJ37" s="814">
        <v>0.98275572994695604</v>
      </c>
      <c r="AK37" s="814">
        <v>1.1680418825285099</v>
      </c>
      <c r="AL37" s="814">
        <v>0.97395832521000603</v>
      </c>
      <c r="AM37" s="814">
        <v>1.1828378093187299</v>
      </c>
      <c r="AN37" s="814">
        <v>0.99319438625814704</v>
      </c>
      <c r="AO37" s="824">
        <f t="shared" ref="AO37:AP39" si="14">(AI37*$D$36)+(AK37*$E$36)+(AM37*$F$36)</f>
        <v>1.1725394922568775</v>
      </c>
      <c r="AP37" s="824">
        <f t="shared" si="14"/>
        <v>0.98550782901918299</v>
      </c>
      <c r="AQ37" s="573"/>
      <c r="AR37" s="758"/>
      <c r="AS37" s="758"/>
      <c r="AT37" s="758"/>
      <c r="AU37" s="758"/>
      <c r="AV37" s="758"/>
      <c r="AW37" s="758"/>
      <c r="AX37" s="758"/>
      <c r="AY37" s="758"/>
      <c r="AZ37" s="758"/>
      <c r="BA37" s="758"/>
      <c r="BB37" s="758"/>
    </row>
    <row r="38" spans="2:54" ht="15" customHeight="1">
      <c r="B38" s="1592" t="s">
        <v>535</v>
      </c>
      <c r="C38" s="1593"/>
      <c r="D38" s="1593"/>
      <c r="E38" s="1593"/>
      <c r="F38" s="1593"/>
      <c r="G38" s="1593"/>
      <c r="H38" s="1593"/>
      <c r="I38" s="1593"/>
      <c r="J38" s="1594"/>
      <c r="K38" s="758"/>
      <c r="L38" s="758"/>
      <c r="M38" s="795" t="s">
        <v>37</v>
      </c>
      <c r="N38" s="795"/>
      <c r="O38" s="858">
        <f ca="1">AVERAGE(INDIRECT("AI"&amp;DRAC!$J$15+9):INDIRECT("AI"&amp;DRAC!$J$16+9))</f>
        <v>1</v>
      </c>
      <c r="P38" s="858">
        <f ca="1">IF(DRAC!$J$15=DRAC!$J$16,0,_xlfn.STDEV.S(INDIRECT("AI"&amp;DRAC!$J$15+9):INDIRECT("AI"&amp;DRAC!$J$16+9)))</f>
        <v>0</v>
      </c>
      <c r="Q38" s="858">
        <f ca="1">AVERAGE(INDIRECT("AK"&amp;DRAC!$J$15+9):INDIRECT("AK"&amp;DRAC!$J$16+9))</f>
        <v>1</v>
      </c>
      <c r="R38" s="858">
        <f ca="1">IF(DRAC!$J$15=DRAC!$J$16,0,_xlfn.STDEV.S(INDIRECT("AK"&amp;DRAC!$J$15+9):INDIRECT("AK"&amp;DRAC!$J$16+9)))</f>
        <v>0</v>
      </c>
      <c r="S38" s="858">
        <f ca="1">AVERAGE(INDIRECT("AM"&amp;DRAC!$J$15+9):INDIRECT("AM"&amp;DRAC!$J$16+9))</f>
        <v>1</v>
      </c>
      <c r="T38" s="815">
        <f ca="1">IF(DRAC!$J$15=DRAC!$J$16,0,_xlfn.STDEV.S(INDIRECT("AM"&amp;DRAC!$J$15+9):INDIRECT("AM"&amp;DRAC!$J$16+9)))</f>
        <v>0</v>
      </c>
      <c r="U38" s="815">
        <f ca="1">AVERAGE(INDIRECT("AO"&amp;DRAC!$J$15+9):INDIRECT("AO"&amp;DRAC!$J$16+9))</f>
        <v>1</v>
      </c>
      <c r="V38" s="815">
        <f ca="1">IF(DRAC!$J$15=DRAC!$J$16,0,_xlfn.STDEV.S(INDIRECT("AO"&amp;DRAC!$J$15+9):INDIRECT("AO"&amp;DRAC!$J$16+9)))</f>
        <v>0</v>
      </c>
      <c r="W38" s="758"/>
      <c r="X38" s="758"/>
      <c r="Y38" s="758"/>
      <c r="Z38" s="780">
        <v>29</v>
      </c>
      <c r="AA38" s="787">
        <v>1.8130376176530301</v>
      </c>
      <c r="AB38" s="849">
        <v>0.90489100094598296</v>
      </c>
      <c r="AC38" s="849">
        <v>1.8372931551695599</v>
      </c>
      <c r="AD38" s="849">
        <v>0.83800025598558903</v>
      </c>
      <c r="AE38" s="792">
        <v>1</v>
      </c>
      <c r="AF38" s="787">
        <v>1</v>
      </c>
      <c r="AG38" s="849">
        <f>(AA38*$D$36)+(AC38*$E$36)+((1-0.966)*$F$36)</f>
        <v>1.0024145407133691</v>
      </c>
      <c r="AH38" s="849">
        <f>(AB38*$D$36)+(AD38*$E$36)+(1*$F$36)</f>
        <v>0.93303772091896242</v>
      </c>
      <c r="AI38" s="814">
        <v>1.1638749986772601</v>
      </c>
      <c r="AJ38" s="814">
        <v>0.982399500874238</v>
      </c>
      <c r="AK38" s="814">
        <v>1.17156116440766</v>
      </c>
      <c r="AL38" s="814">
        <v>0.973408936478252</v>
      </c>
      <c r="AM38" s="814">
        <v>1.1874587014493501</v>
      </c>
      <c r="AN38" s="814">
        <v>0.99300846502332096</v>
      </c>
      <c r="AO38" s="824">
        <f t="shared" si="14"/>
        <v>1.1764753591981849</v>
      </c>
      <c r="AP38" s="824">
        <f t="shared" si="14"/>
        <v>0.98518500790382713</v>
      </c>
      <c r="AQ38" s="573"/>
      <c r="AR38" s="758"/>
      <c r="AS38" s="758"/>
      <c r="AT38" s="758"/>
      <c r="AU38" s="758"/>
      <c r="AV38" s="758"/>
      <c r="AW38" s="758"/>
      <c r="AX38" s="758"/>
      <c r="AY38" s="758"/>
      <c r="AZ38" s="758"/>
      <c r="BA38" s="758"/>
      <c r="BB38" s="758"/>
    </row>
    <row r="39" spans="2:54" ht="15">
      <c r="B39" s="1595"/>
      <c r="C39" s="1596"/>
      <c r="D39" s="1596"/>
      <c r="E39" s="1596"/>
      <c r="F39" s="1596"/>
      <c r="G39" s="1596"/>
      <c r="H39" s="1596"/>
      <c r="I39" s="1596"/>
      <c r="J39" s="1597"/>
      <c r="K39" s="758"/>
      <c r="L39" s="758"/>
      <c r="M39" s="573"/>
      <c r="N39" s="758"/>
      <c r="O39" s="758"/>
      <c r="P39" s="758"/>
      <c r="Q39" s="758"/>
      <c r="R39" s="758"/>
      <c r="S39" s="758"/>
      <c r="T39" s="758"/>
      <c r="U39" s="758"/>
      <c r="V39" s="758"/>
      <c r="W39" s="758"/>
      <c r="X39" s="758"/>
      <c r="Y39" s="758"/>
      <c r="Z39" s="780">
        <v>30</v>
      </c>
      <c r="AA39" s="787">
        <v>1.8223518016485001</v>
      </c>
      <c r="AB39" s="849">
        <v>0.90417016860946897</v>
      </c>
      <c r="AC39" s="849">
        <v>1.8552284216661299</v>
      </c>
      <c r="AD39" s="849">
        <v>0.83582211697265596</v>
      </c>
      <c r="AE39" s="792">
        <v>1</v>
      </c>
      <c r="AF39" s="787">
        <v>1</v>
      </c>
      <c r="AG39" s="849">
        <f>(AA39*$D$36)+(AC39*$E$36)+((1-0.966)*$F$36)</f>
        <v>1.0094517128213614</v>
      </c>
      <c r="AH39" s="849">
        <f>(AB39*$D$36)+(AD39*$E$36)+(1*$F$36)</f>
        <v>0.93231013768056592</v>
      </c>
      <c r="AI39" s="814">
        <v>1.16701397354869</v>
      </c>
      <c r="AJ39" s="814">
        <v>0.98205049697540903</v>
      </c>
      <c r="AK39" s="814">
        <v>1.1749781261126599</v>
      </c>
      <c r="AL39" s="814">
        <v>0.97287219690175997</v>
      </c>
      <c r="AM39" s="814">
        <v>1.1919913755054901</v>
      </c>
      <c r="AN39" s="814">
        <v>0.99282569680372101</v>
      </c>
      <c r="AO39" s="824">
        <f t="shared" si="14"/>
        <v>1.1803181518629402</v>
      </c>
      <c r="AP39" s="824">
        <f t="shared" si="14"/>
        <v>0.98486879967459928</v>
      </c>
      <c r="AQ39" s="573"/>
      <c r="AR39" s="758"/>
      <c r="AS39" s="758"/>
      <c r="AT39" s="758"/>
      <c r="AU39" s="758"/>
      <c r="AV39" s="758"/>
      <c r="AW39" s="758"/>
      <c r="AX39" s="758"/>
      <c r="AY39" s="758"/>
      <c r="AZ39" s="758"/>
      <c r="BA39" s="758"/>
      <c r="BB39" s="758"/>
    </row>
    <row r="40" spans="2:54" ht="15">
      <c r="B40" s="1595"/>
      <c r="C40" s="1596"/>
      <c r="D40" s="1596"/>
      <c r="E40" s="1596"/>
      <c r="F40" s="1596"/>
      <c r="G40" s="1596"/>
      <c r="H40" s="1596"/>
      <c r="I40" s="1596"/>
      <c r="J40" s="1597"/>
      <c r="K40" s="758"/>
      <c r="L40" s="758"/>
      <c r="M40" s="573"/>
      <c r="N40" s="758"/>
      <c r="O40" s="758"/>
      <c r="P40" s="758"/>
      <c r="Q40" s="758"/>
      <c r="R40" s="758"/>
      <c r="S40" s="758"/>
      <c r="T40" s="758"/>
      <c r="U40" s="758"/>
      <c r="V40" s="758"/>
      <c r="W40" s="758"/>
      <c r="X40" s="758"/>
      <c r="Y40" s="758"/>
      <c r="Z40" s="758"/>
      <c r="AA40" s="758"/>
      <c r="AB40" s="758"/>
      <c r="AC40" s="758"/>
      <c r="AD40" s="758"/>
      <c r="AE40" s="758"/>
      <c r="AF40" s="758"/>
      <c r="AG40" s="758"/>
      <c r="AH40" s="758"/>
      <c r="AI40" s="758"/>
      <c r="AJ40" s="758"/>
      <c r="AK40" s="573"/>
      <c r="AL40" s="573"/>
      <c r="AM40" s="573"/>
      <c r="AN40" s="573"/>
      <c r="AO40" s="573"/>
      <c r="AP40" s="573"/>
      <c r="AQ40" s="573"/>
      <c r="AR40" s="758"/>
      <c r="AS40" s="758"/>
      <c r="AT40" s="758"/>
      <c r="AU40" s="758"/>
      <c r="AV40" s="758"/>
      <c r="AW40" s="758"/>
      <c r="AX40" s="758"/>
      <c r="AY40" s="758"/>
      <c r="AZ40" s="758"/>
      <c r="BA40" s="758"/>
      <c r="BB40" s="758"/>
    </row>
    <row r="41" spans="2:54" ht="15">
      <c r="B41" s="1595"/>
      <c r="C41" s="1596"/>
      <c r="D41" s="1596"/>
      <c r="E41" s="1596"/>
      <c r="F41" s="1596"/>
      <c r="G41" s="1596"/>
      <c r="H41" s="1596"/>
      <c r="I41" s="1596"/>
      <c r="J41" s="1597"/>
      <c r="K41" s="758"/>
      <c r="L41" s="758"/>
      <c r="M41" s="573"/>
      <c r="N41" s="758"/>
      <c r="O41" s="758"/>
      <c r="P41" s="758"/>
      <c r="Q41" s="758"/>
      <c r="R41" s="758"/>
      <c r="S41" s="758"/>
      <c r="T41" s="758"/>
      <c r="U41" s="758"/>
      <c r="V41" s="758"/>
      <c r="W41" s="758"/>
      <c r="X41" s="758"/>
      <c r="Y41" s="758"/>
      <c r="Z41" s="758"/>
      <c r="AA41" s="758"/>
      <c r="AB41" s="758"/>
      <c r="AC41" s="758"/>
      <c r="AD41" s="758"/>
      <c r="AE41" s="758"/>
      <c r="AF41" s="758"/>
      <c r="AG41" s="758"/>
      <c r="AH41" s="758"/>
      <c r="AI41" s="1656"/>
      <c r="AJ41" s="1656"/>
      <c r="AK41" s="1656"/>
      <c r="AL41" s="1656"/>
      <c r="AM41" s="1656"/>
      <c r="AN41" s="1656"/>
      <c r="AO41" s="573"/>
      <c r="AP41" s="573"/>
      <c r="AQ41" s="573"/>
      <c r="AR41" s="758"/>
      <c r="AS41" s="758"/>
      <c r="AT41" s="758"/>
      <c r="AU41" s="758"/>
      <c r="AV41" s="758"/>
      <c r="AW41" s="758"/>
      <c r="AX41" s="758"/>
      <c r="AY41" s="758"/>
      <c r="AZ41" s="758"/>
      <c r="BA41" s="758"/>
      <c r="BB41" s="758"/>
    </row>
    <row r="42" spans="2:54" ht="15">
      <c r="B42" s="1595"/>
      <c r="C42" s="1596"/>
      <c r="D42" s="1596"/>
      <c r="E42" s="1596"/>
      <c r="F42" s="1596"/>
      <c r="G42" s="1596"/>
      <c r="H42" s="1596"/>
      <c r="I42" s="1596"/>
      <c r="J42" s="1597"/>
      <c r="K42" s="758"/>
      <c r="L42" s="758"/>
      <c r="M42" s="573"/>
      <c r="N42" s="758"/>
      <c r="O42" s="758"/>
      <c r="P42" s="758"/>
      <c r="Q42" s="758"/>
      <c r="R42" s="758"/>
      <c r="S42" s="758"/>
      <c r="T42" s="758"/>
      <c r="U42" s="758"/>
      <c r="V42" s="758"/>
      <c r="W42" s="758"/>
      <c r="X42" s="758"/>
      <c r="Y42" s="758"/>
      <c r="Z42" s="758"/>
      <c r="AA42" s="758"/>
      <c r="AB42" s="758"/>
      <c r="AC42" s="758"/>
      <c r="AD42" s="758"/>
      <c r="AE42" s="758"/>
      <c r="AF42" s="758"/>
      <c r="AG42" s="758"/>
      <c r="AH42" s="758"/>
      <c r="AI42" s="758"/>
      <c r="AJ42" s="758"/>
      <c r="AK42" s="573"/>
      <c r="AL42" s="573"/>
      <c r="AM42" s="573"/>
      <c r="AN42" s="573"/>
      <c r="AO42" s="573"/>
      <c r="AP42" s="573"/>
      <c r="AQ42" s="573"/>
      <c r="AR42" s="758"/>
      <c r="AS42" s="758"/>
      <c r="AT42" s="758"/>
      <c r="AU42" s="758"/>
      <c r="AV42" s="758"/>
      <c r="AW42" s="758"/>
      <c r="AX42" s="758"/>
      <c r="AY42" s="758"/>
      <c r="AZ42" s="758"/>
      <c r="BA42" s="758"/>
      <c r="BB42" s="758"/>
    </row>
    <row r="43" spans="2:54" ht="15">
      <c r="B43" s="1606"/>
      <c r="C43" s="1607"/>
      <c r="D43" s="1607"/>
      <c r="E43" s="1607"/>
      <c r="F43" s="1607"/>
      <c r="G43" s="1607"/>
      <c r="H43" s="1607"/>
      <c r="I43" s="1607"/>
      <c r="J43" s="1608"/>
      <c r="K43" s="758"/>
      <c r="L43" s="758"/>
      <c r="M43" s="573"/>
      <c r="N43" s="758"/>
      <c r="O43" s="758"/>
      <c r="P43" s="758"/>
      <c r="Q43" s="758"/>
      <c r="R43" s="758"/>
      <c r="S43" s="758"/>
      <c r="T43" s="758"/>
      <c r="U43" s="758"/>
      <c r="V43" s="758"/>
      <c r="W43" s="758"/>
      <c r="X43" s="758"/>
      <c r="Y43" s="758"/>
      <c r="Z43" s="758"/>
      <c r="AA43" s="758"/>
      <c r="AB43" s="758"/>
      <c r="AC43" s="758"/>
      <c r="AD43" s="758"/>
      <c r="AE43" s="758"/>
      <c r="AF43" s="758"/>
      <c r="AG43" s="758"/>
      <c r="AH43" s="758"/>
      <c r="AI43" s="758"/>
      <c r="AJ43" s="758"/>
      <c r="AK43" s="573"/>
      <c r="AL43" s="573"/>
      <c r="AM43" s="573"/>
      <c r="AN43" s="573"/>
      <c r="AO43" s="573"/>
      <c r="AP43" s="573"/>
      <c r="AQ43" s="573"/>
      <c r="AR43" s="758"/>
      <c r="AS43" s="758"/>
      <c r="AT43" s="758"/>
      <c r="AU43" s="758"/>
      <c r="AV43" s="758"/>
      <c r="AW43" s="758"/>
      <c r="AX43" s="758"/>
      <c r="AY43" s="758"/>
      <c r="AZ43" s="758"/>
      <c r="BA43" s="758"/>
      <c r="BB43" s="758"/>
    </row>
    <row r="44" spans="2:54" ht="15">
      <c r="B44" s="758"/>
      <c r="C44" s="758"/>
      <c r="D44" s="758"/>
      <c r="E44" s="758"/>
      <c r="F44" s="758"/>
      <c r="G44" s="758"/>
      <c r="H44" s="758"/>
      <c r="I44" s="758"/>
      <c r="J44" s="758"/>
      <c r="K44" s="758"/>
      <c r="L44" s="758"/>
      <c r="M44" s="573"/>
      <c r="N44" s="758"/>
      <c r="O44" s="758"/>
      <c r="P44" s="758"/>
      <c r="Q44" s="758"/>
      <c r="R44" s="758"/>
      <c r="S44" s="758"/>
      <c r="T44" s="758"/>
      <c r="U44" s="758"/>
      <c r="V44" s="758"/>
      <c r="W44" s="758"/>
      <c r="X44" s="758"/>
      <c r="Y44" s="758"/>
      <c r="Z44" s="758"/>
      <c r="AA44" s="758"/>
      <c r="AB44" s="758"/>
      <c r="AC44" s="758"/>
      <c r="AD44" s="758"/>
      <c r="AE44" s="758"/>
      <c r="AF44" s="758"/>
      <c r="AG44" s="758"/>
      <c r="AH44" s="758"/>
      <c r="AI44" s="758"/>
      <c r="AJ44" s="758"/>
      <c r="AK44" s="573"/>
      <c r="AL44" s="573"/>
      <c r="AM44" s="573"/>
      <c r="AN44" s="573"/>
      <c r="AO44" s="573"/>
      <c r="AP44" s="573"/>
      <c r="AQ44" s="573"/>
      <c r="AR44" s="758"/>
      <c r="AS44" s="758"/>
      <c r="AT44" s="758"/>
      <c r="AU44" s="758"/>
      <c r="AV44" s="758"/>
      <c r="AW44" s="758"/>
      <c r="AX44" s="758"/>
      <c r="AY44" s="758"/>
      <c r="AZ44" s="758"/>
      <c r="BA44" s="758"/>
      <c r="BB44" s="758"/>
    </row>
    <row r="45" spans="2:54" ht="15">
      <c r="B45" s="758"/>
      <c r="C45" s="758"/>
      <c r="D45" s="758"/>
      <c r="E45" s="758"/>
      <c r="F45" s="758"/>
      <c r="G45" s="758"/>
      <c r="H45" s="758"/>
      <c r="I45" s="758"/>
      <c r="J45" s="758"/>
      <c r="K45" s="758"/>
      <c r="L45" s="758"/>
      <c r="M45" s="573"/>
      <c r="N45" s="758"/>
      <c r="O45" s="758"/>
      <c r="P45" s="758"/>
      <c r="Q45" s="758"/>
      <c r="R45" s="758"/>
      <c r="S45" s="758"/>
      <c r="T45" s="758"/>
      <c r="U45" s="758"/>
      <c r="V45" s="758"/>
      <c r="W45" s="758"/>
      <c r="X45" s="758"/>
      <c r="Y45" s="758"/>
      <c r="Z45" s="758"/>
      <c r="AA45" s="758"/>
      <c r="AB45" s="758"/>
      <c r="AC45" s="758"/>
      <c r="AD45" s="758"/>
      <c r="AE45" s="758"/>
      <c r="AF45" s="758"/>
      <c r="AG45" s="758"/>
      <c r="AH45" s="758"/>
      <c r="AI45" s="758"/>
      <c r="AJ45" s="758"/>
      <c r="AK45" s="573"/>
      <c r="AL45" s="573"/>
      <c r="AM45" s="573"/>
      <c r="AN45" s="573"/>
      <c r="AO45" s="573"/>
      <c r="AP45" s="573"/>
      <c r="AQ45" s="573"/>
      <c r="AR45" s="758"/>
      <c r="AS45" s="758"/>
      <c r="AT45" s="758"/>
      <c r="AU45" s="758"/>
      <c r="AV45" s="758"/>
      <c r="AW45" s="758"/>
      <c r="AX45" s="758"/>
      <c r="AY45" s="758"/>
      <c r="AZ45" s="758"/>
      <c r="BA45" s="758"/>
      <c r="BB45" s="758"/>
    </row>
    <row r="46" spans="2:54" ht="15">
      <c r="B46" s="758"/>
      <c r="C46" s="758"/>
      <c r="D46" s="758"/>
      <c r="E46" s="758"/>
      <c r="F46" s="758"/>
      <c r="G46" s="758"/>
      <c r="H46" s="758"/>
      <c r="I46" s="758"/>
      <c r="J46" s="758"/>
      <c r="K46" s="758"/>
      <c r="L46" s="758"/>
      <c r="M46" s="758"/>
      <c r="N46" s="758"/>
      <c r="O46" s="758"/>
      <c r="P46" s="758"/>
      <c r="Q46" s="758"/>
      <c r="R46" s="758"/>
      <c r="S46" s="758"/>
      <c r="T46" s="758"/>
      <c r="U46" s="758"/>
      <c r="V46" s="758"/>
      <c r="W46" s="758"/>
      <c r="X46" s="758"/>
      <c r="Y46" s="758"/>
      <c r="Z46" s="758"/>
      <c r="AA46" s="758"/>
      <c r="AB46" s="758"/>
      <c r="AC46" s="758"/>
      <c r="AD46" s="758"/>
      <c r="AE46" s="758"/>
      <c r="AF46" s="758"/>
      <c r="AG46" s="758"/>
      <c r="AH46" s="758"/>
      <c r="AI46" s="758"/>
      <c r="AJ46" s="758"/>
      <c r="AK46" s="573"/>
      <c r="AL46" s="573"/>
      <c r="AM46" s="573"/>
      <c r="AN46" s="573"/>
      <c r="AO46" s="573"/>
      <c r="AP46" s="573"/>
      <c r="AQ46" s="573"/>
      <c r="AR46" s="758"/>
      <c r="AS46" s="758"/>
      <c r="AT46" s="758"/>
      <c r="AU46" s="758"/>
      <c r="AV46" s="758"/>
      <c r="AW46" s="758"/>
      <c r="AX46" s="758"/>
      <c r="AY46" s="758"/>
      <c r="AZ46" s="758"/>
      <c r="BA46" s="758"/>
      <c r="BB46" s="758"/>
    </row>
    <row r="47" spans="2:54" ht="15">
      <c r="B47" s="758"/>
      <c r="C47" s="758"/>
      <c r="D47" s="758"/>
      <c r="E47" s="758"/>
      <c r="F47" s="758"/>
      <c r="G47" s="758"/>
      <c r="H47" s="758"/>
      <c r="I47" s="758"/>
      <c r="J47" s="758"/>
      <c r="K47" s="758"/>
      <c r="L47" s="758"/>
      <c r="M47" s="758"/>
      <c r="N47" s="758"/>
      <c r="O47" s="758"/>
      <c r="P47" s="758"/>
      <c r="Q47" s="758"/>
      <c r="R47" s="758"/>
      <c r="S47" s="758"/>
      <c r="T47" s="758"/>
      <c r="U47" s="758"/>
      <c r="V47" s="758"/>
      <c r="W47" s="758"/>
      <c r="X47" s="758"/>
      <c r="Y47" s="758"/>
      <c r="Z47" s="758"/>
      <c r="AA47" s="758"/>
      <c r="AB47" s="758"/>
      <c r="AC47" s="758"/>
      <c r="AD47" s="758"/>
      <c r="AE47" s="758"/>
      <c r="AF47" s="758"/>
      <c r="AG47" s="758"/>
      <c r="AH47" s="758"/>
      <c r="AI47" s="758"/>
      <c r="AJ47" s="758"/>
      <c r="AK47" s="573"/>
      <c r="AL47" s="573"/>
      <c r="AM47" s="573"/>
      <c r="AN47" s="573"/>
      <c r="AO47" s="573"/>
      <c r="AP47" s="573"/>
      <c r="AQ47" s="573"/>
      <c r="AR47" s="758"/>
      <c r="AS47" s="758"/>
      <c r="AT47" s="758"/>
      <c r="AU47" s="758"/>
      <c r="AV47" s="758"/>
      <c r="AW47" s="758"/>
      <c r="AX47" s="758"/>
      <c r="AY47" s="758"/>
      <c r="AZ47" s="758"/>
      <c r="BA47" s="758"/>
      <c r="BB47" s="758"/>
    </row>
    <row r="48" spans="2:54" ht="15">
      <c r="B48" s="758"/>
      <c r="C48" s="758"/>
      <c r="D48" s="758"/>
      <c r="E48" s="758"/>
      <c r="F48" s="758"/>
      <c r="G48" s="758"/>
      <c r="H48" s="758"/>
      <c r="I48" s="758"/>
      <c r="J48" s="758"/>
      <c r="K48" s="758"/>
      <c r="L48" s="758"/>
      <c r="M48" s="758"/>
      <c r="N48" s="758"/>
      <c r="O48" s="758"/>
      <c r="P48" s="758"/>
      <c r="Q48" s="758"/>
      <c r="R48" s="758"/>
      <c r="S48" s="758"/>
      <c r="T48" s="758"/>
      <c r="U48" s="758"/>
      <c r="V48" s="758"/>
      <c r="W48" s="758"/>
      <c r="X48" s="758"/>
      <c r="Y48" s="758"/>
      <c r="Z48" s="758"/>
      <c r="AA48" s="758"/>
      <c r="AB48" s="758"/>
      <c r="AC48" s="758"/>
      <c r="AD48" s="758"/>
      <c r="AE48" s="758"/>
      <c r="AF48" s="758"/>
      <c r="AG48" s="758"/>
      <c r="AH48" s="758"/>
      <c r="AI48" s="758"/>
      <c r="AJ48" s="758"/>
      <c r="AK48" s="573"/>
      <c r="AL48" s="573"/>
      <c r="AM48" s="573"/>
      <c r="AN48" s="573"/>
      <c r="AO48" s="573"/>
      <c r="AP48" s="573"/>
      <c r="AQ48" s="573"/>
      <c r="AR48" s="758"/>
      <c r="AS48" s="758"/>
      <c r="AT48" s="758"/>
      <c r="AU48" s="758"/>
      <c r="AV48" s="758"/>
      <c r="AW48" s="758"/>
      <c r="AX48" s="758"/>
      <c r="AY48" s="758"/>
      <c r="AZ48" s="758"/>
      <c r="BA48" s="758"/>
      <c r="BB48" s="758"/>
    </row>
    <row r="49" spans="2:61" ht="15">
      <c r="B49" s="758"/>
      <c r="C49" s="758"/>
      <c r="D49" s="758"/>
      <c r="E49" s="758"/>
      <c r="F49" s="758"/>
      <c r="G49" s="758"/>
      <c r="H49" s="758"/>
      <c r="I49" s="758"/>
      <c r="J49" s="758"/>
      <c r="K49" s="758"/>
      <c r="L49" s="758"/>
      <c r="M49" s="758"/>
      <c r="N49" s="758"/>
      <c r="O49" s="758"/>
      <c r="P49" s="758"/>
      <c r="Q49" s="758"/>
      <c r="R49" s="758"/>
      <c r="S49" s="758"/>
      <c r="T49" s="758"/>
      <c r="U49" s="758"/>
      <c r="V49" s="758"/>
      <c r="W49" s="758"/>
      <c r="X49" s="758"/>
      <c r="Y49" s="758"/>
      <c r="Z49" s="758"/>
      <c r="AA49" s="758"/>
      <c r="AB49" s="758"/>
      <c r="AC49" s="758"/>
      <c r="AD49" s="758"/>
      <c r="AE49" s="758"/>
      <c r="AF49" s="758"/>
      <c r="AG49" s="758"/>
      <c r="AH49" s="758"/>
      <c r="AI49" s="758"/>
      <c r="AJ49" s="758"/>
      <c r="AK49" s="573"/>
      <c r="AL49" s="573"/>
      <c r="AM49" s="573"/>
      <c r="AN49" s="573"/>
      <c r="AO49" s="573"/>
      <c r="AP49" s="573"/>
      <c r="AQ49" s="573"/>
      <c r="AR49" s="758"/>
      <c r="AS49" s="758"/>
      <c r="AT49" s="758"/>
      <c r="AU49" s="758"/>
      <c r="AV49" s="758"/>
      <c r="AW49" s="758"/>
      <c r="AX49" s="758"/>
      <c r="AY49" s="758"/>
      <c r="AZ49" s="758"/>
      <c r="BA49" s="758"/>
      <c r="BB49" s="758"/>
    </row>
    <row r="50" spans="2:61" ht="15">
      <c r="B50" s="758"/>
      <c r="C50" s="758"/>
      <c r="D50" s="758"/>
      <c r="E50" s="758"/>
      <c r="F50" s="758"/>
      <c r="G50" s="758"/>
      <c r="H50" s="758"/>
      <c r="I50" s="758"/>
      <c r="J50" s="758"/>
      <c r="K50" s="758"/>
      <c r="L50" s="758"/>
      <c r="M50" s="758"/>
      <c r="N50" s="758"/>
      <c r="O50" s="758"/>
      <c r="P50" s="758"/>
      <c r="Q50" s="758"/>
      <c r="R50" s="758"/>
      <c r="S50" s="758"/>
      <c r="T50" s="758"/>
      <c r="U50" s="758"/>
      <c r="V50" s="758"/>
      <c r="W50" s="758"/>
      <c r="X50" s="758"/>
      <c r="Y50" s="758"/>
      <c r="Z50" s="758"/>
      <c r="AA50" s="758"/>
      <c r="AB50" s="758"/>
      <c r="AC50" s="758"/>
      <c r="AD50" s="758"/>
      <c r="AE50" s="758"/>
      <c r="AF50" s="758"/>
      <c r="AG50" s="758"/>
      <c r="AH50" s="758"/>
      <c r="AI50" s="758"/>
      <c r="AJ50" s="758"/>
      <c r="AK50" s="573"/>
      <c r="AL50" s="573"/>
      <c r="AM50" s="573"/>
      <c r="AN50" s="573"/>
      <c r="AO50" s="573"/>
      <c r="AP50" s="573"/>
      <c r="AQ50" s="573"/>
      <c r="AR50" s="758"/>
      <c r="AS50" s="758"/>
      <c r="AT50" s="758"/>
      <c r="AU50" s="758"/>
      <c r="AV50" s="758"/>
      <c r="AW50" s="758"/>
      <c r="AX50" s="758"/>
      <c r="AY50" s="758"/>
      <c r="AZ50" s="758"/>
      <c r="BA50" s="758"/>
      <c r="BB50" s="758"/>
    </row>
    <row r="51" spans="2:61" ht="15">
      <c r="B51" s="758"/>
      <c r="C51" s="758"/>
      <c r="D51" s="758"/>
      <c r="E51" s="758"/>
      <c r="F51" s="758"/>
      <c r="G51" s="758"/>
      <c r="H51" s="758"/>
      <c r="I51" s="758"/>
      <c r="J51" s="758"/>
      <c r="K51" s="758"/>
      <c r="L51" s="758"/>
      <c r="M51" s="758"/>
      <c r="N51" s="758"/>
      <c r="O51" s="758"/>
      <c r="P51" s="758"/>
      <c r="Q51" s="758"/>
      <c r="R51" s="758"/>
      <c r="S51" s="758"/>
      <c r="T51" s="758"/>
      <c r="U51" s="758"/>
      <c r="V51" s="758"/>
      <c r="W51" s="758"/>
      <c r="X51" s="758"/>
      <c r="Y51" s="758"/>
      <c r="Z51" s="758"/>
      <c r="AA51" s="758"/>
      <c r="AB51" s="758"/>
      <c r="AC51" s="758"/>
      <c r="AD51" s="758"/>
      <c r="AE51" s="758"/>
      <c r="AF51" s="758"/>
      <c r="AG51" s="758"/>
      <c r="AH51" s="758"/>
      <c r="AI51" s="758"/>
      <c r="AJ51" s="758"/>
      <c r="AK51" s="573"/>
      <c r="AL51" s="573"/>
      <c r="AM51" s="573"/>
      <c r="AN51" s="573"/>
      <c r="AO51" s="573"/>
      <c r="AP51" s="573"/>
      <c r="AQ51" s="573"/>
      <c r="AR51" s="758"/>
      <c r="AS51" s="758"/>
      <c r="AT51" s="758"/>
      <c r="AU51" s="758"/>
      <c r="AV51" s="758"/>
      <c r="AW51" s="758"/>
      <c r="AX51" s="758"/>
      <c r="AY51" s="758"/>
      <c r="AZ51" s="758"/>
      <c r="BA51" s="758"/>
      <c r="BB51" s="758"/>
    </row>
    <row r="52" spans="2:61" ht="15" customHeight="1">
      <c r="B52" s="758"/>
      <c r="C52" s="758"/>
      <c r="D52" s="758"/>
      <c r="E52" s="758"/>
      <c r="F52" s="758"/>
      <c r="G52" s="758"/>
      <c r="H52" s="758"/>
      <c r="I52" s="758"/>
      <c r="J52" s="758"/>
      <c r="K52" s="758"/>
      <c r="L52" s="758"/>
      <c r="M52" s="758"/>
      <c r="N52" s="758"/>
      <c r="O52" s="758"/>
      <c r="P52" s="758"/>
      <c r="Q52" s="758"/>
      <c r="R52" s="758"/>
      <c r="S52" s="758"/>
      <c r="T52" s="758"/>
      <c r="U52" s="758"/>
      <c r="V52" s="758"/>
      <c r="W52" s="758"/>
      <c r="X52" s="758"/>
      <c r="Y52" s="758"/>
      <c r="Z52" s="758"/>
      <c r="AA52" s="758"/>
      <c r="AB52" s="758"/>
      <c r="AC52" s="758"/>
      <c r="AD52" s="758"/>
      <c r="AE52" s="758"/>
      <c r="AF52" s="758"/>
      <c r="AG52" s="758"/>
      <c r="AH52" s="758"/>
      <c r="AI52" s="758"/>
      <c r="AJ52" s="758"/>
      <c r="AK52" s="573"/>
      <c r="AL52" s="573"/>
      <c r="AM52" s="573"/>
      <c r="AN52" s="573"/>
      <c r="AO52" s="573"/>
      <c r="AP52" s="573"/>
      <c r="AQ52" s="573"/>
      <c r="AR52" s="758"/>
      <c r="AS52" s="852"/>
      <c r="AT52" s="852"/>
      <c r="AU52" s="852"/>
      <c r="AV52" s="852"/>
      <c r="AW52" s="852"/>
      <c r="AX52" s="852"/>
      <c r="AY52" s="852"/>
      <c r="AZ52" s="852"/>
      <c r="BA52" s="852"/>
      <c r="BB52" s="852"/>
      <c r="BC52" s="90"/>
      <c r="BD52" s="90"/>
      <c r="BE52" s="90"/>
      <c r="BF52" s="90"/>
      <c r="BG52" s="90"/>
      <c r="BH52" s="90"/>
      <c r="BI52" s="90"/>
    </row>
    <row r="53" spans="2:61" ht="15">
      <c r="B53" s="758"/>
      <c r="C53" s="758"/>
      <c r="D53" s="758"/>
      <c r="E53" s="758"/>
      <c r="F53" s="758"/>
      <c r="G53" s="758"/>
      <c r="H53" s="758"/>
      <c r="I53" s="758"/>
      <c r="J53" s="758"/>
      <c r="K53" s="758"/>
      <c r="L53" s="758"/>
      <c r="M53" s="758"/>
      <c r="N53" s="758"/>
      <c r="O53" s="758"/>
      <c r="P53" s="758"/>
      <c r="Q53" s="758"/>
      <c r="R53" s="758"/>
      <c r="S53" s="758"/>
      <c r="T53" s="758"/>
      <c r="U53" s="758"/>
      <c r="V53" s="758"/>
      <c r="W53" s="758"/>
      <c r="X53" s="758"/>
      <c r="Y53" s="758"/>
      <c r="Z53" s="758"/>
      <c r="AA53" s="758"/>
      <c r="AB53" s="758"/>
      <c r="AC53" s="758"/>
      <c r="AD53" s="758"/>
      <c r="AE53" s="758"/>
      <c r="AF53" s="758"/>
      <c r="AG53" s="758"/>
      <c r="AH53" s="758"/>
      <c r="AI53" s="758"/>
      <c r="AJ53" s="758"/>
      <c r="AK53" s="573"/>
      <c r="AL53" s="573"/>
      <c r="AM53" s="573"/>
      <c r="AN53" s="573"/>
      <c r="AO53" s="573"/>
      <c r="AP53" s="573"/>
      <c r="AQ53" s="573"/>
      <c r="AR53" s="852"/>
      <c r="AS53" s="852"/>
      <c r="AT53" s="852"/>
      <c r="AU53" s="852"/>
      <c r="AV53" s="852"/>
      <c r="AW53" s="852"/>
      <c r="AX53" s="852"/>
      <c r="AY53" s="852"/>
      <c r="AZ53" s="852"/>
      <c r="BA53" s="852"/>
      <c r="BB53" s="852"/>
      <c r="BC53" s="90"/>
      <c r="BD53" s="90"/>
      <c r="BE53" s="90"/>
      <c r="BF53" s="90"/>
      <c r="BG53" s="90"/>
      <c r="BH53" s="90"/>
      <c r="BI53" s="90"/>
    </row>
  </sheetData>
  <sheetProtection algorithmName="SHA-512" hashValue="nN2Fo/fteLsj6ihSLLjv9zUa3iafH6Z3kVbaXrQbMR2SHqsrqmVm8K0aQBsiGaFIWAt+0+Whq9TTupFHPsDMJQ==" saltValue="ihbo9FcAEGzUzfYltWXn1Q==" spinCount="100000" sheet="1" objects="1" scenarios="1"/>
  <mergeCells count="30">
    <mergeCell ref="AI41:AN41"/>
    <mergeCell ref="D29:E29"/>
    <mergeCell ref="F29:G29"/>
    <mergeCell ref="H29:I29"/>
    <mergeCell ref="M30:V31"/>
    <mergeCell ref="J32:L32"/>
    <mergeCell ref="B38:J43"/>
    <mergeCell ref="AO7:AP7"/>
    <mergeCell ref="C6:H6"/>
    <mergeCell ref="I6:P6"/>
    <mergeCell ref="Q6:X6"/>
    <mergeCell ref="AA6:AH6"/>
    <mergeCell ref="AI6:AP6"/>
    <mergeCell ref="C7:D7"/>
    <mergeCell ref="E7:F7"/>
    <mergeCell ref="G7:H7"/>
    <mergeCell ref="AA7:AB7"/>
    <mergeCell ref="AC7:AD7"/>
    <mergeCell ref="AE7:AF7"/>
    <mergeCell ref="AG7:AH7"/>
    <mergeCell ref="AI7:AJ7"/>
    <mergeCell ref="AK7:AL7"/>
    <mergeCell ref="AM7:AN7"/>
    <mergeCell ref="A1:X2"/>
    <mergeCell ref="B4:X4"/>
    <mergeCell ref="AA4:AP4"/>
    <mergeCell ref="I5:P5"/>
    <mergeCell ref="Q5:X5"/>
    <mergeCell ref="AA5:AH5"/>
    <mergeCell ref="AI5:AP5"/>
  </mergeCells>
  <phoneticPr fontId="162"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B1:AF66"/>
  <sheetViews>
    <sheetView showGridLines="0" showRowColHeaders="0" zoomScale="85" zoomScaleNormal="85" workbookViewId="0">
      <selection activeCell="J35" sqref="J35"/>
    </sheetView>
  </sheetViews>
  <sheetFormatPr defaultColWidth="8.85546875" defaultRowHeight="14.25"/>
  <cols>
    <col min="1" max="1" width="8.85546875" style="83"/>
    <col min="2" max="2" width="11.85546875" style="91" customWidth="1"/>
    <col min="3" max="5" width="7" style="83" bestFit="1" customWidth="1"/>
    <col min="6" max="6" width="17.42578125" style="83" bestFit="1" customWidth="1"/>
    <col min="7" max="7" width="5.28515625" style="83" customWidth="1"/>
    <col min="8" max="8" width="10" style="91" bestFit="1" customWidth="1"/>
    <col min="9" max="9" width="8" style="83" bestFit="1" customWidth="1"/>
    <col min="10" max="11" width="8.85546875" style="83"/>
    <col min="12" max="12" width="17.42578125" style="83" bestFit="1" customWidth="1"/>
    <col min="13" max="16384" width="8.85546875" style="83"/>
  </cols>
  <sheetData>
    <row r="1" spans="2:32" ht="26.25">
      <c r="B1" s="1662" t="s">
        <v>311</v>
      </c>
      <c r="C1" s="1663"/>
      <c r="D1" s="1663"/>
      <c r="E1" s="1663"/>
      <c r="F1" s="1663"/>
      <c r="G1" s="1663"/>
      <c r="H1" s="1663"/>
      <c r="I1" s="1663"/>
      <c r="J1" s="1663"/>
      <c r="K1" s="1663"/>
      <c r="L1" s="1664"/>
    </row>
    <row r="3" spans="2:32" ht="15.75">
      <c r="B3" s="1665" t="s">
        <v>312</v>
      </c>
      <c r="C3" s="1665"/>
      <c r="D3" s="1665"/>
      <c r="E3" s="1665"/>
      <c r="F3" s="1665"/>
      <c r="G3" s="758"/>
      <c r="H3" s="1665" t="s">
        <v>313</v>
      </c>
      <c r="I3" s="1665"/>
      <c r="J3" s="1665"/>
      <c r="K3" s="1665"/>
      <c r="L3" s="1665"/>
      <c r="M3" s="758"/>
      <c r="N3" s="758"/>
      <c r="O3" s="758"/>
      <c r="P3" s="758"/>
      <c r="Q3" s="758"/>
      <c r="R3" s="758"/>
      <c r="S3" s="758"/>
      <c r="T3" s="758"/>
      <c r="U3" s="758"/>
      <c r="V3" s="758"/>
      <c r="W3" s="758"/>
      <c r="X3" s="758"/>
      <c r="Y3" s="758"/>
      <c r="Z3" s="758"/>
      <c r="AA3" s="758"/>
      <c r="AB3" s="758"/>
      <c r="AC3" s="758"/>
      <c r="AD3" s="758"/>
      <c r="AE3" s="758"/>
      <c r="AF3" s="758"/>
    </row>
    <row r="4" spans="2:32" ht="18" customHeight="1">
      <c r="B4" s="1624" t="s">
        <v>75</v>
      </c>
      <c r="C4" s="1624" t="s">
        <v>314</v>
      </c>
      <c r="D4" s="1624"/>
      <c r="E4" s="1624"/>
      <c r="F4" s="1624" t="s">
        <v>315</v>
      </c>
      <c r="G4" s="758"/>
      <c r="H4" s="1624" t="s">
        <v>75</v>
      </c>
      <c r="I4" s="1666" t="s">
        <v>314</v>
      </c>
      <c r="J4" s="1666"/>
      <c r="K4" s="1666"/>
      <c r="L4" s="1624" t="s">
        <v>315</v>
      </c>
      <c r="M4" s="863"/>
      <c r="N4" s="758"/>
      <c r="O4" s="758"/>
      <c r="P4" s="863"/>
      <c r="Q4" s="863"/>
      <c r="R4" s="863"/>
      <c r="S4" s="863"/>
      <c r="T4" s="863"/>
      <c r="U4" s="863"/>
      <c r="V4" s="863"/>
      <c r="W4" s="863"/>
      <c r="X4" s="758"/>
      <c r="Y4" s="758"/>
      <c r="Z4" s="758"/>
      <c r="AA4" s="758"/>
      <c r="AB4" s="758"/>
      <c r="AC4" s="758"/>
      <c r="AD4" s="758"/>
      <c r="AE4" s="758"/>
      <c r="AF4" s="758"/>
    </row>
    <row r="5" spans="2:32" ht="15">
      <c r="B5" s="1624"/>
      <c r="C5" s="864" t="s">
        <v>185</v>
      </c>
      <c r="D5" s="864" t="s">
        <v>186</v>
      </c>
      <c r="E5" s="864" t="s">
        <v>210</v>
      </c>
      <c r="F5" s="1624"/>
      <c r="G5" s="758"/>
      <c r="H5" s="1624"/>
      <c r="I5" s="864" t="s">
        <v>185</v>
      </c>
      <c r="J5" s="864" t="s">
        <v>186</v>
      </c>
      <c r="K5" s="864" t="s">
        <v>210</v>
      </c>
      <c r="L5" s="1624"/>
      <c r="M5" s="758"/>
      <c r="N5" s="758"/>
      <c r="O5" s="758"/>
      <c r="P5" s="758"/>
      <c r="Q5" s="758"/>
      <c r="R5" s="758"/>
      <c r="S5" s="758"/>
      <c r="T5" s="758"/>
      <c r="U5" s="758"/>
      <c r="V5" s="758"/>
      <c r="W5" s="758"/>
      <c r="X5" s="758"/>
      <c r="Y5" s="758"/>
      <c r="Z5" s="758"/>
      <c r="AA5" s="758"/>
      <c r="AB5" s="758"/>
      <c r="AC5" s="758"/>
      <c r="AD5" s="758"/>
      <c r="AE5" s="758"/>
      <c r="AF5" s="758"/>
    </row>
    <row r="6" spans="2:32" ht="15">
      <c r="B6" s="823">
        <v>0</v>
      </c>
      <c r="C6" s="814">
        <v>0.5</v>
      </c>
      <c r="D6" s="814">
        <v>0.5</v>
      </c>
      <c r="E6" s="814">
        <v>0.5</v>
      </c>
      <c r="F6" s="814">
        <v>0.5</v>
      </c>
      <c r="G6" s="758"/>
      <c r="H6" s="814">
        <v>0</v>
      </c>
      <c r="I6" s="788">
        <v>0.50000000016304402</v>
      </c>
      <c r="J6" s="814">
        <v>0.500000002466092</v>
      </c>
      <c r="K6" s="814">
        <v>0.50000000224937602</v>
      </c>
      <c r="L6" s="814">
        <v>0.50000000054184102</v>
      </c>
      <c r="M6" s="758"/>
      <c r="N6" s="758"/>
      <c r="O6" s="758"/>
      <c r="P6" s="758"/>
      <c r="Q6" s="758"/>
      <c r="R6" s="758"/>
      <c r="S6" s="758"/>
      <c r="T6" s="758"/>
      <c r="U6" s="758"/>
      <c r="V6" s="758"/>
      <c r="W6" s="758"/>
      <c r="X6" s="758"/>
      <c r="Y6" s="758"/>
      <c r="Z6" s="758"/>
      <c r="AA6" s="758"/>
      <c r="AB6" s="758"/>
      <c r="AC6" s="758"/>
      <c r="AD6" s="758"/>
      <c r="AE6" s="758"/>
      <c r="AF6" s="758"/>
    </row>
    <row r="7" spans="2:32" ht="15">
      <c r="B7" s="823">
        <v>5.0000000000000001E-3</v>
      </c>
      <c r="C7" s="814">
        <v>0.56069999999999998</v>
      </c>
      <c r="D7" s="814">
        <v>0.55769999999999997</v>
      </c>
      <c r="E7" s="814">
        <v>0.55549999999999999</v>
      </c>
      <c r="F7" s="814">
        <v>0.55820000000000003</v>
      </c>
      <c r="G7" s="758"/>
      <c r="H7" s="814">
        <v>5.0000000000000001E-3</v>
      </c>
      <c r="I7" s="788">
        <v>0.56099999967026803</v>
      </c>
      <c r="J7" s="814">
        <v>0.55799999488687702</v>
      </c>
      <c r="K7" s="814">
        <v>0.555999995602806</v>
      </c>
      <c r="L7" s="814">
        <v>0.55799999897033203</v>
      </c>
      <c r="M7" s="758"/>
      <c r="N7" s="758"/>
      <c r="O7" s="758"/>
      <c r="P7" s="758"/>
      <c r="Q7" s="758"/>
      <c r="R7" s="758"/>
      <c r="S7" s="758"/>
      <c r="T7" s="758"/>
      <c r="U7" s="758"/>
      <c r="V7" s="758"/>
      <c r="W7" s="758"/>
      <c r="X7" s="758"/>
      <c r="Y7" s="758"/>
      <c r="Z7" s="758"/>
      <c r="AA7" s="758"/>
      <c r="AB7" s="758"/>
      <c r="AC7" s="758"/>
      <c r="AD7" s="758"/>
      <c r="AE7" s="758"/>
      <c r="AF7" s="758"/>
    </row>
    <row r="8" spans="2:32" ht="15">
      <c r="B8" s="823">
        <v>0.01</v>
      </c>
      <c r="C8" s="814">
        <v>0.60219999999999996</v>
      </c>
      <c r="D8" s="814">
        <v>0.59740000000000004</v>
      </c>
      <c r="E8" s="814">
        <v>0.59379999999999999</v>
      </c>
      <c r="F8" s="814">
        <v>0.59809999999999997</v>
      </c>
      <c r="G8" s="758"/>
      <c r="H8" s="814">
        <v>0.01</v>
      </c>
      <c r="I8" s="788">
        <v>0.60200000021705502</v>
      </c>
      <c r="J8" s="814">
        <v>0.59700000364393302</v>
      </c>
      <c r="K8" s="814">
        <v>0.59400000243150497</v>
      </c>
      <c r="L8" s="814">
        <v>0.59800000054167102</v>
      </c>
      <c r="M8" s="758"/>
      <c r="N8" s="758"/>
      <c r="O8" s="758"/>
      <c r="P8" s="758"/>
      <c r="Q8" s="758"/>
      <c r="R8" s="758"/>
      <c r="S8" s="758"/>
      <c r="T8" s="758"/>
      <c r="U8" s="758"/>
      <c r="V8" s="758"/>
      <c r="W8" s="758"/>
      <c r="X8" s="758"/>
      <c r="Y8" s="758"/>
      <c r="Z8" s="758"/>
      <c r="AA8" s="758"/>
      <c r="AB8" s="758"/>
      <c r="AC8" s="758"/>
      <c r="AD8" s="758"/>
      <c r="AE8" s="758"/>
      <c r="AF8" s="758"/>
    </row>
    <row r="9" spans="2:32" ht="15">
      <c r="B9" s="823">
        <v>1.4999999999999999E-2</v>
      </c>
      <c r="C9" s="814">
        <v>0.63660000000000005</v>
      </c>
      <c r="D9" s="814">
        <v>0.63060000000000005</v>
      </c>
      <c r="E9" s="814">
        <v>0.62580000000000002</v>
      </c>
      <c r="F9" s="814">
        <v>0.63139999999999996</v>
      </c>
      <c r="G9" s="758"/>
      <c r="H9" s="814">
        <v>1.4999999999999999E-2</v>
      </c>
      <c r="I9" s="788">
        <v>0.63699999991424305</v>
      </c>
      <c r="J9" s="814">
        <v>0.63099999816169705</v>
      </c>
      <c r="K9" s="814">
        <v>0.62599999971192199</v>
      </c>
      <c r="L9" s="814">
        <v>0.63099999984663102</v>
      </c>
      <c r="M9" s="758"/>
      <c r="N9" s="758"/>
      <c r="O9" s="758"/>
      <c r="P9" s="758"/>
      <c r="Q9" s="758"/>
      <c r="R9" s="758"/>
      <c r="S9" s="758"/>
      <c r="T9" s="758"/>
      <c r="U9" s="758"/>
      <c r="V9" s="758"/>
      <c r="W9" s="758"/>
      <c r="X9" s="758"/>
      <c r="Y9" s="758"/>
      <c r="Z9" s="758"/>
      <c r="AA9" s="758"/>
      <c r="AB9" s="758"/>
      <c r="AC9" s="758"/>
      <c r="AD9" s="758"/>
      <c r="AE9" s="758"/>
      <c r="AF9" s="758"/>
    </row>
    <row r="10" spans="2:32" ht="15">
      <c r="B10" s="823">
        <v>0.02</v>
      </c>
      <c r="C10" s="814">
        <v>0.6663</v>
      </c>
      <c r="D10" s="814">
        <v>0.65939999999999999</v>
      </c>
      <c r="E10" s="814">
        <v>0.65359999999999996</v>
      </c>
      <c r="F10" s="814">
        <v>0.6603</v>
      </c>
      <c r="G10" s="758"/>
      <c r="H10" s="814">
        <v>0.02</v>
      </c>
      <c r="I10" s="788">
        <v>0.66600000002943305</v>
      </c>
      <c r="J10" s="814">
        <v>0.65900000117538904</v>
      </c>
      <c r="K10" s="814">
        <v>0.65399999973832801</v>
      </c>
      <c r="L10" s="814">
        <v>0.66000000032121198</v>
      </c>
      <c r="M10" s="758"/>
      <c r="N10" s="758"/>
      <c r="O10" s="758"/>
      <c r="P10" s="758"/>
      <c r="Q10" s="758"/>
      <c r="R10" s="758"/>
      <c r="S10" s="758"/>
      <c r="T10" s="758"/>
      <c r="U10" s="758"/>
      <c r="V10" s="758"/>
      <c r="W10" s="758"/>
      <c r="X10" s="758"/>
      <c r="Y10" s="758"/>
      <c r="Z10" s="758"/>
      <c r="AA10" s="758"/>
      <c r="AB10" s="758"/>
      <c r="AC10" s="758"/>
      <c r="AD10" s="758"/>
      <c r="AE10" s="758"/>
      <c r="AF10" s="758"/>
    </row>
    <row r="11" spans="2:32" ht="15">
      <c r="B11" s="823">
        <v>2.5000000000000001E-2</v>
      </c>
      <c r="C11" s="814">
        <v>0.69240000000000002</v>
      </c>
      <c r="D11" s="814">
        <v>0.68489999999999995</v>
      </c>
      <c r="E11" s="814">
        <v>0.67820000000000003</v>
      </c>
      <c r="F11" s="814">
        <v>0.68579999999999997</v>
      </c>
      <c r="G11" s="758"/>
      <c r="H11" s="814">
        <v>2.5000000000000001E-2</v>
      </c>
      <c r="I11" s="788">
        <v>0.69200000003272</v>
      </c>
      <c r="J11" s="814">
        <v>0.684999999678647</v>
      </c>
      <c r="K11" s="814">
        <v>0.67800000032388796</v>
      </c>
      <c r="L11" s="814">
        <v>0.68599999935973599</v>
      </c>
      <c r="M11" s="758"/>
      <c r="N11" s="758"/>
      <c r="O11" s="758"/>
      <c r="P11" s="758"/>
      <c r="Q11" s="758"/>
      <c r="R11" s="758"/>
      <c r="S11" s="758"/>
      <c r="T11" s="758"/>
      <c r="U11" s="758"/>
      <c r="V11" s="758"/>
      <c r="W11" s="758"/>
      <c r="X11" s="758"/>
      <c r="Y11" s="758"/>
      <c r="Z11" s="758"/>
      <c r="AA11" s="758"/>
      <c r="AB11" s="758"/>
      <c r="AC11" s="758"/>
      <c r="AD11" s="758"/>
      <c r="AE11" s="758"/>
      <c r="AF11" s="758"/>
    </row>
    <row r="12" spans="2:32" ht="15">
      <c r="B12" s="823">
        <v>0.03</v>
      </c>
      <c r="C12" s="814">
        <v>0.71560000000000001</v>
      </c>
      <c r="D12" s="814">
        <v>0.70760000000000001</v>
      </c>
      <c r="E12" s="814">
        <v>0.70030000000000003</v>
      </c>
      <c r="F12" s="814">
        <v>0.70579999999999998</v>
      </c>
      <c r="G12" s="758"/>
      <c r="H12" s="814">
        <v>0.03</v>
      </c>
      <c r="I12" s="788">
        <v>0.71599999993686902</v>
      </c>
      <c r="J12" s="814">
        <v>0.707999999602687</v>
      </c>
      <c r="K12" s="814">
        <v>0.69999999997624096</v>
      </c>
      <c r="L12" s="814">
        <v>0.70600000076229297</v>
      </c>
      <c r="M12" s="758"/>
      <c r="N12" s="758"/>
      <c r="O12" s="758"/>
      <c r="P12" s="758"/>
      <c r="Q12" s="758"/>
      <c r="R12" s="758"/>
      <c r="S12" s="758"/>
      <c r="T12" s="758"/>
      <c r="U12" s="758"/>
      <c r="V12" s="758"/>
      <c r="W12" s="758"/>
      <c r="X12" s="758"/>
      <c r="Y12" s="758"/>
      <c r="Z12" s="758"/>
      <c r="AA12" s="758"/>
      <c r="AB12" s="758"/>
      <c r="AC12" s="758"/>
      <c r="AD12" s="758"/>
      <c r="AE12" s="758"/>
      <c r="AF12" s="758"/>
    </row>
    <row r="13" spans="2:32" ht="15">
      <c r="B13" s="823">
        <v>3.5000000000000003E-2</v>
      </c>
      <c r="C13" s="814">
        <v>0.73640000000000005</v>
      </c>
      <c r="D13" s="814">
        <v>0.72809999999999997</v>
      </c>
      <c r="E13" s="814">
        <v>0.72019999999999995</v>
      </c>
      <c r="F13" s="814">
        <v>0.72899999999999998</v>
      </c>
      <c r="G13" s="758"/>
      <c r="H13" s="814">
        <v>3.5000000000000003E-2</v>
      </c>
      <c r="I13" s="788">
        <v>0.73600000005793897</v>
      </c>
      <c r="J13" s="814">
        <v>0.72800000089295602</v>
      </c>
      <c r="K13" s="814">
        <v>0.71999999977143303</v>
      </c>
      <c r="L13" s="814">
        <v>0.72899999956227002</v>
      </c>
      <c r="M13" s="758"/>
      <c r="N13" s="758"/>
      <c r="O13" s="758"/>
      <c r="P13" s="758"/>
      <c r="Q13" s="758"/>
      <c r="R13" s="758"/>
      <c r="S13" s="758"/>
      <c r="T13" s="758"/>
      <c r="U13" s="758"/>
      <c r="V13" s="758"/>
      <c r="W13" s="758"/>
      <c r="X13" s="758"/>
      <c r="Y13" s="758"/>
      <c r="Z13" s="758"/>
      <c r="AA13" s="758"/>
      <c r="AB13" s="758"/>
      <c r="AC13" s="758"/>
      <c r="AD13" s="758"/>
      <c r="AE13" s="758"/>
      <c r="AF13" s="758"/>
    </row>
    <row r="14" spans="2:32" ht="15">
      <c r="B14" s="823">
        <v>0.04</v>
      </c>
      <c r="C14" s="814">
        <v>0.75519999999999998</v>
      </c>
      <c r="D14" s="814">
        <v>0.74660000000000004</v>
      </c>
      <c r="E14" s="814">
        <v>0.73819999999999997</v>
      </c>
      <c r="F14" s="814">
        <v>0.74750000000000005</v>
      </c>
      <c r="G14" s="758"/>
      <c r="H14" s="814">
        <v>0.04</v>
      </c>
      <c r="I14" s="788">
        <v>0.75499999996077505</v>
      </c>
      <c r="J14" s="814">
        <v>0.74699999885959201</v>
      </c>
      <c r="K14" s="814">
        <v>0.73800000043377501</v>
      </c>
      <c r="L14" s="814">
        <v>0.74800000000372402</v>
      </c>
      <c r="M14" s="758"/>
      <c r="N14" s="758"/>
      <c r="O14" s="758"/>
      <c r="P14" s="758"/>
      <c r="Q14" s="758"/>
      <c r="R14" s="758"/>
      <c r="S14" s="758"/>
      <c r="T14" s="758"/>
      <c r="U14" s="758"/>
      <c r="V14" s="758"/>
      <c r="W14" s="758"/>
      <c r="X14" s="758"/>
      <c r="Y14" s="758"/>
      <c r="Z14" s="758"/>
      <c r="AA14" s="758"/>
      <c r="AB14" s="758"/>
      <c r="AC14" s="758"/>
      <c r="AD14" s="758"/>
      <c r="AE14" s="758"/>
      <c r="AF14" s="758"/>
    </row>
    <row r="15" spans="2:32" ht="15">
      <c r="B15" s="823">
        <v>4.4999999999999998E-2</v>
      </c>
      <c r="C15" s="814">
        <v>0.77210000000000001</v>
      </c>
      <c r="D15" s="814">
        <v>0.76339999999999997</v>
      </c>
      <c r="E15" s="814">
        <v>0.75470000000000004</v>
      </c>
      <c r="F15" s="814">
        <v>0.76429999999999998</v>
      </c>
      <c r="G15" s="758"/>
      <c r="H15" s="814">
        <v>4.4999999999999998E-2</v>
      </c>
      <c r="I15" s="788">
        <v>0.77200000003438496</v>
      </c>
      <c r="J15" s="814">
        <v>0.76300000112634103</v>
      </c>
      <c r="K15" s="814">
        <v>0.75499999950225205</v>
      </c>
      <c r="L15" s="814">
        <v>0.76400000017524095</v>
      </c>
      <c r="M15" s="758"/>
      <c r="N15" s="758"/>
      <c r="O15" s="758"/>
      <c r="P15" s="758"/>
      <c r="Q15" s="758"/>
      <c r="R15" s="758"/>
      <c r="S15" s="758"/>
      <c r="T15" s="758"/>
      <c r="U15" s="758"/>
      <c r="V15" s="758"/>
      <c r="W15" s="758"/>
      <c r="X15" s="758"/>
      <c r="Y15" s="758"/>
      <c r="Z15" s="758"/>
      <c r="AA15" s="758"/>
      <c r="AB15" s="758"/>
      <c r="AC15" s="758"/>
      <c r="AD15" s="758"/>
      <c r="AE15" s="758"/>
      <c r="AF15" s="758"/>
    </row>
    <row r="16" spans="2:32" ht="15">
      <c r="B16" s="823">
        <v>0.05</v>
      </c>
      <c r="C16" s="814">
        <v>0.78759999999999997</v>
      </c>
      <c r="D16" s="814">
        <v>0.77869999999999995</v>
      </c>
      <c r="E16" s="814">
        <v>0.76970000000000005</v>
      </c>
      <c r="F16" s="814">
        <v>0.77959999999999996</v>
      </c>
      <c r="G16" s="758"/>
      <c r="H16" s="814">
        <v>0.05</v>
      </c>
      <c r="I16" s="788">
        <v>0.78799999996631998</v>
      </c>
      <c r="J16" s="814">
        <v>0.77899999917754703</v>
      </c>
      <c r="K16" s="814">
        <v>0.77000000054920703</v>
      </c>
      <c r="L16" s="814">
        <v>0.77999999991207003</v>
      </c>
      <c r="M16" s="758"/>
      <c r="N16" s="758"/>
      <c r="O16" s="758"/>
      <c r="P16" s="758"/>
      <c r="Q16" s="758"/>
      <c r="R16" s="758"/>
      <c r="S16" s="758"/>
      <c r="T16" s="758"/>
      <c r="U16" s="758"/>
      <c r="V16" s="758"/>
      <c r="W16" s="758"/>
      <c r="X16" s="758"/>
      <c r="Y16" s="758"/>
      <c r="Z16" s="758"/>
      <c r="AA16" s="758"/>
      <c r="AB16" s="758"/>
      <c r="AC16" s="758"/>
      <c r="AD16" s="758"/>
      <c r="AE16" s="758"/>
      <c r="AF16" s="758"/>
    </row>
    <row r="17" spans="2:32" ht="15">
      <c r="B17" s="823">
        <v>5.5E-2</v>
      </c>
      <c r="C17" s="814">
        <v>0.80159999999999998</v>
      </c>
      <c r="D17" s="814">
        <v>0.79269999999999996</v>
      </c>
      <c r="E17" s="814">
        <v>0.78359999999999996</v>
      </c>
      <c r="F17" s="814">
        <v>0.79359999999999997</v>
      </c>
      <c r="G17" s="758"/>
      <c r="H17" s="814">
        <v>5.5E-2</v>
      </c>
      <c r="I17" s="788">
        <v>0.80200000003569305</v>
      </c>
      <c r="J17" s="814">
        <v>0.79300000063974296</v>
      </c>
      <c r="K17" s="814">
        <v>0.78399999930831199</v>
      </c>
      <c r="L17" s="814">
        <v>0.79399999992999504</v>
      </c>
      <c r="M17" s="758"/>
      <c r="N17" s="758"/>
      <c r="O17" s="758"/>
      <c r="P17" s="758"/>
      <c r="Q17" s="758"/>
      <c r="R17" s="758"/>
      <c r="S17" s="758"/>
      <c r="T17" s="758"/>
      <c r="U17" s="758"/>
      <c r="V17" s="758"/>
      <c r="W17" s="758"/>
      <c r="X17" s="758"/>
      <c r="Y17" s="758"/>
      <c r="Z17" s="758"/>
      <c r="AA17" s="758"/>
      <c r="AB17" s="758"/>
      <c r="AC17" s="758"/>
      <c r="AD17" s="758"/>
      <c r="AE17" s="758"/>
      <c r="AF17" s="758"/>
    </row>
    <row r="18" spans="2:32" ht="15.75">
      <c r="B18" s="823">
        <v>0.06</v>
      </c>
      <c r="C18" s="814">
        <v>0.8145</v>
      </c>
      <c r="D18" s="814">
        <v>0.80549999999999999</v>
      </c>
      <c r="E18" s="814">
        <v>0.7964</v>
      </c>
      <c r="F18" s="814">
        <v>0.80640000000000001</v>
      </c>
      <c r="G18" s="758"/>
      <c r="H18" s="814">
        <v>0.06</v>
      </c>
      <c r="I18" s="788">
        <v>0.81499999995552797</v>
      </c>
      <c r="J18" s="814">
        <v>0.80599999927819099</v>
      </c>
      <c r="K18" s="814">
        <v>0.79600000070486499</v>
      </c>
      <c r="L18" s="814">
        <v>0.80600000012124695</v>
      </c>
      <c r="M18" s="758"/>
      <c r="N18" s="1661" t="s">
        <v>536</v>
      </c>
      <c r="O18" s="1661"/>
      <c r="P18" s="1661"/>
      <c r="Q18" s="1661"/>
      <c r="R18" s="1661"/>
      <c r="S18" s="1661"/>
      <c r="T18" s="1661"/>
      <c r="U18" s="1661"/>
      <c r="V18" s="1661"/>
      <c r="W18" s="1661"/>
      <c r="X18" s="1661"/>
      <c r="Y18" s="1661"/>
      <c r="Z18" s="1661"/>
      <c r="AA18" s="1661"/>
      <c r="AB18" s="1661"/>
      <c r="AC18" s="1661"/>
      <c r="AD18" s="1661"/>
      <c r="AE18" s="1661"/>
      <c r="AF18" s="1661"/>
    </row>
    <row r="19" spans="2:32" ht="15">
      <c r="B19" s="823">
        <v>6.5000000000000002E-2</v>
      </c>
      <c r="C19" s="814">
        <v>0.82630000000000003</v>
      </c>
      <c r="D19" s="814">
        <v>0.81740000000000002</v>
      </c>
      <c r="E19" s="814">
        <v>0.80830000000000002</v>
      </c>
      <c r="F19" s="814">
        <v>0.81830000000000003</v>
      </c>
      <c r="G19" s="758"/>
      <c r="H19" s="814">
        <v>6.5000000000000002E-2</v>
      </c>
      <c r="I19" s="788">
        <v>0.82600000004515695</v>
      </c>
      <c r="J19" s="814">
        <v>0.81700000072254897</v>
      </c>
      <c r="K19" s="814">
        <v>0.80799999938474798</v>
      </c>
      <c r="L19" s="814">
        <v>0.81799999995487604</v>
      </c>
      <c r="M19" s="758"/>
      <c r="N19" s="758"/>
      <c r="O19" s="758"/>
      <c r="P19" s="758"/>
      <c r="Q19" s="758"/>
      <c r="R19" s="758"/>
      <c r="S19" s="758"/>
      <c r="T19" s="758"/>
      <c r="U19" s="758"/>
      <c r="V19" s="758"/>
      <c r="W19" s="758"/>
      <c r="X19" s="758"/>
      <c r="Y19" s="758"/>
      <c r="Z19" s="758"/>
      <c r="AA19" s="758"/>
      <c r="AB19" s="758"/>
      <c r="AC19" s="758"/>
      <c r="AD19" s="758"/>
      <c r="AE19" s="758"/>
      <c r="AF19" s="758"/>
    </row>
    <row r="20" spans="2:32" ht="15">
      <c r="B20" s="823">
        <v>7.0000000000000007E-2</v>
      </c>
      <c r="C20" s="814">
        <v>0.83730000000000004</v>
      </c>
      <c r="D20" s="814">
        <v>0.82830000000000004</v>
      </c>
      <c r="E20" s="814">
        <v>0.81930000000000003</v>
      </c>
      <c r="F20" s="814">
        <v>0.82920000000000005</v>
      </c>
      <c r="G20" s="758"/>
      <c r="H20" s="814">
        <v>7.0000000000000007E-2</v>
      </c>
      <c r="I20" s="788">
        <v>0.83699999996087404</v>
      </c>
      <c r="J20" s="814">
        <v>0.827999999356545</v>
      </c>
      <c r="K20" s="814">
        <v>0.81900000074955204</v>
      </c>
      <c r="L20" s="814">
        <v>0.82899999993602103</v>
      </c>
      <c r="M20" s="758"/>
      <c r="N20" s="758"/>
      <c r="O20" s="758"/>
      <c r="P20" s="758"/>
      <c r="Q20" s="758"/>
      <c r="R20" s="758"/>
      <c r="S20" s="758"/>
      <c r="T20" s="758"/>
      <c r="U20" s="758"/>
      <c r="V20" s="758"/>
      <c r="W20" s="758"/>
      <c r="X20" s="758"/>
      <c r="Y20" s="758"/>
      <c r="Z20" s="758"/>
      <c r="AA20" s="758"/>
      <c r="AB20" s="758"/>
      <c r="AC20" s="758"/>
      <c r="AD20" s="758"/>
      <c r="AE20" s="758"/>
      <c r="AF20" s="758"/>
    </row>
    <row r="21" spans="2:32" ht="15">
      <c r="B21" s="823">
        <v>7.4999999999999997E-2</v>
      </c>
      <c r="C21" s="814">
        <v>0.84730000000000005</v>
      </c>
      <c r="D21" s="814">
        <v>0.83840000000000003</v>
      </c>
      <c r="E21" s="814">
        <v>0.82950000000000002</v>
      </c>
      <c r="F21" s="814">
        <v>0.83930000000000005</v>
      </c>
      <c r="G21" s="758"/>
      <c r="H21" s="814">
        <v>7.4999999999999997E-2</v>
      </c>
      <c r="I21" s="788">
        <v>0.84700000004676901</v>
      </c>
      <c r="J21" s="814">
        <v>0.83800000083660198</v>
      </c>
      <c r="K21" s="814">
        <v>0.829999999129025</v>
      </c>
      <c r="L21" s="814">
        <v>0.83900000017804</v>
      </c>
      <c r="M21" s="758"/>
      <c r="N21" s="758"/>
      <c r="O21" s="758"/>
      <c r="P21" s="758"/>
      <c r="Q21" s="758"/>
      <c r="R21" s="758"/>
      <c r="S21" s="758"/>
      <c r="T21" s="758"/>
      <c r="U21" s="758"/>
      <c r="V21" s="758"/>
      <c r="W21" s="758"/>
      <c r="X21" s="758"/>
      <c r="Y21" s="758"/>
      <c r="Z21" s="758"/>
      <c r="AA21" s="758"/>
      <c r="AB21" s="758"/>
      <c r="AC21" s="758"/>
      <c r="AD21" s="758"/>
      <c r="AE21" s="758"/>
      <c r="AF21" s="758"/>
    </row>
    <row r="22" spans="2:32" ht="15">
      <c r="B22" s="823">
        <v>0.08</v>
      </c>
      <c r="C22" s="814">
        <v>0.85670000000000002</v>
      </c>
      <c r="D22" s="814">
        <v>0.8478</v>
      </c>
      <c r="E22" s="814">
        <v>0.83909999999999996</v>
      </c>
      <c r="F22" s="814">
        <v>0.84870000000000001</v>
      </c>
      <c r="G22" s="758"/>
      <c r="H22" s="814">
        <v>0.08</v>
      </c>
      <c r="I22" s="788">
        <v>0.85699999994906095</v>
      </c>
      <c r="J22" s="814">
        <v>0.84799999882059995</v>
      </c>
      <c r="K22" s="814">
        <v>0.83900000071681702</v>
      </c>
      <c r="L22" s="814">
        <v>0.84899999972098805</v>
      </c>
      <c r="M22" s="758"/>
      <c r="N22" s="758"/>
      <c r="O22" s="758"/>
      <c r="P22" s="758"/>
      <c r="Q22" s="758"/>
      <c r="R22" s="758"/>
      <c r="S22" s="758"/>
      <c r="T22" s="758"/>
      <c r="U22" s="758"/>
      <c r="V22" s="758"/>
      <c r="W22" s="758"/>
      <c r="X22" s="758"/>
      <c r="Y22" s="758"/>
      <c r="Z22" s="758"/>
      <c r="AA22" s="758"/>
      <c r="AB22" s="758"/>
      <c r="AC22" s="758"/>
      <c r="AD22" s="758"/>
      <c r="AE22" s="758"/>
      <c r="AF22" s="758"/>
    </row>
    <row r="23" spans="2:32" ht="15">
      <c r="B23" s="823">
        <v>8.5000000000000006E-2</v>
      </c>
      <c r="C23" s="814">
        <v>0.86529999999999996</v>
      </c>
      <c r="D23" s="814">
        <v>0.85640000000000005</v>
      </c>
      <c r="E23" s="814">
        <v>0.84799999999999998</v>
      </c>
      <c r="F23" s="814">
        <v>0.85740000000000005</v>
      </c>
      <c r="G23" s="758"/>
      <c r="H23" s="814">
        <v>8.5000000000000006E-2</v>
      </c>
      <c r="I23" s="788">
        <v>0.86500000002749799</v>
      </c>
      <c r="J23" s="814">
        <v>0.85600000133913701</v>
      </c>
      <c r="K23" s="814">
        <v>0.84799999951608196</v>
      </c>
      <c r="L23" s="814">
        <v>0.85700000032250601</v>
      </c>
      <c r="M23" s="758"/>
      <c r="N23" s="758"/>
      <c r="O23" s="758"/>
      <c r="P23" s="758"/>
      <c r="Q23" s="758"/>
      <c r="R23" s="758"/>
      <c r="S23" s="758"/>
      <c r="T23" s="758"/>
      <c r="U23" s="758"/>
      <c r="V23" s="758"/>
      <c r="W23" s="758"/>
      <c r="X23" s="758"/>
      <c r="Y23" s="758"/>
      <c r="Z23" s="758"/>
      <c r="AA23" s="758"/>
      <c r="AB23" s="758"/>
      <c r="AC23" s="758"/>
      <c r="AD23" s="758"/>
      <c r="AE23" s="758"/>
      <c r="AF23" s="758"/>
    </row>
    <row r="24" spans="2:32" ht="15">
      <c r="B24" s="823">
        <v>0.09</v>
      </c>
      <c r="C24" s="814">
        <v>0.87339999999999995</v>
      </c>
      <c r="D24" s="814">
        <v>0.86460000000000004</v>
      </c>
      <c r="E24" s="814">
        <v>0.85640000000000005</v>
      </c>
      <c r="F24" s="814">
        <v>0.86560000000000004</v>
      </c>
      <c r="G24" s="758"/>
      <c r="H24" s="814">
        <v>0.09</v>
      </c>
      <c r="I24" s="788">
        <v>0.87300000000566302</v>
      </c>
      <c r="J24" s="814">
        <v>0.86499999887400802</v>
      </c>
      <c r="K24" s="814">
        <v>0.85600000021067302</v>
      </c>
      <c r="L24" s="814">
        <v>0.865999999727734</v>
      </c>
      <c r="M24" s="758"/>
      <c r="N24" s="758"/>
      <c r="O24" s="758"/>
      <c r="P24" s="758"/>
      <c r="Q24" s="758"/>
      <c r="R24" s="758"/>
      <c r="S24" s="758"/>
      <c r="T24" s="758"/>
      <c r="U24" s="758"/>
      <c r="V24" s="758"/>
      <c r="W24" s="758"/>
      <c r="X24" s="758"/>
      <c r="Y24" s="758"/>
      <c r="Z24" s="758"/>
      <c r="AA24" s="758"/>
      <c r="AB24" s="758"/>
      <c r="AC24" s="758"/>
      <c r="AD24" s="758"/>
      <c r="AE24" s="758"/>
      <c r="AF24" s="758"/>
    </row>
    <row r="25" spans="2:32" ht="15">
      <c r="B25" s="823">
        <v>9.5000000000000001E-2</v>
      </c>
      <c r="C25" s="814">
        <v>0.88090000000000002</v>
      </c>
      <c r="D25" s="814">
        <v>0.87219999999999998</v>
      </c>
      <c r="E25" s="814">
        <v>0.86429999999999996</v>
      </c>
      <c r="F25" s="814">
        <v>0.87319999999999998</v>
      </c>
      <c r="G25" s="758"/>
      <c r="H25" s="814">
        <v>9.5000000000000001E-2</v>
      </c>
      <c r="I25" s="788">
        <v>0.88099999998230605</v>
      </c>
      <c r="J25" s="814">
        <v>0.87200000062232197</v>
      </c>
      <c r="K25" s="814">
        <v>0.86400000014569001</v>
      </c>
      <c r="L25" s="814">
        <v>0.87300000015097701</v>
      </c>
      <c r="M25" s="758"/>
      <c r="N25" s="758"/>
      <c r="O25" s="758"/>
      <c r="P25" s="758"/>
      <c r="Q25" s="758"/>
      <c r="R25" s="758"/>
      <c r="S25" s="758"/>
      <c r="T25" s="758"/>
      <c r="U25" s="758"/>
      <c r="V25" s="758"/>
      <c r="W25" s="758"/>
      <c r="X25" s="758"/>
      <c r="Y25" s="758"/>
      <c r="Z25" s="758"/>
      <c r="AA25" s="758"/>
      <c r="AB25" s="758"/>
      <c r="AC25" s="758"/>
      <c r="AD25" s="758"/>
      <c r="AE25" s="758"/>
      <c r="AF25" s="758"/>
    </row>
    <row r="26" spans="2:32" ht="15">
      <c r="B26" s="823">
        <v>0.1</v>
      </c>
      <c r="C26" s="814">
        <v>0.88790000000000002</v>
      </c>
      <c r="D26" s="814">
        <v>0.87929999999999997</v>
      </c>
      <c r="E26" s="814">
        <v>0.87160000000000004</v>
      </c>
      <c r="F26" s="814">
        <v>0.88029999999999997</v>
      </c>
      <c r="G26" s="758"/>
      <c r="H26" s="814">
        <v>0.1</v>
      </c>
      <c r="I26" s="788">
        <v>0.88800000001046897</v>
      </c>
      <c r="J26" s="814">
        <v>0.87899999981217003</v>
      </c>
      <c r="K26" s="814">
        <v>0.871999999774558</v>
      </c>
      <c r="L26" s="814">
        <v>0.87999999995369904</v>
      </c>
      <c r="M26" s="758"/>
      <c r="N26" s="758"/>
      <c r="O26" s="758"/>
      <c r="P26" s="758"/>
      <c r="Q26" s="758"/>
      <c r="R26" s="758"/>
      <c r="S26" s="758"/>
      <c r="T26" s="758"/>
      <c r="U26" s="758"/>
      <c r="V26" s="758"/>
      <c r="W26" s="758"/>
      <c r="X26" s="758"/>
      <c r="Y26" s="758"/>
      <c r="Z26" s="758"/>
      <c r="AA26" s="758"/>
      <c r="AB26" s="758"/>
      <c r="AC26" s="758"/>
      <c r="AD26" s="758"/>
      <c r="AE26" s="758"/>
      <c r="AF26" s="758"/>
    </row>
    <row r="27" spans="2:32" ht="15">
      <c r="B27" s="823">
        <v>0.11</v>
      </c>
      <c r="C27" s="814">
        <v>0.90059999999999996</v>
      </c>
      <c r="D27" s="814">
        <v>0.8921</v>
      </c>
      <c r="E27" s="814">
        <v>0.8851</v>
      </c>
      <c r="F27" s="814">
        <v>0.89329999999999998</v>
      </c>
      <c r="G27" s="758"/>
      <c r="H27" s="814">
        <v>0.105</v>
      </c>
      <c r="I27" s="788">
        <v>0.89468696844292905</v>
      </c>
      <c r="J27" s="814">
        <v>0.88568599047008501</v>
      </c>
      <c r="K27" s="814">
        <v>0.87887564580597599</v>
      </c>
      <c r="L27" s="814">
        <v>0.88667986300908697</v>
      </c>
      <c r="M27" s="758"/>
      <c r="N27" s="758"/>
      <c r="O27" s="758"/>
      <c r="P27" s="758"/>
      <c r="Q27" s="758"/>
      <c r="R27" s="758"/>
      <c r="S27" s="758"/>
      <c r="T27" s="758"/>
      <c r="U27" s="758"/>
      <c r="V27" s="758"/>
      <c r="W27" s="758"/>
      <c r="X27" s="758"/>
      <c r="Y27" s="758"/>
      <c r="Z27" s="758"/>
      <c r="AA27" s="758"/>
      <c r="AB27" s="758"/>
      <c r="AC27" s="758"/>
      <c r="AD27" s="758"/>
      <c r="AE27" s="758"/>
      <c r="AF27" s="758"/>
    </row>
    <row r="28" spans="2:32" ht="15">
      <c r="B28" s="823">
        <v>0.12</v>
      </c>
      <c r="C28" s="814">
        <v>0.91180000000000005</v>
      </c>
      <c r="D28" s="814">
        <v>0.90349999999999997</v>
      </c>
      <c r="E28" s="814">
        <v>0.89710000000000001</v>
      </c>
      <c r="F28" s="814">
        <v>0.90469999999999995</v>
      </c>
      <c r="G28" s="758"/>
      <c r="H28" s="814">
        <v>0.11</v>
      </c>
      <c r="I28" s="788">
        <v>0.90099999999582603</v>
      </c>
      <c r="J28" s="814">
        <v>0.89200000004827196</v>
      </c>
      <c r="K28" s="814">
        <v>0.88500000008026802</v>
      </c>
      <c r="L28" s="814">
        <v>0.89300000001398006</v>
      </c>
      <c r="M28" s="758"/>
      <c r="N28" s="758"/>
      <c r="O28" s="758"/>
      <c r="P28" s="758"/>
      <c r="Q28" s="758"/>
      <c r="R28" s="758"/>
      <c r="S28" s="758"/>
      <c r="T28" s="758"/>
      <c r="U28" s="758"/>
      <c r="V28" s="758"/>
      <c r="W28" s="758"/>
      <c r="X28" s="758"/>
      <c r="Y28" s="758"/>
      <c r="Z28" s="758"/>
      <c r="AA28" s="758"/>
      <c r="AB28" s="758"/>
      <c r="AC28" s="758"/>
      <c r="AD28" s="758"/>
      <c r="AE28" s="758"/>
      <c r="AF28" s="758"/>
    </row>
    <row r="29" spans="2:32" ht="15">
      <c r="B29" s="823">
        <v>0.13</v>
      </c>
      <c r="C29" s="814">
        <v>0.92159999999999997</v>
      </c>
      <c r="D29" s="814">
        <v>0.91349999999999998</v>
      </c>
      <c r="E29" s="814">
        <v>0.90780000000000005</v>
      </c>
      <c r="F29" s="814">
        <v>0.91479999999999995</v>
      </c>
      <c r="G29" s="758"/>
      <c r="H29" s="814">
        <v>0.115</v>
      </c>
      <c r="I29" s="788">
        <v>0.90668386069955498</v>
      </c>
      <c r="J29" s="814">
        <v>0.89815912343458704</v>
      </c>
      <c r="K29" s="814">
        <v>0.89103344218804803</v>
      </c>
      <c r="L29" s="814">
        <v>0.89918394627700504</v>
      </c>
      <c r="M29" s="758"/>
      <c r="N29" s="758"/>
      <c r="O29" s="758"/>
      <c r="P29" s="758"/>
      <c r="Q29" s="758"/>
      <c r="R29" s="758"/>
      <c r="S29" s="758"/>
      <c r="T29" s="758"/>
      <c r="U29" s="758"/>
      <c r="V29" s="758"/>
      <c r="W29" s="758"/>
      <c r="X29" s="758"/>
      <c r="Y29" s="758"/>
      <c r="Z29" s="758"/>
      <c r="AA29" s="758"/>
      <c r="AB29" s="758"/>
      <c r="AC29" s="758"/>
      <c r="AD29" s="758"/>
      <c r="AE29" s="758"/>
      <c r="AF29" s="758"/>
    </row>
    <row r="30" spans="2:32" ht="15">
      <c r="B30" s="823">
        <v>0.14000000000000001</v>
      </c>
      <c r="C30" s="814">
        <v>0.93030000000000002</v>
      </c>
      <c r="D30" s="814">
        <v>0.9224</v>
      </c>
      <c r="E30" s="814">
        <v>0.91739999999999999</v>
      </c>
      <c r="F30" s="814">
        <v>0.92379999999999995</v>
      </c>
      <c r="G30" s="758"/>
      <c r="H30" s="814">
        <v>0.12</v>
      </c>
      <c r="I30" s="788">
        <v>0.91200000000440995</v>
      </c>
      <c r="J30" s="814">
        <v>0.90399999998051594</v>
      </c>
      <c r="K30" s="814">
        <v>0.89700000001218005</v>
      </c>
      <c r="L30" s="814">
        <v>0.90499999998687097</v>
      </c>
      <c r="M30" s="758"/>
      <c r="N30" s="758"/>
      <c r="O30" s="758"/>
      <c r="P30" s="758"/>
      <c r="Q30" s="758"/>
      <c r="R30" s="758"/>
      <c r="S30" s="758"/>
      <c r="T30" s="758"/>
      <c r="U30" s="758"/>
      <c r="V30" s="758"/>
      <c r="W30" s="758"/>
      <c r="X30" s="758"/>
      <c r="Y30" s="758"/>
      <c r="Z30" s="758"/>
      <c r="AA30" s="758"/>
      <c r="AB30" s="758"/>
      <c r="AC30" s="758"/>
      <c r="AD30" s="758"/>
      <c r="AE30" s="758"/>
      <c r="AF30" s="758"/>
    </row>
    <row r="31" spans="2:32" ht="15">
      <c r="B31" s="823">
        <v>0.15</v>
      </c>
      <c r="C31" s="814">
        <v>0.93799999999999994</v>
      </c>
      <c r="D31" s="814">
        <v>0.9304</v>
      </c>
      <c r="E31" s="814">
        <v>0.92589999999999995</v>
      </c>
      <c r="F31" s="814">
        <v>0.93179999999999996</v>
      </c>
      <c r="G31" s="758"/>
      <c r="H31" s="814">
        <v>0.125</v>
      </c>
      <c r="I31" s="788">
        <v>0.91720258876016503</v>
      </c>
      <c r="J31" s="814">
        <v>0.90930251584660304</v>
      </c>
      <c r="K31" s="814">
        <v>0.90274058567121696</v>
      </c>
      <c r="L31" s="814">
        <v>0.91020935188052199</v>
      </c>
      <c r="M31" s="758"/>
      <c r="N31" s="758"/>
      <c r="O31" s="758"/>
      <c r="P31" s="758"/>
      <c r="Q31" s="758"/>
      <c r="R31" s="758"/>
      <c r="S31" s="758"/>
      <c r="T31" s="758"/>
      <c r="U31" s="758"/>
      <c r="V31" s="758"/>
      <c r="W31" s="758"/>
      <c r="X31" s="758"/>
      <c r="Y31" s="758"/>
      <c r="Z31" s="758"/>
      <c r="AA31" s="758"/>
      <c r="AB31" s="758"/>
      <c r="AC31" s="758"/>
      <c r="AD31" s="758"/>
      <c r="AE31" s="758"/>
      <c r="AF31" s="758"/>
    </row>
    <row r="32" spans="2:32" ht="15">
      <c r="B32" s="823">
        <v>0.16</v>
      </c>
      <c r="C32" s="814">
        <v>0.94489999999999996</v>
      </c>
      <c r="D32" s="814">
        <v>0.9375</v>
      </c>
      <c r="E32" s="814">
        <v>0.9335</v>
      </c>
      <c r="F32" s="814">
        <v>0.93889999999999996</v>
      </c>
      <c r="G32" s="758"/>
      <c r="H32" s="814">
        <v>0.13</v>
      </c>
      <c r="I32" s="788">
        <v>0.92199999999461002</v>
      </c>
      <c r="J32" s="814">
        <v>0.91399999996599701</v>
      </c>
      <c r="K32" s="814">
        <v>0.90799999993424296</v>
      </c>
      <c r="L32" s="814">
        <v>0.91500000000774795</v>
      </c>
      <c r="M32" s="758"/>
      <c r="N32" s="758"/>
      <c r="O32" s="758"/>
      <c r="P32" s="758"/>
      <c r="Q32" s="758"/>
      <c r="R32" s="758"/>
      <c r="S32" s="758"/>
      <c r="T32" s="758"/>
      <c r="U32" s="758"/>
      <c r="V32" s="758"/>
      <c r="W32" s="758"/>
      <c r="X32" s="758"/>
      <c r="Y32" s="758"/>
      <c r="Z32" s="758"/>
      <c r="AA32" s="758"/>
      <c r="AB32" s="758"/>
      <c r="AC32" s="758"/>
      <c r="AD32" s="758"/>
      <c r="AE32" s="758"/>
      <c r="AF32" s="758"/>
    </row>
    <row r="33" spans="2:32" ht="15">
      <c r="B33" s="823">
        <v>0.17</v>
      </c>
      <c r="C33" s="814">
        <v>0.95099999999999996</v>
      </c>
      <c r="D33" s="814">
        <v>0.94379999999999997</v>
      </c>
      <c r="E33" s="814">
        <v>0.94040000000000001</v>
      </c>
      <c r="F33" s="814">
        <v>0.94530000000000003</v>
      </c>
      <c r="G33" s="758"/>
      <c r="H33" s="814">
        <v>0.13500000000000001</v>
      </c>
      <c r="I33" s="788">
        <v>0.92613078425707596</v>
      </c>
      <c r="J33" s="814">
        <v>0.91813081303477495</v>
      </c>
      <c r="K33" s="814">
        <v>0.91262921499077199</v>
      </c>
      <c r="L33" s="814">
        <v>0.91960364618687596</v>
      </c>
      <c r="M33" s="758"/>
      <c r="N33" s="758"/>
      <c r="O33" s="758"/>
      <c r="P33" s="758"/>
      <c r="Q33" s="758"/>
      <c r="R33" s="758"/>
      <c r="S33" s="758"/>
      <c r="T33" s="758"/>
      <c r="U33" s="758"/>
      <c r="V33" s="758"/>
      <c r="W33" s="758"/>
      <c r="X33" s="758"/>
      <c r="Y33" s="758"/>
      <c r="Z33" s="758"/>
      <c r="AA33" s="758"/>
      <c r="AB33" s="758"/>
      <c r="AC33" s="758"/>
      <c r="AD33" s="758"/>
      <c r="AE33" s="758"/>
      <c r="AF33" s="758"/>
    </row>
    <row r="34" spans="2:32" ht="15">
      <c r="B34" s="823">
        <v>0.18</v>
      </c>
      <c r="C34" s="814">
        <v>0.95640000000000003</v>
      </c>
      <c r="D34" s="814">
        <v>0.94950000000000001</v>
      </c>
      <c r="E34" s="814">
        <v>0.94650000000000001</v>
      </c>
      <c r="F34" s="814">
        <v>0.95099999999999996</v>
      </c>
      <c r="G34" s="758"/>
      <c r="H34" s="814">
        <v>0.14000000000000001</v>
      </c>
      <c r="I34" s="788">
        <v>0.93000000000501704</v>
      </c>
      <c r="J34" s="814">
        <v>0.92200000002809901</v>
      </c>
      <c r="K34" s="814">
        <v>0.91700000006151206</v>
      </c>
      <c r="L34" s="814">
        <v>0.92399999999751403</v>
      </c>
      <c r="M34" s="758"/>
      <c r="N34" s="758"/>
      <c r="O34" s="758"/>
      <c r="P34" s="758"/>
      <c r="Q34" s="758"/>
      <c r="R34" s="758"/>
      <c r="S34" s="758"/>
      <c r="T34" s="758"/>
      <c r="U34" s="758"/>
      <c r="V34" s="758"/>
      <c r="W34" s="758"/>
      <c r="X34" s="758"/>
      <c r="Y34" s="758"/>
      <c r="Z34" s="758"/>
      <c r="AA34" s="758"/>
      <c r="AB34" s="758"/>
      <c r="AC34" s="758"/>
      <c r="AD34" s="758"/>
      <c r="AE34" s="758"/>
      <c r="AF34" s="758"/>
    </row>
    <row r="35" spans="2:32" ht="15">
      <c r="B35" s="823">
        <v>0.2</v>
      </c>
      <c r="C35" s="814">
        <v>0.96550000000000002</v>
      </c>
      <c r="D35" s="814">
        <v>0.95920000000000005</v>
      </c>
      <c r="E35" s="814">
        <v>0.95699999999999996</v>
      </c>
      <c r="F35" s="814">
        <v>0.9607</v>
      </c>
      <c r="G35" s="758"/>
      <c r="H35" s="814">
        <v>0.14499999999999999</v>
      </c>
      <c r="I35" s="788">
        <v>0.93402427421069301</v>
      </c>
      <c r="J35" s="814">
        <v>0.92592423200102403</v>
      </c>
      <c r="K35" s="814">
        <v>0.92149255435614996</v>
      </c>
      <c r="L35" s="814">
        <v>0.928126063385741</v>
      </c>
      <c r="M35" s="758"/>
      <c r="N35" s="758"/>
      <c r="O35" s="758"/>
      <c r="P35" s="758"/>
      <c r="Q35" s="758"/>
      <c r="R35" s="758"/>
      <c r="S35" s="758"/>
      <c r="T35" s="758"/>
      <c r="U35" s="758"/>
      <c r="V35" s="758"/>
      <c r="W35" s="758"/>
      <c r="X35" s="758"/>
      <c r="Y35" s="758"/>
      <c r="Z35" s="758"/>
      <c r="AA35" s="758"/>
      <c r="AB35" s="758"/>
      <c r="AC35" s="758"/>
      <c r="AD35" s="758"/>
      <c r="AE35" s="758"/>
      <c r="AF35" s="758"/>
    </row>
    <row r="36" spans="2:32" ht="15">
      <c r="B36" s="823">
        <v>0.22</v>
      </c>
      <c r="C36" s="814">
        <v>0.97270000000000001</v>
      </c>
      <c r="D36" s="814">
        <v>0.96689999999999998</v>
      </c>
      <c r="E36" s="814">
        <v>0.96550000000000002</v>
      </c>
      <c r="F36" s="814">
        <v>0.96840000000000004</v>
      </c>
      <c r="G36" s="758"/>
      <c r="H36" s="814">
        <v>0.15</v>
      </c>
      <c r="I36" s="788">
        <v>0.93799999999745998</v>
      </c>
      <c r="J36" s="814">
        <v>0.93000000004907302</v>
      </c>
      <c r="K36" s="814">
        <v>0.92600000000909799</v>
      </c>
      <c r="L36" s="814">
        <v>0.93200000000222705</v>
      </c>
      <c r="M36" s="758"/>
      <c r="N36" s="758"/>
      <c r="O36" s="758"/>
      <c r="P36" s="758"/>
      <c r="Q36" s="758"/>
      <c r="R36" s="758"/>
      <c r="S36" s="758"/>
      <c r="T36" s="758"/>
      <c r="U36" s="758"/>
      <c r="V36" s="758"/>
      <c r="W36" s="758"/>
      <c r="X36" s="758"/>
      <c r="Y36" s="758"/>
      <c r="Z36" s="758"/>
      <c r="AA36" s="758"/>
      <c r="AB36" s="758"/>
      <c r="AC36" s="758"/>
      <c r="AD36" s="758"/>
      <c r="AE36" s="758"/>
      <c r="AF36" s="758"/>
    </row>
    <row r="37" spans="2:32" ht="15">
      <c r="B37" s="823">
        <v>0.24</v>
      </c>
      <c r="C37" s="814">
        <v>0.97840000000000005</v>
      </c>
      <c r="D37" s="814">
        <v>0.97319999999999995</v>
      </c>
      <c r="E37" s="814">
        <v>0.97219999999999995</v>
      </c>
      <c r="F37" s="814">
        <v>0.97460000000000002</v>
      </c>
      <c r="G37" s="758"/>
      <c r="H37" s="814">
        <v>0.155</v>
      </c>
      <c r="I37" s="788">
        <v>0.94164711890673902</v>
      </c>
      <c r="J37" s="814">
        <v>0.93417225916660196</v>
      </c>
      <c r="K37" s="814">
        <v>0.93027556776716103</v>
      </c>
      <c r="L37" s="814">
        <v>0.93564210026957695</v>
      </c>
      <c r="M37" s="758"/>
      <c r="N37" s="758"/>
      <c r="O37" s="758"/>
      <c r="P37" s="758"/>
      <c r="Q37" s="758"/>
      <c r="R37" s="758"/>
      <c r="S37" s="758"/>
      <c r="T37" s="758"/>
      <c r="U37" s="758"/>
      <c r="V37" s="758"/>
      <c r="W37" s="758"/>
      <c r="X37" s="758"/>
      <c r="Y37" s="758"/>
      <c r="Z37" s="758"/>
      <c r="AA37" s="758"/>
      <c r="AB37" s="758"/>
      <c r="AC37" s="758"/>
      <c r="AD37" s="758"/>
      <c r="AE37" s="758"/>
      <c r="AF37" s="758"/>
    </row>
    <row r="38" spans="2:32" ht="15">
      <c r="B38" s="823">
        <v>0.25</v>
      </c>
      <c r="C38" s="814">
        <v>0.98080000000000001</v>
      </c>
      <c r="D38" s="814">
        <v>0.97589999999999999</v>
      </c>
      <c r="E38" s="814">
        <v>0.97519999999999996</v>
      </c>
      <c r="F38" s="814">
        <v>0.97719999999999996</v>
      </c>
      <c r="G38" s="758"/>
      <c r="H38" s="814">
        <v>0.16</v>
      </c>
      <c r="I38" s="788">
        <v>0.94500000000110695</v>
      </c>
      <c r="J38" s="814">
        <v>0.93799999990282201</v>
      </c>
      <c r="K38" s="814">
        <v>0.93399999990198601</v>
      </c>
      <c r="L38" s="814">
        <v>0.93899999999355099</v>
      </c>
      <c r="M38" s="758"/>
      <c r="N38" s="758"/>
      <c r="O38" s="758"/>
      <c r="P38" s="758"/>
      <c r="Q38" s="758"/>
      <c r="R38" s="758"/>
      <c r="S38" s="758"/>
      <c r="T38" s="758"/>
      <c r="U38" s="758"/>
      <c r="V38" s="758"/>
      <c r="W38" s="758"/>
      <c r="X38" s="758"/>
      <c r="Y38" s="758"/>
      <c r="Z38" s="758"/>
      <c r="AA38" s="758"/>
      <c r="AB38" s="758"/>
      <c r="AC38" s="758"/>
      <c r="AD38" s="758"/>
      <c r="AE38" s="758"/>
      <c r="AF38" s="758"/>
    </row>
    <row r="39" spans="2:32" ht="15">
      <c r="B39" s="823">
        <v>0.26</v>
      </c>
      <c r="C39" s="814">
        <v>0.9829</v>
      </c>
      <c r="D39" s="814">
        <v>0.97829999999999995</v>
      </c>
      <c r="E39" s="814">
        <v>0.9778</v>
      </c>
      <c r="F39" s="814">
        <v>0.97960000000000003</v>
      </c>
      <c r="G39" s="758"/>
      <c r="H39" s="814">
        <v>0.16500000000000001</v>
      </c>
      <c r="I39" s="788">
        <v>0.94813725015862205</v>
      </c>
      <c r="J39" s="814">
        <v>0.941136731208429</v>
      </c>
      <c r="K39" s="814">
        <v>0.93703017434359404</v>
      </c>
      <c r="L39" s="814">
        <v>0.94205553552452503</v>
      </c>
      <c r="M39" s="758"/>
      <c r="N39" s="758"/>
      <c r="O39" s="758"/>
      <c r="P39" s="758"/>
      <c r="Q39" s="758"/>
      <c r="R39" s="758"/>
      <c r="S39" s="758"/>
      <c r="T39" s="758"/>
      <c r="U39" s="758"/>
      <c r="V39" s="758"/>
      <c r="W39" s="758"/>
      <c r="X39" s="758"/>
      <c r="Y39" s="758"/>
      <c r="Z39" s="758"/>
      <c r="AA39" s="758"/>
      <c r="AB39" s="758"/>
      <c r="AC39" s="758"/>
      <c r="AD39" s="758"/>
      <c r="AE39" s="758"/>
      <c r="AF39" s="758"/>
    </row>
    <row r="40" spans="2:32" ht="15">
      <c r="B40" s="823">
        <v>0.28000000000000003</v>
      </c>
      <c r="C40" s="814">
        <v>0.98650000000000004</v>
      </c>
      <c r="D40" s="814">
        <v>0.98240000000000005</v>
      </c>
      <c r="E40" s="814">
        <v>0.98219999999999996</v>
      </c>
      <c r="F40" s="814">
        <v>0.98360000000000003</v>
      </c>
      <c r="G40" s="758"/>
      <c r="H40" s="814">
        <v>0.17</v>
      </c>
      <c r="I40" s="788">
        <v>0.95099999999809604</v>
      </c>
      <c r="J40" s="814">
        <v>0.94400000008520002</v>
      </c>
      <c r="K40" s="814">
        <v>0.94000000013063401</v>
      </c>
      <c r="L40" s="814">
        <v>0.94500000000817397</v>
      </c>
      <c r="M40" s="758"/>
      <c r="N40" s="758"/>
      <c r="O40" s="758"/>
      <c r="P40" s="758"/>
      <c r="Q40" s="758"/>
      <c r="R40" s="758"/>
      <c r="S40" s="758"/>
      <c r="T40" s="758"/>
      <c r="U40" s="758"/>
      <c r="V40" s="758"/>
      <c r="W40" s="758"/>
      <c r="X40" s="758"/>
      <c r="Y40" s="758"/>
      <c r="Z40" s="758"/>
      <c r="AA40" s="758"/>
      <c r="AB40" s="758"/>
      <c r="AC40" s="758"/>
      <c r="AD40" s="758"/>
      <c r="AE40" s="758"/>
      <c r="AF40" s="758"/>
    </row>
    <row r="41" spans="2:32" ht="15">
      <c r="B41" s="823">
        <v>0.3</v>
      </c>
      <c r="C41" s="814">
        <v>0.98929999999999996</v>
      </c>
      <c r="D41" s="814">
        <v>0.98570000000000002</v>
      </c>
      <c r="E41" s="814">
        <v>0.98580000000000001</v>
      </c>
      <c r="F41" s="814">
        <v>0.98680000000000001</v>
      </c>
      <c r="G41" s="758"/>
      <c r="H41" s="814">
        <v>0.17499999999999999</v>
      </c>
      <c r="I41" s="788">
        <v>0.95355388045641198</v>
      </c>
      <c r="J41" s="814">
        <v>0.94703081596574701</v>
      </c>
      <c r="K41" s="814">
        <v>0.94347873494353796</v>
      </c>
      <c r="L41" s="814">
        <v>0.94801075763723697</v>
      </c>
      <c r="M41" s="758"/>
      <c r="N41" s="758"/>
      <c r="O41" s="758"/>
      <c r="P41" s="758"/>
      <c r="Q41" s="758"/>
      <c r="R41" s="758"/>
      <c r="S41" s="758"/>
      <c r="T41" s="758"/>
      <c r="U41" s="758"/>
      <c r="V41" s="758"/>
      <c r="W41" s="758"/>
      <c r="X41" s="758"/>
      <c r="Y41" s="758"/>
      <c r="Z41" s="758"/>
      <c r="AA41" s="758"/>
      <c r="AB41" s="758"/>
      <c r="AC41" s="758"/>
      <c r="AD41" s="758"/>
      <c r="AE41" s="758"/>
      <c r="AF41" s="758"/>
    </row>
    <row r="42" spans="2:32" ht="15">
      <c r="B42" s="785"/>
      <c r="C42" s="758"/>
      <c r="D42" s="758"/>
      <c r="E42" s="758"/>
      <c r="F42" s="758"/>
      <c r="G42" s="758"/>
      <c r="H42" s="814">
        <v>0.18</v>
      </c>
      <c r="I42" s="814">
        <v>0.95600000000197605</v>
      </c>
      <c r="J42" s="814">
        <v>0.949999999954942</v>
      </c>
      <c r="K42" s="814">
        <v>0.94699999992123296</v>
      </c>
      <c r="L42" s="814">
        <v>0.95099999999741403</v>
      </c>
      <c r="M42" s="758"/>
      <c r="N42" s="758"/>
      <c r="O42" s="758"/>
      <c r="P42" s="758"/>
      <c r="Q42" s="758"/>
      <c r="R42" s="758"/>
      <c r="S42" s="758"/>
      <c r="T42" s="758"/>
      <c r="U42" s="758"/>
      <c r="V42" s="758"/>
      <c r="W42" s="758"/>
      <c r="X42" s="758"/>
      <c r="Y42" s="758"/>
      <c r="Z42" s="758"/>
      <c r="AA42" s="758"/>
      <c r="AB42" s="758"/>
      <c r="AC42" s="758"/>
      <c r="AD42" s="758"/>
      <c r="AE42" s="758"/>
      <c r="AF42" s="758"/>
    </row>
    <row r="43" spans="2:32" ht="15">
      <c r="B43" s="785"/>
      <c r="C43" s="758"/>
      <c r="D43" s="758"/>
      <c r="E43" s="758"/>
      <c r="F43" s="758"/>
      <c r="G43" s="758"/>
      <c r="H43" s="814">
        <v>0.185</v>
      </c>
      <c r="I43" s="814">
        <v>0.95853729857852799</v>
      </c>
      <c r="J43" s="814">
        <v>0.95259948392824301</v>
      </c>
      <c r="K43" s="814">
        <v>0.94999468516848096</v>
      </c>
      <c r="L43" s="814">
        <v>0.95383456637528397</v>
      </c>
      <c r="M43" s="758"/>
      <c r="N43" s="758"/>
      <c r="O43" s="758"/>
      <c r="P43" s="758"/>
      <c r="Q43" s="758"/>
      <c r="R43" s="758"/>
      <c r="S43" s="758"/>
      <c r="T43" s="758"/>
      <c r="U43" s="758"/>
      <c r="V43" s="758"/>
      <c r="W43" s="758"/>
      <c r="X43" s="758"/>
      <c r="Y43" s="758"/>
      <c r="Z43" s="758"/>
      <c r="AA43" s="758"/>
      <c r="AB43" s="758"/>
      <c r="AC43" s="758"/>
      <c r="AD43" s="758"/>
      <c r="AE43" s="758"/>
      <c r="AF43" s="758"/>
    </row>
    <row r="44" spans="2:32" ht="15" customHeight="1">
      <c r="B44" s="1659" t="s">
        <v>537</v>
      </c>
      <c r="C44" s="1593"/>
      <c r="D44" s="1593"/>
      <c r="E44" s="1593"/>
      <c r="F44" s="1660"/>
      <c r="G44" s="758"/>
      <c r="H44" s="814">
        <v>0.19</v>
      </c>
      <c r="I44" s="814">
        <v>0.96112056449960803</v>
      </c>
      <c r="J44" s="814">
        <v>0.954875831171205</v>
      </c>
      <c r="K44" s="814">
        <v>0.95251839319489995</v>
      </c>
      <c r="L44" s="814">
        <v>0.956465059467974</v>
      </c>
      <c r="M44" s="758"/>
      <c r="N44" s="758"/>
      <c r="O44" s="758"/>
      <c r="P44" s="758"/>
      <c r="Q44" s="758"/>
      <c r="R44" s="758"/>
      <c r="S44" s="758"/>
      <c r="T44" s="758"/>
      <c r="U44" s="758"/>
      <c r="V44" s="758"/>
      <c r="W44" s="758"/>
      <c r="X44" s="758"/>
      <c r="Y44" s="758"/>
      <c r="Z44" s="758"/>
      <c r="AA44" s="758"/>
      <c r="AB44" s="758"/>
      <c r="AC44" s="758"/>
      <c r="AD44" s="758"/>
      <c r="AE44" s="758"/>
      <c r="AF44" s="758"/>
    </row>
    <row r="45" spans="2:32" ht="15">
      <c r="B45" s="1595"/>
      <c r="C45" s="1596"/>
      <c r="D45" s="1596"/>
      <c r="E45" s="1596"/>
      <c r="F45" s="1597"/>
      <c r="G45" s="758"/>
      <c r="H45" s="814">
        <v>0.19500000000000001</v>
      </c>
      <c r="I45" s="814">
        <v>0.96364354817120501</v>
      </c>
      <c r="J45" s="814">
        <v>0.95696426282190294</v>
      </c>
      <c r="K45" s="814">
        <v>0.95478290461132198</v>
      </c>
      <c r="L45" s="814">
        <v>0.95886302282524605</v>
      </c>
      <c r="M45" s="758"/>
      <c r="N45" s="758"/>
      <c r="O45" s="758"/>
      <c r="P45" s="758"/>
      <c r="Q45" s="758"/>
      <c r="R45" s="758"/>
      <c r="S45" s="758"/>
      <c r="T45" s="758"/>
      <c r="U45" s="758"/>
      <c r="V45" s="758"/>
      <c r="W45" s="758"/>
      <c r="X45" s="758"/>
      <c r="Y45" s="758"/>
      <c r="Z45" s="758"/>
      <c r="AA45" s="758"/>
      <c r="AB45" s="758"/>
      <c r="AC45" s="758"/>
      <c r="AD45" s="758"/>
      <c r="AE45" s="758"/>
      <c r="AF45" s="758"/>
    </row>
    <row r="46" spans="2:32" ht="15">
      <c r="B46" s="1595"/>
      <c r="C46" s="1596"/>
      <c r="D46" s="1596"/>
      <c r="E46" s="1596"/>
      <c r="F46" s="1597"/>
      <c r="G46" s="758"/>
      <c r="H46" s="814">
        <v>0.2</v>
      </c>
      <c r="I46" s="814">
        <v>0.96599999999930897</v>
      </c>
      <c r="J46" s="814">
        <v>0.95900000001841401</v>
      </c>
      <c r="K46" s="814">
        <v>0.95700000002857599</v>
      </c>
      <c r="L46" s="814">
        <v>0.96099999999686403</v>
      </c>
      <c r="M46" s="758"/>
      <c r="N46" s="758"/>
      <c r="O46" s="758"/>
      <c r="P46" s="758"/>
      <c r="Q46" s="758"/>
      <c r="R46" s="758"/>
      <c r="S46" s="758"/>
      <c r="T46" s="758"/>
      <c r="U46" s="758"/>
      <c r="V46" s="758"/>
      <c r="W46" s="758"/>
      <c r="X46" s="758"/>
      <c r="Y46" s="758"/>
      <c r="Z46" s="758"/>
      <c r="AA46" s="758"/>
      <c r="AB46" s="758"/>
      <c r="AC46" s="758"/>
      <c r="AD46" s="758"/>
      <c r="AE46" s="758"/>
      <c r="AF46" s="758"/>
    </row>
    <row r="47" spans="2:32" ht="15">
      <c r="B47" s="1595"/>
      <c r="C47" s="1596"/>
      <c r="D47" s="1596"/>
      <c r="E47" s="1596"/>
      <c r="F47" s="1597"/>
      <c r="G47" s="758"/>
      <c r="H47" s="814">
        <v>0.20499999999999999</v>
      </c>
      <c r="I47" s="814">
        <v>0.96810499074932999</v>
      </c>
      <c r="J47" s="814">
        <v>0.96108200722632098</v>
      </c>
      <c r="K47" s="814">
        <v>0.95932474390213596</v>
      </c>
      <c r="L47" s="814">
        <v>0.96287302019172305</v>
      </c>
      <c r="M47" s="758"/>
      <c r="N47" s="758"/>
      <c r="O47" s="758"/>
      <c r="P47" s="758"/>
      <c r="Q47" s="758"/>
      <c r="R47" s="758"/>
      <c r="S47" s="758"/>
      <c r="T47" s="758"/>
      <c r="U47" s="758"/>
      <c r="V47" s="758"/>
      <c r="W47" s="758"/>
      <c r="X47" s="758"/>
      <c r="Y47" s="758"/>
      <c r="Z47" s="758"/>
      <c r="AA47" s="758"/>
      <c r="AB47" s="758"/>
      <c r="AC47" s="758"/>
      <c r="AD47" s="758"/>
      <c r="AE47" s="758"/>
      <c r="AF47" s="758"/>
    </row>
    <row r="48" spans="2:32" ht="15">
      <c r="B48" s="1595"/>
      <c r="C48" s="1596"/>
      <c r="D48" s="1596"/>
      <c r="E48" s="1596"/>
      <c r="F48" s="1597"/>
      <c r="G48" s="758"/>
      <c r="H48" s="814">
        <v>0.21</v>
      </c>
      <c r="I48" s="814">
        <v>0.96995887262436098</v>
      </c>
      <c r="J48" s="814">
        <v>0.96316422222123499</v>
      </c>
      <c r="K48" s="814">
        <v>0.96168533606603701</v>
      </c>
      <c r="L48" s="814">
        <v>0.96458105525523596</v>
      </c>
      <c r="M48" s="758"/>
      <c r="N48" s="758"/>
      <c r="O48" s="758"/>
      <c r="P48" s="758"/>
      <c r="Q48" s="758"/>
      <c r="R48" s="758"/>
      <c r="S48" s="758"/>
      <c r="T48" s="758"/>
      <c r="U48" s="758"/>
      <c r="V48" s="758"/>
      <c r="W48" s="758"/>
      <c r="X48" s="758"/>
      <c r="Y48" s="758"/>
      <c r="Z48" s="758"/>
      <c r="AA48" s="758"/>
      <c r="AB48" s="758"/>
      <c r="AC48" s="758"/>
      <c r="AD48" s="758"/>
      <c r="AE48" s="758"/>
      <c r="AF48" s="758"/>
    </row>
    <row r="49" spans="2:32" ht="15">
      <c r="B49" s="1595"/>
      <c r="C49" s="1596"/>
      <c r="D49" s="1596"/>
      <c r="E49" s="1596"/>
      <c r="F49" s="1597"/>
      <c r="G49" s="758"/>
      <c r="H49" s="814">
        <v>0.215</v>
      </c>
      <c r="I49" s="814">
        <v>0.97158331818691601</v>
      </c>
      <c r="J49" s="814">
        <v>0.96516432610627001</v>
      </c>
      <c r="K49" s="814">
        <v>0.963953260198956</v>
      </c>
      <c r="L49" s="814">
        <v>0.96624856269195103</v>
      </c>
      <c r="M49" s="758"/>
      <c r="N49" s="758"/>
      <c r="O49" s="758"/>
      <c r="P49" s="758"/>
      <c r="Q49" s="758"/>
      <c r="R49" s="758"/>
      <c r="S49" s="758"/>
      <c r="T49" s="758"/>
      <c r="U49" s="758"/>
      <c r="V49" s="758"/>
      <c r="W49" s="758"/>
      <c r="X49" s="758"/>
      <c r="Y49" s="758"/>
      <c r="Z49" s="758"/>
      <c r="AA49" s="758"/>
      <c r="AB49" s="758"/>
      <c r="AC49" s="758"/>
      <c r="AD49" s="758"/>
      <c r="AE49" s="758"/>
      <c r="AF49" s="758"/>
    </row>
    <row r="50" spans="2:32" ht="15">
      <c r="B50" s="1595"/>
      <c r="C50" s="1596"/>
      <c r="D50" s="1596"/>
      <c r="E50" s="1596"/>
      <c r="F50" s="1597"/>
      <c r="G50" s="758"/>
      <c r="H50" s="814">
        <v>0.22</v>
      </c>
      <c r="I50" s="814">
        <v>0.97299999999950604</v>
      </c>
      <c r="J50" s="814">
        <v>0.966999999984545</v>
      </c>
      <c r="K50" s="814">
        <v>0.96599999997956798</v>
      </c>
      <c r="L50" s="814">
        <v>0.96800000000641195</v>
      </c>
      <c r="M50" s="758"/>
      <c r="N50" s="758"/>
      <c r="O50" s="758"/>
      <c r="P50" s="758"/>
      <c r="Q50" s="758"/>
      <c r="R50" s="758"/>
      <c r="S50" s="758"/>
      <c r="T50" s="758"/>
      <c r="U50" s="758"/>
      <c r="V50" s="758"/>
      <c r="W50" s="758"/>
      <c r="X50" s="758"/>
      <c r="Y50" s="758"/>
      <c r="Z50" s="758"/>
      <c r="AA50" s="758"/>
      <c r="AB50" s="758"/>
      <c r="AC50" s="758"/>
      <c r="AD50" s="758"/>
      <c r="AE50" s="758"/>
      <c r="AF50" s="758"/>
    </row>
    <row r="51" spans="2:32" ht="15">
      <c r="B51" s="1595"/>
      <c r="C51" s="1596"/>
      <c r="D51" s="1596"/>
      <c r="E51" s="1596"/>
      <c r="F51" s="1597"/>
      <c r="G51" s="758"/>
      <c r="H51" s="814">
        <v>0.22500000000000001</v>
      </c>
      <c r="I51" s="814">
        <v>0.97424586342155395</v>
      </c>
      <c r="J51" s="814">
        <v>0.96861936218637801</v>
      </c>
      <c r="K51" s="814">
        <v>0.96773758925623599</v>
      </c>
      <c r="L51" s="814">
        <v>0.9699077278571</v>
      </c>
      <c r="M51" s="758"/>
      <c r="N51" s="758"/>
      <c r="O51" s="758"/>
      <c r="P51" s="758"/>
      <c r="Q51" s="758"/>
      <c r="R51" s="758"/>
      <c r="S51" s="758"/>
      <c r="T51" s="758"/>
      <c r="U51" s="758"/>
      <c r="V51" s="758"/>
      <c r="W51" s="758"/>
      <c r="X51" s="758"/>
      <c r="Y51" s="758"/>
      <c r="Z51" s="758"/>
      <c r="AA51" s="758"/>
      <c r="AB51" s="758"/>
      <c r="AC51" s="758"/>
      <c r="AD51" s="758"/>
      <c r="AE51" s="758"/>
      <c r="AF51" s="758"/>
    </row>
    <row r="52" spans="2:32" ht="15">
      <c r="B52" s="1595"/>
      <c r="C52" s="1596"/>
      <c r="D52" s="1596"/>
      <c r="E52" s="1596"/>
      <c r="F52" s="1597"/>
      <c r="G52" s="758"/>
      <c r="H52" s="814">
        <v>0.23</v>
      </c>
      <c r="I52" s="814">
        <v>0.97541894500011495</v>
      </c>
      <c r="J52" s="814">
        <v>0.97009227995090597</v>
      </c>
      <c r="K52" s="814">
        <v>0.96924026255607199</v>
      </c>
      <c r="L52" s="814">
        <v>0.971835719518231</v>
      </c>
      <c r="M52" s="758"/>
      <c r="N52" s="758"/>
      <c r="O52" s="758"/>
      <c r="P52" s="758"/>
      <c r="Q52" s="758"/>
      <c r="R52" s="758"/>
      <c r="S52" s="758"/>
      <c r="T52" s="758"/>
      <c r="U52" s="758"/>
      <c r="V52" s="758"/>
      <c r="W52" s="758"/>
      <c r="X52" s="758"/>
      <c r="Y52" s="758"/>
      <c r="Z52" s="758"/>
      <c r="AA52" s="758"/>
      <c r="AB52" s="758"/>
      <c r="AC52" s="758"/>
      <c r="AD52" s="758"/>
      <c r="AE52" s="758"/>
      <c r="AF52" s="758"/>
    </row>
    <row r="53" spans="2:32" ht="15">
      <c r="B53" s="1595"/>
      <c r="C53" s="1596"/>
      <c r="D53" s="1596"/>
      <c r="E53" s="1596"/>
      <c r="F53" s="1597"/>
      <c r="G53" s="758"/>
      <c r="H53" s="814">
        <v>0.23499999999999999</v>
      </c>
      <c r="I53" s="814">
        <v>0.97663255407915195</v>
      </c>
      <c r="J53" s="814">
        <v>0.97151905774446901</v>
      </c>
      <c r="K53" s="814">
        <v>0.97062280457587202</v>
      </c>
      <c r="L53" s="814">
        <v>0.97359585141795402</v>
      </c>
      <c r="M53" s="758"/>
      <c r="N53" s="758"/>
      <c r="O53" s="758"/>
      <c r="P53" s="758"/>
      <c r="Q53" s="758"/>
      <c r="R53" s="758"/>
      <c r="S53" s="758"/>
      <c r="T53" s="758"/>
      <c r="U53" s="758"/>
      <c r="V53" s="758"/>
      <c r="W53" s="758"/>
      <c r="X53" s="758"/>
      <c r="Y53" s="758"/>
      <c r="Z53" s="758"/>
      <c r="AA53" s="758"/>
      <c r="AB53" s="758"/>
      <c r="AC53" s="758"/>
      <c r="AD53" s="758"/>
      <c r="AE53" s="758"/>
      <c r="AF53" s="758"/>
    </row>
    <row r="54" spans="2:32" ht="15">
      <c r="B54" s="1606"/>
      <c r="C54" s="1607"/>
      <c r="D54" s="1607"/>
      <c r="E54" s="1607"/>
      <c r="F54" s="1608"/>
      <c r="G54" s="758"/>
      <c r="H54" s="814">
        <v>0.24</v>
      </c>
      <c r="I54" s="814">
        <v>0.97800000000262899</v>
      </c>
      <c r="J54" s="814">
        <v>0.97300000003340803</v>
      </c>
      <c r="K54" s="814">
        <v>0.97200000001243303</v>
      </c>
      <c r="L54" s="814">
        <v>0.974999999984419</v>
      </c>
      <c r="M54" s="758"/>
      <c r="N54" s="758"/>
      <c r="O54" s="758"/>
      <c r="P54" s="758"/>
      <c r="Q54" s="758"/>
      <c r="R54" s="758"/>
      <c r="S54" s="758"/>
      <c r="T54" s="758"/>
      <c r="U54" s="758"/>
      <c r="V54" s="758"/>
      <c r="W54" s="758"/>
      <c r="X54" s="758"/>
      <c r="Y54" s="758"/>
      <c r="Z54" s="758"/>
      <c r="AA54" s="758"/>
      <c r="AB54" s="758"/>
      <c r="AC54" s="758"/>
      <c r="AD54" s="758"/>
      <c r="AE54" s="758"/>
      <c r="AF54" s="758"/>
    </row>
    <row r="55" spans="2:32" ht="15">
      <c r="B55" s="785"/>
      <c r="C55" s="758"/>
      <c r="D55" s="758"/>
      <c r="E55" s="758"/>
      <c r="F55" s="758"/>
      <c r="G55" s="758"/>
      <c r="H55" s="814">
        <v>0.245</v>
      </c>
      <c r="I55" s="814">
        <v>0.97955338714419704</v>
      </c>
      <c r="J55" s="814">
        <v>0.97456971178288698</v>
      </c>
      <c r="K55" s="814">
        <v>0.97346194732352698</v>
      </c>
      <c r="L55" s="814">
        <v>0.97598656004468298</v>
      </c>
      <c r="M55" s="758"/>
      <c r="N55" s="758"/>
      <c r="O55" s="758"/>
      <c r="P55" s="758"/>
      <c r="Q55" s="758"/>
      <c r="R55" s="758"/>
      <c r="S55" s="758"/>
      <c r="T55" s="758"/>
      <c r="U55" s="758"/>
      <c r="V55" s="758"/>
      <c r="W55" s="758"/>
      <c r="X55" s="758"/>
      <c r="Y55" s="758"/>
      <c r="Z55" s="758"/>
      <c r="AA55" s="758"/>
      <c r="AB55" s="758"/>
      <c r="AC55" s="758"/>
      <c r="AD55" s="758"/>
      <c r="AE55" s="758"/>
      <c r="AF55" s="758"/>
    </row>
    <row r="56" spans="2:32" ht="15">
      <c r="B56" s="785"/>
      <c r="C56" s="758"/>
      <c r="D56" s="758"/>
      <c r="E56" s="758"/>
      <c r="F56" s="758"/>
      <c r="G56" s="758"/>
      <c r="H56" s="814">
        <v>0.25</v>
      </c>
      <c r="I56" s="814">
        <v>0.98099999999626697</v>
      </c>
      <c r="J56" s="814">
        <v>0.97599999995336895</v>
      </c>
      <c r="K56" s="814">
        <v>0.97500000001081999</v>
      </c>
      <c r="L56" s="814">
        <v>0.97700000002142495</v>
      </c>
      <c r="M56" s="758"/>
      <c r="N56" s="758"/>
      <c r="O56" s="758"/>
      <c r="P56" s="758"/>
      <c r="Q56" s="758"/>
      <c r="R56" s="758"/>
      <c r="S56" s="758"/>
      <c r="T56" s="758"/>
      <c r="U56" s="758"/>
      <c r="V56" s="758"/>
      <c r="W56" s="758"/>
      <c r="X56" s="758"/>
      <c r="Y56" s="758"/>
      <c r="Z56" s="758"/>
      <c r="AA56" s="758"/>
      <c r="AB56" s="758"/>
      <c r="AC56" s="758"/>
      <c r="AD56" s="758"/>
      <c r="AE56" s="758"/>
      <c r="AF56" s="758"/>
    </row>
    <row r="57" spans="2:32" ht="15">
      <c r="B57" s="785"/>
      <c r="C57" s="758"/>
      <c r="D57" s="758"/>
      <c r="E57" s="758"/>
      <c r="F57" s="758"/>
      <c r="G57" s="758"/>
      <c r="H57" s="814">
        <v>0.255</v>
      </c>
      <c r="I57" s="814">
        <v>0.98208126546617802</v>
      </c>
      <c r="J57" s="814">
        <v>0.977088630082804</v>
      </c>
      <c r="K57" s="814">
        <v>0.97655943901376097</v>
      </c>
      <c r="L57" s="814">
        <v>0.97843737335846404</v>
      </c>
      <c r="M57" s="758"/>
      <c r="N57" s="758"/>
      <c r="O57" s="758"/>
      <c r="P57" s="758"/>
      <c r="Q57" s="758"/>
      <c r="R57" s="758"/>
      <c r="S57" s="758"/>
      <c r="T57" s="758"/>
      <c r="U57" s="758"/>
      <c r="V57" s="758"/>
      <c r="W57" s="758"/>
      <c r="X57" s="758"/>
      <c r="Y57" s="758"/>
      <c r="Z57" s="758"/>
      <c r="AA57" s="758"/>
      <c r="AB57" s="758"/>
      <c r="AC57" s="758"/>
      <c r="AD57" s="758"/>
      <c r="AE57" s="758"/>
      <c r="AF57" s="758"/>
    </row>
    <row r="58" spans="2:32" ht="15">
      <c r="B58" s="785"/>
      <c r="C58" s="758"/>
      <c r="D58" s="758"/>
      <c r="E58" s="758"/>
      <c r="F58" s="758"/>
      <c r="G58" s="758"/>
      <c r="H58" s="814">
        <v>0.26</v>
      </c>
      <c r="I58" s="814">
        <v>0.98300000000223098</v>
      </c>
      <c r="J58" s="814">
        <v>0.97800000002379694</v>
      </c>
      <c r="K58" s="814">
        <v>0.97799999997901599</v>
      </c>
      <c r="L58" s="814">
        <v>0.97999999998855203</v>
      </c>
      <c r="M58" s="758"/>
      <c r="N58" s="758"/>
      <c r="O58" s="758"/>
      <c r="P58" s="758"/>
      <c r="Q58" s="758"/>
      <c r="R58" s="758"/>
      <c r="S58" s="758"/>
      <c r="T58" s="758"/>
      <c r="U58" s="758"/>
      <c r="V58" s="758"/>
      <c r="W58" s="758"/>
      <c r="X58" s="758"/>
      <c r="Y58" s="758"/>
      <c r="Z58" s="758"/>
      <c r="AA58" s="758"/>
      <c r="AB58" s="758"/>
      <c r="AC58" s="758"/>
      <c r="AD58" s="758"/>
      <c r="AE58" s="758"/>
      <c r="AF58" s="758"/>
    </row>
    <row r="59" spans="2:32" ht="15">
      <c r="B59" s="785"/>
      <c r="C59" s="758"/>
      <c r="D59" s="758"/>
      <c r="E59" s="758"/>
      <c r="F59" s="758"/>
      <c r="G59" s="758"/>
      <c r="H59" s="814">
        <v>0.26500000000000001</v>
      </c>
      <c r="I59" s="814">
        <v>0.98400541578984901</v>
      </c>
      <c r="J59" s="814">
        <v>0.97894338451181295</v>
      </c>
      <c r="K59" s="814">
        <v>0.97920158770000199</v>
      </c>
      <c r="L59" s="814">
        <v>0.98130822317702504</v>
      </c>
      <c r="M59" s="758"/>
      <c r="N59" s="758"/>
      <c r="O59" s="758"/>
      <c r="P59" s="758"/>
      <c r="Q59" s="758"/>
      <c r="R59" s="758"/>
      <c r="S59" s="758"/>
      <c r="T59" s="758"/>
      <c r="U59" s="758"/>
      <c r="V59" s="758"/>
      <c r="W59" s="758"/>
      <c r="X59" s="758"/>
      <c r="Y59" s="758"/>
      <c r="Z59" s="758"/>
      <c r="AA59" s="758"/>
      <c r="AB59" s="758"/>
      <c r="AC59" s="758"/>
      <c r="AD59" s="758"/>
      <c r="AE59" s="758"/>
      <c r="AF59" s="758"/>
    </row>
    <row r="60" spans="2:32" ht="15">
      <c r="B60" s="785"/>
      <c r="C60" s="758"/>
      <c r="D60" s="758"/>
      <c r="E60" s="758"/>
      <c r="F60" s="758"/>
      <c r="G60" s="758"/>
      <c r="H60" s="814">
        <v>0.27</v>
      </c>
      <c r="I60" s="814">
        <v>0.98507091842198802</v>
      </c>
      <c r="J60" s="814">
        <v>0.97994093349912204</v>
      </c>
      <c r="K60" s="814">
        <v>0.98021032884989201</v>
      </c>
      <c r="L60" s="814">
        <v>0.98235421303063697</v>
      </c>
      <c r="M60" s="758"/>
      <c r="N60" s="758"/>
      <c r="O60" s="758"/>
      <c r="P60" s="758"/>
      <c r="Q60" s="758"/>
      <c r="R60" s="758"/>
      <c r="S60" s="758"/>
      <c r="T60" s="758"/>
      <c r="U60" s="758"/>
      <c r="V60" s="758"/>
      <c r="W60" s="758"/>
      <c r="X60" s="758"/>
      <c r="Y60" s="758"/>
      <c r="Z60" s="758"/>
      <c r="AA60" s="758"/>
      <c r="AB60" s="758"/>
      <c r="AC60" s="758"/>
      <c r="AD60" s="758"/>
      <c r="AE60" s="758"/>
      <c r="AF60" s="758"/>
    </row>
    <row r="61" spans="2:32" ht="15">
      <c r="B61" s="785"/>
      <c r="C61" s="758"/>
      <c r="D61" s="758"/>
      <c r="E61" s="758"/>
      <c r="F61" s="758"/>
      <c r="G61" s="758"/>
      <c r="H61" s="814">
        <v>0.27500000000000002</v>
      </c>
      <c r="I61" s="814">
        <v>0.98610096184348595</v>
      </c>
      <c r="J61" s="814">
        <v>0.98096801574219505</v>
      </c>
      <c r="K61" s="814">
        <v>0.981113905571802</v>
      </c>
      <c r="L61" s="814">
        <v>0.98322309636649496</v>
      </c>
      <c r="M61" s="758"/>
      <c r="N61" s="758"/>
      <c r="O61" s="758"/>
      <c r="P61" s="758"/>
      <c r="Q61" s="758"/>
      <c r="R61" s="758"/>
      <c r="S61" s="758"/>
      <c r="T61" s="758"/>
      <c r="U61" s="758"/>
      <c r="V61" s="758"/>
      <c r="W61" s="758"/>
      <c r="X61" s="758"/>
      <c r="Y61" s="758"/>
      <c r="Z61" s="758"/>
      <c r="AA61" s="758"/>
      <c r="AB61" s="758"/>
      <c r="AC61" s="758"/>
      <c r="AD61" s="758"/>
      <c r="AE61" s="758"/>
      <c r="AF61" s="758"/>
    </row>
    <row r="62" spans="2:32" ht="15">
      <c r="B62" s="785"/>
      <c r="C62" s="758"/>
      <c r="D62" s="758"/>
      <c r="E62" s="758"/>
      <c r="F62" s="758"/>
      <c r="G62" s="758"/>
      <c r="H62" s="814">
        <v>0.28000000000000003</v>
      </c>
      <c r="I62" s="814">
        <v>0.98699999999917998</v>
      </c>
      <c r="J62" s="814">
        <v>0.98199999999750398</v>
      </c>
      <c r="K62" s="814">
        <v>0.98200000000884702</v>
      </c>
      <c r="L62" s="814">
        <v>0.98400000000170695</v>
      </c>
      <c r="M62" s="758"/>
      <c r="N62" s="758"/>
      <c r="O62" s="758"/>
      <c r="P62" s="758"/>
      <c r="Q62" s="758"/>
      <c r="R62" s="758"/>
      <c r="S62" s="758"/>
      <c r="T62" s="758"/>
      <c r="U62" s="758"/>
      <c r="V62" s="758"/>
      <c r="W62" s="758"/>
      <c r="X62" s="758"/>
      <c r="Y62" s="758"/>
      <c r="Z62" s="758"/>
      <c r="AA62" s="758"/>
      <c r="AB62" s="758"/>
      <c r="AC62" s="758"/>
      <c r="AD62" s="758"/>
      <c r="AE62" s="758"/>
      <c r="AF62" s="758"/>
    </row>
    <row r="63" spans="2:32" ht="15">
      <c r="B63" s="785"/>
      <c r="C63" s="758"/>
      <c r="D63" s="758"/>
      <c r="E63" s="758"/>
      <c r="F63" s="758"/>
      <c r="G63" s="758"/>
      <c r="H63" s="814">
        <v>0.28499999999999998</v>
      </c>
      <c r="I63" s="814">
        <v>0.98769787466421499</v>
      </c>
      <c r="J63" s="814">
        <v>0.98301718732979904</v>
      </c>
      <c r="K63" s="814">
        <v>0.98293874433895201</v>
      </c>
      <c r="L63" s="814">
        <v>0.98475613897403502</v>
      </c>
      <c r="M63" s="758"/>
      <c r="N63" s="758"/>
      <c r="O63" s="758"/>
      <c r="P63" s="758"/>
      <c r="Q63" s="758"/>
      <c r="R63" s="758"/>
      <c r="S63" s="758"/>
      <c r="T63" s="758"/>
      <c r="U63" s="758"/>
      <c r="V63" s="758"/>
      <c r="W63" s="758"/>
      <c r="X63" s="758"/>
      <c r="Y63" s="758"/>
      <c r="Z63" s="758"/>
      <c r="AA63" s="758"/>
      <c r="AB63" s="758"/>
      <c r="AC63" s="758"/>
      <c r="AD63" s="758"/>
      <c r="AE63" s="758"/>
      <c r="AF63" s="758"/>
    </row>
    <row r="64" spans="2:32" ht="15">
      <c r="B64" s="785"/>
      <c r="C64" s="758"/>
      <c r="D64" s="758"/>
      <c r="E64" s="758"/>
      <c r="F64" s="758"/>
      <c r="G64" s="758"/>
      <c r="H64" s="814">
        <v>0.28999999999999998</v>
      </c>
      <c r="I64" s="814">
        <v>0.988225978934962</v>
      </c>
      <c r="J64" s="814">
        <v>0.98401960803694999</v>
      </c>
      <c r="K64" s="814">
        <v>0.98393007087928397</v>
      </c>
      <c r="L64" s="814">
        <v>0.985507081203849</v>
      </c>
      <c r="M64" s="758"/>
      <c r="N64" s="758"/>
      <c r="O64" s="758"/>
      <c r="P64" s="758"/>
      <c r="Q64" s="758"/>
      <c r="R64" s="758"/>
      <c r="S64" s="758"/>
      <c r="T64" s="758"/>
      <c r="U64" s="758"/>
      <c r="V64" s="758"/>
      <c r="W64" s="758"/>
      <c r="X64" s="758"/>
      <c r="Y64" s="758"/>
      <c r="Z64" s="758"/>
      <c r="AA64" s="758"/>
      <c r="AB64" s="758"/>
      <c r="AC64" s="758"/>
      <c r="AD64" s="758"/>
      <c r="AE64" s="758"/>
      <c r="AF64" s="758"/>
    </row>
    <row r="65" spans="2:32" ht="15">
      <c r="B65" s="785"/>
      <c r="C65" s="758"/>
      <c r="D65" s="758"/>
      <c r="E65" s="758"/>
      <c r="F65" s="758"/>
      <c r="G65" s="758"/>
      <c r="H65" s="814">
        <v>0.29499999999999998</v>
      </c>
      <c r="I65" s="814">
        <v>0.98864109373810005</v>
      </c>
      <c r="J65" s="814">
        <v>0.98501222472510497</v>
      </c>
      <c r="K65" s="814">
        <v>0.98495636198181702</v>
      </c>
      <c r="L65" s="814">
        <v>0.98625448283217498</v>
      </c>
      <c r="M65" s="758"/>
      <c r="N65" s="758"/>
      <c r="O65" s="758"/>
      <c r="P65" s="758"/>
      <c r="Q65" s="758"/>
      <c r="R65" s="758"/>
      <c r="S65" s="758"/>
      <c r="T65" s="758"/>
      <c r="U65" s="758"/>
      <c r="V65" s="758"/>
      <c r="W65" s="758"/>
      <c r="X65" s="758"/>
      <c r="Y65" s="758"/>
      <c r="Z65" s="758"/>
      <c r="AA65" s="758"/>
      <c r="AB65" s="758"/>
      <c r="AC65" s="758"/>
      <c r="AD65" s="758"/>
      <c r="AE65" s="758"/>
      <c r="AF65" s="758"/>
    </row>
    <row r="66" spans="2:32" ht="15">
      <c r="B66" s="785"/>
      <c r="C66" s="758"/>
      <c r="D66" s="758"/>
      <c r="E66" s="758"/>
      <c r="F66" s="758"/>
      <c r="G66" s="758"/>
      <c r="H66" s="814">
        <v>0.3</v>
      </c>
      <c r="I66" s="814">
        <v>0.98900000000030597</v>
      </c>
      <c r="J66" s="814">
        <v>0.98600000000041499</v>
      </c>
      <c r="K66" s="814">
        <v>0.98599999999852805</v>
      </c>
      <c r="L66" s="814">
        <v>0.98700000000003796</v>
      </c>
      <c r="M66" s="758"/>
      <c r="N66" s="758"/>
      <c r="O66" s="758"/>
      <c r="P66" s="758"/>
      <c r="Q66" s="758"/>
      <c r="R66" s="758"/>
      <c r="S66" s="758"/>
      <c r="T66" s="758"/>
      <c r="U66" s="758"/>
      <c r="V66" s="758"/>
      <c r="W66" s="758"/>
      <c r="X66" s="758"/>
      <c r="Y66" s="758"/>
      <c r="Z66" s="758"/>
      <c r="AA66" s="758"/>
      <c r="AB66" s="758"/>
      <c r="AC66" s="758"/>
      <c r="AD66" s="758"/>
      <c r="AE66" s="758"/>
      <c r="AF66" s="758"/>
    </row>
  </sheetData>
  <sheetProtection algorithmName="SHA-512" hashValue="ricqxpb9d5sAYGKR+G48YlZgNYiW2E8thaIUkMPDBsZM9mtsF5vThvCjJz5VWAwnFk1Tq6o+NHml/TE8/udTCA==" saltValue="PLNMbgPYzGCwZ2cql9A61Q==" spinCount="100000" sheet="1" objects="1" scenarios="1"/>
  <mergeCells count="11">
    <mergeCell ref="B44:F54"/>
    <mergeCell ref="N18:AF18"/>
    <mergeCell ref="B1:L1"/>
    <mergeCell ref="B3:F3"/>
    <mergeCell ref="H3:L3"/>
    <mergeCell ref="B4:B5"/>
    <mergeCell ref="C4:E4"/>
    <mergeCell ref="F4:F5"/>
    <mergeCell ref="H4:H5"/>
    <mergeCell ref="I4:K4"/>
    <mergeCell ref="L4:L5"/>
  </mergeCells>
  <phoneticPr fontId="162" type="noConversion"/>
  <pageMargins left="0.7" right="0.7" top="0.75" bottom="0.75" header="0.3" footer="0.3"/>
  <pageSetup paperSize="9" orientation="portrait" horizontalDpi="4294967293"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AC186"/>
  <sheetViews>
    <sheetView showGridLines="0" showRowColHeaders="0" zoomScale="85" zoomScaleNormal="85" workbookViewId="0">
      <selection activeCell="U35" sqref="U35"/>
    </sheetView>
  </sheetViews>
  <sheetFormatPr defaultColWidth="8.85546875" defaultRowHeight="14.25"/>
  <cols>
    <col min="1" max="1" width="8.85546875" style="83"/>
    <col min="2" max="2" width="14.140625" style="92" customWidth="1"/>
    <col min="3" max="3" width="9" style="92" customWidth="1"/>
    <col min="4" max="5" width="8.140625" style="92" bestFit="1" customWidth="1"/>
    <col min="6" max="6" width="8.140625" style="83" bestFit="1" customWidth="1"/>
    <col min="7" max="16384" width="8.85546875" style="83"/>
  </cols>
  <sheetData>
    <row r="1" spans="2:17" ht="30" customHeight="1">
      <c r="B1" s="1667" t="s">
        <v>316</v>
      </c>
      <c r="C1" s="1667"/>
      <c r="D1" s="1667"/>
      <c r="E1" s="1667"/>
    </row>
    <row r="2" spans="2:17" ht="32.25" customHeight="1">
      <c r="B2" s="781" t="s">
        <v>198</v>
      </c>
      <c r="C2" s="865" t="s">
        <v>199</v>
      </c>
      <c r="D2" s="865" t="s">
        <v>200</v>
      </c>
      <c r="E2" s="865" t="s">
        <v>201</v>
      </c>
      <c r="F2" s="758"/>
      <c r="G2" s="758"/>
      <c r="H2" s="758"/>
      <c r="I2" s="758"/>
      <c r="J2" s="758"/>
      <c r="K2" s="758"/>
      <c r="L2" s="758"/>
      <c r="M2" s="758"/>
      <c r="N2" s="758"/>
      <c r="O2" s="758"/>
      <c r="P2" s="758"/>
      <c r="Q2" s="758"/>
    </row>
    <row r="3" spans="2:17" ht="19.5" customHeight="1">
      <c r="B3" s="786">
        <v>-90</v>
      </c>
      <c r="C3" s="866">
        <v>0.23</v>
      </c>
      <c r="D3" s="866">
        <v>4.0999999999999996</v>
      </c>
      <c r="E3" s="866">
        <v>0.76</v>
      </c>
      <c r="F3" s="819"/>
      <c r="G3" s="819"/>
      <c r="H3" s="819"/>
      <c r="I3" s="819"/>
      <c r="J3" s="819"/>
      <c r="K3" s="819"/>
      <c r="L3" s="819"/>
      <c r="M3" s="819"/>
      <c r="N3" s="819"/>
      <c r="O3" s="819"/>
      <c r="P3" s="758"/>
      <c r="Q3" s="758"/>
    </row>
    <row r="4" spans="2:17" ht="15">
      <c r="B4" s="786">
        <v>-89</v>
      </c>
      <c r="C4" s="866">
        <v>0.23</v>
      </c>
      <c r="D4" s="866">
        <v>4.0999999999999996</v>
      </c>
      <c r="E4" s="866">
        <v>0.76</v>
      </c>
      <c r="F4" s="819"/>
      <c r="G4" s="758"/>
      <c r="H4" s="758"/>
      <c r="I4" s="758"/>
      <c r="J4" s="758"/>
      <c r="K4" s="758"/>
      <c r="L4" s="758"/>
      <c r="M4" s="758"/>
      <c r="N4" s="758"/>
      <c r="O4" s="758"/>
      <c r="P4" s="758"/>
      <c r="Q4" s="758"/>
    </row>
    <row r="5" spans="2:17" ht="15">
      <c r="B5" s="786">
        <v>-88</v>
      </c>
      <c r="C5" s="866">
        <v>0.23</v>
      </c>
      <c r="D5" s="866">
        <v>4.0999999999999996</v>
      </c>
      <c r="E5" s="866">
        <v>0.76</v>
      </c>
      <c r="F5" s="758"/>
      <c r="G5" s="758"/>
      <c r="H5" s="758"/>
      <c r="I5" s="758"/>
      <c r="J5" s="758"/>
      <c r="K5" s="758"/>
      <c r="L5" s="758"/>
      <c r="M5" s="758"/>
      <c r="N5" s="758"/>
      <c r="O5" s="758"/>
      <c r="P5" s="758"/>
      <c r="Q5" s="758"/>
    </row>
    <row r="6" spans="2:17" ht="15">
      <c r="B6" s="786">
        <v>-87</v>
      </c>
      <c r="C6" s="866">
        <v>0.23</v>
      </c>
      <c r="D6" s="866">
        <v>4.0999999999999996</v>
      </c>
      <c r="E6" s="866">
        <v>0.76</v>
      </c>
      <c r="F6" s="758"/>
      <c r="G6" s="758"/>
      <c r="H6" s="758"/>
      <c r="I6" s="758"/>
      <c r="J6" s="758"/>
      <c r="K6" s="758"/>
      <c r="L6" s="758"/>
      <c r="M6" s="758"/>
      <c r="N6" s="758"/>
      <c r="O6" s="758"/>
      <c r="P6" s="758"/>
      <c r="Q6" s="758"/>
    </row>
    <row r="7" spans="2:17" ht="15">
      <c r="B7" s="786">
        <v>-86</v>
      </c>
      <c r="C7" s="866">
        <v>0.23</v>
      </c>
      <c r="D7" s="866">
        <v>4.0999999999999996</v>
      </c>
      <c r="E7" s="866">
        <v>0.76</v>
      </c>
      <c r="F7" s="758"/>
      <c r="G7" s="758"/>
      <c r="H7" s="758"/>
      <c r="I7" s="758"/>
      <c r="J7" s="758"/>
      <c r="K7" s="758"/>
      <c r="L7" s="758"/>
      <c r="M7" s="758"/>
      <c r="N7" s="758"/>
      <c r="O7" s="758"/>
      <c r="P7" s="758"/>
      <c r="Q7" s="758"/>
    </row>
    <row r="8" spans="2:17" ht="15">
      <c r="B8" s="786">
        <v>-85</v>
      </c>
      <c r="C8" s="866">
        <v>0.23</v>
      </c>
      <c r="D8" s="866">
        <v>4.0999999999999996</v>
      </c>
      <c r="E8" s="866">
        <v>0.76</v>
      </c>
      <c r="F8" s="758"/>
      <c r="G8" s="758"/>
      <c r="H8" s="758"/>
      <c r="I8" s="758"/>
      <c r="J8" s="758"/>
      <c r="K8" s="758"/>
      <c r="L8" s="758"/>
      <c r="M8" s="758"/>
      <c r="N8" s="758"/>
      <c r="O8" s="758"/>
      <c r="P8" s="758"/>
      <c r="Q8" s="758"/>
    </row>
    <row r="9" spans="2:17" ht="15">
      <c r="B9" s="786">
        <v>-84</v>
      </c>
      <c r="C9" s="866">
        <v>0.23</v>
      </c>
      <c r="D9" s="866">
        <v>4.0999999999999996</v>
      </c>
      <c r="E9" s="866">
        <v>0.76</v>
      </c>
      <c r="F9" s="758"/>
      <c r="G9" s="758"/>
      <c r="H9" s="758"/>
      <c r="I9" s="758"/>
      <c r="J9" s="758"/>
      <c r="K9" s="758"/>
      <c r="L9" s="758"/>
      <c r="M9" s="758"/>
      <c r="N9" s="758"/>
      <c r="O9" s="758"/>
      <c r="P9" s="758"/>
      <c r="Q9" s="758"/>
    </row>
    <row r="10" spans="2:17" ht="15">
      <c r="B10" s="786">
        <v>-83</v>
      </c>
      <c r="C10" s="866">
        <v>0.23</v>
      </c>
      <c r="D10" s="866">
        <v>4.0999999999999996</v>
      </c>
      <c r="E10" s="866">
        <v>0.76</v>
      </c>
      <c r="F10" s="758"/>
      <c r="G10" s="758"/>
      <c r="H10" s="758"/>
      <c r="I10" s="758"/>
      <c r="J10" s="758"/>
      <c r="K10" s="758"/>
      <c r="L10" s="758"/>
      <c r="M10" s="758"/>
      <c r="N10" s="758"/>
      <c r="O10" s="758"/>
      <c r="P10" s="758"/>
      <c r="Q10" s="758"/>
    </row>
    <row r="11" spans="2:17" ht="15">
      <c r="B11" s="786">
        <v>-82</v>
      </c>
      <c r="C11" s="866">
        <v>0.23</v>
      </c>
      <c r="D11" s="866">
        <v>4.0999999999999996</v>
      </c>
      <c r="E11" s="866">
        <v>0.76</v>
      </c>
      <c r="F11" s="758"/>
      <c r="G11" s="758"/>
      <c r="H11" s="758"/>
      <c r="I11" s="758"/>
      <c r="J11" s="758"/>
      <c r="K11" s="758"/>
      <c r="L11" s="758"/>
      <c r="M11" s="758"/>
      <c r="N11" s="758"/>
      <c r="O11" s="758"/>
      <c r="P11" s="758"/>
      <c r="Q11" s="758"/>
    </row>
    <row r="12" spans="2:17" ht="15">
      <c r="B12" s="786">
        <v>-81</v>
      </c>
      <c r="C12" s="866">
        <v>0.23</v>
      </c>
      <c r="D12" s="866">
        <v>4.0999999999999996</v>
      </c>
      <c r="E12" s="866">
        <v>0.76</v>
      </c>
      <c r="F12" s="758"/>
      <c r="G12" s="758"/>
      <c r="H12" s="758"/>
      <c r="I12" s="758"/>
      <c r="J12" s="758"/>
      <c r="K12" s="758"/>
      <c r="L12" s="758"/>
      <c r="M12" s="758"/>
      <c r="N12" s="758"/>
      <c r="O12" s="758"/>
      <c r="P12" s="758"/>
      <c r="Q12" s="758"/>
    </row>
    <row r="13" spans="2:17" ht="15">
      <c r="B13" s="786">
        <v>-80</v>
      </c>
      <c r="C13" s="866">
        <v>0.23</v>
      </c>
      <c r="D13" s="866">
        <v>4.0999999999999996</v>
      </c>
      <c r="E13" s="866">
        <v>0.76</v>
      </c>
      <c r="F13" s="758"/>
      <c r="G13" s="758"/>
      <c r="H13" s="758"/>
      <c r="I13" s="758"/>
      <c r="J13" s="758"/>
      <c r="K13" s="758"/>
      <c r="L13" s="758"/>
      <c r="M13" s="758"/>
      <c r="N13" s="758"/>
      <c r="O13" s="758"/>
      <c r="P13" s="758"/>
      <c r="Q13" s="758"/>
    </row>
    <row r="14" spans="2:17" ht="15">
      <c r="B14" s="786">
        <v>-79</v>
      </c>
      <c r="C14" s="866">
        <v>0.23</v>
      </c>
      <c r="D14" s="866">
        <v>4.0999999999999996</v>
      </c>
      <c r="E14" s="866">
        <v>0.76</v>
      </c>
      <c r="F14" s="758"/>
      <c r="G14" s="758"/>
      <c r="H14" s="758"/>
      <c r="I14" s="758"/>
      <c r="J14" s="758"/>
      <c r="K14" s="758"/>
      <c r="L14" s="758"/>
      <c r="M14" s="758"/>
      <c r="N14" s="758"/>
      <c r="O14" s="758"/>
      <c r="P14" s="758"/>
      <c r="Q14" s="758"/>
    </row>
    <row r="15" spans="2:17" ht="15">
      <c r="B15" s="786">
        <v>-78</v>
      </c>
      <c r="C15" s="866">
        <v>0.23</v>
      </c>
      <c r="D15" s="866">
        <v>4.0999999999999996</v>
      </c>
      <c r="E15" s="866">
        <v>0.76</v>
      </c>
      <c r="F15" s="758"/>
      <c r="G15" s="758"/>
      <c r="H15" s="758"/>
      <c r="I15" s="758"/>
      <c r="J15" s="758"/>
      <c r="K15" s="758"/>
      <c r="L15" s="758"/>
      <c r="M15" s="758"/>
      <c r="N15" s="758"/>
      <c r="O15" s="758"/>
      <c r="P15" s="758"/>
      <c r="Q15" s="758"/>
    </row>
    <row r="16" spans="2:17" ht="15">
      <c r="B16" s="786">
        <v>-77</v>
      </c>
      <c r="C16" s="866">
        <v>0.23</v>
      </c>
      <c r="D16" s="866">
        <v>4.0999999999999996</v>
      </c>
      <c r="E16" s="866">
        <v>0.76</v>
      </c>
      <c r="F16" s="758"/>
      <c r="G16" s="758"/>
      <c r="H16" s="758"/>
      <c r="I16" s="758"/>
      <c r="J16" s="758"/>
      <c r="K16" s="758"/>
      <c r="L16" s="758"/>
      <c r="M16" s="758"/>
      <c r="N16" s="758"/>
      <c r="O16" s="758"/>
      <c r="P16" s="758"/>
      <c r="Q16" s="758"/>
    </row>
    <row r="17" spans="2:29" ht="15">
      <c r="B17" s="786">
        <v>-76</v>
      </c>
      <c r="C17" s="866">
        <v>0.23</v>
      </c>
      <c r="D17" s="866">
        <v>4.0999999999999996</v>
      </c>
      <c r="E17" s="866">
        <v>0.76</v>
      </c>
      <c r="F17" s="758"/>
      <c r="G17" s="758"/>
      <c r="H17" s="758"/>
      <c r="I17" s="758"/>
      <c r="J17" s="758"/>
      <c r="K17" s="758"/>
      <c r="L17" s="758"/>
      <c r="M17" s="758"/>
      <c r="N17" s="758"/>
      <c r="O17" s="758"/>
      <c r="P17" s="758"/>
      <c r="Q17" s="758"/>
    </row>
    <row r="18" spans="2:29" ht="15">
      <c r="B18" s="786">
        <v>-75</v>
      </c>
      <c r="C18" s="866">
        <v>0.23</v>
      </c>
      <c r="D18" s="866">
        <v>4.0999999999999996</v>
      </c>
      <c r="E18" s="866">
        <v>0.76</v>
      </c>
      <c r="F18" s="758"/>
      <c r="G18" s="758"/>
      <c r="H18" s="758"/>
      <c r="I18" s="758"/>
      <c r="J18" s="758"/>
      <c r="K18" s="758"/>
      <c r="L18" s="758"/>
      <c r="M18" s="758"/>
      <c r="N18" s="758"/>
      <c r="O18" s="758"/>
      <c r="P18" s="758"/>
      <c r="Q18" s="758"/>
    </row>
    <row r="19" spans="2:29" ht="15">
      <c r="B19" s="786">
        <v>-74</v>
      </c>
      <c r="C19" s="866">
        <v>0.23</v>
      </c>
      <c r="D19" s="866">
        <v>4.0999999999999996</v>
      </c>
      <c r="E19" s="866">
        <v>0.76</v>
      </c>
      <c r="F19" s="758"/>
      <c r="G19" s="758"/>
      <c r="H19" s="758"/>
      <c r="I19" s="758"/>
      <c r="J19" s="758"/>
      <c r="K19" s="758"/>
      <c r="L19" s="758"/>
      <c r="M19" s="758"/>
      <c r="N19" s="758"/>
      <c r="O19" s="758"/>
      <c r="P19" s="758"/>
      <c r="Q19" s="758"/>
    </row>
    <row r="20" spans="2:29" ht="15">
      <c r="B20" s="786">
        <v>-73</v>
      </c>
      <c r="C20" s="866">
        <v>0.23</v>
      </c>
      <c r="D20" s="866">
        <v>4.0999999999999996</v>
      </c>
      <c r="E20" s="866">
        <v>0.76</v>
      </c>
      <c r="F20" s="758"/>
      <c r="G20" s="758"/>
      <c r="H20" s="758"/>
      <c r="I20" s="758"/>
      <c r="J20" s="758"/>
      <c r="K20" s="758"/>
      <c r="L20" s="758"/>
      <c r="M20" s="758"/>
      <c r="N20" s="758"/>
      <c r="O20" s="758"/>
      <c r="P20" s="758"/>
      <c r="Q20" s="758"/>
    </row>
    <row r="21" spans="2:29" ht="15">
      <c r="B21" s="786">
        <v>-72</v>
      </c>
      <c r="C21" s="866">
        <v>0.23</v>
      </c>
      <c r="D21" s="866">
        <v>4.0999999999999996</v>
      </c>
      <c r="E21" s="866">
        <v>0.76</v>
      </c>
      <c r="F21" s="758"/>
      <c r="G21" s="758"/>
      <c r="H21" s="758"/>
      <c r="I21" s="758"/>
      <c r="J21" s="758"/>
      <c r="K21" s="758"/>
      <c r="L21" s="758"/>
      <c r="M21" s="758"/>
      <c r="N21" s="758"/>
      <c r="O21" s="758"/>
      <c r="P21" s="758"/>
      <c r="Q21" s="758"/>
    </row>
    <row r="22" spans="2:29" ht="15">
      <c r="B22" s="786">
        <v>-71</v>
      </c>
      <c r="C22" s="866">
        <v>0.23</v>
      </c>
      <c r="D22" s="866">
        <v>4.0999999999999996</v>
      </c>
      <c r="E22" s="866">
        <v>0.76</v>
      </c>
      <c r="F22" s="758"/>
      <c r="G22" s="758"/>
      <c r="H22" s="758"/>
      <c r="I22" s="758"/>
      <c r="J22" s="758"/>
      <c r="K22" s="758"/>
      <c r="L22" s="758"/>
      <c r="M22" s="758"/>
      <c r="N22" s="758"/>
      <c r="O22" s="758"/>
      <c r="P22" s="758"/>
      <c r="Q22" s="758"/>
    </row>
    <row r="23" spans="2:29" ht="15">
      <c r="B23" s="786">
        <v>-70</v>
      </c>
      <c r="C23" s="866">
        <v>0.23</v>
      </c>
      <c r="D23" s="866">
        <v>4.0999999999999996</v>
      </c>
      <c r="E23" s="866">
        <v>0.76</v>
      </c>
      <c r="F23" s="758"/>
      <c r="G23" s="758"/>
      <c r="H23" s="758"/>
      <c r="I23" s="758"/>
      <c r="J23" s="758"/>
      <c r="K23" s="758"/>
      <c r="L23" s="758"/>
      <c r="M23" s="758"/>
      <c r="N23" s="758"/>
      <c r="O23" s="758"/>
      <c r="P23" s="758"/>
      <c r="Q23" s="758"/>
    </row>
    <row r="24" spans="2:29" ht="15" customHeight="1">
      <c r="B24" s="786">
        <v>-69</v>
      </c>
      <c r="C24" s="866">
        <v>0.23</v>
      </c>
      <c r="D24" s="866">
        <v>4.0999999999999996</v>
      </c>
      <c r="E24" s="866">
        <v>0.76</v>
      </c>
      <c r="F24" s="758"/>
      <c r="G24" s="758"/>
      <c r="H24" s="1628" t="s">
        <v>538</v>
      </c>
      <c r="I24" s="1628"/>
      <c r="J24" s="1628"/>
      <c r="K24" s="1628"/>
      <c r="L24" s="1628"/>
      <c r="M24" s="1628"/>
      <c r="N24" s="1628"/>
      <c r="O24" s="1628"/>
      <c r="P24" s="867"/>
      <c r="Q24" s="758"/>
    </row>
    <row r="25" spans="2:29" ht="15">
      <c r="B25" s="786">
        <v>-68</v>
      </c>
      <c r="C25" s="866">
        <v>0.23</v>
      </c>
      <c r="D25" s="866">
        <v>4.0999999999999996</v>
      </c>
      <c r="E25" s="866">
        <v>0.76</v>
      </c>
      <c r="F25" s="758"/>
      <c r="G25" s="758"/>
      <c r="H25" s="1628"/>
      <c r="I25" s="1628"/>
      <c r="J25" s="1628"/>
      <c r="K25" s="1628"/>
      <c r="L25" s="1628"/>
      <c r="M25" s="1628"/>
      <c r="N25" s="1628"/>
      <c r="O25" s="1628"/>
      <c r="P25" s="867"/>
      <c r="Q25" s="758"/>
      <c r="R25" s="90"/>
      <c r="S25" s="90"/>
      <c r="T25" s="90"/>
      <c r="U25" s="90"/>
      <c r="V25" s="90"/>
      <c r="W25" s="90"/>
      <c r="X25" s="90"/>
      <c r="Y25" s="90"/>
      <c r="Z25" s="90"/>
      <c r="AA25" s="90"/>
      <c r="AB25" s="90"/>
      <c r="AC25" s="90"/>
    </row>
    <row r="26" spans="2:29" ht="15">
      <c r="B26" s="786">
        <v>-67</v>
      </c>
      <c r="C26" s="866">
        <v>0.23</v>
      </c>
      <c r="D26" s="866">
        <v>4.0999999999999996</v>
      </c>
      <c r="E26" s="866">
        <v>0.76</v>
      </c>
      <c r="F26" s="758"/>
      <c r="G26" s="758"/>
      <c r="H26" s="758"/>
      <c r="I26" s="758"/>
      <c r="J26" s="758"/>
      <c r="K26" s="758"/>
      <c r="L26" s="758"/>
      <c r="M26" s="758"/>
      <c r="N26" s="758"/>
      <c r="O26" s="758"/>
      <c r="P26" s="758"/>
      <c r="Q26" s="758"/>
    </row>
    <row r="27" spans="2:29" ht="15" customHeight="1">
      <c r="B27" s="786">
        <v>-66</v>
      </c>
      <c r="C27" s="866">
        <v>0.23</v>
      </c>
      <c r="D27" s="866">
        <v>4.0999999999999996</v>
      </c>
      <c r="E27" s="866">
        <v>0.76</v>
      </c>
      <c r="F27" s="758"/>
      <c r="G27" s="758"/>
      <c r="H27" s="1592" t="s">
        <v>539</v>
      </c>
      <c r="I27" s="1593"/>
      <c r="J27" s="1593"/>
      <c r="K27" s="1593"/>
      <c r="L27" s="1593"/>
      <c r="M27" s="1593"/>
      <c r="N27" s="1593"/>
      <c r="O27" s="1594"/>
      <c r="P27" s="758"/>
      <c r="Q27" s="758"/>
    </row>
    <row r="28" spans="2:29" ht="15">
      <c r="B28" s="786">
        <v>-65</v>
      </c>
      <c r="C28" s="866">
        <v>0.23</v>
      </c>
      <c r="D28" s="866">
        <v>4.0999999999999996</v>
      </c>
      <c r="E28" s="866">
        <v>0.76</v>
      </c>
      <c r="F28" s="758"/>
      <c r="G28" s="758"/>
      <c r="H28" s="1595"/>
      <c r="I28" s="1596"/>
      <c r="J28" s="1596"/>
      <c r="K28" s="1596"/>
      <c r="L28" s="1596"/>
      <c r="M28" s="1596"/>
      <c r="N28" s="1596"/>
      <c r="O28" s="1597"/>
      <c r="P28" s="758"/>
      <c r="Q28" s="758"/>
    </row>
    <row r="29" spans="2:29" ht="15">
      <c r="B29" s="786">
        <v>-64</v>
      </c>
      <c r="C29" s="866">
        <v>0.23</v>
      </c>
      <c r="D29" s="866">
        <v>4.0999999999999996</v>
      </c>
      <c r="E29" s="866">
        <v>0.76</v>
      </c>
      <c r="F29" s="758"/>
      <c r="G29" s="758"/>
      <c r="H29" s="1595"/>
      <c r="I29" s="1596"/>
      <c r="J29" s="1596"/>
      <c r="K29" s="1596"/>
      <c r="L29" s="1596"/>
      <c r="M29" s="1596"/>
      <c r="N29" s="1596"/>
      <c r="O29" s="1597"/>
      <c r="P29" s="758"/>
      <c r="Q29" s="758"/>
    </row>
    <row r="30" spans="2:29" ht="15">
      <c r="B30" s="786">
        <v>-63</v>
      </c>
      <c r="C30" s="866">
        <v>0.23</v>
      </c>
      <c r="D30" s="866">
        <v>4.0999999999999996</v>
      </c>
      <c r="E30" s="866">
        <v>0.76</v>
      </c>
      <c r="F30" s="758"/>
      <c r="G30" s="758"/>
      <c r="H30" s="1595"/>
      <c r="I30" s="1596"/>
      <c r="J30" s="1596"/>
      <c r="K30" s="1596"/>
      <c r="L30" s="1596"/>
      <c r="M30" s="1596"/>
      <c r="N30" s="1596"/>
      <c r="O30" s="1597"/>
      <c r="P30" s="758"/>
      <c r="Q30" s="758"/>
    </row>
    <row r="31" spans="2:29" ht="15">
      <c r="B31" s="786">
        <v>-62</v>
      </c>
      <c r="C31" s="866">
        <v>0.23</v>
      </c>
      <c r="D31" s="866">
        <v>4.0999999999999996</v>
      </c>
      <c r="E31" s="866">
        <v>0.76</v>
      </c>
      <c r="F31" s="758"/>
      <c r="G31" s="758"/>
      <c r="H31" s="1606"/>
      <c r="I31" s="1607"/>
      <c r="J31" s="1607"/>
      <c r="K31" s="1607"/>
      <c r="L31" s="1607"/>
      <c r="M31" s="1607"/>
      <c r="N31" s="1607"/>
      <c r="O31" s="1608"/>
      <c r="P31" s="758"/>
      <c r="Q31" s="758"/>
    </row>
    <row r="32" spans="2:29" ht="15">
      <c r="B32" s="786">
        <v>-61</v>
      </c>
      <c r="C32" s="866">
        <v>0.23</v>
      </c>
      <c r="D32" s="866">
        <v>4.0999999999999996</v>
      </c>
      <c r="E32" s="866">
        <v>0.76</v>
      </c>
      <c r="F32" s="758"/>
      <c r="G32" s="758"/>
      <c r="H32" s="775"/>
      <c r="I32" s="775"/>
      <c r="J32" s="775"/>
      <c r="K32" s="775"/>
      <c r="L32" s="775"/>
      <c r="M32" s="758"/>
      <c r="N32" s="758"/>
      <c r="O32" s="758"/>
      <c r="P32" s="758"/>
      <c r="Q32" s="758"/>
    </row>
    <row r="33" spans="2:17" ht="15">
      <c r="B33" s="786">
        <v>-60</v>
      </c>
      <c r="C33" s="866">
        <v>0.23</v>
      </c>
      <c r="D33" s="866">
        <v>4.0999999999999996</v>
      </c>
      <c r="E33" s="866">
        <v>0.76</v>
      </c>
      <c r="F33" s="758"/>
      <c r="G33" s="758"/>
      <c r="H33" s="776"/>
      <c r="I33" s="776"/>
      <c r="J33" s="776"/>
      <c r="K33" s="776"/>
      <c r="L33" s="776"/>
      <c r="M33" s="758"/>
      <c r="N33" s="758"/>
      <c r="O33" s="758"/>
      <c r="P33" s="758"/>
      <c r="Q33" s="758"/>
    </row>
    <row r="34" spans="2:17" ht="15">
      <c r="B34" s="786">
        <v>-59</v>
      </c>
      <c r="C34" s="866">
        <v>0.23</v>
      </c>
      <c r="D34" s="866">
        <v>4.0999999999999996</v>
      </c>
      <c r="E34" s="866">
        <v>0.76</v>
      </c>
      <c r="F34" s="758"/>
      <c r="G34" s="758"/>
      <c r="H34" s="776"/>
      <c r="I34" s="776"/>
      <c r="J34" s="776"/>
      <c r="K34" s="776"/>
      <c r="L34" s="776"/>
      <c r="M34" s="758"/>
      <c r="N34" s="758"/>
      <c r="O34" s="758"/>
      <c r="P34" s="758"/>
      <c r="Q34" s="758"/>
    </row>
    <row r="35" spans="2:17" ht="15">
      <c r="B35" s="786">
        <v>-58</v>
      </c>
      <c r="C35" s="866">
        <v>0.23</v>
      </c>
      <c r="D35" s="866">
        <v>4.0999999999999996</v>
      </c>
      <c r="E35" s="866">
        <v>0.76</v>
      </c>
      <c r="F35" s="758"/>
      <c r="G35" s="758"/>
      <c r="H35" s="758"/>
      <c r="I35" s="758"/>
      <c r="J35" s="758"/>
      <c r="K35" s="758"/>
      <c r="L35" s="758"/>
      <c r="M35" s="758"/>
      <c r="N35" s="758"/>
      <c r="O35" s="758"/>
      <c r="P35" s="758"/>
      <c r="Q35" s="758"/>
    </row>
    <row r="36" spans="2:17" ht="15">
      <c r="B36" s="786">
        <v>-57</v>
      </c>
      <c r="C36" s="866">
        <v>0.23</v>
      </c>
      <c r="D36" s="866">
        <v>4.0999999999999996</v>
      </c>
      <c r="E36" s="866">
        <v>0.76</v>
      </c>
      <c r="F36" s="758"/>
      <c r="G36" s="758"/>
      <c r="H36" s="758"/>
      <c r="I36" s="758"/>
      <c r="J36" s="758"/>
      <c r="K36" s="758"/>
      <c r="L36" s="758"/>
      <c r="M36" s="758"/>
      <c r="N36" s="758"/>
      <c r="O36" s="758"/>
      <c r="P36" s="758"/>
      <c r="Q36" s="758"/>
    </row>
    <row r="37" spans="2:17" ht="15">
      <c r="B37" s="786">
        <v>-56</v>
      </c>
      <c r="C37" s="866">
        <v>0.23</v>
      </c>
      <c r="D37" s="866">
        <v>4.0999999999999996</v>
      </c>
      <c r="E37" s="866">
        <v>0.76</v>
      </c>
      <c r="F37" s="758"/>
      <c r="G37" s="758"/>
      <c r="H37" s="758"/>
      <c r="I37" s="758"/>
      <c r="J37" s="758"/>
      <c r="K37" s="758"/>
      <c r="L37" s="758"/>
      <c r="M37" s="758"/>
      <c r="N37" s="758"/>
      <c r="O37" s="758"/>
      <c r="P37" s="758"/>
      <c r="Q37" s="758"/>
    </row>
    <row r="38" spans="2:17" ht="15">
      <c r="B38" s="786">
        <v>-55</v>
      </c>
      <c r="C38" s="866">
        <v>0.23</v>
      </c>
      <c r="D38" s="866">
        <v>4.0999999999999996</v>
      </c>
      <c r="E38" s="866">
        <v>0.76</v>
      </c>
      <c r="F38" s="758"/>
      <c r="G38" s="758"/>
      <c r="H38" s="758"/>
      <c r="I38" s="758"/>
      <c r="J38" s="758"/>
      <c r="K38" s="758"/>
      <c r="L38" s="758"/>
      <c r="M38" s="758"/>
      <c r="N38" s="758"/>
      <c r="O38" s="758"/>
      <c r="P38" s="758"/>
      <c r="Q38" s="758"/>
    </row>
    <row r="39" spans="2:17" ht="15">
      <c r="B39" s="786">
        <v>-54</v>
      </c>
      <c r="C39" s="866">
        <v>0.23</v>
      </c>
      <c r="D39" s="866">
        <v>4.0999999999999996</v>
      </c>
      <c r="E39" s="866">
        <v>0.76</v>
      </c>
      <c r="F39" s="758"/>
      <c r="G39" s="758"/>
      <c r="H39" s="758"/>
      <c r="I39" s="758"/>
      <c r="J39" s="758"/>
      <c r="K39" s="758"/>
      <c r="L39" s="758"/>
      <c r="M39" s="758"/>
      <c r="N39" s="758"/>
      <c r="O39" s="758"/>
      <c r="P39" s="758"/>
      <c r="Q39" s="758"/>
    </row>
    <row r="40" spans="2:17" ht="15">
      <c r="B40" s="786">
        <v>-53</v>
      </c>
      <c r="C40" s="866">
        <v>0.23</v>
      </c>
      <c r="D40" s="866">
        <v>4.0999999999999996</v>
      </c>
      <c r="E40" s="866">
        <v>0.76</v>
      </c>
      <c r="F40" s="758"/>
      <c r="G40" s="758"/>
      <c r="H40" s="758"/>
      <c r="I40" s="758"/>
      <c r="J40" s="758"/>
      <c r="K40" s="758"/>
      <c r="L40" s="758"/>
      <c r="M40" s="758"/>
      <c r="N40" s="758"/>
      <c r="O40" s="758"/>
      <c r="P40" s="758"/>
      <c r="Q40" s="758"/>
    </row>
    <row r="41" spans="2:17" ht="15">
      <c r="B41" s="786">
        <v>-52</v>
      </c>
      <c r="C41" s="866">
        <v>0.23</v>
      </c>
      <c r="D41" s="866">
        <v>4.0999999999999996</v>
      </c>
      <c r="E41" s="866">
        <v>0.76</v>
      </c>
      <c r="F41" s="758"/>
      <c r="G41" s="758"/>
      <c r="H41" s="758"/>
      <c r="I41" s="758"/>
      <c r="J41" s="758"/>
      <c r="K41" s="758"/>
      <c r="L41" s="758"/>
      <c r="M41" s="758"/>
      <c r="N41" s="758"/>
      <c r="O41" s="758"/>
      <c r="P41" s="758"/>
      <c r="Q41" s="758"/>
    </row>
    <row r="42" spans="2:17" ht="15">
      <c r="B42" s="786">
        <v>-51</v>
      </c>
      <c r="C42" s="866">
        <v>0.23</v>
      </c>
      <c r="D42" s="866">
        <v>4.0999999999999996</v>
      </c>
      <c r="E42" s="866">
        <v>0.76</v>
      </c>
      <c r="F42" s="758"/>
      <c r="G42" s="758"/>
      <c r="H42" s="758"/>
      <c r="I42" s="758"/>
      <c r="J42" s="758"/>
      <c r="K42" s="758"/>
      <c r="L42" s="758"/>
      <c r="M42" s="758"/>
      <c r="N42" s="758"/>
      <c r="O42" s="758"/>
      <c r="P42" s="758"/>
      <c r="Q42" s="758"/>
    </row>
    <row r="43" spans="2:17" ht="15">
      <c r="B43" s="786">
        <v>-50</v>
      </c>
      <c r="C43" s="866">
        <v>0.23</v>
      </c>
      <c r="D43" s="866">
        <v>4.0999999999999996</v>
      </c>
      <c r="E43" s="866">
        <v>0.76</v>
      </c>
      <c r="F43" s="758"/>
      <c r="G43" s="758"/>
      <c r="H43" s="758"/>
      <c r="I43" s="758"/>
      <c r="J43" s="758"/>
      <c r="K43" s="758"/>
      <c r="L43" s="758"/>
      <c r="M43" s="758"/>
      <c r="N43" s="758"/>
      <c r="O43" s="758"/>
      <c r="P43" s="758"/>
      <c r="Q43" s="758"/>
    </row>
    <row r="44" spans="2:17" ht="15">
      <c r="B44" s="786">
        <v>-49</v>
      </c>
      <c r="C44" s="866">
        <v>0.23</v>
      </c>
      <c r="D44" s="866">
        <v>4.0999999999999996</v>
      </c>
      <c r="E44" s="866">
        <v>0.76</v>
      </c>
      <c r="F44" s="758"/>
      <c r="G44" s="758"/>
      <c r="H44" s="758"/>
      <c r="I44" s="758"/>
      <c r="J44" s="758"/>
      <c r="K44" s="758"/>
      <c r="L44" s="758"/>
      <c r="M44" s="758"/>
      <c r="N44" s="758"/>
      <c r="O44" s="758"/>
      <c r="P44" s="758"/>
      <c r="Q44" s="758"/>
    </row>
    <row r="45" spans="2:17" ht="15">
      <c r="B45" s="786">
        <v>-48</v>
      </c>
      <c r="C45" s="866">
        <v>0.23</v>
      </c>
      <c r="D45" s="866">
        <v>4.0999999999999996</v>
      </c>
      <c r="E45" s="866">
        <v>0.76</v>
      </c>
      <c r="F45" s="758"/>
      <c r="G45" s="758"/>
      <c r="H45" s="758"/>
      <c r="I45" s="758"/>
      <c r="J45" s="758"/>
      <c r="K45" s="758"/>
      <c r="L45" s="758"/>
      <c r="M45" s="758"/>
      <c r="N45" s="758"/>
      <c r="O45" s="758"/>
      <c r="P45" s="758"/>
      <c r="Q45" s="758"/>
    </row>
    <row r="46" spans="2:17" ht="15">
      <c r="B46" s="786">
        <v>-47</v>
      </c>
      <c r="C46" s="866">
        <v>0.23</v>
      </c>
      <c r="D46" s="866">
        <v>4.0999999999999996</v>
      </c>
      <c r="E46" s="866">
        <v>0.76</v>
      </c>
      <c r="F46" s="758"/>
      <c r="G46" s="758"/>
      <c r="H46" s="758"/>
      <c r="I46" s="758"/>
      <c r="J46" s="758"/>
      <c r="K46" s="758"/>
      <c r="L46" s="758"/>
      <c r="M46" s="758"/>
      <c r="N46" s="758"/>
      <c r="O46" s="758"/>
      <c r="P46" s="758"/>
      <c r="Q46" s="758"/>
    </row>
    <row r="47" spans="2:17" ht="15">
      <c r="B47" s="786">
        <v>-46</v>
      </c>
      <c r="C47" s="866">
        <v>0.23</v>
      </c>
      <c r="D47" s="866">
        <v>4.0999999999999996</v>
      </c>
      <c r="E47" s="866">
        <v>0.76</v>
      </c>
      <c r="F47" s="758"/>
      <c r="G47" s="758"/>
      <c r="H47" s="758"/>
      <c r="I47" s="758"/>
      <c r="J47" s="758"/>
      <c r="K47" s="758"/>
      <c r="L47" s="758"/>
      <c r="M47" s="758"/>
      <c r="N47" s="758"/>
      <c r="O47" s="758"/>
      <c r="P47" s="758"/>
      <c r="Q47" s="758"/>
    </row>
    <row r="48" spans="2:17" ht="15">
      <c r="B48" s="786">
        <v>-45</v>
      </c>
      <c r="C48" s="866">
        <v>0.23</v>
      </c>
      <c r="D48" s="866">
        <v>4.0999999999999996</v>
      </c>
      <c r="E48" s="866">
        <v>0.76</v>
      </c>
      <c r="F48" s="758"/>
      <c r="G48" s="758"/>
      <c r="H48" s="758"/>
      <c r="I48" s="758"/>
      <c r="J48" s="758"/>
      <c r="K48" s="758"/>
      <c r="L48" s="758"/>
      <c r="M48" s="758"/>
      <c r="N48" s="758"/>
      <c r="O48" s="758"/>
      <c r="P48" s="758"/>
      <c r="Q48" s="758"/>
    </row>
    <row r="49" spans="2:17" ht="15">
      <c r="B49" s="786">
        <v>-44</v>
      </c>
      <c r="C49" s="866">
        <v>0.23</v>
      </c>
      <c r="D49" s="866">
        <v>4.0999999999999996</v>
      </c>
      <c r="E49" s="866">
        <v>0.76</v>
      </c>
      <c r="F49" s="758"/>
      <c r="G49" s="758"/>
      <c r="H49" s="758"/>
      <c r="I49" s="758"/>
      <c r="J49" s="758"/>
      <c r="K49" s="758"/>
      <c r="L49" s="758"/>
      <c r="M49" s="758"/>
      <c r="N49" s="758"/>
      <c r="O49" s="758"/>
      <c r="P49" s="758"/>
      <c r="Q49" s="758"/>
    </row>
    <row r="50" spans="2:17" ht="15">
      <c r="B50" s="786">
        <v>-43</v>
      </c>
      <c r="C50" s="866">
        <v>0.23</v>
      </c>
      <c r="D50" s="866">
        <v>4.0999999999999996</v>
      </c>
      <c r="E50" s="866">
        <v>0.76</v>
      </c>
      <c r="F50" s="758"/>
      <c r="G50" s="758"/>
      <c r="H50" s="758"/>
      <c r="I50" s="758"/>
      <c r="J50" s="758"/>
      <c r="K50" s="758"/>
      <c r="L50" s="758"/>
      <c r="M50" s="758"/>
      <c r="N50" s="758"/>
      <c r="O50" s="758"/>
      <c r="P50" s="758"/>
      <c r="Q50" s="758"/>
    </row>
    <row r="51" spans="2:17" ht="15">
      <c r="B51" s="786">
        <v>-42</v>
      </c>
      <c r="C51" s="866">
        <v>0.23</v>
      </c>
      <c r="D51" s="866">
        <v>4.0999999999999996</v>
      </c>
      <c r="E51" s="866">
        <v>0.76</v>
      </c>
      <c r="F51" s="758"/>
      <c r="G51" s="758"/>
      <c r="H51" s="758"/>
      <c r="I51" s="758"/>
      <c r="J51" s="758"/>
      <c r="K51" s="758"/>
      <c r="L51" s="758"/>
      <c r="M51" s="758"/>
      <c r="N51" s="758"/>
      <c r="O51" s="758"/>
      <c r="P51" s="758"/>
      <c r="Q51" s="758"/>
    </row>
    <row r="52" spans="2:17" ht="15">
      <c r="B52" s="786">
        <v>-41</v>
      </c>
      <c r="C52" s="866">
        <v>0.23</v>
      </c>
      <c r="D52" s="866">
        <v>4.0999999999999996</v>
      </c>
      <c r="E52" s="866">
        <v>0.76</v>
      </c>
      <c r="F52" s="758"/>
      <c r="G52" s="758"/>
      <c r="H52" s="758"/>
      <c r="I52" s="758"/>
      <c r="J52" s="758"/>
      <c r="K52" s="758"/>
      <c r="L52" s="758"/>
      <c r="M52" s="758"/>
      <c r="N52" s="758"/>
      <c r="O52" s="758"/>
      <c r="P52" s="758"/>
      <c r="Q52" s="758"/>
    </row>
    <row r="53" spans="2:17" ht="15">
      <c r="B53" s="786">
        <v>-40</v>
      </c>
      <c r="C53" s="866">
        <v>0.23</v>
      </c>
      <c r="D53" s="866">
        <v>4.0999999999999996</v>
      </c>
      <c r="E53" s="866">
        <v>0.76</v>
      </c>
      <c r="F53" s="758"/>
      <c r="G53" s="758"/>
      <c r="H53" s="758"/>
      <c r="I53" s="758"/>
      <c r="J53" s="758"/>
      <c r="K53" s="758"/>
      <c r="L53" s="758"/>
      <c r="M53" s="758"/>
      <c r="N53" s="758"/>
      <c r="O53" s="758"/>
      <c r="P53" s="758"/>
      <c r="Q53" s="758"/>
    </row>
    <row r="54" spans="2:17" ht="15">
      <c r="B54" s="786">
        <v>-39</v>
      </c>
      <c r="C54" s="866">
        <v>0.23</v>
      </c>
      <c r="D54" s="866">
        <v>4.0999999999999996</v>
      </c>
      <c r="E54" s="866">
        <v>0.76</v>
      </c>
      <c r="F54" s="758"/>
      <c r="G54" s="758"/>
      <c r="H54" s="758"/>
      <c r="I54" s="758"/>
      <c r="J54" s="758"/>
      <c r="K54" s="758"/>
      <c r="L54" s="758"/>
      <c r="M54" s="758"/>
      <c r="N54" s="758"/>
      <c r="O54" s="758"/>
      <c r="P54" s="758"/>
      <c r="Q54" s="758"/>
    </row>
    <row r="55" spans="2:17" ht="15">
      <c r="B55" s="786">
        <v>-38</v>
      </c>
      <c r="C55" s="866">
        <v>0.23</v>
      </c>
      <c r="D55" s="866">
        <v>4.0999999999999996</v>
      </c>
      <c r="E55" s="866">
        <v>0.76</v>
      </c>
      <c r="F55" s="758"/>
      <c r="G55" s="758"/>
      <c r="H55" s="758"/>
      <c r="I55" s="758"/>
      <c r="J55" s="758"/>
      <c r="K55" s="758"/>
      <c r="L55" s="758"/>
      <c r="M55" s="758"/>
      <c r="N55" s="758"/>
      <c r="O55" s="758"/>
      <c r="P55" s="758"/>
      <c r="Q55" s="758"/>
    </row>
    <row r="56" spans="2:17" ht="15">
      <c r="B56" s="786">
        <v>-37</v>
      </c>
      <c r="C56" s="866">
        <v>0.23</v>
      </c>
      <c r="D56" s="866">
        <v>4.0999999999999996</v>
      </c>
      <c r="E56" s="866">
        <v>0.76</v>
      </c>
      <c r="F56" s="758"/>
      <c r="G56" s="758"/>
      <c r="H56" s="758"/>
      <c r="I56" s="758"/>
      <c r="J56" s="758"/>
      <c r="K56" s="758"/>
      <c r="L56" s="758"/>
      <c r="M56" s="758"/>
      <c r="N56" s="758"/>
      <c r="O56" s="758"/>
      <c r="P56" s="758"/>
      <c r="Q56" s="758"/>
    </row>
    <row r="57" spans="2:17" ht="15">
      <c r="B57" s="786">
        <v>-36</v>
      </c>
      <c r="C57" s="866">
        <v>0.23499999999999999</v>
      </c>
      <c r="D57" s="866">
        <v>4.0999999999999996</v>
      </c>
      <c r="E57" s="866">
        <v>0.76</v>
      </c>
      <c r="F57" s="758"/>
      <c r="G57" s="758"/>
      <c r="H57" s="758"/>
      <c r="I57" s="758"/>
      <c r="J57" s="758"/>
      <c r="K57" s="758"/>
      <c r="L57" s="758"/>
      <c r="M57" s="758"/>
      <c r="N57" s="758"/>
      <c r="O57" s="758"/>
      <c r="P57" s="758"/>
      <c r="Q57" s="758"/>
    </row>
    <row r="58" spans="2:17" ht="15">
      <c r="B58" s="786">
        <v>-35</v>
      </c>
      <c r="C58" s="866">
        <v>0.24</v>
      </c>
      <c r="D58" s="866">
        <v>4.1025</v>
      </c>
      <c r="E58" s="866">
        <v>0.755</v>
      </c>
      <c r="F58" s="758"/>
      <c r="G58" s="758"/>
      <c r="H58" s="758"/>
      <c r="I58" s="758"/>
      <c r="J58" s="758"/>
      <c r="K58" s="758"/>
      <c r="L58" s="758"/>
      <c r="M58" s="758"/>
      <c r="N58" s="758"/>
      <c r="O58" s="758"/>
      <c r="P58" s="758"/>
      <c r="Q58" s="758"/>
    </row>
    <row r="59" spans="2:17" ht="15">
      <c r="B59" s="786">
        <v>-34</v>
      </c>
      <c r="C59" s="866">
        <v>0.25</v>
      </c>
      <c r="D59" s="866">
        <v>4.1100000000000003</v>
      </c>
      <c r="E59" s="866">
        <v>0.745</v>
      </c>
      <c r="F59" s="758"/>
      <c r="G59" s="758"/>
      <c r="H59" s="758"/>
      <c r="I59" s="758"/>
      <c r="J59" s="758"/>
      <c r="K59" s="758"/>
      <c r="L59" s="758"/>
      <c r="M59" s="758"/>
      <c r="N59" s="758"/>
      <c r="O59" s="758"/>
      <c r="P59" s="758"/>
      <c r="Q59" s="758"/>
    </row>
    <row r="60" spans="2:17" ht="15">
      <c r="B60" s="786">
        <v>-33</v>
      </c>
      <c r="C60" s="866">
        <v>0.255</v>
      </c>
      <c r="D60" s="866">
        <v>4.125</v>
      </c>
      <c r="E60" s="866">
        <v>0.73</v>
      </c>
      <c r="F60" s="758"/>
      <c r="G60" s="758"/>
      <c r="H60" s="758"/>
      <c r="I60" s="758"/>
      <c r="J60" s="758"/>
      <c r="K60" s="758"/>
      <c r="L60" s="758"/>
      <c r="M60" s="758"/>
      <c r="N60" s="758"/>
      <c r="O60" s="758"/>
      <c r="P60" s="758"/>
      <c r="Q60" s="758"/>
    </row>
    <row r="61" spans="2:17" ht="15">
      <c r="B61" s="786">
        <v>-32</v>
      </c>
      <c r="C61" s="866">
        <v>0.26</v>
      </c>
      <c r="D61" s="866">
        <v>4.1399999999999997</v>
      </c>
      <c r="E61" s="866">
        <v>0.71499999999999997</v>
      </c>
      <c r="F61" s="758"/>
      <c r="G61" s="758"/>
      <c r="H61" s="758"/>
      <c r="I61" s="758"/>
      <c r="J61" s="758"/>
      <c r="K61" s="758"/>
      <c r="L61" s="758"/>
      <c r="M61" s="758"/>
      <c r="N61" s="758"/>
      <c r="O61" s="758"/>
      <c r="P61" s="758"/>
      <c r="Q61" s="758"/>
    </row>
    <row r="62" spans="2:17" ht="15">
      <c r="B62" s="786">
        <v>-31</v>
      </c>
      <c r="C62" s="866">
        <v>0.27</v>
      </c>
      <c r="D62" s="866">
        <v>4.16</v>
      </c>
      <c r="E62" s="866">
        <v>0.7</v>
      </c>
      <c r="F62" s="758"/>
      <c r="G62" s="758"/>
      <c r="H62" s="758"/>
      <c r="I62" s="758"/>
      <c r="J62" s="758"/>
      <c r="K62" s="758"/>
      <c r="L62" s="758"/>
      <c r="M62" s="758"/>
      <c r="N62" s="758"/>
      <c r="O62" s="758"/>
      <c r="P62" s="758"/>
      <c r="Q62" s="758"/>
    </row>
    <row r="63" spans="2:17" ht="15">
      <c r="B63" s="786">
        <v>-30</v>
      </c>
      <c r="C63" s="866">
        <v>0.28000000000000003</v>
      </c>
      <c r="D63" s="866">
        <v>4.1825000000000001</v>
      </c>
      <c r="E63" s="866">
        <v>0.69</v>
      </c>
      <c r="F63" s="758"/>
      <c r="G63" s="758"/>
      <c r="H63" s="758"/>
      <c r="I63" s="758"/>
      <c r="J63" s="758"/>
      <c r="K63" s="758"/>
      <c r="L63" s="758"/>
      <c r="M63" s="758"/>
      <c r="N63" s="758"/>
      <c r="O63" s="758"/>
      <c r="P63" s="758"/>
      <c r="Q63" s="758"/>
    </row>
    <row r="64" spans="2:17" ht="15">
      <c r="B64" s="786">
        <v>-29</v>
      </c>
      <c r="C64" s="866">
        <v>0.28999999999999998</v>
      </c>
      <c r="D64" s="866">
        <v>4.2</v>
      </c>
      <c r="E64" s="866">
        <v>0.68</v>
      </c>
      <c r="F64" s="758"/>
      <c r="G64" s="758"/>
      <c r="H64" s="758"/>
      <c r="I64" s="758"/>
      <c r="J64" s="758"/>
      <c r="K64" s="758"/>
      <c r="L64" s="758"/>
      <c r="M64" s="758"/>
      <c r="N64" s="758"/>
      <c r="O64" s="758"/>
      <c r="P64" s="758"/>
      <c r="Q64" s="758"/>
    </row>
    <row r="65" spans="2:17" ht="15">
      <c r="B65" s="786">
        <v>-28</v>
      </c>
      <c r="C65" s="866">
        <v>0.3</v>
      </c>
      <c r="D65" s="866">
        <v>4.21</v>
      </c>
      <c r="E65" s="866">
        <v>0.67</v>
      </c>
      <c r="F65" s="758"/>
      <c r="G65" s="758"/>
      <c r="H65" s="758"/>
      <c r="I65" s="758"/>
      <c r="J65" s="758"/>
      <c r="K65" s="758"/>
      <c r="L65" s="758"/>
      <c r="M65" s="758"/>
      <c r="N65" s="758"/>
      <c r="O65" s="758"/>
      <c r="P65" s="758"/>
      <c r="Q65" s="758"/>
    </row>
    <row r="66" spans="2:17" ht="15">
      <c r="B66" s="786">
        <v>-27</v>
      </c>
      <c r="C66" s="866">
        <v>0.30499999999999999</v>
      </c>
      <c r="D66" s="866">
        <v>4.2300000000000004</v>
      </c>
      <c r="E66" s="866">
        <v>0.66</v>
      </c>
      <c r="F66" s="758"/>
      <c r="G66" s="758"/>
      <c r="H66" s="758"/>
      <c r="I66" s="758"/>
      <c r="J66" s="758"/>
      <c r="K66" s="758"/>
      <c r="L66" s="758"/>
      <c r="M66" s="758"/>
      <c r="N66" s="758"/>
      <c r="O66" s="758"/>
      <c r="P66" s="758"/>
      <c r="Q66" s="758"/>
    </row>
    <row r="67" spans="2:17" ht="15">
      <c r="B67" s="786">
        <v>-26</v>
      </c>
      <c r="C67" s="866">
        <v>0.31</v>
      </c>
      <c r="D67" s="866">
        <v>4.24</v>
      </c>
      <c r="E67" s="866">
        <v>0.64500000000000002</v>
      </c>
      <c r="F67" s="758"/>
      <c r="G67" s="758"/>
      <c r="H67" s="758"/>
      <c r="I67" s="758"/>
      <c r="J67" s="758"/>
      <c r="K67" s="758"/>
      <c r="L67" s="758"/>
      <c r="M67" s="758"/>
      <c r="N67" s="758"/>
      <c r="O67" s="758"/>
      <c r="P67" s="758"/>
      <c r="Q67" s="758"/>
    </row>
    <row r="68" spans="2:17" ht="15">
      <c r="B68" s="786">
        <v>-25</v>
      </c>
      <c r="C68" s="866">
        <v>0.315</v>
      </c>
      <c r="D68" s="866">
        <v>4.25</v>
      </c>
      <c r="E68" s="866">
        <v>0.63500000000000001</v>
      </c>
      <c r="F68" s="758"/>
      <c r="G68" s="758"/>
      <c r="H68" s="758"/>
      <c r="I68" s="758"/>
      <c r="J68" s="758"/>
      <c r="K68" s="758"/>
      <c r="L68" s="758"/>
      <c r="M68" s="758"/>
      <c r="N68" s="758"/>
      <c r="O68" s="758"/>
      <c r="P68" s="758"/>
      <c r="Q68" s="758"/>
    </row>
    <row r="69" spans="2:17" ht="15">
      <c r="B69" s="786">
        <v>-24</v>
      </c>
      <c r="C69" s="866">
        <v>0.32</v>
      </c>
      <c r="D69" s="866">
        <v>4.26</v>
      </c>
      <c r="E69" s="866">
        <v>0.63</v>
      </c>
      <c r="F69" s="758"/>
      <c r="G69" s="758"/>
      <c r="H69" s="758"/>
      <c r="I69" s="758"/>
      <c r="J69" s="758"/>
      <c r="K69" s="758"/>
      <c r="L69" s="758"/>
      <c r="M69" s="758"/>
      <c r="N69" s="758"/>
      <c r="O69" s="758"/>
      <c r="P69" s="758"/>
      <c r="Q69" s="758"/>
    </row>
    <row r="70" spans="2:17" ht="15">
      <c r="B70" s="786">
        <v>-23</v>
      </c>
      <c r="C70" s="866">
        <v>0.33</v>
      </c>
      <c r="D70" s="866">
        <v>4.2699999999999996</v>
      </c>
      <c r="E70" s="866">
        <v>0.62</v>
      </c>
      <c r="F70" s="758"/>
      <c r="G70" s="758"/>
      <c r="H70" s="758"/>
      <c r="I70" s="758"/>
      <c r="J70" s="758"/>
      <c r="K70" s="758"/>
      <c r="L70" s="758"/>
      <c r="M70" s="758"/>
      <c r="N70" s="758"/>
      <c r="O70" s="758"/>
      <c r="P70" s="758"/>
      <c r="Q70" s="758"/>
    </row>
    <row r="71" spans="2:17" ht="15">
      <c r="B71" s="786">
        <v>-22</v>
      </c>
      <c r="C71" s="866">
        <v>0.34</v>
      </c>
      <c r="D71" s="866">
        <v>4.28</v>
      </c>
      <c r="E71" s="866">
        <v>0.61</v>
      </c>
      <c r="F71" s="758"/>
      <c r="G71" s="758"/>
      <c r="H71" s="758"/>
      <c r="I71" s="758"/>
      <c r="J71" s="758"/>
      <c r="K71" s="758"/>
      <c r="L71" s="758"/>
      <c r="M71" s="758"/>
      <c r="N71" s="758"/>
      <c r="O71" s="758"/>
      <c r="P71" s="758"/>
      <c r="Q71" s="758"/>
    </row>
    <row r="72" spans="2:17" ht="15">
      <c r="B72" s="786">
        <v>-21</v>
      </c>
      <c r="C72" s="866">
        <v>0.34499999999999997</v>
      </c>
      <c r="D72" s="866">
        <v>4.29</v>
      </c>
      <c r="E72" s="866">
        <v>0.6</v>
      </c>
      <c r="F72" s="758"/>
      <c r="G72" s="758"/>
      <c r="H72" s="758"/>
      <c r="I72" s="758"/>
      <c r="J72" s="758"/>
      <c r="K72" s="758"/>
      <c r="L72" s="758"/>
      <c r="M72" s="758"/>
      <c r="N72" s="758"/>
      <c r="O72" s="758"/>
      <c r="P72" s="758"/>
      <c r="Q72" s="758"/>
    </row>
    <row r="73" spans="2:17" ht="15">
      <c r="B73" s="786">
        <v>-20</v>
      </c>
      <c r="C73" s="866">
        <v>0.35</v>
      </c>
      <c r="D73" s="866">
        <v>4.3</v>
      </c>
      <c r="E73" s="866">
        <v>0.59499999999999997</v>
      </c>
      <c r="F73" s="758"/>
      <c r="G73" s="758"/>
      <c r="H73" s="758"/>
      <c r="I73" s="758"/>
      <c r="J73" s="758"/>
      <c r="K73" s="758"/>
      <c r="L73" s="758"/>
      <c r="M73" s="758"/>
      <c r="N73" s="758"/>
      <c r="O73" s="758"/>
      <c r="P73" s="758"/>
      <c r="Q73" s="758"/>
    </row>
    <row r="74" spans="2:17" ht="15">
      <c r="B74" s="786">
        <v>-19</v>
      </c>
      <c r="C74" s="866">
        <v>0.36</v>
      </c>
      <c r="D74" s="866">
        <v>4.3075000000000001</v>
      </c>
      <c r="E74" s="866">
        <v>0.59</v>
      </c>
      <c r="F74" s="758"/>
      <c r="G74" s="758"/>
      <c r="H74" s="758"/>
      <c r="I74" s="758"/>
      <c r="J74" s="758"/>
      <c r="K74" s="758"/>
      <c r="L74" s="758"/>
      <c r="M74" s="758"/>
      <c r="N74" s="758"/>
      <c r="O74" s="758"/>
      <c r="P74" s="758"/>
      <c r="Q74" s="758"/>
    </row>
    <row r="75" spans="2:17" ht="15">
      <c r="B75" s="786">
        <v>-18</v>
      </c>
      <c r="C75" s="866">
        <v>0.36499999999999999</v>
      </c>
      <c r="D75" s="866">
        <v>4.3125</v>
      </c>
      <c r="E75" s="866">
        <v>0.57999999999999996</v>
      </c>
      <c r="F75" s="758"/>
      <c r="G75" s="758"/>
      <c r="H75" s="758"/>
      <c r="I75" s="758"/>
      <c r="J75" s="758"/>
      <c r="K75" s="758"/>
      <c r="L75" s="758"/>
      <c r="M75" s="758"/>
      <c r="N75" s="758"/>
      <c r="O75" s="758"/>
      <c r="P75" s="758"/>
      <c r="Q75" s="758"/>
    </row>
    <row r="76" spans="2:17" ht="15">
      <c r="B76" s="786">
        <v>-17</v>
      </c>
      <c r="C76" s="866">
        <v>0.37</v>
      </c>
      <c r="D76" s="866">
        <v>4.32</v>
      </c>
      <c r="E76" s="866">
        <v>0.57499999999999996</v>
      </c>
      <c r="F76" s="758"/>
      <c r="G76" s="758"/>
      <c r="H76" s="758"/>
      <c r="I76" s="758"/>
      <c r="J76" s="758"/>
      <c r="K76" s="758"/>
      <c r="L76" s="758"/>
      <c r="M76" s="758"/>
      <c r="N76" s="758"/>
      <c r="O76" s="758"/>
      <c r="P76" s="758"/>
      <c r="Q76" s="758"/>
    </row>
    <row r="77" spans="2:17" ht="15">
      <c r="B77" s="786">
        <v>-16</v>
      </c>
      <c r="C77" s="866">
        <v>0.375</v>
      </c>
      <c r="D77" s="866">
        <v>4.3274999999999997</v>
      </c>
      <c r="E77" s="866">
        <v>0.56999999999999995</v>
      </c>
      <c r="F77" s="758"/>
      <c r="G77" s="758"/>
      <c r="H77" s="758"/>
      <c r="I77" s="758"/>
      <c r="J77" s="758"/>
      <c r="K77" s="758"/>
      <c r="L77" s="758"/>
      <c r="M77" s="758"/>
      <c r="N77" s="758"/>
      <c r="O77" s="758"/>
      <c r="P77" s="758"/>
      <c r="Q77" s="758"/>
    </row>
    <row r="78" spans="2:17" ht="15">
      <c r="B78" s="786">
        <v>-15</v>
      </c>
      <c r="C78" s="866">
        <v>0.38</v>
      </c>
      <c r="D78" s="866">
        <v>4.335</v>
      </c>
      <c r="E78" s="866">
        <v>0.56999999999999995</v>
      </c>
      <c r="F78" s="758"/>
      <c r="G78" s="758"/>
      <c r="H78" s="758"/>
      <c r="I78" s="758"/>
      <c r="J78" s="758"/>
      <c r="K78" s="758"/>
      <c r="L78" s="758"/>
      <c r="M78" s="758"/>
      <c r="N78" s="758"/>
      <c r="O78" s="758"/>
      <c r="P78" s="758"/>
      <c r="Q78" s="758"/>
    </row>
    <row r="79" spans="2:17" ht="15">
      <c r="B79" s="786">
        <v>-14</v>
      </c>
      <c r="C79" s="866">
        <v>0.38</v>
      </c>
      <c r="D79" s="866">
        <v>4.34</v>
      </c>
      <c r="E79" s="866">
        <v>0.56000000000000005</v>
      </c>
      <c r="F79" s="758"/>
      <c r="G79" s="758"/>
      <c r="H79" s="758"/>
      <c r="I79" s="758"/>
      <c r="J79" s="758"/>
      <c r="K79" s="758"/>
      <c r="L79" s="758"/>
      <c r="M79" s="758"/>
      <c r="N79" s="758"/>
      <c r="O79" s="758"/>
      <c r="P79" s="758"/>
      <c r="Q79" s="758"/>
    </row>
    <row r="80" spans="2:17" ht="15">
      <c r="B80" s="786">
        <v>-13</v>
      </c>
      <c r="C80" s="866">
        <v>0.38500000000000001</v>
      </c>
      <c r="D80" s="866">
        <v>4.3449999999999998</v>
      </c>
      <c r="E80" s="866">
        <v>0.55500000000000005</v>
      </c>
      <c r="F80" s="758"/>
      <c r="G80" s="758"/>
      <c r="H80" s="758"/>
      <c r="I80" s="758"/>
      <c r="J80" s="758"/>
      <c r="K80" s="758"/>
      <c r="L80" s="758"/>
      <c r="M80" s="758"/>
      <c r="N80" s="758"/>
      <c r="O80" s="758"/>
      <c r="P80" s="758"/>
      <c r="Q80" s="758"/>
    </row>
    <row r="81" spans="2:17" ht="15">
      <c r="B81" s="786">
        <v>-12</v>
      </c>
      <c r="C81" s="866">
        <v>0.39</v>
      </c>
      <c r="D81" s="866">
        <v>4.3499999999999996</v>
      </c>
      <c r="E81" s="866">
        <v>0.55000000000000004</v>
      </c>
      <c r="F81" s="758"/>
      <c r="G81" s="758"/>
      <c r="H81" s="758"/>
      <c r="I81" s="758"/>
      <c r="J81" s="758"/>
      <c r="K81" s="758"/>
      <c r="L81" s="758"/>
      <c r="M81" s="758"/>
      <c r="N81" s="758"/>
      <c r="O81" s="758"/>
      <c r="P81" s="758"/>
      <c r="Q81" s="758"/>
    </row>
    <row r="82" spans="2:17" ht="15">
      <c r="B82" s="786">
        <v>-11</v>
      </c>
      <c r="C82" s="866">
        <v>0.39</v>
      </c>
      <c r="D82" s="866">
        <v>4.3550000000000004</v>
      </c>
      <c r="E82" s="866">
        <v>0.55000000000000004</v>
      </c>
      <c r="F82" s="758"/>
      <c r="G82" s="758"/>
      <c r="H82" s="758"/>
      <c r="I82" s="758"/>
      <c r="J82" s="758"/>
      <c r="K82" s="758"/>
      <c r="L82" s="758"/>
      <c r="M82" s="758"/>
      <c r="N82" s="758"/>
      <c r="O82" s="758"/>
      <c r="P82" s="758"/>
      <c r="Q82" s="758"/>
    </row>
    <row r="83" spans="2:17" ht="15">
      <c r="B83" s="786">
        <v>-10</v>
      </c>
      <c r="C83" s="866">
        <v>0.39</v>
      </c>
      <c r="D83" s="866">
        <v>4.3600000000000003</v>
      </c>
      <c r="E83" s="866">
        <v>0.54749999999999999</v>
      </c>
      <c r="F83" s="758"/>
      <c r="G83" s="758"/>
      <c r="H83" s="758"/>
      <c r="I83" s="758"/>
      <c r="J83" s="758"/>
      <c r="K83" s="758"/>
      <c r="L83" s="758"/>
      <c r="M83" s="758"/>
      <c r="N83" s="758"/>
      <c r="O83" s="758"/>
      <c r="P83" s="758"/>
      <c r="Q83" s="758"/>
    </row>
    <row r="84" spans="2:17" ht="15">
      <c r="B84" s="786">
        <v>-9</v>
      </c>
      <c r="C84" s="866">
        <v>0.39250000000000002</v>
      </c>
      <c r="D84" s="866">
        <v>4.3650000000000002</v>
      </c>
      <c r="E84" s="866">
        <v>0.54500000000000004</v>
      </c>
      <c r="F84" s="758"/>
      <c r="G84" s="758"/>
      <c r="H84" s="758"/>
      <c r="I84" s="758"/>
      <c r="J84" s="758"/>
      <c r="K84" s="758"/>
      <c r="L84" s="758"/>
      <c r="M84" s="758"/>
      <c r="N84" s="758"/>
      <c r="O84" s="758"/>
      <c r="P84" s="758"/>
      <c r="Q84" s="758"/>
    </row>
    <row r="85" spans="2:17" ht="15">
      <c r="B85" s="786">
        <v>-8</v>
      </c>
      <c r="C85" s="866">
        <v>0.39500000000000002</v>
      </c>
      <c r="D85" s="866">
        <v>4.37</v>
      </c>
      <c r="E85" s="866">
        <v>0.54</v>
      </c>
      <c r="F85" s="758"/>
      <c r="G85" s="758"/>
      <c r="H85" s="758"/>
      <c r="I85" s="758"/>
      <c r="J85" s="758"/>
      <c r="K85" s="758"/>
      <c r="L85" s="758"/>
      <c r="M85" s="758"/>
      <c r="N85" s="758"/>
      <c r="O85" s="758"/>
      <c r="P85" s="758"/>
      <c r="Q85" s="758"/>
    </row>
    <row r="86" spans="2:17" ht="15">
      <c r="B86" s="786">
        <v>-7</v>
      </c>
      <c r="C86" s="866">
        <v>0.39750000000000002</v>
      </c>
      <c r="D86" s="866">
        <v>4.375</v>
      </c>
      <c r="E86" s="866">
        <v>0.54</v>
      </c>
      <c r="F86" s="758"/>
      <c r="G86" s="758"/>
      <c r="H86" s="758"/>
      <c r="I86" s="758"/>
      <c r="J86" s="758"/>
      <c r="K86" s="758"/>
      <c r="L86" s="758"/>
      <c r="M86" s="758"/>
      <c r="N86" s="758"/>
      <c r="O86" s="758"/>
      <c r="P86" s="758"/>
      <c r="Q86" s="758"/>
    </row>
    <row r="87" spans="2:17" ht="15">
      <c r="B87" s="786">
        <v>-6</v>
      </c>
      <c r="C87" s="866">
        <v>0.4</v>
      </c>
      <c r="D87" s="866">
        <v>4.38</v>
      </c>
      <c r="E87" s="866">
        <v>0.53500000000000003</v>
      </c>
      <c r="F87" s="758"/>
      <c r="G87" s="758"/>
      <c r="H87" s="758"/>
      <c r="I87" s="758"/>
      <c r="J87" s="758"/>
      <c r="K87" s="758"/>
      <c r="L87" s="758"/>
      <c r="M87" s="758"/>
      <c r="N87" s="758"/>
      <c r="O87" s="758"/>
      <c r="P87" s="758"/>
      <c r="Q87" s="758"/>
    </row>
    <row r="88" spans="2:17" ht="15">
      <c r="B88" s="786">
        <v>-5</v>
      </c>
      <c r="C88" s="866">
        <v>0.4</v>
      </c>
      <c r="D88" s="866">
        <v>4.3849999999999998</v>
      </c>
      <c r="E88" s="866">
        <v>0.53</v>
      </c>
      <c r="F88" s="758"/>
      <c r="G88" s="758"/>
      <c r="H88" s="758"/>
      <c r="I88" s="758"/>
      <c r="J88" s="758"/>
      <c r="K88" s="758"/>
      <c r="L88" s="758"/>
      <c r="M88" s="758"/>
      <c r="N88" s="758"/>
      <c r="O88" s="758"/>
      <c r="P88" s="758"/>
      <c r="Q88" s="758"/>
    </row>
    <row r="89" spans="2:17" ht="15">
      <c r="B89" s="786">
        <v>-4</v>
      </c>
      <c r="C89" s="866">
        <v>0.4</v>
      </c>
      <c r="D89" s="866">
        <v>4.3875000000000002</v>
      </c>
      <c r="E89" s="866">
        <v>0.53</v>
      </c>
      <c r="F89" s="758"/>
      <c r="G89" s="758"/>
      <c r="H89" s="758"/>
      <c r="I89" s="758"/>
      <c r="J89" s="758"/>
      <c r="K89" s="758"/>
      <c r="L89" s="758"/>
      <c r="M89" s="758"/>
      <c r="N89" s="758"/>
      <c r="O89" s="758"/>
      <c r="P89" s="758"/>
      <c r="Q89" s="758"/>
    </row>
    <row r="90" spans="2:17" ht="15">
      <c r="B90" s="786">
        <v>-3</v>
      </c>
      <c r="C90" s="866">
        <v>0.4</v>
      </c>
      <c r="D90" s="866">
        <v>4.3899999999999997</v>
      </c>
      <c r="E90" s="866">
        <v>0.52500000000000002</v>
      </c>
      <c r="F90" s="758"/>
      <c r="G90" s="758"/>
      <c r="H90" s="758"/>
      <c r="I90" s="758"/>
      <c r="J90" s="758"/>
      <c r="K90" s="758"/>
      <c r="L90" s="758"/>
      <c r="M90" s="758"/>
      <c r="N90" s="758"/>
      <c r="O90" s="758"/>
      <c r="P90" s="758"/>
      <c r="Q90" s="758"/>
    </row>
    <row r="91" spans="2:17" ht="15">
      <c r="B91" s="786">
        <v>-2</v>
      </c>
      <c r="C91" s="866">
        <v>0.4</v>
      </c>
      <c r="D91" s="866">
        <v>4.3925000000000001</v>
      </c>
      <c r="E91" s="866">
        <v>0.52</v>
      </c>
      <c r="F91" s="758"/>
      <c r="G91" s="758"/>
      <c r="H91" s="758"/>
      <c r="I91" s="758"/>
      <c r="J91" s="758"/>
      <c r="K91" s="758"/>
      <c r="L91" s="758"/>
      <c r="M91" s="758"/>
      <c r="N91" s="758"/>
      <c r="O91" s="758"/>
      <c r="P91" s="758"/>
      <c r="Q91" s="758"/>
    </row>
    <row r="92" spans="2:17" ht="15">
      <c r="B92" s="786">
        <v>-1</v>
      </c>
      <c r="C92" s="866">
        <v>0.4</v>
      </c>
      <c r="D92" s="866">
        <v>4.3949999999999996</v>
      </c>
      <c r="E92" s="866">
        <v>0.52</v>
      </c>
      <c r="F92" s="758"/>
      <c r="G92" s="758"/>
      <c r="H92" s="758"/>
      <c r="I92" s="758"/>
      <c r="J92" s="758"/>
      <c r="K92" s="758"/>
      <c r="L92" s="758"/>
      <c r="M92" s="758"/>
      <c r="N92" s="758"/>
      <c r="O92" s="758"/>
      <c r="P92" s="758"/>
      <c r="Q92" s="758"/>
    </row>
    <row r="93" spans="2:17" ht="15">
      <c r="B93" s="786">
        <v>0</v>
      </c>
      <c r="C93" s="866">
        <v>0.4</v>
      </c>
      <c r="D93" s="866">
        <v>4.4000000000000004</v>
      </c>
      <c r="E93" s="866">
        <v>0.52</v>
      </c>
      <c r="F93" s="758"/>
      <c r="G93" s="758"/>
      <c r="H93" s="758"/>
      <c r="I93" s="758"/>
      <c r="J93" s="758"/>
      <c r="K93" s="758"/>
      <c r="L93" s="758"/>
      <c r="M93" s="758"/>
      <c r="N93" s="758"/>
      <c r="O93" s="758"/>
      <c r="P93" s="758"/>
      <c r="Q93" s="758"/>
    </row>
    <row r="94" spans="2:17" ht="15">
      <c r="B94" s="786">
        <v>1</v>
      </c>
      <c r="C94" s="866">
        <v>0.4</v>
      </c>
      <c r="D94" s="866">
        <v>4.3949999999999996</v>
      </c>
      <c r="E94" s="866">
        <v>0.52</v>
      </c>
      <c r="F94" s="758"/>
      <c r="G94" s="758"/>
      <c r="H94" s="758"/>
      <c r="I94" s="758"/>
      <c r="J94" s="758"/>
      <c r="K94" s="758"/>
      <c r="L94" s="758"/>
      <c r="M94" s="758"/>
      <c r="N94" s="758"/>
      <c r="O94" s="758"/>
      <c r="P94" s="758"/>
      <c r="Q94" s="758"/>
    </row>
    <row r="95" spans="2:17" ht="15">
      <c r="B95" s="786">
        <v>2</v>
      </c>
      <c r="C95" s="866">
        <v>0.4</v>
      </c>
      <c r="D95" s="866">
        <v>4.3925000000000001</v>
      </c>
      <c r="E95" s="866">
        <v>0.52</v>
      </c>
      <c r="F95" s="758"/>
      <c r="G95" s="758"/>
      <c r="H95" s="758"/>
      <c r="I95" s="758"/>
      <c r="J95" s="758"/>
      <c r="K95" s="758"/>
      <c r="L95" s="758"/>
      <c r="M95" s="758"/>
      <c r="N95" s="758"/>
      <c r="O95" s="758"/>
      <c r="P95" s="758"/>
      <c r="Q95" s="758"/>
    </row>
    <row r="96" spans="2:17" ht="15">
      <c r="B96" s="786">
        <v>3</v>
      </c>
      <c r="C96" s="866">
        <v>0.4</v>
      </c>
      <c r="D96" s="866">
        <v>4.3899999999999997</v>
      </c>
      <c r="E96" s="866">
        <v>0.52500000000000002</v>
      </c>
      <c r="F96" s="758"/>
      <c r="G96" s="758"/>
      <c r="H96" s="758"/>
      <c r="I96" s="868"/>
      <c r="J96" s="758"/>
      <c r="K96" s="868"/>
      <c r="L96" s="868"/>
      <c r="M96" s="868"/>
      <c r="N96" s="758"/>
      <c r="O96" s="758"/>
      <c r="P96" s="758"/>
      <c r="Q96" s="758"/>
    </row>
    <row r="97" spans="2:17" ht="15">
      <c r="B97" s="786">
        <v>4</v>
      </c>
      <c r="C97" s="866">
        <v>0.4</v>
      </c>
      <c r="D97" s="866">
        <v>4.3875000000000002</v>
      </c>
      <c r="E97" s="866">
        <v>0.53</v>
      </c>
      <c r="F97" s="758"/>
      <c r="G97" s="758"/>
      <c r="H97" s="758"/>
      <c r="I97" s="868"/>
      <c r="J97" s="758"/>
      <c r="K97" s="869"/>
      <c r="L97" s="869"/>
      <c r="M97" s="869"/>
      <c r="N97" s="758"/>
      <c r="O97" s="758"/>
      <c r="P97" s="758"/>
      <c r="Q97" s="758"/>
    </row>
    <row r="98" spans="2:17" ht="15">
      <c r="B98" s="786">
        <v>5</v>
      </c>
      <c r="C98" s="866">
        <v>0.4</v>
      </c>
      <c r="D98" s="866">
        <v>4.3849999999999998</v>
      </c>
      <c r="E98" s="866">
        <v>0.53</v>
      </c>
      <c r="F98" s="758"/>
      <c r="G98" s="758"/>
      <c r="H98" s="758"/>
      <c r="I98" s="868"/>
      <c r="J98" s="758"/>
      <c r="K98" s="869"/>
      <c r="L98" s="869"/>
      <c r="M98" s="869"/>
      <c r="N98" s="758"/>
      <c r="O98" s="758"/>
      <c r="P98" s="758"/>
      <c r="Q98" s="758"/>
    </row>
    <row r="99" spans="2:17" ht="15">
      <c r="B99" s="786">
        <v>6</v>
      </c>
      <c r="C99" s="866">
        <v>0.4</v>
      </c>
      <c r="D99" s="866">
        <v>4.38</v>
      </c>
      <c r="E99" s="866">
        <v>0.53500000000000003</v>
      </c>
      <c r="F99" s="758"/>
      <c r="G99" s="758"/>
      <c r="H99" s="758"/>
      <c r="I99" s="868"/>
      <c r="J99" s="758"/>
      <c r="K99" s="869"/>
      <c r="L99" s="869"/>
      <c r="M99" s="869"/>
      <c r="N99" s="758"/>
      <c r="O99" s="758"/>
      <c r="P99" s="758"/>
      <c r="Q99" s="758"/>
    </row>
    <row r="100" spans="2:17" ht="15">
      <c r="B100" s="786">
        <v>7</v>
      </c>
      <c r="C100" s="866">
        <v>0.39750000000000002</v>
      </c>
      <c r="D100" s="866">
        <v>4.375</v>
      </c>
      <c r="E100" s="866">
        <v>0.54</v>
      </c>
      <c r="F100" s="758"/>
      <c r="G100" s="758"/>
      <c r="H100" s="758"/>
      <c r="I100" s="868"/>
      <c r="J100" s="758"/>
      <c r="K100" s="869"/>
      <c r="L100" s="869"/>
      <c r="M100" s="869"/>
      <c r="N100" s="758"/>
      <c r="O100" s="758"/>
      <c r="P100" s="758"/>
      <c r="Q100" s="758"/>
    </row>
    <row r="101" spans="2:17" ht="15">
      <c r="B101" s="786">
        <v>8</v>
      </c>
      <c r="C101" s="866">
        <v>0.39500000000000002</v>
      </c>
      <c r="D101" s="866">
        <v>4.37</v>
      </c>
      <c r="E101" s="866">
        <v>0.54</v>
      </c>
      <c r="F101" s="758"/>
      <c r="G101" s="758"/>
      <c r="H101" s="758"/>
      <c r="I101" s="758"/>
      <c r="J101" s="758"/>
      <c r="K101" s="758"/>
      <c r="L101" s="869"/>
      <c r="M101" s="869"/>
      <c r="N101" s="758"/>
      <c r="O101" s="758"/>
      <c r="P101" s="758"/>
      <c r="Q101" s="758"/>
    </row>
    <row r="102" spans="2:17" ht="15">
      <c r="B102" s="786">
        <v>9</v>
      </c>
      <c r="C102" s="866">
        <v>0.39250000000000002</v>
      </c>
      <c r="D102" s="866">
        <v>4.3650000000000002</v>
      </c>
      <c r="E102" s="866">
        <v>0.54500000000000004</v>
      </c>
      <c r="F102" s="758"/>
      <c r="G102" s="758"/>
      <c r="H102" s="758"/>
      <c r="I102" s="758"/>
      <c r="J102" s="758"/>
      <c r="K102" s="758"/>
      <c r="L102" s="869"/>
      <c r="M102" s="869"/>
      <c r="N102" s="758"/>
      <c r="O102" s="758"/>
      <c r="P102" s="758"/>
      <c r="Q102" s="758"/>
    </row>
    <row r="103" spans="2:17" ht="15">
      <c r="B103" s="786">
        <v>10</v>
      </c>
      <c r="C103" s="866">
        <v>0.39</v>
      </c>
      <c r="D103" s="866">
        <v>4.3600000000000003</v>
      </c>
      <c r="E103" s="866">
        <v>0.54749999999999999</v>
      </c>
      <c r="F103" s="758"/>
      <c r="G103" s="758"/>
      <c r="H103" s="758"/>
      <c r="I103" s="758"/>
      <c r="J103" s="758"/>
      <c r="K103" s="758"/>
      <c r="L103" s="869"/>
      <c r="M103" s="869"/>
      <c r="N103" s="758"/>
      <c r="O103" s="758"/>
      <c r="P103" s="758"/>
      <c r="Q103" s="758"/>
    </row>
    <row r="104" spans="2:17" ht="15">
      <c r="B104" s="786">
        <v>11</v>
      </c>
      <c r="C104" s="866">
        <v>0.39</v>
      </c>
      <c r="D104" s="866">
        <v>4.3550000000000004</v>
      </c>
      <c r="E104" s="866">
        <v>0.55000000000000004</v>
      </c>
      <c r="F104" s="758"/>
      <c r="G104" s="758"/>
      <c r="H104" s="758"/>
      <c r="I104" s="758"/>
      <c r="J104" s="758"/>
      <c r="K104" s="758"/>
      <c r="L104" s="869"/>
      <c r="M104" s="869"/>
      <c r="N104" s="758"/>
      <c r="O104" s="758"/>
      <c r="P104" s="758"/>
      <c r="Q104" s="758"/>
    </row>
    <row r="105" spans="2:17" ht="15">
      <c r="B105" s="786">
        <v>12</v>
      </c>
      <c r="C105" s="866">
        <v>0.39</v>
      </c>
      <c r="D105" s="866">
        <v>4.3499999999999996</v>
      </c>
      <c r="E105" s="866">
        <v>0.55000000000000004</v>
      </c>
      <c r="F105" s="758"/>
      <c r="G105" s="758"/>
      <c r="H105" s="758"/>
      <c r="I105" s="758"/>
      <c r="J105" s="758"/>
      <c r="K105" s="758"/>
      <c r="L105" s="869"/>
      <c r="M105" s="869"/>
      <c r="N105" s="758"/>
      <c r="O105" s="758"/>
      <c r="P105" s="758"/>
      <c r="Q105" s="758"/>
    </row>
    <row r="106" spans="2:17" ht="15">
      <c r="B106" s="786">
        <v>13</v>
      </c>
      <c r="C106" s="866">
        <v>0.38500000000000001</v>
      </c>
      <c r="D106" s="866">
        <v>4.3449999999999998</v>
      </c>
      <c r="E106" s="866">
        <v>0.55500000000000005</v>
      </c>
      <c r="F106" s="758"/>
      <c r="G106" s="758"/>
      <c r="H106" s="758"/>
      <c r="I106" s="758"/>
      <c r="J106" s="758"/>
      <c r="K106" s="758"/>
      <c r="L106" s="869"/>
      <c r="M106" s="869"/>
      <c r="N106" s="758"/>
      <c r="O106" s="758"/>
      <c r="P106" s="758"/>
      <c r="Q106" s="758"/>
    </row>
    <row r="107" spans="2:17" ht="15">
      <c r="B107" s="786">
        <v>14</v>
      </c>
      <c r="C107" s="866">
        <v>0.38</v>
      </c>
      <c r="D107" s="866">
        <v>4.34</v>
      </c>
      <c r="E107" s="866">
        <v>0.56000000000000005</v>
      </c>
      <c r="F107" s="758"/>
      <c r="G107" s="758"/>
      <c r="H107" s="758"/>
      <c r="I107" s="758"/>
      <c r="J107" s="758"/>
      <c r="K107" s="758"/>
      <c r="L107" s="869"/>
      <c r="M107" s="869"/>
      <c r="N107" s="758"/>
      <c r="O107" s="758"/>
      <c r="P107" s="758"/>
      <c r="Q107" s="758"/>
    </row>
    <row r="108" spans="2:17" ht="15">
      <c r="B108" s="786">
        <v>15</v>
      </c>
      <c r="C108" s="866">
        <v>0.38</v>
      </c>
      <c r="D108" s="866">
        <v>4.335</v>
      </c>
      <c r="E108" s="866">
        <v>0.56999999999999995</v>
      </c>
      <c r="F108" s="758"/>
      <c r="G108" s="758"/>
      <c r="H108" s="758"/>
      <c r="I108" s="758"/>
      <c r="J108" s="758"/>
      <c r="K108" s="758"/>
      <c r="L108" s="869"/>
      <c r="M108" s="869"/>
      <c r="N108" s="758"/>
      <c r="O108" s="758"/>
      <c r="P108" s="758"/>
      <c r="Q108" s="758"/>
    </row>
    <row r="109" spans="2:17" ht="15">
      <c r="B109" s="786">
        <v>16</v>
      </c>
      <c r="C109" s="866">
        <v>0.375</v>
      </c>
      <c r="D109" s="866">
        <v>4.3274999999999997</v>
      </c>
      <c r="E109" s="866">
        <v>0.56999999999999995</v>
      </c>
      <c r="F109" s="758"/>
      <c r="G109" s="758"/>
      <c r="H109" s="758"/>
      <c r="I109" s="868"/>
      <c r="J109" s="758"/>
      <c r="K109" s="869"/>
      <c r="L109" s="869"/>
      <c r="M109" s="869"/>
      <c r="N109" s="758"/>
      <c r="O109" s="758"/>
      <c r="P109" s="758"/>
      <c r="Q109" s="758"/>
    </row>
    <row r="110" spans="2:17" ht="15">
      <c r="B110" s="786">
        <v>17</v>
      </c>
      <c r="C110" s="866">
        <v>0.37</v>
      </c>
      <c r="D110" s="866">
        <v>4.32</v>
      </c>
      <c r="E110" s="866">
        <v>0.57499999999999996</v>
      </c>
      <c r="F110" s="758"/>
      <c r="G110" s="758"/>
      <c r="H110" s="758"/>
      <c r="I110" s="868"/>
      <c r="J110" s="758"/>
      <c r="K110" s="869"/>
      <c r="L110" s="869"/>
      <c r="M110" s="869"/>
      <c r="N110" s="758"/>
      <c r="O110" s="758"/>
      <c r="P110" s="758"/>
      <c r="Q110" s="758"/>
    </row>
    <row r="111" spans="2:17" ht="15">
      <c r="B111" s="786">
        <v>18</v>
      </c>
      <c r="C111" s="866">
        <v>0.36499999999999999</v>
      </c>
      <c r="D111" s="866">
        <v>4.3125</v>
      </c>
      <c r="E111" s="866">
        <v>0.57999999999999996</v>
      </c>
      <c r="F111" s="758"/>
      <c r="G111" s="758"/>
      <c r="H111" s="758"/>
      <c r="I111" s="868"/>
      <c r="J111" s="758"/>
      <c r="K111" s="869"/>
      <c r="L111" s="869"/>
      <c r="M111" s="869"/>
      <c r="N111" s="758"/>
      <c r="O111" s="758"/>
      <c r="P111" s="758"/>
      <c r="Q111" s="758"/>
    </row>
    <row r="112" spans="2:17" ht="15">
      <c r="B112" s="786">
        <v>19</v>
      </c>
      <c r="C112" s="866">
        <v>0.36</v>
      </c>
      <c r="D112" s="866">
        <v>4.3075000000000001</v>
      </c>
      <c r="E112" s="866">
        <v>0.59</v>
      </c>
      <c r="F112" s="758"/>
      <c r="G112" s="758"/>
      <c r="H112" s="758"/>
      <c r="I112" s="868"/>
      <c r="J112" s="758"/>
      <c r="K112" s="869"/>
      <c r="L112" s="869"/>
      <c r="M112" s="869"/>
      <c r="N112" s="758"/>
      <c r="O112" s="758"/>
      <c r="P112" s="758"/>
      <c r="Q112" s="758"/>
    </row>
    <row r="113" spans="2:17" ht="15">
      <c r="B113" s="786">
        <v>20</v>
      </c>
      <c r="C113" s="866">
        <v>0.35</v>
      </c>
      <c r="D113" s="866">
        <v>4.3</v>
      </c>
      <c r="E113" s="866">
        <v>0.59499999999999997</v>
      </c>
      <c r="F113" s="758"/>
      <c r="G113" s="758"/>
      <c r="H113" s="758"/>
      <c r="I113" s="868"/>
      <c r="J113" s="758"/>
      <c r="K113" s="869"/>
      <c r="L113" s="869"/>
      <c r="M113" s="869"/>
      <c r="N113" s="758"/>
      <c r="O113" s="758"/>
      <c r="P113" s="758"/>
      <c r="Q113" s="758"/>
    </row>
    <row r="114" spans="2:17" ht="15">
      <c r="B114" s="786">
        <v>21</v>
      </c>
      <c r="C114" s="866">
        <v>0.34499999999999997</v>
      </c>
      <c r="D114" s="866">
        <v>4.29</v>
      </c>
      <c r="E114" s="866">
        <v>0.6</v>
      </c>
      <c r="F114" s="758"/>
      <c r="G114" s="758"/>
      <c r="H114" s="758"/>
      <c r="I114" s="868"/>
      <c r="J114" s="758"/>
      <c r="K114" s="869"/>
      <c r="L114" s="869"/>
      <c r="M114" s="869"/>
      <c r="N114" s="758"/>
      <c r="O114" s="758"/>
      <c r="P114" s="758"/>
      <c r="Q114" s="758"/>
    </row>
    <row r="115" spans="2:17" ht="15">
      <c r="B115" s="786">
        <v>22</v>
      </c>
      <c r="C115" s="866">
        <v>0.34</v>
      </c>
      <c r="D115" s="866">
        <v>4.28</v>
      </c>
      <c r="E115" s="866">
        <v>0.61</v>
      </c>
      <c r="F115" s="758"/>
      <c r="G115" s="758"/>
      <c r="H115" s="758"/>
      <c r="I115" s="868"/>
      <c r="J115" s="758"/>
      <c r="K115" s="869"/>
      <c r="L115" s="869"/>
      <c r="M115" s="869"/>
      <c r="N115" s="758"/>
      <c r="O115" s="758"/>
      <c r="P115" s="758"/>
      <c r="Q115" s="758"/>
    </row>
    <row r="116" spans="2:17" ht="15">
      <c r="B116" s="786">
        <v>23</v>
      </c>
      <c r="C116" s="866">
        <v>0.33</v>
      </c>
      <c r="D116" s="866">
        <v>4.2699999999999996</v>
      </c>
      <c r="E116" s="866">
        <v>0.62</v>
      </c>
      <c r="F116" s="758"/>
      <c r="G116" s="758"/>
      <c r="H116" s="758"/>
      <c r="I116" s="868"/>
      <c r="J116" s="758"/>
      <c r="K116" s="869"/>
      <c r="L116" s="869"/>
      <c r="M116" s="869"/>
      <c r="N116" s="758"/>
      <c r="O116" s="758"/>
      <c r="P116" s="758"/>
      <c r="Q116" s="758"/>
    </row>
    <row r="117" spans="2:17" ht="15">
      <c r="B117" s="786">
        <v>24</v>
      </c>
      <c r="C117" s="866">
        <v>0.32</v>
      </c>
      <c r="D117" s="866">
        <v>4.26</v>
      </c>
      <c r="E117" s="866">
        <v>0.63</v>
      </c>
      <c r="F117" s="758"/>
      <c r="G117" s="758"/>
      <c r="H117" s="758"/>
      <c r="I117" s="868"/>
      <c r="J117" s="758"/>
      <c r="K117" s="869"/>
      <c r="L117" s="869"/>
      <c r="M117" s="869"/>
      <c r="N117" s="758"/>
      <c r="O117" s="758"/>
      <c r="P117" s="758"/>
      <c r="Q117" s="758"/>
    </row>
    <row r="118" spans="2:17" ht="15">
      <c r="B118" s="786">
        <v>25</v>
      </c>
      <c r="C118" s="866">
        <v>0.315</v>
      </c>
      <c r="D118" s="866">
        <v>4.25</v>
      </c>
      <c r="E118" s="866">
        <v>0.63500000000000001</v>
      </c>
      <c r="F118" s="758"/>
      <c r="G118" s="758"/>
      <c r="H118" s="758"/>
      <c r="I118" s="868"/>
      <c r="J118" s="758"/>
      <c r="K118" s="869"/>
      <c r="L118" s="869"/>
      <c r="M118" s="869"/>
      <c r="N118" s="758"/>
      <c r="O118" s="758"/>
      <c r="P118" s="758"/>
      <c r="Q118" s="758"/>
    </row>
    <row r="119" spans="2:17" ht="15">
      <c r="B119" s="786">
        <v>26</v>
      </c>
      <c r="C119" s="866">
        <v>0.31</v>
      </c>
      <c r="D119" s="866">
        <v>4.24</v>
      </c>
      <c r="E119" s="866">
        <v>0.64500000000000002</v>
      </c>
      <c r="F119" s="758"/>
      <c r="G119" s="758"/>
      <c r="H119" s="758"/>
      <c r="I119" s="868"/>
      <c r="J119" s="758"/>
      <c r="K119" s="869"/>
      <c r="L119" s="869"/>
      <c r="M119" s="869"/>
      <c r="N119" s="758"/>
      <c r="O119" s="758"/>
      <c r="P119" s="758"/>
      <c r="Q119" s="758"/>
    </row>
    <row r="120" spans="2:17" ht="15">
      <c r="B120" s="786">
        <v>27</v>
      </c>
      <c r="C120" s="866">
        <v>0.30499999999999999</v>
      </c>
      <c r="D120" s="866">
        <v>4.2300000000000004</v>
      </c>
      <c r="E120" s="866">
        <v>0.66</v>
      </c>
      <c r="F120" s="758"/>
      <c r="G120" s="758"/>
      <c r="H120" s="758"/>
      <c r="I120" s="868"/>
      <c r="J120" s="758"/>
      <c r="K120" s="869"/>
      <c r="L120" s="869"/>
      <c r="M120" s="869"/>
      <c r="N120" s="758"/>
      <c r="O120" s="758"/>
      <c r="P120" s="758"/>
      <c r="Q120" s="758"/>
    </row>
    <row r="121" spans="2:17" ht="15">
      <c r="B121" s="786">
        <v>28</v>
      </c>
      <c r="C121" s="866">
        <v>0.3</v>
      </c>
      <c r="D121" s="866">
        <v>4.21</v>
      </c>
      <c r="E121" s="866">
        <v>0.67</v>
      </c>
      <c r="F121" s="758"/>
      <c r="G121" s="758"/>
      <c r="H121" s="758"/>
      <c r="I121" s="868"/>
      <c r="J121" s="758"/>
      <c r="K121" s="869"/>
      <c r="L121" s="869"/>
      <c r="M121" s="869"/>
      <c r="N121" s="758"/>
      <c r="O121" s="758"/>
      <c r="P121" s="758"/>
      <c r="Q121" s="758"/>
    </row>
    <row r="122" spans="2:17" ht="15">
      <c r="B122" s="786">
        <v>29</v>
      </c>
      <c r="C122" s="866">
        <v>0.28999999999999998</v>
      </c>
      <c r="D122" s="866">
        <v>4.2</v>
      </c>
      <c r="E122" s="866">
        <v>0.68</v>
      </c>
      <c r="F122" s="758"/>
      <c r="G122" s="758"/>
      <c r="H122" s="758"/>
      <c r="I122" s="868"/>
      <c r="J122" s="758"/>
      <c r="K122" s="869"/>
      <c r="L122" s="869"/>
      <c r="M122" s="869"/>
      <c r="N122" s="758"/>
      <c r="O122" s="758"/>
      <c r="P122" s="758"/>
      <c r="Q122" s="758"/>
    </row>
    <row r="123" spans="2:17" ht="15">
      <c r="B123" s="786">
        <v>30</v>
      </c>
      <c r="C123" s="866">
        <v>0.28000000000000003</v>
      </c>
      <c r="D123" s="866">
        <v>4.1825000000000001</v>
      </c>
      <c r="E123" s="866">
        <v>0.69</v>
      </c>
      <c r="F123" s="758"/>
      <c r="G123" s="758"/>
      <c r="H123" s="758"/>
      <c r="I123" s="758"/>
      <c r="J123" s="758"/>
      <c r="K123" s="758"/>
      <c r="L123" s="869"/>
      <c r="M123" s="869"/>
      <c r="N123" s="758"/>
      <c r="O123" s="758"/>
      <c r="P123" s="758"/>
      <c r="Q123" s="758"/>
    </row>
    <row r="124" spans="2:17" ht="15">
      <c r="B124" s="786">
        <v>31</v>
      </c>
      <c r="C124" s="866">
        <v>0.27</v>
      </c>
      <c r="D124" s="866">
        <v>4.16</v>
      </c>
      <c r="E124" s="866">
        <v>0.7</v>
      </c>
      <c r="F124" s="758"/>
      <c r="G124" s="758"/>
      <c r="H124" s="758"/>
      <c r="I124" s="758"/>
      <c r="J124" s="758"/>
      <c r="K124" s="758"/>
      <c r="L124" s="869"/>
      <c r="M124" s="869"/>
      <c r="N124" s="758"/>
      <c r="O124" s="758"/>
      <c r="P124" s="758"/>
      <c r="Q124" s="758"/>
    </row>
    <row r="125" spans="2:17" ht="15">
      <c r="B125" s="786">
        <v>32</v>
      </c>
      <c r="C125" s="866">
        <v>0.26</v>
      </c>
      <c r="D125" s="866">
        <v>4.1399999999999997</v>
      </c>
      <c r="E125" s="866">
        <v>0.71499999999999997</v>
      </c>
      <c r="F125" s="758"/>
      <c r="G125" s="758"/>
      <c r="H125" s="758"/>
      <c r="I125" s="758"/>
      <c r="J125" s="758"/>
      <c r="K125" s="758"/>
      <c r="L125" s="869"/>
      <c r="M125" s="869"/>
      <c r="N125" s="758"/>
      <c r="O125" s="758"/>
      <c r="P125" s="758"/>
      <c r="Q125" s="758"/>
    </row>
    <row r="126" spans="2:17" ht="15">
      <c r="B126" s="786">
        <v>33</v>
      </c>
      <c r="C126" s="866">
        <v>0.255</v>
      </c>
      <c r="D126" s="866">
        <v>4.125</v>
      </c>
      <c r="E126" s="866">
        <v>0.73</v>
      </c>
      <c r="F126" s="758"/>
      <c r="G126" s="758"/>
      <c r="H126" s="758"/>
      <c r="I126" s="758"/>
      <c r="J126" s="758"/>
      <c r="K126" s="758"/>
      <c r="L126" s="869"/>
      <c r="M126" s="869"/>
      <c r="N126" s="758"/>
      <c r="O126" s="758"/>
      <c r="P126" s="758"/>
      <c r="Q126" s="758"/>
    </row>
    <row r="127" spans="2:17" ht="15">
      <c r="B127" s="786">
        <v>34</v>
      </c>
      <c r="C127" s="866">
        <v>0.25</v>
      </c>
      <c r="D127" s="866">
        <v>4.1100000000000003</v>
      </c>
      <c r="E127" s="866">
        <v>0.745</v>
      </c>
      <c r="F127" s="758"/>
      <c r="G127" s="758"/>
      <c r="H127" s="758"/>
      <c r="I127" s="758"/>
      <c r="J127" s="758"/>
      <c r="K127" s="758"/>
      <c r="L127" s="869"/>
      <c r="M127" s="869"/>
      <c r="N127" s="758"/>
      <c r="O127" s="758"/>
      <c r="P127" s="758"/>
      <c r="Q127" s="758"/>
    </row>
    <row r="128" spans="2:17" ht="15">
      <c r="B128" s="786">
        <v>35</v>
      </c>
      <c r="C128" s="866">
        <v>0.24</v>
      </c>
      <c r="D128" s="866">
        <v>4.1025</v>
      </c>
      <c r="E128" s="866">
        <v>0.755</v>
      </c>
      <c r="F128" s="758"/>
      <c r="G128" s="758"/>
      <c r="H128" s="758"/>
      <c r="I128" s="758"/>
      <c r="J128" s="758"/>
      <c r="K128" s="758"/>
      <c r="L128" s="869"/>
      <c r="M128" s="869"/>
      <c r="N128" s="758"/>
      <c r="O128" s="758"/>
      <c r="P128" s="758"/>
      <c r="Q128" s="758"/>
    </row>
    <row r="129" spans="2:17" ht="15">
      <c r="B129" s="786">
        <v>36</v>
      </c>
      <c r="C129" s="866">
        <v>0.23499999999999999</v>
      </c>
      <c r="D129" s="866">
        <v>4.0999999999999996</v>
      </c>
      <c r="E129" s="866">
        <v>0.76</v>
      </c>
      <c r="F129" s="758"/>
      <c r="G129" s="758"/>
      <c r="H129" s="758"/>
      <c r="I129" s="758"/>
      <c r="J129" s="758"/>
      <c r="K129" s="758"/>
      <c r="L129" s="869"/>
      <c r="M129" s="869"/>
      <c r="N129" s="758"/>
      <c r="O129" s="758"/>
      <c r="P129" s="758"/>
      <c r="Q129" s="758"/>
    </row>
    <row r="130" spans="2:17" ht="15">
      <c r="B130" s="786">
        <v>37</v>
      </c>
      <c r="C130" s="866">
        <v>0.23</v>
      </c>
      <c r="D130" s="866">
        <v>4.0999999999999996</v>
      </c>
      <c r="E130" s="866">
        <v>0.76</v>
      </c>
      <c r="F130" s="758"/>
      <c r="G130" s="758"/>
      <c r="H130" s="758"/>
      <c r="I130" s="758"/>
      <c r="J130" s="758"/>
      <c r="K130" s="758"/>
      <c r="L130" s="869"/>
      <c r="M130" s="869"/>
      <c r="N130" s="758"/>
      <c r="O130" s="758"/>
      <c r="P130" s="758"/>
      <c r="Q130" s="758"/>
    </row>
    <row r="131" spans="2:17" ht="15">
      <c r="B131" s="786">
        <v>38</v>
      </c>
      <c r="C131" s="866">
        <v>0.23</v>
      </c>
      <c r="D131" s="866">
        <v>4.0999999999999996</v>
      </c>
      <c r="E131" s="866">
        <v>0.76</v>
      </c>
      <c r="F131" s="758"/>
      <c r="G131" s="758"/>
      <c r="H131" s="758"/>
      <c r="I131" s="868"/>
      <c r="J131" s="758"/>
      <c r="K131" s="869"/>
      <c r="L131" s="869"/>
      <c r="M131" s="869"/>
      <c r="N131" s="758"/>
      <c r="O131" s="758"/>
      <c r="P131" s="758"/>
      <c r="Q131" s="758"/>
    </row>
    <row r="132" spans="2:17" ht="15">
      <c r="B132" s="786">
        <v>39</v>
      </c>
      <c r="C132" s="866">
        <v>0.23</v>
      </c>
      <c r="D132" s="866">
        <v>4.0999999999999996</v>
      </c>
      <c r="E132" s="866">
        <v>0.76</v>
      </c>
      <c r="F132" s="758"/>
      <c r="G132" s="758"/>
      <c r="H132" s="758"/>
      <c r="I132" s="868"/>
      <c r="J132" s="758"/>
      <c r="K132" s="869"/>
      <c r="L132" s="869"/>
      <c r="M132" s="869"/>
      <c r="N132" s="758"/>
      <c r="O132" s="758"/>
      <c r="P132" s="758"/>
      <c r="Q132" s="758"/>
    </row>
    <row r="133" spans="2:17" ht="15">
      <c r="B133" s="786">
        <v>40</v>
      </c>
      <c r="C133" s="866">
        <v>0.23</v>
      </c>
      <c r="D133" s="866">
        <v>4.0999999999999996</v>
      </c>
      <c r="E133" s="866">
        <v>0.76</v>
      </c>
      <c r="F133" s="758"/>
      <c r="G133" s="758"/>
      <c r="H133" s="758"/>
      <c r="I133" s="868"/>
      <c r="J133" s="758"/>
      <c r="K133" s="869"/>
      <c r="L133" s="869"/>
      <c r="M133" s="869"/>
      <c r="N133" s="758"/>
      <c r="O133" s="758"/>
      <c r="P133" s="758"/>
      <c r="Q133" s="758"/>
    </row>
    <row r="134" spans="2:17" ht="15">
      <c r="B134" s="786">
        <v>41</v>
      </c>
      <c r="C134" s="866">
        <v>0.23</v>
      </c>
      <c r="D134" s="866">
        <v>4.0999999999999996</v>
      </c>
      <c r="E134" s="866">
        <v>0.76</v>
      </c>
      <c r="F134" s="758"/>
      <c r="G134" s="758"/>
      <c r="H134" s="758"/>
      <c r="I134" s="868"/>
      <c r="J134" s="758"/>
      <c r="K134" s="869"/>
      <c r="L134" s="869"/>
      <c r="M134" s="869"/>
      <c r="N134" s="758"/>
      <c r="O134" s="758"/>
      <c r="P134" s="758"/>
      <c r="Q134" s="758"/>
    </row>
    <row r="135" spans="2:17" ht="15">
      <c r="B135" s="786">
        <v>42</v>
      </c>
      <c r="C135" s="866">
        <v>0.23</v>
      </c>
      <c r="D135" s="866">
        <v>4.0999999999999996</v>
      </c>
      <c r="E135" s="866">
        <v>0.76</v>
      </c>
      <c r="F135" s="758"/>
      <c r="G135" s="758"/>
      <c r="H135" s="758"/>
      <c r="I135" s="868"/>
      <c r="J135" s="758"/>
      <c r="K135" s="869"/>
      <c r="L135" s="869"/>
      <c r="M135" s="869"/>
      <c r="N135" s="758"/>
      <c r="O135" s="758"/>
      <c r="P135" s="758"/>
      <c r="Q135" s="758"/>
    </row>
    <row r="136" spans="2:17" ht="15">
      <c r="B136" s="786">
        <v>43</v>
      </c>
      <c r="C136" s="866">
        <v>0.23</v>
      </c>
      <c r="D136" s="866">
        <v>4.0999999999999996</v>
      </c>
      <c r="E136" s="866">
        <v>0.76</v>
      </c>
      <c r="F136" s="758"/>
      <c r="G136" s="758"/>
      <c r="H136" s="758"/>
      <c r="I136" s="868"/>
      <c r="J136" s="758"/>
      <c r="K136" s="869"/>
      <c r="L136" s="869"/>
      <c r="M136" s="869"/>
      <c r="N136" s="758"/>
      <c r="O136" s="758"/>
      <c r="P136" s="758"/>
      <c r="Q136" s="758"/>
    </row>
    <row r="137" spans="2:17" ht="15">
      <c r="B137" s="786">
        <v>44</v>
      </c>
      <c r="C137" s="866">
        <v>0.23</v>
      </c>
      <c r="D137" s="866">
        <v>4.0999999999999996</v>
      </c>
      <c r="E137" s="866">
        <v>0.76</v>
      </c>
      <c r="F137" s="758"/>
      <c r="G137" s="758"/>
      <c r="H137" s="758"/>
      <c r="I137" s="868"/>
      <c r="J137" s="758"/>
      <c r="K137" s="869"/>
      <c r="L137" s="869"/>
      <c r="M137" s="869"/>
      <c r="N137" s="758"/>
      <c r="O137" s="758"/>
      <c r="P137" s="758"/>
      <c r="Q137" s="758"/>
    </row>
    <row r="138" spans="2:17" ht="15">
      <c r="B138" s="786">
        <v>45</v>
      </c>
      <c r="C138" s="866">
        <v>0.23</v>
      </c>
      <c r="D138" s="866">
        <v>4.0999999999999996</v>
      </c>
      <c r="E138" s="866">
        <v>0.76</v>
      </c>
      <c r="F138" s="758"/>
      <c r="G138" s="758"/>
      <c r="H138" s="758"/>
      <c r="I138" s="868"/>
      <c r="J138" s="758"/>
      <c r="K138" s="869"/>
      <c r="L138" s="869"/>
      <c r="M138" s="869"/>
      <c r="N138" s="758"/>
      <c r="O138" s="758"/>
      <c r="P138" s="758"/>
      <c r="Q138" s="758"/>
    </row>
    <row r="139" spans="2:17" ht="15">
      <c r="B139" s="786">
        <v>46</v>
      </c>
      <c r="C139" s="866">
        <v>0.23</v>
      </c>
      <c r="D139" s="866">
        <v>4.0999999999999996</v>
      </c>
      <c r="E139" s="866">
        <v>0.76</v>
      </c>
      <c r="F139" s="758"/>
      <c r="G139" s="758"/>
      <c r="H139" s="758"/>
      <c r="I139" s="868"/>
      <c r="J139" s="758"/>
      <c r="K139" s="869"/>
      <c r="L139" s="869"/>
      <c r="M139" s="869"/>
      <c r="N139" s="758"/>
      <c r="O139" s="758"/>
      <c r="P139" s="758"/>
      <c r="Q139" s="758"/>
    </row>
    <row r="140" spans="2:17" ht="15">
      <c r="B140" s="786">
        <v>47</v>
      </c>
      <c r="C140" s="866">
        <v>0.23</v>
      </c>
      <c r="D140" s="866">
        <v>4.0999999999999996</v>
      </c>
      <c r="E140" s="866">
        <v>0.76</v>
      </c>
      <c r="F140" s="758"/>
      <c r="G140" s="758"/>
      <c r="H140" s="758"/>
      <c r="I140" s="868"/>
      <c r="J140" s="758"/>
      <c r="K140" s="869"/>
      <c r="L140" s="869"/>
      <c r="M140" s="869"/>
      <c r="N140" s="758"/>
      <c r="O140" s="758"/>
      <c r="P140" s="758"/>
      <c r="Q140" s="758"/>
    </row>
    <row r="141" spans="2:17" ht="15">
      <c r="B141" s="786">
        <v>48</v>
      </c>
      <c r="C141" s="866">
        <v>0.23</v>
      </c>
      <c r="D141" s="866">
        <v>4.0999999999999996</v>
      </c>
      <c r="E141" s="866">
        <v>0.76</v>
      </c>
      <c r="F141" s="758"/>
      <c r="G141" s="758"/>
      <c r="H141" s="758"/>
      <c r="I141" s="868"/>
      <c r="J141" s="758"/>
      <c r="K141" s="869"/>
      <c r="L141" s="869"/>
      <c r="M141" s="869"/>
      <c r="N141" s="758"/>
      <c r="O141" s="758"/>
      <c r="P141" s="758"/>
      <c r="Q141" s="758"/>
    </row>
    <row r="142" spans="2:17" ht="15">
      <c r="B142" s="786">
        <v>49</v>
      </c>
      <c r="C142" s="866">
        <v>0.23</v>
      </c>
      <c r="D142" s="866">
        <v>4.0999999999999996</v>
      </c>
      <c r="E142" s="866">
        <v>0.76</v>
      </c>
      <c r="F142" s="758"/>
      <c r="G142" s="758"/>
      <c r="H142" s="758"/>
      <c r="I142" s="868"/>
      <c r="J142" s="758"/>
      <c r="K142" s="869"/>
      <c r="L142" s="869"/>
      <c r="M142" s="869"/>
      <c r="N142" s="758"/>
      <c r="O142" s="758"/>
      <c r="P142" s="758"/>
      <c r="Q142" s="758"/>
    </row>
    <row r="143" spans="2:17" ht="15">
      <c r="B143" s="786">
        <v>50</v>
      </c>
      <c r="C143" s="866">
        <v>0.23</v>
      </c>
      <c r="D143" s="866">
        <v>4.0999999999999996</v>
      </c>
      <c r="E143" s="866">
        <v>0.76</v>
      </c>
      <c r="F143" s="758"/>
      <c r="G143" s="758"/>
      <c r="H143" s="758"/>
      <c r="I143" s="868"/>
      <c r="J143" s="758"/>
      <c r="K143" s="869"/>
      <c r="L143" s="869"/>
      <c r="M143" s="869"/>
      <c r="N143" s="758"/>
      <c r="O143" s="758"/>
      <c r="P143" s="758"/>
      <c r="Q143" s="758"/>
    </row>
    <row r="144" spans="2:17" ht="15">
      <c r="B144" s="786">
        <v>51</v>
      </c>
      <c r="C144" s="866">
        <v>0.23</v>
      </c>
      <c r="D144" s="866">
        <v>4.0999999999999996</v>
      </c>
      <c r="E144" s="866">
        <v>0.76</v>
      </c>
      <c r="F144" s="758"/>
      <c r="G144" s="758"/>
      <c r="H144" s="758"/>
      <c r="I144" s="868"/>
      <c r="J144" s="758"/>
      <c r="K144" s="869"/>
      <c r="L144" s="869"/>
      <c r="M144" s="869"/>
      <c r="N144" s="758"/>
      <c r="O144" s="758"/>
      <c r="P144" s="758"/>
      <c r="Q144" s="758"/>
    </row>
    <row r="145" spans="2:17" ht="15">
      <c r="B145" s="786">
        <v>52</v>
      </c>
      <c r="C145" s="866">
        <v>0.23</v>
      </c>
      <c r="D145" s="866">
        <v>4.0999999999999996</v>
      </c>
      <c r="E145" s="866">
        <v>0.76</v>
      </c>
      <c r="F145" s="758"/>
      <c r="G145" s="758"/>
      <c r="H145" s="758"/>
      <c r="I145" s="868"/>
      <c r="J145" s="758"/>
      <c r="K145" s="869"/>
      <c r="L145" s="869"/>
      <c r="M145" s="869"/>
      <c r="N145" s="758"/>
      <c r="O145" s="758"/>
      <c r="P145" s="758"/>
      <c r="Q145" s="758"/>
    </row>
    <row r="146" spans="2:17" ht="15">
      <c r="B146" s="786">
        <v>53</v>
      </c>
      <c r="C146" s="866">
        <v>0.23</v>
      </c>
      <c r="D146" s="866">
        <v>4.0999999999999996</v>
      </c>
      <c r="E146" s="866">
        <v>0.76</v>
      </c>
      <c r="F146" s="758"/>
      <c r="G146" s="758"/>
      <c r="H146" s="758"/>
      <c r="I146" s="868"/>
      <c r="J146" s="758"/>
      <c r="K146" s="869"/>
      <c r="L146" s="869"/>
      <c r="M146" s="869"/>
      <c r="N146" s="758"/>
      <c r="O146" s="758"/>
      <c r="P146" s="758"/>
      <c r="Q146" s="758"/>
    </row>
    <row r="147" spans="2:17" ht="15">
      <c r="B147" s="786">
        <v>54</v>
      </c>
      <c r="C147" s="866">
        <v>0.23</v>
      </c>
      <c r="D147" s="866">
        <v>4.0999999999999996</v>
      </c>
      <c r="E147" s="866">
        <v>0.76</v>
      </c>
      <c r="F147" s="758"/>
      <c r="G147" s="758"/>
      <c r="H147" s="758"/>
      <c r="I147" s="868"/>
      <c r="J147" s="758"/>
      <c r="K147" s="869"/>
      <c r="L147" s="869"/>
      <c r="M147" s="869"/>
      <c r="N147" s="758"/>
      <c r="O147" s="758"/>
      <c r="P147" s="758"/>
      <c r="Q147" s="758"/>
    </row>
    <row r="148" spans="2:17" ht="15">
      <c r="B148" s="786">
        <v>55</v>
      </c>
      <c r="C148" s="866">
        <v>0.23</v>
      </c>
      <c r="D148" s="866">
        <v>4.0999999999999996</v>
      </c>
      <c r="E148" s="866">
        <v>0.76</v>
      </c>
      <c r="F148" s="758"/>
      <c r="G148" s="758"/>
      <c r="H148" s="758"/>
      <c r="I148" s="868"/>
      <c r="J148" s="758"/>
      <c r="K148" s="869"/>
      <c r="L148" s="869"/>
      <c r="M148" s="869"/>
      <c r="N148" s="758"/>
      <c r="O148" s="758"/>
      <c r="P148" s="758"/>
      <c r="Q148" s="758"/>
    </row>
    <row r="149" spans="2:17" ht="15">
      <c r="B149" s="786">
        <v>56</v>
      </c>
      <c r="C149" s="866">
        <v>0.23</v>
      </c>
      <c r="D149" s="866">
        <v>4.0999999999999996</v>
      </c>
      <c r="E149" s="866">
        <v>0.76</v>
      </c>
      <c r="F149" s="758"/>
      <c r="G149" s="758"/>
      <c r="H149" s="758"/>
      <c r="I149" s="868"/>
      <c r="J149" s="758"/>
      <c r="K149" s="869"/>
      <c r="L149" s="869"/>
      <c r="M149" s="869"/>
      <c r="N149" s="758"/>
      <c r="O149" s="758"/>
      <c r="P149" s="758"/>
      <c r="Q149" s="758"/>
    </row>
    <row r="150" spans="2:17" ht="15">
      <c r="B150" s="786">
        <v>57</v>
      </c>
      <c r="C150" s="866">
        <v>0.23</v>
      </c>
      <c r="D150" s="866">
        <v>4.0999999999999996</v>
      </c>
      <c r="E150" s="866">
        <v>0.76</v>
      </c>
      <c r="F150" s="758"/>
      <c r="G150" s="758"/>
      <c r="H150" s="758"/>
      <c r="I150" s="868"/>
      <c r="J150" s="758"/>
      <c r="K150" s="869"/>
      <c r="L150" s="869"/>
      <c r="M150" s="869"/>
      <c r="N150" s="758"/>
      <c r="O150" s="758"/>
      <c r="P150" s="758"/>
      <c r="Q150" s="758"/>
    </row>
    <row r="151" spans="2:17" ht="15">
      <c r="B151" s="786">
        <v>58</v>
      </c>
      <c r="C151" s="866">
        <v>0.23</v>
      </c>
      <c r="D151" s="866">
        <v>4.0999999999999996</v>
      </c>
      <c r="E151" s="866">
        <v>0.76</v>
      </c>
      <c r="F151" s="758"/>
      <c r="G151" s="758"/>
      <c r="H151" s="758"/>
      <c r="I151" s="868"/>
      <c r="J151" s="758"/>
      <c r="K151" s="869"/>
      <c r="L151" s="869"/>
      <c r="M151" s="869"/>
      <c r="N151" s="758"/>
      <c r="O151" s="758"/>
      <c r="P151" s="758"/>
      <c r="Q151" s="758"/>
    </row>
    <row r="152" spans="2:17" ht="15">
      <c r="B152" s="786">
        <v>59</v>
      </c>
      <c r="C152" s="866">
        <v>0.23</v>
      </c>
      <c r="D152" s="866">
        <v>4.0999999999999996</v>
      </c>
      <c r="E152" s="866">
        <v>0.76</v>
      </c>
      <c r="F152" s="758"/>
      <c r="G152" s="758"/>
      <c r="H152" s="758"/>
      <c r="I152" s="758"/>
      <c r="J152" s="758"/>
      <c r="K152" s="758"/>
      <c r="L152" s="869"/>
      <c r="M152" s="869"/>
      <c r="N152" s="758"/>
      <c r="O152" s="758"/>
      <c r="P152" s="758"/>
      <c r="Q152" s="758"/>
    </row>
    <row r="153" spans="2:17" ht="15">
      <c r="B153" s="786">
        <v>60</v>
      </c>
      <c r="C153" s="866">
        <v>0.23</v>
      </c>
      <c r="D153" s="866">
        <v>4.0999999999999996</v>
      </c>
      <c r="E153" s="866">
        <v>0.76</v>
      </c>
      <c r="F153" s="758"/>
      <c r="G153" s="758"/>
      <c r="H153" s="758"/>
      <c r="I153" s="758"/>
      <c r="J153" s="758"/>
      <c r="K153" s="758"/>
      <c r="L153" s="869"/>
      <c r="M153" s="869"/>
      <c r="N153" s="758"/>
      <c r="O153" s="758"/>
      <c r="P153" s="758"/>
      <c r="Q153" s="758"/>
    </row>
    <row r="154" spans="2:17" ht="15">
      <c r="B154" s="786">
        <v>61</v>
      </c>
      <c r="C154" s="866">
        <v>0.23</v>
      </c>
      <c r="D154" s="866">
        <v>4.0999999999999996</v>
      </c>
      <c r="E154" s="866">
        <v>0.76</v>
      </c>
      <c r="F154" s="758"/>
      <c r="G154" s="758"/>
      <c r="H154" s="758"/>
      <c r="I154" s="758"/>
      <c r="J154" s="758"/>
      <c r="K154" s="758"/>
      <c r="L154" s="869"/>
      <c r="M154" s="869"/>
      <c r="N154" s="758"/>
      <c r="O154" s="758"/>
      <c r="P154" s="758"/>
      <c r="Q154" s="758"/>
    </row>
    <row r="155" spans="2:17" ht="15">
      <c r="B155" s="786">
        <v>62</v>
      </c>
      <c r="C155" s="866">
        <v>0.23</v>
      </c>
      <c r="D155" s="866">
        <v>4.0999999999999996</v>
      </c>
      <c r="E155" s="866">
        <v>0.76</v>
      </c>
      <c r="F155" s="758"/>
      <c r="G155" s="758"/>
      <c r="H155" s="758"/>
      <c r="I155" s="758"/>
      <c r="J155" s="758"/>
      <c r="K155" s="758"/>
      <c r="L155" s="869"/>
      <c r="M155" s="869"/>
      <c r="N155" s="758"/>
      <c r="O155" s="758"/>
      <c r="P155" s="758"/>
      <c r="Q155" s="758"/>
    </row>
    <row r="156" spans="2:17" ht="15">
      <c r="B156" s="786">
        <v>63</v>
      </c>
      <c r="C156" s="866">
        <v>0.23</v>
      </c>
      <c r="D156" s="866">
        <v>4.0999999999999996</v>
      </c>
      <c r="E156" s="866">
        <v>0.76</v>
      </c>
      <c r="F156" s="758"/>
      <c r="G156" s="758"/>
      <c r="H156" s="758"/>
      <c r="I156" s="758"/>
      <c r="J156" s="758"/>
      <c r="K156" s="758"/>
      <c r="L156" s="869"/>
      <c r="M156" s="869"/>
      <c r="N156" s="758"/>
      <c r="O156" s="758"/>
      <c r="P156" s="758"/>
      <c r="Q156" s="758"/>
    </row>
    <row r="157" spans="2:17" ht="15">
      <c r="B157" s="786">
        <v>64</v>
      </c>
      <c r="C157" s="866">
        <v>0.23</v>
      </c>
      <c r="D157" s="866">
        <v>4.0999999999999996</v>
      </c>
      <c r="E157" s="866">
        <v>0.76</v>
      </c>
      <c r="F157" s="758"/>
      <c r="G157" s="758"/>
      <c r="H157" s="758"/>
      <c r="I157" s="758"/>
      <c r="J157" s="758"/>
      <c r="K157" s="758"/>
      <c r="L157" s="869"/>
      <c r="M157" s="869"/>
      <c r="N157" s="758"/>
      <c r="O157" s="758"/>
      <c r="P157" s="758"/>
      <c r="Q157" s="758"/>
    </row>
    <row r="158" spans="2:17" ht="15">
      <c r="B158" s="786">
        <v>65</v>
      </c>
      <c r="C158" s="866">
        <v>0.23</v>
      </c>
      <c r="D158" s="866">
        <v>4.0999999999999996</v>
      </c>
      <c r="E158" s="866">
        <v>0.76</v>
      </c>
      <c r="F158" s="758"/>
      <c r="G158" s="758"/>
      <c r="H158" s="758"/>
      <c r="I158" s="758"/>
      <c r="J158" s="758"/>
      <c r="K158" s="758"/>
      <c r="L158" s="869"/>
      <c r="M158" s="869"/>
      <c r="N158" s="758"/>
      <c r="O158" s="758"/>
      <c r="P158" s="758"/>
      <c r="Q158" s="758"/>
    </row>
    <row r="159" spans="2:17" ht="15">
      <c r="B159" s="786">
        <v>66</v>
      </c>
      <c r="C159" s="866">
        <v>0.23</v>
      </c>
      <c r="D159" s="866">
        <v>4.0999999999999996</v>
      </c>
      <c r="E159" s="866">
        <v>0.76</v>
      </c>
      <c r="F159" s="758"/>
      <c r="G159" s="758"/>
      <c r="H159" s="758"/>
      <c r="I159" s="758"/>
      <c r="J159" s="758"/>
      <c r="K159" s="758"/>
      <c r="L159" s="869"/>
      <c r="M159" s="869"/>
      <c r="N159" s="758"/>
      <c r="O159" s="758"/>
      <c r="P159" s="758"/>
      <c r="Q159" s="758"/>
    </row>
    <row r="160" spans="2:17" ht="15">
      <c r="B160" s="786">
        <v>67</v>
      </c>
      <c r="C160" s="866">
        <v>0.23</v>
      </c>
      <c r="D160" s="866">
        <v>4.0999999999999996</v>
      </c>
      <c r="E160" s="866">
        <v>0.76</v>
      </c>
      <c r="F160" s="758"/>
      <c r="G160" s="758"/>
      <c r="H160" s="758"/>
      <c r="I160" s="868"/>
      <c r="J160" s="758"/>
      <c r="K160" s="869"/>
      <c r="L160" s="869"/>
      <c r="M160" s="869"/>
      <c r="N160" s="758"/>
      <c r="O160" s="758"/>
      <c r="P160" s="758"/>
      <c r="Q160" s="758"/>
    </row>
    <row r="161" spans="2:17" ht="15">
      <c r="B161" s="786">
        <v>68</v>
      </c>
      <c r="C161" s="866">
        <v>0.23</v>
      </c>
      <c r="D161" s="866">
        <v>4.0999999999999996</v>
      </c>
      <c r="E161" s="866">
        <v>0.76</v>
      </c>
      <c r="F161" s="758"/>
      <c r="G161" s="758"/>
      <c r="H161" s="758"/>
      <c r="I161" s="868"/>
      <c r="J161" s="758"/>
      <c r="K161" s="869"/>
      <c r="L161" s="869"/>
      <c r="M161" s="869"/>
      <c r="N161" s="758"/>
      <c r="O161" s="758"/>
      <c r="P161" s="758"/>
      <c r="Q161" s="758"/>
    </row>
    <row r="162" spans="2:17" ht="15">
      <c r="B162" s="786">
        <v>69</v>
      </c>
      <c r="C162" s="866">
        <v>0.23</v>
      </c>
      <c r="D162" s="866">
        <v>4.0999999999999996</v>
      </c>
      <c r="E162" s="866">
        <v>0.76</v>
      </c>
      <c r="F162" s="758"/>
      <c r="G162" s="758"/>
      <c r="H162" s="758"/>
      <c r="I162" s="868"/>
      <c r="J162" s="758"/>
      <c r="K162" s="869"/>
      <c r="L162" s="869"/>
      <c r="M162" s="869"/>
      <c r="N162" s="758"/>
      <c r="O162" s="758"/>
      <c r="P162" s="758"/>
      <c r="Q162" s="758"/>
    </row>
    <row r="163" spans="2:17" ht="15">
      <c r="B163" s="786">
        <v>70</v>
      </c>
      <c r="C163" s="866">
        <v>0.23</v>
      </c>
      <c r="D163" s="866">
        <v>4.0999999999999996</v>
      </c>
      <c r="E163" s="866">
        <v>0.76</v>
      </c>
      <c r="F163" s="758"/>
      <c r="G163" s="758"/>
      <c r="H163" s="758"/>
      <c r="I163" s="868"/>
      <c r="J163" s="758"/>
      <c r="K163" s="869"/>
      <c r="L163" s="869"/>
      <c r="M163" s="869"/>
      <c r="N163" s="758"/>
      <c r="O163" s="758"/>
      <c r="P163" s="758"/>
      <c r="Q163" s="758"/>
    </row>
    <row r="164" spans="2:17" ht="15">
      <c r="B164" s="786">
        <v>71</v>
      </c>
      <c r="C164" s="866">
        <v>0.23</v>
      </c>
      <c r="D164" s="866">
        <v>4.0999999999999996</v>
      </c>
      <c r="E164" s="866">
        <v>0.76</v>
      </c>
      <c r="F164" s="758"/>
      <c r="G164" s="758"/>
      <c r="H164" s="758"/>
      <c r="I164" s="868"/>
      <c r="J164" s="758"/>
      <c r="K164" s="869"/>
      <c r="L164" s="869"/>
      <c r="M164" s="869"/>
      <c r="N164" s="758"/>
      <c r="O164" s="758"/>
      <c r="P164" s="758"/>
      <c r="Q164" s="758"/>
    </row>
    <row r="165" spans="2:17" ht="15">
      <c r="B165" s="786">
        <v>72</v>
      </c>
      <c r="C165" s="866">
        <v>0.23</v>
      </c>
      <c r="D165" s="866">
        <v>4.0999999999999996</v>
      </c>
      <c r="E165" s="866">
        <v>0.76</v>
      </c>
      <c r="F165" s="758"/>
      <c r="G165" s="758"/>
      <c r="H165" s="758"/>
      <c r="I165" s="868"/>
      <c r="J165" s="758"/>
      <c r="K165" s="869"/>
      <c r="L165" s="869"/>
      <c r="M165" s="869"/>
      <c r="N165" s="758"/>
      <c r="O165" s="758"/>
      <c r="P165" s="758"/>
      <c r="Q165" s="758"/>
    </row>
    <row r="166" spans="2:17" ht="15">
      <c r="B166" s="786">
        <v>73</v>
      </c>
      <c r="C166" s="866">
        <v>0.23</v>
      </c>
      <c r="D166" s="866">
        <v>4.0999999999999996</v>
      </c>
      <c r="E166" s="866">
        <v>0.76</v>
      </c>
      <c r="F166" s="758"/>
      <c r="G166" s="758"/>
      <c r="H166" s="758"/>
      <c r="I166" s="868"/>
      <c r="J166" s="758"/>
      <c r="K166" s="869"/>
      <c r="L166" s="869"/>
      <c r="M166" s="869"/>
      <c r="N166" s="758"/>
      <c r="O166" s="758"/>
      <c r="P166" s="758"/>
      <c r="Q166" s="758"/>
    </row>
    <row r="167" spans="2:17" ht="15">
      <c r="B167" s="786">
        <v>74</v>
      </c>
      <c r="C167" s="866">
        <v>0.23</v>
      </c>
      <c r="D167" s="866">
        <v>4.0999999999999996</v>
      </c>
      <c r="E167" s="866">
        <v>0.76</v>
      </c>
      <c r="F167" s="758"/>
      <c r="G167" s="758"/>
      <c r="H167" s="758"/>
      <c r="I167" s="868"/>
      <c r="J167" s="758"/>
      <c r="K167" s="869"/>
      <c r="L167" s="869"/>
      <c r="M167" s="869"/>
      <c r="N167" s="758"/>
      <c r="O167" s="758"/>
      <c r="P167" s="758"/>
      <c r="Q167" s="758"/>
    </row>
    <row r="168" spans="2:17" ht="15">
      <c r="B168" s="786">
        <v>75</v>
      </c>
      <c r="C168" s="866">
        <v>0.23</v>
      </c>
      <c r="D168" s="866">
        <v>4.0999999999999996</v>
      </c>
      <c r="E168" s="866">
        <v>0.76</v>
      </c>
      <c r="F168" s="758"/>
      <c r="G168" s="758"/>
      <c r="H168" s="758"/>
      <c r="I168" s="868"/>
      <c r="J168" s="758"/>
      <c r="K168" s="869"/>
      <c r="L168" s="869"/>
      <c r="M168" s="869"/>
      <c r="N168" s="758"/>
      <c r="O168" s="758"/>
      <c r="P168" s="758"/>
      <c r="Q168" s="758"/>
    </row>
    <row r="169" spans="2:17" ht="15">
      <c r="B169" s="786">
        <v>76</v>
      </c>
      <c r="C169" s="866">
        <v>0.23</v>
      </c>
      <c r="D169" s="866">
        <v>4.0999999999999996</v>
      </c>
      <c r="E169" s="866">
        <v>0.76</v>
      </c>
      <c r="F169" s="758"/>
      <c r="G169" s="758"/>
      <c r="H169" s="758"/>
      <c r="I169" s="868"/>
      <c r="J169" s="758"/>
      <c r="K169" s="869"/>
      <c r="L169" s="869"/>
      <c r="M169" s="869"/>
      <c r="N169" s="758"/>
      <c r="O169" s="758"/>
      <c r="P169" s="758"/>
      <c r="Q169" s="758"/>
    </row>
    <row r="170" spans="2:17" ht="15">
      <c r="B170" s="786">
        <v>77</v>
      </c>
      <c r="C170" s="866">
        <v>0.23</v>
      </c>
      <c r="D170" s="866">
        <v>4.0999999999999996</v>
      </c>
      <c r="E170" s="866">
        <v>0.76</v>
      </c>
      <c r="F170" s="758"/>
      <c r="G170" s="758"/>
      <c r="H170" s="758"/>
      <c r="I170" s="868"/>
      <c r="J170" s="758"/>
      <c r="K170" s="869"/>
      <c r="L170" s="869"/>
      <c r="M170" s="869"/>
      <c r="N170" s="758"/>
      <c r="O170" s="758"/>
      <c r="P170" s="758"/>
      <c r="Q170" s="758"/>
    </row>
    <row r="171" spans="2:17" ht="15">
      <c r="B171" s="786">
        <v>78</v>
      </c>
      <c r="C171" s="866">
        <v>0.23</v>
      </c>
      <c r="D171" s="866">
        <v>4.0999999999999996</v>
      </c>
      <c r="E171" s="866">
        <v>0.76</v>
      </c>
      <c r="F171" s="758"/>
      <c r="G171" s="758"/>
      <c r="H171" s="758"/>
      <c r="I171" s="868"/>
      <c r="J171" s="758"/>
      <c r="K171" s="869"/>
      <c r="L171" s="869"/>
      <c r="M171" s="869"/>
      <c r="N171" s="758"/>
      <c r="O171" s="758"/>
      <c r="P171" s="758"/>
      <c r="Q171" s="758"/>
    </row>
    <row r="172" spans="2:17" ht="15">
      <c r="B172" s="786">
        <v>79</v>
      </c>
      <c r="C172" s="866">
        <v>0.23</v>
      </c>
      <c r="D172" s="866">
        <v>4.0999999999999996</v>
      </c>
      <c r="E172" s="866">
        <v>0.76</v>
      </c>
      <c r="F172" s="758"/>
      <c r="G172" s="758"/>
      <c r="H172" s="758"/>
      <c r="I172" s="868"/>
      <c r="J172" s="758"/>
      <c r="K172" s="869"/>
      <c r="L172" s="869"/>
      <c r="M172" s="869"/>
      <c r="N172" s="758"/>
      <c r="O172" s="758"/>
      <c r="P172" s="758"/>
      <c r="Q172" s="758"/>
    </row>
    <row r="173" spans="2:17" ht="15">
      <c r="B173" s="786">
        <v>80</v>
      </c>
      <c r="C173" s="866">
        <v>0.23</v>
      </c>
      <c r="D173" s="866">
        <v>4.0999999999999996</v>
      </c>
      <c r="E173" s="866">
        <v>0.76</v>
      </c>
      <c r="F173" s="758"/>
      <c r="G173" s="758"/>
      <c r="H173" s="758"/>
      <c r="I173" s="868"/>
      <c r="J173" s="758"/>
      <c r="K173" s="869"/>
      <c r="L173" s="869"/>
      <c r="M173" s="869"/>
      <c r="N173" s="758"/>
      <c r="O173" s="758"/>
      <c r="P173" s="758"/>
      <c r="Q173" s="758"/>
    </row>
    <row r="174" spans="2:17" ht="15">
      <c r="B174" s="786">
        <v>81</v>
      </c>
      <c r="C174" s="866">
        <v>0.23</v>
      </c>
      <c r="D174" s="866">
        <v>4.0999999999999996</v>
      </c>
      <c r="E174" s="866">
        <v>0.76</v>
      </c>
      <c r="F174" s="758"/>
      <c r="G174" s="758"/>
      <c r="H174" s="758"/>
      <c r="I174" s="868"/>
      <c r="J174" s="758"/>
      <c r="K174" s="869"/>
      <c r="L174" s="869"/>
      <c r="M174" s="869"/>
      <c r="N174" s="758"/>
      <c r="O174" s="758"/>
      <c r="P174" s="758"/>
      <c r="Q174" s="758"/>
    </row>
    <row r="175" spans="2:17" ht="15">
      <c r="B175" s="786">
        <v>82</v>
      </c>
      <c r="C175" s="866">
        <v>0.23</v>
      </c>
      <c r="D175" s="866">
        <v>4.0999999999999996</v>
      </c>
      <c r="E175" s="866">
        <v>0.76</v>
      </c>
      <c r="F175" s="758"/>
      <c r="G175" s="758"/>
      <c r="H175" s="758"/>
      <c r="I175" s="868"/>
      <c r="J175" s="758"/>
      <c r="K175" s="869"/>
      <c r="L175" s="869"/>
      <c r="M175" s="869"/>
      <c r="N175" s="758"/>
      <c r="O175" s="758"/>
      <c r="P175" s="758"/>
      <c r="Q175" s="758"/>
    </row>
    <row r="176" spans="2:17" ht="15">
      <c r="B176" s="786">
        <v>83</v>
      </c>
      <c r="C176" s="866">
        <v>0.23</v>
      </c>
      <c r="D176" s="866">
        <v>4.0999999999999996</v>
      </c>
      <c r="E176" s="866">
        <v>0.76</v>
      </c>
      <c r="F176" s="758"/>
      <c r="G176" s="758"/>
      <c r="H176" s="758"/>
      <c r="I176" s="868"/>
      <c r="J176" s="758"/>
      <c r="K176" s="869"/>
      <c r="L176" s="869"/>
      <c r="M176" s="869"/>
      <c r="N176" s="758"/>
      <c r="O176" s="758"/>
      <c r="P176" s="758"/>
      <c r="Q176" s="758"/>
    </row>
    <row r="177" spans="2:17" ht="15">
      <c r="B177" s="786">
        <v>84</v>
      </c>
      <c r="C177" s="866">
        <v>0.23</v>
      </c>
      <c r="D177" s="866">
        <v>4.0999999999999996</v>
      </c>
      <c r="E177" s="866">
        <v>0.76</v>
      </c>
      <c r="F177" s="758"/>
      <c r="G177" s="758"/>
      <c r="H177" s="758"/>
      <c r="I177" s="868"/>
      <c r="J177" s="758"/>
      <c r="K177" s="869"/>
      <c r="L177" s="869"/>
      <c r="M177" s="869"/>
      <c r="N177" s="758"/>
      <c r="O177" s="758"/>
      <c r="P177" s="758"/>
      <c r="Q177" s="758"/>
    </row>
    <row r="178" spans="2:17" ht="15">
      <c r="B178" s="786">
        <v>85</v>
      </c>
      <c r="C178" s="866">
        <v>0.23</v>
      </c>
      <c r="D178" s="866">
        <v>4.0999999999999996</v>
      </c>
      <c r="E178" s="866">
        <v>0.76</v>
      </c>
      <c r="F178" s="758"/>
      <c r="G178" s="758"/>
      <c r="H178" s="758"/>
      <c r="I178" s="758"/>
      <c r="J178" s="758"/>
      <c r="K178" s="758"/>
      <c r="L178" s="869"/>
      <c r="M178" s="869"/>
      <c r="N178" s="758"/>
      <c r="O178" s="758"/>
      <c r="P178" s="758"/>
      <c r="Q178" s="758"/>
    </row>
    <row r="179" spans="2:17" ht="15">
      <c r="B179" s="786">
        <v>86</v>
      </c>
      <c r="C179" s="866">
        <v>0.23</v>
      </c>
      <c r="D179" s="866">
        <v>4.0999999999999996</v>
      </c>
      <c r="E179" s="866">
        <v>0.76</v>
      </c>
      <c r="F179" s="758"/>
      <c r="G179" s="758"/>
      <c r="H179" s="758"/>
      <c r="I179" s="758"/>
      <c r="J179" s="758"/>
      <c r="K179" s="758"/>
      <c r="L179" s="869"/>
      <c r="M179" s="869"/>
      <c r="N179" s="758"/>
      <c r="O179" s="758"/>
      <c r="P179" s="758"/>
      <c r="Q179" s="758"/>
    </row>
    <row r="180" spans="2:17" ht="15">
      <c r="B180" s="786">
        <v>87</v>
      </c>
      <c r="C180" s="866">
        <v>0.23</v>
      </c>
      <c r="D180" s="866">
        <v>4.0999999999999996</v>
      </c>
      <c r="E180" s="866">
        <v>0.76</v>
      </c>
      <c r="F180" s="758"/>
      <c r="G180" s="758"/>
      <c r="H180" s="758"/>
      <c r="I180" s="758"/>
      <c r="J180" s="758"/>
      <c r="K180" s="758"/>
      <c r="L180" s="869"/>
      <c r="M180" s="869"/>
      <c r="N180" s="758"/>
      <c r="O180" s="758"/>
      <c r="P180" s="758"/>
      <c r="Q180" s="758"/>
    </row>
    <row r="181" spans="2:17" ht="15">
      <c r="B181" s="786">
        <v>88</v>
      </c>
      <c r="C181" s="866">
        <v>0.23</v>
      </c>
      <c r="D181" s="866">
        <v>4.0999999999999996</v>
      </c>
      <c r="E181" s="866">
        <v>0.76</v>
      </c>
      <c r="F181" s="758"/>
      <c r="G181" s="758"/>
      <c r="H181" s="758"/>
      <c r="I181" s="758"/>
      <c r="J181" s="758"/>
      <c r="K181" s="758"/>
      <c r="L181" s="869"/>
      <c r="M181" s="869"/>
      <c r="N181" s="758"/>
      <c r="O181" s="758"/>
      <c r="P181" s="758"/>
      <c r="Q181" s="758"/>
    </row>
    <row r="182" spans="2:17" ht="15">
      <c r="B182" s="786">
        <v>89</v>
      </c>
      <c r="C182" s="866">
        <v>0.23</v>
      </c>
      <c r="D182" s="866">
        <v>4.0999999999999996</v>
      </c>
      <c r="E182" s="866">
        <v>0.76</v>
      </c>
      <c r="F182" s="758"/>
      <c r="G182" s="758"/>
      <c r="H182" s="758"/>
      <c r="I182" s="758"/>
      <c r="J182" s="758"/>
      <c r="K182" s="758"/>
      <c r="L182" s="869"/>
      <c r="M182" s="869"/>
      <c r="N182" s="758"/>
      <c r="O182" s="758"/>
      <c r="P182" s="758"/>
      <c r="Q182" s="758"/>
    </row>
    <row r="183" spans="2:17" ht="15">
      <c r="B183" s="786">
        <v>90</v>
      </c>
      <c r="C183" s="866">
        <v>0.23</v>
      </c>
      <c r="D183" s="866">
        <v>4.0999999999999996</v>
      </c>
      <c r="E183" s="866">
        <v>0.76</v>
      </c>
      <c r="F183" s="758"/>
      <c r="G183" s="758"/>
      <c r="H183" s="758"/>
      <c r="I183" s="758"/>
      <c r="J183" s="758"/>
      <c r="K183" s="758"/>
      <c r="L183" s="869"/>
      <c r="M183" s="869"/>
      <c r="N183" s="758"/>
      <c r="O183" s="758"/>
      <c r="P183" s="758"/>
      <c r="Q183" s="758"/>
    </row>
    <row r="184" spans="2:17" ht="15">
      <c r="B184" s="870"/>
      <c r="C184" s="870"/>
      <c r="D184" s="870"/>
      <c r="E184" s="870"/>
      <c r="F184" s="758"/>
      <c r="G184" s="758"/>
      <c r="H184" s="758"/>
      <c r="I184" s="758"/>
      <c r="J184" s="758"/>
      <c r="K184" s="758"/>
      <c r="L184" s="869"/>
      <c r="M184" s="869"/>
      <c r="N184" s="758"/>
      <c r="O184" s="758"/>
      <c r="P184" s="758"/>
      <c r="Q184" s="758"/>
    </row>
    <row r="185" spans="2:17" ht="15">
      <c r="B185" s="870"/>
      <c r="C185" s="870"/>
      <c r="D185" s="870"/>
      <c r="E185" s="870"/>
      <c r="F185" s="758"/>
      <c r="G185" s="758"/>
      <c r="H185" s="758"/>
      <c r="I185" s="758"/>
      <c r="J185" s="758"/>
      <c r="K185" s="758"/>
      <c r="L185" s="869"/>
      <c r="M185" s="869"/>
      <c r="N185" s="758"/>
      <c r="O185" s="758"/>
      <c r="P185" s="758"/>
      <c r="Q185" s="758"/>
    </row>
    <row r="186" spans="2:17" ht="15">
      <c r="B186" s="870"/>
      <c r="C186" s="870"/>
      <c r="D186" s="870"/>
      <c r="E186" s="870"/>
      <c r="F186" s="758"/>
      <c r="G186" s="758"/>
      <c r="H186" s="758"/>
      <c r="I186" s="868"/>
      <c r="J186" s="758"/>
      <c r="K186" s="869"/>
      <c r="L186" s="869"/>
      <c r="M186" s="869"/>
      <c r="N186" s="758"/>
      <c r="O186" s="758"/>
      <c r="P186" s="758"/>
      <c r="Q186" s="758"/>
    </row>
  </sheetData>
  <sheetProtection algorithmName="SHA-512" hashValue="h74WG+tezPkawP3PstO4xqo37wOSfWbrTxyg78kqWBBDYhMmErJfbQf/K1ittoLxr1Nc855S8pJ14dxwoH5AQQ==" saltValue="9xFkgww+yKZaMVQooUP3sg==" spinCount="100000" sheet="1" objects="1" scenarios="1"/>
  <mergeCells count="3">
    <mergeCell ref="B1:E1"/>
    <mergeCell ref="H24:O25"/>
    <mergeCell ref="H27:O31"/>
  </mergeCells>
  <phoneticPr fontId="162" type="noConversion"/>
  <pageMargins left="0.7" right="0.7" top="0.75" bottom="0.75" header="0.3" footer="0.3"/>
  <pageSetup paperSize="9" orientation="portrait" horizontalDpi="4294967293"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B1:K31"/>
  <sheetViews>
    <sheetView showGridLines="0" showRowColHeaders="0" zoomScale="85" zoomScaleNormal="85" workbookViewId="0">
      <selection activeCell="J30" sqref="J30"/>
    </sheetView>
  </sheetViews>
  <sheetFormatPr defaultColWidth="8.85546875" defaultRowHeight="14.25"/>
  <cols>
    <col min="1" max="1" width="8.85546875" style="83"/>
    <col min="2" max="2" width="16.28515625" style="95" customWidth="1"/>
    <col min="3" max="3" width="12.140625" style="95" customWidth="1"/>
    <col min="4" max="16384" width="8.85546875" style="83"/>
  </cols>
  <sheetData>
    <row r="1" spans="2:11" ht="30.75" customHeight="1">
      <c r="B1" s="1662" t="s">
        <v>317</v>
      </c>
      <c r="C1" s="1663"/>
      <c r="D1" s="1663"/>
      <c r="E1" s="1663"/>
      <c r="F1" s="1663"/>
      <c r="G1" s="1663"/>
      <c r="H1" s="1663"/>
      <c r="I1" s="93"/>
      <c r="J1" s="94"/>
      <c r="K1" s="94"/>
    </row>
    <row r="3" spans="2:11" ht="15">
      <c r="B3" s="871" t="s">
        <v>318</v>
      </c>
      <c r="C3" s="871">
        <v>0</v>
      </c>
      <c r="D3" s="871">
        <v>10</v>
      </c>
      <c r="E3" s="871">
        <v>20</v>
      </c>
      <c r="F3" s="871">
        <v>30</v>
      </c>
      <c r="G3" s="871">
        <v>35</v>
      </c>
      <c r="H3" s="871" t="s">
        <v>319</v>
      </c>
      <c r="I3" s="758"/>
    </row>
    <row r="4" spans="2:11" ht="15">
      <c r="B4" s="872" t="s">
        <v>320</v>
      </c>
      <c r="C4" s="871">
        <v>0.97</v>
      </c>
      <c r="D4" s="871">
        <v>0.97</v>
      </c>
      <c r="E4" s="871">
        <v>0.98</v>
      </c>
      <c r="F4" s="871">
        <v>0.98</v>
      </c>
      <c r="G4" s="871">
        <v>0.98</v>
      </c>
      <c r="H4" s="871">
        <v>1</v>
      </c>
      <c r="I4" s="758"/>
    </row>
    <row r="5" spans="2:11" ht="15">
      <c r="B5" s="872" t="s">
        <v>321</v>
      </c>
      <c r="C5" s="871">
        <v>0.99</v>
      </c>
      <c r="D5" s="871">
        <v>0.99</v>
      </c>
      <c r="E5" s="871">
        <v>0.99</v>
      </c>
      <c r="F5" s="871">
        <v>0.99</v>
      </c>
      <c r="G5" s="871">
        <v>0.99</v>
      </c>
      <c r="H5" s="871">
        <v>1</v>
      </c>
      <c r="I5" s="758"/>
    </row>
    <row r="6" spans="2:11" ht="15">
      <c r="B6" s="872" t="s">
        <v>10</v>
      </c>
      <c r="C6" s="871">
        <v>1</v>
      </c>
      <c r="D6" s="871">
        <v>1</v>
      </c>
      <c r="E6" s="871">
        <v>1</v>
      </c>
      <c r="F6" s="871">
        <v>1</v>
      </c>
      <c r="G6" s="871">
        <v>1</v>
      </c>
      <c r="H6" s="871">
        <v>1</v>
      </c>
      <c r="I6" s="758"/>
    </row>
    <row r="7" spans="2:11" ht="15">
      <c r="B7" s="872" t="s">
        <v>322</v>
      </c>
      <c r="C7" s="871">
        <v>1.01</v>
      </c>
      <c r="D7" s="871">
        <v>1.01</v>
      </c>
      <c r="E7" s="871">
        <v>1.01</v>
      </c>
      <c r="F7" s="871">
        <v>1</v>
      </c>
      <c r="G7" s="871">
        <v>1</v>
      </c>
      <c r="H7" s="871">
        <v>1</v>
      </c>
      <c r="I7" s="758"/>
    </row>
    <row r="8" spans="2:11" ht="15">
      <c r="B8" s="872" t="s">
        <v>323</v>
      </c>
      <c r="C8" s="871">
        <v>1.02</v>
      </c>
      <c r="D8" s="871">
        <v>1.02</v>
      </c>
      <c r="E8" s="871">
        <v>1.02</v>
      </c>
      <c r="F8" s="871">
        <v>1.01</v>
      </c>
      <c r="G8" s="871">
        <v>1</v>
      </c>
      <c r="H8" s="871">
        <v>1</v>
      </c>
      <c r="I8" s="758"/>
    </row>
    <row r="9" spans="2:11" ht="15">
      <c r="B9" s="872" t="s">
        <v>324</v>
      </c>
      <c r="C9" s="871">
        <v>1.03</v>
      </c>
      <c r="D9" s="871">
        <v>1.03</v>
      </c>
      <c r="E9" s="871">
        <v>1.02</v>
      </c>
      <c r="F9" s="871">
        <v>1.01</v>
      </c>
      <c r="G9" s="871">
        <v>1</v>
      </c>
      <c r="H9" s="871">
        <v>1</v>
      </c>
      <c r="I9" s="758"/>
    </row>
    <row r="10" spans="2:11" ht="15">
      <c r="B10" s="871" t="s">
        <v>325</v>
      </c>
      <c r="C10" s="871">
        <v>1.02</v>
      </c>
      <c r="D10" s="871">
        <v>1.02</v>
      </c>
      <c r="E10" s="871">
        <v>1.02</v>
      </c>
      <c r="F10" s="871">
        <v>1.01</v>
      </c>
      <c r="G10" s="871">
        <v>1</v>
      </c>
      <c r="H10" s="871">
        <v>1</v>
      </c>
      <c r="I10" s="758"/>
    </row>
    <row r="11" spans="2:11" ht="15">
      <c r="B11" s="871" t="s">
        <v>326</v>
      </c>
      <c r="C11" s="871">
        <v>1.02</v>
      </c>
      <c r="D11" s="871">
        <v>1.02</v>
      </c>
      <c r="E11" s="871">
        <v>1.02</v>
      </c>
      <c r="F11" s="871">
        <v>1.01</v>
      </c>
      <c r="G11" s="871">
        <v>1</v>
      </c>
      <c r="H11" s="871">
        <v>1</v>
      </c>
      <c r="I11" s="758"/>
    </row>
    <row r="12" spans="2:11" ht="15">
      <c r="B12" s="873"/>
      <c r="C12" s="873"/>
      <c r="D12" s="758"/>
      <c r="E12" s="758"/>
      <c r="F12" s="758"/>
      <c r="G12" s="758"/>
      <c r="H12" s="758"/>
      <c r="I12" s="758"/>
    </row>
    <row r="13" spans="2:11" ht="15">
      <c r="B13" s="873"/>
      <c r="C13" s="873"/>
      <c r="D13" s="758"/>
      <c r="E13" s="758"/>
      <c r="F13" s="758"/>
      <c r="G13" s="758"/>
      <c r="H13" s="758"/>
      <c r="I13" s="758"/>
    </row>
    <row r="14" spans="2:11" ht="15">
      <c r="B14" s="874" t="s">
        <v>327</v>
      </c>
      <c r="C14" s="874" t="s">
        <v>328</v>
      </c>
      <c r="D14" s="758"/>
      <c r="E14" s="758"/>
      <c r="F14" s="758"/>
      <c r="G14" s="758"/>
      <c r="H14" s="758"/>
      <c r="I14" s="758"/>
    </row>
    <row r="15" spans="2:11" ht="15">
      <c r="B15" s="874">
        <v>0</v>
      </c>
      <c r="C15" s="874">
        <v>1</v>
      </c>
      <c r="D15" s="758"/>
      <c r="E15" s="758"/>
      <c r="F15" s="758"/>
      <c r="G15" s="758"/>
      <c r="H15" s="758"/>
      <c r="I15" s="758"/>
    </row>
    <row r="16" spans="2:11" ht="15">
      <c r="B16" s="874">
        <v>1</v>
      </c>
      <c r="C16" s="874">
        <v>1.625</v>
      </c>
      <c r="D16" s="758"/>
      <c r="E16" s="758"/>
      <c r="F16" s="758"/>
      <c r="G16" s="758"/>
      <c r="H16" s="758"/>
      <c r="I16" s="758"/>
    </row>
    <row r="17" spans="2:11" ht="15">
      <c r="B17" s="874">
        <v>2</v>
      </c>
      <c r="C17" s="874">
        <v>2.25</v>
      </c>
      <c r="D17" s="758"/>
      <c r="E17" s="758"/>
      <c r="F17" s="758"/>
      <c r="G17" s="758"/>
      <c r="H17" s="758"/>
      <c r="I17" s="758"/>
    </row>
    <row r="18" spans="2:11" ht="15">
      <c r="B18" s="874">
        <v>3</v>
      </c>
      <c r="C18" s="874">
        <v>2.8125</v>
      </c>
      <c r="D18" s="758"/>
      <c r="E18" s="758"/>
      <c r="F18" s="758"/>
      <c r="G18" s="758"/>
      <c r="H18" s="758"/>
      <c r="I18" s="758"/>
    </row>
    <row r="19" spans="2:11" ht="15">
      <c r="B19" s="874">
        <v>4</v>
      </c>
      <c r="C19" s="874">
        <v>3.25</v>
      </c>
      <c r="D19" s="758"/>
      <c r="E19" s="758"/>
      <c r="F19" s="758"/>
      <c r="G19" s="758"/>
      <c r="H19" s="758"/>
      <c r="I19" s="758"/>
    </row>
    <row r="20" spans="2:11" ht="15">
      <c r="B20" s="874">
        <v>5</v>
      </c>
      <c r="C20" s="874">
        <v>3.6875</v>
      </c>
      <c r="D20" s="758"/>
      <c r="E20" s="758"/>
      <c r="F20" s="758"/>
      <c r="G20" s="758"/>
      <c r="H20" s="758"/>
      <c r="I20" s="758"/>
    </row>
    <row r="21" spans="2:11" ht="15">
      <c r="B21" s="873"/>
      <c r="C21" s="873"/>
      <c r="D21" s="758"/>
      <c r="E21" s="758"/>
      <c r="F21" s="758"/>
      <c r="G21" s="758"/>
      <c r="H21" s="758"/>
      <c r="I21" s="758"/>
    </row>
    <row r="22" spans="2:11" ht="15">
      <c r="B22" s="873"/>
      <c r="C22" s="873"/>
      <c r="D22" s="758"/>
      <c r="E22" s="758"/>
      <c r="F22" s="758"/>
      <c r="G22" s="758"/>
      <c r="H22" s="758"/>
      <c r="I22" s="758"/>
    </row>
    <row r="23" spans="2:11" ht="15">
      <c r="B23" s="874" t="s">
        <v>329</v>
      </c>
      <c r="C23" s="874">
        <v>-2.8920000000000001E-2</v>
      </c>
      <c r="D23" s="758"/>
      <c r="E23" s="758"/>
      <c r="F23" s="758"/>
      <c r="G23" s="758"/>
      <c r="H23" s="758"/>
      <c r="I23" s="758"/>
    </row>
    <row r="24" spans="2:11" ht="15">
      <c r="B24" s="874" t="s">
        <v>330</v>
      </c>
      <c r="C24" s="874">
        <v>0.68194999999999995</v>
      </c>
      <c r="D24" s="758"/>
      <c r="E24" s="758"/>
      <c r="F24" s="758"/>
      <c r="G24" s="758"/>
      <c r="H24" s="758"/>
      <c r="I24" s="758"/>
    </row>
    <row r="25" spans="2:11" ht="15">
      <c r="B25" s="874" t="s">
        <v>331</v>
      </c>
      <c r="C25" s="874">
        <v>1</v>
      </c>
      <c r="D25" s="758"/>
      <c r="E25" s="758"/>
      <c r="F25" s="758"/>
      <c r="G25" s="758"/>
      <c r="H25" s="758"/>
      <c r="I25" s="758"/>
    </row>
    <row r="26" spans="2:11" ht="15">
      <c r="B26" s="873"/>
      <c r="C26" s="873"/>
      <c r="D26" s="758"/>
      <c r="E26" s="758"/>
      <c r="F26" s="758"/>
      <c r="G26" s="758"/>
      <c r="H26" s="758"/>
      <c r="I26" s="758"/>
    </row>
    <row r="27" spans="2:11" ht="15">
      <c r="B27" s="873"/>
      <c r="C27" s="873"/>
      <c r="D27" s="873"/>
      <c r="E27" s="758"/>
      <c r="F27" s="758"/>
      <c r="G27" s="758"/>
      <c r="H27" s="758"/>
      <c r="I27" s="758"/>
    </row>
    <row r="28" spans="2:11" ht="36" customHeight="1">
      <c r="B28" s="1668" t="s">
        <v>540</v>
      </c>
      <c r="C28" s="1669"/>
      <c r="D28" s="1669"/>
      <c r="E28" s="1669"/>
      <c r="F28" s="1669"/>
      <c r="G28" s="1669"/>
      <c r="H28" s="1670"/>
      <c r="I28" s="758"/>
    </row>
    <row r="29" spans="2:11" ht="15">
      <c r="B29" s="873"/>
      <c r="C29" s="873"/>
      <c r="D29" s="758"/>
      <c r="E29" s="758"/>
      <c r="F29" s="758"/>
      <c r="G29" s="758"/>
      <c r="H29" s="758"/>
      <c r="I29" s="758"/>
    </row>
    <row r="30" spans="2:11" ht="15" customHeight="1">
      <c r="G30" s="88"/>
      <c r="H30" s="88"/>
      <c r="I30" s="88"/>
      <c r="J30" s="88"/>
      <c r="K30" s="88"/>
    </row>
    <row r="31" spans="2:11">
      <c r="F31" s="88"/>
      <c r="G31" s="88"/>
      <c r="H31" s="88"/>
      <c r="I31" s="88"/>
      <c r="J31" s="88"/>
      <c r="K31" s="88"/>
    </row>
  </sheetData>
  <sheetProtection algorithmName="SHA-512" hashValue="kxCaSQG3Jq5Fo5kWbx1GEspwN3NiHHfH7G5uTT+TITECOsfhPhYPngSFi8JdrDdaTVjCnpnU0q5PZjIWecYQLg==" saltValue="V6bHBCCom/H8DEjsbocbOQ==" spinCount="100000" sheet="1" objects="1" scenarios="1"/>
  <mergeCells count="2">
    <mergeCell ref="B1:H1"/>
    <mergeCell ref="B28:H28"/>
  </mergeCells>
  <phoneticPr fontId="162" type="noConversion"/>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1:Q43"/>
  <sheetViews>
    <sheetView showGridLines="0" workbookViewId="0">
      <selection activeCell="K31" sqref="K31"/>
    </sheetView>
  </sheetViews>
  <sheetFormatPr defaultRowHeight="12.75"/>
  <cols>
    <col min="1" max="1" width="15" style="97" customWidth="1"/>
    <col min="2" max="2" width="14.85546875" style="97" customWidth="1"/>
    <col min="3" max="3" width="8.5703125" style="97" bestFit="1" customWidth="1"/>
    <col min="4" max="4" width="4.28515625" style="97" customWidth="1"/>
    <col min="5" max="5" width="20.7109375" style="97" customWidth="1"/>
    <col min="6" max="6" width="12" style="97" bestFit="1" customWidth="1"/>
    <col min="7" max="7" width="7.5703125" style="97" bestFit="1" customWidth="1"/>
    <col min="8" max="8" width="9.140625" style="97"/>
    <col min="9" max="10" width="9.140625" style="96"/>
    <col min="11" max="16384" width="9.140625" style="97"/>
  </cols>
  <sheetData>
    <row r="1" spans="1:17" ht="25.5" customHeight="1" thickBot="1">
      <c r="A1" s="1675" t="s">
        <v>332</v>
      </c>
      <c r="B1" s="1676"/>
      <c r="C1" s="1676"/>
      <c r="D1" s="1676"/>
      <c r="E1" s="1676"/>
      <c r="F1" s="1676"/>
      <c r="G1" s="1677"/>
      <c r="H1"/>
      <c r="I1" s="138"/>
      <c r="J1" s="138"/>
      <c r="K1"/>
      <c r="L1"/>
      <c r="M1"/>
      <c r="N1"/>
      <c r="O1"/>
      <c r="P1"/>
      <c r="Q1"/>
    </row>
    <row r="2" spans="1:17" ht="30" customHeight="1">
      <c r="A2" s="1678"/>
      <c r="B2" s="1679"/>
      <c r="C2" s="1679"/>
      <c r="D2" s="1679"/>
      <c r="E2" s="1679"/>
      <c r="F2" s="1679"/>
      <c r="G2" s="1680"/>
      <c r="H2"/>
      <c r="I2" s="138"/>
      <c r="J2" s="138"/>
      <c r="K2"/>
      <c r="L2"/>
      <c r="M2"/>
      <c r="N2"/>
      <c r="O2"/>
      <c r="P2"/>
      <c r="Q2"/>
    </row>
    <row r="3" spans="1:17">
      <c r="A3" s="1681" t="s">
        <v>333</v>
      </c>
      <c r="B3" s="1682"/>
      <c r="C3" s="1683"/>
      <c r="D3" s="1684"/>
      <c r="E3" s="1685" t="s">
        <v>334</v>
      </c>
      <c r="F3" s="1682"/>
      <c r="G3" s="1686"/>
      <c r="H3"/>
      <c r="I3" s="138"/>
      <c r="J3" s="138"/>
      <c r="K3"/>
      <c r="L3"/>
      <c r="M3"/>
      <c r="N3"/>
      <c r="O3"/>
      <c r="P3"/>
      <c r="Q3"/>
    </row>
    <row r="4" spans="1:17" ht="7.5" customHeight="1">
      <c r="A4" s="1687"/>
      <c r="B4" s="1684"/>
      <c r="C4" s="1684"/>
      <c r="D4" s="1684"/>
      <c r="E4" s="1684"/>
      <c r="F4" s="1684"/>
      <c r="G4" s="1688"/>
      <c r="H4"/>
      <c r="I4" s="138"/>
      <c r="J4" s="138"/>
      <c r="K4"/>
      <c r="L4"/>
      <c r="M4"/>
      <c r="N4"/>
      <c r="O4"/>
      <c r="P4"/>
      <c r="Q4"/>
    </row>
    <row r="5" spans="1:17">
      <c r="A5" s="98" t="s">
        <v>335</v>
      </c>
      <c r="B5" s="99">
        <f>IF(Summary!N7='Calibration Information'!C5,'Calibration Information'!D5,IF(Summary!N7='Calibration Information'!C6,'Calibration Information'!D6,IF(Summary!N7='Calibration Information'!C7,'Calibration Information'!D7,IF(Summary!N7='Calibration Information'!C8,'Calibration Information'!D8,IF(Summary!N7='Calibration Information'!C9,'Calibration Information'!D9,IF(Summary!N7='Calibration Information'!C10,'Calibration Information'!D10))))))</f>
        <v>60</v>
      </c>
      <c r="C5" s="100" t="s">
        <v>336</v>
      </c>
      <c r="D5" s="1684"/>
      <c r="E5" s="101" t="s">
        <v>337</v>
      </c>
      <c r="F5" s="1689">
        <f>Summary!E34</f>
        <v>42672</v>
      </c>
      <c r="G5" s="1690"/>
      <c r="H5"/>
      <c r="I5" s="138"/>
      <c r="J5" s="138"/>
      <c r="K5"/>
      <c r="L5"/>
      <c r="M5"/>
      <c r="N5"/>
      <c r="O5"/>
      <c r="P5"/>
      <c r="Q5"/>
    </row>
    <row r="6" spans="1:17">
      <c r="A6" s="98" t="s">
        <v>338</v>
      </c>
      <c r="B6" s="99">
        <f>IF(Summary!N7='Calibration Information'!C5,'Calibration Information'!F5,IF(Summary!N7='Calibration Information'!C6,'Calibration Information'!F6,IF(Summary!N7='Calibration Information'!C7,'Calibration Information'!F7,IF(Summary!N7='Calibration Information'!C8,'Calibration Information'!F8,IF(Summary!N7='Calibration Information'!C9,'Calibration Information'!F9,IF(Summary!N7='Calibration Information'!C10,'Calibration Information'!F10))))))</f>
        <v>0</v>
      </c>
      <c r="C6" s="100" t="s">
        <v>336</v>
      </c>
      <c r="D6" s="1684"/>
      <c r="E6" s="122"/>
      <c r="F6" s="122"/>
      <c r="G6" s="123"/>
      <c r="H6"/>
      <c r="I6" s="138"/>
      <c r="J6" s="138"/>
      <c r="K6"/>
      <c r="L6"/>
      <c r="M6"/>
      <c r="N6"/>
      <c r="O6"/>
      <c r="P6"/>
      <c r="Q6"/>
    </row>
    <row r="7" spans="1:17">
      <c r="A7" s="98" t="s">
        <v>339</v>
      </c>
      <c r="B7" s="102">
        <f>IF(Summary!N7='Calibration Information'!C5,'Calibration Information'!H5,IF(Summary!N7='Calibration Information'!C6,'Calibration Information'!H6,IF(Summary!N7='Calibration Information'!C7,'Calibration Information'!H7,IF(Summary!N7='Calibration Information'!C8,'Calibration Information'!H8,IF(Summary!N7='Calibration Information'!C9,'Calibration Information'!H9,IF(Summary!N7='Calibration Information'!C10,'Calibration Information'!H10))))))</f>
        <v>42672</v>
      </c>
      <c r="C7" s="103"/>
      <c r="D7" s="1684"/>
      <c r="E7" s="104" t="s">
        <v>340</v>
      </c>
      <c r="F7" s="105">
        <f>IF(ISBLANK(F5),"",F5-B7)</f>
        <v>0</v>
      </c>
      <c r="G7" s="106" t="s">
        <v>341</v>
      </c>
      <c r="H7"/>
      <c r="I7" s="138"/>
      <c r="J7" s="138"/>
      <c r="K7"/>
      <c r="L7"/>
      <c r="M7"/>
      <c r="N7"/>
      <c r="O7"/>
      <c r="P7"/>
      <c r="Q7"/>
    </row>
    <row r="8" spans="1:17">
      <c r="A8" s="98" t="s">
        <v>342</v>
      </c>
      <c r="B8" s="99">
        <f>'Calibration Information'!E11</f>
        <v>28.8</v>
      </c>
      <c r="C8" s="100" t="s">
        <v>343</v>
      </c>
      <c r="D8" s="1684"/>
      <c r="E8" s="104" t="s">
        <v>335</v>
      </c>
      <c r="F8" s="105">
        <f>IF(F7="","",B5 * EXP(-F7 * LN(2)/(B8*365.2465)))</f>
        <v>60</v>
      </c>
      <c r="G8" s="107" t="s">
        <v>336</v>
      </c>
      <c r="H8"/>
      <c r="I8" s="138"/>
      <c r="J8" s="138"/>
      <c r="K8"/>
      <c r="L8"/>
      <c r="M8"/>
      <c r="N8"/>
      <c r="O8"/>
      <c r="P8"/>
      <c r="Q8"/>
    </row>
    <row r="9" spans="1:17" ht="12.75" customHeight="1">
      <c r="A9" s="108"/>
      <c r="B9" s="109"/>
      <c r="C9" s="109"/>
      <c r="D9" s="1684"/>
      <c r="E9" s="109"/>
      <c r="F9" s="109"/>
      <c r="G9" s="110"/>
      <c r="H9"/>
      <c r="I9" s="138"/>
      <c r="J9" s="138"/>
      <c r="K9" s="1671"/>
      <c r="L9" s="1671"/>
      <c r="M9" s="1671"/>
      <c r="N9"/>
      <c r="O9"/>
      <c r="P9"/>
      <c r="Q9"/>
    </row>
    <row r="10" spans="1:17" ht="15" customHeight="1">
      <c r="A10" s="122"/>
      <c r="B10" s="122"/>
      <c r="C10" s="122"/>
      <c r="D10" s="109"/>
      <c r="E10" s="109"/>
      <c r="F10" s="109"/>
      <c r="G10" s="110"/>
      <c r="H10"/>
      <c r="I10" s="138"/>
      <c r="J10" s="138"/>
      <c r="K10"/>
      <c r="L10"/>
      <c r="M10"/>
      <c r="N10"/>
      <c r="O10"/>
      <c r="P10"/>
      <c r="Q10"/>
    </row>
    <row r="11" spans="1:17">
      <c r="A11" s="1672" t="s">
        <v>344</v>
      </c>
      <c r="B11" s="1673"/>
      <c r="C11" s="1673"/>
      <c r="D11" s="1673"/>
      <c r="E11" s="1673"/>
      <c r="F11" s="1673"/>
      <c r="G11" s="1674"/>
      <c r="H11"/>
      <c r="I11" s="139" t="s">
        <v>345</v>
      </c>
      <c r="J11" s="140"/>
      <c r="K11" s="141"/>
      <c r="L11"/>
      <c r="M11"/>
      <c r="N11"/>
      <c r="O11"/>
      <c r="P11"/>
      <c r="Q11"/>
    </row>
    <row r="12" spans="1:17">
      <c r="A12" s="122"/>
      <c r="B12" s="122"/>
      <c r="C12" s="122"/>
      <c r="D12" s="109"/>
      <c r="E12" s="111"/>
      <c r="F12" s="111"/>
      <c r="G12" s="112"/>
      <c r="H12"/>
      <c r="I12" s="142" t="s">
        <v>346</v>
      </c>
      <c r="J12" s="142" t="s">
        <v>347</v>
      </c>
      <c r="K12" s="143" t="s">
        <v>95</v>
      </c>
      <c r="L12"/>
      <c r="M12"/>
      <c r="N12"/>
      <c r="O12"/>
      <c r="P12"/>
      <c r="Q12"/>
    </row>
    <row r="13" spans="1:17">
      <c r="A13" s="113" t="s">
        <v>348</v>
      </c>
      <c r="B13" s="114">
        <f>'De Calculation'!E27</f>
        <v>0</v>
      </c>
      <c r="C13" s="115" t="s">
        <v>349</v>
      </c>
      <c r="D13" s="109"/>
      <c r="E13" s="104" t="s">
        <v>350</v>
      </c>
      <c r="F13" s="116">
        <f>IF(AND(NOT(ISBLANK(B13)),ISNUMBER($F$8)),$F$8*B13/60,"")</f>
        <v>0</v>
      </c>
      <c r="G13" s="107" t="s">
        <v>351</v>
      </c>
      <c r="H13" s="15" t="s">
        <v>98</v>
      </c>
      <c r="I13" s="142">
        <f>F13</f>
        <v>0</v>
      </c>
      <c r="J13" s="142" t="e">
        <f>F14</f>
        <v>#DIV/0!</v>
      </c>
      <c r="K13" s="143" t="s">
        <v>98</v>
      </c>
      <c r="L13"/>
      <c r="M13"/>
      <c r="N13"/>
      <c r="O13"/>
      <c r="P13"/>
      <c r="Q13"/>
    </row>
    <row r="14" spans="1:17" ht="13.5" thickBot="1">
      <c r="A14" s="117" t="s">
        <v>338</v>
      </c>
      <c r="B14" s="118">
        <f>'De Calculation'!G27</f>
        <v>0</v>
      </c>
      <c r="C14" s="119" t="s">
        <v>349</v>
      </c>
      <c r="D14" s="109"/>
      <c r="E14" s="104" t="s">
        <v>338</v>
      </c>
      <c r="F14" s="116" t="e">
        <f>IF(AND(NOT(ISBLANK(B14)),ISNUMBER(F13)),ABS(F13)*SQRT(($B$6/$B$5)*($B$6/$B$5) + (B14/B13)*(B14/B13)),"")</f>
        <v>#DIV/0!</v>
      </c>
      <c r="G14" s="107" t="s">
        <v>351</v>
      </c>
      <c r="H14" s="120" t="str">
        <f>IF(AND(NOT(ISBLANK(D14)),ISNUMBER(H13)),ABS(H13)*SQRT((D6/D5)*(D6/D5) + (D14/D13)*(D14/D13)),"")</f>
        <v/>
      </c>
      <c r="I14" s="142">
        <f>F16</f>
        <v>0</v>
      </c>
      <c r="J14" s="142" t="e">
        <f>F17</f>
        <v>#DIV/0!</v>
      </c>
      <c r="K14" s="143" t="s">
        <v>352</v>
      </c>
      <c r="L14"/>
      <c r="M14"/>
      <c r="N14"/>
      <c r="O14"/>
      <c r="P14"/>
      <c r="Q14"/>
    </row>
    <row r="15" spans="1:17">
      <c r="A15" s="121"/>
      <c r="B15" s="122"/>
      <c r="C15" s="122"/>
      <c r="D15" s="109"/>
      <c r="E15" s="122"/>
      <c r="F15" s="122"/>
      <c r="G15" s="123"/>
      <c r="H15"/>
      <c r="I15" s="142">
        <f>F19</f>
        <v>0</v>
      </c>
      <c r="J15" s="142" t="e">
        <f>F20</f>
        <v>#DIV/0!</v>
      </c>
      <c r="K15" s="143" t="s">
        <v>353</v>
      </c>
      <c r="L15"/>
      <c r="M15"/>
      <c r="N15"/>
      <c r="O15"/>
      <c r="P15"/>
      <c r="Q15"/>
    </row>
    <row r="16" spans="1:17">
      <c r="A16" s="113" t="s">
        <v>348</v>
      </c>
      <c r="B16" s="114">
        <f>'De Calculation'!E28</f>
        <v>0</v>
      </c>
      <c r="C16" s="115" t="s">
        <v>349</v>
      </c>
      <c r="D16" s="109"/>
      <c r="E16" s="104" t="s">
        <v>350</v>
      </c>
      <c r="F16" s="116">
        <f>IF(AND(NOT(ISBLANK(B16)),ISNUMBER($F$8)),$F$8*B16/60,"")</f>
        <v>0</v>
      </c>
      <c r="G16" s="107" t="s">
        <v>351</v>
      </c>
      <c r="H16" s="15" t="s">
        <v>99</v>
      </c>
      <c r="I16" s="142">
        <f>F22</f>
        <v>0</v>
      </c>
      <c r="J16" s="142" t="e">
        <f>F23</f>
        <v>#DIV/0!</v>
      </c>
      <c r="K16" s="143" t="s">
        <v>104</v>
      </c>
      <c r="L16"/>
      <c r="M16"/>
      <c r="N16"/>
      <c r="O16"/>
      <c r="P16"/>
      <c r="Q16"/>
    </row>
    <row r="17" spans="1:17" ht="13.5" thickBot="1">
      <c r="A17" s="117" t="s">
        <v>338</v>
      </c>
      <c r="B17" s="118">
        <f>'De Calculation'!G28</f>
        <v>0</v>
      </c>
      <c r="C17" s="119" t="s">
        <v>349</v>
      </c>
      <c r="D17" s="109"/>
      <c r="E17" s="104" t="s">
        <v>338</v>
      </c>
      <c r="F17" s="116" t="e">
        <f>IF(AND(NOT(ISBLANK(B17)),ISNUMBER(F16)),ABS(F16)*SQRT(($B$6/$B$5)*($B$6/$B$5) + (B17/B16)*(B17/B16)),"")</f>
        <v>#DIV/0!</v>
      </c>
      <c r="G17" s="107" t="s">
        <v>351</v>
      </c>
      <c r="H17"/>
      <c r="I17" s="142">
        <f>F25</f>
        <v>0</v>
      </c>
      <c r="J17" s="142" t="e">
        <f>F26</f>
        <v>#DIV/0!</v>
      </c>
      <c r="K17" s="143" t="s">
        <v>354</v>
      </c>
      <c r="L17"/>
      <c r="M17"/>
      <c r="N17"/>
      <c r="O17"/>
      <c r="P17"/>
      <c r="Q17"/>
    </row>
    <row r="18" spans="1:17">
      <c r="A18" s="121"/>
      <c r="B18" s="122"/>
      <c r="C18" s="122"/>
      <c r="D18" s="109"/>
      <c r="E18" s="122"/>
      <c r="F18" s="122"/>
      <c r="G18" s="123"/>
      <c r="H18"/>
      <c r="I18" s="142">
        <f>F28</f>
        <v>0</v>
      </c>
      <c r="J18" s="142" t="e">
        <f>F29</f>
        <v>#DIV/0!</v>
      </c>
      <c r="K18" s="143" t="s">
        <v>355</v>
      </c>
      <c r="L18"/>
      <c r="M18"/>
      <c r="N18"/>
      <c r="O18"/>
      <c r="P18"/>
      <c r="Q18"/>
    </row>
    <row r="19" spans="1:17">
      <c r="A19" s="113" t="s">
        <v>348</v>
      </c>
      <c r="B19" s="114">
        <f>'De Calculation'!E29</f>
        <v>0</v>
      </c>
      <c r="C19" s="115" t="s">
        <v>349</v>
      </c>
      <c r="D19" s="109"/>
      <c r="E19" s="104" t="s">
        <v>350</v>
      </c>
      <c r="F19" s="116">
        <f>IF(AND(NOT(ISBLANK(B19)),ISNUMBER($F$8)),$F$8*B19/60,"")</f>
        <v>0</v>
      </c>
      <c r="G19" s="107" t="s">
        <v>351</v>
      </c>
      <c r="H19" s="15" t="s">
        <v>103</v>
      </c>
      <c r="I19" s="138"/>
      <c r="J19" s="138"/>
      <c r="K19"/>
      <c r="L19"/>
      <c r="M19"/>
      <c r="N19"/>
      <c r="O19"/>
      <c r="P19"/>
      <c r="Q19"/>
    </row>
    <row r="20" spans="1:17" ht="13.5" thickBot="1">
      <c r="A20" s="117" t="s">
        <v>338</v>
      </c>
      <c r="B20" s="118">
        <f>'De Calculation'!G29</f>
        <v>0</v>
      </c>
      <c r="C20" s="119" t="s">
        <v>349</v>
      </c>
      <c r="D20" s="109"/>
      <c r="E20" s="104" t="s">
        <v>338</v>
      </c>
      <c r="F20" s="116" t="e">
        <f>IF(AND(NOT(ISBLANK(B20)),ISNUMBER(F19)),ABS(F19)*SQRT(($B$6/$B$5)*($B$6/$B$5) + (B20/B19)*(B20/B19)),"")</f>
        <v>#DIV/0!</v>
      </c>
      <c r="G20" s="107" t="s">
        <v>351</v>
      </c>
      <c r="H20"/>
      <c r="I20" s="138"/>
      <c r="J20" s="138"/>
      <c r="K20"/>
      <c r="L20"/>
      <c r="M20"/>
      <c r="N20"/>
      <c r="O20"/>
      <c r="P20"/>
      <c r="Q20"/>
    </row>
    <row r="21" spans="1:17">
      <c r="A21" s="121"/>
      <c r="B21" s="122"/>
      <c r="C21" s="122"/>
      <c r="D21" s="109"/>
      <c r="E21" s="122"/>
      <c r="F21" s="122"/>
      <c r="G21" s="123"/>
      <c r="H21"/>
      <c r="I21" s="138"/>
      <c r="J21" s="138"/>
      <c r="K21"/>
      <c r="L21"/>
      <c r="M21"/>
      <c r="N21"/>
      <c r="O21"/>
      <c r="P21"/>
      <c r="Q21"/>
    </row>
    <row r="22" spans="1:17">
      <c r="A22" s="113" t="s">
        <v>348</v>
      </c>
      <c r="B22" s="114">
        <f>'De Calculation'!E30</f>
        <v>0</v>
      </c>
      <c r="C22" s="115" t="s">
        <v>349</v>
      </c>
      <c r="D22" s="109"/>
      <c r="E22" s="104" t="s">
        <v>350</v>
      </c>
      <c r="F22" s="116">
        <f>IF(AND(NOT(ISBLANK(B22)),ISNUMBER($F$8)),$F$8*B22/60,"")</f>
        <v>0</v>
      </c>
      <c r="G22" s="107" t="s">
        <v>351</v>
      </c>
      <c r="H22" s="15" t="s">
        <v>356</v>
      </c>
      <c r="I22" s="138"/>
      <c r="J22" s="138"/>
      <c r="K22"/>
      <c r="L22"/>
      <c r="M22"/>
      <c r="N22"/>
      <c r="O22"/>
      <c r="P22"/>
      <c r="Q22"/>
    </row>
    <row r="23" spans="1:17" ht="13.5" thickBot="1">
      <c r="A23" s="117" t="s">
        <v>338</v>
      </c>
      <c r="B23" s="118">
        <f>'De Calculation'!G30</f>
        <v>0</v>
      </c>
      <c r="C23" s="119" t="s">
        <v>349</v>
      </c>
      <c r="D23" s="124"/>
      <c r="E23" s="125" t="s">
        <v>338</v>
      </c>
      <c r="F23" s="126" t="e">
        <f>IF(AND(NOT(ISBLANK(B23)),ISNUMBER(F22)),ABS(F22)*SQRT(($B$6/$B$5)*($B$6/$B$5) + (B23/B22)*(B23/B22)),"")</f>
        <v>#DIV/0!</v>
      </c>
      <c r="G23" s="127" t="s">
        <v>351</v>
      </c>
      <c r="H23"/>
      <c r="I23" s="138"/>
      <c r="J23" s="138"/>
      <c r="K23"/>
      <c r="L23"/>
      <c r="M23"/>
      <c r="N23"/>
      <c r="O23"/>
      <c r="P23"/>
      <c r="Q23"/>
    </row>
    <row r="24" spans="1:17">
      <c r="A24"/>
      <c r="B24"/>
      <c r="C24"/>
      <c r="D24"/>
      <c r="E24"/>
      <c r="F24"/>
      <c r="G24"/>
      <c r="H24"/>
      <c r="I24" s="138"/>
      <c r="J24" s="138"/>
      <c r="K24"/>
      <c r="L24"/>
      <c r="M24"/>
      <c r="N24"/>
      <c r="O24"/>
      <c r="P24"/>
      <c r="Q24"/>
    </row>
    <row r="25" spans="1:17">
      <c r="A25" s="113" t="s">
        <v>348</v>
      </c>
      <c r="B25" s="114">
        <f>'De Calculation'!E31</f>
        <v>0</v>
      </c>
      <c r="C25" s="115" t="s">
        <v>349</v>
      </c>
      <c r="D25" s="109"/>
      <c r="E25" s="104" t="s">
        <v>350</v>
      </c>
      <c r="F25" s="116">
        <f>IF(AND(NOT(ISBLANK(B25)),ISNUMBER($F$8)),$F$8*B25/60,"")</f>
        <v>0</v>
      </c>
      <c r="G25" s="107" t="s">
        <v>351</v>
      </c>
      <c r="H25" s="15" t="s">
        <v>354</v>
      </c>
      <c r="I25" s="138"/>
      <c r="J25" s="138"/>
      <c r="K25"/>
      <c r="L25"/>
      <c r="M25"/>
      <c r="N25"/>
      <c r="O25"/>
      <c r="P25"/>
      <c r="Q25"/>
    </row>
    <row r="26" spans="1:17" ht="13.5" thickBot="1">
      <c r="A26" s="117" t="s">
        <v>338</v>
      </c>
      <c r="B26" s="118">
        <f>'De Calculation'!G31</f>
        <v>0</v>
      </c>
      <c r="C26" s="119" t="s">
        <v>349</v>
      </c>
      <c r="D26" s="124"/>
      <c r="E26" s="125" t="s">
        <v>338</v>
      </c>
      <c r="F26" s="126" t="e">
        <f>IF(AND(NOT(ISBLANK(B26)),ISNUMBER(F25)),ABS(F25)*SQRT(($B$6/$B$5)*($B$6/$B$5) + (B26/B25)*(B26/B25)),"")</f>
        <v>#DIV/0!</v>
      </c>
      <c r="G26" s="127" t="s">
        <v>351</v>
      </c>
      <c r="H26"/>
      <c r="I26" s="138"/>
      <c r="J26" s="138"/>
      <c r="K26"/>
      <c r="L26"/>
      <c r="M26"/>
      <c r="N26"/>
      <c r="O26"/>
      <c r="P26"/>
      <c r="Q26"/>
    </row>
    <row r="27" spans="1:17">
      <c r="A27"/>
      <c r="B27"/>
      <c r="C27"/>
      <c r="D27"/>
      <c r="E27"/>
      <c r="F27"/>
      <c r="G27"/>
      <c r="H27"/>
      <c r="I27" s="138"/>
      <c r="J27" s="138"/>
      <c r="K27"/>
      <c r="L27"/>
      <c r="M27"/>
      <c r="N27"/>
      <c r="O27"/>
      <c r="P27"/>
      <c r="Q27"/>
    </row>
    <row r="28" spans="1:17">
      <c r="A28" s="113" t="s">
        <v>348</v>
      </c>
      <c r="B28" s="114">
        <f>'De Calculation'!E32</f>
        <v>0</v>
      </c>
      <c r="C28" s="115" t="s">
        <v>349</v>
      </c>
      <c r="D28" s="109"/>
      <c r="E28" s="104" t="s">
        <v>350</v>
      </c>
      <c r="F28" s="116">
        <f>IF(AND(NOT(ISBLANK(B28)),ISNUMBER($F$8)),$F$8*B28/60,"")</f>
        <v>0</v>
      </c>
      <c r="G28" s="107" t="s">
        <v>351</v>
      </c>
      <c r="H28" s="15" t="s">
        <v>355</v>
      </c>
      <c r="I28" s="138"/>
      <c r="J28" s="138"/>
      <c r="K28"/>
      <c r="L28"/>
      <c r="M28"/>
      <c r="N28"/>
      <c r="O28"/>
      <c r="P28"/>
      <c r="Q28"/>
    </row>
    <row r="29" spans="1:17" ht="13.5" thickBot="1">
      <c r="A29" s="117" t="s">
        <v>338</v>
      </c>
      <c r="B29" s="118">
        <f>'De Calculation'!G32</f>
        <v>0</v>
      </c>
      <c r="C29" s="119" t="s">
        <v>349</v>
      </c>
      <c r="D29" s="124"/>
      <c r="E29" s="125" t="s">
        <v>338</v>
      </c>
      <c r="F29" s="126" t="e">
        <f>IF(AND(NOT(ISBLANK(B29)),ISNUMBER(F28)),ABS(F28)*SQRT(($B$6/$B$5)*($B$6/$B$5) + (B29/B28)*(B29/B28)),"")</f>
        <v>#DIV/0!</v>
      </c>
      <c r="G29" s="127" t="s">
        <v>351</v>
      </c>
      <c r="H29"/>
      <c r="I29" s="138"/>
      <c r="J29" s="138"/>
      <c r="K29"/>
      <c r="L29"/>
      <c r="M29"/>
      <c r="N29"/>
      <c r="O29"/>
      <c r="P29"/>
      <c r="Q29"/>
    </row>
    <row r="30" spans="1:17">
      <c r="A30"/>
      <c r="B30"/>
      <c r="C30"/>
      <c r="D30"/>
      <c r="E30"/>
      <c r="F30"/>
      <c r="G30"/>
      <c r="H30"/>
      <c r="I30" s="138"/>
      <c r="J30" s="138"/>
      <c r="K30"/>
      <c r="L30"/>
      <c r="M30"/>
      <c r="N30"/>
      <c r="O30"/>
      <c r="P30"/>
      <c r="Q30"/>
    </row>
    <row r="31" spans="1:17">
      <c r="A31"/>
      <c r="B31"/>
      <c r="C31"/>
      <c r="D31"/>
      <c r="E31"/>
      <c r="F31"/>
      <c r="G31"/>
      <c r="H31"/>
      <c r="I31" s="138"/>
      <c r="J31" s="138"/>
      <c r="K31"/>
      <c r="L31"/>
      <c r="M31"/>
      <c r="N31"/>
      <c r="O31"/>
      <c r="P31"/>
      <c r="Q31"/>
    </row>
    <row r="32" spans="1:17">
      <c r="A32"/>
      <c r="B32"/>
      <c r="C32"/>
      <c r="D32"/>
      <c r="E32"/>
      <c r="F32"/>
      <c r="G32"/>
      <c r="H32"/>
      <c r="I32" s="138"/>
      <c r="J32" s="138"/>
      <c r="K32"/>
      <c r="L32"/>
      <c r="M32"/>
      <c r="N32"/>
      <c r="O32"/>
      <c r="P32"/>
      <c r="Q32"/>
    </row>
    <row r="33" spans="1:17">
      <c r="A33"/>
      <c r="B33"/>
      <c r="C33"/>
      <c r="D33"/>
      <c r="E33"/>
      <c r="F33"/>
      <c r="G33"/>
      <c r="H33"/>
      <c r="I33" s="138"/>
      <c r="J33" s="138"/>
      <c r="K33"/>
      <c r="L33"/>
      <c r="M33"/>
      <c r="N33"/>
      <c r="O33"/>
      <c r="P33"/>
      <c r="Q33"/>
    </row>
    <row r="34" spans="1:17">
      <c r="A34"/>
      <c r="B34"/>
      <c r="C34"/>
      <c r="D34"/>
      <c r="E34"/>
      <c r="F34"/>
      <c r="G34"/>
      <c r="H34"/>
      <c r="I34" s="138"/>
      <c r="J34" s="138"/>
      <c r="K34"/>
      <c r="L34"/>
      <c r="M34"/>
      <c r="N34"/>
      <c r="O34"/>
      <c r="P34"/>
      <c r="Q34"/>
    </row>
    <row r="35" spans="1:17">
      <c r="A35"/>
      <c r="B35"/>
      <c r="C35"/>
      <c r="D35"/>
      <c r="E35"/>
      <c r="F35"/>
      <c r="G35"/>
      <c r="H35"/>
      <c r="I35" s="138"/>
      <c r="J35" s="138"/>
      <c r="K35"/>
      <c r="L35"/>
      <c r="M35"/>
      <c r="N35"/>
      <c r="O35"/>
      <c r="P35"/>
      <c r="Q35"/>
    </row>
    <row r="36" spans="1:17">
      <c r="A36"/>
      <c r="B36"/>
      <c r="C36"/>
      <c r="D36"/>
      <c r="E36"/>
      <c r="F36"/>
      <c r="G36"/>
      <c r="H36"/>
      <c r="I36" s="138"/>
      <c r="J36" s="138"/>
      <c r="K36"/>
      <c r="L36"/>
      <c r="M36"/>
      <c r="N36"/>
      <c r="O36"/>
      <c r="P36"/>
      <c r="Q36"/>
    </row>
    <row r="37" spans="1:17">
      <c r="A37"/>
      <c r="B37"/>
      <c r="C37"/>
      <c r="D37"/>
      <c r="E37"/>
      <c r="F37"/>
      <c r="G37"/>
      <c r="H37"/>
      <c r="I37" s="138"/>
      <c r="J37" s="138"/>
      <c r="K37"/>
      <c r="L37"/>
      <c r="M37"/>
      <c r="N37"/>
      <c r="O37"/>
      <c r="P37"/>
      <c r="Q37"/>
    </row>
    <row r="38" spans="1:17">
      <c r="A38"/>
      <c r="B38"/>
      <c r="C38"/>
      <c r="D38"/>
      <c r="E38"/>
      <c r="F38"/>
      <c r="G38"/>
      <c r="H38"/>
      <c r="I38" s="138"/>
      <c r="J38" s="138"/>
      <c r="K38"/>
      <c r="L38"/>
      <c r="M38"/>
      <c r="N38"/>
      <c r="O38"/>
      <c r="P38"/>
      <c r="Q38"/>
    </row>
    <row r="39" spans="1:17">
      <c r="A39"/>
      <c r="B39"/>
      <c r="C39"/>
      <c r="D39"/>
      <c r="E39"/>
      <c r="F39"/>
      <c r="G39"/>
      <c r="H39"/>
      <c r="I39" s="138"/>
      <c r="J39" s="138"/>
      <c r="K39"/>
      <c r="L39"/>
      <c r="M39"/>
      <c r="N39"/>
      <c r="O39"/>
      <c r="P39"/>
      <c r="Q39"/>
    </row>
    <row r="40" spans="1:17">
      <c r="A40"/>
      <c r="B40"/>
      <c r="C40"/>
      <c r="D40"/>
      <c r="E40"/>
      <c r="F40"/>
      <c r="G40"/>
      <c r="H40"/>
      <c r="I40" s="138"/>
      <c r="J40" s="138"/>
      <c r="K40"/>
      <c r="L40"/>
      <c r="M40"/>
      <c r="N40"/>
      <c r="O40"/>
      <c r="P40"/>
      <c r="Q40"/>
    </row>
    <row r="41" spans="1:17">
      <c r="A41"/>
      <c r="B41"/>
      <c r="C41"/>
      <c r="D41"/>
      <c r="E41"/>
      <c r="F41"/>
      <c r="G41"/>
      <c r="H41"/>
      <c r="I41" s="138"/>
      <c r="J41" s="138"/>
      <c r="K41"/>
      <c r="L41"/>
      <c r="M41"/>
      <c r="N41"/>
      <c r="O41"/>
      <c r="P41"/>
      <c r="Q41"/>
    </row>
    <row r="42" spans="1:17">
      <c r="A42"/>
      <c r="B42"/>
      <c r="C42"/>
      <c r="D42"/>
      <c r="E42"/>
      <c r="F42"/>
      <c r="G42"/>
      <c r="H42"/>
      <c r="I42" s="138"/>
      <c r="J42" s="138"/>
      <c r="K42"/>
      <c r="L42"/>
      <c r="M42"/>
      <c r="N42"/>
      <c r="O42"/>
      <c r="P42"/>
      <c r="Q42"/>
    </row>
    <row r="43" spans="1:17">
      <c r="A43"/>
      <c r="B43"/>
      <c r="C43"/>
      <c r="D43"/>
      <c r="E43"/>
      <c r="F43"/>
      <c r="G43"/>
      <c r="H43"/>
      <c r="I43" s="138"/>
      <c r="J43" s="138"/>
      <c r="K43"/>
      <c r="L43"/>
      <c r="M43"/>
      <c r="N43"/>
      <c r="O43"/>
      <c r="P43"/>
      <c r="Q43"/>
    </row>
  </sheetData>
  <sheetProtection algorithmName="SHA-512" hashValue="ZJMk37dmuHQvdK8HsEK4JYV03hcAXPEZ2aDLsdyQJN/aA0MrIl3uLDXP4Pxw5wSpzDggdWFdZX400n21rUzqUA==" saltValue="1feDmUudb6Hl64iQgMlv1g==" spinCount="100000" sheet="1" selectLockedCells="1" selectUnlockedCells="1"/>
  <mergeCells count="10">
    <mergeCell ref="K9:M9"/>
    <mergeCell ref="A11:G11"/>
    <mergeCell ref="A1:G1"/>
    <mergeCell ref="A2:G2"/>
    <mergeCell ref="A3:C3"/>
    <mergeCell ref="D3:D9"/>
    <mergeCell ref="E3:G3"/>
    <mergeCell ref="A4:C4"/>
    <mergeCell ref="E4:G4"/>
    <mergeCell ref="F5:G5"/>
  </mergeCells>
  <phoneticPr fontId="162" type="noConversion"/>
  <pageMargins left="0.75" right="0.75" top="1" bottom="1" header="0.5" footer="0.5"/>
  <pageSetup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B1:H25"/>
  <sheetViews>
    <sheetView showGridLines="0" workbookViewId="0">
      <selection activeCell="G20" sqref="G20"/>
    </sheetView>
  </sheetViews>
  <sheetFormatPr defaultRowHeight="12.75"/>
  <cols>
    <col min="1" max="1" width="4.7109375" customWidth="1"/>
    <col min="2" max="2" width="4.7109375" style="132" customWidth="1"/>
    <col min="3" max="3" width="13.140625" customWidth="1"/>
    <col min="5" max="5" width="2.7109375" customWidth="1"/>
    <col min="7" max="7" width="11.140625" customWidth="1"/>
    <col min="8" max="8" width="18.85546875" customWidth="1"/>
  </cols>
  <sheetData>
    <row r="1" spans="2:8" ht="15" customHeight="1" thickBot="1"/>
    <row r="2" spans="2:8" ht="17.25" customHeight="1">
      <c r="B2" s="1693" t="s">
        <v>357</v>
      </c>
      <c r="C2" s="1694"/>
      <c r="D2" s="1694"/>
      <c r="E2" s="1694"/>
      <c r="F2" s="1694"/>
      <c r="G2" s="1694"/>
      <c r="H2" s="1695"/>
    </row>
    <row r="3" spans="2:8" ht="15.75" customHeight="1">
      <c r="B3" s="1696"/>
      <c r="C3" s="1697"/>
      <c r="D3" s="1697"/>
      <c r="E3" s="1697"/>
      <c r="F3" s="1697"/>
      <c r="G3" s="1697"/>
      <c r="H3" s="1698"/>
    </row>
    <row r="4" spans="2:8" ht="14.25">
      <c r="B4" s="136" t="s">
        <v>385</v>
      </c>
      <c r="C4" s="144" t="s">
        <v>386</v>
      </c>
      <c r="D4" s="1691" t="s">
        <v>358</v>
      </c>
      <c r="E4" s="1691"/>
      <c r="F4" s="1691"/>
      <c r="G4" s="144" t="s">
        <v>359</v>
      </c>
      <c r="H4" s="137" t="s">
        <v>360</v>
      </c>
    </row>
    <row r="5" spans="2:8" ht="15">
      <c r="B5" s="135"/>
      <c r="C5" s="133" t="s">
        <v>388</v>
      </c>
      <c r="D5" s="133">
        <v>60</v>
      </c>
      <c r="E5" s="134" t="s">
        <v>19</v>
      </c>
      <c r="F5" s="133">
        <v>0</v>
      </c>
      <c r="G5" s="133" t="s">
        <v>361</v>
      </c>
      <c r="H5" s="145">
        <f>Summary!E34</f>
        <v>42672</v>
      </c>
    </row>
    <row r="6" spans="2:8" ht="15">
      <c r="B6" s="146">
        <v>1</v>
      </c>
      <c r="C6" s="147" t="s">
        <v>593</v>
      </c>
      <c r="D6" s="147">
        <v>2.9725999999999999</v>
      </c>
      <c r="E6" s="148" t="s">
        <v>19</v>
      </c>
      <c r="F6" s="147">
        <v>0.105</v>
      </c>
      <c r="G6" s="133" t="s">
        <v>361</v>
      </c>
      <c r="H6" s="149">
        <v>42205</v>
      </c>
    </row>
    <row r="7" spans="2:8" ht="15">
      <c r="B7" s="146">
        <v>2</v>
      </c>
      <c r="C7" s="147" t="s">
        <v>594</v>
      </c>
      <c r="D7" s="147">
        <v>5.3049999999999997</v>
      </c>
      <c r="E7" s="148" t="s">
        <v>19</v>
      </c>
      <c r="F7" s="147">
        <v>0.107</v>
      </c>
      <c r="G7" s="133" t="s">
        <v>361</v>
      </c>
      <c r="H7" s="149">
        <v>41853</v>
      </c>
    </row>
    <row r="8" spans="2:8" ht="15">
      <c r="B8" s="146">
        <v>3</v>
      </c>
      <c r="C8" s="147" t="s">
        <v>595</v>
      </c>
      <c r="D8" s="147">
        <v>5.9118000000000004</v>
      </c>
      <c r="E8" s="148" t="s">
        <v>19</v>
      </c>
      <c r="F8" s="147">
        <v>0.107</v>
      </c>
      <c r="G8" s="133" t="s">
        <v>361</v>
      </c>
      <c r="H8" s="149">
        <v>42302</v>
      </c>
    </row>
    <row r="9" spans="2:8" ht="15">
      <c r="B9" s="146">
        <v>4</v>
      </c>
      <c r="C9" s="147"/>
      <c r="D9" s="147"/>
      <c r="E9" s="148" t="s">
        <v>19</v>
      </c>
      <c r="F9" s="147"/>
      <c r="G9" s="133" t="s">
        <v>361</v>
      </c>
      <c r="H9" s="149"/>
    </row>
    <row r="10" spans="2:8" ht="15">
      <c r="B10" s="146">
        <v>5</v>
      </c>
      <c r="C10" s="147"/>
      <c r="D10" s="147"/>
      <c r="E10" s="148" t="s">
        <v>19</v>
      </c>
      <c r="F10" s="147"/>
      <c r="G10" s="133" t="s">
        <v>361</v>
      </c>
      <c r="H10" s="149"/>
    </row>
    <row r="11" spans="2:8" ht="15" thickBot="1">
      <c r="B11" s="1699" t="s">
        <v>342</v>
      </c>
      <c r="C11" s="1700"/>
      <c r="D11" s="1701"/>
      <c r="E11" s="1692">
        <v>28.8</v>
      </c>
      <c r="F11" s="1692"/>
      <c r="G11" s="1692"/>
      <c r="H11" s="150" t="s">
        <v>362</v>
      </c>
    </row>
    <row r="12" spans="2:8" ht="14.25">
      <c r="C12" s="128"/>
      <c r="D12" s="128"/>
      <c r="E12" s="128"/>
      <c r="F12" s="128"/>
      <c r="G12" s="128"/>
      <c r="H12" s="128"/>
    </row>
    <row r="13" spans="2:8" ht="14.25">
      <c r="E13" s="128"/>
      <c r="F13" s="128"/>
      <c r="G13" s="128"/>
      <c r="H13" s="128"/>
    </row>
    <row r="14" spans="2:8" ht="17.25" customHeight="1">
      <c r="G14" s="128"/>
      <c r="H14" s="128"/>
    </row>
    <row r="15" spans="2:8" ht="17.25" customHeight="1">
      <c r="E15" s="128"/>
      <c r="G15" s="128"/>
      <c r="H15" s="128"/>
    </row>
    <row r="16" spans="2:8" ht="14.25">
      <c r="E16" s="128"/>
      <c r="G16" s="128"/>
      <c r="H16" s="128"/>
    </row>
    <row r="17" spans="3:8" ht="14.25">
      <c r="E17" s="128"/>
      <c r="F17" s="128"/>
      <c r="G17" s="128"/>
      <c r="H17" s="128"/>
    </row>
    <row r="18" spans="3:8" ht="14.25">
      <c r="E18" s="128"/>
      <c r="F18" s="128"/>
      <c r="G18" s="128"/>
      <c r="H18" s="128"/>
    </row>
    <row r="19" spans="3:8" ht="14.25">
      <c r="C19" s="128"/>
      <c r="D19" s="128"/>
      <c r="E19" s="128"/>
      <c r="F19" s="128"/>
      <c r="G19" s="128"/>
      <c r="H19" s="128"/>
    </row>
    <row r="20" spans="3:8" ht="14.25">
      <c r="C20" s="128"/>
      <c r="D20" s="128"/>
      <c r="E20" s="128"/>
      <c r="F20" s="128"/>
      <c r="G20" s="128"/>
      <c r="H20" s="128"/>
    </row>
    <row r="21" spans="3:8" ht="14.25">
      <c r="C21" s="128"/>
      <c r="D21" s="128"/>
      <c r="E21" s="128"/>
      <c r="F21" s="128"/>
      <c r="G21" s="128"/>
      <c r="H21" s="128"/>
    </row>
    <row r="22" spans="3:8" ht="14.25">
      <c r="C22" s="128"/>
      <c r="D22" s="128"/>
      <c r="E22" s="128"/>
      <c r="F22" s="128"/>
      <c r="G22" s="128"/>
      <c r="H22" s="128"/>
    </row>
    <row r="23" spans="3:8" ht="14.25">
      <c r="C23" s="128"/>
      <c r="D23" s="128"/>
      <c r="E23" s="128"/>
      <c r="F23" s="128"/>
      <c r="G23" s="128"/>
      <c r="H23" s="128"/>
    </row>
    <row r="24" spans="3:8" ht="14.25">
      <c r="C24" s="129"/>
      <c r="D24" s="129"/>
      <c r="E24" s="129"/>
      <c r="F24" s="129"/>
      <c r="G24" s="129"/>
      <c r="H24" s="129"/>
    </row>
    <row r="25" spans="3:8" ht="14.25">
      <c r="C25" s="129"/>
      <c r="D25" s="130"/>
      <c r="E25" s="130"/>
      <c r="F25" s="130"/>
      <c r="G25" s="130"/>
      <c r="H25" s="130"/>
    </row>
  </sheetData>
  <sheetProtection algorithmName="SHA-512" hashValue="vMsfUjrWZCYnKcUCBCpg4C+lNJLFtZ5H3i8zaEc+Y/pZCkr65WTTMIxN+wK/ZmWhEzOK3V/EUGKaNzwplXitrQ==" saltValue="DS17Ypkyg/yEcfjbyMOy1A==" spinCount="100000" sheet="1" objects="1" scenarios="1"/>
  <mergeCells count="4">
    <mergeCell ref="D4:F4"/>
    <mergeCell ref="E11:G11"/>
    <mergeCell ref="B2:H3"/>
    <mergeCell ref="B11:D11"/>
  </mergeCells>
  <phoneticPr fontId="162"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published="0" codeName="Sheet17"/>
  <dimension ref="A1:AF33"/>
  <sheetViews>
    <sheetView showGridLines="0" zoomScaleNormal="100" workbookViewId="0">
      <selection activeCell="AC18" sqref="AC18"/>
    </sheetView>
  </sheetViews>
  <sheetFormatPr defaultRowHeight="12.75"/>
  <cols>
    <col min="1" max="1" width="1.7109375" style="13" customWidth="1"/>
    <col min="2" max="2" width="9.28515625" style="13" customWidth="1"/>
    <col min="3" max="4" width="8.42578125" style="13" customWidth="1"/>
    <col min="5" max="5" width="9.85546875" style="13" customWidth="1"/>
    <col min="6" max="6" width="10.7109375" style="13" customWidth="1"/>
    <col min="7" max="7" width="6.28515625" style="13" customWidth="1"/>
    <col min="8" max="12" width="6.7109375" style="13" customWidth="1"/>
    <col min="13" max="13" width="12.28515625" style="13" customWidth="1"/>
    <col min="14" max="14" width="10.7109375" style="13" customWidth="1"/>
    <col min="15" max="15" width="11.7109375" style="13" customWidth="1"/>
    <col min="16" max="17" width="1.7109375" style="13" customWidth="1"/>
    <col min="18" max="18" width="9.28515625" style="13" customWidth="1"/>
    <col min="19" max="20" width="8.42578125" style="13" customWidth="1"/>
    <col min="21" max="21" width="9.85546875" style="13" customWidth="1"/>
    <col min="22" max="22" width="10.7109375" style="13" customWidth="1"/>
    <col min="23" max="23" width="6.28515625" style="13" customWidth="1"/>
    <col min="24" max="28" width="6.7109375" style="13" customWidth="1"/>
    <col min="29" max="29" width="12.28515625" style="13" customWidth="1"/>
    <col min="30" max="30" width="10.7109375" style="13" customWidth="1"/>
    <col min="31" max="31" width="11.7109375" style="13" customWidth="1"/>
    <col min="32" max="32" width="1.7109375" style="13" customWidth="1"/>
    <col min="33" max="33" width="10" style="13" customWidth="1"/>
    <col min="34" max="16384" width="9.140625" style="13"/>
  </cols>
  <sheetData>
    <row r="1" spans="1:32" ht="18" customHeight="1">
      <c r="B1" s="1702" t="s">
        <v>387</v>
      </c>
      <c r="C1" s="1702"/>
      <c r="D1" s="1702"/>
      <c r="E1" s="1702"/>
      <c r="F1" s="1702"/>
      <c r="G1" s="1702"/>
      <c r="H1" s="1702"/>
      <c r="I1" s="1702"/>
      <c r="J1" s="1702"/>
      <c r="K1" s="1702"/>
      <c r="L1" s="1702"/>
      <c r="M1" s="1702"/>
      <c r="N1" s="1702"/>
      <c r="O1" s="1702"/>
      <c r="P1" s="14"/>
      <c r="Q1" s="15"/>
      <c r="R1" s="1702" t="s">
        <v>387</v>
      </c>
      <c r="S1" s="1702"/>
      <c r="T1" s="1702"/>
      <c r="U1" s="1702"/>
      <c r="V1" s="1702"/>
      <c r="W1" s="1702"/>
      <c r="X1" s="1702"/>
      <c r="Y1" s="1702"/>
      <c r="Z1" s="1702"/>
      <c r="AA1" s="1702"/>
      <c r="AB1" s="1702"/>
      <c r="AC1" s="1702"/>
      <c r="AD1" s="1702"/>
      <c r="AE1" s="1702"/>
      <c r="AF1" s="14"/>
    </row>
    <row r="2" spans="1:32" ht="12.75" customHeight="1">
      <c r="B2" s="1702"/>
      <c r="C2" s="1702"/>
      <c r="D2" s="1702"/>
      <c r="E2" s="1702"/>
      <c r="F2" s="1702"/>
      <c r="G2" s="1702"/>
      <c r="H2" s="1702"/>
      <c r="I2" s="1702"/>
      <c r="J2" s="1702"/>
      <c r="K2" s="1702"/>
      <c r="L2" s="1702"/>
      <c r="M2" s="1702"/>
      <c r="N2" s="1702"/>
      <c r="O2" s="1702"/>
      <c r="P2" s="14"/>
      <c r="Q2" s="15"/>
      <c r="R2" s="1702"/>
      <c r="S2" s="1702"/>
      <c r="T2" s="1702"/>
      <c r="U2" s="1702"/>
      <c r="V2" s="1702"/>
      <c r="W2" s="1702"/>
      <c r="X2" s="1702"/>
      <c r="Y2" s="1702"/>
      <c r="Z2" s="1702"/>
      <c r="AA2" s="1702"/>
      <c r="AB2" s="1702"/>
      <c r="AC2" s="1702"/>
      <c r="AD2" s="1702"/>
      <c r="AE2" s="1702"/>
      <c r="AF2" s="14"/>
    </row>
    <row r="3" spans="1:32" ht="6.75" customHeight="1">
      <c r="B3" s="1702"/>
      <c r="C3" s="1702"/>
      <c r="D3" s="1702"/>
      <c r="E3" s="1702"/>
      <c r="F3" s="1702"/>
      <c r="G3" s="1702"/>
      <c r="H3" s="1702"/>
      <c r="I3" s="1702"/>
      <c r="J3" s="1702"/>
      <c r="K3" s="1702"/>
      <c r="L3" s="1702"/>
      <c r="M3" s="1702"/>
      <c r="N3" s="1702"/>
      <c r="O3" s="1702"/>
      <c r="P3" s="14"/>
      <c r="Q3" s="15"/>
      <c r="R3" s="1702"/>
      <c r="S3" s="1702"/>
      <c r="T3" s="1702"/>
      <c r="U3" s="1702"/>
      <c r="V3" s="1702"/>
      <c r="W3" s="1702"/>
      <c r="X3" s="1702"/>
      <c r="Y3" s="1702"/>
      <c r="Z3" s="1702"/>
      <c r="AA3" s="1702"/>
      <c r="AB3" s="1702"/>
      <c r="AC3" s="1702"/>
      <c r="AD3" s="1702"/>
      <c r="AE3" s="1702"/>
      <c r="AF3" s="14"/>
    </row>
    <row r="4" spans="1:32" ht="15.75" customHeight="1">
      <c r="A4" s="16"/>
      <c r="B4" s="1704" t="s">
        <v>662</v>
      </c>
      <c r="C4" s="1704"/>
      <c r="D4" s="1704"/>
      <c r="E4" s="1704"/>
      <c r="F4" s="1704"/>
      <c r="G4" s="1704"/>
      <c r="H4" s="1704"/>
      <c r="I4" s="1704"/>
      <c r="J4" s="1704"/>
      <c r="K4" s="1704"/>
      <c r="L4" s="1704"/>
      <c r="M4" s="1704"/>
      <c r="N4" s="1704"/>
      <c r="O4" s="1704"/>
      <c r="P4" s="17"/>
      <c r="Q4" s="18"/>
      <c r="R4" s="1705" t="str">
        <f>B4</f>
        <v>Please Input Your Lab Name</v>
      </c>
      <c r="S4" s="1705"/>
      <c r="T4" s="1705"/>
      <c r="U4" s="1705"/>
      <c r="V4" s="1705"/>
      <c r="W4" s="1705"/>
      <c r="X4" s="1705"/>
      <c r="Y4" s="1705"/>
      <c r="Z4" s="1705"/>
      <c r="AA4" s="1705"/>
      <c r="AB4" s="1705"/>
      <c r="AC4" s="1705"/>
      <c r="AD4" s="1705"/>
      <c r="AE4" s="1705"/>
      <c r="AF4" s="17"/>
    </row>
    <row r="5" spans="1:32" ht="7.5" customHeight="1">
      <c r="B5" s="14"/>
      <c r="C5" s="14"/>
      <c r="D5" s="19"/>
      <c r="E5" s="19"/>
      <c r="F5" s="19"/>
      <c r="G5" s="19"/>
      <c r="H5" s="19"/>
      <c r="I5" s="19"/>
      <c r="J5" s="19"/>
      <c r="K5" s="19"/>
      <c r="L5" s="19"/>
      <c r="M5" s="19"/>
      <c r="N5" s="14"/>
      <c r="O5" s="14"/>
      <c r="P5" s="14"/>
      <c r="Q5" s="15"/>
    </row>
    <row r="6" spans="1:32" ht="14.45" customHeight="1">
      <c r="B6" s="1703" t="s">
        <v>227</v>
      </c>
      <c r="C6" s="1703"/>
      <c r="D6" s="1703"/>
      <c r="E6" s="1703"/>
      <c r="J6" s="1703" t="s">
        <v>228</v>
      </c>
      <c r="K6" s="1703"/>
      <c r="L6" s="1703"/>
      <c r="M6" s="1703"/>
      <c r="N6" s="1703"/>
      <c r="O6" s="20"/>
      <c r="P6" s="20"/>
      <c r="Q6" s="15"/>
      <c r="R6" s="1703" t="s">
        <v>229</v>
      </c>
      <c r="S6" s="1703"/>
      <c r="T6" s="1703"/>
      <c r="U6" s="1703"/>
    </row>
    <row r="7" spans="1:32" ht="14.45" customHeight="1">
      <c r="B7" s="1703"/>
      <c r="C7" s="1703"/>
      <c r="D7" s="1703"/>
      <c r="E7" s="1703"/>
      <c r="I7" s="21"/>
      <c r="J7" s="1703"/>
      <c r="K7" s="1703"/>
      <c r="L7" s="1703"/>
      <c r="M7" s="1703"/>
      <c r="N7" s="1703"/>
      <c r="O7" s="20"/>
      <c r="P7" s="20"/>
      <c r="Q7" s="15"/>
      <c r="R7" s="1703"/>
      <c r="S7" s="1703"/>
      <c r="T7" s="1703"/>
      <c r="U7" s="1703"/>
      <c r="V7" s="22"/>
    </row>
    <row r="8" spans="1:32" ht="15" customHeight="1">
      <c r="B8" s="23" t="str">
        <f>"Field number: " &amp;Summary!E8</f>
        <v xml:space="preserve">Field number: </v>
      </c>
      <c r="C8" s="24"/>
      <c r="E8" s="20"/>
      <c r="J8" s="23" t="str">
        <f>"Lab number: "&amp;Summary!E7</f>
        <v xml:space="preserve">Lab number: </v>
      </c>
      <c r="K8" s="25"/>
      <c r="L8" s="25"/>
      <c r="M8" s="25"/>
      <c r="N8" s="25"/>
      <c r="O8" s="20"/>
      <c r="P8" s="20"/>
      <c r="Q8" s="15"/>
      <c r="R8" s="22"/>
      <c r="S8" s="22"/>
      <c r="T8" s="22"/>
      <c r="U8" s="22"/>
      <c r="V8" s="22"/>
    </row>
    <row r="9" spans="1:32" ht="15" customHeight="1">
      <c r="B9" s="23" t="str">
        <f>"Sediment type: "&amp;Summary!N8</f>
        <v xml:space="preserve">Sediment type: </v>
      </c>
      <c r="C9" s="24"/>
      <c r="E9" s="20"/>
      <c r="J9" s="23" t="str">
        <f>"Mineral used: "&amp;Summary!O36</f>
        <v xml:space="preserve">Mineral used: </v>
      </c>
      <c r="K9" s="25"/>
      <c r="L9" s="25"/>
      <c r="M9" s="25"/>
      <c r="N9" s="25"/>
      <c r="O9" s="20"/>
      <c r="P9" s="20"/>
      <c r="Q9" s="15"/>
    </row>
    <row r="10" spans="1:32" ht="15" customHeight="1">
      <c r="B10" s="23" t="str">
        <f>"Locality: " &amp;Summary!E9</f>
        <v xml:space="preserve">Locality: </v>
      </c>
      <c r="C10" s="24"/>
      <c r="E10" s="20"/>
      <c r="J10" s="23" t="str">
        <f>"Pre-heat temperature: "&amp;Summary!E36 &amp; " ℃"</f>
        <v>Pre-heat temperature:  ℃</v>
      </c>
      <c r="K10" s="25"/>
      <c r="L10" s="25"/>
      <c r="M10" s="25"/>
      <c r="N10" s="25"/>
      <c r="O10" s="20"/>
      <c r="P10" s="20"/>
      <c r="Q10" s="15"/>
    </row>
    <row r="11" spans="1:32" ht="15" customHeight="1">
      <c r="B11" s="23" t="e">
        <f>"Lat: "&amp;ROUND(Summary!L22,5) &amp; "°"</f>
        <v>#VALUE!</v>
      </c>
      <c r="C11" s="24"/>
      <c r="D11" s="23" t="e">
        <f>"Lon: "&amp;ROUND(Summary!L23,5) &amp; "°"</f>
        <v>#VALUE!</v>
      </c>
      <c r="E11" s="20"/>
      <c r="J11" s="23" t="str">
        <f>"Cut-heat temperature: "&amp;Summary!E37 &amp; " ℃"</f>
        <v>Cut-heat temperature:  ℃</v>
      </c>
      <c r="K11" s="25"/>
      <c r="L11" s="25"/>
      <c r="M11" s="25"/>
      <c r="N11" s="25"/>
      <c r="O11" s="20"/>
      <c r="P11" s="20"/>
      <c r="Q11" s="15"/>
    </row>
    <row r="12" spans="1:32" ht="15" customHeight="1">
      <c r="B12" s="23" t="str">
        <f>"Elevation: "&amp;Summary!E24 &amp; " m a.s.l."</f>
        <v>Elevation:  m a.s.l.</v>
      </c>
      <c r="C12" s="24"/>
      <c r="E12" s="20"/>
      <c r="J12" s="23" t="str">
        <f>"Test dose (TD): "&amp;ROUND(Summary!E39/60*Summary!E41,2) &amp;" Gy"</f>
        <v>Test dose (TD): 0 Gy</v>
      </c>
      <c r="K12" s="25"/>
      <c r="L12" s="25"/>
      <c r="M12" s="25"/>
      <c r="N12" s="25"/>
      <c r="O12" s="20"/>
      <c r="P12" s="20"/>
      <c r="Q12" s="15"/>
      <c r="T12" s="496"/>
      <c r="U12" s="496"/>
      <c r="V12" s="496"/>
      <c r="W12" s="496"/>
      <c r="X12" s="496"/>
      <c r="Y12" s="496"/>
      <c r="Z12" s="496"/>
      <c r="AA12" s="496"/>
      <c r="AB12" s="496"/>
      <c r="AC12" s="496"/>
      <c r="AD12" s="496"/>
    </row>
    <row r="13" spans="1:32" ht="15" customHeight="1">
      <c r="B13" s="23" t="str">
        <f>"Depth: "&amp;Summary!E25 &amp;" ± "&amp;Summary!I25 &amp; " m"</f>
        <v>Depth:  ±  m</v>
      </c>
      <c r="C13" s="24"/>
      <c r="E13" s="20"/>
      <c r="J13" s="23" t="str">
        <f>"Grain size fraction: "&amp;Summary!E16&amp; "-"&amp;Summary!I16 &amp;" μm"</f>
        <v>Grain size fraction: - μm</v>
      </c>
      <c r="K13" s="26"/>
      <c r="L13" s="25"/>
      <c r="M13" s="25"/>
      <c r="N13" s="25"/>
      <c r="O13" s="20"/>
      <c r="P13" s="20"/>
      <c r="Q13" s="15"/>
      <c r="T13" s="496"/>
      <c r="U13" s="496"/>
      <c r="V13" s="496"/>
      <c r="W13" s="496"/>
      <c r="X13" s="496"/>
      <c r="Y13" s="496"/>
      <c r="Z13" s="496"/>
      <c r="AA13" s="496"/>
      <c r="AB13" s="496"/>
      <c r="AC13" s="496"/>
      <c r="AD13" s="496"/>
    </row>
    <row r="14" spans="1:32" ht="14.45" customHeight="1">
      <c r="B14" s="1703" t="s">
        <v>17</v>
      </c>
      <c r="C14" s="1703"/>
      <c r="D14" s="1703"/>
      <c r="E14" s="1703"/>
      <c r="J14" s="23" t="str">
        <f>"Aliquots used: " &amp;Summary!D59</f>
        <v xml:space="preserve">Aliquots used: </v>
      </c>
      <c r="K14" s="25"/>
      <c r="L14" s="25"/>
      <c r="M14" s="25"/>
      <c r="N14" s="25"/>
      <c r="O14" s="20"/>
      <c r="P14" s="20"/>
      <c r="Q14" s="15"/>
      <c r="T14" s="496"/>
      <c r="U14" s="496"/>
      <c r="V14" s="496"/>
      <c r="W14" s="496"/>
      <c r="X14" s="496"/>
      <c r="Y14" s="496"/>
      <c r="Z14" s="496"/>
      <c r="AA14" s="496"/>
      <c r="AB14" s="496"/>
      <c r="AC14" s="496"/>
      <c r="AD14" s="496"/>
    </row>
    <row r="15" spans="1:32" ht="14.45" customHeight="1">
      <c r="B15" s="1703"/>
      <c r="C15" s="1703"/>
      <c r="D15" s="1703"/>
      <c r="E15" s="1703"/>
      <c r="J15" s="23" t="str">
        <f>"Data/background: "&amp;Summary!O34</f>
        <v xml:space="preserve">Data/background: </v>
      </c>
      <c r="K15" s="26"/>
      <c r="L15" s="25"/>
      <c r="M15" s="25"/>
      <c r="N15" s="25"/>
      <c r="O15" s="20"/>
      <c r="P15" s="20"/>
      <c r="Q15" s="15"/>
      <c r="T15" s="496"/>
      <c r="U15" s="496"/>
      <c r="V15" s="496"/>
      <c r="W15" s="496"/>
      <c r="X15" s="496"/>
      <c r="Y15" s="496"/>
      <c r="Z15" s="496"/>
      <c r="AA15" s="496"/>
      <c r="AB15" s="496"/>
      <c r="AC15" s="496"/>
      <c r="AD15" s="496"/>
    </row>
    <row r="16" spans="1:32" ht="15" customHeight="1">
      <c r="B16" s="27" t="str">
        <f>"Uranium (U): "&amp;Summary!N17 &amp; " ± " &amp;Summary!P17&amp;" ppm"</f>
        <v>Uranium (U): 0 ± 0 ppm</v>
      </c>
      <c r="D16" s="28"/>
      <c r="E16" s="29"/>
      <c r="J16" s="23" t="str">
        <f>"Plate diameter: " &amp;Summary!O35&amp; " mm"</f>
        <v>Plate diameter:  mm</v>
      </c>
      <c r="K16" s="26"/>
      <c r="L16" s="25"/>
      <c r="M16" s="25"/>
      <c r="N16" s="25"/>
      <c r="O16" s="20"/>
      <c r="P16" s="20"/>
      <c r="Q16" s="15"/>
      <c r="T16" s="496"/>
      <c r="U16" s="496"/>
      <c r="V16" s="496"/>
      <c r="W16" s="496"/>
      <c r="X16" s="496"/>
      <c r="Y16" s="496"/>
      <c r="Z16" s="496"/>
      <c r="AA16" s="496"/>
      <c r="AB16" s="496"/>
      <c r="AC16" s="496"/>
      <c r="AD16" s="496"/>
    </row>
    <row r="17" spans="2:32" ht="15" customHeight="1">
      <c r="B17" s="27" t="str">
        <f>"Thorium (Th): " &amp;ROUND(Summary!N18,2) &amp; " ± " &amp;ROUND(Summary!P18,2) &amp; " ppm"</f>
        <v>Thorium (Th): 0 ± 0 ppm</v>
      </c>
      <c r="D17" s="28"/>
      <c r="E17" s="29"/>
      <c r="J17" s="23" t="str">
        <f>"Overdispersion: " &amp;IF(ISBLANK(Summary!K59),"NULL",Summary!K59) &amp; " %"</f>
        <v>Overdispersion:  %</v>
      </c>
      <c r="K17" s="26"/>
      <c r="L17" s="25"/>
      <c r="M17" s="25"/>
      <c r="N17" s="25"/>
      <c r="O17" s="20"/>
      <c r="P17" s="20"/>
      <c r="Q17" s="15"/>
      <c r="T17" s="496"/>
      <c r="U17" s="496"/>
      <c r="V17" s="496"/>
      <c r="W17" s="496"/>
      <c r="X17" s="496"/>
      <c r="Y17" s="496"/>
      <c r="Z17" s="496"/>
      <c r="AA17" s="496"/>
      <c r="AB17" s="496"/>
      <c r="AC17" s="496"/>
      <c r="AD17" s="496"/>
    </row>
    <row r="18" spans="2:32" ht="15" customHeight="1">
      <c r="B18" s="27" t="str">
        <f>"Potassium (K): " &amp;ROUND(Summary!N19,2) &amp; " ± " &amp;ROUND(Summary!P19,2)&amp;" %"</f>
        <v>Potassium (K): 0 ± 0 %</v>
      </c>
      <c r="D18" s="28"/>
      <c r="E18" s="29"/>
      <c r="J18" s="23" t="str">
        <f>"Age model used: "&amp;IF('De Calculation'!H21="CAM","Central Age Model",IF('De Calculation'!H21="MAM-3","Minimum Age Model (3 parameters)",IF('De Calculation'!H21="MAM-4","Minimum Age Model (4 parameters)",IF('De Calculation'!H21="FMM","Finite Mixture Model",IF('De Calculation'!H21="FMM-2σ","Finite Mixture Model (2σ)",IF('De Calculation'!H21="MAX-3","Maximum Age Model (3 parameters)",IF('De Calculation'!H21="MAX-4","Maximum Age Model (4 parameters",IF('De Calculation'!H21="CAM-ul","Central Age Model (un-logged)",IF('De Calculation'!H21="MAM-3ul","Minimum Age Model (3 parameters, un-logged)",IF('De Calculation'!H21="MAM-4ul","Minimum Age Model (4 parameters, un-logged)",IF('De Calculation'!H21="FMM-ul","Finite Mixture Model (un-logged)",IF('De Calculation'!H21="FMM-2σul","Finite Mixture Model (2σ, un-logged)", "NULL"))))))))))))</f>
        <v>Age model used: NULL</v>
      </c>
      <c r="K18" s="26"/>
      <c r="L18" s="25"/>
      <c r="M18" s="25"/>
      <c r="N18" s="25"/>
      <c r="O18" s="20"/>
      <c r="P18" s="20"/>
      <c r="Q18" s="15"/>
      <c r="T18" s="496"/>
      <c r="U18" s="496"/>
      <c r="V18" s="496"/>
      <c r="W18" s="496"/>
      <c r="X18" s="496"/>
      <c r="Y18" s="496"/>
      <c r="Z18" s="496"/>
      <c r="AA18" s="496"/>
      <c r="AB18" s="496"/>
      <c r="AC18" s="496"/>
      <c r="AD18" s="496"/>
    </row>
    <row r="19" spans="2:32" ht="15" customHeight="1">
      <c r="B19" s="27" t="str">
        <f>"Rubidium (Rb): " &amp;Summary!N20 &amp; " ± " &amp;Summary!P20 &amp; " ppm"</f>
        <v>Rubidium (Rb): 0 ± 0 ppm</v>
      </c>
      <c r="D19" s="28"/>
      <c r="E19" s="29"/>
      <c r="J19" s="23" t="str">
        <f>"Equivalent dose: "&amp;Summary!H59&amp;" Gy"</f>
        <v>Equivalent dose:  Gy</v>
      </c>
      <c r="K19" s="26"/>
      <c r="L19" s="25"/>
      <c r="M19" s="25"/>
      <c r="N19" s="25"/>
      <c r="O19" s="20"/>
      <c r="P19" s="20"/>
      <c r="Q19" s="15"/>
      <c r="T19" s="496"/>
      <c r="U19" s="496"/>
      <c r="V19" s="496"/>
      <c r="W19" s="496"/>
      <c r="X19" s="496"/>
      <c r="Y19" s="496"/>
      <c r="Z19" s="496"/>
      <c r="AA19" s="496"/>
      <c r="AB19" s="496"/>
      <c r="AC19" s="496"/>
      <c r="AD19" s="496"/>
    </row>
    <row r="20" spans="2:32" ht="15" customHeight="1">
      <c r="B20" s="23" t="str">
        <f>"Water content: " &amp;Summary!E21 &amp; " ± " &amp;Summary!I21 &amp; " %"</f>
        <v>Water content:  ±  %</v>
      </c>
      <c r="C20" s="24"/>
      <c r="E20" s="28"/>
      <c r="J20" s="1703" t="s">
        <v>230</v>
      </c>
      <c r="K20" s="1703"/>
      <c r="L20" s="1703"/>
      <c r="M20" s="1703"/>
      <c r="N20" s="1703"/>
      <c r="O20" s="20"/>
      <c r="P20" s="20"/>
      <c r="Q20" s="15"/>
      <c r="T20" s="496"/>
      <c r="U20" s="496"/>
      <c r="V20" s="496"/>
      <c r="W20" s="496"/>
      <c r="X20" s="496"/>
      <c r="Y20" s="496"/>
      <c r="Z20" s="496"/>
      <c r="AA20" s="496"/>
      <c r="AB20" s="496"/>
      <c r="AC20" s="496"/>
      <c r="AD20" s="496"/>
    </row>
    <row r="21" spans="2:32" ht="15" customHeight="1">
      <c r="B21" s="24" t="str">
        <f>"Dose rate: " &amp; Summary!N41</f>
        <v xml:space="preserve">Dose rate: </v>
      </c>
      <c r="C21" s="24"/>
      <c r="D21" s="30"/>
      <c r="E21" s="30"/>
      <c r="G21" s="20"/>
      <c r="H21" s="20"/>
      <c r="J21" s="1703"/>
      <c r="K21" s="1703"/>
      <c r="L21" s="1703"/>
      <c r="M21" s="1703"/>
      <c r="N21" s="1703"/>
      <c r="O21" s="20"/>
      <c r="P21" s="20"/>
      <c r="Q21" s="15"/>
      <c r="T21" s="496"/>
      <c r="U21" s="496"/>
      <c r="V21" s="496"/>
      <c r="W21" s="496"/>
      <c r="X21" s="496"/>
      <c r="Y21" s="496"/>
      <c r="Z21" s="496"/>
      <c r="AA21" s="496"/>
      <c r="AB21" s="496"/>
      <c r="AC21" s="496"/>
      <c r="AD21" s="496"/>
    </row>
    <row r="22" spans="2:32" ht="15" customHeight="1">
      <c r="B22" s="24" t="e">
        <f ca="1">IF(E28="Quadrature", "Ex: " &amp;ROUND(DRAC!H26,4) &amp;" ± "&amp;ROUND(DRAC!J26,4)&amp; " | In: "&amp; ROUND(DRAC!H27,4)&amp;" ± "&amp;ROUND(DRAC!J27,4)&amp; " mGy/yr","Ex: " &amp;ROUND(MonteCarloDR!M16,4)&amp;" ± "&amp;ROUND(MonteCarloDR!O16,4)&amp; " | In: "&amp; ROUND(MonteCarloDR!M17,4)&amp;" ± "&amp;ROUND(MonteCarloDR!O17,4) &amp; " mGy/yr")</f>
        <v>#DIV/0!</v>
      </c>
      <c r="F22" s="24"/>
      <c r="G22" s="20"/>
      <c r="H22" s="20"/>
      <c r="J22" s="31" t="str">
        <f>"Luminescence measurements: "&amp;IF(ISBLANK(DRAC!C8),"NULL",ROUND(DRAC!E8/DRAC!C8*100,2) &amp; " %")</f>
        <v>Luminescence measurements: NULL</v>
      </c>
      <c r="K22" s="25"/>
      <c r="L22" s="32"/>
      <c r="M22" s="32"/>
      <c r="N22" s="23"/>
      <c r="O22" s="20"/>
      <c r="P22" s="20"/>
      <c r="Q22" s="15"/>
      <c r="T22" s="496"/>
      <c r="U22" s="496"/>
      <c r="V22" s="496"/>
      <c r="W22" s="496"/>
      <c r="X22" s="496"/>
      <c r="Y22" s="496"/>
      <c r="Z22" s="496"/>
      <c r="AA22" s="496"/>
      <c r="AB22" s="496"/>
      <c r="AC22" s="496"/>
      <c r="AD22" s="496"/>
    </row>
    <row r="23" spans="2:32" ht="15" customHeight="1">
      <c r="B23" s="24" t="str">
        <f>"Cosmic dose rate: "&amp;Summary!N40</f>
        <v xml:space="preserve">Cosmic dose rate: </v>
      </c>
      <c r="C23" s="24"/>
      <c r="D23" s="24"/>
      <c r="E23" s="31"/>
      <c r="F23" s="24"/>
      <c r="G23" s="20"/>
      <c r="H23" s="20"/>
      <c r="J23" s="31" t="e">
        <f ca="1">"Dose rate measurements: "&amp;IF(E28="Quadrature",ROUND(DRAC!K21,2),ROUND(MonteCarloDR!P9,2)) &amp; " %"</f>
        <v>#DIV/0!</v>
      </c>
      <c r="K23" s="26"/>
      <c r="L23" s="25"/>
      <c r="M23" s="25"/>
      <c r="N23" s="23"/>
      <c r="O23" s="20"/>
      <c r="P23" s="20"/>
      <c r="Q23" s="15"/>
      <c r="R23" s="1703" t="s">
        <v>600</v>
      </c>
      <c r="S23" s="1703"/>
      <c r="T23" s="1703"/>
      <c r="U23" s="1703"/>
      <c r="V23" s="496"/>
      <c r="W23" s="496"/>
      <c r="X23" s="496"/>
      <c r="Y23" s="496"/>
      <c r="Z23" s="496"/>
      <c r="AA23" s="496"/>
      <c r="AB23" s="496"/>
      <c r="AC23" s="496"/>
      <c r="AD23" s="496"/>
    </row>
    <row r="24" spans="2:32" ht="15" customHeight="1">
      <c r="B24" s="24" t="str">
        <f>"Etching time: "&amp;Summary!N25 &amp; " min | " &amp;Summary!O25</f>
        <v xml:space="preserve">Etching time:  min | </v>
      </c>
      <c r="C24" s="24"/>
      <c r="E24" s="24"/>
      <c r="F24" s="24"/>
      <c r="G24" s="20"/>
      <c r="H24" s="20"/>
      <c r="J24" s="31" t="e">
        <f ca="1">"Total age errors: "&amp;IF(E28="Quadrature",ROUND(DRAC!K20,2),ROUND(MonteCarloDR!P8,2)) &amp; " %" &amp; " (" &amp; ROUND(DRAC!H20,0) &amp; " ± " &amp; IF(E28="Quadrature", ROUND(DRAC!J20,0),ROUND(MonteCarloDR!O8,0)) &amp; " yr)"</f>
        <v>#DIV/0!</v>
      </c>
      <c r="K24" s="25"/>
      <c r="L24" s="26"/>
      <c r="M24" s="26"/>
      <c r="N24" s="26"/>
      <c r="O24" s="20"/>
      <c r="P24" s="20"/>
      <c r="Q24" s="15"/>
      <c r="R24" s="1703"/>
      <c r="S24" s="1703"/>
      <c r="T24" s="1703"/>
      <c r="U24" s="1703"/>
      <c r="V24" s="496"/>
      <c r="W24" s="496"/>
      <c r="X24" s="496"/>
      <c r="Y24" s="496"/>
      <c r="Z24" s="496"/>
      <c r="AA24" s="496"/>
      <c r="AB24" s="496"/>
      <c r="AC24" s="496"/>
      <c r="AD24" s="496"/>
    </row>
    <row r="25" spans="2:32" ht="15" customHeight="1">
      <c r="B25" s="24" t="s">
        <v>231</v>
      </c>
      <c r="C25" s="24"/>
      <c r="D25" s="24"/>
      <c r="E25" s="24" t="str">
        <f>Summary!F27</f>
        <v>Guérin2011</v>
      </c>
      <c r="F25" s="24"/>
      <c r="G25" s="20"/>
      <c r="H25" s="20"/>
      <c r="J25" s="282" t="str">
        <f>"Final Age: "&amp;Summary!O59 &amp; IF(Summary!N45="Age (ka)"," ka"," yr")</f>
        <v>Final Age:  yr</v>
      </c>
      <c r="K25" s="283"/>
      <c r="L25" s="283"/>
      <c r="M25" s="284"/>
      <c r="N25" s="25"/>
      <c r="O25" s="20"/>
      <c r="P25" s="20"/>
      <c r="Q25" s="15"/>
      <c r="R25" s="130" t="s">
        <v>554</v>
      </c>
      <c r="S25" s="15"/>
      <c r="T25" s="13" t="str">
        <f>IF(E25="Guérin2011", Temp!AD60,IF(E25="Adamiec1998",  Temp!AD54,Temp!AD61))</f>
        <v>Guérin, G., Mercier, N., Adamiec, G., 2011.Ancient TL 29, 5-8</v>
      </c>
      <c r="V25" s="15"/>
    </row>
    <row r="26" spans="2:32" ht="15" customHeight="1">
      <c r="B26" s="24" t="s">
        <v>232</v>
      </c>
      <c r="C26" s="24"/>
      <c r="D26" s="24"/>
      <c r="E26" s="24" t="str">
        <f>Summary!G28</f>
        <v>Guérin2012-Q</v>
      </c>
      <c r="F26" s="24"/>
      <c r="G26" s="20"/>
      <c r="H26" s="20"/>
      <c r="J26" s="285" t="e">
        <f ca="1">IF(E28="Quadrature","Symetric Interval (1σ): ["&amp;IF(DRAC!H20&lt;50000, MROUND(DRAC!H20-DRAC!J20-Temp!L44,5),ROUND((DRAC!H20-DRAC!J20-Temp!L44)/1000,2) )&amp; ", "&amp; IF(DRAC!H20&lt;50000, MROUND(DRAC!H20+DRAC!J20-Temp!L44,5),ROUND((DRAC!H20+DRAC!J20-Temp!L44)/1000,2))&amp;"]",MonteCarloDR!L10)</f>
        <v>#DIV/0!</v>
      </c>
      <c r="K26" s="286"/>
      <c r="L26" s="286"/>
      <c r="M26" s="287"/>
      <c r="N26" s="33"/>
      <c r="O26" s="20"/>
      <c r="P26" s="20"/>
      <c r="Q26" s="15"/>
      <c r="R26" s="130" t="s">
        <v>555</v>
      </c>
      <c r="S26" s="15"/>
      <c r="T26" s="13" t="str">
        <f>IF(E26="Mejadhl1979",  Temp!AD62,IF(E26="Brennan2003",   Temp!AD57,  Temp!AD59))</f>
        <v>Guérin, G., Mercier, N., Nathan, R., Adamiec, C., Lefrais, Y., 2012. Radiation Measurements, 47, 778-785.</v>
      </c>
      <c r="V26" s="15"/>
    </row>
    <row r="27" spans="2:32" ht="15" customHeight="1">
      <c r="B27" s="24" t="s">
        <v>233</v>
      </c>
      <c r="C27" s="24"/>
      <c r="D27" s="24"/>
      <c r="E27" s="24" t="str">
        <f>Summary!F29</f>
        <v>Brennan2003</v>
      </c>
      <c r="F27" s="24"/>
      <c r="G27" s="24"/>
      <c r="K27" s="988"/>
      <c r="L27" s="988"/>
      <c r="M27" s="988"/>
      <c r="N27" s="34"/>
      <c r="O27" s="20"/>
      <c r="P27" s="20"/>
      <c r="Q27" s="15"/>
      <c r="R27" s="130" t="s">
        <v>556</v>
      </c>
      <c r="S27" s="15"/>
      <c r="T27" s="13" t="str">
        <f>IF(Summary!P26=0,"Not Available",IF(E27="Bell1979", Temp!AD55,Temp!AD57))</f>
        <v>Brennan, B.J., 2003. Radiation Measurements, 37, 299-303.</v>
      </c>
      <c r="V27" s="15"/>
    </row>
    <row r="28" spans="2:32" ht="15" customHeight="1">
      <c r="B28" s="24" t="s">
        <v>234</v>
      </c>
      <c r="E28" s="35" t="s">
        <v>613</v>
      </c>
      <c r="Q28" s="15"/>
      <c r="R28" s="130" t="s">
        <v>558</v>
      </c>
      <c r="S28" s="15"/>
      <c r="T28" s="13" t="str">
        <f>IF(Summary!N29="Bell1980", Temp!AD56,Temp!AD58)</f>
        <v>Brennan, B.J., Lyons, R.G. and Phillips, S.W., 1991. Part D. Nuclear Tracks and Radiation Measurements, 18, 249-253.</v>
      </c>
      <c r="V28" s="15"/>
    </row>
    <row r="29" spans="2:32" ht="14.45" customHeight="1">
      <c r="B29" s="1703" t="s">
        <v>235</v>
      </c>
      <c r="C29" s="1703"/>
      <c r="D29" s="1703"/>
      <c r="G29" s="20"/>
      <c r="H29" s="20"/>
      <c r="J29" s="20"/>
      <c r="K29" s="20"/>
      <c r="L29" s="20"/>
      <c r="M29" s="20"/>
      <c r="N29" s="20"/>
      <c r="O29" s="36" t="str">
        <f>"Submitter: "&amp;Summary!N10</f>
        <v xml:space="preserve">Submitter: </v>
      </c>
      <c r="P29" s="36"/>
      <c r="Q29" s="15"/>
      <c r="R29" s="130" t="s">
        <v>557</v>
      </c>
      <c r="S29" s="15"/>
      <c r="T29" s="13" t="str">
        <f>IF(Summary!N26=0,"Not Available",Temp!AD55)</f>
        <v>Bell, W.T., 1979. Ancient TL, 8, 1-12.</v>
      </c>
      <c r="V29" s="15"/>
    </row>
    <row r="30" spans="2:32" ht="14.45" customHeight="1">
      <c r="B30" s="1708"/>
      <c r="C30" s="1708"/>
      <c r="D30" s="1708"/>
      <c r="E30" s="989"/>
      <c r="O30" s="36" t="str">
        <f>"Analysist: "&amp;Summary!N9</f>
        <v xml:space="preserve">Analysist: </v>
      </c>
      <c r="P30" s="36"/>
      <c r="Q30" s="37"/>
      <c r="R30" s="980" t="s">
        <v>559</v>
      </c>
      <c r="S30" s="20"/>
      <c r="T30" s="981" t="str">
        <f>IF(ISBLANK(Summary!E25),"Not Available","Aitken, M.J., 1985. Thermoluminescence dating. Academic Press, Orlando, Florida. P.289 Table H.1.")</f>
        <v>Not Available</v>
      </c>
      <c r="U30" s="981"/>
      <c r="V30" s="20"/>
      <c r="W30" s="981"/>
    </row>
    <row r="31" spans="2:32" ht="29.25" customHeight="1">
      <c r="B31" s="38" t="s">
        <v>236</v>
      </c>
      <c r="C31" s="39" t="s">
        <v>75</v>
      </c>
      <c r="D31" s="39" t="s">
        <v>76</v>
      </c>
      <c r="E31" s="39" t="s">
        <v>237</v>
      </c>
      <c r="F31" s="39" t="s">
        <v>238</v>
      </c>
      <c r="G31" s="39" t="s">
        <v>438</v>
      </c>
      <c r="H31" s="39" t="s">
        <v>239</v>
      </c>
      <c r="I31" s="39" t="s">
        <v>240</v>
      </c>
      <c r="J31" s="39" t="s">
        <v>241</v>
      </c>
      <c r="K31" s="39" t="s">
        <v>20</v>
      </c>
      <c r="L31" s="39" t="s">
        <v>242</v>
      </c>
      <c r="M31" s="39" t="s">
        <v>243</v>
      </c>
      <c r="N31" s="39" t="s">
        <v>80</v>
      </c>
      <c r="O31" s="39" t="str">
        <f>Summary!O57</f>
        <v xml:space="preserve"> Age (year)</v>
      </c>
      <c r="P31" s="40"/>
      <c r="Q31" s="15"/>
      <c r="AB31" s="41"/>
      <c r="AC31" s="41"/>
      <c r="AD31" s="41"/>
      <c r="AE31" s="41"/>
      <c r="AF31" s="41"/>
    </row>
    <row r="32" spans="2:32" ht="30.6" customHeight="1">
      <c r="B32" s="38">
        <f>Summary!E7</f>
        <v>0</v>
      </c>
      <c r="C32" s="39">
        <f>Summary!E25</f>
        <v>0</v>
      </c>
      <c r="D32" s="39" t="str">
        <f>Summary!D59</f>
        <v/>
      </c>
      <c r="E32" s="39" t="str">
        <f>Summary!E16&amp; "-"&amp;Summary!I16</f>
        <v>-</v>
      </c>
      <c r="F32" s="42" t="str">
        <f>IF(ISBLANK(Summary!H59),"NULL",Summary!H59)</f>
        <v>NULL</v>
      </c>
      <c r="G32" s="42" t="str">
        <f>Summary!K59</f>
        <v/>
      </c>
      <c r="H32" s="43" t="str">
        <f>Summary!N17 &amp; " ± " &amp;Summary!P17</f>
        <v>0 ± 0</v>
      </c>
      <c r="I32" s="43" t="str">
        <f>ROUND(Summary!N18,2) &amp; " ± " &amp;ROUND(Summary!P18,2)</f>
        <v>0 ± 0</v>
      </c>
      <c r="J32" s="43" t="str">
        <f>ROUND(Summary!N19,2) &amp; " ± " &amp;ROUND(Summary!P19,2)</f>
        <v>0 ± 0</v>
      </c>
      <c r="K32" s="43" t="str">
        <f>Summary!N20 &amp; " ± " &amp;Summary!P20</f>
        <v>0 ± 0</v>
      </c>
      <c r="L32" s="39" t="str">
        <f>Summary!E21 &amp; " ± " &amp;Summary!I21</f>
        <v xml:space="preserve"> ± </v>
      </c>
      <c r="M32" s="42" t="str">
        <f>IF(ISBLANK(Summary!L59),"NULL",Summary!L59)</f>
        <v>NULL</v>
      </c>
      <c r="N32" s="44" t="str">
        <f>IF(ISBLANK(Summary!N59),"NULL",Summary!N59)</f>
        <v>NULL</v>
      </c>
      <c r="O32" s="39" t="str">
        <f>IF(ISBLANK(Summary!O59),"NULL",Summary!O59)</f>
        <v>NULL</v>
      </c>
      <c r="P32" s="40"/>
      <c r="Q32" s="15"/>
      <c r="R32" s="1706" t="s">
        <v>597</v>
      </c>
      <c r="S32" s="1707"/>
      <c r="T32" s="1709" t="s">
        <v>599</v>
      </c>
      <c r="U32" s="1709"/>
      <c r="V32" s="1709"/>
      <c r="W32" s="1709"/>
      <c r="X32" s="1709"/>
      <c r="Y32" s="1709"/>
      <c r="Z32" s="1709"/>
      <c r="AA32" s="1709"/>
      <c r="AB32" s="1709"/>
      <c r="AC32" s="1709"/>
      <c r="AD32" s="1709"/>
      <c r="AE32" s="1710"/>
      <c r="AF32" s="41"/>
    </row>
    <row r="33" spans="2:32" ht="17.100000000000001" customHeight="1">
      <c r="B33" s="45" t="str">
        <f>"Submit date: "&amp;TEXT(Summary!M5,"e-mm-dd")</f>
        <v>Submit date: 1900-01-00</v>
      </c>
      <c r="E33" s="46" t="str">
        <f>"Irradiation Date: " &amp; TEXT(Summary!E34,"e-mm-dd")</f>
        <v>Irradiation Date: 2016-10-29</v>
      </c>
      <c r="H33" s="46" t="s">
        <v>612</v>
      </c>
      <c r="I33" s="47"/>
      <c r="J33" s="47"/>
      <c r="K33" s="47"/>
      <c r="N33" s="47"/>
      <c r="O33" s="48" t="str">
        <f>IF(ISBLANK(Summary!E72),"",Summary!E72)</f>
        <v/>
      </c>
      <c r="P33" s="48"/>
      <c r="Q33" s="15"/>
      <c r="AB33" s="49"/>
      <c r="AC33" s="50"/>
      <c r="AD33" s="50"/>
      <c r="AE33" s="48" t="str">
        <f>IF(ISBLANK(Summary!E72),"",Summary!E72)</f>
        <v/>
      </c>
      <c r="AF33" s="48"/>
    </row>
  </sheetData>
  <sheetProtection algorithmName="SHA-512" hashValue="SmaLPnt/CA1u66VkQB0YyBJFx5tmYXiVRLGo6YNbU02x/XBuwE1RUCwfORf0ZEWsIY/AjUT419mgkV/OTkK6xQ==" saltValue="gcrM5r5jfHpX4opgLhRT9A==" spinCount="100000" sheet="1" objects="1" scenarios="1"/>
  <mergeCells count="13">
    <mergeCell ref="R32:S32"/>
    <mergeCell ref="R23:U24"/>
    <mergeCell ref="B14:E15"/>
    <mergeCell ref="B29:D30"/>
    <mergeCell ref="T32:AE32"/>
    <mergeCell ref="B1:O3"/>
    <mergeCell ref="R1:AE3"/>
    <mergeCell ref="J20:N21"/>
    <mergeCell ref="B4:O4"/>
    <mergeCell ref="R4:AE4"/>
    <mergeCell ref="B6:E7"/>
    <mergeCell ref="J6:N7"/>
    <mergeCell ref="R6:U7"/>
  </mergeCells>
  <phoneticPr fontId="162" type="noConversion"/>
  <printOptions horizontalCentered="1"/>
  <pageMargins left="0.70866141732283472" right="0.70866141732283472" top="0.70866141732283472" bottom="0.74803149606299213" header="0.19685039370078738" footer="0.39370078740157477"/>
  <pageSetup orientation="landscape" r:id="rId1"/>
  <headerFooter>
    <oddFooter>&amp;L&amp;"Arial,Italic"&amp;9&amp;K05-043"Sharp tools make good work"&amp;"Times New Roman,Italic"&amp;K737373—The Analects of Confucius&amp;C                   &amp;R&amp;9&amp;K737373 Report produced by LDAC (v1.0.2) ©Peng Liang</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Summary</vt:lpstr>
      <vt:lpstr>De Calculation</vt:lpstr>
      <vt:lpstr>Report!Print_Area</vt:lpstr>
    </vt:vector>
  </TitlesOfParts>
  <Manager>Peng Liang</Manager>
  <Company>Baylor-Department of Geosciences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LDAC (v1.0).xlsm</dc:title>
  <dc:subject>Geochronology</dc:subject>
  <dc:creator>Liang, Peng</dc:creator>
  <cp:keywords>Keywords</cp:keywords>
  <dc:description>20190801</dc:description>
  <cp:lastModifiedBy>Peng Liang</cp:lastModifiedBy>
  <cp:lastPrinted>2023-03-27T04:06:50Z</cp:lastPrinted>
  <dcterms:created xsi:type="dcterms:W3CDTF">2019-03-07T21:52:20Z</dcterms:created>
  <dcterms:modified xsi:type="dcterms:W3CDTF">2023-04-02T03:48:50Z</dcterms:modified>
  <cp:category>OSL;LDAC</cp:category>
  <cp:contentStatus/>
  <cp:version>420</cp:version>
</cp:coreProperties>
</file>